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ISPRi" sheetId="1" r:id="rId4"/>
    <sheet state="visible" name="CRISPRa" sheetId="2" r:id="rId5"/>
  </sheets>
  <definedNames/>
  <calcPr/>
  <extLst>
    <ext uri="GoogleSheetsCustomDataVersion1">
      <go:sheetsCustomData xmlns:go="http://customooxmlschemas.google.com/" r:id="rId6" roundtripDataSignature="AMtx7mjVQc4L6SZH2bt6uDUwyweZQ+H77Q=="/>
    </ext>
  </extLst>
</workbook>
</file>

<file path=xl/sharedStrings.xml><?xml version="1.0" encoding="utf-8"?>
<sst xmlns="http://schemas.openxmlformats.org/spreadsheetml/2006/main" count="63530" uniqueCount="21118">
  <si>
    <t>gene symbol</t>
  </si>
  <si>
    <t>chromosome</t>
  </si>
  <si>
    <t>PAM genomic coordinate [hg19]</t>
  </si>
  <si>
    <t>strand targeted</t>
  </si>
  <si>
    <t>sgRNA length (including PAM)</t>
  </si>
  <si>
    <t>sgRNA sequence</t>
  </si>
  <si>
    <t>CRISPRi activity score [Horlbeck et al., eLife 2016]</t>
  </si>
  <si>
    <t>chr16</t>
  </si>
  <si>
    <t>+</t>
  </si>
  <si>
    <t>GCGCTCTGATTGGACGGAGCG</t>
  </si>
  <si>
    <t>GCCCCAGGATCAGGCCCCGCG</t>
  </si>
  <si>
    <t>GGCCGCCCTCGGAGAGCTCTG</t>
  </si>
  <si>
    <t>GACGGCGACCCTAGGAGAGGT</t>
  </si>
  <si>
    <t>GGTGCAGCGGGCCCTTGGCGG</t>
  </si>
  <si>
    <t>-</t>
  </si>
  <si>
    <t>GGCTTCTCCAGGCCACGCG</t>
  </si>
  <si>
    <t>GAGCTTTCCCCCCAGTCTGC</t>
  </si>
  <si>
    <t>GAGGGCGGCCTACCTCTCCT</t>
  </si>
  <si>
    <t>GTCCAATCAGAGCGCGCCGA</t>
  </si>
  <si>
    <t>GCGCGGCGGGGCACTTTCCGT</t>
  </si>
  <si>
    <t>GTGGCCTGGAGAAGCCCAGTC</t>
  </si>
  <si>
    <t>GGGAAAGCTCCGCAGCCGCAG</t>
  </si>
  <si>
    <t>GGGGACGGCGACCCTAGGAG</t>
  </si>
  <si>
    <t>GGCCCTTGGCGGGGGACTCTG</t>
  </si>
  <si>
    <t>GAATAGGTGCAGCGGGCCCT</t>
  </si>
  <si>
    <t>GGGCTTCTCCAGGCCACGCG</t>
  </si>
  <si>
    <t>GCCACGCGGGGCCTGATCCT</t>
  </si>
  <si>
    <t>GTGTGGCCTTGCGTTCGCCCC</t>
  </si>
  <si>
    <t>chr6</t>
  </si>
  <si>
    <t>GCTACGATGGCAGCGTCAG</t>
  </si>
  <si>
    <t>GTCACTGCCCGGAGCTACGA</t>
  </si>
  <si>
    <t>GAACTCCGCTCCCTATCAGTA</t>
  </si>
  <si>
    <t>GCCGCGGGGCCGCACGGAAG</t>
  </si>
  <si>
    <t>GCTCCGGGCAGTGACTTTACG</t>
  </si>
  <si>
    <t>GGCCCTCACGGCCGAGGCCT</t>
  </si>
  <si>
    <t>GCCATGCGGGCGACCTTCGAA</t>
  </si>
  <si>
    <t>GGCTGCGGCGGGCCATTCGA</t>
  </si>
  <si>
    <t>GAAAGGCGGCCCTCACGGCCG</t>
  </si>
  <si>
    <t>GGGCCGAACCATACTGAT</t>
  </si>
  <si>
    <t>chr17</t>
  </si>
  <si>
    <t>GCGCGTGCGAGTGCGCGGGAA</t>
  </si>
  <si>
    <t>GACCGGGAGCTGGTGACGA</t>
  </si>
  <si>
    <t>GCGCGAAGCGGAGTGGACC</t>
  </si>
  <si>
    <t>GGGAATCGGATCAAGGCGAG</t>
  </si>
  <si>
    <t>GCGCGGTCTCTGGCGGAGTC</t>
  </si>
  <si>
    <t>GGAAGCGCGCAGAAGGTTGA</t>
  </si>
  <si>
    <t>GTAAATGTGCGGCCCAACCCC</t>
  </si>
  <si>
    <t>GCACGCGCACACGCGCCCATA</t>
  </si>
  <si>
    <t>GAAGTGGCCGGTCCAGAGCTG</t>
  </si>
  <si>
    <t>GGTGGCCTCCGCGCGGTCTC</t>
  </si>
  <si>
    <t>chrX</t>
  </si>
  <si>
    <t>GAGTTGATGTGGCCTCCACTG</t>
  </si>
  <si>
    <t>GTTAGCGGCTCAGGTCCGCAG</t>
  </si>
  <si>
    <t>GGCACTCCGCGATTCTGATC</t>
  </si>
  <si>
    <t>GATGCATTCTTGGCGCTGGG</t>
  </si>
  <si>
    <t>GCGCTGCTCGCGATGCATTCT</t>
  </si>
  <si>
    <t>GGAACCGAGAGAAGAGGATTA</t>
  </si>
  <si>
    <t>GTCAGTGGCATCTCACCTGGT</t>
  </si>
  <si>
    <t>GTAGGCTCGAGCGGTTCCCA</t>
  </si>
  <si>
    <t>GGCCACATCAACTCGGCGCCT</t>
  </si>
  <si>
    <t>GGAGGGCAACCTTTTCCCTAC</t>
  </si>
  <si>
    <t>GTGAAGGGCAAGGGGACCTGT</t>
  </si>
  <si>
    <t>GGATCAGAATCGCGGAGTGC</t>
  </si>
  <si>
    <t>GAGCCGCTAACAGAGACTAA</t>
  </si>
  <si>
    <t>GGTAGGCTCGAGCGGTTCCCA</t>
  </si>
  <si>
    <t>GCTCTCTCTGCCCCGAGGTC</t>
  </si>
  <si>
    <t>GCCTGGTTGGCCCGCGCGTCA</t>
  </si>
  <si>
    <t>Gccgccgcccgcgccagcaac</t>
  </si>
  <si>
    <t>GCCGATGGCTCCGACCCGCTC</t>
  </si>
  <si>
    <t>GACCCGCTCTGGGTACGTGCC</t>
  </si>
  <si>
    <t>GTACGTGCCGGGGGCCGCGTG</t>
  </si>
  <si>
    <t>GGGGGCCGCGTGAGGCCGGC</t>
  </si>
  <si>
    <t>GCCGGCGGGGAGGGAAAGCACC</t>
  </si>
  <si>
    <t>GCTGGCGCTAGCGCTggcgg</t>
  </si>
  <si>
    <t>GCCCGGCTGCTGGCGCTAGCGC</t>
  </si>
  <si>
    <t>Gatcgggcccggttgctggcg</t>
  </si>
  <si>
    <t>chr13</t>
  </si>
  <si>
    <t>GccggggTCGCGCTGATCAGG</t>
  </si>
  <si>
    <t>GAGCCCCAGCATCCCTGCTTG</t>
  </si>
  <si>
    <t>GTTCGCGTCCTGCAGCGGGTT</t>
  </si>
  <si>
    <t>GCAGGGTGACCTGTTTCGGGC</t>
  </si>
  <si>
    <t>GAGTGCGTCCGCGGCGCCAG</t>
  </si>
  <si>
    <t>GTGAGTGTCCCCGCCCGAAAC</t>
  </si>
  <si>
    <t>GGCGCCGCGGACGCACTCTCC</t>
  </si>
  <si>
    <t>GGGCTTCACCTCCTGGTACAC</t>
  </si>
  <si>
    <t>GCTGCCCAAGCCCTCTGCGGC</t>
  </si>
  <si>
    <t>GCCTGTGAAGCAGCCGCTTC</t>
  </si>
  <si>
    <t>chr4</t>
  </si>
  <si>
    <t>GCGCTTTCCTCAAGGCCGGT</t>
  </si>
  <si>
    <t>GAGCCTTAGTCATTCTAACGC</t>
  </si>
  <si>
    <t>GCTAGGACCACGCTCGACGT</t>
  </si>
  <si>
    <t>GTGTCGGCACCAGACTCTGT</t>
  </si>
  <si>
    <t>GCGCAACAGTAAGCCGTGT</t>
  </si>
  <si>
    <t>GTTTCGGCAAGCAGCCAGGTC</t>
  </si>
  <si>
    <t>GACCACACAGTTGAGAGGAAGTTG</t>
  </si>
  <si>
    <t>GCGACCCTTGTTCAACGCCGT</t>
  </si>
  <si>
    <t>GCCGTTGGCGAAGCCAGCTGC</t>
  </si>
  <si>
    <t>GCTTTTCTCCGACGTCGAGCG</t>
  </si>
  <si>
    <t>GGTCCCCGGTCACAGGTTCT</t>
  </si>
  <si>
    <t>GGCCGGCCCGGCACACGGAGA</t>
  </si>
  <si>
    <t>GTGGAGGAACTGCTGGGCGGG</t>
  </si>
  <si>
    <t>GGGTGGCAACGTGTGCGGTC</t>
  </si>
  <si>
    <t>GGCCGCGTGCGGGTGAGCGG</t>
  </si>
  <si>
    <t>GATCTGGATAGTGTGGAGCCC</t>
  </si>
  <si>
    <t>GCCCAGCAGTTCCTCCACGCA</t>
  </si>
  <si>
    <t>GTCAGCCATCGCCCGAGCCGC</t>
  </si>
  <si>
    <t>GACCTGGAGAAACTGGGGCCA</t>
  </si>
  <si>
    <t>GGCCGGCCCAGAACCTGTGAC</t>
  </si>
  <si>
    <t>chr1</t>
  </si>
  <si>
    <t>GTTCAGCACCGCCGCCATCTC</t>
  </si>
  <si>
    <t>GGCTGCTGCACCTCCTCAGCG</t>
  </si>
  <si>
    <t>GACCTCCGCTTACCGACAC</t>
  </si>
  <si>
    <t>GCTGGAGCAGCGCTGGGGTTT</t>
  </si>
  <si>
    <t>GTCGCGGCCCGGGCGCCTCA</t>
  </si>
  <si>
    <t>GACTCGAGGTGTCCGTCGA</t>
  </si>
  <si>
    <t>GCGACCGGATCCAggtggcg</t>
  </si>
  <si>
    <t>GGGCTGCTCCCCTGAGGCGCC</t>
  </si>
  <si>
    <t>GAAGTTCCGGTGTCGGTAAG</t>
  </si>
  <si>
    <t>GTCAGCAGGAAGTCGATACG</t>
  </si>
  <si>
    <t>chr3</t>
  </si>
  <si>
    <t>GATAGGAGGAGCCAGCAAGTG</t>
  </si>
  <si>
    <t>GCCATGAGCGGCGGCGTGTA</t>
  </si>
  <si>
    <t>GCCAGTTAGCCCTTAGGGT</t>
  </si>
  <si>
    <t>GAGCGCGCCTTTTCGGCGTG</t>
  </si>
  <si>
    <t>GCTCCTCGAGACTCGCAGTCG</t>
  </si>
  <si>
    <t>GTGGGTGGCGGTGGAAGTTA</t>
  </si>
  <si>
    <t>GGGAGGTGAGTGAGTGCGGC</t>
  </si>
  <si>
    <t>GGACGAGAGAGCGCGCCTTTT</t>
  </si>
  <si>
    <t>GCGGTGGAAGTTAAGGGAGTC</t>
  </si>
  <si>
    <t>GCCGGCGCGACTCCTACCCTA</t>
  </si>
  <si>
    <t>GCGGCGCAGCCGCATTCTGAT</t>
  </si>
  <si>
    <t>GGTGGGTGGCGGTGGAAGTTA</t>
  </si>
  <si>
    <t>GACGAGAGAGCGCGCCTTTT</t>
  </si>
  <si>
    <t>GCGCCTTTTCGGCGTGTG</t>
  </si>
  <si>
    <t>GGCCGCGACTGCGAGTCTCG</t>
  </si>
  <si>
    <t>chr14</t>
  </si>
  <si>
    <t>GCGAGTCGGCGATGAGGACCC</t>
  </si>
  <si>
    <t>GAAGAGGGTCGCAGTCTCCG</t>
  </si>
  <si>
    <t>GCCCGGAGCTGCCCAGCGAGT</t>
  </si>
  <si>
    <t>GCGCCGAGACTTGTTGGCCG</t>
  </si>
  <si>
    <t>GACGGCGGTCGTGATCGACCT</t>
  </si>
  <si>
    <t>GCCAGCTGTGTTCGACCCGAG</t>
  </si>
  <si>
    <t>GTGTTCGACCCGAGGGGAGGG</t>
  </si>
  <si>
    <t>GCTCCCCAGGCCCTCGTAGAG</t>
  </si>
  <si>
    <t>GTCGAACACAGCTGGCGTCA</t>
  </si>
  <si>
    <t>chr20</t>
  </si>
  <si>
    <t>GTACCGCTGGTGCTGGACAAC</t>
  </si>
  <si>
    <t>GCCGCGCCTGCAGTTCCGCG</t>
  </si>
  <si>
    <t>GGACGCGCGCTCCAAGATGG</t>
  </si>
  <si>
    <t>GCGGTGTGCGCCCGCGGTCG</t>
  </si>
  <si>
    <t>GCGGACACTGCGCCGAGGGGC</t>
  </si>
  <si>
    <t>GGGCGCGGTTTCGCGGCGTCT</t>
  </si>
  <si>
    <t>GCACTGGGTCCGGTGCGGCAC</t>
  </si>
  <si>
    <t>GCGGCACGGGCGTCGCGGAAC</t>
  </si>
  <si>
    <t>GAGGCCGGCCCGGTGGCACAC</t>
  </si>
  <si>
    <t>GTTCCGCGCGGTGTGCGCCCG</t>
  </si>
  <si>
    <t>GCAGTCGTGGCTGCAGCGCTG</t>
  </si>
  <si>
    <t>GTCTCCGGCCATAATGACCC</t>
  </si>
  <si>
    <t>GGGTGATACggagaacggaa</t>
  </si>
  <si>
    <t>GCCCTTCCATCCCGGCAGTCG</t>
  </si>
  <si>
    <t>GAGCCCTCTGGGGCGACTCCG</t>
  </si>
  <si>
    <t>GCCGGCTGCCCACAGTCAAGA</t>
  </si>
  <si>
    <t>Gaaaggagaagggcggcgaga</t>
  </si>
  <si>
    <t>GCGGCCCATCGTGCCCGCGC</t>
  </si>
  <si>
    <t>GGTGCCGGAGTCGCTGCAAG</t>
  </si>
  <si>
    <t>GGCACCAGCGCGGGCACGAT</t>
  </si>
  <si>
    <t>GCTCTGTAGCTGAGTGGTGGC</t>
  </si>
  <si>
    <t>GCTGCAAGCGGCGCGTGCT</t>
  </si>
  <si>
    <t>GCGCGTGCTCGGTGTCGGCAG</t>
  </si>
  <si>
    <t>GATGCACATGGTGAGGAGCCC</t>
  </si>
  <si>
    <t>GAACGTTTGCTCAAATGCCG</t>
  </si>
  <si>
    <t>GGCACCCAAGCCAGCTGCAAG</t>
  </si>
  <si>
    <t>GGGAGGTAGATGCTGCGGGG</t>
  </si>
  <si>
    <t>GGTGGCTGGGTATGGAGGCGA</t>
  </si>
  <si>
    <t>GCAGAGGAGGAGCGCGGGCAG</t>
  </si>
  <si>
    <t>GCGCGGGCAGCGGAACGCGG</t>
  </si>
  <si>
    <t>chr10</t>
  </si>
  <si>
    <t>GGTGCCGCGCGCCCGACGGGC</t>
  </si>
  <si>
    <t>GGGGCTCAAGGCGAGCGCGCC</t>
  </si>
  <si>
    <t>GCCCGACGGGCCGGTGGTTGC</t>
  </si>
  <si>
    <t>GGACCGCAAGGGGCGGAGGAA</t>
  </si>
  <si>
    <t>GTGCGCGTGCGCGCTCAGAGG</t>
  </si>
  <si>
    <t>GGCCGCATGAATGGAGCGC</t>
  </si>
  <si>
    <t>GCTGCCCCCAGCCCGGGTCG</t>
  </si>
  <si>
    <t>GCCCGCACCTACGACGGTGGC</t>
  </si>
  <si>
    <t>GTTGCGGGCGCGTGGCTGCTG</t>
  </si>
  <si>
    <t>GCGGCGGTGCCGCGCGCCCGA</t>
  </si>
  <si>
    <t>GAGAAGATACACCGGCAGT</t>
  </si>
  <si>
    <t>GGGCATCCAAGCCGCCCAGC</t>
  </si>
  <si>
    <t>GGGTGGACGAGGGCGCGGGT</t>
  </si>
  <si>
    <t>GGGAAGAGGCCTTGGCTGCTG</t>
  </si>
  <si>
    <t>GCGAGCGACGGGCGTGGCGC</t>
  </si>
  <si>
    <t>GGAACGCGCGAGCGACGGGCG</t>
  </si>
  <si>
    <t>GGACTGGAACGCGCGAGCGA</t>
  </si>
  <si>
    <t>GTCCCCAGATAAGCAGGGTGG</t>
  </si>
  <si>
    <t>GCACGGGCGAAGGCGTCAGCC</t>
  </si>
  <si>
    <t>GCCAGGCGAGAGCCGGCTTTC</t>
  </si>
  <si>
    <t>GCCGCCACATTCCGGGCACC</t>
  </si>
  <si>
    <t>GCTCCGGGCTCTTCAGAGCATT</t>
  </si>
  <si>
    <t>GGAGAAGTATGTGGCTGCTA</t>
  </si>
  <si>
    <t>GAGTGCAGCTGGAGATGCCCT</t>
  </si>
  <si>
    <t>GATGCCCTGGGGTACTACAAT</t>
  </si>
  <si>
    <t>GGCTTGGATGCCCTAGACGT</t>
  </si>
  <si>
    <t>GGATGCCCTAGACGTGGGA</t>
  </si>
  <si>
    <t>GATAAGCAGGGTGGCGGCGA</t>
  </si>
  <si>
    <t>GCGCTGAGTGAGCTAATCT</t>
  </si>
  <si>
    <t>GAATGTGGCGGCACCGGAAAGC</t>
  </si>
  <si>
    <t>GTCAGTGACTCCCGTGTGGCCC</t>
  </si>
  <si>
    <t>GTCCGACTTTGTAGGACTGTAG</t>
  </si>
  <si>
    <t>Gcctcttagaatggttgtta</t>
  </si>
  <si>
    <t>GGAGCCGGGTCACCGGGTTCC</t>
  </si>
  <si>
    <t>GGGACTGTCCCCAGATAAGCA</t>
  </si>
  <si>
    <t>GTAGTTCCCTGCGGCTGGAGG</t>
  </si>
  <si>
    <t>GTAACAGCGCCACCAACGAG</t>
  </si>
  <si>
    <t>GGCTGAAAGGCCTCTGACTA</t>
  </si>
  <si>
    <t>GCGCTTGGGGCCGCCTTGCCT</t>
  </si>
  <si>
    <t>GAAGCCCACGACCAAAGCGG</t>
  </si>
  <si>
    <t>GTTACATAGCCCGTAGTCAG</t>
  </si>
  <si>
    <t>GCGGGTCTGGCGCGGGCTGGG</t>
  </si>
  <si>
    <t>GCCCAGGGGCCGGCGCACGGT</t>
  </si>
  <si>
    <t>GCCGCGGGACAGCGGAGCGCC</t>
  </si>
  <si>
    <t>GCCGGGAAGGGGGCTGCCTTA</t>
  </si>
  <si>
    <t>chr22</t>
  </si>
  <si>
    <t>GAAGAGCGGAAGCGGAAACC</t>
  </si>
  <si>
    <t>GACAGGTATAAATTCCGGACA</t>
  </si>
  <si>
    <t>GGAAGAGCGGAAGCGGAAACC</t>
  </si>
  <si>
    <t>GCCGAGCAGGTAACGGATCCC</t>
  </si>
  <si>
    <t>GTAACGGATCCCGGGCTGAG</t>
  </si>
  <si>
    <t>GGTATAAATTCCGGACATGG</t>
  </si>
  <si>
    <t>GGGCGGGACTTCCTTCACG</t>
  </si>
  <si>
    <t>GATGGCGGCTGGAGGCGATCA</t>
  </si>
  <si>
    <t>GTCCACCCTGGCGGGGTCGCA</t>
  </si>
  <si>
    <t>GCTGGCATAGCGGGAGGCAAG</t>
  </si>
  <si>
    <t>GCTAAACACGAAGCACATCTC</t>
  </si>
  <si>
    <t>GTGCTTCGTGTTTAGCGAC</t>
  </si>
  <si>
    <t>GCCCGGGATCCGTTACCTGCT</t>
  </si>
  <si>
    <t>GCGAGCGGAAAAGGTCAGGGG</t>
  </si>
  <si>
    <t>GCAAACCTCGCGAGCGGAAA</t>
  </si>
  <si>
    <t>GCGGCCGCCAGCCACATGCAG</t>
  </si>
  <si>
    <t>GAGCGAACTGAACTGCTCTG</t>
  </si>
  <si>
    <t>GTGGCGCGCCAGGCCGCGGAA</t>
  </si>
  <si>
    <t>GAAGGGGCGTGGCCTCGGTC</t>
  </si>
  <si>
    <t>GCTGCCGAGGCCGGCCTGCGC</t>
  </si>
  <si>
    <t>GGCCACGCCCCTTCCGCGGCC</t>
  </si>
  <si>
    <t>GGTACCCCCTTGAGCGGGCTG</t>
  </si>
  <si>
    <t>chr18</t>
  </si>
  <si>
    <t>GCCATGGCGCACCGCTGTTTG</t>
  </si>
  <si>
    <t>GTGCAGAAGACAGGACCAAAT</t>
  </si>
  <si>
    <t>GCAGGCGACGACTGGCGGCCT</t>
  </si>
  <si>
    <t>GAGACGCCGACGTCAGCGCGC</t>
  </si>
  <si>
    <t>GCCGACGTCAGCGCGCCGGGG</t>
  </si>
  <si>
    <t>GGAGACGCCGCGTTGAGAGCT</t>
  </si>
  <si>
    <t>GTCCCGGGCCGAGAGGGCCA</t>
  </si>
  <si>
    <t>GAGGAGCCCAAGCTCTCAACG</t>
  </si>
  <si>
    <t>GGCGGCCTCGGGAAGCGGGCT</t>
  </si>
  <si>
    <t>GCGCACCGCTGTTTGCGGCTG</t>
  </si>
  <si>
    <t>chr2</t>
  </si>
  <si>
    <t>GTGCTGCCGCCCGGAACCGC</t>
  </si>
  <si>
    <t>GCGCTCCCTTGTCACGCCTC</t>
  </si>
  <si>
    <t>GTTCCGGGCGGCAGCACAAGG</t>
  </si>
  <si>
    <t>GGCAGCACAAGGCGGTAGCCA</t>
  </si>
  <si>
    <t>GTCTGCAGCGGACCGGGAC</t>
  </si>
  <si>
    <t>GACCCGGACCCGGACCGCGCC</t>
  </si>
  <si>
    <t>GACCCGGACCGCGCCGGGCGG</t>
  </si>
  <si>
    <t>GGCAGCCACCGCGGCGACT</t>
  </si>
  <si>
    <t>GCGGAGGCTGCGGGTTCTCTC</t>
  </si>
  <si>
    <t>GGTTCTCTCTGGCCATCTGCT</t>
  </si>
  <si>
    <t>GACCGGAGGCCTACTGCGC</t>
  </si>
  <si>
    <t>GGGAAGGGGAACGGCGACCGG</t>
  </si>
  <si>
    <t>GAGAAGCCGGCCTGCTAGAGC</t>
  </si>
  <si>
    <t>GCTTCAAAGCACCCGCCGCC</t>
  </si>
  <si>
    <t>GCAAATCCTCTCGCCGTG</t>
  </si>
  <si>
    <t>GTAATGTGCGTGTGAAGAGAC</t>
  </si>
  <si>
    <t>GTGTGAAGAGACTGGGGGAGC</t>
  </si>
  <si>
    <t>GCCGAAATGTTCCGGTGTGG</t>
  </si>
  <si>
    <t>GCGATTGGTCCGCACGGCGAG</t>
  </si>
  <si>
    <t>GAAGGAGGAGGTCCCGAATAG</t>
  </si>
  <si>
    <t>chr19</t>
  </si>
  <si>
    <t>GGCGTTCGGGGACACGCGC</t>
  </si>
  <si>
    <t>GTGGTCATCTGGGCAGGAGAGC</t>
  </si>
  <si>
    <t>GGACTCCTTCAGTGGTCATCT</t>
  </si>
  <si>
    <t>GCTGCTTATGCCCCCATTTCG</t>
  </si>
  <si>
    <t>GAGCCAGCATTCCGCAGCCCC</t>
  </si>
  <si>
    <t>GCGGAGGGTCTTACCAGCCTG</t>
  </si>
  <si>
    <t>GGTGTCTGTCATCAAAGAAGGC</t>
  </si>
  <si>
    <t>GCTGGGCGGCTGCCGGTGAC</t>
  </si>
  <si>
    <t>GGGGGTAGAGCCCCGCCGGAG</t>
  </si>
  <si>
    <t>GCCGCGCCGTGCTAGCCGT</t>
  </si>
  <si>
    <t>GGTATTTCCGTCCAgagggt</t>
  </si>
  <si>
    <t>GCGGAATGCTGGCTCCTCAGGC</t>
  </si>
  <si>
    <t>GCGCAGCGTGGCGATGGGC</t>
  </si>
  <si>
    <t>GGTACGCTGTCACCTAGCT</t>
  </si>
  <si>
    <t>GTCACCTAGCTCGGGACAGCTC</t>
  </si>
  <si>
    <t>GCCCATCGCGGCACCGCGGG</t>
  </si>
  <si>
    <t>GGCCCGGACGCGACCATCGTG</t>
  </si>
  <si>
    <t>GCTGGCGCACTCACCTGTCAC</t>
  </si>
  <si>
    <t>GTGTTTCCcggcagcggcaa</t>
  </si>
  <si>
    <t>GCGGCCTCTTACCACGCTTG</t>
  </si>
  <si>
    <t>chr9</t>
  </si>
  <si>
    <t>GAGCCCCCCCCGCTCTTACG</t>
  </si>
  <si>
    <t>GAGCAGCGGCCGGGAGCCCTT</t>
  </si>
  <si>
    <t>GCCGGGAGCCCTTAGGGAGGC</t>
  </si>
  <si>
    <t>GGGCTGGATGCGGGGAGATAG</t>
  </si>
  <si>
    <t>GCTGTGCGCCTGAAGCCCTGG</t>
  </si>
  <si>
    <t>GTCACCGCTGTCTCCCGCTC</t>
  </si>
  <si>
    <t>GTCCCGTGGAGCGTTTGTT</t>
  </si>
  <si>
    <t>GCCCCCTGAAGGCGGTCTTC</t>
  </si>
  <si>
    <t>GGCTGCACCGCCAGGGCTTC</t>
  </si>
  <si>
    <t>GCAGCCGTGCACGGAGTCCCG</t>
  </si>
  <si>
    <t>GGCTGGCAGTATGGCCGGAGA</t>
  </si>
  <si>
    <t>GAGGGAGGCGGAAATCCGTAA</t>
  </si>
  <si>
    <t>GGGCCGGATATGACGCAACTG</t>
  </si>
  <si>
    <t>GGGTTTCTTTCCGAGCGCGA</t>
  </si>
  <si>
    <t>GGCGCCGACACACACGCAATG</t>
  </si>
  <si>
    <t>GCCCTTGCGATCAGGGCTTG</t>
  </si>
  <si>
    <t>GGCAGTCACTGCAACGTGCG</t>
  </si>
  <si>
    <t>GATTTCCGCCTCCCTCACAGA</t>
  </si>
  <si>
    <t>GAAATCCGTAATggccgccag</t>
  </si>
  <si>
    <t>GTGCACCGCGACGCTCTTCCC</t>
  </si>
  <si>
    <t>GGTCCGGTAAGTATCGAGG</t>
  </si>
  <si>
    <t>GTTCCATGGACGTTACGCCC</t>
  </si>
  <si>
    <t>GTTTTCCTAATCCTGCGAATA</t>
  </si>
  <si>
    <t>GTTGTGAACTTTGACAGCGGC</t>
  </si>
  <si>
    <t>GAGCGTCGCGGTGCACTCTG</t>
  </si>
  <si>
    <t>GGAGGCGACTGTCGGACTT</t>
  </si>
  <si>
    <t>GCGCATGCGTCCAACTTCCG</t>
  </si>
  <si>
    <t>GGTGCCGAAGCGACTCAAACG</t>
  </si>
  <si>
    <t>GTCGCCTCCTCGATACTTAC</t>
  </si>
  <si>
    <t>chr11</t>
  </si>
  <si>
    <t>GATGGATCCCAGAGGCGCCCT</t>
  </si>
  <si>
    <t>GGGAAAGGGGATGGATCCCAG</t>
  </si>
  <si>
    <t>GGGCTGAGAACCTAGGGAAAGGGGA</t>
  </si>
  <si>
    <t>GCTAGGGCTGAGAACCTAGGGAA</t>
  </si>
  <si>
    <t>GTCTTCTCTATCCGCCTTGCCAGCT</t>
  </si>
  <si>
    <t>GGTTCTCAGCCCTAGCTGGCA</t>
  </si>
  <si>
    <t>GGCAAGGCGGATAGAGAAGAC</t>
  </si>
  <si>
    <t>GCGGATAGAGAAGACCGGAAG</t>
  </si>
  <si>
    <t>GAGGCGCCCTTGGTGCAGTGT</t>
  </si>
  <si>
    <t>GAAGACCGGAAGAGGCTGAAAAG</t>
  </si>
  <si>
    <t>GAACCGGCCGGCCATcgcccg</t>
  </si>
  <si>
    <t>GGCGGCGGGCCCATCCGGAAC</t>
  </si>
  <si>
    <t>GccgcgcgAGTGAATCGAGG</t>
  </si>
  <si>
    <t>GGCGGGCGCGGAATCGGGCAT</t>
  </si>
  <si>
    <t>GGCCATGGCGGGCGCGGAAT</t>
  </si>
  <si>
    <t>GTCCATTTTGTCGGCCATGGC</t>
  </si>
  <si>
    <t>Gcggcctgcgccccaccgccg</t>
  </si>
  <si>
    <t>GTGCCGGCGTGCTGACGCGC</t>
  </si>
  <si>
    <t>GcggAGGCGGCAGGAACCGAC</t>
  </si>
  <si>
    <t>GACGACATCATTAAACTGAAC</t>
  </si>
  <si>
    <t>GGGCGCTGGAAACCCTTAC</t>
  </si>
  <si>
    <t>GACTACTTCATTCACGGCACA</t>
  </si>
  <si>
    <t>GTTGGGACTACTTCATTCA</t>
  </si>
  <si>
    <t>GCTGTCTAGCTAGCGCTGTT</t>
  </si>
  <si>
    <t>GCGCCCAGTACTCACCTTCCC</t>
  </si>
  <si>
    <t>GCGCTTCGGAGAGTGGCCAGG</t>
  </si>
  <si>
    <t>GCCTCCAAAACCTAGGCCGG</t>
  </si>
  <si>
    <t>GCCTCGGCCGATGGGAATAG</t>
  </si>
  <si>
    <t>GTAAAGTGACAGCCTCGGCCGA</t>
  </si>
  <si>
    <t>GAAGCGGAGACGGGGAGGTCT</t>
  </si>
  <si>
    <t>GTACCAAACGTGGAAGCGGAGA</t>
  </si>
  <si>
    <t>GTCTCTCCGCTGAAAAGGA</t>
  </si>
  <si>
    <t>GAAAAGGAAGGTGGGTCCGC</t>
  </si>
  <si>
    <t>GTCCGCCGGGGAAGGTGAGTAC</t>
  </si>
  <si>
    <t>GGGACCCGCTCATTTAGTG</t>
  </si>
  <si>
    <t>GCAGACACGTGATGCGGGGGA</t>
  </si>
  <si>
    <t>GCGCAGCTCGCTCGCCCACC</t>
  </si>
  <si>
    <t>GGTTTCCAGCGCCCCCGGCCT</t>
  </si>
  <si>
    <t>GCGGTGGCCGGGTGCCGGTA</t>
  </si>
  <si>
    <t>GAGCAAGCGTCTGCCGCGG</t>
  </si>
  <si>
    <t>GTTTCCCATCCTTCCGGGTGGT</t>
  </si>
  <si>
    <t>GCTCCTGCCGGCCTCTGACTG</t>
  </si>
  <si>
    <t>GTCGGGGCTCCTCGTGGAGAGC</t>
  </si>
  <si>
    <t>GGCGCGGTCGGGGCTCCTCG</t>
  </si>
  <si>
    <t>GTGGGGACTCTTGCAGGTAC</t>
  </si>
  <si>
    <t>GTCTGCCGGTGGGGACTCTTGC</t>
  </si>
  <si>
    <t>GGGCCGTGTTAGTCTGCCGGT</t>
  </si>
  <si>
    <t>GCTGTGGCGCGCGGCCGGCAGA</t>
  </si>
  <si>
    <t>GACCAGGAAAATAATCTCCTG</t>
  </si>
  <si>
    <t>GGCAGACTAACACGGCCCCAG</t>
  </si>
  <si>
    <t>chr12</t>
  </si>
  <si>
    <t>GCTGAACGAGATGAGCCGCAC</t>
  </si>
  <si>
    <t>GGCGGCCCGAGACTAAGTCTC</t>
  </si>
  <si>
    <t>GGCTCTCGTGGACGCTGGCCA</t>
  </si>
  <si>
    <t>GATTGAAGTAGAGGCTCTCG</t>
  </si>
  <si>
    <t>GTGCCTTGTGGTGACAACTGG</t>
  </si>
  <si>
    <t>GCGGCCCGAGACTAAGTCT</t>
  </si>
  <si>
    <t>GGATTGAAGTAGAGGCTCTCG</t>
  </si>
  <si>
    <t>GTTGTGCCTTGTGGTGACAAC</t>
  </si>
  <si>
    <t>GTGTTCGGCATCAAGGACT</t>
  </si>
  <si>
    <t>GAGATGAGCCGCACAGGCGA</t>
  </si>
  <si>
    <t>GCGGGCCCGAGACTTAGTCT</t>
  </si>
  <si>
    <t>GGTTGTGCACGCCAATGTGTT</t>
  </si>
  <si>
    <t>GGGTGACGCCGTACAAGATCG</t>
  </si>
  <si>
    <t>GGCGCCGTCAGCCTCATGGAG</t>
  </si>
  <si>
    <t>GTCAGCCTCATGGAGCGGCGG</t>
  </si>
  <si>
    <t>Gagaagggagccccccggcgg</t>
  </si>
  <si>
    <t>GAAAGAGGGAGGGCGCGGACG</t>
  </si>
  <si>
    <t>Ggcggcagtagaggtgaccg</t>
  </si>
  <si>
    <t>GgcggcACCGATTGCTGTGT</t>
  </si>
  <si>
    <t>GCCCCAGTGCGGCCGAAGTCG</t>
  </si>
  <si>
    <t>GGATGGAGAAggcgacggttc</t>
  </si>
  <si>
    <t>Ggcggcggcgacggctgcaga</t>
  </si>
  <si>
    <t>GcggcagcagcagAGCTCGCT</t>
  </si>
  <si>
    <t>GCTCGGCCTCGTCTCCTCGT</t>
  </si>
  <si>
    <t>GCTACGCTCTACCGCGACTT</t>
  </si>
  <si>
    <t>GCGTCTTTACGTAGACGTCG</t>
  </si>
  <si>
    <t>GATGAAGCCGCAGCCCCCGCT</t>
  </si>
  <si>
    <t>GCCCGGGGACTCAACTCACC</t>
  </si>
  <si>
    <t>GCAGCTGGAGGTGTAATAGTG</t>
  </si>
  <si>
    <t>GGAAGCGCTTTCGAAAGGCCG</t>
  </si>
  <si>
    <t>GTGAGCGACAAGCCCAGGGCC</t>
  </si>
  <si>
    <t>GAGGTGTAATAGTGCGGGTAG</t>
  </si>
  <si>
    <t>GGTTTGGAGAAGTTCCGAGG</t>
  </si>
  <si>
    <t>GCGCTTCCCGCCGCACTCCCC</t>
  </si>
  <si>
    <t>GCGGGAAGCGCTTTCGAA</t>
  </si>
  <si>
    <t>GACACCTGCCTTTCCCCATTA</t>
  </si>
  <si>
    <t>GGAGCCCTGAAACAAGGGGC</t>
  </si>
  <si>
    <t>GTTTTCAGACGGAGAGCAGAG</t>
  </si>
  <si>
    <t>GAGGGACAAATCAGTTCGACT</t>
  </si>
  <si>
    <t>GGGCTCCTTCAGAAGTTAGT</t>
  </si>
  <si>
    <t>GTTCGACTAGGCTTCCCTT</t>
  </si>
  <si>
    <t>GGCCGAAAGGGTTGTAGACA</t>
  </si>
  <si>
    <t>GGCAAGGGGCGTAACGGGGT</t>
  </si>
  <si>
    <t>GAGAAAAGGCGGTAACTGGC</t>
  </si>
  <si>
    <t>GGATCCCTTTTACAGTTACC</t>
  </si>
  <si>
    <t>chr15</t>
  </si>
  <si>
    <t>GTGTAGCCGGAAGTTCATGC</t>
  </si>
  <si>
    <t>GTAACTTAAGGGAAGTGGACC</t>
  </si>
  <si>
    <t>GTAGGGGCCACGATCTTCTT</t>
  </si>
  <si>
    <t>GCCGGAAGTTCATGCAGGCGT</t>
  </si>
  <si>
    <t>GCCCGGAGCGTTTGTGCGGCG</t>
  </si>
  <si>
    <t>GGGTTCCCTACGGGACTCTGA</t>
  </si>
  <si>
    <t>GTCACGAACTCCGCATTGATT</t>
  </si>
  <si>
    <t>GAGCGGTCCTTTAGTTTCCAC</t>
  </si>
  <si>
    <t>GCGCCCCGGCAGTAACTTA</t>
  </si>
  <si>
    <t>GCTGTTGTACGGGTTCCCTA</t>
  </si>
  <si>
    <t>GGAACGCTTGGGCTGTTGTAC</t>
  </si>
  <si>
    <t>GATCTTCTTGGGCTGCGCAG</t>
  </si>
  <si>
    <t>GGAAGCGGAATGGCGTGTAGC</t>
  </si>
  <si>
    <t>GAAGGCTGAGGATATCCGGCC</t>
  </si>
  <si>
    <t>GAGTGCTTTTGCTCCGGGCTC</t>
  </si>
  <si>
    <t>GGAGCCCCGCCCTGAGGGTCT</t>
  </si>
  <si>
    <t>GTCTCTCCTTGTCGGCGGGCC</t>
  </si>
  <si>
    <t>GCCTCACCGTCTCTCCTTGT</t>
  </si>
  <si>
    <t>GAGCCAGGACCCGAACTCCTG</t>
  </si>
  <si>
    <t>GAGGCTCGGACCCCAGGAGTT</t>
  </si>
  <si>
    <t>GTCCTGGCTCGGATCTTACCA</t>
  </si>
  <si>
    <t>GCGGCAGCGGTTCCTGTCAAG</t>
  </si>
  <si>
    <t>GCGCCCGCACTCCGGCTCCAC</t>
  </si>
  <si>
    <t>GCTCGGATCTTACCATGGTG</t>
  </si>
  <si>
    <t>GCCCGCACTCCGGCTCCACTG</t>
  </si>
  <si>
    <t>GTGCTTTTGCTCCGGGCTCG</t>
  </si>
  <si>
    <t>GGCCGGAGGAGCCCCGCCCTG</t>
  </si>
  <si>
    <t>GGCTCGGATCTTACCATGGTG</t>
  </si>
  <si>
    <t>GAGCCCCGCCCTGAGGGTCTA</t>
  </si>
  <si>
    <t>GCGCGAAACGTGCCGAAGCG</t>
  </si>
  <si>
    <t>GGGCTGGCGGTTCTACCG</t>
  </si>
  <si>
    <t>GACGCTCTAACCGCTCGCCTC</t>
  </si>
  <si>
    <t>GGCGTCTACAGCTGCCACGA</t>
  </si>
  <si>
    <t>GCGCTACGGGTTTCTCGTTGG</t>
  </si>
  <si>
    <t>GGCCGACACCTTTCTTTCCTC</t>
  </si>
  <si>
    <t>GAGCGTCTCCCGGAAGGAT</t>
  </si>
  <si>
    <t>GCGGTTAGAGCGTCTCCCGGA</t>
  </si>
  <si>
    <t>GAGGGGAACTGGCCGCGTGA</t>
  </si>
  <si>
    <t>GCTTGGAGCGGGACGAGCTC</t>
  </si>
  <si>
    <t>GACACCCAGAGCCACCACG</t>
  </si>
  <si>
    <t>GTTTCGCGCTGCCATTTGAGCC</t>
  </si>
  <si>
    <t>GACCCCCCCGTGGTGGCTCT</t>
  </si>
  <si>
    <t>GGTGGCTCTGGGTGTCTGCGG</t>
  </si>
  <si>
    <t>GGGTGTCTGCGGAGGAGCTGG</t>
  </si>
  <si>
    <t>GGAGGAGCTGGGGGCGGAAGCATG</t>
  </si>
  <si>
    <t>GGGCGGAAGCATGAGGCTAA</t>
  </si>
  <si>
    <t>GCTACCAGCCCGGGCGGGCAC</t>
  </si>
  <si>
    <t>GGCTGGTCCGGCGGCCAGGCT</t>
  </si>
  <si>
    <t>GAAACAGCGCTCCACATCTGAT</t>
  </si>
  <si>
    <t>GCCCATTCCTCGGCCGGCGG</t>
  </si>
  <si>
    <t>GAATGGGCTCCGGGCTCTGGT</t>
  </si>
  <si>
    <t>GAACCGGGGGGGCAGCGCCG</t>
  </si>
  <si>
    <t>GCAGAGGGTGAGAGCAGAAC</t>
  </si>
  <si>
    <t>GCCTCCGGACGAGCGGAGAAA</t>
  </si>
  <si>
    <t>GGGAAGGCGCCTCCGGACGAG</t>
  </si>
  <si>
    <t>GTAGGAAGCGCTGGGAGCGGG</t>
  </si>
  <si>
    <t>GCCCGGAGCCCATTCCTCGGC</t>
  </si>
  <si>
    <t>GGCGGGGCTCAGTCATGGGC</t>
  </si>
  <si>
    <t>GGCTCAGTCATGGGCcggcgg</t>
  </si>
  <si>
    <t>GCCTGCGTCCGGACATCAGC</t>
  </si>
  <si>
    <t>GTCCGGACATCAGCCGGAGC</t>
  </si>
  <si>
    <t>GTTTGACGGCTGGTGGCGGCG</t>
  </si>
  <si>
    <t>GAGCGGCGGTTGGCGTTTGA</t>
  </si>
  <si>
    <t>GGTGACGCACGCCCCTTTGT</t>
  </si>
  <si>
    <t>GGCTCAGTAGCGATAGCAG</t>
  </si>
  <si>
    <t>GGACTGTTTTCTCTCGGAGGC</t>
  </si>
  <si>
    <t>GTTTTCTCTCGGAGGCCGGAG</t>
  </si>
  <si>
    <t>GGAGCCGCGTCTGACTGAGGC</t>
  </si>
  <si>
    <t>GCTGCCCGCCTCAGTCAGACG</t>
  </si>
  <si>
    <t>GCAACTTCCACGTCGGACTCC</t>
  </si>
  <si>
    <t>GGAATCACTGAAGATCGGCGA</t>
  </si>
  <si>
    <t>GCCTCGGAGCTGCAGCCGA</t>
  </si>
  <si>
    <t>GCTTGCGAGGAAACCGCCT</t>
  </si>
  <si>
    <t>GTGAGTCGAAAGCGACGACG</t>
  </si>
  <si>
    <t>GGTATCTACATCCAGTGAGCG</t>
  </si>
  <si>
    <t>GCTACTCTAGGGTATCCTGGC</t>
  </si>
  <si>
    <t>GGTCAGCTGCGACTGCGCGCC</t>
  </si>
  <si>
    <t>GGATGCTCAGGCCACCGTTCC</t>
  </si>
  <si>
    <t>GAGGACAGGGGGTTCATCAT</t>
  </si>
  <si>
    <t>GGCGGGACCAAACGAGCGTC</t>
  </si>
  <si>
    <t>GGGCCCGCGTGGTGACGCCAG</t>
  </si>
  <si>
    <t>GCCGCGTTCCGCTCCCGACA</t>
  </si>
  <si>
    <t>GGCTGGACCCCGCCACCCTCG</t>
  </si>
  <si>
    <t>GACCCCGCTCCCGGTTCCTGT</t>
  </si>
  <si>
    <t>GACGGCATAGTCGATTGGC</t>
  </si>
  <si>
    <t>GCCGGAACCGCGAGGGTGGCG</t>
  </si>
  <si>
    <t>GCTGTATCCTACCGGACGC</t>
  </si>
  <si>
    <t>GACTGGGAAGAAACGGCGGCC</t>
  </si>
  <si>
    <t>GGCTATCACGCTCGCCGA</t>
  </si>
  <si>
    <t>GCCCTCTCCTAGCAGACACG</t>
  </si>
  <si>
    <t>GGTCCCGGGTTTCTCCCCCA</t>
  </si>
  <si>
    <t>GCGATCCGGCTGACGCATC</t>
  </si>
  <si>
    <t>GGGGAAGAGGCGAGAGCGCGG</t>
  </si>
  <si>
    <t>GCGGAGGGCGCGCGTGCGCAT</t>
  </si>
  <si>
    <t>GCGCGCGTGCGCATTGGCGCG</t>
  </si>
  <si>
    <t>GATCTTGGCAGCGGGCGAGG</t>
  </si>
  <si>
    <t>GGCGGCGGGCGCGCGCACCAT</t>
  </si>
  <si>
    <t>GAGAAACCCGGGACCAGGTAA</t>
  </si>
  <si>
    <t>GCACGTCGACTCGTCGACTC</t>
  </si>
  <si>
    <t>GACGCAAAGACGCACAGACC</t>
  </si>
  <si>
    <t>GCCGGGGTCGCGCCCAGTCAC</t>
  </si>
  <si>
    <t>GCAGGGCCAAAGATGCGAGC</t>
  </si>
  <si>
    <t>GACGAGTCGACGTGCCGACGT</t>
  </si>
  <si>
    <t>GTGCCGACGTTGGCGCTGCAG</t>
  </si>
  <si>
    <t>GACGCACAGACCCGGCGAGGA</t>
  </si>
  <si>
    <t>GCGACCCCGGCAAGCGCGGCT</t>
  </si>
  <si>
    <t>GTGATGGGAAACGCGTGAGCC</t>
  </si>
  <si>
    <t>GACGTTGGCGCTGCAGCGGGG</t>
  </si>
  <si>
    <t>GAACTGGCTCACGTGATCCAG</t>
  </si>
  <si>
    <t>GCACCATACGAAGAACCTACA</t>
  </si>
  <si>
    <t>GTTTGGCTGGTTGCTAAGGTG</t>
  </si>
  <si>
    <t>GCTAAGGTGAGGTTGGCGCTAC</t>
  </si>
  <si>
    <t>GCCTGAAGTGGATCTTCGTCG</t>
  </si>
  <si>
    <t>GTGGATCTTCGTCGGGGGCAA</t>
  </si>
  <si>
    <t>GGCAAGACCACCTGCAGGTA</t>
  </si>
  <si>
    <t>GTAGGATATACCACTGGGCGA</t>
  </si>
  <si>
    <t>GCTTTTCCACCACGACCG</t>
  </si>
  <si>
    <t>GGCCACCCCTGCCGCCATTT</t>
  </si>
  <si>
    <t>GTTGCTAAGTGTAGGCTCCAG</t>
  </si>
  <si>
    <t>GAATCTAACTTCACCGAAA</t>
  </si>
  <si>
    <t>GAAAGGGCATGGACTGGGTGTT</t>
  </si>
  <si>
    <t>GGCATGGACTGGGTGTTTGGC</t>
  </si>
  <si>
    <t>GGGTGTTTGGCTGGTTGCTA</t>
  </si>
  <si>
    <t>GCTACCGGAACATAAGAGTGAT</t>
  </si>
  <si>
    <t>GAAAGGAGAGCTGCAAGACCT</t>
  </si>
  <si>
    <t>GACCGTACCGATGTGTTCATT</t>
  </si>
  <si>
    <t>GTTCGAAGATGCTCCTGATG</t>
  </si>
  <si>
    <t>GTGGATCTTCGTCGGGGGCA</t>
  </si>
  <si>
    <t>GGTGTGGGCAAGACCACCTGC</t>
  </si>
  <si>
    <t>GGGCAAGACCACCTGCAGGTA</t>
  </si>
  <si>
    <t>GGCGTGTAGGATATACCACT</t>
  </si>
  <si>
    <t>GGATATACCACTGGGCGAAG</t>
  </si>
  <si>
    <t>GACCGGCTTTTCCACCACGAC</t>
  </si>
  <si>
    <t>GGCTACTCCCTTTCACTGAT</t>
  </si>
  <si>
    <t>GTTAGATTCCCGGTCCTCCT</t>
  </si>
  <si>
    <t>GGGTTCACTTTGTCAACCTC</t>
  </si>
  <si>
    <t>GGCGATAGAAGCGCGTAA</t>
  </si>
  <si>
    <t>GTGTCCCTTACGCGCTTCTATCGC</t>
  </si>
  <si>
    <t>GGCCGGTCTCCCAAcccg</t>
  </si>
  <si>
    <t>GCCGGGAGGAAGGGGTGTGTG</t>
  </si>
  <si>
    <t>GTGTGTGGCGCCTGCGCAGTGG</t>
  </si>
  <si>
    <t>Ggccgagggcggcggggaccgc</t>
  </si>
  <si>
    <t>GCGCTTCTATCGCCGGGAGGA</t>
  </si>
  <si>
    <t>GcggcggggaccgcgggTT</t>
  </si>
  <si>
    <t>GGTCCGCTTGCTTTCCCTGCC</t>
  </si>
  <si>
    <t>GCCTGAAGCGCCGCTTTCG</t>
  </si>
  <si>
    <t>GTGTTCGATTCGGCTGATCT</t>
  </si>
  <si>
    <t>GCAGCTTGCTGCTACTGGAGC</t>
  </si>
  <si>
    <t>GGCGGAGTTTACGGCTGCTTC</t>
  </si>
  <si>
    <t>GATCGGACCACAGAGCTTCGG</t>
  </si>
  <si>
    <t>GAAAGCAAGCGGACCGCAGAT</t>
  </si>
  <si>
    <t>GCAATGAGATCCCTGAGGCG</t>
  </si>
  <si>
    <t>GCCGAATCGAACACGGAAAG</t>
  </si>
  <si>
    <t>GCGCGGGTTTTGGATTGGTG</t>
  </si>
  <si>
    <t>GCTGTGCTCCTGGGGCCGGCG</t>
  </si>
  <si>
    <t>GTGCGCTGGGCTAAGGCCGCC</t>
  </si>
  <si>
    <t>GAAGTCTATAAAGGGCCGGC</t>
  </si>
  <si>
    <t>GCGGCGGGATCCGACCGCA</t>
  </si>
  <si>
    <t>GGACCTCCACTGAGGGCGGC</t>
  </si>
  <si>
    <t>GCGGCGGCGGGGCCACCAGTG</t>
  </si>
  <si>
    <t>GCTTGGAACAGGTAACCCCC</t>
  </si>
  <si>
    <t>GCGCCGTGTCGGCTATGAATG</t>
  </si>
  <si>
    <t>GCAGACTCAGCCGGCCTTTG</t>
  </si>
  <si>
    <t>GTTAAATCGCTTCCCCCTTGG</t>
  </si>
  <si>
    <t>GCACAGCTGGACGACCCGCCC</t>
  </si>
  <si>
    <t>GCAAAGTAGAAATGGCTGCCG</t>
  </si>
  <si>
    <t>GCGCACCCCTTAGTGGCCTCA</t>
  </si>
  <si>
    <t>GGCCTCAGGGACCAGCCCTTG</t>
  </si>
  <si>
    <t>GCCTGCGCGTCCTTCGGTTG</t>
  </si>
  <si>
    <t>GCCATGGCGTGAGTACCGGGG</t>
  </si>
  <si>
    <t>GAGACGAAGTCTATAAAGGGC</t>
  </si>
  <si>
    <t>GGGCCAGGGCGGTGCCGCCAA</t>
  </si>
  <si>
    <t>GGATTGGTGGGGTGCGGCCTG</t>
  </si>
  <si>
    <t>GTTTCTCAGAGTCAGCAGCTGG</t>
  </si>
  <si>
    <t>GCTGACTCTGAGAAACCCTCG</t>
  </si>
  <si>
    <t>GCCCTCTCCTTGTGGCTCCG</t>
  </si>
  <si>
    <t>GGGGATCCAGCCCTCTCCTTG</t>
  </si>
  <si>
    <t>GGCCCCAACCGGGAGGCAGCC</t>
  </si>
  <si>
    <t>GCCCTCGCGCGGCCCCAACC</t>
  </si>
  <si>
    <t>GACAGATATATACTGGGTGG</t>
  </si>
  <si>
    <t>GACTGGGGACAGATATATAC</t>
  </si>
  <si>
    <t>GCCATGGCCGGGGCTACGC</t>
  </si>
  <si>
    <t>GAGACGGGCCGGGGGCACAAA</t>
  </si>
  <si>
    <t>GCGGCCTCGGCTGAAGAAAGA</t>
  </si>
  <si>
    <t>GccaTCCTGGCAGGTCTGTATT</t>
  </si>
  <si>
    <t>GAAAGAGAAATGAACTGGTGC</t>
  </si>
  <si>
    <t>GAAATGAACTGGTGCAGGTCTG</t>
  </si>
  <si>
    <t>GCAGGTCTGCGGGAAGAGAATG</t>
  </si>
  <si>
    <t>GAAACCAGACCCCGGAGCCACA</t>
  </si>
  <si>
    <t>GCCTCCCGGTTGGGGCCGCGCG</t>
  </si>
  <si>
    <t>GCCGCGCGAGGGCGGGGCGCGGA</t>
  </si>
  <si>
    <t>GGGCGGGGCGCGGAAGGATCC</t>
  </si>
  <si>
    <t>GGCAGGAAATTCTGCAAGCA</t>
  </si>
  <si>
    <t>GACGAGGGGCCTCACTCCCC</t>
  </si>
  <si>
    <t>GGTGTGGACCAACCCTGCCTG</t>
  </si>
  <si>
    <t>GATTAATATCTGGGACGGCGG</t>
  </si>
  <si>
    <t>GTGGGATCTGAGAATGTACCA</t>
  </si>
  <si>
    <t>GAGAAGGAACTTGTGAAATGG</t>
  </si>
  <si>
    <t>GATATTAATCACGGAGTTCCA</t>
  </si>
  <si>
    <t>GCCACCGTCTCGTCAGCGTTA</t>
  </si>
  <si>
    <t>GCACGAACAGGAGTGACGA</t>
  </si>
  <si>
    <t>GGGAGGAGCGCGCCTTTCCTC</t>
  </si>
  <si>
    <t>GGCTGCCGCGGGGCGGGAGGG</t>
  </si>
  <si>
    <t>GAGGCTGCCCCCGCCGGAACC</t>
  </si>
  <si>
    <t>GGCTCCTTCTCCTGGGGACGC</t>
  </si>
  <si>
    <t>GGCTTCCCAAGCACCGCCTCT</t>
  </si>
  <si>
    <t>GGCGGTGCTTGGGAAGCCTCG</t>
  </si>
  <si>
    <t>GTGAGTGTCCGGCGCGCCCG</t>
  </si>
  <si>
    <t>GAGCACCGCCACCATGGGGA</t>
  </si>
  <si>
    <t>GCCGCGGCGGGAACGGAGGCC</t>
  </si>
  <si>
    <t>GGGCACTGAGCACCGCCACCA</t>
  </si>
  <si>
    <t>Gtggcaacagcggtagcagcc</t>
  </si>
  <si>
    <t>Ggggcgcagagcagcggcggg</t>
  </si>
  <si>
    <t>GAGAAGGAGCCCCGAACCCGG</t>
  </si>
  <si>
    <t>GAGCTAGGGCTGCCGCGGGGC</t>
  </si>
  <si>
    <t>GGACCAGGGGAGCCAAGTGGA</t>
  </si>
  <si>
    <t>GCAGCTCCCGGCCGAGCGAGC</t>
  </si>
  <si>
    <t>GCTCCCCTGGTCCCGCTCGCT</t>
  </si>
  <si>
    <t>GGCCCCGGCGGAGCGCCCCAG</t>
  </si>
  <si>
    <t>GGCGGGGGCAGCCTCCGGGTT</t>
  </si>
  <si>
    <t>GCCTTTCCTCAGGGCACGGA</t>
  </si>
  <si>
    <t>GCCGACTgcgccgcgccgcgc</t>
  </si>
  <si>
    <t>GCAGCCCGGAGACGGCAGTGA</t>
  </si>
  <si>
    <t>GTCATGGTGTGCGCGCGGA</t>
  </si>
  <si>
    <t>GACTTCTTCTCGTTCTTCGTCA</t>
  </si>
  <si>
    <t>GCGGTGCGCCCCAGGAATTCTC</t>
  </si>
  <si>
    <t>GcggcgcggggATTGGCTGCGG</t>
  </si>
  <si>
    <t>GTCAGGCTCCCGCGGCCCAAg</t>
  </si>
  <si>
    <t>GCGCGGACGGCGAGAGGAGCTG</t>
  </si>
  <si>
    <t>GGCCCAAgcggccgcccggcg</t>
  </si>
  <si>
    <t>GAGATAGAGCCGCCTAGAACC</t>
  </si>
  <si>
    <t>GCAAAGAAGGTCAAGACAGC</t>
  </si>
  <si>
    <t>GACAGCCGGCCCACCTGACC</t>
  </si>
  <si>
    <t>GATTGCCTCAGCTCATATTGCCA</t>
  </si>
  <si>
    <t>GGGTAGAATATAAATTCTGAG</t>
  </si>
  <si>
    <t>GAAAAAACAACCTGGTTCTAGG</t>
  </si>
  <si>
    <t>GTGTTGATTATACCGCGGA</t>
  </si>
  <si>
    <t>GAAGGCGGGAAGAGCTGGGAAG</t>
  </si>
  <si>
    <t>GGGAAGTGGCAACGAAGCG</t>
  </si>
  <si>
    <t>GGCTGCAGGGTGGTGGTGCGC</t>
  </si>
  <si>
    <t>GCCGTGGTCCGCGCCCTTCCT</t>
  </si>
  <si>
    <t>GCTCGGGCGCTCTCTGCAGGA</t>
  </si>
  <si>
    <t>GGCTGCAGAAGTACCGCCTG</t>
  </si>
  <si>
    <t>GAACGCGAGGGGCAGTACTTC</t>
  </si>
  <si>
    <t>GGAGAGGTGGTGAACGCGAG</t>
  </si>
  <si>
    <t>GCAAGGCTGGTCGAAGGCTC</t>
  </si>
  <si>
    <t>GCGCTCTCTGCAGGAGGGCGA</t>
  </si>
  <si>
    <t>GCCCCTGTGCAAGGCTGGTCGA</t>
  </si>
  <si>
    <t>GGCTCAACGGCCAGGAGTCTC</t>
  </si>
  <si>
    <t>GCTCACCAGTCCGGCCCGCCG</t>
  </si>
  <si>
    <t>GCTGGGGGCAGCGACGCTGA</t>
  </si>
  <si>
    <t>GTAGGCCTCGCCTCAACGGC</t>
  </si>
  <si>
    <t>GCCCGAGCTACCATCGTTCCC</t>
  </si>
  <si>
    <t>GGATGGACCGCCGTCGGAG</t>
  </si>
  <si>
    <t>GGTGGCCGCTGCTCCGGCCTC</t>
  </si>
  <si>
    <t>GCGTAGTCCGGGTGGAGACTGA</t>
  </si>
  <si>
    <t>GCCTGCTCTCCTGCCGTTG</t>
  </si>
  <si>
    <t>GGGTCGGGTGGCCGCTGCTC</t>
  </si>
  <si>
    <t>GCTGCAGTAGGCAGGTCCATT</t>
  </si>
  <si>
    <t>GAGGCCTACGCTGCAGTAGGC</t>
  </si>
  <si>
    <t>GACCGGGGTTGGGCCAAGCCT</t>
  </si>
  <si>
    <t>GCCCCACGCGTGACCGGGGT</t>
  </si>
  <si>
    <t>GAGCAGCGGCCCCACGCGTGAC</t>
  </si>
  <si>
    <t>GTCCTGCATGACCTCTGGGCAC</t>
  </si>
  <si>
    <t>GGCTCGCGAAGCCCTTCCCTC</t>
  </si>
  <si>
    <t>GAAGCCCTTCCCTCTGGAGGCC</t>
  </si>
  <si>
    <t>GCGCGCATCCCGGTGCCCAG</t>
  </si>
  <si>
    <t>GCTCTGTGTCCTGCATGACCTC</t>
  </si>
  <si>
    <t>GCCAAGACGCCGGCAATGT</t>
  </si>
  <si>
    <t>GACAGCTCGGTGACGCGACCC</t>
  </si>
  <si>
    <t>GTCAGGATAACATGCAGGGCG</t>
  </si>
  <si>
    <t>GGCTGGGAGGGTCAGTCTCCG</t>
  </si>
  <si>
    <t>GGCGCCCTGGGCCGGGGTAA</t>
  </si>
  <si>
    <t>GTCTCCGGGGAGGGGCGCCCT</t>
  </si>
  <si>
    <t>GATCTGAGCTCAGGAACGCG</t>
  </si>
  <si>
    <t>GGATCTCGGCTCACCGGAC</t>
  </si>
  <si>
    <t>GAGCTCCCTTACCCCGGCCCA</t>
  </si>
  <si>
    <t>GTGAGCCGAGATCCCGGGCCT</t>
  </si>
  <si>
    <t>GGAGGCTGCGCGGTACCGGTC</t>
  </si>
  <si>
    <t>GCAAGTAACGGAAGTGGGTCA</t>
  </si>
  <si>
    <t>GCGCGCGGGGTCAGGGGGGCC</t>
  </si>
  <si>
    <t>GGGCATTGGATCCGATCCC</t>
  </si>
  <si>
    <t>GTTACTTGCTGCGGAGGACCG</t>
  </si>
  <si>
    <t>GCGCCTACATCAGCGGCGCC</t>
  </si>
  <si>
    <t>GAGGGCTGAGGAAGGGATCGC</t>
  </si>
  <si>
    <t>GAGGAGCGGCAGCTACACAA</t>
  </si>
  <si>
    <t>GACAAGGGTCGGCGTGAGGTT</t>
  </si>
  <si>
    <t>GTCGGCGTGAGGTTTGGAGA</t>
  </si>
  <si>
    <t>GGGCCCAGCGTCCTTGACGG</t>
  </si>
  <si>
    <t>chr7</t>
  </si>
  <si>
    <t>GGCCTGCGCCAACCGGGTT</t>
  </si>
  <si>
    <t>GCATAGTTGAAGCAGTGGCAGGAA</t>
  </si>
  <si>
    <t>GAGTCCTGGTGTCCGCTGTGC</t>
  </si>
  <si>
    <t>GGAGTCCAAACAGCCTTACC</t>
  </si>
  <si>
    <t>GAAAGGATGCCATATGTGTTAC</t>
  </si>
  <si>
    <t>GTGGCGAAGTGCCTGAGCAA</t>
  </si>
  <si>
    <t>GGGTCTGGCGCGCCTCAAGTG</t>
  </si>
  <si>
    <t>GGGCAGCAGGAAGGCGCGCCT</t>
  </si>
  <si>
    <t>GTCTCGAAAAAAGCAGTAACG</t>
  </si>
  <si>
    <t>GGACGTCTGAGTAACAGCTTGC</t>
  </si>
  <si>
    <t>GAAGTGCCTGAGCAAAGGGC</t>
  </si>
  <si>
    <t>GTGCATAATGCAATTACACAG</t>
  </si>
  <si>
    <t>GCCACTGCTTCAACTATGCAATAA</t>
  </si>
  <si>
    <t>GCCAACCGGGTTAGGCGTGGA</t>
  </si>
  <si>
    <t>GCGTGGAGGGTGAAGGCATCT</t>
  </si>
  <si>
    <t>GGGCACGCGCTTCTGGGCCT</t>
  </si>
  <si>
    <t>GCTTTTTTCGAGACCCTTTTC</t>
  </si>
  <si>
    <t>GCTGTTACTCAGACGTCCTGT</t>
  </si>
  <si>
    <t>GTATAGACTCAGTCTTAAAATAG</t>
  </si>
  <si>
    <t>GGGACAGCTTTATTAACCAAC</t>
  </si>
  <si>
    <t>GGAGTCCAAACAGCCTTACCT</t>
  </si>
  <si>
    <t>GCGCGCCTCAAGTGAGGTCG</t>
  </si>
  <si>
    <t>GTAGGGAATGCACGCCCCATCC</t>
  </si>
  <si>
    <t>GGAAGGATCTGTGAGGGTCGC</t>
  </si>
  <si>
    <t>GGAGACGCTTTAGCGAGCGAG</t>
  </si>
  <si>
    <t>GGGGCCAGGAAGGATCTGTGA</t>
  </si>
  <si>
    <t>GCTCCCTGGGCGGTAAGTGAC</t>
  </si>
  <si>
    <t>GTTTCGTAACCGGAAGGGGC</t>
  </si>
  <si>
    <t>GCTAAGGTTTCGTAACCGGA</t>
  </si>
  <si>
    <t>GTAGAGCGGACTTCAAATTTG</t>
  </si>
  <si>
    <t>GCTCTCGTGGCCGCCAACAG</t>
  </si>
  <si>
    <t>GGGATAAGACCGGCCCCTTC</t>
  </si>
  <si>
    <t>GTTACGAAACCTTAGCAAGA</t>
  </si>
  <si>
    <t>GAGGCGCCCTCGCCCGACTC</t>
  </si>
  <si>
    <t>GTGGTCGAGTGACCGGTGAGC</t>
  </si>
  <si>
    <t>GGCCCGCGCTGGGGCCAATGG</t>
  </si>
  <si>
    <t>GCTGGGGCCAATGGAGGTGCG</t>
  </si>
  <si>
    <t>GGCCAATGGAGGTGCGAGGCG</t>
  </si>
  <si>
    <t>GGCAACGGTCACCTGATCTG</t>
  </si>
  <si>
    <t>GCCATGGCGACGGCTCGAGTG</t>
  </si>
  <si>
    <t>GCGACGGCTCGAGTGCGGAT</t>
  </si>
  <si>
    <t>GTCACTCGACCACAGCACCAG</t>
  </si>
  <si>
    <t>GGCCTCGACAGCCGCAGATC</t>
  </si>
  <si>
    <t>GGTCCTGCGCCGCGGGGCTTG</t>
  </si>
  <si>
    <t>GTGACGCGCTCGGACTCGTCC</t>
  </si>
  <si>
    <t>GTTGGTGGCGGGTGAGGAGCC</t>
  </si>
  <si>
    <t>GTCCCAGCGGAAGCGACGA</t>
  </si>
  <si>
    <t>GCTCGGACTCGTCCAGGCTCC</t>
  </si>
  <si>
    <t>GGCCGCGGGCGAGTAGCTGCG</t>
  </si>
  <si>
    <t>GCCGCGGCGGCCGCAGCACTG</t>
  </si>
  <si>
    <t>GGCCGCGGCGTAACTGGTGAT</t>
  </si>
  <si>
    <t>GGCGACACGGAACGGGCCGG</t>
  </si>
  <si>
    <t>GGCGACAGCCGCAGCGTGAGG</t>
  </si>
  <si>
    <t>GAACGGCGACTTTTCTGCCTG</t>
  </si>
  <si>
    <t>GAAGTCCTCAGCTGCACAGGT</t>
  </si>
  <si>
    <t>GTGCAGAGACTGTACCGACCG</t>
  </si>
  <si>
    <t>GAACGACCACACTTGGGGGAG</t>
  </si>
  <si>
    <t>GTAGCGGGAACGACCACACTT</t>
  </si>
  <si>
    <t>GCTGTCACCCTGCACCGGCA</t>
  </si>
  <si>
    <t>GACAGCCTCTGGGTCCTCGGT</t>
  </si>
  <si>
    <t>GTGAGCGGCGACCGGTAAC</t>
  </si>
  <si>
    <t>GGCGACCGGTAACTGGCGAG</t>
  </si>
  <si>
    <t>GAGCTCGACGTCATGTGAC</t>
  </si>
  <si>
    <t>chr8</t>
  </si>
  <si>
    <t>GATATACCAAGGCGGCCCG</t>
  </si>
  <si>
    <t>GCACGCGCAGATATACCAAGG</t>
  </si>
  <si>
    <t>GTGGGCCGGCGGTGGGAGCTC</t>
  </si>
  <si>
    <t>GCTACCCGTGCCCACCGGT</t>
  </si>
  <si>
    <t>GTGCCCACCGGTGGGCCGG</t>
  </si>
  <si>
    <t>GAGGAGACAAGATGGCGCTGC</t>
  </si>
  <si>
    <t>GATACTCACTGAGGCGAGGCT</t>
  </si>
  <si>
    <t>GGCGTCGCTGCTGGGCCAGTC</t>
  </si>
  <si>
    <t>GGGAGCAAAGGGCTAGGCTA</t>
  </si>
  <si>
    <t>GATGGCGCTGCGGGCGATGC</t>
  </si>
  <si>
    <t>GCCGGAGCTTAGGTCGGGA</t>
  </si>
  <si>
    <t>GGTCGCTGCCTGGGAGGGACG</t>
  </si>
  <si>
    <t>GAGCTCCGGTCGCTGCCTGGG</t>
  </si>
  <si>
    <t>GCGATGGCTCTCCCCGGAT</t>
  </si>
  <si>
    <t>GTACCGAGGCAGACAGCCTAG</t>
  </si>
  <si>
    <t>GACTTGTTCTGTGTTCGCTT</t>
  </si>
  <si>
    <t>GCTCATGCTTCGGCCTGACC</t>
  </si>
  <si>
    <t>GCCTGACCAGGACTCCCCATC</t>
  </si>
  <si>
    <t>GACAGCCTAGCGGACGCTAT</t>
  </si>
  <si>
    <t>GCTTGGGTAGAGGAAGCCGTG</t>
  </si>
  <si>
    <t>GGTACCGCGCGAGGCCTGAA</t>
  </si>
  <si>
    <t>GATCGAAGACACTTTCCGGTA</t>
  </si>
  <si>
    <t>GGGTAAGCTCATCGCAGTGAT</t>
  </si>
  <si>
    <t>GACGGGGCGCCGTACGGCGG</t>
  </si>
  <si>
    <t>GGTACCGCGCGAGGCCTGAAC</t>
  </si>
  <si>
    <t>GGGGCGCCGTACGGCGGAGGC</t>
  </si>
  <si>
    <t>GACTGCGCATGCTCGAAGGG</t>
  </si>
  <si>
    <t>GAGCAGCAGAAGGGCCCGTTC</t>
  </si>
  <si>
    <t>GAGGCCGACGGGGCGCCGTA</t>
  </si>
  <si>
    <t>GGGCCCGTTCAGGCCTCGCG</t>
  </si>
  <si>
    <t>GGCGCCGTACGGCGGAGGC</t>
  </si>
  <si>
    <t>GGGTGGGGGTTGAGGCCGACG</t>
  </si>
  <si>
    <t>GAGGACTGCGCATGCTCGAA</t>
  </si>
  <si>
    <t>GCACTCCACCGAGCAGCAGAA</t>
  </si>
  <si>
    <t>GCCTCGCGCGGTACCGTAC</t>
  </si>
  <si>
    <t>GGCAGCCGAGAAGGTGTCCG</t>
  </si>
  <si>
    <t>GCGAGTCGAAGAAAGACCGCT</t>
  </si>
  <si>
    <t>GGGCGTGCGTATAGTCGCGGA</t>
  </si>
  <si>
    <t>GGCTGTGTCAGCTGACCCAAG</t>
  </si>
  <si>
    <t>GAGCAAGCGCAGATTGTGGG</t>
  </si>
  <si>
    <t>GCGGCAGCGATTCTGAGAGCA</t>
  </si>
  <si>
    <t>GCCCGCACCCCGCAGTTTTT</t>
  </si>
  <si>
    <t>GCCTAATCTACCCACCACCTG</t>
  </si>
  <si>
    <t>GAGCAAGGCAAGCGGCCTA</t>
  </si>
  <si>
    <t>GCTGTGCGGTCACGTGACAAC</t>
  </si>
  <si>
    <t>GGGCTTACGCCCCGCCGAC</t>
  </si>
  <si>
    <t>GCCGTCTCCTGAATCGGCCGG</t>
  </si>
  <si>
    <t>GGGGGACGCCGTCTCCTGAAT</t>
  </si>
  <si>
    <t>GAGCTGCCTCCGGCTGCGGGA</t>
  </si>
  <si>
    <t>GCGGCGTCCAAGGGAGGTTGA</t>
  </si>
  <si>
    <t>GTGTGCGCAGGAGGCGCGCGG</t>
  </si>
  <si>
    <t>GGCGTAAGCCCGGGCTGGAGA</t>
  </si>
  <si>
    <t>GGAGACGGGATGGTTGGCCC</t>
  </si>
  <si>
    <t>GATCCCCAAAGCCGCACGGTC</t>
  </si>
  <si>
    <t>GCCACCCGCCGGCCGATTC</t>
  </si>
  <si>
    <t>GCCGGGAACCCGCGTTGGCG</t>
  </si>
  <si>
    <t>GCGGTAGCTTTGGAGACGC</t>
  </si>
  <si>
    <t>GCGGCTTCCGGGAGGAGTTT</t>
  </si>
  <si>
    <t>GCGGGGCCAGTAGCGGCTTCC</t>
  </si>
  <si>
    <t>GATCCCAGCCATAGCGCAGC</t>
  </si>
  <si>
    <t>GAGAGCACGTGAAACCCAAGC</t>
  </si>
  <si>
    <t>GCTACCGCTGCCGGAAGAGCG</t>
  </si>
  <si>
    <t>GCGCCCGACGGAGCCGTGTGG</t>
  </si>
  <si>
    <t>GCTTCCATGATCCCCGCCCTG</t>
  </si>
  <si>
    <t>GCTCCCGCAGGGCGGGGATCA</t>
  </si>
  <si>
    <t>GTCCCCATGCGCGCCGAA</t>
  </si>
  <si>
    <t>GCCCCGGGCCCGCTTGCTcg</t>
  </si>
  <si>
    <t>GAACGGGTCGTCAGGGTCC</t>
  </si>
  <si>
    <t>GCACTCGCGGCGGAGGCAAG</t>
  </si>
  <si>
    <t>GCGGCAGGCAAGTCTAGCT</t>
  </si>
  <si>
    <t>GCAAGTCTAGCTCGGCGCTGT</t>
  </si>
  <si>
    <t>GTGAGCGGAAAGCATGGCG</t>
  </si>
  <si>
    <t>GACGACCCGTTCGGCGCGCA</t>
  </si>
  <si>
    <t>GGACTTCACTGCCGACGACC</t>
  </si>
  <si>
    <t>GCTCGGCGCTGTCGGATACTT</t>
  </si>
  <si>
    <t>GAGGAGAcggcgccgcggggg</t>
  </si>
  <si>
    <t>GACTCGCCTCAGGCGGGAGG</t>
  </si>
  <si>
    <t>GCCCTGAAGCTGCGCCGCCGC</t>
  </si>
  <si>
    <t>Ggaaggcgaggaggacgaagg</t>
  </si>
  <si>
    <t>GCTGGGTCGAGCCTGACgagg</t>
  </si>
  <si>
    <t>GCCATCTTGCCGCTCACAGCT</t>
  </si>
  <si>
    <t>GGGGGCGCGGCGGAAGTTC</t>
  </si>
  <si>
    <t>GCGGAAGTTCTGGGTGAGAGC</t>
  </si>
  <si>
    <t>GcggAAGTCCCGCCTGAGGGG</t>
  </si>
  <si>
    <t>GGCGGCGGTTAGGGCTGTGTA</t>
  </si>
  <si>
    <t>GCCGACGGGTGGGTAGACCGT</t>
  </si>
  <si>
    <t>GCTCTTGGAAGACTTGGGTCCT</t>
  </si>
  <si>
    <t>GACTTGGGTCCTTGGGTCGCAGG</t>
  </si>
  <si>
    <t>GTCGCAGGTGGGAGCCGACGGG</t>
  </si>
  <si>
    <t>GACCGTGGGGGATATCTCAG</t>
  </si>
  <si>
    <t>GCGGACGAGGACGGCGGGGACA</t>
  </si>
  <si>
    <t>GACGGCGGGGACAAGGGGCGGC</t>
  </si>
  <si>
    <t>GACAAGGGGCGGCTGGTCGGAG</t>
  </si>
  <si>
    <t>GGCGGAGCGTCAAGTCCCCTGT</t>
  </si>
  <si>
    <t>GGGATATCTCAGTGGCGGACG</t>
  </si>
  <si>
    <t>GGCAGATTCAGTTGTTTGC</t>
  </si>
  <si>
    <t>GTCAGCACACTAGCCCCAATC</t>
  </si>
  <si>
    <t>GagggGTTGGACCGATCGAGC</t>
  </si>
  <si>
    <t>GTAGCAGTGCCTTGGACCCC</t>
  </si>
  <si>
    <t>GAAGGAGGTAGGGACGATAGC</t>
  </si>
  <si>
    <t>GCTGGCCTGCGCGCACGCCGC</t>
  </si>
  <si>
    <t>GGTAGGGACGATAGCAGGGC</t>
  </si>
  <si>
    <t>GGGACGATAGCAGGGCGGGGG</t>
  </si>
  <si>
    <t>GGCCAGCTCACCTGGGGTCCA</t>
  </si>
  <si>
    <t>GGTGAGCTGGCCTCCTGTCGC</t>
  </si>
  <si>
    <t>GCAGCTGCGGACCGCGGTCG</t>
  </si>
  <si>
    <t>GACCAGCGCACCCTGGGGGG</t>
  </si>
  <si>
    <t>GCGGAGGTCTGAGCGCGCGAC</t>
  </si>
  <si>
    <t>GACCACGCCCGGGATGCGG</t>
  </si>
  <si>
    <t>GGGGACTTAACCGACCACGCC</t>
  </si>
  <si>
    <t>GATCCGTAAGAGCGAAGGG</t>
  </si>
  <si>
    <t>GCATGGTGCGGCGTACTCCGA</t>
  </si>
  <si>
    <t>GGGAGCGCGCAACGCGGAAGC</t>
  </si>
  <si>
    <t>GTGCCGCAGTCGGCCAGCCA</t>
  </si>
  <si>
    <t>GCGGTCGAGGCATGCTGCGG</t>
  </si>
  <si>
    <t>GGGCGCGGAGGAAACTGCG</t>
  </si>
  <si>
    <t>GCCTGCTCGTTCTGAGCTTGT</t>
  </si>
  <si>
    <t>GGGATCCCCGGCTTTGCCCCG</t>
  </si>
  <si>
    <t>GCCGAAGCAGCCGCAACGAGC</t>
  </si>
  <si>
    <t>GTTTCCTCCGCGCCCACTAGA</t>
  </si>
  <si>
    <t>GGTTGAGATGCCAGTGTTTGG</t>
  </si>
  <si>
    <t>GCGTCCCACTGGCAGCGCG</t>
  </si>
  <si>
    <t>GCGCGGGGAATGCGAGCGCCC</t>
  </si>
  <si>
    <t>GCGCCCCGGCGCCTTCTAG</t>
  </si>
  <si>
    <t>GGGCGCGGAGCAAACGCGGGA</t>
  </si>
  <si>
    <t>GGGCTGGGGCTGCTGAGATCT</t>
  </si>
  <si>
    <t>GCTCCAATCAGCTCCCTCTAG</t>
  </si>
  <si>
    <t>GACCCTTCCAGCTTACCTGCC</t>
  </si>
  <si>
    <t>GCTCCCTGCCCCACCCTGGGGC</t>
  </si>
  <si>
    <t>GGCTGCTGAGATCTGGGAGGA</t>
  </si>
  <si>
    <t>GCTGATTGGAGCCGGGTGCCGC</t>
  </si>
  <si>
    <t>GGCAGGCTCCCTGCCCCACCCTG</t>
  </si>
  <si>
    <t>GCCAGGATCCCGGCAGGTAAGC</t>
  </si>
  <si>
    <t>GCAGCCCCAGCCCCAGGGTGGGGC</t>
  </si>
  <si>
    <t>GGGCAGGGAGCCTGCCGGGAGC</t>
  </si>
  <si>
    <t>GGGACGGCGGGCCGCCAGAg</t>
  </si>
  <si>
    <t>GAACGAGGCTCGTTCCCGGAG</t>
  </si>
  <si>
    <t>GCGCGGAACGAGGCTCGTTCC</t>
  </si>
  <si>
    <t>GTCGAGCGCGGCGCGACTG</t>
  </si>
  <si>
    <t>GGCGGCCCGCCGTCCCAGACG</t>
  </si>
  <si>
    <t>GAGGAGCCTTTCATCCGAAGG</t>
  </si>
  <si>
    <t>GCGGGACGATGCCGGATAAT</t>
  </si>
  <si>
    <t>GATAATCGGCAGCCGAGGAAC</t>
  </si>
  <si>
    <t>GCCATGGAACCGGATGGTCG</t>
  </si>
  <si>
    <t>GTCGCGCCGCGCTCGACCGCC</t>
  </si>
  <si>
    <t>GCCTAAGAAAGAGAATAGGGACC</t>
  </si>
  <si>
    <t>GAGAATAGGGACCAGGGTAGAAG</t>
  </si>
  <si>
    <t>GCTGCAGCCTAAGAAAGAGAAT</t>
  </si>
  <si>
    <t>GAACGTGATTACATCAGTGTC</t>
  </si>
  <si>
    <t>GATTACATCAGTGTCAGGCGC</t>
  </si>
  <si>
    <t>GTAGCTGACTCACTGCTAGC</t>
  </si>
  <si>
    <t>GAAGCCCCTGGTGTGCGGGAAG</t>
  </si>
  <si>
    <t>GTGTGCGGGAAGCGGTGAGTG</t>
  </si>
  <si>
    <t>GCTGACTCACTGCTAGCTGGCT</t>
  </si>
  <si>
    <t>GTTACAATTTGCCACTTCTACCC</t>
  </si>
  <si>
    <t>GCAGAAAACGCAGGCAAACCTG</t>
  </si>
  <si>
    <t>GACTGGGGGATCCGGCGGCTG</t>
  </si>
  <si>
    <t>GCGGCGTGCCGTGGAAAGTG</t>
  </si>
  <si>
    <t>GTGAGCGGCAACATGGCGTCC</t>
  </si>
  <si>
    <t>GTTTCTCCTCACAGACCCTCA</t>
  </si>
  <si>
    <t>GCTTGCCAAAAAGTTTTTCTC</t>
  </si>
  <si>
    <t>GGCTGTGTAAAAATAGTGTA</t>
  </si>
  <si>
    <t>GtcGCGCTGGACTGGGGGATC</t>
  </si>
  <si>
    <t>GCTGCGGAACCCCACTTTCCA</t>
  </si>
  <si>
    <t>GAAGGACACGCTCCCCTAGT</t>
  </si>
  <si>
    <t>GCTTCCCCTTGCCTGACCTTC</t>
  </si>
  <si>
    <t>GGAGGGGGAATGGAATTTTTA</t>
  </si>
  <si>
    <t>GAAACCAGTTCTGGTACCTGG</t>
  </si>
  <si>
    <t>GGTGGGAGATTCAGAGTCCAC</t>
  </si>
  <si>
    <t>GGAAGGCATTTCGGAGAAGAC</t>
  </si>
  <si>
    <t>GACTTTCCGAGGAAGGCATTT</t>
  </si>
  <si>
    <t>GATTTGAATGTAGGTGGTGCG</t>
  </si>
  <si>
    <t>GCCTAAGGCGGATTTGAATGT</t>
  </si>
  <si>
    <t>GTTTTTTTGCCAGCCACCGCG</t>
  </si>
  <si>
    <t>GGCCGGAGGGATCATGCGACC</t>
  </si>
  <si>
    <t>GCAATTCCTGTGTCGCCTTCT</t>
  </si>
  <si>
    <t>GGCCGCCCTCGATCCGGGCGA</t>
  </si>
  <si>
    <t>GAGCGGCCGCCCTCGATCC</t>
  </si>
  <si>
    <t>GGGCTGGGCTCCCGGGTGGC</t>
  </si>
  <si>
    <t>GTTTCTTTGTGGGTCTTACGA</t>
  </si>
  <si>
    <t>GTCTTACGAAGGTCTGGGTCT</t>
  </si>
  <si>
    <t>GGAGCGGCCGCCCTCGATC</t>
  </si>
  <si>
    <t>GGATCATGCGACCCGGCAGGC</t>
  </si>
  <si>
    <t>GGAATGGAATTTTTAGGGTAAA</t>
  </si>
  <si>
    <t>GGGTCGCATGATCCCTCCGGC</t>
  </si>
  <si>
    <t>GGTAACTCAGCCGGCCTCG</t>
  </si>
  <si>
    <t>GAAGGCATTTCGGAGAAGACG</t>
  </si>
  <si>
    <t>GCAATTCCTGTGTCGCCTTC</t>
  </si>
  <si>
    <t>GAGGGATCATGCGACCCGGC</t>
  </si>
  <si>
    <t>GTTCTGGTACCTGGAGGGGGAA</t>
  </si>
  <si>
    <t>GTCGGGAAATGGCCGCTGTG</t>
  </si>
  <si>
    <t>Gtaagcgagaaaatgagaatgtcc</t>
  </si>
  <si>
    <t>GATTAGGAGAAAAGAAAT</t>
  </si>
  <si>
    <t>GGTGTCGGGTTGGCGGCGAA</t>
  </si>
  <si>
    <t>GACTCTTTTGTGGGTGGTGTC</t>
  </si>
  <si>
    <t>GGGGCAGTGAAGACCGAGGAC</t>
  </si>
  <si>
    <t>GCAATGTATTCAAGTTACTCC</t>
  </si>
  <si>
    <t>GCGTTCTTGAGTCGGGAAA</t>
  </si>
  <si>
    <t>GTTTTCCTCGCGTTCTTGAGT</t>
  </si>
  <si>
    <t>GACACGCCGAATCGCGGTTCC</t>
  </si>
  <si>
    <t>GACCTTGAAGAATGTGATCTAGAAT</t>
  </si>
  <si>
    <t>Gagaataaaatacattttg</t>
  </si>
  <si>
    <t>Gttctttgagaataaaatacattt</t>
  </si>
  <si>
    <t>Gataacaatagatccatttcac</t>
  </si>
  <si>
    <t>GTTGCAACGGAGATAAATTCC</t>
  </si>
  <si>
    <t>Gccatttactagagcttgttacc</t>
  </si>
  <si>
    <t>GAGACGTGCTAGCGCGTCGA</t>
  </si>
  <si>
    <t>chr5</t>
  </si>
  <si>
    <t>GCTGATGGCGCAATCAGTTG</t>
  </si>
  <si>
    <t>GTAGTTCCTAATCCCCTTTCC</t>
  </si>
  <si>
    <t>GGTAGCTGCCCCCTGAGCTGG</t>
  </si>
  <si>
    <t>GGCGGCGGGGCAGTGAAACTA</t>
  </si>
  <si>
    <t>GGGTCATGAAAAAGCGGCGG</t>
  </si>
  <si>
    <t>GTCCTGTGAGCGCGGGGATGC</t>
  </si>
  <si>
    <t>GTTGCGGCGTCCTGTGAGCGC</t>
  </si>
  <si>
    <t>GCGTGCCCTGCGGAACATGG</t>
  </si>
  <si>
    <t>GCGGAACATGGCGGAGGCAG</t>
  </si>
  <si>
    <t>GCCCCGGCGGCTGCCCGGAAAG</t>
  </si>
  <si>
    <t>GCCGGGCAGTCTCACCCGCTC</t>
  </si>
  <si>
    <t>GGTCCTTGAGAAAGGGCTGCC</t>
  </si>
  <si>
    <t>GCCAGGCAGGGGGCAACGTCG</t>
  </si>
  <si>
    <t>GCGGGGGGTGGACCGCCTAAG</t>
  </si>
  <si>
    <t>GATTCAAATCTGGCGGTTAA</t>
  </si>
  <si>
    <t>GCCGCCGCCACCTCTGCCAA</t>
  </si>
  <si>
    <t>GTCGGGAGCGCACGCCCTCTT</t>
  </si>
  <si>
    <t>GGAGTAGAGGCGGGGCGGCGC</t>
  </si>
  <si>
    <t>GCGCGCCGCGGGGCATGTC</t>
  </si>
  <si>
    <t>GGCGGTGTCCATGCTGACCTG</t>
  </si>
  <si>
    <t>GCGAGCAGGTTCGGTGCTGC</t>
  </si>
  <si>
    <t>GGTTCGGTGCTGCGGGTTG</t>
  </si>
  <si>
    <t>GCCGCGACTCCTCAGGTCAGCA</t>
  </si>
  <si>
    <t>GAGGAGCGGCATATTTCTCATC</t>
  </si>
  <si>
    <t>GCGGAGGTGTCCTGGGGTAGT</t>
  </si>
  <si>
    <t>GAATCCCTGCAGAGAGCCCAGA</t>
  </si>
  <si>
    <t>GTAGCCGGCGTCCCCAACA</t>
  </si>
  <si>
    <t>GTCACCGGGACACAACCAAA</t>
  </si>
  <si>
    <t>GACCAGCAGAGCTTGGGTTA</t>
  </si>
  <si>
    <t>GGACACAACCAAATGGGGAC</t>
  </si>
  <si>
    <t>GGGGGGGTAGCCGACCAT</t>
  </si>
  <si>
    <t>GGTCCTGCCGCTGCCCGTAGC</t>
  </si>
  <si>
    <t>GAGCCGCCATGTTGGGGACGC</t>
  </si>
  <si>
    <t>GCTTATTCAGGTACTGATCC</t>
  </si>
  <si>
    <t>GCTCCCCAAGACGTCCACGTC</t>
  </si>
  <si>
    <t>GGGGACGCCGGCTACGGGCAG</t>
  </si>
  <si>
    <t>GCCTCCCAGGATCGTCCGC</t>
  </si>
  <si>
    <t>GTTCCGTAACAACATCCCGT</t>
  </si>
  <si>
    <t>GaggcggctgcggcTGTGGGT</t>
  </si>
  <si>
    <t>GGGGAGGGCAAGGGCCCTGAC</t>
  </si>
  <si>
    <t>GCCCTGACCGGCGGACGATCC</t>
  </si>
  <si>
    <t>GAGCAACCCCGGAAGTGAAA</t>
  </si>
  <si>
    <t>GCCGCCTGAGGGAAGCCAAC</t>
  </si>
  <si>
    <t>GGATGTTGTTACGGAACCAG</t>
  </si>
  <si>
    <t>GAAGCCAACGGGATGTTGTTA</t>
  </si>
  <si>
    <t>GGGGACCGAGAGCCGCCGCCG</t>
  </si>
  <si>
    <t>GGCCGGGAGGCTGACGGCCTC</t>
  </si>
  <si>
    <t>GCTGACGGCCTCCGGGCGGC</t>
  </si>
  <si>
    <t>GGGCGGCGGGTCACGTCGGCC</t>
  </si>
  <si>
    <t>GGGATCCGCGGGGTGAGCGT</t>
  </si>
  <si>
    <t>GGGGCTGCTCTCCCCGGGAC</t>
  </si>
  <si>
    <t>GCTTGAGGACTGGCTCCCGGA</t>
  </si>
  <si>
    <t>GCCAGGCGACCGGAGGCCTCC</t>
  </si>
  <si>
    <t>GTATGCCCGAAAGACGCGGAG</t>
  </si>
  <si>
    <t>GCGCGCGCGGCACTGGCAA</t>
  </si>
  <si>
    <t>GAAAGAGTGGCCACGTAGGGT</t>
  </si>
  <si>
    <t>GCCCGCTCGCCCCTGGTGAAT</t>
  </si>
  <si>
    <t>GTACGCTCTTTGTGGTCCC</t>
  </si>
  <si>
    <t>GTCTTGGGCCAACCAGGGCA</t>
  </si>
  <si>
    <t>GCCCAAGACAGCGCGGAAGCG</t>
  </si>
  <si>
    <t>GCCAGGCCAGCTTCCACGAC</t>
  </si>
  <si>
    <t>GTACCGACTCCAGGGAGCTCC</t>
  </si>
  <si>
    <t>GAAGCCCCCAGTACCGACTCC</t>
  </si>
  <si>
    <t>GCGGGCAGGCAAGTCAGGAGC</t>
  </si>
  <si>
    <t>GCGTCGCCCCCAACCCTACG</t>
  </si>
  <si>
    <t>GCGGCAGTGATGAGTCCTAGG</t>
  </si>
  <si>
    <t>GCTGGCTCTTTGGCGGCTCGG</t>
  </si>
  <si>
    <t>GTGATGAGTCCTAGGAGGCGC</t>
  </si>
  <si>
    <t>GCTAGAAAAGAGCGTCGATGC</t>
  </si>
  <si>
    <t>GGACCTGCCCACGTCTGGTTC</t>
  </si>
  <si>
    <t>GCCCTAGGACCTGCCCACGTC</t>
  </si>
  <si>
    <t>GTCCCAGCTTGAGGGCTGGAG</t>
  </si>
  <si>
    <t>GCCAAAGAGCCAGCGCCTCCT</t>
  </si>
  <si>
    <t>GATGTTTTATTTTTGGGTGCG</t>
  </si>
  <si>
    <t>GACTCCCACCAACGACTAAAC</t>
  </si>
  <si>
    <t>GGGGGCCCAAGTGATGCTCT</t>
  </si>
  <si>
    <t>GTAGGTCGCGAGGGAAGCGCTG</t>
  </si>
  <si>
    <t>GCTCGCTGAGACTTCCTGGAC</t>
  </si>
  <si>
    <t>GGGTAAAGGTAGTAGAGTCCC</t>
  </si>
  <si>
    <t>GATGCTCTGGGGTACTGGCG</t>
  </si>
  <si>
    <t>GAAGCGCTGAGGATCAGGAA</t>
  </si>
  <si>
    <t>GACAGATGGGTATTCTTTGA</t>
  </si>
  <si>
    <t>GGTATTCTTTGACGGGGGGTA</t>
  </si>
  <si>
    <t>GCGTAAGGCGTTGTGAACCCT</t>
  </si>
  <si>
    <t>GGATTTCCGAAGCTGACAGAT</t>
  </si>
  <si>
    <t>GCGGGGGAGCGCCTCACGCCC</t>
  </si>
  <si>
    <t>GTCCCAGTCCAGCGTGGCG</t>
  </si>
  <si>
    <t>GCGGTTTTTGTCAGCTTACTC</t>
  </si>
  <si>
    <t>GGGACAGATTTGTGACCGGCG</t>
  </si>
  <si>
    <t>GTGAGGGGACAGATTTGTGAC</t>
  </si>
  <si>
    <t>GGCGCGAGCTTCTGAAACT</t>
  </si>
  <si>
    <t>GTGTCGCGTCACGGCGTCACG</t>
  </si>
  <si>
    <t>GTGTGCTGCGTGTCGCGTCA</t>
  </si>
  <si>
    <t>GAGGTGCAGTTCTTTTTTGGC</t>
  </si>
  <si>
    <t>GTCCCCTCACGCTTCTCCCGG</t>
  </si>
  <si>
    <t>GGGACTCGCCTCCTCTTCCTA</t>
  </si>
  <si>
    <t>GTTGGATCCCGAGTCGCAC</t>
  </si>
  <si>
    <t>GTACCTGTACCCCACGTAGTCGC</t>
  </si>
  <si>
    <t>GCGTCTGTCGGGGGCGCGCTC</t>
  </si>
  <si>
    <t>GATCGGTAACCGGCGACTACG</t>
  </si>
  <si>
    <t>GCCCGCGGCGCGCGCGCAGGT</t>
  </si>
  <si>
    <t>GCCTTGGGGGCTCGTTCTTG</t>
  </si>
  <si>
    <t>GTACCTGGAACTTAGTCCGAT</t>
  </si>
  <si>
    <t>GAACTTAGTCCGATCGGTAAC</t>
  </si>
  <si>
    <t>GCGCAGGTCGGTGCGTCTGT</t>
  </si>
  <si>
    <t>GAGCAAATAAAGCGGAGCCC</t>
  </si>
  <si>
    <t>GACTTCTGAGAGCAAATAAAG</t>
  </si>
  <si>
    <t>GCTCGCTGGGCTATTGGGCGC</t>
  </si>
  <si>
    <t>GAAGAACTCAAGCCCTTTCCG</t>
  </si>
  <si>
    <t>GCTATTGGGCGCTGGGAGTCG</t>
  </si>
  <si>
    <t>GGAATTCGTCTCGGGTTGTG</t>
  </si>
  <si>
    <t>GTTGAGGGGTCTGGTGGGTCG</t>
  </si>
  <si>
    <t>GGCAAGTCGGAGGGAAGTCCA</t>
  </si>
  <si>
    <t>GTCGGAGGGAAGTCCACGGAA</t>
  </si>
  <si>
    <t>GCGGGAGGCGGGAATTCGTCT</t>
  </si>
  <si>
    <t>GCTGCGCGGCGCGTAGGTCGC</t>
  </si>
  <si>
    <t>GCCTCAGCTGCGCGGCGCGT</t>
  </si>
  <si>
    <t>GCTCCCCTGTGCTCCGCGGCC</t>
  </si>
  <si>
    <t>GCGGCAGGGCAGATGCCCGA</t>
  </si>
  <si>
    <t>GCCGCGGGGACGAGCTCGGGT</t>
  </si>
  <si>
    <t>GGGAGCGGCCGGTGCGGCGT</t>
  </si>
  <si>
    <t>GCGTTCCAGCGCAGGCCCTC</t>
  </si>
  <si>
    <t>GGTACCCGGTTTGAAGTCGTG</t>
  </si>
  <si>
    <t>GACCCGCACGACTTCAAAC</t>
  </si>
  <si>
    <t>GGTCCAAGACGGTAGCGGAGG</t>
  </si>
  <si>
    <t>GCACCCGCTCAGGCTGACTCT</t>
  </si>
  <si>
    <t>GACGGACAGGCGCACCCGCTC</t>
  </si>
  <si>
    <t>GAGGAAGGCGATGCGACGGAC</t>
  </si>
  <si>
    <t>GAGGAGAGGAAGGCGATGCGA</t>
  </si>
  <si>
    <t>GTTCCCTGAAGGAGCGAGACA</t>
  </si>
  <si>
    <t>GGCGTGGTAGGAGGACGGGAG</t>
  </si>
  <si>
    <t>GCAGGGAGGAACCGAGTTCG</t>
  </si>
  <si>
    <t>GTACCTTGTCGGAGCGAATA</t>
  </si>
  <si>
    <t>GGAGCGAATAAGGGGCCGCGC</t>
  </si>
  <si>
    <t>GATTAGGCGCACACACGCG</t>
  </si>
  <si>
    <t>GACACATTCCAAACCCAGGAA</t>
  </si>
  <si>
    <t>GGTGGGACACATTCCAAACCC</t>
  </si>
  <si>
    <t>GAGCAACGGCCCCGGTGAT</t>
  </si>
  <si>
    <t>GGCTGCGCGGGGTATTCGAAT</t>
  </si>
  <si>
    <t>GGGGCTGGGGCGCCTGGGGTT</t>
  </si>
  <si>
    <t>GGAATGTGTCCCACCCAGCA</t>
  </si>
  <si>
    <t>GTGTCCCACCCAGCAAGGCCG</t>
  </si>
  <si>
    <t>GGGCTTCCCCACCCCACCAGA</t>
  </si>
  <si>
    <t>GCAGAAGGTTGGCCAATCACC</t>
  </si>
  <si>
    <t>GGAGCCTTCTATTACCTACC</t>
  </si>
  <si>
    <t>GGAAAGGCCTGCAGCAGGACG</t>
  </si>
  <si>
    <t>GGTTGCGGAAGAAAGCCCAGG</t>
  </si>
  <si>
    <t>GGTCGCTTCTGTAGCTCCGA</t>
  </si>
  <si>
    <t>GGCGTGGCCACGTCGACCGCG</t>
  </si>
  <si>
    <t>GTACACGACTCCCTAACAAAC</t>
  </si>
  <si>
    <t>GCCGCCAAGTTTCAAATTTAA</t>
  </si>
  <si>
    <t>GGGGTGCTCTGAGGTAGGTA</t>
  </si>
  <si>
    <t>GCCAGGAATGCAGGATGGCGG</t>
  </si>
  <si>
    <t>GCTCTCGCGTCTCGCCCA</t>
  </si>
  <si>
    <t>GCAGGGCCGTTCGATTCGC</t>
  </si>
  <si>
    <t>GGGACTTCCCGGGTCCGCAAC</t>
  </si>
  <si>
    <t>GTAGTGGAAACGTTGCTTCTG</t>
  </si>
  <si>
    <t>GCCGCAGCGAGTGGCGAGTAG</t>
  </si>
  <si>
    <t>GCGAGTGTTCTGAGGGAAGCA</t>
  </si>
  <si>
    <t>GGATCCCCTGCGAATCGAA</t>
  </si>
  <si>
    <t>GCCCTGCCAGTTGCGGACCC</t>
  </si>
  <si>
    <t>GTCGCCTCGCCTCCCTACCTT</t>
  </si>
  <si>
    <t>GAGGCGACGGTGTGCGGGAGC</t>
  </si>
  <si>
    <t>GAACACTCGCAGGCTAGGCGA</t>
  </si>
  <si>
    <t>GGCCGAGGGCGGAGTTGGGAA</t>
  </si>
  <si>
    <t>GAGAGACCCGCCAAGAGGGA</t>
  </si>
  <si>
    <t>GCCTGGCGGGGCCGGCGGCAA</t>
  </si>
  <si>
    <t>GAGTTGGTACCGGCCGGGGCG</t>
  </si>
  <si>
    <t>GGGGTGAGTTGGTACCGGCCG</t>
  </si>
  <si>
    <t>GCCGACCCCTGCTCATGCTCA</t>
  </si>
  <si>
    <t>GCTTTTTGCGACGCTTGCGAC</t>
  </si>
  <si>
    <t>GCAAGGGGTGAGTTGGTAC</t>
  </si>
  <si>
    <t>GGTCGACGCCGGCATCTGCCC</t>
  </si>
  <si>
    <t>GCTGGCGTCCGTTACGCGTTG</t>
  </si>
  <si>
    <t>GCGTCCACGTCCTTCTACAA</t>
  </si>
  <si>
    <t>GGGGTAACAAGATACGGAG</t>
  </si>
  <si>
    <t>GGAGGGCCTGGGGCCAAGTTT</t>
  </si>
  <si>
    <t>GGTGGGGGAGCCATTGTAGA</t>
  </si>
  <si>
    <t>GTGTGAAGCAGCAACGTAG</t>
  </si>
  <si>
    <t>GCGTGGGATATCCCTAGAGTT</t>
  </si>
  <si>
    <t>GGCACGCTAACCAGGCACCTA</t>
  </si>
  <si>
    <t>GTATCTTGTTACCCCTGCGTG</t>
  </si>
  <si>
    <t>GCACTCTGCAGAGCTCACTCT</t>
  </si>
  <si>
    <t>GcaaacagctatgacctagGCAGAA</t>
  </si>
  <si>
    <t>Gggaaacaacaatgagtaagat</t>
  </si>
  <si>
    <t>GGTGTCCCCTAGTCTTGGCGG</t>
  </si>
  <si>
    <t>GCCCCGAAAGGCCGGGCAGGT</t>
  </si>
  <si>
    <t>GTTTCCTAACGGGATCGTG</t>
  </si>
  <si>
    <t>GTTCTGGTAGGGAGGACAAGCTCTT</t>
  </si>
  <si>
    <t>GCctaggtcatagctgtttgca</t>
  </si>
  <si>
    <t>GGGCTCCCCGGGGTGGACTCA</t>
  </si>
  <si>
    <t>GCATTCATCCCTGCTGAGATCCAGA</t>
  </si>
  <si>
    <t>GGTAGGGAGGACAAGCTCTTT</t>
  </si>
  <si>
    <t>GCCTGTTGTGTGGCCAACCCTTC</t>
  </si>
  <si>
    <t>GCCAACCCTTCTGGATCTCAGCA</t>
  </si>
  <si>
    <t>GATCGTGGGGCTCCCCGGGG</t>
  </si>
  <si>
    <t>GAGTCCCCCTGAGTCCACCC</t>
  </si>
  <si>
    <t>GCAAAAGAATTCTTCGAAAAT</t>
  </si>
  <si>
    <t>GATCCCGTTAGGAAACAACGG</t>
  </si>
  <si>
    <t>GCAAGATGGCGACAGGTAACA</t>
  </si>
  <si>
    <t>GCCGCGCGCGGCCAGTCGGG</t>
  </si>
  <si>
    <t>GATACCTTTTTTCCCTTTCTGCct</t>
  </si>
  <si>
    <t>GGAGCCCCACGATCCCGTT</t>
  </si>
  <si>
    <t>GACCTGGACCTTAGGCGTGGG</t>
  </si>
  <si>
    <t>GAAGGTGCAAGGGAAAGCCCT</t>
  </si>
  <si>
    <t>GCGACCCCGGAAGCGAGAAGC</t>
  </si>
  <si>
    <t>GAGGGGCGCTCTGGCGACCC</t>
  </si>
  <si>
    <t>GCTCCCGGTTCCTGCCGCGCT</t>
  </si>
  <si>
    <t>GAGGCCACGCTAGACGTTG</t>
  </si>
  <si>
    <t>GAGGCCTGCTTCTCGCTTCCG</t>
  </si>
  <si>
    <t>GGCCGGATCGTgcgagagaa</t>
  </si>
  <si>
    <t>GAGCCCCAGCGCGGCAGGAAC</t>
  </si>
  <si>
    <t>GAGCGCCACAACGTCTAGCG</t>
  </si>
  <si>
    <t>GCTCAGGCAACAAGTACTTCC</t>
  </si>
  <si>
    <t>GAACCTTCCAGAATTTGCGGG</t>
  </si>
  <si>
    <t>GCCGGCGACTAGGAGTCCT</t>
  </si>
  <si>
    <t>GCGACGGCAGCTCCGTTCAGC</t>
  </si>
  <si>
    <t>GGATGGGACCGGGTGATATC</t>
  </si>
  <si>
    <t>GGTCAGAGTTCGCGGGGGCAG</t>
  </si>
  <si>
    <t>GGAAGGTTCTTAGTCTCGACT</t>
  </si>
  <si>
    <t>GGACCGGGTGATATCAGGAAG</t>
  </si>
  <si>
    <t>GTACTTGTTGCCTGAGCAGT</t>
  </si>
  <si>
    <t>GTACCCTCGAGGGGAGCCCC</t>
  </si>
  <si>
    <t>GGCTAGCCTTGGGCTTGCCA</t>
  </si>
  <si>
    <t>GAACAACTCGGGCTAGCCTT</t>
  </si>
  <si>
    <t>GGGTGGGCGACGAACAACTC</t>
  </si>
  <si>
    <t>GGACTCCTGAGGAATCCCGGG</t>
  </si>
  <si>
    <t>GTCCAAGGAGCTGCTGACGGC</t>
  </si>
  <si>
    <t>GACGGCCGCGGAGGTGACGGA</t>
  </si>
  <si>
    <t>GAGGTGACGGACGGGTGACGG</t>
  </si>
  <si>
    <t>GACGGACGGGTGACGGCGGCA</t>
  </si>
  <si>
    <t>GTATGGAACCGGAAGAGACTC</t>
  </si>
  <si>
    <t>GCGTTCTGCGTTTTCTGTCTTT</t>
  </si>
  <si>
    <t>GTACTAGATGAGCGCAATG</t>
  </si>
  <si>
    <t>GATGCCTCCAACTCGAGAGAC</t>
  </si>
  <si>
    <t>GAATGTACCGTTCTCGGA</t>
  </si>
  <si>
    <t>GAAGAAGATAGCTGCTAACTGAG</t>
  </si>
  <si>
    <t>GATAGCTGCTAACTGAGTGGCTGA</t>
  </si>
  <si>
    <t>GACGGTCCTGTCTCTCGAGT</t>
  </si>
  <si>
    <t>GTACGTTGAGCCGTCCGAGAA</t>
  </si>
  <si>
    <t>GTGATAGACCTTCTCGGCCG</t>
  </si>
  <si>
    <t>GCAGCTGGCTGTCGCTGCTGG</t>
  </si>
  <si>
    <t>GAGGCCAACAAGAGCGCGGG</t>
  </si>
  <si>
    <t>GGAGACGTTCTTCTCTCACC</t>
  </si>
  <si>
    <t>GAGCTGGGGCGCAGCTCGCA</t>
  </si>
  <si>
    <t>GGAGAGCCACGTGGGTCGAGC</t>
  </si>
  <si>
    <t>GCGAGGCCGAGGAGAGCCACG</t>
  </si>
  <si>
    <t>GAGGCTGTGATAGACCTTCT</t>
  </si>
  <si>
    <t>GCTGCCCCCCGCGCTCTTGT</t>
  </si>
  <si>
    <t>GGCCGCGGCCAGGTGCGCCA</t>
  </si>
  <si>
    <t>GATTGGTGGGCATTTGCCGG</t>
  </si>
  <si>
    <t>GCTGAGTCGCTCCGAAATGA</t>
  </si>
  <si>
    <t>GAGGCGCAGGCACCGGCGACG</t>
  </si>
  <si>
    <t>GAGAAGAAGCGAGGTGGAGC</t>
  </si>
  <si>
    <t>GAGAGCCGTCAACTTGCGT</t>
  </si>
  <si>
    <t>GCTGGGACCTCCGCCCAGGTCA</t>
  </si>
  <si>
    <t>GGCGAAGGCCGCCGTCATTT</t>
  </si>
  <si>
    <t>GCTTCAACTGCAAAGGTGAGG</t>
  </si>
  <si>
    <t>GCCGCGTGTCCCTGACCTGGG</t>
  </si>
  <si>
    <t>GACGGCGGCCTTCGCCAATCG</t>
  </si>
  <si>
    <t>GACTAGGCCTAGTCGAAGCT</t>
  </si>
  <si>
    <t>GGTCCTCGATACGGAAGGGTC</t>
  </si>
  <si>
    <t>GTTGATTGGGGTCCTCGATA</t>
  </si>
  <si>
    <t>GACTAGGCCTAGTCGTAGCGG</t>
  </si>
  <si>
    <t>GCCCCGGGTCAGGTCACCGCC</t>
  </si>
  <si>
    <t>GCCCACGTCATTCTGTGCCCC</t>
  </si>
  <si>
    <t>GTCATTCTGTGCCCCGGGTC</t>
  </si>
  <si>
    <t>GACCCCAATCAACAACCCACC</t>
  </si>
  <si>
    <t>GAGGGCGTAGCCGTAGTCT</t>
  </si>
  <si>
    <t>GTCGAAGCTGGGGTCTTTCAG</t>
  </si>
  <si>
    <t>GCAGGCGCGTGCCGGCGGA</t>
  </si>
  <si>
    <t>GCCTTGGCCCCAGCTGATCTT</t>
  </si>
  <si>
    <t>GAAAGGTCACCGAGCGCGC</t>
  </si>
  <si>
    <t>GAGAGGCCAGGGAGTGACCGG</t>
  </si>
  <si>
    <t>GGCATTTTCTTGTACACACAG</t>
  </si>
  <si>
    <t>GCTCACCCTGGGCTCGCTCG</t>
  </si>
  <si>
    <t>GCCCCCGCCGTCTCGCACCTC</t>
  </si>
  <si>
    <t>GTGGAACCCCAAGATCAGCTG</t>
  </si>
  <si>
    <t>GGGAAGCTTGAGCGCCGCGGC</t>
  </si>
  <si>
    <t>GGGACCTGGACCTGGCTCCCG</t>
  </si>
  <si>
    <t>GGAAACGCGGCGCAGGCCT</t>
  </si>
  <si>
    <t>GccccgccgcgcTAGGCCTGC</t>
  </si>
  <si>
    <t>GTTTGTGCGCTTTGAGCGGAC</t>
  </si>
  <si>
    <t>GTTCGTGGGTCAGACGTACC</t>
  </si>
  <si>
    <t>GCACCTAATATGGGGGGAGA</t>
  </si>
  <si>
    <t>GAGCCGTCTGTCCTGCGCCA</t>
  </si>
  <si>
    <t>GTCCTGCGCCAAGGTGAGTA</t>
  </si>
  <si>
    <t>GGCCTAGGCGATGCTTCCCTC</t>
  </si>
  <si>
    <t>GCGTCCAATCACCGCACGGGC</t>
  </si>
  <si>
    <t>GCCCAATCATGGCACGGGCC</t>
  </si>
  <si>
    <t>GCAGCGACCGACTCAACG</t>
  </si>
  <si>
    <t>GAGGCCATCGCCGCGTTGAGT</t>
  </si>
  <si>
    <t>GATTGGGCTCAGGTTCCAGC</t>
  </si>
  <si>
    <t>GGTTCCAGCCGGAGCGGTAAC</t>
  </si>
  <si>
    <t>GAGGCTGGTGCTGGCTGCATG</t>
  </si>
  <si>
    <t>GCCAAGTTCGACCGTCCGG</t>
  </si>
  <si>
    <t>GGCGGTGACGCTCTCGCGGA</t>
  </si>
  <si>
    <t>GACGGTCGAACTTGGCGCGG</t>
  </si>
  <si>
    <t>GAACCACGTGTCACACATGAG</t>
  </si>
  <si>
    <t>GTTCCTAAGCGCTGCCTGGG</t>
  </si>
  <si>
    <t>GCTATCTCGTCGTACTGAGCTT</t>
  </si>
  <si>
    <t>GGCTGCTCAGTAAGCCAAGCT</t>
  </si>
  <si>
    <t>GTGTCAGGCGTTAGGAGGTCG</t>
  </si>
  <si>
    <t>GTACACCAGAGTGCCCTAGCT</t>
  </si>
  <si>
    <t>GTATCATGTTGGGCCAGGGACC</t>
  </si>
  <si>
    <t>GGGCCAGGGACCAGGAGGTGGC</t>
  </si>
  <si>
    <t>GGGACCAGGAGGTGGCGGGAACA</t>
  </si>
  <si>
    <t>GGAACAAGGAAAAAACACCCTG</t>
  </si>
  <si>
    <t>GGTCAGTATCATGTTGGGCCA</t>
  </si>
  <si>
    <t>GCAGCCGCAGTGGTGCGCCGA</t>
  </si>
  <si>
    <t>GCTTTGGTCAGTATCATGTT</t>
  </si>
  <si>
    <t>GAGACCTGAGCGACTGAGGCC</t>
  </si>
  <si>
    <t>GAATACCACATAGAGGCCTT</t>
  </si>
  <si>
    <t>GGCCCCGGAATACCACATAG</t>
  </si>
  <si>
    <t>GGCAGCTGTTACGGTAAGTG</t>
  </si>
  <si>
    <t>GCTCACACCAGAGCCCCGCA</t>
  </si>
  <si>
    <t>GCAGGGCGTCCAGAACCACGC</t>
  </si>
  <si>
    <t>GCTGTCTGGACGGGATGAATC</t>
  </si>
  <si>
    <t>GACGGGATGAATCAGGTCCCA</t>
  </si>
  <si>
    <t>GTTCTGGACGCCCTGCCCTG</t>
  </si>
  <si>
    <t>GCGTTTACTGGGCAGCTGTTA</t>
  </si>
  <si>
    <t>GACCACCAGAACCCGACAGAG</t>
  </si>
  <si>
    <t>GCTGCCTCTCTGCGCCTTCCA</t>
  </si>
  <si>
    <t>GTCTTGACCGTAGAATCCC</t>
  </si>
  <si>
    <t>GTCGGGTTCTGGTGGTCGAC</t>
  </si>
  <si>
    <t>GGGGCTGTCCTTACTTGTGA</t>
  </si>
  <si>
    <t>GATTCTACGGTCAAGACAACT</t>
  </si>
  <si>
    <t>GAACAAGCGGTCATGTGAC</t>
  </si>
  <si>
    <t>GGCGCAGAGAGGCAGCAGAC</t>
  </si>
  <si>
    <t>GCTCCGCTGGACCGCGGTAG</t>
  </si>
  <si>
    <t>GTAAGGAAGCAGCGGCGGGT</t>
  </si>
  <si>
    <t>GAGCCATCCCAGGGCTGGTCG</t>
  </si>
  <si>
    <t>GGCCCCGCCCCCTCGCTATTT</t>
  </si>
  <si>
    <t>GGAAGCACCATGGTCCTTCGA</t>
  </si>
  <si>
    <t>GCGAAGACTGCTTGGCCCCTC</t>
  </si>
  <si>
    <t>GTCATCGTGTTGTGGCGCTCC</t>
  </si>
  <si>
    <t>GTGTTGTGGCGCTCCCGGCTA</t>
  </si>
  <si>
    <t>GCGGTGACCATTGGGCTGTA</t>
  </si>
  <si>
    <t>GCCCCCTCACGCCGGCAGAA</t>
  </si>
  <si>
    <t>GGCAGAATGGCCTCAGCCCG</t>
  </si>
  <si>
    <t>GAGGCCATTCTGCCGGCGTG</t>
  </si>
  <si>
    <t>GGGCCCGAGACGGACCTTC</t>
  </si>
  <si>
    <t>GGGCGGCCCGGGCCCGAGA</t>
  </si>
  <si>
    <t>GGCTCAGAGGACGTTCGGCC</t>
  </si>
  <si>
    <t>GGCGAACCAATTCCTCCGTTG</t>
  </si>
  <si>
    <t>GCCCGCAGGCCTCCGGGTGTC</t>
  </si>
  <si>
    <t>GGAAGAGACCGAGAACGTTG</t>
  </si>
  <si>
    <t>GTCTCTTCCTCCCCGGACACC</t>
  </si>
  <si>
    <t>GGAATTGGTTCGCCCCGGCTC</t>
  </si>
  <si>
    <t>GGCAGTGGCTGCGCCTTTAA</t>
  </si>
  <si>
    <t>GCTGCGCCTTTAAGGGGCGT</t>
  </si>
  <si>
    <t>GCCCAACCCAGGCCGCTAGCC</t>
  </si>
  <si>
    <t>GGCGGGCCGCGACCGCCGAGG</t>
  </si>
  <si>
    <t>GGAAGGTACCCTGAGAGCGA</t>
  </si>
  <si>
    <t>GCGGAGGAGCGCGCTCGCGGA</t>
  </si>
  <si>
    <t>GCAAAACGGATTAAAGCTGTTGCAG</t>
  </si>
  <si>
    <t>GTAAAAATGAATCTTTATGATGG</t>
  </si>
  <si>
    <t>GTCTCTTAAAAGCCGTAATTG</t>
  </si>
  <si>
    <t>GAAGATTAAAAGATAAGATACAAAT</t>
  </si>
  <si>
    <t>GACAATGTCCGCACTTCCGGA</t>
  </si>
  <si>
    <t>GGGCTTTGTAGCTGCTCCGC</t>
  </si>
  <si>
    <t>GTGTGCCCGGGCTAGCGGCCT</t>
  </si>
  <si>
    <t>GGGTGAGTGTGCCCGGGCTAG</t>
  </si>
  <si>
    <t>GCTGCGGATCGTCCCTCCCTC</t>
  </si>
  <si>
    <t>GTACGATGTACATAAACTCTCG</t>
  </si>
  <si>
    <t>GAGACTTTTTAGCTCTCTT</t>
  </si>
  <si>
    <t>GGGCACACTCACCCGCGACCG</t>
  </si>
  <si>
    <t>GATATTTTACTTCACACATA</t>
  </si>
  <si>
    <t>GAAACTGGGTCAGAAAAGTCTAGA</t>
  </si>
  <si>
    <t>GGTCAGAAAAGTCTAGAAGG</t>
  </si>
  <si>
    <t>GTTTTGCTCGCTTTGTTGGCT</t>
  </si>
  <si>
    <t>GCGACGGAGGAGCCCAGCACA</t>
  </si>
  <si>
    <t>GCAGGAGGCCCGGCCGCCGCT</t>
  </si>
  <si>
    <t>GTCGTCAGAGCGCCGGCGC</t>
  </si>
  <si>
    <t>GCGCGGGAAGCGCTTCCGGGC</t>
  </si>
  <si>
    <t>GGTCGCGGGGCGCCTAGGCCT</t>
  </si>
  <si>
    <t>GCGCTGCGTGCCCCGTGTGC</t>
  </si>
  <si>
    <t>GCCGCGCCCGCCTCGCCTTTC</t>
  </si>
  <si>
    <t>GTGCGCGCAGGTTCCGAGCGG</t>
  </si>
  <si>
    <t>GCCTCGCGGACCCTGCGCCTG</t>
  </si>
  <si>
    <t>GCCTCAGGTCGCGGGGCGCCT</t>
  </si>
  <si>
    <t>GCTCCAGAACCTTTACGACTT</t>
  </si>
  <si>
    <t>GAACAGATTTGAGGAACGT</t>
  </si>
  <si>
    <t>GTCTCCTGTGTTGCCCGTCCT</t>
  </si>
  <si>
    <t>GGCTGACCCCACAATGTCGC</t>
  </si>
  <si>
    <t>GTGTCGGAGAACTGGGAGGCG</t>
  </si>
  <si>
    <t>GCAGAGCGTCAAGAAGTGT</t>
  </si>
  <si>
    <t>GAACCTTTAGCCTCAAAGCAG</t>
  </si>
  <si>
    <t>GCAGTCGCGGAACCCGGAAGC</t>
  </si>
  <si>
    <t>GCAGAATGAGGGTTGATTCCT</t>
  </si>
  <si>
    <t>GCACTCACCAAAGTCGTAA</t>
  </si>
  <si>
    <t>GTCTGCCCCTGATCCCGTCACAT</t>
  </si>
  <si>
    <t>GTCACATTGGCTCCCGTA</t>
  </si>
  <si>
    <t>GTACTGAATTGGCCGGTTA</t>
  </si>
  <si>
    <t>GAGTGCGGCATTCTTCGCA</t>
  </si>
  <si>
    <t>GGTTTAGCGGGTGCCGGTGAG</t>
  </si>
  <si>
    <t>GCCTGAAATTTTCCTCCGA</t>
  </si>
  <si>
    <t>GAGCCAATGTGACGGGATCAG</t>
  </si>
  <si>
    <t>GATCAGGGGCAGACCCATTT</t>
  </si>
  <si>
    <t>GCAGACCCATTTAGGTTGCCGTAAC</t>
  </si>
  <si>
    <t>GGTCGCGCTCACTGCGACGGC</t>
  </si>
  <si>
    <t>GGCGGGGGGACTTACGAAAGG</t>
  </si>
  <si>
    <t>GGACCCAGTCATCTGTATAT</t>
  </si>
  <si>
    <t>GTAAACGCGTGGGACTGGGA</t>
  </si>
  <si>
    <t>GCTCCCTTCCGGCCCGGACT</t>
  </si>
  <si>
    <t>GCGATGGGACCCAGTCCGGGC</t>
  </si>
  <si>
    <t>GCACGTCCAGCGACCGGAGGT</t>
  </si>
  <si>
    <t>GCGAGAGCACGTCCAGCGAC</t>
  </si>
  <si>
    <t>GGCACCGCAGCCATCATGCG</t>
  </si>
  <si>
    <t>GCCATCATGCGAGGCGGG</t>
  </si>
  <si>
    <t>GCAGAACCCCGGCGCGGCCCT</t>
  </si>
  <si>
    <t>GGCCCGGCCAGCTCGATCGC</t>
  </si>
  <si>
    <t>GCTGGGACCAAAGTTGAGTCC</t>
  </si>
  <si>
    <t>GGTGGAAGCCTGCGATCGAGC</t>
  </si>
  <si>
    <t>GCAGCTCCGGTAACCTTTCC</t>
  </si>
  <si>
    <t>GAACCGAAATGCTAGATACAG</t>
  </si>
  <si>
    <t>GAAGACAAACCCGGAGCAGGG</t>
  </si>
  <si>
    <t>GACACGCCCCGAGCTCTCCT</t>
  </si>
  <si>
    <t>GCTCTCAGTCCCCGTCAGGA</t>
  </si>
  <si>
    <t>GAGCGGCGGTGCTGGGAGGCC</t>
  </si>
  <si>
    <t>GAAAGGGAGCCTGGAGAGCGG</t>
  </si>
  <si>
    <t>GGGGTGAGCGCGCCCCAGAGC</t>
  </si>
  <si>
    <t>GACCTCCGGCCTCCTCACAG</t>
  </si>
  <si>
    <t>GCAGGCAAGGGCCGAGACGCC</t>
  </si>
  <si>
    <t>GCCTGGTAGGCGCGCAGGCAA</t>
  </si>
  <si>
    <t>GGTCGAGCCTGGTAGGCGCGC</t>
  </si>
  <si>
    <t>GGCGCGCTCACCCCTGTGAGG</t>
  </si>
  <si>
    <t>GGAGGCCGGAGGTCGGACTC</t>
  </si>
  <si>
    <t>GGGAGAGACCCTCCTCAAAGC</t>
  </si>
  <si>
    <t>GCTTGCGCACTGCAGGCTCGA</t>
  </si>
  <si>
    <t>GGCGAAGTGACAgggggcgc</t>
  </si>
  <si>
    <t>GGGACTGTGGTAATTGAGCG</t>
  </si>
  <si>
    <t>GGCCTGCAGTCCGCGCGGCCG</t>
  </si>
  <si>
    <t>GGGGCGCAGATAGGGGTAGCC</t>
  </si>
  <si>
    <t>GGAGCCAGCAGGAGCGACAGG</t>
  </si>
  <si>
    <t>GCAGGACACGGGACACTCACG</t>
  </si>
  <si>
    <t>GACACTCACGGGGAGACCCGG</t>
  </si>
  <si>
    <t>GGGGAGACCCGGCGGGAGCGT</t>
  </si>
  <si>
    <t>GACCCGGCGGGAGCGTGGGCG</t>
  </si>
  <si>
    <t>GCGGAGAGGCGAAGTGACAg</t>
  </si>
  <si>
    <t>GCCGAACAGCGGCCGAATGC</t>
  </si>
  <si>
    <t>GGAAGTGAGACGCGCTcggcg</t>
  </si>
  <si>
    <t>GACCTTCGGGCGCCTGCTGGC</t>
  </si>
  <si>
    <t>GCGGCGCCGCAGTCGGACCTT</t>
  </si>
  <si>
    <t>GCCTGCTCCCTGCCTGCTCAG</t>
  </si>
  <si>
    <t>GCGGGCCGCCGTCTCCGTGCC</t>
  </si>
  <si>
    <t>GCGGCCTGCGCTTGGCCCCTG</t>
  </si>
  <si>
    <t>GAAACAAAGAGGCGCGACCC</t>
  </si>
  <si>
    <t>GGCTCCTGGCGGCGCCGCAGT</t>
  </si>
  <si>
    <t>GGCGCCCGAAGGTCCGACTG</t>
  </si>
  <si>
    <t>GTGGCGTGGGGGCCTTCGCCG</t>
  </si>
  <si>
    <t>GAACAGCGCCCGTGTCCTCTC</t>
  </si>
  <si>
    <t>GGCGTGAGAACCAGTGGCGT</t>
  </si>
  <si>
    <t>GCCGTGCGGCCCGGTAAGTGC</t>
  </si>
  <si>
    <t>GCGCGGCAGGAAGCGGCCGTG</t>
  </si>
  <si>
    <t>GGAACATGGCGGAGCGCGGC</t>
  </si>
  <si>
    <t>GACGGTGTGTGCGGAACATGG</t>
  </si>
  <si>
    <t>GAGGCGAGTCTCATTGGCAG</t>
  </si>
  <si>
    <t>GGCTCACGCGGCACCTTCGG</t>
  </si>
  <si>
    <t>GTCCTCTCCGGAACCCCCTG</t>
  </si>
  <si>
    <t>GCGGGCGGCGGGACCCCGTGC</t>
  </si>
  <si>
    <t>GGTGCCGCGTGAGCCTCAGC</t>
  </si>
  <si>
    <t>GGGACCCCGTGCAGGGCAGCA</t>
  </si>
  <si>
    <t>GCGAGTCTCATTGGCAGAGGC</t>
  </si>
  <si>
    <t>GCTCACGCGGCACCTTCGG</t>
  </si>
  <si>
    <t>GCCCGCACTTACCGGGCCGCA</t>
  </si>
  <si>
    <t>GAGGGGCTGCAGGCGCGAGGC</t>
  </si>
  <si>
    <t>GCTGCCTCGCGAGCCTCTTCA</t>
  </si>
  <si>
    <t>GAGGAAGCTGGGGGTTTCGC</t>
  </si>
  <si>
    <t>GAGCCATGAAGAGGCTCGCG</t>
  </si>
  <si>
    <t>GCGGCGGCGAGAGCCATGAAG</t>
  </si>
  <si>
    <t>GAACCCATTCTAGGCACCTC</t>
  </si>
  <si>
    <t>GTTCCTGGAAGGCTGGTTTGA</t>
  </si>
  <si>
    <t>GGCTGGTTTGAAGGCGGTGC</t>
  </si>
  <si>
    <t>GAATGGGTTCCGGCCTCCG</t>
  </si>
  <si>
    <t>GGCGCGAGGCTGGGTTACGTG</t>
  </si>
  <si>
    <t>GCGGGAGCAGCGCTGGGGATC</t>
  </si>
  <si>
    <t>GGAGCGCAGGTGGGGTCGCTG</t>
  </si>
  <si>
    <t>GACCGAGGGTTGGAGATCCCG</t>
  </si>
  <si>
    <t>GAAGGCCCCCAGCGCAGGCTT</t>
  </si>
  <si>
    <t>GGTCGGGCGCTCCTGAGGT</t>
  </si>
  <si>
    <t>GCGGAGCCGGGAGCGCAGGT</t>
  </si>
  <si>
    <t>GCCGTCGGTTTCGCCGCCCA</t>
  </si>
  <si>
    <t>GAGCGTGTGTCCCGACCCAT</t>
  </si>
  <si>
    <t>GATCTCCAACCCTCGGTC</t>
  </si>
  <si>
    <t>GACGAGGGACGGCGCAGACGG</t>
  </si>
  <si>
    <t>GTAGGAGCCTCGGGCGCGCT</t>
  </si>
  <si>
    <t>GGAGTCGGTCCACGTGGCTAA</t>
  </si>
  <si>
    <t>GGGAAGGACTGCAAACTCCAC</t>
  </si>
  <si>
    <t>GGCGAGTACGGAGAAGCGGGA</t>
  </si>
  <si>
    <t>GTCGACACGGCGGCCCCAAA</t>
  </si>
  <si>
    <t>GATAAGGTCTGCAGCCTAACC</t>
  </si>
  <si>
    <t>GGCGCATCACAGAGTGGGATA</t>
  </si>
  <si>
    <t>GCCCCGCGCCGTTAGCCACG</t>
  </si>
  <si>
    <t>GGGGCCGCCGTGTCGACTGCC</t>
  </si>
  <si>
    <t>GGTCCTGCGGGGCCAGCCCTT</t>
  </si>
  <si>
    <t>GTCGATGGCCGTCGCTACCGA</t>
  </si>
  <si>
    <t>GGACGGGAGGATGGAGTCGA</t>
  </si>
  <si>
    <t>GGAGAAAGCTGCTCATGAACT</t>
  </si>
  <si>
    <t>GATCATGGGCTTTCACAGGCC</t>
  </si>
  <si>
    <t>GGGGGCGGGTCTATAGTGGGA</t>
  </si>
  <si>
    <t>GACGCAGCTCCGCCCGACGCT</t>
  </si>
  <si>
    <t>GCCGACAGACCTGAGCCCGCT</t>
  </si>
  <si>
    <t>GATGTTGGCCGCCGCTGCGA</t>
  </si>
  <si>
    <t>GATGACTAGAGGCCGGGCCGC</t>
  </si>
  <si>
    <t>GCAGCGAACGCGGGCCCCTAC</t>
  </si>
  <si>
    <t>GGAGTCCGACGATCGGCCATC</t>
  </si>
  <si>
    <t>GCATCGCGCGCCCTTCGCTGA</t>
  </si>
  <si>
    <t>GCGCGTCCTCGGGCCTGTG</t>
  </si>
  <si>
    <t>GGTTGGGTTGGAACGCCCCGA</t>
  </si>
  <si>
    <t>GCCGTTTGCCCCGTCAGCGA</t>
  </si>
  <si>
    <t>GGCCGAGGCCTCTTGGTTCTG</t>
  </si>
  <si>
    <t>GCTCGCTCGCGCGGCAGCGG</t>
  </si>
  <si>
    <t>GGGCCGGGCTTCGTGCGGT</t>
  </si>
  <si>
    <t>GGCGCCGGCTGTGGCTACTCA</t>
  </si>
  <si>
    <t>GCACCACAGCAACCGACGC</t>
  </si>
  <si>
    <t>GCGCCGCAGTAAAGAGAGAGG</t>
  </si>
  <si>
    <t>GCCCGACCCCTCAGCCGCAG</t>
  </si>
  <si>
    <t>GCGGCGCCGGCTCACACAGCG</t>
  </si>
  <si>
    <t>GCGGAGCAGTGCACGCCAATC</t>
  </si>
  <si>
    <t>GGGTTCTGCTCACGCCCGTAG</t>
  </si>
  <si>
    <t>GGGGCCCGCGTTCGCTGCAAC</t>
  </si>
  <si>
    <t>GGTTCTGCGGCACGTGACGGT</t>
  </si>
  <si>
    <t>GGCAAGGTGTGCGGGCGGGAA</t>
  </si>
  <si>
    <t>GTCGGGCGTGGCCGGCGACTG</t>
  </si>
  <si>
    <t>GAGGGGGACGCGAGCTCCGGA</t>
  </si>
  <si>
    <t>GGACGGGTGGCTTCCCGGGGT</t>
  </si>
  <si>
    <t>GCTGACCCGGATGTTCACTCC</t>
  </si>
  <si>
    <t>GTggcggcggcccggcgcggg</t>
  </si>
  <si>
    <t>GgAAGGAAGGTggcggcggcc</t>
  </si>
  <si>
    <t>GAAGCCACCCGTCCCAGGCCA</t>
  </si>
  <si>
    <t>GGGGCCGTGCGGCCTTTACCA</t>
  </si>
  <si>
    <t>GTGCGGCCTTTACCATGGTGG</t>
  </si>
  <si>
    <t>GCCCGGCGCTTCCACTTCCCC</t>
  </si>
  <si>
    <t>GTGCCCAGGAGTGAACATCC</t>
  </si>
  <si>
    <t>GGCGCCGCCAGTGACCGGCTG</t>
  </si>
  <si>
    <t>GCGGAAGGCGCCGCCAGTGAC</t>
  </si>
  <si>
    <t>GGTCGGAAGCCGTGCCATG</t>
  </si>
  <si>
    <t>GCCTGCGAGCCCCGTCCCGGGC</t>
  </si>
  <si>
    <t>GACTGCTCTGCGCGCTCCCGG</t>
  </si>
  <si>
    <t>GGCTATCGGCGGCGGCAGGAC</t>
  </si>
  <si>
    <t>GGGCGCGCCTGCGCATTATGC</t>
  </si>
  <si>
    <t>GCCTGCGCATTATGCTGGTCTCCA</t>
  </si>
  <si>
    <t>GCATTATGCTGGTCTCCATGG</t>
  </si>
  <si>
    <t>GACTTCCCATGTCGCCTTGT</t>
  </si>
  <si>
    <t>GCCAGTGACCGGCTGCGGCT</t>
  </si>
  <si>
    <t>GAGGAGGAGGCAGGAGGAAGACGG</t>
  </si>
  <si>
    <t>GGCCCCCAAGCTTGGCGCGGA</t>
  </si>
  <si>
    <t>GACGGGGGGTTGGGAGGTAGCGTC</t>
  </si>
  <si>
    <t>GAGGCAGGAGGAAGACGGGGGGT</t>
  </si>
  <si>
    <t>GACGGGGCTCGCAGGCCCCAG</t>
  </si>
  <si>
    <t>GCTGGTCTCCATGGCGGGGCCT</t>
  </si>
  <si>
    <t>GAGCAGTCCCACGACAGT</t>
  </si>
  <si>
    <t>GGCCTTTTCGGGGTCCCACA</t>
  </si>
  <si>
    <t>GTCTTGGCTCCGAGGCCCCGCCA</t>
  </si>
  <si>
    <t>GGGAAGTCCGCCGGAGCAGAG</t>
  </si>
  <si>
    <t>GATAGCCCCACAAGGCGACA</t>
  </si>
  <si>
    <t>GCATAATGCGCAGGCGCGCCCCAC</t>
  </si>
  <si>
    <t>GGCGCCTTCCGCGCCAAGCTT</t>
  </si>
  <si>
    <t>GCACTGCCGCCCCTCAGACCA</t>
  </si>
  <si>
    <t>GGCCCGGGTGCATGGGTTCTG</t>
  </si>
  <si>
    <t>GACCGGGCGTGTCCCGGAAGA</t>
  </si>
  <si>
    <t>GGCGTGGGGCGCGACTTCCG</t>
  </si>
  <si>
    <t>GCGGCGGTTGCATCAGATTCT</t>
  </si>
  <si>
    <t>GGCGCTGGGTGCTCGGCTCGA</t>
  </si>
  <si>
    <t>GCGAGTCCTTATGTCTGAG</t>
  </si>
  <si>
    <t>GTCCTTATGTCTGAGGGGCCC</t>
  </si>
  <si>
    <t>GGAATCCCGGACCCGCAGCTG</t>
  </si>
  <si>
    <t>GCCGCTCACCCTGCTGCCCGG</t>
  </si>
  <si>
    <t>GCGCCTACGACTGGGCGGAGA</t>
  </si>
  <si>
    <t>GCGGCCAGCGCCTACGACT</t>
  </si>
  <si>
    <t>GGCGTGCGCCACGATTAG</t>
  </si>
  <si>
    <t>GGACTACGCGCGGCCCAGGCC</t>
  </si>
  <si>
    <t>GCAGGTGTACAACAGCCTCAC</t>
  </si>
  <si>
    <t>GAGGAAGGAACCCCTAATCG</t>
  </si>
  <si>
    <t>GCGCACGCCGAAGCCGCCTCC</t>
  </si>
  <si>
    <t>GCCGGTCGCTCAAGAGCAGCA</t>
  </si>
  <si>
    <t>GACATGTTGAGGACTACGCG</t>
  </si>
  <si>
    <t>GGGCGGAGACGGGAGCCACGC</t>
  </si>
  <si>
    <t>GGAAGGGCCGCGCCTGACGTC</t>
  </si>
  <si>
    <t>GGGGCAGCCGACCTCCACTCG</t>
  </si>
  <si>
    <t>GCGGCCCTTCCCCGACCTACT</t>
  </si>
  <si>
    <t>GCAAGCCCTGAAGCTGCACC</t>
  </si>
  <si>
    <t>GAAGGACCACAGAGGGACGCA</t>
  </si>
  <si>
    <t>GGTCCTTCGAGAGGGTCTGGG</t>
  </si>
  <si>
    <t>GAAAGGAACCGGGTTGTCTT</t>
  </si>
  <si>
    <t>GGTAGTCCCCCGAGTGGAGGT</t>
  </si>
  <si>
    <t>GCGGCCAAGTAGGTCGGGGA</t>
  </si>
  <si>
    <t>GACCCTCTCGAAGGACCACAG</t>
  </si>
  <si>
    <t>GGGGCTCATGTGACGCGGGGC</t>
  </si>
  <si>
    <t>GCCCTGGGGCTCATGTGACGC</t>
  </si>
  <si>
    <t>GGCCTCTGTCCCTGGAAAGCCG</t>
  </si>
  <si>
    <t>GTCCTGGAGTTGGGCCTCTGTCCC</t>
  </si>
  <si>
    <t>GGGCTGGGCCAGCTGGGGCGTCC</t>
  </si>
  <si>
    <t>GGCGGCTGCGCGCTGTCTTC</t>
  </si>
  <si>
    <t>GGTCCCCGCCTCCACGACTC</t>
  </si>
  <si>
    <t>GAGTCGCTGCTCCTTCCAGCT</t>
  </si>
  <si>
    <t>GAGGCCCTCCCGGCCACCAAC</t>
  </si>
  <si>
    <t>GCACTTACGGTCGGGGGGTC</t>
  </si>
  <si>
    <t>GCACACTCGCGACTCGGTC</t>
  </si>
  <si>
    <t>GCGCAGCCGCCCCTGAGTCG</t>
  </si>
  <si>
    <t>GccgcgcgccTGAGCCCGGTG</t>
  </si>
  <si>
    <t>GAGTCCCCGGCATGGCCCAgg</t>
  </si>
  <si>
    <t>GCCGGAGCCGAGTCCCCGGCA</t>
  </si>
  <si>
    <t>GCCAGCTGGGGCGTCCTGGAGTT</t>
  </si>
  <si>
    <t>GACACCCAGTTGGTGGCCGGG</t>
  </si>
  <si>
    <t>GCTCCCACCCCCTCCCCAGGGCAG</t>
  </si>
  <si>
    <t>GgACACGGCACTTACGGTCG</t>
  </si>
  <si>
    <t>GGGAGGGCCTCGGCTTTCCA</t>
  </si>
  <si>
    <t>GTAGGTACCACACCAGACGGT</t>
  </si>
  <si>
    <t>GCAGTCGCCTTATCTGCTTC</t>
  </si>
  <si>
    <t>GCGCTCGCTGCGACTCCGGCG</t>
  </si>
  <si>
    <t>GGATCACACTGGTAAGGAGG</t>
  </si>
  <si>
    <t>GCTCGCCCCACAACACTA</t>
  </si>
  <si>
    <t>GATGCCTTCCTGTGCCCGGC</t>
  </si>
  <si>
    <t>GGCAACAACCGCTCCTACTC</t>
  </si>
  <si>
    <t>GAGCTCCGAGCCCGGACCAGT</t>
  </si>
  <si>
    <t>GAGCGGAAGTCAACCGCGC</t>
  </si>
  <si>
    <t>GCTCGCAGAGCACAGTGGGAG</t>
  </si>
  <si>
    <t>GGACTCAGGCATAGTTCGGG</t>
  </si>
  <si>
    <t>GGAAAGGACACCAGGGGGACC</t>
  </si>
  <si>
    <t>GCAGGCTCGGCCGTTGCGC</t>
  </si>
  <si>
    <t>GCCGTTGCGCTGGCCCCACCC</t>
  </si>
  <si>
    <t>GCGGGCGGAGTAACGGTT</t>
  </si>
  <si>
    <t>GAGTAACGGTTTGGAATCCCC</t>
  </si>
  <si>
    <t>GACGGTAGGCCAGGAAACCGC</t>
  </si>
  <si>
    <t>GCCCCGCGGAGAGCTGCCTTC</t>
  </si>
  <si>
    <t>GTTACTCCGCCCGCCGGGGTG</t>
  </si>
  <si>
    <t>GAGCGATCTTTTGGGTAgcc</t>
  </si>
  <si>
    <t>GGGCTCTTGTGGGACTGGGAC</t>
  </si>
  <si>
    <t>GcggcgACGGTGGGGCTCTTG</t>
  </si>
  <si>
    <t>GcggccccgggcggcgACGGT</t>
  </si>
  <si>
    <t>GGGTAgcccggcggccccggg</t>
  </si>
  <si>
    <t>GGAGCAGTGGGCGGCCAAGC</t>
  </si>
  <si>
    <t>GTTAGCCGGGACCCGACTC</t>
  </si>
  <si>
    <t>GCGCATGCGCCTAAAGCTGA</t>
  </si>
  <si>
    <t>GGACGCGGTCCCTTTTGTGC</t>
  </si>
  <si>
    <t>GGGACTGGGACGGGAGGGACG</t>
  </si>
  <si>
    <t>GTCCCTCCAAGCCCTTCATAG</t>
  </si>
  <si>
    <t>GGGAAGCGCGCAGCCTCTT</t>
  </si>
  <si>
    <t>GGCACCGCTCACCGACACCG</t>
  </si>
  <si>
    <t>GAGCGTCGCAGTCATGCCGGC</t>
  </si>
  <si>
    <t>GCCGGCCGCTATGAAGGGCT</t>
  </si>
  <si>
    <t>GCTTGGAGGGACTGCAAGTCCCAAG</t>
  </si>
  <si>
    <t>GGCTGCGCGCTTCCCGCGCTA</t>
  </si>
  <si>
    <t>GAGGTACCTGTTTGGGCTCCG</t>
  </si>
  <si>
    <t>GAATAAGCGGCCGGCCGCTATGA</t>
  </si>
  <si>
    <t>GAACTGGATTTTCTTCTCCGG</t>
  </si>
  <si>
    <t>GTCGCTGTCGAAGACACTTC</t>
  </si>
  <si>
    <t>GACACTTCCGGTTGCGACGG</t>
  </si>
  <si>
    <t>GCGACGGAGGTAGGCTTACG</t>
  </si>
  <si>
    <t>GTAGGCTTACGAGGCCTGTGT</t>
  </si>
  <si>
    <t>GATCCGGTTCAGTTTTCTTAC</t>
  </si>
  <si>
    <t>GCCTACCTCCGTCGCAAC</t>
  </si>
  <si>
    <t>GGACCCTTTCTACCCGACAC</t>
  </si>
  <si>
    <t>GTTCGGGGGTTCCTGTTTGAG</t>
  </si>
  <si>
    <t>GCAGAGGGTCCCGGTCCAGGA</t>
  </si>
  <si>
    <t>GCCGTGTCGGAGTCGGGGGCT</t>
  </si>
  <si>
    <t>GGACCGGGTCCGAGAAAGTG</t>
  </si>
  <si>
    <t>GTCCCGGATGTGGGCTTCGG</t>
  </si>
  <si>
    <t>GTGCCGGCCTGGCGCAGCGAA</t>
  </si>
  <si>
    <t>GCCTGGCGCAGCGAATGGATG</t>
  </si>
  <si>
    <t>GTTCCCGGGAAACGGGGTCCT</t>
  </si>
  <si>
    <t>GCAGCGAATGGATGAGGATT</t>
  </si>
  <si>
    <t>GGTTGAGCTTGCAATAGCTGC</t>
  </si>
  <si>
    <t>GTGTAGTTCTGTGAGCGAGCA</t>
  </si>
  <si>
    <t>GACTCCGACACGGCTCCACCA</t>
  </si>
  <si>
    <t>Gaaccaaggaaagcacagctt</t>
  </si>
  <si>
    <t>Gagcactgcaggtagacagca</t>
  </si>
  <si>
    <t>GTGCGCgggaagagcactgc</t>
  </si>
  <si>
    <t>GGGTAGAATCGGAACCGTAGG</t>
  </si>
  <si>
    <t>GTTGTCCTGCCAGGGTAGAAT</t>
  </si>
  <si>
    <t>GGTCGGGCCACGCCAGGTACG</t>
  </si>
  <si>
    <t>GctcttcccGCGCACGGCCAC</t>
  </si>
  <si>
    <t>Gagggagattaggcggggaga</t>
  </si>
  <si>
    <t>GACCCTATTCCCTGCTTTGCG</t>
  </si>
  <si>
    <t>GAGGCACATGCCTGCCACATG</t>
  </si>
  <si>
    <t>GGGGGGTCATAGTTCTCTCCG</t>
  </si>
  <si>
    <t>GCGAGGCTGCTCTGTAGGAGG</t>
  </si>
  <si>
    <t>GGGGGGCGCGGGTTTGGCCTT</t>
  </si>
  <si>
    <t>GGTCATGGGGGGCGCGGGTT</t>
  </si>
  <si>
    <t>GCTCTTTTCTCGAGCCATTGG</t>
  </si>
  <si>
    <t>GGAATAGGGTCTGGGGACAAA</t>
  </si>
  <si>
    <t>GTTCGCCGAGTTCCAGGTGAT</t>
  </si>
  <si>
    <t>GGCCAATCACCGCGGAGCAA</t>
  </si>
  <si>
    <t>GGGGCTCGCTCCAGCCGGGCT</t>
  </si>
  <si>
    <t>GAGTGGGCGCCGGGCGAGCAC</t>
  </si>
  <si>
    <t>GGGCTGCGAATGAGTGGGCGC</t>
  </si>
  <si>
    <t>GAAGGCCGGGCTGCGAATGAG</t>
  </si>
  <si>
    <t>GCTTGGGCAGTATTGCACTG</t>
  </si>
  <si>
    <t>GCAGAGGAGGTCCCTTGGCAG</t>
  </si>
  <si>
    <t>GGCGCTCCCCTGTGCTCGCC</t>
  </si>
  <si>
    <t>GCCGGGCTGGGCGCGCTCCCT</t>
  </si>
  <si>
    <t>GCAATACTGCCCAAGCCCGGG</t>
  </si>
  <si>
    <t>GCCAGCGAGAGCGACACGGAC</t>
  </si>
  <si>
    <t>GATTTGGGGGTCCCCCTCG</t>
  </si>
  <si>
    <t>GGTCCCCCTCGGGGTTCTACT</t>
  </si>
  <si>
    <t>GGGCTAACCCGGCGGCTCCCG</t>
  </si>
  <si>
    <t>GCGGCCGATCCTACGCCATC</t>
  </si>
  <si>
    <t>GGCGCCATAGCCCGGGTACC</t>
  </si>
  <si>
    <t>GCACAGAGGGCAGCGCTGCGC</t>
  </si>
  <si>
    <t>GGGGTCAGGGTCAGAGGCCGC</t>
  </si>
  <si>
    <t>GGCCGCCGGATGGCGTAGGAT</t>
  </si>
  <si>
    <t>GGCGTAGGATCGGCCGCTGG</t>
  </si>
  <si>
    <t>GCAGGTCAGTGAAGGCCAGAG</t>
  </si>
  <si>
    <t>GCCATGGCGCTCCGAGTCACC</t>
  </si>
  <si>
    <t>GTGTAGGTCCTTGGCTGGTC</t>
  </si>
  <si>
    <t>GCTGCGGCGGAACGGCTGT</t>
  </si>
  <si>
    <t>GCGGGGTTTAAATCTGAGGCT</t>
  </si>
  <si>
    <t>GCGACCGGCAGCCGCCAAT</t>
  </si>
  <si>
    <t>GTTTCCAGGGCGATCGCGCGA</t>
  </si>
  <si>
    <t>GCGGCTCACCCTGGTGACT</t>
  </si>
  <si>
    <t>GCGCGAAGGCGTTCGAGA</t>
  </si>
  <si>
    <t>GAAGGCGTTCGAGAGGGGCG</t>
  </si>
  <si>
    <t>GAAACGCATTCTCTGCGAC</t>
  </si>
  <si>
    <t>GGCGAAGTGGCTCAGATAC</t>
  </si>
  <si>
    <t>GTGGGTCTAACCTAGGCGAAG</t>
  </si>
  <si>
    <t>GTCTTGAGAATTCTGGCCGG</t>
  </si>
  <si>
    <t>GCGAGAGCGTCTTGAGAATTC</t>
  </si>
  <si>
    <t>GCCCGCGGTAGCGGAGGGAGC</t>
  </si>
  <si>
    <t>GGCGGCGACGGCGAAAGGAAG</t>
  </si>
  <si>
    <t>GACCATAGACCCAGCCCGTC</t>
  </si>
  <si>
    <t>GACGGAAGATCGCTTACTAG</t>
  </si>
  <si>
    <t>GACCGCTGCGGTCTCCCGTG</t>
  </si>
  <si>
    <t>GCATCTTGATTCTGACCGCTG</t>
  </si>
  <si>
    <t>GACCGAGCGGCTTGGGCCCC</t>
  </si>
  <si>
    <t>GAACTTTTGTCGATAGGAA</t>
  </si>
  <si>
    <t>GTGTTGTCGGCCGGCGTGA</t>
  </si>
  <si>
    <t>GGCCGGCGTGAAGGAGACTA</t>
  </si>
  <si>
    <t>GAGGAGCGCGGTTACCGGA</t>
  </si>
  <si>
    <t>GCGCGGTTACCGGACGGGCT</t>
  </si>
  <si>
    <t>GGGTCTATGGTCGCTCCG</t>
  </si>
  <si>
    <t>GCGATCTTCCGTCTTCTCACC</t>
  </si>
  <si>
    <t>GGACGGGGCCTGTGACTCCCC</t>
  </si>
  <si>
    <t>GCCGGAACTTTTGTCGAT</t>
  </si>
  <si>
    <t>GCTACATCGTCGCGAGGGGC</t>
  </si>
  <si>
    <t>GgccggacccgcggcTGCTGG</t>
  </si>
  <si>
    <t>GAAGGCACCCGGCAcgcgccc</t>
  </si>
  <si>
    <t>GGTTGCTACATCGTCGCG</t>
  </si>
  <si>
    <t>GACGTCGCAACGCTCCGAG</t>
  </si>
  <si>
    <t>GcccggcccggggcgcgTGCC</t>
  </si>
  <si>
    <t>GCAACACAGCAGCTCCATACT</t>
  </si>
  <si>
    <t>GCGAGTCCCAAGGCAGGCGAC</t>
  </si>
  <si>
    <t>GTAGCAACCGTGGAATGCT</t>
  </si>
  <si>
    <t>GCGACGTCCGAGCATTCCA</t>
  </si>
  <si>
    <t>GCGTGGGGCAGCGGACCCTCC</t>
  </si>
  <si>
    <t>GCCGGGCGGCCCGGCAGGCCT</t>
  </si>
  <si>
    <t>GTAAGGGAGCCAGCGTGGGGC</t>
  </si>
  <si>
    <t>GCTGTGAGGGCCGCGGTTCC</t>
  </si>
  <si>
    <t>GCGCGGAACGTGCGTTTCT</t>
  </si>
  <si>
    <t>GGCCGGCGTCCGCCGCACGA</t>
  </si>
  <si>
    <t>GTTCCGCGCGGCCTCAGAAA</t>
  </si>
  <si>
    <t>GGCTCTGCGCCTCACCCCGGG</t>
  </si>
  <si>
    <t>GCTCGCGCCGCCCATTGTTAA</t>
  </si>
  <si>
    <t>GCGTCCGCCGCACGACGG</t>
  </si>
  <si>
    <t>GTAGAGAGGGTCTGAGGCGC</t>
  </si>
  <si>
    <t>GGCGACGCGGGGTTGTGGGGC</t>
  </si>
  <si>
    <t>GAACTTTGCGGGCGACGCG</t>
  </si>
  <si>
    <t>GGCCAACCGCCGCTATCCAC</t>
  </si>
  <si>
    <t>GCCGCCCACCTCCCGCGTATC</t>
  </si>
  <si>
    <t>GTGAGTGACCCACCGACTGA</t>
  </si>
  <si>
    <t>GTGTACCGGAGGTTAGCGG</t>
  </si>
  <si>
    <t>GCGGCGCTGCCCTCAGTCGG</t>
  </si>
  <si>
    <t>GCCATCTTGTATATGGAATGT</t>
  </si>
  <si>
    <t>GGCAAGGAGAGACGTCGCTG</t>
  </si>
  <si>
    <t>GGCTGTTAACTCGGCTAC</t>
  </si>
  <si>
    <t>GCGACCCACATCCGCTGTGCG</t>
  </si>
  <si>
    <t>GGTTGTTACTTGCCTCCGTAG</t>
  </si>
  <si>
    <t>GGTTTTTTCTGGTCGCATAT</t>
  </si>
  <si>
    <t>GGGGTGTAGCGAGGTGCATTC</t>
  </si>
  <si>
    <t>GGTCGCCTCTTAGGTGACGCT</t>
  </si>
  <si>
    <t>GTCGCAGTTGCCCCCGCACAG</t>
  </si>
  <si>
    <t>GCGGATGTGGGTCGCCTCTT</t>
  </si>
  <si>
    <t>GCCTTCTGGTTGAAGCACTA</t>
  </si>
  <si>
    <t>GACTTTTGCTTCCTCTACGG</t>
  </si>
  <si>
    <t>GCGGAACTCCTCGGAACCA</t>
  </si>
  <si>
    <t>GTGAGGGGATTCACTTGTGTG</t>
  </si>
  <si>
    <t>GGGCGTGTGGCGTCACTTC</t>
  </si>
  <si>
    <t>GGGCCCCGCCCCCCGAAGTA</t>
  </si>
  <si>
    <t>GTCCCGAGCACGAGCTGTGAG</t>
  </si>
  <si>
    <t>GGCTGCGTTTCCGGCCCGTG</t>
  </si>
  <si>
    <t>GCGGAGCAGGGGTAGGGCAAG</t>
  </si>
  <si>
    <t>GTGACGCCACACGCCCTACTT</t>
  </si>
  <si>
    <t>GGCCGCCGCTCCAGAACAAAG</t>
  </si>
  <si>
    <t>GCTGGCGGTAACGACAGGCCG</t>
  </si>
  <si>
    <t>GTTGAGGTGTAAGCCCTGAGG</t>
  </si>
  <si>
    <t>GCACAGGCGCTTGCGCAGT</t>
  </si>
  <si>
    <t>GCGCACGACGAAGGCACTGGG</t>
  </si>
  <si>
    <t>GACAGAGAGCGCACGACGA</t>
  </si>
  <si>
    <t>GTCCCGCCCCCTACGCAAGAA</t>
  </si>
  <si>
    <t>GAGCCGGGTACCCAGAGCTGG</t>
  </si>
  <si>
    <t>GTCTGGCCGTTCTTGCGTAGG</t>
  </si>
  <si>
    <t>GCCGATCAATGAGATGGGTG</t>
  </si>
  <si>
    <t>GGCGACTACCTTGAGAGTAG</t>
  </si>
  <si>
    <t>GCGGGACTAAGGCTGTCAAT</t>
  </si>
  <si>
    <t>GCCGGGGGAACCTTTACGCG</t>
  </si>
  <si>
    <t>GGAGGCTGTCCGCTGCGCGCC</t>
  </si>
  <si>
    <t>GCGCTGGCGTGACGTAGG</t>
  </si>
  <si>
    <t>GAAAGCGGCGCCGGCGTCGGG</t>
  </si>
  <si>
    <t>GAACCTTCCAGAAAGCGGCGC</t>
  </si>
  <si>
    <t>GGATGGACCCGGATTCTGGC</t>
  </si>
  <si>
    <t>GTGTCTGGGTTGGCTCGGGA</t>
  </si>
  <si>
    <t>GGGCTTACCGTTATTACACTG</t>
  </si>
  <si>
    <t>GAAGGTTCGTGAAGGCAGTGA</t>
  </si>
  <si>
    <t>GCCGGCCGCAGTGTAATAA</t>
  </si>
  <si>
    <t>GCGAGGAGGATGCGTGCGGT</t>
  </si>
  <si>
    <t>GCTGGCGAGATTGTACGCCCG</t>
  </si>
  <si>
    <t>GCGCTGTGGGTGAAGAGCGCC</t>
  </si>
  <si>
    <t>GGGCTGGCGAGATTGTACGCC</t>
  </si>
  <si>
    <t>GCGGTCCCACCCTTCGCGCCT</t>
  </si>
  <si>
    <t>GTGCCCGCGCGCCGCCGCCAT</t>
  </si>
  <si>
    <t>GAAAAGTCGGCCCGTCTGGC</t>
  </si>
  <si>
    <t>GCGTGGCCGGGAGGAACTATC</t>
  </si>
  <si>
    <t>GAGCGGGCGCCGGACGACCTG</t>
  </si>
  <si>
    <t>GGCGGCGCGCGGGCACGCTGG</t>
  </si>
  <si>
    <t>GCACGCTGGGGGCCGGCCAGA</t>
  </si>
  <si>
    <t>GGCCGACTTTTCCAGAAGACC</t>
  </si>
  <si>
    <t>GAAGACCCGGATAGTTCCTCC</t>
  </si>
  <si>
    <t>GACGACCTGTGGCCCAATGG</t>
  </si>
  <si>
    <t>chr21</t>
  </si>
  <si>
    <t>GCCCTATCGATCGACCCGAT</t>
  </si>
  <si>
    <t>GCTCAAGGAGGGAGCGAAAGTA</t>
  </si>
  <si>
    <t>GTCGATCGATAGGGCGGGCCC</t>
  </si>
  <si>
    <t>GCCTTCTGGGAAAGCAGCGT</t>
  </si>
  <si>
    <t>GAGGAGCACGCACAGCCTTCT</t>
  </si>
  <si>
    <t>GCGTGCTCCTCGCTTCCTCCG</t>
  </si>
  <si>
    <t>GCAGGGAAAGGGTGGGCTAAT</t>
  </si>
  <si>
    <t>GATGCTTCAGACCTGGCGGCA</t>
  </si>
  <si>
    <t>GCAGTTCACGCGACCGCT</t>
  </si>
  <si>
    <t>GCCAGAAACCCGAGGGGCTCCC</t>
  </si>
  <si>
    <t>GAGGCCCGTCGGGTCCCGAT</t>
  </si>
  <si>
    <t>GTATTGCTGGAGTCAGAGGCCCGT</t>
  </si>
  <si>
    <t>GCCGCTGATTCGCTGTATTGC</t>
  </si>
  <si>
    <t>GCAACAAACCATATTGGACAGACGA</t>
  </si>
  <si>
    <t>GGACAGACGATGGGGGCGACCCAT</t>
  </si>
  <si>
    <t>GCAACCTGGTGCGAGCAGCCC</t>
  </si>
  <si>
    <t>GGCTTTCGGGAATACATTTTT</t>
  </si>
  <si>
    <t>GTGAAATTGAGGTCGCCCCT</t>
  </si>
  <si>
    <t>GGCGCCCCCAGGGGTTGGAT</t>
  </si>
  <si>
    <t>GAGAGAGGGTTATCTTGTGG</t>
  </si>
  <si>
    <t>GCATTCCCAGTGGGCGAAC</t>
  </si>
  <si>
    <t>GCGAAGAGCGTGCATTCCCAG</t>
  </si>
  <si>
    <t>GCGGGTTGACGGGGTGCGGA</t>
  </si>
  <si>
    <t>GGCGGTGAGGGTGCGGGTTGA</t>
  </si>
  <si>
    <t>GCTACAGGGTTGCCTGAGGTG</t>
  </si>
  <si>
    <t>GCCCCCATCGTCTGTCCAATA</t>
  </si>
  <si>
    <t>GACGATGGGGGCGACCCATC</t>
  </si>
  <si>
    <t>GTGCGAGCAGCCCGGGCTAC</t>
  </si>
  <si>
    <t>GCGACCCATCGGGACCCGAC</t>
  </si>
  <si>
    <t>GACTCCAGCAATACAGCGAATCAG</t>
  </si>
  <si>
    <t>GGTTCATGGCGGCGCGGGCC</t>
  </si>
  <si>
    <t>GCAGCCGCTCTAGGTTCATGG</t>
  </si>
  <si>
    <t>GGGCCCCGCACCCCGAGTCG</t>
  </si>
  <si>
    <t>GCGGGGTGCTTAGGGTGCAGG</t>
  </si>
  <si>
    <t>GCGCGCCTAGCGGCGGAGTG</t>
  </si>
  <si>
    <t>GGCGGAGTGTGGCGTGAGGCC</t>
  </si>
  <si>
    <t>GCGTCCGGCAGTACCTCGACC</t>
  </si>
  <si>
    <t>GCAGTACCTCGACCAGGTGGG</t>
  </si>
  <si>
    <t>GCGGCCCCGACTCGGGGTGC</t>
  </si>
  <si>
    <t>GGTGCGGGGCCCAGGCCTCGC</t>
  </si>
  <si>
    <t>GCCGGTCGGAACTGCTCCGG</t>
  </si>
  <si>
    <t>GAAAGGGACCCCTTCGCTCC</t>
  </si>
  <si>
    <t>GGAAAGGAGGCGACGGTGCTC</t>
  </si>
  <si>
    <t>GCCCTGGAGGAAAGGAGGCGA</t>
  </si>
  <si>
    <t>GTGGCCGGCCAGGAGCGAAG</t>
  </si>
  <si>
    <t>GAGGGGGTGCTAGGCCGGAAG</t>
  </si>
  <si>
    <t>GGAAGGGGCTGCAGCCGAGGG</t>
  </si>
  <si>
    <t>GGGTGGCCCTGATTTTGTGGC</t>
  </si>
  <si>
    <t>GCCCTGATTTTGTGGCCGGCC</t>
  </si>
  <si>
    <t>GTGTTCCAGGTCGGCGGAGT</t>
  </si>
  <si>
    <t>GTCGAGCTGATCTAGTTTGTG</t>
  </si>
  <si>
    <t>GGGGCTTGGATCCTTGGCCTT</t>
  </si>
  <si>
    <t>GCGGGCCTTACCCGGGAGCG</t>
  </si>
  <si>
    <t>GCTTATTGCGGGCCTTACCC</t>
  </si>
  <si>
    <t>GTATTATCGCCGATGATTGGC</t>
  </si>
  <si>
    <t>GCAGATATTTTTGGTGCAGAT</t>
  </si>
  <si>
    <t>GTGTAGTAGGCCCCGCTCCC</t>
  </si>
  <si>
    <t>GGGCCACTCCAGCCAATCAT</t>
  </si>
  <si>
    <t>GAGAAATCGCTGTTTATGGAC</t>
  </si>
  <si>
    <t>GGAGCGAGTCAAGGGCTTCCG</t>
  </si>
  <si>
    <t>GTGCCCCCCGGGCGTACGG</t>
  </si>
  <si>
    <t>GAGGGGTCACCGCCCCCGGAG</t>
  </si>
  <si>
    <t>GAAATGGCGTCGTGGCATTGA</t>
  </si>
  <si>
    <t>GAGAGAGGCTCCAAGCAGTCT</t>
  </si>
  <si>
    <t>GGGAGCCGAGGTTCCGGGAAG</t>
  </si>
  <si>
    <t>GATGGAAGTCGTAGTAGGAAA</t>
  </si>
  <si>
    <t>GTGAGTCGACTCGCGCGGCT</t>
  </si>
  <si>
    <t>GCTGAACTCTGGAGCGAGTCA</t>
  </si>
  <si>
    <t>GGTAGGTGAGTCGACTCGCG</t>
  </si>
  <si>
    <t>GGGCCAGAGGTAACACGGCTT</t>
  </si>
  <si>
    <t>GCTAAGGGTGAAGTAATGTA</t>
  </si>
  <si>
    <t>GCCGGACGTTGGCTCGGAC</t>
  </si>
  <si>
    <t>GGCTTGGCTGGCAGCCTCGGT</t>
  </si>
  <si>
    <t>GCACCGTCATCCTCGAGGCTC</t>
  </si>
  <si>
    <t>GAAGGTTATCATTACCTGGA</t>
  </si>
  <si>
    <t>GAGAAGAAGGTTATCATTACC</t>
  </si>
  <si>
    <t>GAGGTAACACGGCTTAGGCTG</t>
  </si>
  <si>
    <t>GTGAAGTAATGTAGGGCCAG</t>
  </si>
  <si>
    <t>GAAGGTTATCATTACCTGGAC</t>
  </si>
  <si>
    <t>GACGTTGGCTCGGACGGGAA</t>
  </si>
  <si>
    <t>GGTCGGGAAGCAGCAGCGTA</t>
  </si>
  <si>
    <t>GCAGCGTAGGGCCACTCCG</t>
  </si>
  <si>
    <t>GGCCACTCCGCGGCCTGGTG</t>
  </si>
  <si>
    <t>GCCTATCTTTAGTCAGTTCGG</t>
  </si>
  <si>
    <t>GCCTCCGAACTGACTAAAGAT</t>
  </si>
  <si>
    <t>GTGCATGAGGGAGTCGGCGGC</t>
  </si>
  <si>
    <t>GAAGTGTAGTTTGCAACGA</t>
  </si>
  <si>
    <t>GCAGGAAGCGCGAGAGGGCACAA</t>
  </si>
  <si>
    <t>GCAGCGCGGCAGGAAGCGCGAG</t>
  </si>
  <si>
    <t>GCACTCCCAGCGTGCAGCGCGGC</t>
  </si>
  <si>
    <t>GAGAGCTTAAAAAAGTTTATCT</t>
  </si>
  <si>
    <t>GACTCGGACAGTGAGAGCAGT</t>
  </si>
  <si>
    <t>GCCAGCCGCTTGTTAGGTACC</t>
  </si>
  <si>
    <t>GTCGGCTGCGATTGCAGCTC</t>
  </si>
  <si>
    <t>GAGCCTCTTCTTCTTCCGCCC</t>
  </si>
  <si>
    <t>GAACTCATATTCTTTAGTCAACT</t>
  </si>
  <si>
    <t>GACCGCGAGGCCTCAAGGTATTT</t>
  </si>
  <si>
    <t>GTGCAGGACCGCGAGGCCTCA</t>
  </si>
  <si>
    <t>GCTTCCTGCCGCGCTGCACGC</t>
  </si>
  <si>
    <t>GGTAACCCGGTACCTAACAAG</t>
  </si>
  <si>
    <t>GCTTACCTTAACTGCCACCTC</t>
  </si>
  <si>
    <t>GTCCACTGCCACTGCTAGAGA</t>
  </si>
  <si>
    <t>GCGATTTAGTCAAGTGCATGA</t>
  </si>
  <si>
    <t>GCTTCCTATGGTTCGGGTTCA</t>
  </si>
  <si>
    <t>GTAACCCGGTACCTAACAAG</t>
  </si>
  <si>
    <t>GCGATTTAGTCAAGTGCATG</t>
  </si>
  <si>
    <t>GTTCGGGTTCAGGGTCCGAAT</t>
  </si>
  <si>
    <t>GTTCAGGGTCCGAATCGGACT</t>
  </si>
  <si>
    <t>GATGTGTTCCATTGCAATCTGTC</t>
  </si>
  <si>
    <t>GCGCAGATCTTCAAAGCAGA</t>
  </si>
  <si>
    <t>GCTTTGGCCAGAGTGGTTTGA</t>
  </si>
  <si>
    <t>GCGCGGGGCGTAAGGCGCTT</t>
  </si>
  <si>
    <t>GTGTCTCGGCAAGCAGCCGAG</t>
  </si>
  <si>
    <t>GTAACAGCGATTGGGCCAC</t>
  </si>
  <si>
    <t>GATCTGCGCAAGCGCAAGG</t>
  </si>
  <si>
    <t>GCAAGTCTCGCGAGATATT</t>
  </si>
  <si>
    <t>GGCTCTCGCGAGATAGCGG</t>
  </si>
  <si>
    <t>GAGATAGCGGCGGTAGCGCT</t>
  </si>
  <si>
    <t>GAGAAGTAGTAACAGCGATT</t>
  </si>
  <si>
    <t>GTAAGGCGCTTTGGCCAGAG</t>
  </si>
  <si>
    <t>GATCTGCGCAAGCGCAAGGT</t>
  </si>
  <si>
    <t>GCTCTCGCGAGATAGCGG</t>
  </si>
  <si>
    <t>GCGCGCCTGCGCACTAAGCATC</t>
  </si>
  <si>
    <t>GAACAAACCGTCGGAAACTCA</t>
  </si>
  <si>
    <t>GACTTTCCCGCCGCAGGTCGG</t>
  </si>
  <si>
    <t>GCAGGCGCGCGACTTTCCCGCCGC</t>
  </si>
  <si>
    <t>GAATGGGAATCCGCCGGCCAGCGC</t>
  </si>
  <si>
    <t>GCACAGCCAGCGGGACCGCGT</t>
  </si>
  <si>
    <t>GAGGGATCCGAAGGGGGGC</t>
  </si>
  <si>
    <t>GCGCACTAAGCATCTGGTT</t>
  </si>
  <si>
    <t>GCGCTCGGCCCCTCCCCCACG</t>
  </si>
  <si>
    <t>GAGCTCGCGGCCAGCGCTGGC</t>
  </si>
  <si>
    <t>GTCTCTGGCCCGAGGGAAGC</t>
  </si>
  <si>
    <t>GCATCTGGTTCGGTCTCTGGCCCG</t>
  </si>
  <si>
    <t>GCGGGGCCTTGCCTTACAGCG</t>
  </si>
  <si>
    <t>GTTGGTTCGTCGCggcggcga</t>
  </si>
  <si>
    <t>GTAAGGCAAGGCCCCGCCGC</t>
  </si>
  <si>
    <t>Ggcggcgccccgagccggcgg</t>
  </si>
  <si>
    <t>GccccgagccggcggAGGCGA</t>
  </si>
  <si>
    <t>GAAGAAGGAGATTGTGGTGAA</t>
  </si>
  <si>
    <t>GGGCCTTGCCTTACAGCGCG</t>
  </si>
  <si>
    <t>GAAGGGAGACGAAGTGATCTT</t>
  </si>
  <si>
    <t>GTGATCTTCGGGGAGTTCTCC</t>
  </si>
  <si>
    <t>GCTGCTGCTGTTGGTTCGTCG</t>
  </si>
  <si>
    <t>GTCCTCGCCTACGACAGCAGC</t>
  </si>
  <si>
    <t>GCCGAGGACCCCGCGCTGTA</t>
  </si>
  <si>
    <t>GCGGCGCATGCCCCTAACGAG</t>
  </si>
  <si>
    <t>GCGTGCCTTCTATTGAAGAGC</t>
  </si>
  <si>
    <t>GCGCACGTAGAGCAGCTAGG</t>
  </si>
  <si>
    <t>GAACCAATCCCACTCCTCCA</t>
  </si>
  <si>
    <t>GCGGAGACGACGCGCGAGAA</t>
  </si>
  <si>
    <t>GAATGGACTCTAAGGGTCC</t>
  </si>
  <si>
    <t>GCTCTACGTGCGCTCCCGCCC</t>
  </si>
  <si>
    <t>GCGCTCCCGCCCTGGAGGAGT</t>
  </si>
  <si>
    <t>GCCTTAGGAGCGCTTCTCAT</t>
  </si>
  <si>
    <t>GCGTCAGTCAAGCGCGGGGCA</t>
  </si>
  <si>
    <t>GTACCTGCGGTCCCGAGACAA</t>
  </si>
  <si>
    <t>GTCGCCAGGCACGTACCTG</t>
  </si>
  <si>
    <t>GGACCACCCGAAGAAGTCGCC</t>
  </si>
  <si>
    <t>GCAAGAAACTGGGTAGGGACG</t>
  </si>
  <si>
    <t>GGAGCCATGGCGCTCGGCGG</t>
  </si>
  <si>
    <t>GGTAGGGACGAGGAGGGCGGA</t>
  </si>
  <si>
    <t>GTAGAGCCGCTCTCTCTCAC</t>
  </si>
  <si>
    <t>GTACGTGCCTGGCGACTTCTT</t>
  </si>
  <si>
    <t>GAGCGCCATGGCTCCTAGGA</t>
  </si>
  <si>
    <t>GTGATTGGATGTTGTGGGACGG</t>
  </si>
  <si>
    <t>GTACCCGGCTTATTATTCCG</t>
  </si>
  <si>
    <t>GTTTGAAACTGCTCGCACT</t>
  </si>
  <si>
    <t>GCCGCCGCGGAATAATAAGCC</t>
  </si>
  <si>
    <t>GTGTCTAGGGGACGGCCGA</t>
  </si>
  <si>
    <t>GGGACGGCCGAGGGCCTCGGA</t>
  </si>
  <si>
    <t>GGAGGGCGAGTATTGAGGAA</t>
  </si>
  <si>
    <t>GGAGGTCAGGGATCTGCGCG</t>
  </si>
  <si>
    <t>GCCCGGCTGGGCCTCGGGGGG</t>
  </si>
  <si>
    <t>GCGGTGGGCAGGGCCTTCGCC</t>
  </si>
  <si>
    <t>GGTCCTCTAAGAAGGCCGGAC</t>
  </si>
  <si>
    <t>GGGCCTGAGGACTGGCTCGG</t>
  </si>
  <si>
    <t>GcccaccAAAGCGCCCCGGGA</t>
  </si>
  <si>
    <t>GgggtgggtgggggtTGCTTTT</t>
  </si>
  <si>
    <t>GCACCCTTCTACATGAGGTGG</t>
  </si>
  <si>
    <t>GTGCCCAGGGATGCTGCTTCG</t>
  </si>
  <si>
    <t>GgtgggggtTGCTTTTTGGAGTGC</t>
  </si>
  <si>
    <t>GAGACATGGGGGCAAGAAGGA</t>
  </si>
  <si>
    <t>GCTTGGTATCGAAGCACAAG</t>
  </si>
  <si>
    <t>GTCCAGGAAGTGAGAAGCCGA</t>
  </si>
  <si>
    <t>GTGAGAAGCCGACGGCCCG</t>
  </si>
  <si>
    <t>GggtTGCTTTTTGGAGTGCTG</t>
  </si>
  <si>
    <t>GGGAACTTTTTTCCCTTCTTC</t>
  </si>
  <si>
    <t>GTCACCAACCCCATGTCTT</t>
  </si>
  <si>
    <t>GGCACAGTTATCAAACCTT</t>
  </si>
  <si>
    <t>GGCAGTGGAGTTGCGAGACAA</t>
  </si>
  <si>
    <t>GCCCCCATGTCTCTCTGAAT</t>
  </si>
  <si>
    <t>GTCTTCGCGCGGAGAGGTTGC</t>
  </si>
  <si>
    <t>GAAGCCGTCTTCGCGCGGAG</t>
  </si>
  <si>
    <t>GTGGGTGGGGTAAGTGGAGGG</t>
  </si>
  <si>
    <t>GTCCGAGGCAGAACTGTGGGT</t>
  </si>
  <si>
    <t>GGGGGTCCCGGGGGAGATCT</t>
  </si>
  <si>
    <t>GCTGCGGGGTGGGGGGTCCCG</t>
  </si>
  <si>
    <t>GTCCAGAATCATTGCACCTAA</t>
  </si>
  <si>
    <t>GGAGCGCGCGGAGGGTAGCGA</t>
  </si>
  <si>
    <t>GGAGAGGTTGCAGGGGCCCCT</t>
  </si>
  <si>
    <t>GGCCCCTCGGGGATGAGCGAG</t>
  </si>
  <si>
    <t>GCGCCGCTCGCTCATCCCCG</t>
  </si>
  <si>
    <t>GCCAATCCCCCAGATCTCCCC</t>
  </si>
  <si>
    <t>GTCGCGTCGGGCCTCCCGAGG</t>
  </si>
  <si>
    <t>GAGGGGGCTGCGAGTGTCAGT</t>
  </si>
  <si>
    <t>GTGTCCGCGGCCTCGCGGAGC</t>
  </si>
  <si>
    <t>GCACTCTCTCCGGCGAGGGGG</t>
  </si>
  <si>
    <t>GCGATGGAGGCTTCGTAAAGG</t>
  </si>
  <si>
    <t>GAGGCTTCGTAAAGGAGGAGG</t>
  </si>
  <si>
    <t>GAGGGGCCCAGTCGCGTC</t>
  </si>
  <si>
    <t>GGATTAAGCGGCTTGGGAGA</t>
  </si>
  <si>
    <t>GgcccgcgcgTATAAAGG</t>
  </si>
  <si>
    <t>GCGAGGGACGCGGCGGCTACC</t>
  </si>
  <si>
    <t>GGCCAAGTGCGCTGTGCTCG</t>
  </si>
  <si>
    <t>GAGTCCACCACCGGACAGCC</t>
  </si>
  <si>
    <t>GGCTGCCGTCCGGACGAGAC</t>
  </si>
  <si>
    <t>GAGCTAGCCAGCAGGCATCG</t>
  </si>
  <si>
    <t>GTGCTCGAGGGGTGCCGGCC</t>
  </si>
  <si>
    <t>GCGGCTACCTGGCTGTCCGG</t>
  </si>
  <si>
    <t>GCGCTGTGCTCGAGGGGTGC</t>
  </si>
  <si>
    <t>GTCGGGTTCGCCTGTCTCGTC</t>
  </si>
  <si>
    <t>GGCGGAAGTGGGCGGTTCGG</t>
  </si>
  <si>
    <t>GCCACCCGCGGGTTCTGGCTC</t>
  </si>
  <si>
    <t>GACACCTCCTGCGCCATGTT</t>
  </si>
  <si>
    <t>GAGTACCTGAGCCAGAACCCG</t>
  </si>
  <si>
    <t>GGGGCGTTATCTGGAGGGCCG</t>
  </si>
  <si>
    <t>GGCCTGCGGAGGGGCGTTATC</t>
  </si>
  <si>
    <t>GGCGCTGTTGTTTGGTCTTT</t>
  </si>
  <si>
    <t>GAAGCCGGCGGTGGGCGGAAG</t>
  </si>
  <si>
    <t>GAAGAACGCGAGGGCGCGCGG</t>
  </si>
  <si>
    <t>GCTCGCGCCGGAAGAACGCGA</t>
  </si>
  <si>
    <t>GGGGCCTCGGGCTTTCGGCTC</t>
  </si>
  <si>
    <t>GGCCCATGACACGCCGCAG</t>
  </si>
  <si>
    <t>GCTGCCGGGTCCGGGAGCGAA</t>
  </si>
  <si>
    <t>GCCAAGCACCGGCTCATGTG</t>
  </si>
  <si>
    <t>GGGCGTTCCAGAGTCAGCCAC</t>
  </si>
  <si>
    <t>GATTTGAACGCGAGCGGCG</t>
  </si>
  <si>
    <t>GCACCCTCTGCGGCGTGTCA</t>
  </si>
  <si>
    <t>GCCGCCGGAGCCGAAAGCCCG</t>
  </si>
  <si>
    <t>GCTCGCGGCACAGCGTTCTCT</t>
  </si>
  <si>
    <t>GCGAGCGATTTGAACGCGAG</t>
  </si>
  <si>
    <t>GGGGGCCTGCACTTACCAGAC</t>
  </si>
  <si>
    <t>GCTTGCTTCCTATTGGACGGCG</t>
  </si>
  <si>
    <t>GCGGCAGTCGCCTGAGACTTA</t>
  </si>
  <si>
    <t>GCCAGCGCAACTGTCTGAGG</t>
  </si>
  <si>
    <t>GAATCGCCGGAATACCAGGCCG</t>
  </si>
  <si>
    <t>GTGTTGTTAGCGCGCGCCTTC</t>
  </si>
  <si>
    <t>GGTTATTGCTTGGCCGCGGCC</t>
  </si>
  <si>
    <t>GGAACATGGCTGCGTCCGGTC</t>
  </si>
  <si>
    <t>GAACATGGCTGCGTCCGGTC</t>
  </si>
  <si>
    <t>GTAAGTGCAGGCCCCCCGCTCC</t>
  </si>
  <si>
    <t>GTTGTTAGCGCGCGCCTTC</t>
  </si>
  <si>
    <t>GCTAACAACACTCCCCCGCCAT</t>
  </si>
  <si>
    <t>GCCCTCAACAAACAAGAACGCT</t>
  </si>
  <si>
    <t>GGCAGTCGCCTGAGACTTA</t>
  </si>
  <si>
    <t>GTTATTGCTTGGCCGCGGCC</t>
  </si>
  <si>
    <t>GCTTGGCCGCGGCCTGGTATTC</t>
  </si>
  <si>
    <t>GCCCGTTTTGCGCATGTGTCTC</t>
  </si>
  <si>
    <t>GCCTGATAGGATGGCGGAGGA</t>
  </si>
  <si>
    <t>GCCGCATCTGATTGAGCCG</t>
  </si>
  <si>
    <t>GGCCGGCACTTCAGGGCTCAC</t>
  </si>
  <si>
    <t>GCCGCAGGCCCAGCGGGCACC</t>
  </si>
  <si>
    <t>GACAGCAGAGCCGGGAAGCAG</t>
  </si>
  <si>
    <t>GCTCAATCAGATGCGGCGTT</t>
  </si>
  <si>
    <t>GGCCGTCTGCGTGCGAGTG</t>
  </si>
  <si>
    <t>GCCGCTGAACAGCAGGTAGG</t>
  </si>
  <si>
    <t>GCGGCGCCGCCCTGAGCCGGA</t>
  </si>
  <si>
    <t>GCGAGGCCTACGATGTTTCC</t>
  </si>
  <si>
    <t>GAGACCAGAAGCGGGCGAATT</t>
  </si>
  <si>
    <t>GTGCCCAATTCGCCCGCTTC</t>
  </si>
  <si>
    <t>GGCGAATTGGGCACCGGTGG</t>
  </si>
  <si>
    <t>GAGCAAGGTGAGCGTCCTGAC</t>
  </si>
  <si>
    <t>GTGAGCGTCCTGACTGGGTC</t>
  </si>
  <si>
    <t>GTCCTGACTGGGTCCGGATCC</t>
  </si>
  <si>
    <t>GCCCTGGCGGCGGGCGGTAGG</t>
  </si>
  <si>
    <t>GATCACTCTCCCGGCCCTGT</t>
  </si>
  <si>
    <t>GTACAGTTCTGGCGCGGCTT</t>
  </si>
  <si>
    <t>GGGCGGTCCCCGGCACCTACA</t>
  </si>
  <si>
    <t>GTTCCTAGGAAAGAAGGGCAG</t>
  </si>
  <si>
    <t>GTCAGCTTCTTTGAATTCCGG</t>
  </si>
  <si>
    <t>GAATTCCGGAGGCGGCATT</t>
  </si>
  <si>
    <t>GAGGCGGCATTCGGTGGTCAG</t>
  </si>
  <si>
    <t>GGCTGCAGGTAGAGTGTCTT</t>
  </si>
  <si>
    <t>GAGGGTGGGACTATCCTGCA</t>
  </si>
  <si>
    <t>GAAGCGCTGGGATGGTTCAAC</t>
  </si>
  <si>
    <t>GCTGGGATGGTTCAACTGGGT</t>
  </si>
  <si>
    <t>GGAACCTGTAACGTCCCAC</t>
  </si>
  <si>
    <t>GTTTCGCACCAGGGATCCT</t>
  </si>
  <si>
    <t>GCGCGTCTGCGCTAAAGCGC</t>
  </si>
  <si>
    <t>GCCCCCGTCCCGAGGTCCTGT</t>
  </si>
  <si>
    <t>GCCGTCCATCTCCGGCGCA</t>
  </si>
  <si>
    <t>GACAGAGGCGGCGATTGTGG</t>
  </si>
  <si>
    <t>GCGGCCCATTTGTAAATGCTG</t>
  </si>
  <si>
    <t>GCTTCACGGAGCGGTAATTTG</t>
  </si>
  <si>
    <t>GCGCCGGAGATGGACGGCGGT</t>
  </si>
  <si>
    <t>GATGGACGGCGGTGGGCGGGC</t>
  </si>
  <si>
    <t>GTGGGCGGGCAGGACTCTGCT</t>
  </si>
  <si>
    <t>GGACCTCGGGGTTGGCTCGGC</t>
  </si>
  <si>
    <t>GAATGTGAAGAAATGTGGAAAGATA</t>
  </si>
  <si>
    <t>GTCACAAACTCCAGGTCGCCT</t>
  </si>
  <si>
    <t>GTATCTAGTTGGCCGGCGATA</t>
  </si>
  <si>
    <t>GTGAGGTTATGGAGCTTGCGT</t>
  </si>
  <si>
    <t>GTGGGAATGAGCACATCCAAT</t>
  </si>
  <si>
    <t>GCAGCGCGCGCAGAAGTCCG</t>
  </si>
  <si>
    <t>GCGCAGCGCCTAGGCGACC</t>
  </si>
  <si>
    <t>GACGCTGTGATGGTAAGACCT</t>
  </si>
  <si>
    <t>GGGCCGGGGAGGTTGATATAA</t>
  </si>
  <si>
    <t>GAAGGTGAAACCCTTATCGC</t>
  </si>
  <si>
    <t>GGCTTTGAGTCCCGTTCTTCT</t>
  </si>
  <si>
    <t>GCTTTAGTTTTTCTTATA</t>
  </si>
  <si>
    <t>GCATATATCAATGAATCAGG</t>
  </si>
  <si>
    <t>GAATCAGGAGGATCTAGATC</t>
  </si>
  <si>
    <t>GATCCGGATAGTACTACAGATG</t>
  </si>
  <si>
    <t>GCGGCTGTGATGTCGGTGTTG</t>
  </si>
  <si>
    <t>GCCAGCGCGCGCTACCGTGG</t>
  </si>
  <si>
    <t>GCCTGAACACGGCCACCATCT</t>
  </si>
  <si>
    <t>GAAAGATCGGCGCGCACCGC</t>
  </si>
  <si>
    <t>GGGCACGTGCCTCCTTATAGG</t>
  </si>
  <si>
    <t>GGCCGCCTGCACCTACCAAGA</t>
  </si>
  <si>
    <t>GCCTATTCCCCGCCCCCGCCA</t>
  </si>
  <si>
    <t>GCGAAGCCCCGCCTATAAGG</t>
  </si>
  <si>
    <t>GTGCCCCCAGGCCGCGCTCT</t>
  </si>
  <si>
    <t>GCGCTCTAGGGGCTGGACTCA</t>
  </si>
  <si>
    <t>GCACGCGGCCGGGCGGCTCCA</t>
  </si>
  <si>
    <t>GGCTCCAAGGCTGCCGGCTA</t>
  </si>
  <si>
    <t>GGTGAGCAGCGGAGCGCTT</t>
  </si>
  <si>
    <t>GCCACTGCTTAGACAGCCA</t>
  </si>
  <si>
    <t>GCGCTCCGCTGCTCACCCTAGC</t>
  </si>
  <si>
    <t>GCTCACCCTAGCCGGCAGCCT</t>
  </si>
  <si>
    <t>GGCCGGGCGGCTCCAAGGCTGC</t>
  </si>
  <si>
    <t>GGCCGCGTGCCTCACTAAAG</t>
  </si>
  <si>
    <t>GCGTGCCTCACTAAAGAGGCA</t>
  </si>
  <si>
    <t>GAGGCAGGGCTGGGATCACG</t>
  </si>
  <si>
    <t>GTTTTCCTCCGTATTTTTCAC</t>
  </si>
  <si>
    <t>GTTGTGGTCAGCCATCGTCT</t>
  </si>
  <si>
    <t>GTCAGCCATCGTCTCGGCCC</t>
  </si>
  <si>
    <t>GCTACCCACCTACGAAGGATC</t>
  </si>
  <si>
    <t>GAACTTGGTTTCTGAGTCTTCCG</t>
  </si>
  <si>
    <t>GTCCTGCTACCCACCTACGA</t>
  </si>
  <si>
    <t>GCACCGGCCTGCGCCATGGCC</t>
  </si>
  <si>
    <t>GGGCCGTACCGTGCTGGTGGC</t>
  </si>
  <si>
    <t>GCGGCGTGGAGTCGCTGTCA</t>
  </si>
  <si>
    <t>GGCGCCCGCCTGCCGCAGCCG</t>
  </si>
  <si>
    <t>GCAGGCCGGGCCAGGCTAGAC</t>
  </si>
  <si>
    <t>GCTAGACGGGGCGGGGCCCTA</t>
  </si>
  <si>
    <t>GATTCTGGGAAAGTGAACTCCA</t>
  </si>
  <si>
    <t>GTTGCCATGAAAACTTAAGGTGAG</t>
  </si>
  <si>
    <t>GATTGTCAACCAGTGAAAAATA</t>
  </si>
  <si>
    <t>GAGGAAAACACTAACAGAATA</t>
  </si>
  <si>
    <t>GAGTTACATTAACTGTGGCGG</t>
  </si>
  <si>
    <t>GGCTGGGCGGTTAGGAGGGCC</t>
  </si>
  <si>
    <t>GCACGCTGCTGCGACGCGTGC</t>
  </si>
  <si>
    <t>GCGGCGACCCCGGAGTGCTC</t>
  </si>
  <si>
    <t>GTGCTCGGGCTGGGTATGTGA</t>
  </si>
  <si>
    <t>GAGTACTTGAGCAACTAGA</t>
  </si>
  <si>
    <t>GCAACTAGAGGGACCGGGGAG</t>
  </si>
  <si>
    <t>GAGCCAGCCGGGCGCCTATCT</t>
  </si>
  <si>
    <t>GTAACGCACAGAGAGCCAGCC</t>
  </si>
  <si>
    <t>GAATGGGGCACGGGAGAGGTA</t>
  </si>
  <si>
    <t>GCTGGGAATGGGGCACGGGAG</t>
  </si>
  <si>
    <t>GACTCGCTTTAGAAAGCCACG</t>
  </si>
  <si>
    <t>GGTCCGTATGACGCTTCTTC</t>
  </si>
  <si>
    <t>GCACACAAGCTCCGGGGACAC</t>
  </si>
  <si>
    <t>GATTCGAACGTTCGGACTG</t>
  </si>
  <si>
    <t>GATAAAGCGGAAGGCTCCCCG</t>
  </si>
  <si>
    <t>GAAAGAAGCCTCAACTTCGTC</t>
  </si>
  <si>
    <t>GTGAGATTCCATCCCTTCTC</t>
  </si>
  <si>
    <t>GTATCGCACACAAGCTCCG</t>
  </si>
  <si>
    <t>GAGGCGGGCGACTTGGTGT</t>
  </si>
  <si>
    <t>GCTAGCCGGACGAGGAGAGGC</t>
  </si>
  <si>
    <t>GCCGTCTGCTGCAGCGCGCC</t>
  </si>
  <si>
    <t>GTGAGGTCCAGTTGAGTCGC</t>
  </si>
  <si>
    <t>GTAGCCGCTTTTCAAAcgccc</t>
  </si>
  <si>
    <t>GCAGTAGTGCGCTTGCGCAGC</t>
  </si>
  <si>
    <t>GTCGCCCGCCTCTCCTCGTC</t>
  </si>
  <si>
    <t>GTAATGAAGGCGTCCTCCTT</t>
  </si>
  <si>
    <t>GCGGGAGGCGAAGCTCGCTGA</t>
  </si>
  <si>
    <t>GATTACCCGCGACTCAAC</t>
  </si>
  <si>
    <t>GCCTGGTTGCTAGGCGGAAGC</t>
  </si>
  <si>
    <t>GTGGGACCTGGCTGCGGAGCG</t>
  </si>
  <si>
    <t>GTCGGGGCACAGTTAGGATCT</t>
  </si>
  <si>
    <t>GccgcccgggcgTTTGAAAAG</t>
  </si>
  <si>
    <t>GGTCCGGGGGCGAAGGCGGCT</t>
  </si>
  <si>
    <t>GTGGCTTTTTCCTTGAGTCG</t>
  </si>
  <si>
    <t>GCCTCCAGCCGCATTGCCCTC</t>
  </si>
  <si>
    <t>GGAGCCCGTGCCTGGACGGA</t>
  </si>
  <si>
    <t>GCCCGCGGGTACCGCCCAGA</t>
  </si>
  <si>
    <t>GAGGCCTGAGGGCAATGCGGC</t>
  </si>
  <si>
    <t>GCTGCCGGTGAGTCCGGATGT</t>
  </si>
  <si>
    <t>GTGGCGCCTTCGCCTTCTGGG</t>
  </si>
  <si>
    <t>GGTACCGCCCAGAAGGCGA</t>
  </si>
  <si>
    <t>GGGCCGGGCTCGGGCACTGCC</t>
  </si>
  <si>
    <t>GCGGTACCCGCGGGCCGGGCT</t>
  </si>
  <si>
    <t>GAGGCCAGGCCGGGTCAGACC</t>
  </si>
  <si>
    <t>GATGCTGGCTGAGGGTTCCTGG</t>
  </si>
  <si>
    <t>GACCTGGGGTTAGAGGAGTTGC</t>
  </si>
  <si>
    <t>GTGAGCTTGGACCTGGGGTTAG</t>
  </si>
  <si>
    <t>GTTCTGATTCACGGGTGAGCT</t>
  </si>
  <si>
    <t>GCCAGGACTAGAGTTTCCTCG</t>
  </si>
  <si>
    <t>GCTAGAAGTTGGTCTTCCGCC</t>
  </si>
  <si>
    <t>GAACCCTCAGCCAGCATCCCG</t>
  </si>
  <si>
    <t>GTGAATCAGAACTTACCGG</t>
  </si>
  <si>
    <t>GCCACGGAGGCTGTTACCGCG</t>
  </si>
  <si>
    <t>GTAAGGGGATCTGCTAGAAGT</t>
  </si>
  <si>
    <t>GCTGCGCCAGGCGCAGAGGCG</t>
  </si>
  <si>
    <t>GCGGCCTCAGGGCGCGAGCAA</t>
  </si>
  <si>
    <t>GACCGACGGGACAGTGACGGT</t>
  </si>
  <si>
    <t>GTTTCGGCTGCCGGACCGAC</t>
  </si>
  <si>
    <t>GGGACGCGGGCTCGGTGAGGG</t>
  </si>
  <si>
    <t>GCACACTGCCCTCCGAAGTC</t>
  </si>
  <si>
    <t>GTTCCGGGCTCCAGCCGGTGC</t>
  </si>
  <si>
    <t>GCATGCGTCTGCCTCCCGCCT</t>
  </si>
  <si>
    <t>GTCTGCCTCCCGCCTAGGCGC</t>
  </si>
  <si>
    <t>GCCCGCGTCCCCGACTTCGG</t>
  </si>
  <si>
    <t>GGGAAAGTCCACGGACTGAAG</t>
  </si>
  <si>
    <t>GCACCGGCTGGAGCCCGGAA</t>
  </si>
  <si>
    <t>GCACGCGCACTTGCAGTGCCC</t>
  </si>
  <si>
    <t>GCCCTCCGAAGTCGGGGACGC</t>
  </si>
  <si>
    <t>GGGACGCGGGCTCGGTGAGG</t>
  </si>
  <si>
    <t>GGCCTCAGGGCGCGAGCAA</t>
  </si>
  <si>
    <t>GCCCAACCGTCACTGTCCCGT</t>
  </si>
  <si>
    <t>GCATGCCTGTGGCACTGTCTC</t>
  </si>
  <si>
    <t>GTCAGTTGTTGGGCTGTAA</t>
  </si>
  <si>
    <t>GCCCCTGACGAAGTGACTCCC</t>
  </si>
  <si>
    <t>GACGAAGTGACTCCCGGGCC</t>
  </si>
  <si>
    <t>GAACTGCAGGGAGCCGCAGCT</t>
  </si>
  <si>
    <t>GGACCGGCGGATCCCCGGAGC</t>
  </si>
  <si>
    <t>GCCCTCCTCGCACCGGCTCCG</t>
  </si>
  <si>
    <t>GGGGGTGGCTTGCCCTGAGGG</t>
  </si>
  <si>
    <t>GCGGCTCCCTGCAGTTCTCTC</t>
  </si>
  <si>
    <t>GGCAAGCCACCCCCCGAGCTG</t>
  </si>
  <si>
    <t>GCTTCGCGGCCTCATGGCTTG</t>
  </si>
  <si>
    <t>GATTCTGGCTTCGCGGCCTCA</t>
  </si>
  <si>
    <t>GCCTTGGTGATTCTGGCTTCG</t>
  </si>
  <si>
    <t>GCCCAGGCTGCCTTGGTGATTC</t>
  </si>
  <si>
    <t>GTGCGCAAGTTGGAGGGGCAA</t>
  </si>
  <si>
    <t>GTAACCGCCGGTGCGCAAGT</t>
  </si>
  <si>
    <t>GCGGCAACCCTGTAACCGC</t>
  </si>
  <si>
    <t>GAAGGCTCAGGGGCGTGCTTG</t>
  </si>
  <si>
    <t>GGGCCGCCTCCAGACCAGGACA</t>
  </si>
  <si>
    <t>GCCCCTCCAACTTGCGCACCGG</t>
  </si>
  <si>
    <t>GCTCGACCTCCTCTCAGGCGG</t>
  </si>
  <si>
    <t>GGCGCCAGGGGAGCCGCCAC</t>
  </si>
  <si>
    <t>GCGGCAGCTCGACCTCCTCTC</t>
  </si>
  <si>
    <t>GaagagcagcggccgcCTGAG</t>
  </si>
  <si>
    <t>GCGCCTCCGCCGCCTGAGAGG</t>
  </si>
  <si>
    <t>GCTGGAGGAGCTGGAGTGCG</t>
  </si>
  <si>
    <t>GGTCGGTTCGGGCCCGCGCCG</t>
  </si>
  <si>
    <t>GCGGGCCGGGCGTTCACCCCC</t>
  </si>
  <si>
    <t>GAGCCGCCACAGGTCGGTTC</t>
  </si>
  <si>
    <t>GccgccgcGCTCGTATTTGG</t>
  </si>
  <si>
    <t>GAGGAGGTCGAGCTGCCGCC</t>
  </si>
  <si>
    <t>GAACGCCCGGCCCGCAGGACC</t>
  </si>
  <si>
    <t>GCGGAGGCGCGGGCTCCCCTC</t>
  </si>
  <si>
    <t>GcggccgccgcGCTCGTATT</t>
  </si>
  <si>
    <t>GCTCGTATTTGGCGGGAACCG</t>
  </si>
  <si>
    <t>GTCGGTTCGGGCCCGCGCCG</t>
  </si>
  <si>
    <t>GGTCGCGTCGGTCCGGGCCAG</t>
  </si>
  <si>
    <t>GCTCTTTTGGTCGCGTCGGTC</t>
  </si>
  <si>
    <t>GCCAGGGAAGCCGTACCTGGA</t>
  </si>
  <si>
    <t>GCGCCGCTCCGGAGCTATCC</t>
  </si>
  <si>
    <t>GCTGGGACTGAGGCCGCCGGG</t>
  </si>
  <si>
    <t>GGAGGGGCGGGGCGTCTATG</t>
  </si>
  <si>
    <t>GACGGTGCCTCTGACTGTCC</t>
  </si>
  <si>
    <t>GTCCGGGTCCCTCCAGGTA</t>
  </si>
  <si>
    <t>GGCCAGAGGCCCTCGCCGA</t>
  </si>
  <si>
    <t>GGCCCCGGGATAGCTCCGGAG</t>
  </si>
  <si>
    <t>GGTTTATTGGGCTTCAGCAC</t>
  </si>
  <si>
    <t>GGTGGGTCTTCTTGTGACTGA</t>
  </si>
  <si>
    <t>GTGACCTCGCGTGACCCCTA</t>
  </si>
  <si>
    <t>GCCATAGCGCACCAAGCTCC</t>
  </si>
  <si>
    <t>GGCTTCAGCACAGGCTTCCGC</t>
  </si>
  <si>
    <t>GCCTCTGGAGGGGCAGATCCG</t>
  </si>
  <si>
    <t>GTGATGCAAGTCGCCTCTGG</t>
  </si>
  <si>
    <t>GGGGTCGTCTGGCGCGGTT</t>
  </si>
  <si>
    <t>GCGGTGAGCAGTCGGAGTC</t>
  </si>
  <si>
    <t>GGACGGCCCCGGAGCGGAAGC</t>
  </si>
  <si>
    <t>GTTTCCGGCTGAGGTTGGCC</t>
  </si>
  <si>
    <t>GTTGGCCTGGCCGCGGTTGCG</t>
  </si>
  <si>
    <t>GCTTCTGCAAGGTCTCAGGGA</t>
  </si>
  <si>
    <t>GCCACGGAGACCGGCCTACGA</t>
  </si>
  <si>
    <t>GGCGCCCTCGCAACCGCGGCC</t>
  </si>
  <si>
    <t>GAGGGCCTGCGGGAGACAcgc</t>
  </si>
  <si>
    <t>Gccccgcgaccacgccgggcg</t>
  </si>
  <si>
    <t>GGAAATGTAGTTTCCGGCTG</t>
  </si>
  <si>
    <t>GACCGGCCTACGAGGGCCTGC</t>
  </si>
  <si>
    <t>GAGGAGCGCGCGACCTGCT</t>
  </si>
  <si>
    <t>GCGCCCTCGCAACCGCGGCC</t>
  </si>
  <si>
    <t>GTGTCTCCCGCAGGCCCTCGT</t>
  </si>
  <si>
    <t>GGGAAATGTAGTTTCCGGCTG</t>
  </si>
  <si>
    <t>GGCTGAGGTTGGCCTGGCCG</t>
  </si>
  <si>
    <t>GAGGGCGCCGAGGCAGGCGCG</t>
  </si>
  <si>
    <t>GGGCGCCGCCATGACGAGCC</t>
  </si>
  <si>
    <t>GGACAGCCCTACGCCGGCAA</t>
  </si>
  <si>
    <t>GCCGCCATGACAACCGATAC</t>
  </si>
  <si>
    <t>GAGGGCGGAAGTGGCTACTCA</t>
  </si>
  <si>
    <t>GCCGTGACAGATTAGTCCTAA</t>
  </si>
  <si>
    <t>GCAATTTAGCCAGAAGAGGG</t>
  </si>
  <si>
    <t>GGAGCGGCAGCACGTATG</t>
  </si>
  <si>
    <t>GACCCGCCTTTTCCGGTAT</t>
  </si>
  <si>
    <t>GAACGGGGTTGTTAGTTCAAT</t>
  </si>
  <si>
    <t>GCGGCGCCCTACCTCTTCTTC</t>
  </si>
  <si>
    <t>GACTCCGGCAGGGTTAGGGCG</t>
  </si>
  <si>
    <t>GGGTCGGCTCCTCTGGGCAA</t>
  </si>
  <si>
    <t>GCGGGGAGCAAGACTCCGGC</t>
  </si>
  <si>
    <t>GGCGGGTGACGGGATGACCCT</t>
  </si>
  <si>
    <t>GGATGACCCTCGGGGCTGGTA</t>
  </si>
  <si>
    <t>GGCCGTGAGGGGCGTCTCTTT</t>
  </si>
  <si>
    <t>GAGCCGCCGCAGGTCGCGCT</t>
  </si>
  <si>
    <t>GCTCCTCCTCGCCGCGGCCGA</t>
  </si>
  <si>
    <t>GCAAGGGGCGGTCCGCGGGTC</t>
  </si>
  <si>
    <t>GGTCCGGAGACGCCTGAGGAA</t>
  </si>
  <si>
    <t>GCGAGAGGCTTCGAAAGAAC</t>
  </si>
  <si>
    <t>GGATAAATGTGGATGAGATAGA</t>
  </si>
  <si>
    <t>GTTCACAGAAAAAAGGCAAAAC</t>
  </si>
  <si>
    <t>GGTTGAAAGACTTGGATAAATG</t>
  </si>
  <si>
    <t>GATTTACACGACAAAATGGTC</t>
  </si>
  <si>
    <t>GGGACGGGTGGGGCTGTGGATG</t>
  </si>
  <si>
    <t>GCCACACACACTTGACTGCG</t>
  </si>
  <si>
    <t>GTGTGTGTGGCGGGGCAAGTTTCC</t>
  </si>
  <si>
    <t>GCCACTCCCAAGCACACCGA</t>
  </si>
  <si>
    <t>GGAGAAAGCGAGCAGTTTATGT</t>
  </si>
  <si>
    <t>GTTTATGTTGGAGCTTGAAGTC</t>
  </si>
  <si>
    <t>GAACTCCGTGTTGGGAGCGAG</t>
  </si>
  <si>
    <t>GAAATGGGAGGAACTCCGTGT</t>
  </si>
  <si>
    <t>GGTCTTCCTGCAAAAAGACC</t>
  </si>
  <si>
    <t>GTATGGGGCAGAAAACGCCTG</t>
  </si>
  <si>
    <t>GGCTGAAGTAAAGCATTGTTT</t>
  </si>
  <si>
    <t>GCTTTCCGGCGAACGACT</t>
  </si>
  <si>
    <t>GAGGATATAGGGAGCGGTAT</t>
  </si>
  <si>
    <t>GAGGTGGGAGACAAATGCTTTC</t>
  </si>
  <si>
    <t>GAAATTAATTGTTGTTATGAAG</t>
  </si>
  <si>
    <t>GGAAACTCCGGAAGTGAGAGC</t>
  </si>
  <si>
    <t>GGTCTCACCATCGGGGGGCAG</t>
  </si>
  <si>
    <t>GAAACGGTCTCTCGGCCGGTT</t>
  </si>
  <si>
    <t>GCGCTGGTGGTCGATCGTG</t>
  </si>
  <si>
    <t>GCTTCCGCAGACGGCGCTGG</t>
  </si>
  <si>
    <t>GCCCTAGAAGCCCGCCGTAAA</t>
  </si>
  <si>
    <t>GAGGCGGGGCCGGCCAATAGG</t>
  </si>
  <si>
    <t>GCCGGCCAATAGGAGGTTCCG</t>
  </si>
  <si>
    <t>GGAAGAAGCCGCGCGATGCC</t>
  </si>
  <si>
    <t>GCCGGTTTGGGTCTCACCATC</t>
  </si>
  <si>
    <t>GGCTCCGGCTACAGAGGGGAT</t>
  </si>
  <si>
    <t>GACAGCGAACTCCGCGGCCT</t>
  </si>
  <si>
    <t>GACAGCCGACAGCGAACTCCG</t>
  </si>
  <si>
    <t>Gtgggcgagcggactggctgg</t>
  </si>
  <si>
    <t>GAGACTTCCCGGGCCAAcggg</t>
  </si>
  <si>
    <t>GTCTCGGCTCCGGCTACAGAG</t>
  </si>
  <si>
    <t>GCAGCGGCGTCTGTGCTTG</t>
  </si>
  <si>
    <t>GTAGCCGGCTGCTCCCGCTGC</t>
  </si>
  <si>
    <t>GACCCCATCCCCTCTGTAGC</t>
  </si>
  <si>
    <t>GCTTGTGGAGGTGTCGGCCTC</t>
  </si>
  <si>
    <t>GCTCCGGTGAGTGGCCCCTGC</t>
  </si>
  <si>
    <t>GTGTTCTCAGCTGCTCCCTTT</t>
  </si>
  <si>
    <t>GGCCAGCACTTGGATAATTTTC</t>
  </si>
  <si>
    <t>GGAGGGGCTCGGGCCAGCACT</t>
  </si>
  <si>
    <t>GCCATAACTTCTTTTGGGGCA</t>
  </si>
  <si>
    <t>GACCCTGTCGTCAACATCG</t>
  </si>
  <si>
    <t>GGACACCCGTTTCCGCTTCC</t>
  </si>
  <si>
    <t>GCCCGGGATCCACGGTCCAGC</t>
  </si>
  <si>
    <t>GGACACCCGGGCGAGTAGA</t>
  </si>
  <si>
    <t>GAAGCGAGGCACCGGACACCC</t>
  </si>
  <si>
    <t>GAGACCTCGATGTTGACGACA</t>
  </si>
  <si>
    <t>GTGGGCCCGGCACCAAAGCA</t>
  </si>
  <si>
    <t>GAAACGCTAAGTACCAAGAAC</t>
  </si>
  <si>
    <t>GGGGTTCTGATAGAGGAGGAC</t>
  </si>
  <si>
    <t>GGGCCGGTGCACTGGTGTTT</t>
  </si>
  <si>
    <t>GATGACGCGGGCCGGTGCAC</t>
  </si>
  <si>
    <t>GTCCGTCCCAGCTCCGGTGAG</t>
  </si>
  <si>
    <t>GCGTGCGGGCGGCAGCGTACG</t>
  </si>
  <si>
    <t>GTCCTTGATACGACTGAGAGC</t>
  </si>
  <si>
    <t>GGGGACACATAAAGGGGGAC</t>
  </si>
  <si>
    <t>GTAGGGAGCGGCGGCACTAG</t>
  </si>
  <si>
    <t>GAACCCGTCTTGCCCCTTC</t>
  </si>
  <si>
    <t>GTAGTGAAGTTGGTAAATGAC</t>
  </si>
  <si>
    <t>GACGGGTTCAGTTCGTCA</t>
  </si>
  <si>
    <t>GCCGCCGCTCCCTACTCTGG</t>
  </si>
  <si>
    <t>GTTCTTTGGGCGGCTTCTCCT</t>
  </si>
  <si>
    <t>GAAATGGGGGCCGGGCGGTAT</t>
  </si>
  <si>
    <t>GTCACGGGCAGCCGCCTGGGC</t>
  </si>
  <si>
    <t>GGCAGGTCACGGGCAGCCGCC</t>
  </si>
  <si>
    <t>GCTTTCAGTTCCCCGCGCCC</t>
  </si>
  <si>
    <t>GCGGCCGAACAGGTTACCCA</t>
  </si>
  <si>
    <t>GTAGCTCGGGTCCTCCCGCTA</t>
  </si>
  <si>
    <t>GCCCTCGGCCCCCCGCGTT</t>
  </si>
  <si>
    <t>GCCGCCATGGGTAACCTGTT</t>
  </si>
  <si>
    <t>GCGCCCTCGGCCCCCCGCGTT</t>
  </si>
  <si>
    <t>GcgcggccgccgTAGCGGG</t>
  </si>
  <si>
    <t>GGACCCGAGCTACGGTGGCCG</t>
  </si>
  <si>
    <t>GCAAGAAGCAGAGCCGCGTCA</t>
  </si>
  <si>
    <t>GgcgcggccgccgTAGCGGG</t>
  </si>
  <si>
    <t>GGCCGAACAGGTTACCCATGG</t>
  </si>
  <si>
    <t>GggcccgggcccTCACCAGGA</t>
  </si>
  <si>
    <t>GGGCGGAGAGACCGAGGGGCC</t>
  </si>
  <si>
    <t>GTTTCCCCATCCGAACGC</t>
  </si>
  <si>
    <t>GCCGAGGGCGCGGGGCTCTTc</t>
  </si>
  <si>
    <t>GGCGGCGGTGGCGATTGGACT</t>
  </si>
  <si>
    <t>GGTCCACAGATATCCGTAGA</t>
  </si>
  <si>
    <t>GGGGCCTGCGGGCTAGGCTG</t>
  </si>
  <si>
    <t>GAGCAGCTCGCAGAGGCTGCG</t>
  </si>
  <si>
    <t>GTGACGCAAATGCGTTTCCGG</t>
  </si>
  <si>
    <t>GGGCTTCGCGTCTCCTTCTA</t>
  </si>
  <si>
    <t>GCGTGAGATCGGTTCCTTTCC</t>
  </si>
  <si>
    <t>GGAGCTCCCCGGATTACATG</t>
  </si>
  <si>
    <t>GTTACTGCTTAGGCCGCAGGT</t>
  </si>
  <si>
    <t>GATCGGTTCCTTTCCCGGGGT</t>
  </si>
  <si>
    <t>GATATCTGTGGACCTTATGGA</t>
  </si>
  <si>
    <t>GAGGGTCTCCTTGTCCCGAGG</t>
  </si>
  <si>
    <t>GTCTTACAAGGTGGCCGGCCC</t>
  </si>
  <si>
    <t>GCACCGGGAAGGGGAGCGT</t>
  </si>
  <si>
    <t>GGGTCTCCTTGTCCCGAGG</t>
  </si>
  <si>
    <t>GTGGGAAGCGGCTGCGAGAGC</t>
  </si>
  <si>
    <t>GAGAGAGGCGAGCACCGGGAA</t>
  </si>
  <si>
    <t>GCCTGAGAGCGCGCGCGCACG</t>
  </si>
  <si>
    <t>GCCCGCGGCCTGACCTGCAA</t>
  </si>
  <si>
    <t>GGCGCATAGTCGGAAGTGCGC</t>
  </si>
  <si>
    <t>GCACTTCCGACTATGCGCC</t>
  </si>
  <si>
    <t>GcgcggcgccgcgcggccAAC</t>
  </si>
  <si>
    <t>GGAGAGAGGCGAGCACCGGGA</t>
  </si>
  <si>
    <t>GCACCGGGAAGGGGAGCGTG</t>
  </si>
  <si>
    <t>GGAAGGGGAGCGTGGGGCCGC</t>
  </si>
  <si>
    <t>GGGAAGCGGCTGCGAGAGCTG</t>
  </si>
  <si>
    <t>GACAAGGAGACCCTCGGGACA</t>
  </si>
  <si>
    <t>GcgctcggcggccgccATTGC</t>
  </si>
  <si>
    <t>GGAGGTTCGGTTGTCGCCCGT</t>
  </si>
  <si>
    <t>GAAGTGCGCAGGCAGTGCTCG</t>
  </si>
  <si>
    <t>GCGCGCTCTCAGGCTCTGCCC</t>
  </si>
  <si>
    <t>GAGCCGAGGGGTCAGCCGAG</t>
  </si>
  <si>
    <t>GAGGGCGGCGATTCCACCCCC</t>
  </si>
  <si>
    <t>GGCTTGCTCCTCCCCTAAACC</t>
  </si>
  <si>
    <t>GAAACCCGGGACTTGTATGGG</t>
  </si>
  <si>
    <t>GCGGAACAGATCGCAGACCTG</t>
  </si>
  <si>
    <t>GCCGTTCCTCGGGTTCAAACG</t>
  </si>
  <si>
    <t>GGAGGCCTGGAGGGTCTTCCG</t>
  </si>
  <si>
    <t>GCCCACCTTCCTTGGGAGCCG</t>
  </si>
  <si>
    <t>GCTAGCCCCGGAAGACCCTCC</t>
  </si>
  <si>
    <t>GCGATTCCACCCCCAGGGCTG</t>
  </si>
  <si>
    <t>GTGGGCGCTCGTGTGCGGCGG</t>
  </si>
  <si>
    <t>GGGGGCGTGGGCGCTCGTGTG</t>
  </si>
  <si>
    <t>GACCTGCGGCGGGCAGGGCC</t>
  </si>
  <si>
    <t>GCAGGCATCGCGCGCGCAG</t>
  </si>
  <si>
    <t>GGCGGCCCAAGCGGTTTCAAA</t>
  </si>
  <si>
    <t>GCGCGCGATGCCTGCACTCG</t>
  </si>
  <si>
    <t>GCACTCGAGGGCCTCGCGGG</t>
  </si>
  <si>
    <t>GCGGCCCAAGCGGTTTCAAA</t>
  </si>
  <si>
    <t>GGCGCGGGTGGCAGCGTCCGC</t>
  </si>
  <si>
    <t>GGTGGCAGCGTCCGCGGGGCG</t>
  </si>
  <si>
    <t>GCGCGCGATGCCTGCACTCGA</t>
  </si>
  <si>
    <t>GCCTCAGACCTGCCGGGTTCG</t>
  </si>
  <si>
    <t>GCTGCCACCCGCGCCACGCTG</t>
  </si>
  <si>
    <t>GGCGTGGGCGCTCGTGTGCGG</t>
  </si>
  <si>
    <t>GCGCTCGTGTGCGGCGGAGGC</t>
  </si>
  <si>
    <t>GCGGCGAAGCGAGCCGGAGGC</t>
  </si>
  <si>
    <t>GTGTGCGGCGGAGGCCGGGGT</t>
  </si>
  <si>
    <t>GCAGACTAAGTTGTTCTTCCG</t>
  </si>
  <si>
    <t>GGGTGACTGCCTCTTCCAGGG</t>
  </si>
  <si>
    <t>GGTACCCTTTACATCGCTGAG</t>
  </si>
  <si>
    <t>GCGCGCCGCCCTCCTCCTTGC</t>
  </si>
  <si>
    <t>GCTGGAGCAGGCGGTGCGA</t>
  </si>
  <si>
    <t>GAAGCTCATAGCAGCAGAGTG</t>
  </si>
  <si>
    <t>GTGCACCACACCGCCCGCCC</t>
  </si>
  <si>
    <t>GCTGCCGCAGGAGCCCCTCCGC</t>
  </si>
  <si>
    <t>GCCCCTCCGCTGGCCCAGGCGG</t>
  </si>
  <si>
    <t>GCAGTGGCTGAGGGTAGCCAC</t>
  </si>
  <si>
    <t>GTCCCCAACGCTCCGGGGCCA</t>
  </si>
  <si>
    <t>GAAGCAGCTGTCAAGATGCTG</t>
  </si>
  <si>
    <t>GGACGTGGTCAGCACAGGGGC</t>
  </si>
  <si>
    <t>GCGGCGTCTTCGAACGCGCCG</t>
  </si>
  <si>
    <t>GCGATGTTCCAGGGCGCCCCC</t>
  </si>
  <si>
    <t>GTGCTTTTCTCCTCAACACCA</t>
  </si>
  <si>
    <t>GCTTCGATAACCCCGTGGTGC</t>
  </si>
  <si>
    <t>GCGTTCGAAGACGCCGCGAAC</t>
  </si>
  <si>
    <t>GTGGAGTTGCGCACTACCTCA</t>
  </si>
  <si>
    <t>GCGGACACTCCAGAACGGCC</t>
  </si>
  <si>
    <t>GCAGCGGTGCCTGCACGCGA</t>
  </si>
  <si>
    <t>GGGCCCCCCCTACCAATATTC</t>
  </si>
  <si>
    <t>GTTCTGGAGTGTCCGCTGCGG</t>
  </si>
  <si>
    <t>GCCCGGGTCGCCGTCGCGTGC</t>
  </si>
  <si>
    <t>GATGGCGGAACTACAGCTTC</t>
  </si>
  <si>
    <t>GAGGGATGTGGCCCGGAATAT</t>
  </si>
  <si>
    <t>GCTCCCAGGCGCAAAGCACGC</t>
  </si>
  <si>
    <t>GGATAGGGACGGAGCCTGAAA</t>
  </si>
  <si>
    <t>GTGGCCCGGAATATTGGTAG</t>
  </si>
  <si>
    <t>GCCTTCTAAGCCCCCGTGGG</t>
  </si>
  <si>
    <t>GGCCTCGAGACTCGGCCGGGA</t>
  </si>
  <si>
    <t>GCCGGGCACCGAGAGGTTAGG</t>
  </si>
  <si>
    <t>GTTTATGCACACGCCCCCCA</t>
  </si>
  <si>
    <t>GGGGAGGCAGAAGTCATGAC</t>
  </si>
  <si>
    <t>GAGCCGCTGCTCTCCGGCTGA</t>
  </si>
  <si>
    <t>GGGAGCCGCAGTCCTCCCGCC</t>
  </si>
  <si>
    <t>GCCCGGGCGCCTCGGGTCAGC</t>
  </si>
  <si>
    <t>GGGTCAGCGGGGTCTACCC</t>
  </si>
  <si>
    <t>GCCTCCCCTGCGCTCCACTA</t>
  </si>
  <si>
    <t>GTTTATGCACACGCCCCCCAC</t>
  </si>
  <si>
    <t>GCTCCGTCCCTAGTGGAGCGC</t>
  </si>
  <si>
    <t>GGCGGGACGGGATGCCCGGT</t>
  </si>
  <si>
    <t>GAGCCGGCGCGGCGAACGCC</t>
  </si>
  <si>
    <t>GGAGCCGCAGTCCTCCCGCC</t>
  </si>
  <si>
    <t>GCTGTCTCTGATTCCCTCAGC</t>
  </si>
  <si>
    <t>GCTGACCCGAGGCGCCCGGGC</t>
  </si>
  <si>
    <t>GATCCGTTCGGCGCCCCTGC</t>
  </si>
  <si>
    <t>GCGCCCCTGGCGGTCCCGCGC</t>
  </si>
  <si>
    <t>GGGAACGGAGTGGCCGGCGC</t>
  </si>
  <si>
    <t>GAAGCCCTACCCGTGTATC</t>
  </si>
  <si>
    <t>GGACCGCCAGGGGCGCCGGCA</t>
  </si>
  <si>
    <t>GCTGCCGGGCGTGGTGTCGGT</t>
  </si>
  <si>
    <t>GACCGACCGGATACACGGGTA</t>
  </si>
  <si>
    <t>GCTTGTCCTCCTCTCCCAGT</t>
  </si>
  <si>
    <t>GCCTAGACCGACCGGATACAC</t>
  </si>
  <si>
    <t>GTGCCGTTCAGTTGCCCGCCA</t>
  </si>
  <si>
    <t>Ggagagccgcaatggcggaac</t>
  </si>
  <si>
    <t>Gggccaggagagccgcaatgg</t>
  </si>
  <si>
    <t>Gacgaaagagctcgggtcgg</t>
  </si>
  <si>
    <t>GAATCTGGGCCATGGCGCTGT</t>
  </si>
  <si>
    <t>GTACATAAGGCGGAGGGGGTG</t>
  </si>
  <si>
    <t>GTTATGGTCTCCTCCtgtcac</t>
  </si>
  <si>
    <t>GCGCCCggttccgccattg</t>
  </si>
  <si>
    <t>GGAGGGGGTGAGGCGACTGGG</t>
  </si>
  <si>
    <t>GGGGTACATAAGGCGGAGG</t>
  </si>
  <si>
    <t>Gtggctgcccgggctctccaa</t>
  </si>
  <si>
    <t>Gagagccgcaatggcggaac</t>
  </si>
  <si>
    <t>Gtttcctgcgtccccggag</t>
  </si>
  <si>
    <t>GTCGCCGGGATCCTTCCGCT</t>
  </si>
  <si>
    <t>GTGGAGGGGTACATAAGGCGG</t>
  </si>
  <si>
    <t>GTAGTCCGCGGCCGCCTCGTC</t>
  </si>
  <si>
    <t>GTCGCCCCCGCGGGTTGGAGA</t>
  </si>
  <si>
    <t>GCCTCCCCGGGCCAGAATTA</t>
  </si>
  <si>
    <t>GGATCGGGCGGCGCCGAGCTG</t>
  </si>
  <si>
    <t>GGCGCCGAGCTGAGGTGGTGA</t>
  </si>
  <si>
    <t>GGAAGATGGACTCGGTGGAGA</t>
  </si>
  <si>
    <t>GCCACCTCCGTCTCCAACCCG</t>
  </si>
  <si>
    <t>GAAGCTGCAGCGCAACTCTCG</t>
  </si>
  <si>
    <t>GCAGCCCTAATTCTGGCCCG</t>
  </si>
  <si>
    <t>GCGCAACTCTCGCGGCGGCCA</t>
  </si>
  <si>
    <t>GCTTCGCGGAGTACAGAAGCT</t>
  </si>
  <si>
    <t>GTGCGCCAACGTTACGCACGC</t>
  </si>
  <si>
    <t>GCCCCCGGCCACTATGGCAA</t>
  </si>
  <si>
    <t>GCTTCCCGGTGCCGCGAGGGC</t>
  </si>
  <si>
    <t>GCCACTATGGCAACGGAAG</t>
  </si>
  <si>
    <t>GGCGCACGTGACTCCGGCC</t>
  </si>
  <si>
    <t>GTCGCCGGCGTGCGTAACGT</t>
  </si>
  <si>
    <t>GCCATAGTGGCCGGGGGCGGG</t>
  </si>
  <si>
    <t>GAATGCCGGCAGACAGGGACC</t>
  </si>
  <si>
    <t>GTGACTCCGGCCCGGCCTAC</t>
  </si>
  <si>
    <t>GCCAATCAGCGCGCGGGGTT</t>
  </si>
  <si>
    <t>GCCACACGCGGGTCTGCACA</t>
  </si>
  <si>
    <t>GAGCGGCGAGGTGGCGATGG</t>
  </si>
  <si>
    <t>GGTAGAGGCTGTTTATTTTGA</t>
  </si>
  <si>
    <t>GGAAGACGGCTCGCAAGGTAG</t>
  </si>
  <si>
    <t>GCAGAGGCGCAGGCCAAAGTG</t>
  </si>
  <si>
    <t>GCCGTGCGCAGCGGCGTATGT</t>
  </si>
  <si>
    <t>GACCCGCGTGTGGCGCAGGCA</t>
  </si>
  <si>
    <t>GCGGGCCCGCTCCGACGCGGA</t>
  </si>
  <si>
    <t>GCTGCGTCAGGCGGGAAGCT</t>
  </si>
  <si>
    <t>GAGTTGGCGCTgcgggccggg</t>
  </si>
  <si>
    <t>GCGCGTAGGCGGCCGTACC</t>
  </si>
  <si>
    <t>GGAGCTTGGGGGCGCGTAGG</t>
  </si>
  <si>
    <t>GAGCTAGGGGCCCGGAGCTTG</t>
  </si>
  <si>
    <t>GcggAAGCTGCGATGCGGACA</t>
  </si>
  <si>
    <t>GAGGTCGACCCTCTAGGTTTG</t>
  </si>
  <si>
    <t>GGGCGGGGGTCTTCACGACGC</t>
  </si>
  <si>
    <t>GGAGCACCGCCAGCTTCCGAG</t>
  </si>
  <si>
    <t>GCAGCTTccgcggcccccgcc</t>
  </si>
  <si>
    <t>GGCCGTACCTGGCCAGACGCG</t>
  </si>
  <si>
    <t>GGCGGGTTGGCGTCAGGGGCT</t>
  </si>
  <si>
    <t>GACGCCAACCCGCCTCACCTC</t>
  </si>
  <si>
    <t>GGAAGCGTTTCCCGGAGCTCT</t>
  </si>
  <si>
    <t>GTAGGGTGGCGGTGTCAGCTT</t>
  </si>
  <si>
    <t>GCGTCAGGGGCTAGGGTAGGG</t>
  </si>
  <si>
    <t>GAGGTGAGGCGGGTTGGCGTC</t>
  </si>
  <si>
    <t>GTTTCCTGTGTCCAGCGCTGC</t>
  </si>
  <si>
    <t>GAGAGCCGGAGTCGGGGACCC</t>
  </si>
  <si>
    <t>GTTAACCGAAGAGGGGGTCG</t>
  </si>
  <si>
    <t>GCGACGTGAGCGCGCGACCTC</t>
  </si>
  <si>
    <t>GCTCCGGGAAACGCTTCCAG</t>
  </si>
  <si>
    <t>GCCAACCCGCCTCACCTCAGG</t>
  </si>
  <si>
    <t>GGTGTCAGCTTCTCCCGAGT</t>
  </si>
  <si>
    <t>GCCGCCGCGCGGGCCTCGCT</t>
  </si>
  <si>
    <t>GGTCCCCTTGAGTCTACAACA</t>
  </si>
  <si>
    <t>GCCCGCGCGGCGGCACCGCGA</t>
  </si>
  <si>
    <t>GCGGCACCGCGAAGGGAGGAG</t>
  </si>
  <si>
    <t>GCAGAAGGTCCTACCACGG</t>
  </si>
  <si>
    <t>GAGTGGCAACATGGCGTCTTC</t>
  </si>
  <si>
    <t>GTCCTACCACGGCGGCGAACC</t>
  </si>
  <si>
    <t>GACTCAAGGGGACCGCATATA</t>
  </si>
  <si>
    <t>GCGAAGGGAGGAGTGGCAACA</t>
  </si>
  <si>
    <t>GCTGCTGAAggccgcgaggg</t>
  </si>
  <si>
    <t>GCGGCGGCAGAGAACTTGC</t>
  </si>
  <si>
    <t>GGTATTGGAGCTGAAGGCGG</t>
  </si>
  <si>
    <t>GCCGCTGACCGACAGGCAGA</t>
  </si>
  <si>
    <t>GACGGCGCCGCTGACCGAC</t>
  </si>
  <si>
    <t>GTTGGAAGCTCCGGTTCTCC</t>
  </si>
  <si>
    <t>GGGACGGAATGCCCTGACCC</t>
  </si>
  <si>
    <t>GGAATGCCCTGACCCCGGAAA</t>
  </si>
  <si>
    <t>GAAACGGTTCCGCAGTGTGG</t>
  </si>
  <si>
    <t>GGAACCGTTTCCGGGGTC</t>
  </si>
  <si>
    <t>GACGCGGCTGGACAACGACA</t>
  </si>
  <si>
    <t>GACAAGGTAACCGGGGCTGGC</t>
  </si>
  <si>
    <t>GGCCAGGGGCGGCGTCTGTCA</t>
  </si>
  <si>
    <t>GACGCGCAGCGCTATGGCAG</t>
  </si>
  <si>
    <t>GGCCTCAACAATGGGGCAGG</t>
  </si>
  <si>
    <t>GCGCTATGGCAGAGGGCAGCG</t>
  </si>
  <si>
    <t>GGGGCGGGACGCGCAGCGCTA</t>
  </si>
  <si>
    <t>GGTCGCAGTGTCTGCGACCG</t>
  </si>
  <si>
    <t>GTTGAGGCCGTTGGCAGCCC</t>
  </si>
  <si>
    <t>GCGTCTGTCAGGGACCCACCG</t>
  </si>
  <si>
    <t>GTTACCCGTCCTGGCGTTTC</t>
  </si>
  <si>
    <t>GACTTCCGGAAGAAGAACGGC</t>
  </si>
  <si>
    <t>GCGTGGCCATCCGCCTTCC</t>
  </si>
  <si>
    <t>GGCAGACGACTTCGACGTGA</t>
  </si>
  <si>
    <t>GAGTTGGCTCCGGGCGGCAAC</t>
  </si>
  <si>
    <t>GAGTGGATCAATGCGGCCTTC</t>
  </si>
  <si>
    <t>GCACCGAGGCTAGCCTCCG</t>
  </si>
  <si>
    <t>GGCGAACCCCAGAAACGCC</t>
  </si>
  <si>
    <t>GACGACTTCGACGTGAAGGAG</t>
  </si>
  <si>
    <t>GGCCTGAGGCAGTTCCGCCA</t>
  </si>
  <si>
    <t>GCGGCCGCCATTGGCTGGGTT</t>
  </si>
  <si>
    <t>GCAGACGCAGCGTCGCAACCT</t>
  </si>
  <si>
    <t>GCCTTGTGCGAGCCCGATCT</t>
  </si>
  <si>
    <t>GCTTAACGGATCAGCTACCT</t>
  </si>
  <si>
    <t>GTCCCCGCGGCGCTGATCCTA</t>
  </si>
  <si>
    <t>GCGGCGGGCCCGGTTGAgt</t>
  </si>
  <si>
    <t>GCTGCGTCTGCGGAGTGCGTG</t>
  </si>
  <si>
    <t>GGTTCGGCGCAGCTAACAGA</t>
  </si>
  <si>
    <t>GCAGCAGGGTGTGTCGGGGCT</t>
  </si>
  <si>
    <t>GTCCGAAGGGCAGCAGGGTGTGT</t>
  </si>
  <si>
    <t>GTGGAGGCGTCCGAAGGGCAGC</t>
  </si>
  <si>
    <t>GCGCTCTTGGTCTCGAATT</t>
  </si>
  <si>
    <t>GTGGAGAATAAAAGGGGGAACA</t>
  </si>
  <si>
    <t>GAGAATAAAAGGGGGAACATGG</t>
  </si>
  <si>
    <t>GTCAAAGGTAGTGGAGAATAAA</t>
  </si>
  <si>
    <t>GGGGCTCGGATTAAGACAT</t>
  </si>
  <si>
    <t>GAGCGCGCGGGTCAAAGGTAG</t>
  </si>
  <si>
    <t>GACCAAGAGCGCGCGGGTCAA</t>
  </si>
  <si>
    <t>GCTCGGATTAAGACATCGGAGT</t>
  </si>
  <si>
    <t>GCCCCTCGGAGCCTGGTAGT</t>
  </si>
  <si>
    <t>GCAGTGGTTTGGTGCAGCCG</t>
  </si>
  <si>
    <t>GCCGCTGCTGCGGTTCATAGC</t>
  </si>
  <si>
    <t>GCGGTTCATAGCCGGAGTAGA</t>
  </si>
  <si>
    <t>GTAGACGGAGCCGCAGTAGA</t>
  </si>
  <si>
    <t>GCGTGGTGGGTCGGGCAGAGT</t>
  </si>
  <si>
    <t>Gactaggccgcttgcgtct</t>
  </si>
  <si>
    <t>GCCCACTACCAGGCTCCGAG</t>
  </si>
  <si>
    <t>GGCTATGAACCGCAGCAGCGG</t>
  </si>
  <si>
    <t>Gcgactaggccgcttgcgtc</t>
  </si>
  <si>
    <t>Gaagggaccgggtgggggtac</t>
  </si>
  <si>
    <t>GCCGCGGATCCGTCTACTG</t>
  </si>
  <si>
    <t>GAGTCCTTGGCTGACGTGGAA</t>
  </si>
  <si>
    <t>GGTAACAAACGAGGGTTCCC</t>
  </si>
  <si>
    <t>GGGCCGCGGTAAGCAGTGGTC</t>
  </si>
  <si>
    <t>GAGTAGCCGGTAACAAACGA</t>
  </si>
  <si>
    <t>GGTAGGTCCAGATCCCGTAGA</t>
  </si>
  <si>
    <t>GATCGGTGGGTTTATCTCA</t>
  </si>
  <si>
    <t>GGCTGCGTCGGTCCAATCCC</t>
  </si>
  <si>
    <t>GCGCAGTTTGCGCAGGCGCTC</t>
  </si>
  <si>
    <t>GCCCTGCGCGCAGTTTGCGC</t>
  </si>
  <si>
    <t>GACGGTCAGTGGATCGGT</t>
  </si>
  <si>
    <t>GCGATAGTCAGAGGCCAGGGC</t>
  </si>
  <si>
    <t>GTCAGCCGGAAGCAAGACAC</t>
  </si>
  <si>
    <t>GAACAGCTCGTCTACCTCCC</t>
  </si>
  <si>
    <t>GAAATGGCGCCTCCGGCCCC</t>
  </si>
  <si>
    <t>GGCCTCCGGCGGCTCCGGGG</t>
  </si>
  <si>
    <t>GTAAAGAACGCCTTCTACAT</t>
  </si>
  <si>
    <t>GAGGCGCAGCGGGTGAAGGTG</t>
  </si>
  <si>
    <t>GTGAAGGTGCGGCCGCGCAG</t>
  </si>
  <si>
    <t>GAGGCGGAGGACGCTTTCTGG</t>
  </si>
  <si>
    <t>GACAGCGAAATGGCGCCTC</t>
  </si>
  <si>
    <t>GCTACCAGCAGTGCATAAACG</t>
  </si>
  <si>
    <t>GAGAGTGACGCCTCTGAGCCG</t>
  </si>
  <si>
    <t>GCCCGGGCCCGGTGCGGGAAC</t>
  </si>
  <si>
    <t>GCACTGAGAGAGGCTGTAAA</t>
  </si>
  <si>
    <t>GCAGGAAACAGCTCCTCTAAG</t>
  </si>
  <si>
    <t>GAGGAGGACTACGACCTGGTG</t>
  </si>
  <si>
    <t>GCGCAGGGAATGGAACTCTGA</t>
  </si>
  <si>
    <t>GACTACGACCTGGTGAGGCGC</t>
  </si>
  <si>
    <t>GTCAGACATCTTGGCCGGGAG</t>
  </si>
  <si>
    <t>GCTCTACGGGGAGAggccgc</t>
  </si>
  <si>
    <t>GTAAACGGCACATGCTCTACG</t>
  </si>
  <si>
    <t>GTGAGTATTTCCCAGGAACG</t>
  </si>
  <si>
    <t>GCATCACTCAACCCTGGGGG</t>
  </si>
  <si>
    <t>GGCCAACCTAAGGAGATTA</t>
  </si>
  <si>
    <t>GCCGCTCGAATTCATGAGC</t>
  </si>
  <si>
    <t>GGCTCTCATAAAGATCTGGC</t>
  </si>
  <si>
    <t>GAGTATTTCCCAGGAACGC</t>
  </si>
  <si>
    <t>GGAACGCGGGAGTACAGAGGT</t>
  </si>
  <si>
    <t>GAGCGGCTCTCATAAAGATC</t>
  </si>
  <si>
    <t>GGCAGCCGTGCGACAGGATT</t>
  </si>
  <si>
    <t>GCTCCGCATCACTCAACCCTG</t>
  </si>
  <si>
    <t>GTGGCCAACCTAAGGAGATTA</t>
  </si>
  <si>
    <t>GCCGCTCGAATTCATGAGCT</t>
  </si>
  <si>
    <t>GCTGGGCCAAATCCTGTCGCA</t>
  </si>
  <si>
    <t>GCTACAGAGTAGCGTCTGTGT</t>
  </si>
  <si>
    <t>GCTCTCATAAAGATCTGGC</t>
  </si>
  <si>
    <t>GCGAGGTAAAGTTGCGTCT</t>
  </si>
  <si>
    <t>GCTGTTTATATCGTCATGTCC</t>
  </si>
  <si>
    <t>GGCCTTGACCCTCCGCACCA</t>
  </si>
  <si>
    <t>GCCATGACACCTAGAACCGG</t>
  </si>
  <si>
    <t>GAAGTTGGTAGAGACCATTCA</t>
  </si>
  <si>
    <t>GTAGAGACCATTCAGGGAAGAC</t>
  </si>
  <si>
    <t>GAGTGGTATAGTCTTCCGCAC</t>
  </si>
  <si>
    <t>GGTCTCTACCAACTTCACCTC</t>
  </si>
  <si>
    <t>GTTTGTTCCCGTGGTGCGGA</t>
  </si>
  <si>
    <t>GTCTTCCGCACCGGAAGAA</t>
  </si>
  <si>
    <t>GGGCCGTGCGGGGGTGGCTTC</t>
  </si>
  <si>
    <t>GCCATCTCCAGGGAAGAACGT</t>
  </si>
  <si>
    <t>GgcTGCAGCTACGAACGGGAC</t>
  </si>
  <si>
    <t>GGCTGGCGGGCGCGGGGAAAA</t>
  </si>
  <si>
    <t>GCAGTGGGGGACGGCGGAGCC</t>
  </si>
  <si>
    <t>GAGGCCTCAACGAACCCCTGA</t>
  </si>
  <si>
    <t>GAACCCCTGAAGGAGGTCTC</t>
  </si>
  <si>
    <t>GGGACCGGAGGAAGCAGCGGGA</t>
  </si>
  <si>
    <t>GcggcggcTGCAGCTACGAAC</t>
  </si>
  <si>
    <t>GGTAACGGGCCGTGCGGGGG</t>
  </si>
  <si>
    <t>GGATGCTGGGATTTGTAGTCCC</t>
  </si>
  <si>
    <t>GAAACGACCAACTCAGCGGGC</t>
  </si>
  <si>
    <t>GGATTCCGAAACGACCAACTCAG</t>
  </si>
  <si>
    <t>GGGTGAGAAGGGTCTTCCCGT</t>
  </si>
  <si>
    <t>GCGGGCTGTCATCTTCTTTTG</t>
  </si>
  <si>
    <t>GTAAACAGAAGTTAACTCTCTG</t>
  </si>
  <si>
    <t>GTCAAGCGTCCATGATCACCC</t>
  </si>
  <si>
    <t>GCCGGATCGTCTGGCCGAGCC</t>
  </si>
  <si>
    <t>GTGAATTTGCGCACACTGCG</t>
  </si>
  <si>
    <t>GGCCTCTTTGTGGTGCGCT</t>
  </si>
  <si>
    <t>GCTCTAAGCCGGATCGTC</t>
  </si>
  <si>
    <t>GccgcgggcTTCCTTGGCGGC</t>
  </si>
  <si>
    <t>GcacggccgcgggcTTCCT</t>
  </si>
  <si>
    <t>GTATGCTCCAAGCAGGGCCGC</t>
  </si>
  <si>
    <t>GAATCCCGAGACTTGAAACCCAA</t>
  </si>
  <si>
    <t>GGCGGAACGCGAGTGCAGCGG</t>
  </si>
  <si>
    <t>GACAACCTGCGGGCAGGCGC</t>
  </si>
  <si>
    <t>GAGGCCGAGCCAGCGACTAAG</t>
  </si>
  <si>
    <t>GTTACAGAGGAACCGAGTGCA</t>
  </si>
  <si>
    <t>GACAGGTAGGAGCTAGCGAG</t>
  </si>
  <si>
    <t>GCGGGGCCTAATGGGAACGTA</t>
  </si>
  <si>
    <t>GTAGGAAGCCCTGCCGGGGAG</t>
  </si>
  <si>
    <t>GAGAGTTCCGGGTAATTCTTG</t>
  </si>
  <si>
    <t>GAGTCAGGGTTCAGCCCGAGT</t>
  </si>
  <si>
    <t>GGGCTTCCTACTCTAAACCA</t>
  </si>
  <si>
    <t>GTCAGGGTTCAGCCCGAGT</t>
  </si>
  <si>
    <t>GTCCACAGGGGCCGGGAGTCA</t>
  </si>
  <si>
    <t>GTTTCTTTTGCGGCTCCACGT</t>
  </si>
  <si>
    <t>GATGGAGGCGCTGATTTTGGT</t>
  </si>
  <si>
    <t>GCTCAGTCCCCAAGAATTACC</t>
  </si>
  <si>
    <t>GCCTCCATCTTGCCCCGCAGC</t>
  </si>
  <si>
    <t>GCTGATTTTGGTAGGAGCTGG</t>
  </si>
  <si>
    <t>GCCGGGGAGAGGGCATAGAGT</t>
  </si>
  <si>
    <t>GATTGGCCATACGTTCCCATT</t>
  </si>
  <si>
    <t>GCTCCACGTCGGCACCAGCTG</t>
  </si>
  <si>
    <t>GTCATCGTGGTCGCTTACTCT</t>
  </si>
  <si>
    <t>GTGCCACTGCGCATGCCTGCC</t>
  </si>
  <si>
    <t>GATTGACGTCATTCCCCGGC</t>
  </si>
  <si>
    <t>GGATGCAATCCTAGTCTGCC</t>
  </si>
  <si>
    <t>GCTCCTTCGCCCTGGCGCGTG</t>
  </si>
  <si>
    <t>GGCTGCAAGTCACCACCGT</t>
  </si>
  <si>
    <t>GGCGGGGCCGCTCCTTCGCCC</t>
  </si>
  <si>
    <t>GCGAGCCGCGGGGTTCGCGCG</t>
  </si>
  <si>
    <t>GCAGGCCCCGCGCGAACCCCG</t>
  </si>
  <si>
    <t>GCTCGGATTGACGTCATTCCC</t>
  </si>
  <si>
    <t>GCTCAACCCAGATCTCGCGAGA</t>
  </si>
  <si>
    <t>GAGAGAGGACTGAGGTGGCTT</t>
  </si>
  <si>
    <t>GGAGGTGCCGAGAGAGGACTG</t>
  </si>
  <si>
    <t>GTGGGACAGGAGGTGCCGAGAG</t>
  </si>
  <si>
    <t>GATCCACCCTGGGTCTCCAACC</t>
  </si>
  <si>
    <t>GGGAGGGCTCTGGCGTCCTGGA</t>
  </si>
  <si>
    <t>GTGGATCCAGCGCCAGCCACAGAA</t>
  </si>
  <si>
    <t>GAAAGGAACGCACCTCCATCC</t>
  </si>
  <si>
    <t>GACGAGAGGTCAAATCTCGCG</t>
  </si>
  <si>
    <t>GAGTCTGCGCTAGGCCCGCT</t>
  </si>
  <si>
    <t>GTTCACTCATGTTTGCACCCG</t>
  </si>
  <si>
    <t>GTCTTGATCCTGCCAAGGAGG</t>
  </si>
  <si>
    <t>GAGTTAAGGACGTACTCGTCT</t>
  </si>
  <si>
    <t>GCTCGATTGCTTTTGCCTAG</t>
  </si>
  <si>
    <t>GACGCACAAGTATGTTACGA</t>
  </si>
  <si>
    <t>GTGAGGAGGATCTTCCGCAAG</t>
  </si>
  <si>
    <t>GGAGGAGGGTCCCACCCCTTG</t>
  </si>
  <si>
    <t>GGTGCTCGGTCCTTAGTGAA</t>
  </si>
  <si>
    <t>GACCAAGAAGGCGCGCGATGCG</t>
  </si>
  <si>
    <t>GGAAGTGACTGCGGACGAAT</t>
  </si>
  <si>
    <t>GAGCGACTGCCGGAAGTGACTG</t>
  </si>
  <si>
    <t>Gaaggcagagggcagaggccgt</t>
  </si>
  <si>
    <t>GaggCACCGGAAGGCACAGGCCG</t>
  </si>
  <si>
    <t>GAAGGCACAGGCCGCGGCCCG</t>
  </si>
  <si>
    <t>GTGGTCAGTGCGCAGCCGGAGA</t>
  </si>
  <si>
    <t>GATGCGTGGTCAGTGCGCAGC</t>
  </si>
  <si>
    <t>GCCTTCCGGTGcctctgcccta</t>
  </si>
  <si>
    <t>GAGGGCGCGGCCGACGAGCCC</t>
  </si>
  <si>
    <t>GCACCGGCGAAGACGCGGCC</t>
  </si>
  <si>
    <t>GTTCGCATGTACTGCAGAGAC</t>
  </si>
  <si>
    <t>GTGCGCGTATCAGCCTTGGC</t>
  </si>
  <si>
    <t>GGCTGGCCGGTGTATGTCCGC</t>
  </si>
  <si>
    <t>GTGTATGTCCGCTGGATTGTG</t>
  </si>
  <si>
    <t>GTCCGCTGGATTGTGAGGCCC</t>
  </si>
  <si>
    <t>GCAGAAATGCTGTGCCGGCT</t>
  </si>
  <si>
    <t>GACTGGTGCCACTGCCCACAC</t>
  </si>
  <si>
    <t>GTGCCGGCTCGGCGGTCGG</t>
  </si>
  <si>
    <t>GTAGGAACCGGCGCAAGCGGC</t>
  </si>
  <si>
    <t>GCAGGGGCCTTACCCACGGC</t>
  </si>
  <si>
    <t>GGGGGCCGGACAGGCTCACAG</t>
  </si>
  <si>
    <t>GGGTTGCTCCGGAGCGGGCGG</t>
  </si>
  <si>
    <t>GAGAAGCCGGTGTAAGCTCGC</t>
  </si>
  <si>
    <t>GGCGCCCAGCATGACGGCGA</t>
  </si>
  <si>
    <t>GGAGAGCGGCGCCCAGCATGA</t>
  </si>
  <si>
    <t>GAGGGTCGGCCCGGGTGGTTG</t>
  </si>
  <si>
    <t>GAGCAACCCGCGAGCTTACAC</t>
  </si>
  <si>
    <t>GAGGCCTCCTGCACTCCGCC</t>
  </si>
  <si>
    <t>GCCCGCGCCCTCGTGTCCTTG</t>
  </si>
  <si>
    <t>GAAGCGTGAGAGAGTAGATGC</t>
  </si>
  <si>
    <t>GGGGGTAGGATGGGAAGCCGT</t>
  </si>
  <si>
    <t>GTGAGAGAGTAGATGCGGGAG</t>
  </si>
  <si>
    <t>GTTGTGACAACCCGCAGTGT</t>
  </si>
  <si>
    <t>GCGAATAACCGTTTGGCTT</t>
  </si>
  <si>
    <t>GCCTTCAGCTAACGCGGCCGG</t>
  </si>
  <si>
    <t>GGCGGCGGGCGGACCACGGAC</t>
  </si>
  <si>
    <t>Ggaggtcaagcccgttttgca</t>
  </si>
  <si>
    <t>GCCAAACGGTTATTCGCGTA</t>
  </si>
  <si>
    <t>GTAGTGCCCACTGCATGGGAT</t>
  </si>
  <si>
    <t>Gcccgttttgcaaggtcacac</t>
  </si>
  <si>
    <t>GCGGACCACGGACCGGGGT</t>
  </si>
  <si>
    <t>GTTAGGGAATTTGGGCCCTCA</t>
  </si>
  <si>
    <t>GGCCCCACcgaagccgggt</t>
  </si>
  <si>
    <t>GGTCACCGTACCTGCCGCAGG</t>
  </si>
  <si>
    <t>GCCCCTTAGGTCTTTAGGTG</t>
  </si>
  <si>
    <t>GGCTGGGCAAAGGAGCAGTTA</t>
  </si>
  <si>
    <t>GGGAACGCGGCAAATACCATG</t>
  </si>
  <si>
    <t>GTATTTGCCGCGTTCCCGTCC</t>
  </si>
  <si>
    <t>GCGTTCCCGTCCAGGTTTTAA</t>
  </si>
  <si>
    <t>GATCTGACAGGGTTGTCGCGA</t>
  </si>
  <si>
    <t>GTCCGCCCGCCGCCCTCCCTC</t>
  </si>
  <si>
    <t>GGGGCCGTCGCAACCCACCC</t>
  </si>
  <si>
    <t>GcagcccacccggcttcgGT</t>
  </si>
  <si>
    <t>GCGACGGCCCCACcgaagc</t>
  </si>
  <si>
    <t>GCCCTGGGAAGGTTAGTGTGTA</t>
  </si>
  <si>
    <t>GGTCGTGAAAAAAAAGGTCT</t>
  </si>
  <si>
    <t>GGCTGTGACTCGCGCACCTGCA</t>
  </si>
  <si>
    <t>GCTTCGTTGGGGGAGGGGGCGCT</t>
  </si>
  <si>
    <t>GGGCACGGCTTCGTTGGGGGA</t>
  </si>
  <si>
    <t>GAAGGTTAGTGTGTAAGGGGCA</t>
  </si>
  <si>
    <t>GCGCAAGGACTGAAAAGAAAGA</t>
  </si>
  <si>
    <t>GAATGAGGACAGATGAAATGG</t>
  </si>
  <si>
    <t>GGGGAACAAGGTCGTGAAAAAAA</t>
  </si>
  <si>
    <t>GTGTAAGGGGCACGGCTTCGT</t>
  </si>
  <si>
    <t>GCAGCGAACTCAGTCCGGCC</t>
  </si>
  <si>
    <t>GGGACAGCAGCGAACTCAGTC</t>
  </si>
  <si>
    <t>GAGCCGACTCGAGAGGAACC</t>
  </si>
  <si>
    <t>GGCGTACATGGCGCCAACC</t>
  </si>
  <si>
    <t>GCTCACGCGGCGGCGCTGCGC</t>
  </si>
  <si>
    <t>GAGTCGGCTCCAACTGCCAGG</t>
  </si>
  <si>
    <t>GCCGCGTGAGCGTGGCTGCA</t>
  </si>
  <si>
    <t>GAAGCTGGGCGGGAAGGTTCC</t>
  </si>
  <si>
    <t>GTACATGGAGAACTCCAGAC</t>
  </si>
  <si>
    <t>GAGCGAGCCTCGGGCTGGGGA</t>
  </si>
  <si>
    <t>GGAGGCCTGACGAGGCAAGTG</t>
  </si>
  <si>
    <t>GAAGGGCTGTGGACGGCGTTG</t>
  </si>
  <si>
    <t>GGCTTTTCTACGTCTTGAACC</t>
  </si>
  <si>
    <t>GACAGCACCGTGCCCACCCCC</t>
  </si>
  <si>
    <t>GACGCCGCCTTCCCCAGCCCG</t>
  </si>
  <si>
    <t>GACTAGCGGCGGAGACGAGG</t>
  </si>
  <si>
    <t>GCGAGACCATCTCCGGGGGG</t>
  </si>
  <si>
    <t>GGTGCTGTCGGAAGGCGACGG</t>
  </si>
  <si>
    <t>GAACCAGGGCGAGACCATCTC</t>
  </si>
  <si>
    <t>GCTGCTGATCCGACCCCTGTA</t>
  </si>
  <si>
    <t>GGTGGCTGTGCTTCCAATTT</t>
  </si>
  <si>
    <t>GGTGAGGAACAGGTCGCCG</t>
  </si>
  <si>
    <t>GGAGTCTAGTGCCGCGGGCTC</t>
  </si>
  <si>
    <t>GGGGAGGAGTCTAGTGCCGC</t>
  </si>
  <si>
    <t>GTCCCCCGACCGGAAGTCGA</t>
  </si>
  <si>
    <t>GCGAGCGGCGTCCCCCGAC</t>
  </si>
  <si>
    <t>GCAGACATCCCGAAAGTGTGA</t>
  </si>
  <si>
    <t>GAAAGTGTGAGGGCGAAGCGG</t>
  </si>
  <si>
    <t>GAATGAAGCCACGGGCTGTGA</t>
  </si>
  <si>
    <t>GCAGGAAATCATCGCCAGCG</t>
  </si>
  <si>
    <t>GACAGTGAGCGCGGGGCCCGGG</t>
  </si>
  <si>
    <t>GATCGCGGTGGAGCAGCAGCTG</t>
  </si>
  <si>
    <t>GTTTGACTTGGAGATCGCGG</t>
  </si>
  <si>
    <t>GAGACCGAGGGGGAgccgggc</t>
  </si>
  <si>
    <t>GCGCTCACTGTCCATGCCG</t>
  </si>
  <si>
    <t>GTCGCTCTTGCCCTCCCGCCC</t>
  </si>
  <si>
    <t>GTCCATGCCGGGGAAGGGCAG</t>
  </si>
  <si>
    <t>GATGATTTCCTGCATggcgg</t>
  </si>
  <si>
    <t>GAAGGCTGCAGGAGACCGAGG</t>
  </si>
  <si>
    <t>GCTTCGGCTCGCGGCCGCAG</t>
  </si>
  <si>
    <t>GGTCCCCGCCGCCGACGCGGG</t>
  </si>
  <si>
    <t>GCTGCGGCCGGGAAGCTGACC</t>
  </si>
  <si>
    <t>GGGAGGGAGGCGCGGGCGACA</t>
  </si>
  <si>
    <t>GGGGCGCTTGCGTCACTTCCG</t>
  </si>
  <si>
    <t>GCAGCAGCGGATCTAGCGG</t>
  </si>
  <si>
    <t>GCGCACACTCTGCAGTCGCTT</t>
  </si>
  <si>
    <t>GCGCGGCCCAGAGGCGGCAA</t>
  </si>
  <si>
    <t>GGCGGGCAGACCTGCAGGAgg</t>
  </si>
  <si>
    <t>GAAGGAAGATGGCGGACGGCG</t>
  </si>
  <si>
    <t>GGACCACATAGACATTTACG</t>
  </si>
  <si>
    <t>GTGTGCGCCCTTGCCGCCTCT</t>
  </si>
  <si>
    <t>GCAGCGGATCTAGCGGCGGT</t>
  </si>
  <si>
    <t>GGACCTGGGCTCTCACGTACC</t>
  </si>
  <si>
    <t>GCGTCACTTCCGAGGCCCG</t>
  </si>
  <si>
    <t>GCTCGGCTGTTTCCGTGCG</t>
  </si>
  <si>
    <t>GGCCGCTGCGCACTCGGCACT</t>
  </si>
  <si>
    <t>GCACTCGGCACTGGGCGGCGC</t>
  </si>
  <si>
    <t>GCTGCCTGTGGCCCGGGCGGCT</t>
  </si>
  <si>
    <t>GCCGACTGAGGAGCCGCAGCC</t>
  </si>
  <si>
    <t>GCGGCTGGGAGAAGCGGAGTGT</t>
  </si>
  <si>
    <t>GGAAACAGCCGAGCTAGGCC</t>
  </si>
  <si>
    <t>GAGTGCGCAGCGGCCGCGCA</t>
  </si>
  <si>
    <t>GCTAGGCCCGGAGCAGCTCGAG</t>
  </si>
  <si>
    <t>GCGGAGTGTTGGTGAGTGACG</t>
  </si>
  <si>
    <t>Gttgtggggcccgggaccggc</t>
  </si>
  <si>
    <t>GgccccgctcGCCTCTCGGCT</t>
  </si>
  <si>
    <t>GGCTTCGAGCGCGATCTACT</t>
  </si>
  <si>
    <t>GAAAAACAATGCGCCGAGC</t>
  </si>
  <si>
    <t>GAGGCCGAGCCGAGAGGCgag</t>
  </si>
  <si>
    <t>Gcggggtgcgcgggcggttg</t>
  </si>
  <si>
    <t>Gcgcgggcggttgtggggcc</t>
  </si>
  <si>
    <t>Gcggcggcggaacggggggtg</t>
  </si>
  <si>
    <t>GTCGGGTCCGCGACAAGA</t>
  </si>
  <si>
    <t>GATCGCGCTCGAAGCCCCGGT</t>
  </si>
  <si>
    <t>GCACACCATCCTTCCCCACGA</t>
  </si>
  <si>
    <t>GCAAAAATGGTCAAAGGGTA</t>
  </si>
  <si>
    <t>GGTTGACGTAGCCCGGAAG</t>
  </si>
  <si>
    <t>GctgctgctgttgcggctAG</t>
  </si>
  <si>
    <t>GgctAGGGGAACCGTCGT</t>
  </si>
  <si>
    <t>GTTAAGGGGCCGCTTCTGCGGG</t>
  </si>
  <si>
    <t>GAACCTAACTGAGCTCTCCC</t>
  </si>
  <si>
    <t>GTTGTTTTTTCTTCGCCCAC</t>
  </si>
  <si>
    <t>GCCTCCTCCTCCCGCAGAAG</t>
  </si>
  <si>
    <t>GAAGCGGCTCGCCAGTGTCCC</t>
  </si>
  <si>
    <t>GCGCCACGCGCAAGGCTAGCA</t>
  </si>
  <si>
    <t>GTCGCGAAGGCGTCCGCCCT</t>
  </si>
  <si>
    <t>GCTTCCTGCCACCTGTATAAG</t>
  </si>
  <si>
    <t>GGGGTGTGTAAAGTAGTATGG</t>
  </si>
  <si>
    <t>GCGCGGCGCCGCTTGGGCTC</t>
  </si>
  <si>
    <t>GCAGGCGCGTCGCTTACT</t>
  </si>
  <si>
    <t>GGCCCTGCGCGGCGCCGCTT</t>
  </si>
  <si>
    <t>GAGAGGGGCGGGCTCGGGTTC</t>
  </si>
  <si>
    <t>GGAGAGTCCCTTGAGAGGGGC</t>
  </si>
  <si>
    <t>GCCCGGGGAGAGTCCCTTGAG</t>
  </si>
  <si>
    <t>GAAAGAGTAGACGAACCGG</t>
  </si>
  <si>
    <t>GCGCCCAGCCCGGGGTCCTCA</t>
  </si>
  <si>
    <t>GCGGGCTCGGGTTCCGGCCAG</t>
  </si>
  <si>
    <t>GCGGGGCCTCCTTGAGGACCC</t>
  </si>
  <si>
    <t>GGAACCAAGGTGAGCAGCGAG</t>
  </si>
  <si>
    <t>GGGAGCACGCCGTCCCAGGG</t>
  </si>
  <si>
    <t>GTCCCTTGAGAGGGGCGGGCT</t>
  </si>
  <si>
    <t>GCACTCGTAGAGCTCTAGGTG</t>
  </si>
  <si>
    <t>GTGGGCACTCGTAGAGCTCT</t>
  </si>
  <si>
    <t>GGGTTTCTGCTACCCCCAGT</t>
  </si>
  <si>
    <t>GAGTGCCCACCTTGACTCAGA</t>
  </si>
  <si>
    <t>GAGATTTATTCCTACGTACC</t>
  </si>
  <si>
    <t>GTACCGGGCCGTGCTGCTTA</t>
  </si>
  <si>
    <t>GCTTATGGCGGCGCTGGAGAG</t>
  </si>
  <si>
    <t>GTTGGGGTGAGTACGACCTCA</t>
  </si>
  <si>
    <t>GTACGACCTCAGGGTCCAAC</t>
  </si>
  <si>
    <t>GAAGGGCTGAGAATAAGACCA</t>
  </si>
  <si>
    <t>GAGCGCACCACCCGAACCC</t>
  </si>
  <si>
    <t>GCCAGCTACGGTCCGCGGCT</t>
  </si>
  <si>
    <t>GGCCGCTCGCTCATGCGCTC</t>
  </si>
  <si>
    <t>GCTGTCGCGCCATTTTGCC</t>
  </si>
  <si>
    <t>GCAAGGTCTTCGGCTTCCCTA</t>
  </si>
  <si>
    <t>GGGGTTCGGGTGGTGCGCTC</t>
  </si>
  <si>
    <t>GAGAGCGGAATGTGGGCCCG</t>
  </si>
  <si>
    <t>GGCCTACCAGAGTGGCTCTTG</t>
  </si>
  <si>
    <t>GCGTGCACGGCCTACCAGAG</t>
  </si>
  <si>
    <t>GTGCCAGCTACGGTCCGCGGC</t>
  </si>
  <si>
    <t>GGTTTGAATGTGAGGCGGAG</t>
  </si>
  <si>
    <t>GCTGTCGCGCCATTTTGCCG</t>
  </si>
  <si>
    <t>GGCGTGCACGGCCTACCAGAG</t>
  </si>
  <si>
    <t>GCGAGAGCGGAATGTGGGCCC</t>
  </si>
  <si>
    <t>GGGTTTGAATGTGAGGCGGAG</t>
  </si>
  <si>
    <t>GTGGGGATACAGAAACGGAGG</t>
  </si>
  <si>
    <t>GCGGAATGTGGGCCCGGGGTT</t>
  </si>
  <si>
    <t>GCTTCCAGCAGACTCCTGAG</t>
  </si>
  <si>
    <t>GGTGGGCCCAGGATAGGGCAG</t>
  </si>
  <si>
    <t>GGGTGGGGTGGGCCCAGGATA</t>
  </si>
  <si>
    <t>GAGGTCGTTGGCGGGTGGGGT</t>
  </si>
  <si>
    <t>GACCTCGCCTGGCTGCTCCCT</t>
  </si>
  <si>
    <t>GTCTGCTGGAAGCGTGAGGGT</t>
  </si>
  <si>
    <t>GGGGAAGGCGACGGGCCGCTC</t>
  </si>
  <si>
    <t>GCCCCGCCTCCTGGTAGGAG</t>
  </si>
  <si>
    <t>GCTTGGTTTATGTGTGAAGGT</t>
  </si>
  <si>
    <t>GCTTCCACCACAGGTACCTA</t>
  </si>
  <si>
    <t>GGGACCGATCGATAGCGCAG</t>
  </si>
  <si>
    <t>GCAGTGAACGTGCGCTCGGAG</t>
  </si>
  <si>
    <t>GATAGCGCAGCGGTCGGCT</t>
  </si>
  <si>
    <t>GCCGTTGGCTCCACCACTTC</t>
  </si>
  <si>
    <t>GCCGACCGCGGAGAGCACCCT</t>
  </si>
  <si>
    <t>GCTGTTGCTTCACCGATAAA</t>
  </si>
  <si>
    <t>GCGTCAAGCTTGACGTCAAG</t>
  </si>
  <si>
    <t>GCCGACCGCTGCGCTATCGAT</t>
  </si>
  <si>
    <t>GTTCACTGCGCACGCTGAAA</t>
  </si>
  <si>
    <t>GCTCGGAGCGGTAGATTGGGC</t>
  </si>
  <si>
    <t>GACGTCAAGCTTGACGCAT</t>
  </si>
  <si>
    <t>GACCGCTGCGCTATCGAT</t>
  </si>
  <si>
    <t>GGCTGTTGCTTCACCGATAAA</t>
  </si>
  <si>
    <t>GGCCGACCGCGGAGAGCACCC</t>
  </si>
  <si>
    <t>GGCTGGGACTGCCACAGGTC</t>
  </si>
  <si>
    <t>GGCCGTTGGCTCCACCACTTC</t>
  </si>
  <si>
    <t>GTGCGCTCGGAGCGGTAGATT</t>
  </si>
  <si>
    <t>GGTAGCGATTCATGAGATAGA</t>
  </si>
  <si>
    <t>GTAGAGAACGATCCACCGC</t>
  </si>
  <si>
    <t>GACGCCCTACAGGATAAGCA</t>
  </si>
  <si>
    <t>GACTGTGAGAGACCCAGCGG</t>
  </si>
  <si>
    <t>GCCTACGAGACCTCGGCAGAA</t>
  </si>
  <si>
    <t>GCGGAAAGCCTACGAGACCT</t>
  </si>
  <si>
    <t>GCTGGGCTTGTGCTCCGTA</t>
  </si>
  <si>
    <t>GCTCCGTACGGAAGTGTGCTT</t>
  </si>
  <si>
    <t>GAAGCCGACTCAACAGAGCTA</t>
  </si>
  <si>
    <t>GTAGGCTTTCCGCAATATCAG</t>
  </si>
  <si>
    <t>GCGGTGGCGATTGGTGTTGG</t>
  </si>
  <si>
    <t>GCCGAACATGTCTGGAGCAGT</t>
  </si>
  <si>
    <t>GCGCACGTTGTAATCAGCTG</t>
  </si>
  <si>
    <t>GTAATCAGCTGAGGCCATGTC</t>
  </si>
  <si>
    <t>GTGCGCACTGACCGTCGAT</t>
  </si>
  <si>
    <t>GGGTCTAGTGAACCCGGGGGAC</t>
  </si>
  <si>
    <t>GGCGATTGGTGTTGGCGGTC</t>
  </si>
  <si>
    <t>GAATTGGGTCTAGTGAACCCG</t>
  </si>
  <si>
    <t>GGGACAGGGTATATAGAAGAG</t>
  </si>
  <si>
    <t>GGCGGTGGCGATTGGTGTTGG</t>
  </si>
  <si>
    <t>GAATTGGGTCTAGTGAACCC</t>
  </si>
  <si>
    <t>GGGTAACTTTACTGATTTGG</t>
  </si>
  <si>
    <t>GGGCAGGTGCTCGCTtggggg</t>
  </si>
  <si>
    <t>GCCGGAGCTCCGCCCCCGGGA</t>
  </si>
  <si>
    <t>GCCAGCGAGCCCAGAGAGACA</t>
  </si>
  <si>
    <t>GAGCACCTGCCCCTCCCGG</t>
  </si>
  <si>
    <t>GCAACACCTCGTGAGGGTAC</t>
  </si>
  <si>
    <t>GGAAGTAGTCCTAGTGAGGG</t>
  </si>
  <si>
    <t>GAGGGTACTGGCTGGGCACAAA</t>
  </si>
  <si>
    <t>GGAAACCTGTATGAAAGAGAA</t>
  </si>
  <si>
    <t>GTCGCTGCAGCAAAGTTAAGC</t>
  </si>
  <si>
    <t>GAGCCACATCAGTAGCAAGAGG</t>
  </si>
  <si>
    <t>GTGACACTACACATCTTCACC</t>
  </si>
  <si>
    <t>GCTGAAGTGGACCCGGGCTCC</t>
  </si>
  <si>
    <t>GGGCGGAGCTCCGGCGCATCA</t>
  </si>
  <si>
    <t>GCTCCGGCGCATCATGGCGGC</t>
  </si>
  <si>
    <t>GCTGGCCGCGTCCGGCCCAT</t>
  </si>
  <si>
    <t>GGGTCTTCTATATATACATCC</t>
  </si>
  <si>
    <t>GCGTCCGGCCCATGGGTGA</t>
  </si>
  <si>
    <t>GCCCGCTGTGAGCCTTAAAC</t>
  </si>
  <si>
    <t>GAATGTGAATTCCCCCCTCACC</t>
  </si>
  <si>
    <t>GATTAAACCCTAGAGAGTGAA</t>
  </si>
  <si>
    <t>Gaccggccgggcggcgagtag</t>
  </si>
  <si>
    <t>GCGGGCGCGATGGCGTCAC</t>
  </si>
  <si>
    <t>GGTGCTGATaagggaagggac</t>
  </si>
  <si>
    <t>GCCGCGGGTGCTGATaaggga</t>
  </si>
  <si>
    <t>GCGGTGCAGTGCGCCTGCGT</t>
  </si>
  <si>
    <t>GCTTTTGAAAGTTGGCGCCCG</t>
  </si>
  <si>
    <t>GGCCCCGGCAGCGCCGACGC</t>
  </si>
  <si>
    <t>GTGGAGCGATTAAACCGTGCG</t>
  </si>
  <si>
    <t>GCGCGGAGCTGCTTCTTTgg</t>
  </si>
  <si>
    <t>GgtgaggggaggggTTGGCGC</t>
  </si>
  <si>
    <t>GCTAGGCGACGGGTGGAAGC</t>
  </si>
  <si>
    <t>GAGGGCGCGTGACGTCACGCA</t>
  </si>
  <si>
    <t>GCCCTCTGTCCGCGATGG</t>
  </si>
  <si>
    <t>GCTGCGCTCTGAGCGCAGCGC</t>
  </si>
  <si>
    <t>GCCGCCTGGGTTGTGTCGCCG</t>
  </si>
  <si>
    <t>GAACTACAGCGTCGCCGCC</t>
  </si>
  <si>
    <t>GCCTAGCCCGCGCCGACTTCC</t>
  </si>
  <si>
    <t>GGCGGGCGGGCGGTCGGTACG</t>
  </si>
  <si>
    <t>GTCGGCGCGGGCTAGGCGA</t>
  </si>
  <si>
    <t>GCAGGAACGCGACCCGCGGC</t>
  </si>
  <si>
    <t>GAGCGTTGAAGTTCCTTACGC</t>
  </si>
  <si>
    <t>GACAGGAGCGGCTCCGCACAG</t>
  </si>
  <si>
    <t>GAGATCCCGGCAGACGGCCC</t>
  </si>
  <si>
    <t>GAGGACTGAGATTGGAAGCAG</t>
  </si>
  <si>
    <t>GAACACAAGGCCTTAGTACT</t>
  </si>
  <si>
    <t>GCAGCGGCGGCGTCTGGACGA</t>
  </si>
  <si>
    <t>GGAGTAGGGAGTAAAGCGTT</t>
  </si>
  <si>
    <t>GTAGTGGTCGCAGGGGGAGTA</t>
  </si>
  <si>
    <t>GCTGTGTAGTGGTCGCAGG</t>
  </si>
  <si>
    <t>GGGGGATATTTGTACATTAG</t>
  </si>
  <si>
    <t>GGAACTTGAGATCGGAGTGG</t>
  </si>
  <si>
    <t>GGGGACTAGGAACTTGAGAT</t>
  </si>
  <si>
    <t>GAAACTCTCTAGTCTGAATCC</t>
  </si>
  <si>
    <t>GGCCCTTGCTCATCCTGAT</t>
  </si>
  <si>
    <t>GAGAGTTTCTTCCGGCGTA</t>
  </si>
  <si>
    <t>GATCTCCTCCCCTTCTAAACC</t>
  </si>
  <si>
    <t>GCGCCTCGTACGTCCACTGTG</t>
  </si>
  <si>
    <t>GCGGCCTGCGTTGTGATTTC</t>
  </si>
  <si>
    <t>GGGGAGGAGATCCCGGCAGA</t>
  </si>
  <si>
    <t>GCAGTTCCGTTAGGAGCGGG</t>
  </si>
  <si>
    <t>GGCATGAGAAGTTAGAGGGCC</t>
  </si>
  <si>
    <t>GGAGAGCAAAGTAAAACGAG</t>
  </si>
  <si>
    <t>GCTCCGCTCGCCGCACTTTA</t>
  </si>
  <si>
    <t>GAGCCGCGGCTGACGGGCCCG</t>
  </si>
  <si>
    <t>GAAGTGGAGTATTTGCTGGGC</t>
  </si>
  <si>
    <t>GGGCCGGGTACCATGGACGT</t>
  </si>
  <si>
    <t>GCCGAGCGACCGCGTTCTCACC</t>
  </si>
  <si>
    <t>GGAGGTGAGATGAAAGGGCTC</t>
  </si>
  <si>
    <t>GACCGCGTTCTCACCTGGGC</t>
  </si>
  <si>
    <t>GCATGAGAAGTTAGAGGGCC</t>
  </si>
  <si>
    <t>GAGGGCCCGGGAGTGAGGCGAG</t>
  </si>
  <si>
    <t>GGCCCTCCCTGCCCCTCATACC</t>
  </si>
  <si>
    <t>GAGCTACCAGGTATGAGGGGCA</t>
  </si>
  <si>
    <t>GTGTGTGTTGGGCAAAGCCGG</t>
  </si>
  <si>
    <t>GAGAGGAGTTGGGGGCGACG</t>
  </si>
  <si>
    <t>GTAATGGCAGCGCTGTGAGCA</t>
  </si>
  <si>
    <t>GgcggccTCGGCGCACAGTAA</t>
  </si>
  <si>
    <t>GACAGGTGAGTGTCGGCGCG</t>
  </si>
  <si>
    <t>GGACTTTGCTGTCTTTCCTCG</t>
  </si>
  <si>
    <t>GCGGCCTGTACCATTGCTTTC</t>
  </si>
  <si>
    <t>GgccccggAGACGCGGGGGGT</t>
  </si>
  <si>
    <t>GTGCGCCGAggccgcctccc</t>
  </si>
  <si>
    <t>Gcctccccggccggccgccgccac</t>
  </si>
  <si>
    <t>GccgccaccggccccggAGACG</t>
  </si>
  <si>
    <t>GACGCGGGGGGTGGGGAGCGAAGCC</t>
  </si>
  <si>
    <t>GGGGGGTGGGGAGCGAAGCCCG</t>
  </si>
  <si>
    <t>GCCGCCGCTCCCCGGCGGGAC</t>
  </si>
  <si>
    <t>GCTGCCATTACTGTGCGCCG</t>
  </si>
  <si>
    <t>GAGCCGAGCCGGACGTGAGG</t>
  </si>
  <si>
    <t>GCGGAGGAGCGCGATAAA</t>
  </si>
  <si>
    <t>GCGACGCCGGTGTCACATTTA</t>
  </si>
  <si>
    <t>GGTGTCACATTTAAGGCGGGC</t>
  </si>
  <si>
    <t>GGCAGGCTAGGGGCGACGC</t>
  </si>
  <si>
    <t>GGACTCTGGCGACTCCGATG</t>
  </si>
  <si>
    <t>GGCGACTCCGATGCGGCTGGG</t>
  </si>
  <si>
    <t>GGACAAACATCTCACTGCGC</t>
  </si>
  <si>
    <t>GCGCTCCTCCGCGATGGCGG</t>
  </si>
  <si>
    <t>GGGTCCCCCTCACGTCCGGCT</t>
  </si>
  <si>
    <t>GGAGCCTGCTGCATCGGACCT</t>
  </si>
  <si>
    <t>GAGTGCCTGTCAGGCGCGTC</t>
  </si>
  <si>
    <t>GAAGCGCTTGGATTTTGCTTC</t>
  </si>
  <si>
    <t>GCCCCTAGCCCGCTGCTCCA</t>
  </si>
  <si>
    <t>GAGCTAGCGCCTACGACC</t>
  </si>
  <si>
    <t>GGGCGGAACCGAGTGCCTGTC</t>
  </si>
  <si>
    <t>GGCAGTTGGGGTCGGAGTCGG</t>
  </si>
  <si>
    <t>GAAGCAACGACCAATCCGCAG</t>
  </si>
  <si>
    <t>GATTATCTTTCTTATCGCGAT</t>
  </si>
  <si>
    <t>GGATTTTGCTTCCGGGTCGT</t>
  </si>
  <si>
    <t>GAACTGACTGCCTGAGCGGAC</t>
  </si>
  <si>
    <t>GCCATGAACTGACTGCCTGAG</t>
  </si>
  <si>
    <t>GAGCGGCTAGGTCCAAGCAGG</t>
  </si>
  <si>
    <t>GGTAATTATCGAACTCCG</t>
  </si>
  <si>
    <t>GCTACGCTCGGGCCCGCAAGA</t>
  </si>
  <si>
    <t>GCTACGCTCGGGCCCGCAAG</t>
  </si>
  <si>
    <t>GGGTCTTCTCGCTACGCTC</t>
  </si>
  <si>
    <t>GTGGGTGCGGGCTCACTGATA</t>
  </si>
  <si>
    <t>GGCGGGTCGCCGGATCGGGT</t>
  </si>
  <si>
    <t>GGGGTGGCGGGTCGCCGGAT</t>
  </si>
  <si>
    <t>GCGGGTCGCCGGATCGGGT</t>
  </si>
  <si>
    <t>GGTGGCGGGTCGCCGGAT</t>
  </si>
  <si>
    <t>GTCCGGTGTAATGGCGGCG</t>
  </si>
  <si>
    <t>GTGGGTCTTCTCGCTACGCT</t>
  </si>
  <si>
    <t>GCTCACTGATACGGCTGTGAG</t>
  </si>
  <si>
    <t>GGGGTGAGTGGGCTAGCTTAC</t>
  </si>
  <si>
    <t>GGGTTTACCGGCATTGCAAA</t>
  </si>
  <si>
    <t>GATTCAGTACTGACGAGGTA</t>
  </si>
  <si>
    <t>GTCGTAATTTAACAAACAAAC</t>
  </si>
  <si>
    <t>GCGGCTTCTTAGCTTTACGA</t>
  </si>
  <si>
    <t>GCTTTACGATGGCAACAAGTA</t>
  </si>
  <si>
    <t>GTACTGACGAGGTAAGGGAAG</t>
  </si>
  <si>
    <t>GTACTGAATCTCACCTTAATT</t>
  </si>
  <si>
    <t>GCGCCAGGTACCTCTGTTTTG</t>
  </si>
  <si>
    <t>GAAGAGCGGAAAGAACAGACC</t>
  </si>
  <si>
    <t>GTGAGCCATAACCGGAGTCTG</t>
  </si>
  <si>
    <t>GCTGTGTGCCTTGCGGGGCGG</t>
  </si>
  <si>
    <t>GGCAGGCTGTGTGCCTTGCG</t>
  </si>
  <si>
    <t>GTATTAATGGGGCGTCGGC</t>
  </si>
  <si>
    <t>GACCTAATTGCGGATTCTTCA</t>
  </si>
  <si>
    <t>GTCGAATTCCGTACGTTCCT</t>
  </si>
  <si>
    <t>GAATCCGATTCCGTACGT</t>
  </si>
  <si>
    <t>GTCGGAGACGACAGAGGAAC</t>
  </si>
  <si>
    <t>GCCTGACAAACGGGCAATGTA</t>
  </si>
  <si>
    <t>GGGGTCTGTCGGCCGACTCAG</t>
  </si>
  <si>
    <t>GGACTCCGTGTGGCAGTTCCG</t>
  </si>
  <si>
    <t>GCGGAGATATGGTAAGTAGC</t>
  </si>
  <si>
    <t>GTTCTATGGTGAGCCACGGTG</t>
  </si>
  <si>
    <t>GTACGGAATCAACCACCAAGA</t>
  </si>
  <si>
    <t>GTCGCCGTCATATGTCGCCT</t>
  </si>
  <si>
    <t>GTGCAGGTTCGCGGGTCGC</t>
  </si>
  <si>
    <t>GGGGTCGTGAGGGAGTGCGCC</t>
  </si>
  <si>
    <t>GCTCCTTAATAGAAGTTTAGT</t>
  </si>
  <si>
    <t>GTCCAGGGAGGGGTTCGGCGG</t>
  </si>
  <si>
    <t>GAGGGGTTCGGCGGTGGAGGT</t>
  </si>
  <si>
    <t>GAATCTCAGTTAGCGGTGGAG</t>
  </si>
  <si>
    <t>GCTCTCAAGGAAAGTAGTCG</t>
  </si>
  <si>
    <t>GCGGAAGCTAGCGGCAGCGA</t>
  </si>
  <si>
    <t>GGCCTTATGGGCCCTGGTTA</t>
  </si>
  <si>
    <t>GAACCGTCTCAAGGCCTTAT</t>
  </si>
  <si>
    <t>GAACTGAGCCACTCCCTTCAT</t>
  </si>
  <si>
    <t>GGAACTGTGGCTTGTGATCCA</t>
  </si>
  <si>
    <t>GAGGCAGTATGTCCGGTTCAA</t>
  </si>
  <si>
    <t>GCTAGCGGCAGCGATGGGAAA</t>
  </si>
  <si>
    <t>GCGGTGGAGAGGCAGTATGTC</t>
  </si>
  <si>
    <t>GCTCCCGCTACGGACACCTC</t>
  </si>
  <si>
    <t>GGACACCTCAGGTGAGCGCT</t>
  </si>
  <si>
    <t>GCCATCTTGGCCTCCTCCGCG</t>
  </si>
  <si>
    <t>GTCCGTAGCGGGAGCTGCC</t>
  </si>
  <si>
    <t>GCCTCCCCGCCGTGACCTTCA</t>
  </si>
  <si>
    <t>GCGAGGTTTTGACTCTCG</t>
  </si>
  <si>
    <t>GGCAGCTGCGGCTTCGCTTCG</t>
  </si>
  <si>
    <t>GcATCTCCGTGAAGGTCACGG</t>
  </si>
  <si>
    <t>GcggccccgcATCTCCGTGA</t>
  </si>
  <si>
    <t>GCCGGTCCGCGCTTAAGTAC</t>
  </si>
  <si>
    <t>GTTGTGCCAGCGACTAAAAAG</t>
  </si>
  <si>
    <t>GACTAAAAAGAGGTGAGAGC</t>
  </si>
  <si>
    <t>GCGGAGGCCGCACCTGGTTAG</t>
  </si>
  <si>
    <t>GCGAGCGACCGAAACCCAAG</t>
  </si>
  <si>
    <t>GAATGCTCCCCGCTTGGGTTT</t>
  </si>
  <si>
    <t>GGAGCCCGCGCTGGGTGGGAGGG</t>
  </si>
  <si>
    <t>GGGAGGGCGGGGAGTGAAGACCC</t>
  </si>
  <si>
    <t>GCATTCGAGTGGAGCCCGCGC</t>
  </si>
  <si>
    <t>GAATGGGGCGGGATGTTCCGC</t>
  </si>
  <si>
    <t>GCTGGCAGATGGTCGTCCACA</t>
  </si>
  <si>
    <t>GCCGCCGCCATTCACTCCGT</t>
  </si>
  <si>
    <t>GTTATTTAAGGGGCGTGGCCAG</t>
  </si>
  <si>
    <t>GACGCACGGGGTGGCGCGCGT</t>
  </si>
  <si>
    <t>GGTGGCGCGCGTGGGACCCGA</t>
  </si>
  <si>
    <t>GCGCGTGGGACCCGAGGGGT</t>
  </si>
  <si>
    <t>GGCTGGGTTTAGTAGGAGACC</t>
  </si>
  <si>
    <t>GTTTCCGACGGAGTGAATGG</t>
  </si>
  <si>
    <t>GCCACCCCGTGCGTCACAGAAT</t>
  </si>
  <si>
    <t>GCCTCCGGGGGGGATTCCTCC</t>
  </si>
  <si>
    <t>GCCGGTAGACCGGCGCGCCTCC</t>
  </si>
  <si>
    <t>GTAGACCGGCGCGCCTCCGGGG</t>
  </si>
  <si>
    <t>GCAAAAAAGGGTCGGGTCATC</t>
  </si>
  <si>
    <t>GTAGGGAGTGAGGCCGGTAGAC</t>
  </si>
  <si>
    <t>GGGCGCTTTGGAGCCGGCCCC</t>
  </si>
  <si>
    <t>GCAGTCTCAGGACGGGCGCTT</t>
  </si>
  <si>
    <t>GCGACCGACACACGCTGCC</t>
  </si>
  <si>
    <t>GGAATCCCCCCCGGAGGCGCGC</t>
  </si>
  <si>
    <t>GGCGACCGACACACGCTGCCT</t>
  </si>
  <si>
    <t>GACCGACACACGCTGCCTGGGGC</t>
  </si>
  <si>
    <t>GACCCTTTTTTGCAGTCTCAGGA</t>
  </si>
  <si>
    <t>GCCGCGGGAGATCATGGACG</t>
  </si>
  <si>
    <t>GTGGGAGGAGACCCTGCGCG</t>
  </si>
  <si>
    <t>GCTGGCGCTGGCGCTGGGCAT</t>
  </si>
  <si>
    <t>GATCATGGACGCGGCGGAAGT</t>
  </si>
  <si>
    <t>GGCTTCCGTAAGGCAGGCCAA</t>
  </si>
  <si>
    <t>GTCTCCGCCCTCCCGACCCTG</t>
  </si>
  <si>
    <t>GGGGTCTCAGCACACGCGCT</t>
  </si>
  <si>
    <t>GCTGCGGCTATCTCGAGATCC</t>
  </si>
  <si>
    <t>GAGCGCTGGCGGCCGCGCGCA</t>
  </si>
  <si>
    <t>GGGCATCGGGACACGGAACT</t>
  </si>
  <si>
    <t>GggacgcgcggTGACCGT</t>
  </si>
  <si>
    <t>GGCCCGGATCTGCGCAAcgg</t>
  </si>
  <si>
    <t>GCCTCCTCCCCTCGGCGCCAA</t>
  </si>
  <si>
    <t>GGATCTGCGCAAcggcggcgg</t>
  </si>
  <si>
    <t>GcggTGACCGTTGGCGCCGA</t>
  </si>
  <si>
    <t>GGCGCCGACGAGATCGGGTG</t>
  </si>
  <si>
    <t>GCGGGTGACCTTCCGGAGGC</t>
  </si>
  <si>
    <t>GCGACGGAGCGGGTGACCTTC</t>
  </si>
  <si>
    <t>GCAGATCCGGGCCGCGGCTGT</t>
  </si>
  <si>
    <t>GGTCCCTCTCTCGCGAGATC</t>
  </si>
  <si>
    <t>GGGAAGGTCAAACCTAATTCT</t>
  </si>
  <si>
    <t>GTGCTGCGGCGACTTCCAGG</t>
  </si>
  <si>
    <t>GAGACGCTGGCGCTGGCAGAG</t>
  </si>
  <si>
    <t>GGCTATACTTATTAAAGTTGG</t>
  </si>
  <si>
    <t>GCGATCAGTCGGTCCTGGGC</t>
  </si>
  <si>
    <t>GGCTGTGGTGTAGGGCGTTGC</t>
  </si>
  <si>
    <t>GGATAAGATCTATGAGACGC</t>
  </si>
  <si>
    <t>GATCTATGAGACGCTGGCGC</t>
  </si>
  <si>
    <t>GGTTTCCAGATCTCGCGAGAG</t>
  </si>
  <si>
    <t>GAACGGCCTAACCCGGAAGCG</t>
  </si>
  <si>
    <t>GACGACAACCACCTTCCGTTT</t>
  </si>
  <si>
    <t>GATCTATGGGTCCGAAGGG</t>
  </si>
  <si>
    <t>GAGCCGAGCCTGAGATCTAT</t>
  </si>
  <si>
    <t>GTACGGGCCGGGTCAACAGT</t>
  </si>
  <si>
    <t>GTTCATCGCGTAGACTGTCCA</t>
  </si>
  <si>
    <t>GGCTTCCGTTCCGAGAGGG</t>
  </si>
  <si>
    <t>GCGGGCAGGAACGGCCTAACC</t>
  </si>
  <si>
    <t>GTCGCCGCATCCCCGCTTCC</t>
  </si>
  <si>
    <t>GCTGGTTTGAAACTAGGGGT</t>
  </si>
  <si>
    <t>GGGACTGACGGTACGGCACT</t>
  </si>
  <si>
    <t>GCGGCCGGGGACTGACGGTA</t>
  </si>
  <si>
    <t>GGGATGCACTGTTCCTGCTGT</t>
  </si>
  <si>
    <t>GACGGTACGGCACTAGGACTC</t>
  </si>
  <si>
    <t>GCACTAGGACTCCGGCTCGC</t>
  </si>
  <si>
    <t>GACTCCAACGGAGACGAGAAG</t>
  </si>
  <si>
    <t>GACTGGGCCAAGGCTCGGGG</t>
  </si>
  <si>
    <t>GACCCCCTTTCGCCCCCGT</t>
  </si>
  <si>
    <t>GCCGGGAATCTCCACCCGTT</t>
  </si>
  <si>
    <t>GAGCAGGGGCGTGACTCCGG</t>
  </si>
  <si>
    <t>GTCCCCGCCGCCGCCGTGCTCA</t>
  </si>
  <si>
    <t>GGTGCCGGCTCCGCGCGCAGGC</t>
  </si>
  <si>
    <t>GACTTCCTTCCCTGAGCACGG</t>
  </si>
  <si>
    <t>GGCGGCGGCGGGGACGAGCAC</t>
  </si>
  <si>
    <t>GGACGAGCACCGGCCTGCGCG</t>
  </si>
  <si>
    <t>GCGCGCGGAGCCGGCACCGGA</t>
  </si>
  <si>
    <t>GCCGGCACCGGATGGTGGGCG</t>
  </si>
  <si>
    <t>Ggccggaagggggcagcggcc</t>
  </si>
  <si>
    <t>GCTCAGGGAAGGAAGTCGGGGG</t>
  </si>
  <si>
    <t>GGTGGCCTACACGGGTAGGGG</t>
  </si>
  <si>
    <t>GCCTCACTCGGTGGCCTACAC</t>
  </si>
  <si>
    <t>GCCTCTGGGCCGAAGGGTTCT</t>
  </si>
  <si>
    <t>GATTGATGTAATCCCGGCTG</t>
  </si>
  <si>
    <t>GTCGGTGCGCAGTTTTCAGTC</t>
  </si>
  <si>
    <t>GCAAGTCCCCTCTGCTGCCTG</t>
  </si>
  <si>
    <t>GGCACAGCCCTCCCCAGTCCA</t>
  </si>
  <si>
    <t>GTGCTGCTCTAGACTTGTC</t>
  </si>
  <si>
    <t>GAGACTCATCAGCTGGCAAGC</t>
  </si>
  <si>
    <t>GGATTCTGTGTCTCTGGGTTC</t>
  </si>
  <si>
    <t>GCAAGCAGGATTCTGTGTCTC</t>
  </si>
  <si>
    <t>GTTTCTGGCCCACGTGAAGCA</t>
  </si>
  <si>
    <t>GTCGTCGGTGGGGTCGGAGCT</t>
  </si>
  <si>
    <t>GGCGTCGGTCGTCGGTGGGGT</t>
  </si>
  <si>
    <t>GGTCTTGGGCGTCGGTCGT</t>
  </si>
  <si>
    <t>GGGCCGGCCCCGCAGGGTCTT</t>
  </si>
  <si>
    <t>GACTCCTGTGTCCCTCTATGA</t>
  </si>
  <si>
    <t>GAGGGCGGGGCCGGCCCCGCA</t>
  </si>
  <si>
    <t>GGCGGTCCTGGAAGGGTCTGG</t>
  </si>
  <si>
    <t>GGCGAGTCGGGCAGCCCACGA</t>
  </si>
  <si>
    <t>GGATTGTGGGATGTGTAGTTT</t>
  </si>
  <si>
    <t>GGGACGCCGCCTAGGATTG</t>
  </si>
  <si>
    <t>GGATTGGGGAGAACGAGGCCA</t>
  </si>
  <si>
    <t>GGTTCGGGTCCCGGGCTAAGG</t>
  </si>
  <si>
    <t>GAGAGGCTGGGTTCGGGTCCC</t>
  </si>
  <si>
    <t>GTGTTCGGGTAGGGGAGAGGC</t>
  </si>
  <si>
    <t>GACCCGGGCCTCGGTGGAGC</t>
  </si>
  <si>
    <t>GCGTATTTAGGGTCCGCCA</t>
  </si>
  <si>
    <t>GCCGGGAAGGTCGGCGTATTT</t>
  </si>
  <si>
    <t>GCCGGGGCCGGTGTTCGGGTA</t>
  </si>
  <si>
    <t>GGACGTCAGTCCAAATAAGA</t>
  </si>
  <si>
    <t>GTTATTTCAAAGGCCGGGCTG</t>
  </si>
  <si>
    <t>GACCTTTGTTATTTCAAAGGC</t>
  </si>
  <si>
    <t>GCAGAGCCCCCTATGACAG</t>
  </si>
  <si>
    <t>GGGTCGGTAGTAGCGATGGC</t>
  </si>
  <si>
    <t>GAGCGCTGGGTGTAcgggcc</t>
  </si>
  <si>
    <t>GCTGGGTGTAcgggccgggcg</t>
  </si>
  <si>
    <t>GCAAGAGCGGTCCACTGTCC</t>
  </si>
  <si>
    <t>GACTGGAGCGGTTGCATCCCG</t>
  </si>
  <si>
    <t>GCGCTCCAGCTCTTCCACTC</t>
  </si>
  <si>
    <t>GCGTCCTTGCTGCAGTCGGAC</t>
  </si>
  <si>
    <t>GAACCCGGTCCGACTGCAGCA</t>
  </si>
  <si>
    <t>GCCCGAACCTTCTTTTCTCCC</t>
  </si>
  <si>
    <t>GAAGTAGAGTTGCGAGAGCG</t>
  </si>
  <si>
    <t>GACCGCAGTTCGCTACAATAG</t>
  </si>
  <si>
    <t>GAAGTCGTAGGGAAGGCAGCG</t>
  </si>
  <si>
    <t>GAAGGCAGCGAGGAAGACGC</t>
  </si>
  <si>
    <t>GCAAGGACGCCATCTTGGGGA</t>
  </si>
  <si>
    <t>GCGAGGAAGACGCTGGCTCTC</t>
  </si>
  <si>
    <t>GTCGCCCTATAGCGAGTATG</t>
  </si>
  <si>
    <t>GCGCGTGCGCAGGCCGAATGG</t>
  </si>
  <si>
    <t>GCGTCCCTTTGAGGCCTGGT</t>
  </si>
  <si>
    <t>GTCCCAGTGGGCCACCTGGAG</t>
  </si>
  <si>
    <t>GATGAGTCCCAGTGGGCCACC</t>
  </si>
  <si>
    <t>GCGCACGCGCAGCCGTAGA</t>
  </si>
  <si>
    <t>GCAGGTTGGGAACGCCGACC</t>
  </si>
  <si>
    <t>GGCGGCCTCGCTCCACTGCT</t>
  </si>
  <si>
    <t>GAACGCCGACCAGGCCTCAAA</t>
  </si>
  <si>
    <t>GCCTCAAAGGGACGCAGGGT</t>
  </si>
  <si>
    <t>GAAAGAGGAGGATACATATC</t>
  </si>
  <si>
    <t>GCAGACGGACTCGCAGGCGTG</t>
  </si>
  <si>
    <t>GACTCGAGCTCGCACAGCGCG</t>
  </si>
  <si>
    <t>GGTGCTGCGGGAGGACGGCGC</t>
  </si>
  <si>
    <t>GAAGTCGGCGTCGACCTGGA</t>
  </si>
  <si>
    <t>GCAGCATggcccgggcccgacc</t>
  </si>
  <si>
    <t>GTGCTTGCTAGTGAGGGCGGGA</t>
  </si>
  <si>
    <t>GTGACTCACTGAGCGTGTGTGA</t>
  </si>
  <si>
    <t>GGCGGCCGTGCTTGCTAGTG</t>
  </si>
  <si>
    <t>GGAAGTTGTGCAGCTCGAAGT</t>
  </si>
  <si>
    <t>GCCTGGCTGGTGCTGCGGGAGGA</t>
  </si>
  <si>
    <t>GTCCAGCAGCACTAAGGTGCG</t>
  </si>
  <si>
    <t>GCTGGACAACCTCAACGTGC</t>
  </si>
  <si>
    <t>GCCCGGGCTTGGGCCCTCTTT</t>
  </si>
  <si>
    <t>GCTGGGTCCTTCGGCAGGAGG</t>
  </si>
  <si>
    <t>GCGATTGGGCTACCGTAGAT</t>
  </si>
  <si>
    <t>GAATGAGTCTCCCGCACGTTG</t>
  </si>
  <si>
    <t>GCACTAAGGTGCGGGGTCCGC</t>
  </si>
  <si>
    <t>GGCGCAAACCGCGCCAAGCA</t>
  </si>
  <si>
    <t>GAGACTCATTCGCTTTTCTTC</t>
  </si>
  <si>
    <t>GGGGTTGGTACAGCATCGA</t>
  </si>
  <si>
    <t>GTCCGTGCGCTAGTCGTGTGC</t>
  </si>
  <si>
    <t>GCCTATGAGATCCCGGCCTCA</t>
  </si>
  <si>
    <t>GCGGAGTCTAGATTGGGAAAT</t>
  </si>
  <si>
    <t>GTAGTGGGCGGAGTCTAGATT</t>
  </si>
  <si>
    <t>GACGGTCCACAAAGGCTCAGA</t>
  </si>
  <si>
    <t>GCCCGGCCCCGGCTGCGAGTC</t>
  </si>
  <si>
    <t>GCCGCTACCAAGTACCACAC</t>
  </si>
  <si>
    <t>GTAGGAGATGCCGCTGCACCA</t>
  </si>
  <si>
    <t>GCTAGTCGTGTGCCGGGTG</t>
  </si>
  <si>
    <t>GTGTGGCAGCAGAGCTCCTT</t>
  </si>
  <si>
    <t>GGACCCGCCAGTTTCTAACTCAG</t>
  </si>
  <si>
    <t>GTTGTTCCGGCTGCCTTTCACTG</t>
  </si>
  <si>
    <t>GCGCCGGACCCCTATTTGCAA</t>
  </si>
  <si>
    <t>GGACCCCTATTTGCAAAGGT</t>
  </si>
  <si>
    <t>GCAGAGCTCCTTAGGACG</t>
  </si>
  <si>
    <t>GCCACTGAGTTAGAAACTGG</t>
  </si>
  <si>
    <t>GTCCCCTCAGTGAAAGGCAGC</t>
  </si>
  <si>
    <t>GCAGCAGCGAGAATCTACA</t>
  </si>
  <si>
    <t>GGGCCACCCACCTTTGCAAAT</t>
  </si>
  <si>
    <t>GTTGGCCGAGCTGCGCACGTG</t>
  </si>
  <si>
    <t>GCCTTATTCTAGGCACTTGTT</t>
  </si>
  <si>
    <t>GAAGACCCACGCGCGAGCCC</t>
  </si>
  <si>
    <t>GCTGCGCACGTGCGGCCGGAA</t>
  </si>
  <si>
    <t>GTCTGGAAGCATTTCCGCTC</t>
  </si>
  <si>
    <t>GCCCTGGCGCGTTCGGGCGGC</t>
  </si>
  <si>
    <t>GGAAACGCGTCACAGGAACGC</t>
  </si>
  <si>
    <t>GGCCAACAGGAAACGCGTCAC</t>
  </si>
  <si>
    <t>GAGATGCGTTGACTCGCGG</t>
  </si>
  <si>
    <t>GTCACAGGAACGCTGGCACC</t>
  </si>
  <si>
    <t>GTCGCCATCTTTCCCGTTTCC</t>
  </si>
  <si>
    <t>GCGGGCCCCAGGGGTAGTGT</t>
  </si>
  <si>
    <t>GCTAGAGTCAGGGCACGGCGG</t>
  </si>
  <si>
    <t>GTTCCCACGAGCTTACAGAA</t>
  </si>
  <si>
    <t>GGCATGAACCCGGGAAGCTC</t>
  </si>
  <si>
    <t>GACGTTGAGGCCGCGTTGGG</t>
  </si>
  <si>
    <t>GGTGTTCATCTCCGCGACC</t>
  </si>
  <si>
    <t>GCGTTCTTTCCCGCCTCATCC</t>
  </si>
  <si>
    <t>GTGGGAACCGCCTCCACCGCC</t>
  </si>
  <si>
    <t>GCGTTGGGCGGTTCAGACTCA</t>
  </si>
  <si>
    <t>GCAGCAGCAACTGCAGTTCCG</t>
  </si>
  <si>
    <t>GGTTCCTATCGCGGGTCGCTC</t>
  </si>
  <si>
    <t>GGGTTGGAGCCGACTCTGGAG</t>
  </si>
  <si>
    <t>GCGCGCACGAGTACGTGCG</t>
  </si>
  <si>
    <t>GAGCCCAAGGCGCGGGGACCG</t>
  </si>
  <si>
    <t>GCAGCTCGGTTGGACGGCTT</t>
  </si>
  <si>
    <t>GCGGCCGCCCTCTCTGGACCC</t>
  </si>
  <si>
    <t>GCGATAGGAACCCGGGTTCC</t>
  </si>
  <si>
    <t>GGTTCCCGGGTCCAGAGAGGG</t>
  </si>
  <si>
    <t>GCTCTGGGCCGGTGGGTTCCC</t>
  </si>
  <si>
    <t>GGGACCTGAGGAATCGCG</t>
  </si>
  <si>
    <t>GCACCTCGTCATCCTCGCCTA</t>
  </si>
  <si>
    <t>GATGATGAGGATTCGGGGACA</t>
  </si>
  <si>
    <t>GCAGGGGATGATGAGGATTCG</t>
  </si>
  <si>
    <t>GCACTCTTAAGAGGTCGAACG</t>
  </si>
  <si>
    <t>GTCGAACGGGGAGGGCGGCAG</t>
  </si>
  <si>
    <t>GGCTGTGCTCGCTTCCGGAAG</t>
  </si>
  <si>
    <t>GTACTTGCGCAAAGACGACG</t>
  </si>
  <si>
    <t>GGAGGTATGAGCACGGTTC</t>
  </si>
  <si>
    <t>GACAACATGCTTGCGGACCT</t>
  </si>
  <si>
    <t>GTACCACGCACAGGCGAAC</t>
  </si>
  <si>
    <t>GCACCAGTATTCCCGCGGT</t>
  </si>
  <si>
    <t>GGCAGCATGGGTCGGGAGTCA</t>
  </si>
  <si>
    <t>GCTGCCCCGCGAGCATTGGA</t>
  </si>
  <si>
    <t>GCCCTTCCAATGCTCGCG</t>
  </si>
  <si>
    <t>GCCAGCACGTCCTGTTTTCGT</t>
  </si>
  <si>
    <t>GGCAGCGCTGACCGCACGTG</t>
  </si>
  <si>
    <t>GCTGTGGCGGCCATCCCAGCG</t>
  </si>
  <si>
    <t>GGGGCAGCGCTGACCGCACG</t>
  </si>
  <si>
    <t>GGCGAACCGGACAAACAAGG</t>
  </si>
  <si>
    <t>GTGCCCTTGAGTACCACGCAC</t>
  </si>
  <si>
    <t>GAGTACCACGCACAGGCGAAC</t>
  </si>
  <si>
    <t>GCCCCGCGAGCATTGGAA</t>
  </si>
  <si>
    <t>GGCGGGAGTTGAGGTGGCCGC</t>
  </si>
  <si>
    <t>GTATTCCCGCGGTCGGCAGCA</t>
  </si>
  <si>
    <t>GTGTTTAGCGCTGGTCTTTGC</t>
  </si>
  <si>
    <t>GACCCATGCTGCCGACCGC</t>
  </si>
  <si>
    <t>GGCGCGCTGCGATGACGTCGG</t>
  </si>
  <si>
    <t>GCCATGGCCAGCCGCACGCC</t>
  </si>
  <si>
    <t>GcagctgccgcATCGGGGCCC</t>
  </si>
  <si>
    <t>Gcatcgaccgagccggcgacc</t>
  </si>
  <si>
    <t>GCGGTACCCGGGCCCCGATg</t>
  </si>
  <si>
    <t>Gcggaggccggggcgcacggc</t>
  </si>
  <si>
    <t>Gggagcccgcgcagaccgagg</t>
  </si>
  <si>
    <t>Ggcggctgcatcgaccgagc</t>
  </si>
  <si>
    <t>GGCGCTGTTCTACGTCGCG</t>
  </si>
  <si>
    <t>GgcggcggcggGTGAACGACG</t>
  </si>
  <si>
    <t>GCAGACGCAGCTCGATTCC</t>
  </si>
  <si>
    <t>GTAGAACTGTGGCGCTTTC</t>
  </si>
  <si>
    <t>GAAGCGTCTCGTGTCGAATT</t>
  </si>
  <si>
    <t>GCCCCGGGCAGCGTCGGAAGA</t>
  </si>
  <si>
    <t>GCCCTCTTCCGACGCTGCC</t>
  </si>
  <si>
    <t>GCTGGGGGAGGCCGGCGCACA</t>
  </si>
  <si>
    <t>GCACATGGACACCCGTGGCC</t>
  </si>
  <si>
    <t>GCCGGCGCACATGGACACCCG</t>
  </si>
  <si>
    <t>GCCACGGGTGTCCATGTGCGC</t>
  </si>
  <si>
    <t>GTATTGTGCCCAAGGGACCGA</t>
  </si>
  <si>
    <t>GCGCAGGCGCCGTAGAACTG</t>
  </si>
  <si>
    <t>GTGGCGCTTTCTGGGTAAAGA</t>
  </si>
  <si>
    <t>GATTCCAGGTATTGTGCCCAA</t>
  </si>
  <si>
    <t>GAATGAACCCGCTGCTGGGGG</t>
  </si>
  <si>
    <t>GCCCGGGAATGAACCCGCTGC</t>
  </si>
  <si>
    <t>GGCCCTTGTCGGCCGCCATT</t>
  </si>
  <si>
    <t>GTCCTCCGAGTCGCTGCCGC</t>
  </si>
  <si>
    <t>GAGGCCGCGCCTCGGCGCTTC</t>
  </si>
  <si>
    <t>GCCGCCATTCGGGCCGCGCGC</t>
  </si>
  <si>
    <t>GCGCTGCCCGGAGCCGGGTCT</t>
  </si>
  <si>
    <t>GTTCCCAGCGCGCGGCCCGAA</t>
  </si>
  <si>
    <t>GGGCCCGGAAGGTAGGCGCG</t>
  </si>
  <si>
    <t>GACGCCCGGGCCCGGAAGGT</t>
  </si>
  <si>
    <t>GTGGGGCTGGGACGCATGTT</t>
  </si>
  <si>
    <t>GCGCGCTGGGAACGCAGAA</t>
  </si>
  <si>
    <t>GGCCCTTGTCGGCCGCCATTC</t>
  </si>
  <si>
    <t>GGCCATGGCAGCTCGCGACCG</t>
  </si>
  <si>
    <t>GGCCGACAAGGGCCCGGCGGC</t>
  </si>
  <si>
    <t>GAAGGTAGGCGCGTGGGGCT</t>
  </si>
  <si>
    <t>GACCTCGGTCGCGAGCTGCCA</t>
  </si>
  <si>
    <t>GCGGCCTAGGCTTCCGGTACT</t>
  </si>
  <si>
    <t>GCCCAGATCGGTGACAGCCT</t>
  </si>
  <si>
    <t>GCCGCTTAAACCGCACTCC</t>
  </si>
  <si>
    <t>GACTTCGTCTCCGAAGCCGAT</t>
  </si>
  <si>
    <t>GGTCGCGACCTACGCTGATCC</t>
  </si>
  <si>
    <t>GGTCGCGACCAGCCCAGAT</t>
  </si>
  <si>
    <t>GAGGGCTGGGGAGCCGGCTTA</t>
  </si>
  <si>
    <t>GCTCCTTCAGGTACACGCGA</t>
  </si>
  <si>
    <t>GAACACATGGGCCTCGATCCC</t>
  </si>
  <si>
    <t>GCCGGCTTACGGGCTCTGCG</t>
  </si>
  <si>
    <t>GCCGAGCGGGAGTGGCCTCGT</t>
  </si>
  <si>
    <t>GggggcgggCGGAGGTTTCCG</t>
  </si>
  <si>
    <t>GCGGGAGTGGCCTCGTTGGT</t>
  </si>
  <si>
    <t>GGGCCCGAGTCGCGAGGCTTG</t>
  </si>
  <si>
    <t>GACCGAGGGTGCCGAGCGGGAG</t>
  </si>
  <si>
    <t>GCGGAGGCCTAAGGCCTGGCC</t>
  </si>
  <si>
    <t>GCCTGAGAGGAGGCGAATAT</t>
  </si>
  <si>
    <t>GACTCGGGCCCGTGTCCTACCAACG</t>
  </si>
  <si>
    <t>GAGAGTCCCCCAGAGCCGGCC</t>
  </si>
  <si>
    <t>GGGCTGGACAGCCGGGGGAGC</t>
  </si>
  <si>
    <t>Ggaggccgtagcgagagggc</t>
  </si>
  <si>
    <t>GgcgggCGGAGGTTTCCGAGG</t>
  </si>
  <si>
    <t>GAGTAGCTTTATCGAAGATG</t>
  </si>
  <si>
    <t>GTGGTGCGCAGCAGGGTCGGC</t>
  </si>
  <si>
    <t>GAGTCGCGAGGCTTGGGGTGAGG</t>
  </si>
  <si>
    <t>GGCCCGAGTCGCGAGGCTTG</t>
  </si>
  <si>
    <t>GGACACGGGCCCGAGTCGCG</t>
  </si>
  <si>
    <t>GTGGCCTCGTTGGTAGGACA</t>
  </si>
  <si>
    <t>Gcgagaggaggccgtagcgag</t>
  </si>
  <si>
    <t>GAGGCCACTCCCGCTCGGCACCCT</t>
  </si>
  <si>
    <t>GGGAGCGAGCCTCGAGCGGGC</t>
  </si>
  <si>
    <t>Gggcacgcgcgccggcgacca</t>
  </si>
  <si>
    <t>GGAGCGAGTACATTAACCCC</t>
  </si>
  <si>
    <t>GAGTACATTAACCCCTGGAGG</t>
  </si>
  <si>
    <t>GGCGAGGGAGCGAGCCTCGAG</t>
  </si>
  <si>
    <t>Ggcgggcagcgcagcgccgagc</t>
  </si>
  <si>
    <t>Gcagcgccgagcggggcccgc</t>
  </si>
  <si>
    <t>GTTAATGTACTCGCTCCAGCC</t>
  </si>
  <si>
    <t>GaccatggcgTTCGCCGGGC</t>
  </si>
  <si>
    <t>GATCCTGGAGCCCATGGTCCCC</t>
  </si>
  <si>
    <t>GAGATTCCGGCCGCCGCTGGG</t>
  </si>
  <si>
    <t>GTCGCGAGAAGCCGGAAGACG</t>
  </si>
  <si>
    <t>GGGCGGATGTCGCGAGAAGC</t>
  </si>
  <si>
    <t>GCTGAGATGCTGCCTGGCGGA</t>
  </si>
  <si>
    <t>GAGAAGCTCGTAGAGAGTGTG</t>
  </si>
  <si>
    <t>GCCTTTATCGCGAGATTC</t>
  </si>
  <si>
    <t>GATAAAGGCTCATTGTCTCG</t>
  </si>
  <si>
    <t>GTCTCGCGGGAGCGCTGCTGG</t>
  </si>
  <si>
    <t>GCTGCTGGCGGTCGGGCGCT</t>
  </si>
  <si>
    <t>GGGAGACGAGTTGCATGTGT</t>
  </si>
  <si>
    <t>GATTACTCTGGGGTTCGAGT</t>
  </si>
  <si>
    <t>GCGTACAGGGATTACTCTG</t>
  </si>
  <si>
    <t>GGGGATGGGTGGAGGCGTAC</t>
  </si>
  <si>
    <t>GGGCCTCGGGGAGGCCCAGAG</t>
  </si>
  <si>
    <t>GGAAACTGGGGTTTGGGCCTC</t>
  </si>
  <si>
    <t>GTGTAGGCGCGGCTGACCGGT</t>
  </si>
  <si>
    <t>GGGGTGGGGCAGGCGACGGT</t>
  </si>
  <si>
    <t>GCGTACCAGAGCTTGCGGC</t>
  </si>
  <si>
    <t>GAGGGGCTGGTCCCGGGGAT</t>
  </si>
  <si>
    <t>GGTCCGGGCTCAAAGAGCCA</t>
  </si>
  <si>
    <t>GCCCCAGGCTTTTCTTTCCGG</t>
  </si>
  <si>
    <t>GAGGCGCGCACAGAACAGGCT</t>
  </si>
  <si>
    <t>GGAACGTGCAGCCGCGGGTGC</t>
  </si>
  <si>
    <t>GGAAACGGGAACGTGCAGCCG</t>
  </si>
  <si>
    <t>GTTCCGGTGGCTGGCGGAAA</t>
  </si>
  <si>
    <t>GCCGCAGTTCCGGTGGCTGG</t>
  </si>
  <si>
    <t>GCCTGCCGGGGAGGGTCTGAC</t>
  </si>
  <si>
    <t>GTTCCCGTTTCCGCCAGCCAC</t>
  </si>
  <si>
    <t>GGTCTGACGGGCTTGGAGGCT</t>
  </si>
  <si>
    <t>GGCGGGCGATCCCGGGCTCCC</t>
  </si>
  <si>
    <t>GATCCCGGGCTCCCCGGGCTG</t>
  </si>
  <si>
    <t>GCTCCCCGGGCTGTGGGCTAC</t>
  </si>
  <si>
    <t>GTGGGCTACAGGCGCAGAGC</t>
  </si>
  <si>
    <t>GCTACAGGCGCAGAGCGGGCC</t>
  </si>
  <si>
    <t>GATATCGAAGATAAGCGAGAG</t>
  </si>
  <si>
    <t>GGCACACGAACACCCAGCGC</t>
  </si>
  <si>
    <t>GCGCCGCGCGGTAAGCGCTG</t>
  </si>
  <si>
    <t>GATCGCCCGCCGCCTCGCGAT</t>
  </si>
  <si>
    <t>GACCCGAGCCAATCGCGAGG</t>
  </si>
  <si>
    <t>GGAGAAGCAAAGGGACGACTG</t>
  </si>
  <si>
    <t>GGGACGACTGAGGGAATAATC</t>
  </si>
  <si>
    <t>GGAAACAGCTTAGGGGAAGA</t>
  </si>
  <si>
    <t>GCCTAGTACTTCACGCCTCAG</t>
  </si>
  <si>
    <t>GAGCAGCTGCGGGAGAAGCAA</t>
  </si>
  <si>
    <t>GCGCGTCCCCACGGCTTCAG</t>
  </si>
  <si>
    <t>GCCACGTCATGAGGAAGTGC</t>
  </si>
  <si>
    <t>GTCCCCACGGCTTCAGTGGGC</t>
  </si>
  <si>
    <t>GTGGCACCTGATTAGCTCCGC</t>
  </si>
  <si>
    <t>GCTCCGCTGGGCGCGTCCCCA</t>
  </si>
  <si>
    <t>GCCCCTGTCTCCCTTCCATTGG</t>
  </si>
  <si>
    <t>GGCCGCCACCATCTCCTCCAA</t>
  </si>
  <si>
    <t>GGGGCGGGCTTAATGACGGA</t>
  </si>
  <si>
    <t>GGCTTAATGACGGAAGGAGCA</t>
  </si>
  <si>
    <t>GAGTCCCGCGAGTGAGCAGTG</t>
  </si>
  <si>
    <t>GGCATGGACCGAAGGCGGCTC</t>
  </si>
  <si>
    <t>GCGAGAACGGAGAGTCAGGCC</t>
  </si>
  <si>
    <t>GAGAGTCAGGCCGGGCGAGGCA</t>
  </si>
  <si>
    <t>GCCGGGCGAGGCATGGACCGA</t>
  </si>
  <si>
    <t>GGAGGGCGAGAACGGAGAGTC</t>
  </si>
  <si>
    <t>GAAGAAAGCTGGCTGCTGTAT</t>
  </si>
  <si>
    <t>GAGCTGCCGCCTCGCGCCCC</t>
  </si>
  <si>
    <t>GCCGCCGCCATTTTAGCTGT</t>
  </si>
  <si>
    <t>GCGAGGATGTCCAAGCGGCAC</t>
  </si>
  <si>
    <t>GGTCCTGGCAGGGAGCGGGCC</t>
  </si>
  <si>
    <t>GCTCGGGCTTTGTTGGGGTCC</t>
  </si>
  <si>
    <t>GGCACCGGTTGGACCTAGGGG</t>
  </si>
  <si>
    <t>GGCTGTAGTAGCGGGAGGGGT</t>
  </si>
  <si>
    <t>GTGTGGGCTGTAGTAGCGGG</t>
  </si>
  <si>
    <t>GGTTCCGGCCGCACCGTGT</t>
  </si>
  <si>
    <t>GACATCCTCGCACTCTTCGAA</t>
  </si>
  <si>
    <t>GACCGATGGGTAAGCCAGGCC</t>
  </si>
  <si>
    <t>GCGGGGACCGATGGGTAAGCC</t>
  </si>
  <si>
    <t>GCAGTTATTAAGGAAGAAAGC</t>
  </si>
  <si>
    <t>GATGTCCAAGCGGCACCGGT</t>
  </si>
  <si>
    <t>GGGATGTCGGAAGATCCTAG</t>
  </si>
  <si>
    <t>GACGAGCTGCACTCGGTGTT</t>
  </si>
  <si>
    <t>GGGTTCAGGACGAGCTGCACT</t>
  </si>
  <si>
    <t>GCCGGCGGGTCTGGAGCGC</t>
  </si>
  <si>
    <t>GACGCTTCAGGGCCGGGAGCA</t>
  </si>
  <si>
    <t>GCTGCCCGACGCTTCAGGGCC</t>
  </si>
  <si>
    <t>GCGCGGCTGCCCGACGCTTCA</t>
  </si>
  <si>
    <t>GGAAGATCCTAGAGGTCCCA</t>
  </si>
  <si>
    <t>GTGCGGTACCGATCAGAAACT</t>
  </si>
  <si>
    <t>GCGGTACGGGAAGACAGCTTT</t>
  </si>
  <si>
    <t>GATCCGGGCTTCTCGGGCCG</t>
  </si>
  <si>
    <t>GCCACCCTGCGCTTCGATCC</t>
  </si>
  <si>
    <t>GCAGAAGATCCTTCGCGGCCC</t>
  </si>
  <si>
    <t>GCAGTGGTACCGTCGGGGCCT</t>
  </si>
  <si>
    <t>GGCTGTGCAGTGGTACCGTC</t>
  </si>
  <si>
    <t>GAGCCAAATCTGCCGAGGC</t>
  </si>
  <si>
    <t>GGGCGACCGCTGCCTCGCAAT</t>
  </si>
  <si>
    <t>GAGAAGCCCGGATCGAAGCGC</t>
  </si>
  <si>
    <t>GAAGAGCTCTCGGCTGTGCAG</t>
  </si>
  <si>
    <t>GGCGGGCCCCGGACCCTCGA</t>
  </si>
  <si>
    <t>GCCGGCGCTACAACATCAAG</t>
  </si>
  <si>
    <t>GGCAGGGCACAGGCCGCCCT</t>
  </si>
  <si>
    <t>GAAATCCAGCCCCGGTCCG</t>
  </si>
  <si>
    <t>GCTCGGGGGGGCCCTTCGA</t>
  </si>
  <si>
    <t>GTAAGACATCCCCGGACCG</t>
  </si>
  <si>
    <t>GGAAGTCTCACGGCCGGAGT</t>
  </si>
  <si>
    <t>GGTTCCCAGACCACCAACTC</t>
  </si>
  <si>
    <t>GGGGGGCCCTTCGAGGGTCC</t>
  </si>
  <si>
    <t>GTAACTGACTTTGCCGCTGA</t>
  </si>
  <si>
    <t>GCGCTCAGAGCTACTCCGGC</t>
  </si>
  <si>
    <t>GCCTGGCTCCGACCCGATTA</t>
  </si>
  <si>
    <t>GCAAGTTCTTCCGCGGGGCC</t>
  </si>
  <si>
    <t>GAGTTTGGCAAGTTCTTCCGC</t>
  </si>
  <si>
    <t>GTTCTGGGCAAGCTATAGCCA</t>
  </si>
  <si>
    <t>GGCAAGCTATAGCCATGGCTG</t>
  </si>
  <si>
    <t>GCGGGAGCCTTAATCGGGT</t>
  </si>
  <si>
    <t>GAGGTCCCTGGGACCTCAGTT</t>
  </si>
  <si>
    <t>GGGACCTCAGTTTGGGATTGA</t>
  </si>
  <si>
    <t>GCGCGCGTCCCCTTTGTTTA</t>
  </si>
  <si>
    <t>GGACGGCGCAAGCGCATCG</t>
  </si>
  <si>
    <t>GCGAAATGGCTCCGACCG</t>
  </si>
  <si>
    <t>GCATGGAGGAATCGGCGAAA</t>
  </si>
  <si>
    <t>GAAACGCACAGCAACTCGCA</t>
  </si>
  <si>
    <t>GGCTGCGGAGCCATGGTCCA</t>
  </si>
  <si>
    <t>GAAGGGACGAGCCGCCCGC</t>
  </si>
  <si>
    <t>GGCTTTGTTGCGAAGCGCGGG</t>
  </si>
  <si>
    <t>GcgggcgggcgccgTGGACCA</t>
  </si>
  <si>
    <t>GTAGAAGGCCAGAGTCACACA</t>
  </si>
  <si>
    <t>GCGCACGCAACCCGCAATC</t>
  </si>
  <si>
    <t>GCTCCATGTCCCGGTTCACGC</t>
  </si>
  <si>
    <t>GCCGGGCCCCAGGCTCCCGCC</t>
  </si>
  <si>
    <t>GGGCCAGGCAGGAGCGGGAT</t>
  </si>
  <si>
    <t>GCAGAAGAATTTCTATGAGCAGAAT</t>
  </si>
  <si>
    <t>GGAAGAAGCAACATTTTGGGAA</t>
  </si>
  <si>
    <t>GCCCACCATGTCCATAAATGCAC</t>
  </si>
  <si>
    <t>GCCTGGAATTCTTTGTAATAAA</t>
  </si>
  <si>
    <t>GCTGGTTCTCTTTGAACAGATGC</t>
  </si>
  <si>
    <t>GATGTTTCAGATGAACAAGTGC</t>
  </si>
  <si>
    <t>GCACAGGAAGAAGCAACATTTT</t>
  </si>
  <si>
    <t>GAAATTCTTCTGCATCATATG</t>
  </si>
  <si>
    <t>GTTGCTTCTTCCTGTGCATTTA</t>
  </si>
  <si>
    <t>GCCCAGATGAGCTGCCCTCGG</t>
  </si>
  <si>
    <t>GATTTACCAGCATGAGAATTAAGA</t>
  </si>
  <si>
    <t>GCGGGACCCGGGACAAGAAGA</t>
  </si>
  <si>
    <t>GAGCCGCCCGGCGGGAGCCTG</t>
  </si>
  <si>
    <t>GGGACATGGAGCCGCCCGGC</t>
  </si>
  <si>
    <t>GGTCGCCGGCCAGCGTGAACC</t>
  </si>
  <si>
    <t>GAGCGGCGTAGGCGCGGGGTCGC</t>
  </si>
  <si>
    <t>GACCCGGGACAAGAAGAAGGGC</t>
  </si>
  <si>
    <t>GCCCGGAGTTTTTGGGGCCCC</t>
  </si>
  <si>
    <t>GCCTGCGTTTCCTCGCGTTAG</t>
  </si>
  <si>
    <t>GCCGCAGTTGCCCGGAGTTTT</t>
  </si>
  <si>
    <t>GCGGGCCTTCGAGAACCAT</t>
  </si>
  <si>
    <t>GCCGGCACGCGGGCCTCCGCG</t>
  </si>
  <si>
    <t>GTCTGTATTAATTCATACCCT</t>
  </si>
  <si>
    <t>GGGCAACCTTATCACTACTT</t>
  </si>
  <si>
    <t>GGCAACTGCGGCCCAACGCCA</t>
  </si>
  <si>
    <t>GCTGCTGCAGGCCCAGGTGAA</t>
  </si>
  <si>
    <t>GAATGGAGTAACCTGACAGCG</t>
  </si>
  <si>
    <t>GGCCTCGGCGCGCGGGTTCCC</t>
  </si>
  <si>
    <t>GCTCTCCGGGAAACAATTA</t>
  </si>
  <si>
    <t>GCGAGGAAACGCAGGCGAGT</t>
  </si>
  <si>
    <t>GCCCCTGCACCACTAACGCG</t>
  </si>
  <si>
    <t>GTTATTTCCCCAAATGCGG</t>
  </si>
  <si>
    <t>GCCTCCACTACCATAAGCTC</t>
  </si>
  <si>
    <t>GTAACCTGACAGCGGGGACG</t>
  </si>
  <si>
    <t>GTATATGCCAAAGTAGTGATA</t>
  </si>
  <si>
    <t>GAGCGCGAGGAAATggcggc</t>
  </si>
  <si>
    <t>GCGACGGCGAGCGCGAGGAAA</t>
  </si>
  <si>
    <t>GAAAATAAGAAACTAGagcct</t>
  </si>
  <si>
    <t>GTATGCCCATCAGCTTAGGTT</t>
  </si>
  <si>
    <t>GAGAATGTCTTTTAAAGGAC</t>
  </si>
  <si>
    <t>GATGGGCATACAACTTACCCC</t>
  </si>
  <si>
    <t>GCAGCTTTGTGTCCGGGGCG</t>
  </si>
  <si>
    <t>GGGTCCGATGGTTCTCGA</t>
  </si>
  <si>
    <t>GTGACGCGCGCGCCGGAGCG</t>
  </si>
  <si>
    <t>GAACTTAGAATCAGCATTTTG</t>
  </si>
  <si>
    <t>GAGGAGCATCCCTTCTATGAC</t>
  </si>
  <si>
    <t>GTTTTCGCTATGGGCAAACG</t>
  </si>
  <si>
    <t>GCAAACTTGACGTTTTCGCTA</t>
  </si>
  <si>
    <t>GTTGACTGGACAACTTCCTGG</t>
  </si>
  <si>
    <t>GGATACATCTCTGGCGACT</t>
  </si>
  <si>
    <t>GTCCAGTCAACACAAGCACGT</t>
  </si>
  <si>
    <t>GGCTCGCTGACTGCGCTTTA</t>
  </si>
  <si>
    <t>GGCTCCCGCTGTGCTCGGCCG</t>
  </si>
  <si>
    <t>GTCTCCCAGATAGTGCTGCTC</t>
  </si>
  <si>
    <t>GTATCCTCGAGTTTGGTCCTC</t>
  </si>
  <si>
    <t>GCCTGACGGGACCAAGGCGG</t>
  </si>
  <si>
    <t>GCACGCGGTGCAGGGTAACA</t>
  </si>
  <si>
    <t>GTGCTAACTCCGGGCGACT</t>
  </si>
  <si>
    <t>GCTTCCGGGCCGTGCTAACTC</t>
  </si>
  <si>
    <t>GGTAACATGGCGGATGCGGA</t>
  </si>
  <si>
    <t>GGTCCTAGCAGCGCGGCCTGA</t>
  </si>
  <si>
    <t>GTGCGTGCCTTGCCGCGGGGC</t>
  </si>
  <si>
    <t>GGCGGAATCCGAGGCGCCCGC</t>
  </si>
  <si>
    <t>GCAGACGACCAGCGGGCGCCT</t>
  </si>
  <si>
    <t>GCCCCGCGGCAAGGCACGCAC</t>
  </si>
  <si>
    <t>GGTGGGTGGGTCCTAGCAGCG</t>
  </si>
  <si>
    <t>GCGGTCTCGCCCTCCGTAC</t>
  </si>
  <si>
    <t>GGAGGAGGCGGGGCCATCCCG</t>
  </si>
  <si>
    <t>GTCTGCGCAATGCGATTTGC</t>
  </si>
  <si>
    <t>GATTTGCTGGCTCGGCCAGTA</t>
  </si>
  <si>
    <t>GTGCTAACTCCGGGCGACTCG</t>
  </si>
  <si>
    <t>GGCGACTCGGGGAACGGGGG</t>
  </si>
  <si>
    <t>GGCGCAGCCTACGTCATCACC</t>
  </si>
  <si>
    <t>GCAGCGCGATTGGCCCGCG</t>
  </si>
  <si>
    <t>GAGCGCAGGGCTTTGTCGCAG</t>
  </si>
  <si>
    <t>GAGGTGAAAGTATTGGCGGAA</t>
  </si>
  <si>
    <t>GGGGAGACCTTGGCGGAGCGG</t>
  </si>
  <si>
    <t>GGCTGCGCCTGTGCATGCGC</t>
  </si>
  <si>
    <t>GCTTTGTCGCAGCGGGGGTGG</t>
  </si>
  <si>
    <t>GCGCGGTTCTACCGCACG</t>
  </si>
  <si>
    <t>GCCAATACTTTCACCTCCGC</t>
  </si>
  <si>
    <t>GCCTGACAGGAACGCCTCGTG</t>
  </si>
  <si>
    <t>GCGATATTTGAATTGATTGAA</t>
  </si>
  <si>
    <t>GTCTAGAAGGGTCTGAGGACC</t>
  </si>
  <si>
    <t>GCTTCCGTTGAAGGTCTAGA</t>
  </si>
  <si>
    <t>GAGGGTTCCTGCTTCGGAGT</t>
  </si>
  <si>
    <t>GGGCTTTAACCAACACTTCC</t>
  </si>
  <si>
    <t>GTGCGGCAAGTTTGAATTTCG</t>
  </si>
  <si>
    <t>GGGTTGTGAGGGTTCCTGCTT</t>
  </si>
  <si>
    <t>GCAAGCCTCGTTGAGTGGAAG</t>
  </si>
  <si>
    <t>GCACCGAGCCGCTGATTGG</t>
  </si>
  <si>
    <t>GGTTAAAGCCCCTCCAATCAG</t>
  </si>
  <si>
    <t>GTACGGTCTGGCCGAGCCG</t>
  </si>
  <si>
    <t>GTTGTTGTCCGGCCCTATATC</t>
  </si>
  <si>
    <t>GAACACCCCTCGTCGGGCGGC</t>
  </si>
  <si>
    <t>GCATCACGGCGGAGGAGCCGA</t>
  </si>
  <si>
    <t>GACAACAACCGGAAGTGGGGC</t>
  </si>
  <si>
    <t>GACGGGTGAGGAGTCTGTTGG</t>
  </si>
  <si>
    <t>GAGCCGGGGCCCCGACGGGTG</t>
  </si>
  <si>
    <t>GGAGTCTGTTGGCGGGCAGAG</t>
  </si>
  <si>
    <t>GccggccgggccgggcACCAA</t>
  </si>
  <si>
    <t>GCGGACACCGGATATAGGGC</t>
  </si>
  <si>
    <t>GCCGCGGCAGAAACTTCCGG</t>
  </si>
  <si>
    <t>GGGCCGTTAGGAACATCCAAG</t>
  </si>
  <si>
    <t>GGCCCTCGCACTTCCGCACC</t>
  </si>
  <si>
    <t>GTCAGTGCCTGAAGAAGGACC</t>
  </si>
  <si>
    <t>GGGGGAGCCACCGGAGGTCAA</t>
  </si>
  <si>
    <t>GTTTCTGCCGCGGCTTTGCG</t>
  </si>
  <si>
    <t>GCCGCGGCTTTGCGGGGACGG</t>
  </si>
  <si>
    <t>GCGGGGACGGGGGAGTGGTAG</t>
  </si>
  <si>
    <t>GGACCCAGGTGCGGAAGTGCG</t>
  </si>
  <si>
    <t>GCCTCCGCTTAGGTCTGGAT</t>
  </si>
  <si>
    <t>GGGGCCGGACAGGCTCCACTGGG</t>
  </si>
  <si>
    <t>GACAGGCTCCACTGGGCGGAG</t>
  </si>
  <si>
    <t>GCTCCACTGGGCGGAGCGGCCC</t>
  </si>
  <si>
    <t>GCGGAGCGGCCCTGGCGGCGGT</t>
  </si>
  <si>
    <t>GTCCGGGCACTTTGGAAGAACC</t>
  </si>
  <si>
    <t>GCTAGCGGGCAGCAAGGGGGC</t>
  </si>
  <si>
    <t>GCGGGAGCTAGCGGGCAGCAA</t>
  </si>
  <si>
    <t>GCGCCAGCCGGCGGGAGCTAG</t>
  </si>
  <si>
    <t>GTAAGTGCGATGGAACCTTC</t>
  </si>
  <si>
    <t>GCGGGCAGCAAGGGGGCCGGAC</t>
  </si>
  <si>
    <t>GCACCGCCTCAGACTGACC</t>
  </si>
  <si>
    <t>GGGAGGGTGTGGGAACAAAGC</t>
  </si>
  <si>
    <t>GCGGAGCTGTGAGCGGAGAGG</t>
  </si>
  <si>
    <t>GCTGATGGAGAAGAGTTTTT</t>
  </si>
  <si>
    <t>GTTCGTTCAGCTGCTCCATCC</t>
  </si>
  <si>
    <t>GCGATCCCCGCGTCCAGGA</t>
  </si>
  <si>
    <t>GAGGCAGGCCCCGACTCCGG</t>
  </si>
  <si>
    <t>GCCCCGACTCCGGAGGCTCGT</t>
  </si>
  <si>
    <t>GCCCCGGGCCCGGTCAGTCTG</t>
  </si>
  <si>
    <t>GGGTGCCCAGGGAGCTGCACC</t>
  </si>
  <si>
    <t>GCTGCCGGCTATATCGGGTAG</t>
  </si>
  <si>
    <t>GGCCCCTCTACCCGATATAGC</t>
  </si>
  <si>
    <t>GGTCAGGGAAGACGCAAAGGC</t>
  </si>
  <si>
    <t>GTCTCAATGTCAGCAGCGCTC</t>
  </si>
  <si>
    <t>GAGGCCCACCTAGAGCCGGG</t>
  </si>
  <si>
    <t>GCTGCGCGGTGCTCCACACGC</t>
  </si>
  <si>
    <t>GTGCTCCACACGCTGGTTGC</t>
  </si>
  <si>
    <t>GTAGAGGGGCCCGGCCGCCCA</t>
  </si>
  <si>
    <t>GCGTCTTCCCTGACCTCTTG</t>
  </si>
  <si>
    <t>GCGCCGCCCGGCTCTAGGT</t>
  </si>
  <si>
    <t>GCGTGAGGACTGCAGGCTCCGAG</t>
  </si>
  <si>
    <t>GTCTAAGCGCGCGTGAGGACTGC</t>
  </si>
  <si>
    <t>GTCACTGCCATGGTTCCGGCCTGA</t>
  </si>
  <si>
    <t>GTAAGAGCTCCTTGGTCACTGCCA</t>
  </si>
  <si>
    <t>GCTAGGCATTGAGGAGAAGGCAG</t>
  </si>
  <si>
    <t>GTCCTCACGCGCGCTTAGACTCT</t>
  </si>
  <si>
    <t>GAGTTGTAGTACGAATCCGTC</t>
  </si>
  <si>
    <t>GAGGAGAAGGCAGCGGACAAAG</t>
  </si>
  <si>
    <t>GTCCATCTGTAAGAGCTCCT</t>
  </si>
  <si>
    <t>GAATCCGTCAGGCCGGAACCA</t>
  </si>
  <si>
    <t>GCACTCACCATGGCTCCGGCT</t>
  </si>
  <si>
    <t>GTGCGGCCTTCCGGTCTTCT</t>
  </si>
  <si>
    <t>GCACAGGCGCCCTACGCAACA</t>
  </si>
  <si>
    <t>GCCATGGTGAGTGCGGCCTTC</t>
  </si>
  <si>
    <t>GGGCGCCTGTGCTTGAGGTT</t>
  </si>
  <si>
    <t>GCGCCCTACGCAACACGGC</t>
  </si>
  <si>
    <t>GCTGCTCCTGCCGTGTTGCGT</t>
  </si>
  <si>
    <t>GGAGCAGCCGCAAACTAGGC</t>
  </si>
  <si>
    <t>GCTCCTTAGTGCGACTGCGGG</t>
  </si>
  <si>
    <t>GGGAAGAGGTTGCCTGATTTC</t>
  </si>
  <si>
    <t>GTCGTATAAAGCGCGGAGA</t>
  </si>
  <si>
    <t>GTTCTGGCCGACAGCAGGCG</t>
  </si>
  <si>
    <t>GAAGAAGCCGGTCCGGAGTTC</t>
  </si>
  <si>
    <t>GTCTGATGTCGTATAAAGCG</t>
  </si>
  <si>
    <t>GTCGGAACAGTGACTTCCGG</t>
  </si>
  <si>
    <t>GGCCAGAAACGCGAACACGT</t>
  </si>
  <si>
    <t>GCCTCCTCAAGCTCGGGACTT</t>
  </si>
  <si>
    <t>GTCGGCCAGAACTCCGGAC</t>
  </si>
  <si>
    <t>GGCGGAAGAAGAAGCCGGTC</t>
  </si>
  <si>
    <t>GTACCCATGCCCGGCCGGAGG</t>
  </si>
  <si>
    <t>GCCCGCCCGGGTACCCATGCC</t>
  </si>
  <si>
    <t>GCAGCGTCGTCATGGGCTTGG</t>
  </si>
  <si>
    <t>GGGATGCCTCTGCACGTGAAG</t>
  </si>
  <si>
    <t>GGATTCGACGTGGTAATAGA</t>
  </si>
  <si>
    <t>GCTCGGACAGGGTCTGTGAGC</t>
  </si>
  <si>
    <t>GACAAATGAGGTGCTCGGAC</t>
  </si>
  <si>
    <t>GTAATGCTGTTGGGACAAATG</t>
  </si>
  <si>
    <t>GAGCTGGCAGTCCAACGTCCT</t>
  </si>
  <si>
    <t>GTGTTCCTGAGCCACCCGGCC</t>
  </si>
  <si>
    <t>GCTGTCAATATCAGCCTTGGT</t>
  </si>
  <si>
    <t>GCCAGGCCCTTCCTGGCCGGG</t>
  </si>
  <si>
    <t>GGCTCGCCCGCTAGGTCG</t>
  </si>
  <si>
    <t>GAACGGCCACTTCACGTGCAG</t>
  </si>
  <si>
    <t>GTTGGCGGCGAGGCGGAGACG</t>
  </si>
  <si>
    <t>GGCGGGCCTGCCTGTTGGCAA</t>
  </si>
  <si>
    <t>GCCTGCCTGTTGGCAAGGGTG</t>
  </si>
  <si>
    <t>GTTGGCAAGGGTGGGGCGTC</t>
  </si>
  <si>
    <t>GCCGGAGGTGGGACTTAGGGT</t>
  </si>
  <si>
    <t>GGTATCGCGATCCACTTA</t>
  </si>
  <si>
    <t>GTATGGGAGCCCCCTGGGGAGA</t>
  </si>
  <si>
    <t>GGAAGTTGCCTTCTGCCTGGGG</t>
  </si>
  <si>
    <t>GCGCTCCGGGCTCGCCCGCT</t>
  </si>
  <si>
    <t>GCCGCGGCCCCGACCTAGC</t>
  </si>
  <si>
    <t>GAAGGAGAGGTCAGGCGCTC</t>
  </si>
  <si>
    <t>GTTCCCACTACGACGATTTG</t>
  </si>
  <si>
    <t>GTCCTGGAGCTTGTTTATGAC</t>
  </si>
  <si>
    <t>GCACCGACCAGGCCTGCGGCC</t>
  </si>
  <si>
    <t>GCACTGCCGCAGCACCGACC</t>
  </si>
  <si>
    <t>GGCCCCATTCATTGCCGTGGC</t>
  </si>
  <si>
    <t>GCCCCGTGTTTTCAGAGTCA</t>
  </si>
  <si>
    <t>GAGCAGCAGGCGGCGTTCGCT</t>
  </si>
  <si>
    <t>GCTGCCTCAAATCGTCGTAG</t>
  </si>
  <si>
    <t>GGGCGAGGAGCGCAGGGCGCT</t>
  </si>
  <si>
    <t>GTCCTGCAGTTTGTTGACCAG</t>
  </si>
  <si>
    <t>GTCGGCGGCGGGCGAGGAGCGC</t>
  </si>
  <si>
    <t>GTCCAGGTGGCAGCTCTGGCCGA</t>
  </si>
  <si>
    <t>GCGATCTGCGGCAGGTCCAGG</t>
  </si>
  <si>
    <t>GCTCTGGCCGATGGAGCTGA</t>
  </si>
  <si>
    <t>GTCGTTGAGGGTCGGCGG</t>
  </si>
  <si>
    <t>GccggcgccATGGGCAACCGC</t>
  </si>
  <si>
    <t>GccgggggccgccggcgccAT</t>
  </si>
  <si>
    <t>GCCAGGTCGTTGAGGGTCGG</t>
  </si>
  <si>
    <t>GACGCATTTCCGGAGCGCC</t>
  </si>
  <si>
    <t>GCGGCGCAAGGGTCCGGTTAA</t>
  </si>
  <si>
    <t>GCCGCGTCGGCTGAAAGTTCC</t>
  </si>
  <si>
    <t>GGCCAGCATCCAAGCCGCGT</t>
  </si>
  <si>
    <t>GTCGCGAGGGAGCCGGAAAGA</t>
  </si>
  <si>
    <t>GAAGTCGTGGTGGTCGCGA</t>
  </si>
  <si>
    <t>GCAGTTCTCTGACGCATTTC</t>
  </si>
  <si>
    <t>GCAGAGCCGCGCTCAGGCAGG</t>
  </si>
  <si>
    <t>GCAAGCTCGGGTCCTCTCTGT</t>
  </si>
  <si>
    <t>GGCAGGTCCTCACCCTTAAC</t>
  </si>
  <si>
    <t>GAAAGGGCCATGACGCGCGG</t>
  </si>
  <si>
    <t>GCCATGACGCGCGGCGGCTG</t>
  </si>
  <si>
    <t>GCGCGGCGGCTGAGGGTAGC</t>
  </si>
  <si>
    <t>GCCGCCGGCTCCGTCAGCTCA</t>
  </si>
  <si>
    <t>GCCCCGCCACCAGGGCGGCT</t>
  </si>
  <si>
    <t>GAAGAGGCAGCCCCGCCACC</t>
  </si>
  <si>
    <t>GTCATGGCCCTTTCGGTGCC</t>
  </si>
  <si>
    <t>GGCTCCGTCAGCTCACGGGGC</t>
  </si>
  <si>
    <t>GAGGCGGCAGCTCCACGGCTC</t>
  </si>
  <si>
    <t>GATCTCAGGGGGGATCTGAT</t>
  </si>
  <si>
    <t>GGCGGCGCTGGTCGTATC</t>
  </si>
  <si>
    <t>GTATCCGGGGCAGCGGAGCA</t>
  </si>
  <si>
    <t>GCCCTCCAGACCTCGCATCTC</t>
  </si>
  <si>
    <t>GACAGGACCAACCCCCTTTAA</t>
  </si>
  <si>
    <t>GTCGCTGTCAGCCGGAGCCCA</t>
  </si>
  <si>
    <t>Gcttgagcgggggcaccggc</t>
  </si>
  <si>
    <t>GTGAGCCTGTGATCATTGAGC</t>
  </si>
  <si>
    <t>GTCGGGCCCCTCGGGGCCGCG</t>
  </si>
  <si>
    <t>GCGGGTATCCCCCGCCCCCGC</t>
  </si>
  <si>
    <t>GGTTCTTCAGGATCTCAGGG</t>
  </si>
  <si>
    <t>Ggcaccggcaggccctgaaa</t>
  </si>
  <si>
    <t>GGGGGGATCTGATTGGCCACG</t>
  </si>
  <si>
    <t>GATTGGCCACGCGGCCCCGAG</t>
  </si>
  <si>
    <t>GAATGGATATAAGGCCTGAGT</t>
  </si>
  <si>
    <t>GCCGCCGCCGTTAAAGGGGGT</t>
  </si>
  <si>
    <t>GGGTTGGTCCTGTCCCTAACT</t>
  </si>
  <si>
    <t>GGGGCCCCGCCCCGAGATGCG</t>
  </si>
  <si>
    <t>GATCGCCGATCGGCCAGCG</t>
  </si>
  <si>
    <t>GatccctattccatctcaATC</t>
  </si>
  <si>
    <t>GGACTGCTTACTCCTCTTC</t>
  </si>
  <si>
    <t>GATGTTTAGCAGCCCTGCCG</t>
  </si>
  <si>
    <t>GTAGCGGAGAAACAGTAGTT</t>
  </si>
  <si>
    <t>GAGTAAGCAGTCCTGGCACCC</t>
  </si>
  <si>
    <t>GCTACACGTGGGACTACCG</t>
  </si>
  <si>
    <t>GGGGGTAGGGGGAATCACAGT</t>
  </si>
  <si>
    <t>GAATCACAGTCGGCCTTCAGC</t>
  </si>
  <si>
    <t>GACTACCGGGGAGGTTACTTC</t>
  </si>
  <si>
    <t>GAGGTTACTTCCGGGTTTTAG</t>
  </si>
  <si>
    <t>GGGACCTCCCTGGGACAGCTT</t>
  </si>
  <si>
    <t>GTCTGAGTCGCGCGTTGG</t>
  </si>
  <si>
    <t>GCGGCTCTGATCAGGTAATG</t>
  </si>
  <si>
    <t>GGTCTTCTAGCCcttaaact</t>
  </si>
  <si>
    <t>GAAGACCAGAGAGCGACAGAC</t>
  </si>
  <si>
    <t>GCCGCTAGCGCCGAAAGAGT</t>
  </si>
  <si>
    <t>GACGGAGACACCCACTCTTT</t>
  </si>
  <si>
    <t>GGCGCTAGCGGCGGCTGGAA</t>
  </si>
  <si>
    <t>GGGACGAGAGCCTGGCCTAGG</t>
  </si>
  <si>
    <t>GCGCGTGCGTGCGGCGAGCGC</t>
  </si>
  <si>
    <t>GCCCGCATGTGCCTCGGCCCC</t>
  </si>
  <si>
    <t>GGAGCTGGTGGCGCGGTGCA</t>
  </si>
  <si>
    <t>GGAGCTGTTTGTGCTGGGAGC</t>
  </si>
  <si>
    <t>GAACGAACGGCTTGGGCGC</t>
  </si>
  <si>
    <t>GAGTGGGACAGTCCACGACT</t>
  </si>
  <si>
    <t>GTGCGACAGCCGTCACTTA</t>
  </si>
  <si>
    <t>GCCTGCGCAGAACCTCCCGG</t>
  </si>
  <si>
    <t>GCAGGGCTCTTAAGAACGAA</t>
  </si>
  <si>
    <t>GGTGCTCCCGCGCCCAGGTGG</t>
  </si>
  <si>
    <t>GCCGCGCCTGCGCAGAACCTCC</t>
  </si>
  <si>
    <t>GCTCTTAAGAACGAACGGCT</t>
  </si>
  <si>
    <t>GAAGGATGGTTTGGCCGAgg</t>
  </si>
  <si>
    <t>GTAGCCCGAACGCAGATCG</t>
  </si>
  <si>
    <t>GctgGAACGGCGACGGCCGCC</t>
  </si>
  <si>
    <t>GAGGCTTCCGGTGGCGCAA</t>
  </si>
  <si>
    <t>GGCTTCCACGATCTGCGTTC</t>
  </si>
  <si>
    <t>GTTCGGGCTACGCGGCCACGG</t>
  </si>
  <si>
    <t>GcggcggcgCGGGTGTCTGA</t>
  </si>
  <si>
    <t>Ggcggcggcaacggctgctgg</t>
  </si>
  <si>
    <t>GCTCTGTCCATATTAGTTCCC</t>
  </si>
  <si>
    <t>GTTTGGCCGAggcggcggcaa</t>
  </si>
  <si>
    <t>GTACCTGAAACACAAGGCCAC</t>
  </si>
  <si>
    <t>GTTCCGGACTGGACGGGCGTC</t>
  </si>
  <si>
    <t>GTACGGAGGTTCCGGACTGGA</t>
  </si>
  <si>
    <t>GTGTTTCAGGTACGGAGGTTC</t>
  </si>
  <si>
    <t>GAGACCGCTTCACCCTGATCA</t>
  </si>
  <si>
    <t>GCGGTGACCGTGACGTAGA</t>
  </si>
  <si>
    <t>GGGGCTGCGGCGGGTCGAGCT</t>
  </si>
  <si>
    <t>GGCGGGTCGAGCTGGGCCGAC</t>
  </si>
  <si>
    <t>GAGATTAGTGCGGCGGCGGG</t>
  </si>
  <si>
    <t>GCAGCCGATACTCCCTGATCA</t>
  </si>
  <si>
    <t>GCGGATCATTCCGCCGCCGCC</t>
  </si>
  <si>
    <t>GCAGCCGTCCCAGGTAGCGG</t>
  </si>
  <si>
    <t>GTTCTGTCGCAGCCGTCCC</t>
  </si>
  <si>
    <t>GACCGAGCCGCAAAGACAGAG</t>
  </si>
  <si>
    <t>GGAGGGCGACGGGGTGCCATG</t>
  </si>
  <si>
    <t>GGCGATGTCGCCGAAACC</t>
  </si>
  <si>
    <t>GCGGCTCGGTCCCCGGCCGC</t>
  </si>
  <si>
    <t>GGCAGAGGCGATGGAGGGCGA</t>
  </si>
  <si>
    <t>GGCCGCTACCGCCGCTACCT</t>
  </si>
  <si>
    <t>GAATGATCCGCGAGCTGTGCC</t>
  </si>
  <si>
    <t>GGAAATGACTCTGAGGCGCC</t>
  </si>
  <si>
    <t>GTAACAGGGCTTGACAGCGCG</t>
  </si>
  <si>
    <t>GGACAAACCGCGGGGTGACC</t>
  </si>
  <si>
    <t>GCGCAGGGGGTAGCAGAGGCG</t>
  </si>
  <si>
    <t>GAGCTCCTTGAGCGCCTGCGC</t>
  </si>
  <si>
    <t>GATTGGCTTCCGAGCGACGTC</t>
  </si>
  <si>
    <t>GCCCTGTTACGCATGCGCCC</t>
  </si>
  <si>
    <t>GGACTCCAGGTTCCCGCGGCT</t>
  </si>
  <si>
    <t>GCTGCGATTTCTGCTGAACT</t>
  </si>
  <si>
    <t>GCGTGACGTCAGTTTGGCG</t>
  </si>
  <si>
    <t>GCCGGAGTCTACTCGATGGT</t>
  </si>
  <si>
    <t>GTCTACTCGATGGTAGGGC</t>
  </si>
  <si>
    <t>GCGCGGCCATGTTGGAGGCTC</t>
  </si>
  <si>
    <t>GAGGCTCCGGGCCCGAGTGA</t>
  </si>
  <si>
    <t>GCCAGATCACCTGAGGGAAGC</t>
  </si>
  <si>
    <t>GGGCCTGGGGTCGAGGATCTA</t>
  </si>
  <si>
    <t>GGCGCCTCTTCGTGCCAGCGC</t>
  </si>
  <si>
    <t>GATCTGGCTCCGCGACGGCCG</t>
  </si>
  <si>
    <t>GCTGCACTTCCAGCATCTGCC</t>
  </si>
  <si>
    <t>GCCAGCAGAGTCAGCTGTGCC</t>
  </si>
  <si>
    <t>GccgTGGCGTGCTCGGAGAGC</t>
  </si>
  <si>
    <t>GCACGCCAcggcccccacccg</t>
  </si>
  <si>
    <t>GCGGGCCCGGCCTGCGGAGGT</t>
  </si>
  <si>
    <t>GGCGGGAAATTTCGGTTT</t>
  </si>
  <si>
    <t>GGCGGGGCTGGCGGGAAATTT</t>
  </si>
  <si>
    <t>GCAGGCCGGGCCCGCTTAC</t>
  </si>
  <si>
    <t>GCCCGCTTACTGGGTGAAA</t>
  </si>
  <si>
    <t>GAAGGCGAGCGAGGAGACCAC</t>
  </si>
  <si>
    <t>GCACGATGAGCGTCGCCGC</t>
  </si>
  <si>
    <t>GGGAGGCGGGATTCACATTTT</t>
  </si>
  <si>
    <t>GCAAGAGACAGAAACGGCCGC</t>
  </si>
  <si>
    <t>GGGAGCCGGCTCCGCCCTAA</t>
  </si>
  <si>
    <t>GTGTCGCGCTCGGGACCTTCC</t>
  </si>
  <si>
    <t>GCGGACGGTCCGGCTTCCGG</t>
  </si>
  <si>
    <t>GCGAGGACGGCTCGGCCGGAT</t>
  </si>
  <si>
    <t>GCTGGCTGTCTCGCTGAGTCG</t>
  </si>
  <si>
    <t>GCGCGACACCATGTCGGAGCC</t>
  </si>
  <si>
    <t>GCTCCCGCTCTCCTCAGTCTG</t>
  </si>
  <si>
    <t>GCAGCGGCACCAGCTTGCGC</t>
  </si>
  <si>
    <t>GCAGAAGCACCTGCGCAAGC</t>
  </si>
  <si>
    <t>GCCTTCTCATCGCTCCTGGA</t>
  </si>
  <si>
    <t>GCGACACCATGTCGGAGCCCG</t>
  </si>
  <si>
    <t>GTCCCGAGCGCGACACCATGT</t>
  </si>
  <si>
    <t>GTGTCAGTTTGTAAGGCGA</t>
  </si>
  <si>
    <t>GCTTTACGACAGGTAAGTCA</t>
  </si>
  <si>
    <t>GATCGAGAAGAACTACAAACCC</t>
  </si>
  <si>
    <t>GGAGGGGCTACAATTCCTCGCAGC</t>
  </si>
  <si>
    <t>GGCTACAATTCCTCGCAGCA</t>
  </si>
  <si>
    <t>GCAGGGCCCCACCTTTTATTTC</t>
  </si>
  <si>
    <t>GGAGCGACCTCGTTCTGGTG</t>
  </si>
  <si>
    <t>GGGATGGGCGGCGGCTGCTA</t>
  </si>
  <si>
    <t>GGCTGCTACGGCGAGAGCTTA</t>
  </si>
  <si>
    <t>GTGCTTTGGAAAGCCGCGGAGC</t>
  </si>
  <si>
    <t>GGTCGCTCCCAGAAATAAAAGG</t>
  </si>
  <si>
    <t>GCCCATCCCTCTTTGTGTGCTT</t>
  </si>
  <si>
    <t>GGGCTACAATTCCTCGCAGCA</t>
  </si>
  <si>
    <t>GGCTTTCCAAAGCACACAAAGA</t>
  </si>
  <si>
    <t>GCGGAAATACTTAAGGCCCC</t>
  </si>
  <si>
    <t>GATTCCTGGCCTGAGAATATT</t>
  </si>
  <si>
    <t>GGGTTCTTTGTTTTATCTAC</t>
  </si>
  <si>
    <t>GGCTGCTACGGCGAGAGCTT</t>
  </si>
  <si>
    <t>GACAAATAGCCTCACCAGAACG</t>
  </si>
  <si>
    <t>GGAAAGCCGCGGAGCTGGTGG</t>
  </si>
  <si>
    <t>GCCTTCAGTCTTCCGAGGATG</t>
  </si>
  <si>
    <t>GTTCCACCCTCAAGTCGGC</t>
  </si>
  <si>
    <t>GCTAAGTGTTCGCTACGCG</t>
  </si>
  <si>
    <t>GTTCGCTACGCGGGGCTAC</t>
  </si>
  <si>
    <t>GCTACCGGATCGGTCGGAAA</t>
  </si>
  <si>
    <t>GAGCTCCGGACAGGGAATCGG</t>
  </si>
  <si>
    <t>GACAGGGAATCGGTGGTGGCT</t>
  </si>
  <si>
    <t>GAGGCCTCTAAAGCCTGACCG</t>
  </si>
  <si>
    <t>GCCTTTCTGCGCCTGCGCAA</t>
  </si>
  <si>
    <t>GGGGTGCGGGCAGTTCATCC</t>
  </si>
  <si>
    <t>GCCGACCCGGAGGGTGCGGCC</t>
  </si>
  <si>
    <t>GGAAGGTAACCGGGCCGACC</t>
  </si>
  <si>
    <t>GCTCATACGGCAGAAGCCC</t>
  </si>
  <si>
    <t>GCGCGATGGCAGTGCGGGTGA</t>
  </si>
  <si>
    <t>GCCGTTCCCTCACGCTGGCCT</t>
  </si>
  <si>
    <t>GCCCGTTGTTATGACGACA</t>
  </si>
  <si>
    <t>GCTTCCCGCCCGGCTTCGGCC</t>
  </si>
  <si>
    <t>GCAACGCGCCGCAGGAAGA</t>
  </si>
  <si>
    <t>GCGGCGCGTTGCGACATGGA</t>
  </si>
  <si>
    <t>GGGGTATCCCGAGACCCAAG</t>
  </si>
  <si>
    <t>GCTACTGCTCAACTTTTGATT</t>
  </si>
  <si>
    <t>GCACGCACGTCCCACACCTAC</t>
  </si>
  <si>
    <t>GCTGGCGCTGGAGCGATTCGG</t>
  </si>
  <si>
    <t>GTTGCTGGCGCTGGAGCGATT</t>
  </si>
  <si>
    <t>GGATACCCCGTTTCTTCCTGT</t>
  </si>
  <si>
    <t>GGTAGGTGTCAGCCGAGCTCG</t>
  </si>
  <si>
    <t>GTGATTGTGTCCTGCAGTTGC</t>
  </si>
  <si>
    <t>GGAGAGGGGGCCTTACACCCC</t>
  </si>
  <si>
    <t>GTCAGCCGAGCTCGTGGGGCT</t>
  </si>
  <si>
    <t>GTAGGTGTCAGCCGAGCTCGT</t>
  </si>
  <si>
    <t>GATGGACACTCCCCCGCTCT</t>
  </si>
  <si>
    <t>GGCCGCCCTCTGCTAGCCGCT</t>
  </si>
  <si>
    <t>GAAGGCAGGCAGCAGCGGCCA</t>
  </si>
  <si>
    <t>GTCTGTGACAAGGGATTCAT</t>
  </si>
  <si>
    <t>GACTCCGAATCCGAGAGCGG</t>
  </si>
  <si>
    <t>GACACAATCACGGTCACTCCC</t>
  </si>
  <si>
    <t>GGCGGTATTTGTGAGAGGAGT</t>
  </si>
  <si>
    <t>GAGAGGAGTCGGCGTTTGAAG</t>
  </si>
  <si>
    <t>GAGAGGTGCAAGTGGGCGAG</t>
  </si>
  <si>
    <t>GATTCTAAAGTTACTGAGATTTCCA</t>
  </si>
  <si>
    <t>GCTGATTTAGAAGAATACAAATCA</t>
  </si>
  <si>
    <t>GCGGCCGCCGGCGAGGAATGG</t>
  </si>
  <si>
    <t>GGCGAGCGGCTCCAGAGCCAA</t>
  </si>
  <si>
    <t>GAGCAGCTTAGTTTTTGAAT</t>
  </si>
  <si>
    <t>GCTCCGGAATTCGCGGTCACT</t>
  </si>
  <si>
    <t>GAAATTGATTGTTTTAAAGC</t>
  </si>
  <si>
    <t>GATTGTTTTAAAGCAGGTAAC</t>
  </si>
  <si>
    <t>GATCCAATAAGTAAGTTTTCCT</t>
  </si>
  <si>
    <t>GCCAAGCTAGTCCTCCCAGTAG</t>
  </si>
  <si>
    <t>GTCATTGGGCAAAAGTAAGTATTAG</t>
  </si>
  <si>
    <t>GGAATTCGCGGTCACTAGGGG</t>
  </si>
  <si>
    <t>GGGCGGGGACGTCGACCGC</t>
  </si>
  <si>
    <t>GGATCTACTTCATATGTAGA</t>
  </si>
  <si>
    <t>GTTGACATCACGCGCCAAT</t>
  </si>
  <si>
    <t>GATTTCCAAGGAAAACTTACTTAT</t>
  </si>
  <si>
    <t>GTATTAACATCCACTACTGGG</t>
  </si>
  <si>
    <t>GCTGGAGAGTAGGGTTCCTA</t>
  </si>
  <si>
    <t>GAAGACATACGTACGACAGTT</t>
  </si>
  <si>
    <t>GCTGCCGCAAAGTAAGCCGCC</t>
  </si>
  <si>
    <t>GAACTCCTCTGGCGCCGAC</t>
  </si>
  <si>
    <t>GGCGGCTGGGGTAAGTTTGC</t>
  </si>
  <si>
    <t>GGTATCCAGTGGCGCTGAAT</t>
  </si>
  <si>
    <t>GTGGGGCCAGTCGGCGCCAG</t>
  </si>
  <si>
    <t>GAGGAGTTCTGAGGTTGAGT</t>
  </si>
  <si>
    <t>GGGGTCTACAGACTGTACTGC</t>
  </si>
  <si>
    <t>GGTAAGTTTGCTGGCTCTGG</t>
  </si>
  <si>
    <t>GAGGATGGCGGCGACGACGG</t>
  </si>
  <si>
    <t>GCTGGGGCCCCCCGTGCCAGG</t>
  </si>
  <si>
    <t>GCTGCCTAGCCTGGGACGCTG</t>
  </si>
  <si>
    <t>GCCTCGCTGGTGCCCCGGAG</t>
  </si>
  <si>
    <t>GGCGCCCTCGGAAACGGAGAA</t>
  </si>
  <si>
    <t>GAACAGCGCGGCGCACAGACA</t>
  </si>
  <si>
    <t>GCTACGTCTCCTCCTGGCACG</t>
  </si>
  <si>
    <t>GGATGGCGGTGGATTCTCCC</t>
  </si>
  <si>
    <t>GGAGGAGACGTAGCGGCGGCG</t>
  </si>
  <si>
    <t>GAGCCCTTTCTCCGTTTCCGA</t>
  </si>
  <si>
    <t>GGAACGAGGCGAAGGGCGAA</t>
  </si>
  <si>
    <t>GCACCATGACGGCCGTTGC</t>
  </si>
  <si>
    <t>GGAGCGCCGACGGCACCATGA</t>
  </si>
  <si>
    <t>GCCGCCGCACCGAGGCTCAG</t>
  </si>
  <si>
    <t>GCAGTCGCCTCCCAACGCCCC</t>
  </si>
  <si>
    <t>GTGCCTACGATTACTGGATTT</t>
  </si>
  <si>
    <t>GACAGTGCCTACGATTAC</t>
  </si>
  <si>
    <t>Gaaattgactgacatatgta</t>
  </si>
  <si>
    <t>Gaatgtttagattgtattcatatta</t>
  </si>
  <si>
    <t>GgcggcgcgcTGACGTAAC</t>
  </si>
  <si>
    <t>GCCCGCTTGGTTGCGTGACCG</t>
  </si>
  <si>
    <t>GTGCCGTCGGCGCTCCCTGCG</t>
  </si>
  <si>
    <t>GACTGCCTGCGCGACGCGCTT</t>
  </si>
  <si>
    <t>GaaggaCCAAAATCCAGTAATCGT</t>
  </si>
  <si>
    <t>GTGGCATGGTGGCAGTTAGTGG</t>
  </si>
  <si>
    <t>GCTTTATCCCAAGTAGCCAG</t>
  </si>
  <si>
    <t>GGGCCGCGGAGGCCGGAACG</t>
  </si>
  <si>
    <t>GttactaacTTAGTATTTTTGTTT</t>
  </si>
  <si>
    <t>Gagagaattgctacataga</t>
  </si>
  <si>
    <t>GGTCCGACAcgcccgcgcgcc</t>
  </si>
  <si>
    <t>GACTTTCGGAAGCTCTCGGTG</t>
  </si>
  <si>
    <t>GTGTGGGTGCGACCCGAGAGA</t>
  </si>
  <si>
    <t>GTGCGACCCGAGAGAAGGAGC</t>
  </si>
  <si>
    <t>GGAACCTCCTAGGCCAGCCTT</t>
  </si>
  <si>
    <t>GGCCAGCCTTTGGGCGGTGC</t>
  </si>
  <si>
    <t>GTTCCTCCGGCACCGCCCAA</t>
  </si>
  <si>
    <t>GCCGGAGGAACCCGCTCGCTG</t>
  </si>
  <si>
    <t>GAAAGGTCGAGCGACAgc</t>
  </si>
  <si>
    <t>GTCAGAGACGTGCGGGTGAA</t>
  </si>
  <si>
    <t>GTCTGCGGGGTCCTTCCTGG</t>
  </si>
  <si>
    <t>GAAAGGCGACAGCGGCGTCTG</t>
  </si>
  <si>
    <t>GCGTTTCCTCGGCGTGGGG</t>
  </si>
  <si>
    <t>GCGATACGATTTTACGGACTG</t>
  </si>
  <si>
    <t>GTGTGCGCGCTTCGGAAGCCT</t>
  </si>
  <si>
    <t>GCTAAGAGTTCCCAGGCCGCTGC</t>
  </si>
  <si>
    <t>GCACGATCTCCGGCAGCGGCC</t>
  </si>
  <si>
    <t>GGTATGCCCGCCGCGGAC</t>
  </si>
  <si>
    <t>GTAAGTTGAAGCGGGTCAG</t>
  </si>
  <si>
    <t>GCGGGTCAGCGGCACGGAA</t>
  </si>
  <si>
    <t>Gaaattaaaaagcgtcagatc</t>
  </si>
  <si>
    <t>Ggaaggggccttatatgctat</t>
  </si>
  <si>
    <t>GcctggagcgggaaaaagaA</t>
  </si>
  <si>
    <t>GCACACACCTCGATTTCG</t>
  </si>
  <si>
    <t>GGCGCAGGCGTTTCCTCGGCG</t>
  </si>
  <si>
    <t>GTCTTGGGCTACTCGTCTTG</t>
  </si>
  <si>
    <t>GCCCGCCGCGGACTGGCAAGG</t>
  </si>
  <si>
    <t>GgcctggagcgggaaaaagaA</t>
  </si>
  <si>
    <t>GCCGCTGTCGCCTTTCTGCCC</t>
  </si>
  <si>
    <t>GGCGGGCATACCTCGGAAC</t>
  </si>
  <si>
    <t>GTTCCGAGGTATGCCCGCCG</t>
  </si>
  <si>
    <t>GTGGGGCGGAAGCACGATCTC</t>
  </si>
  <si>
    <t>GGTAAGTTGAAGCGGGTCAG</t>
  </si>
  <si>
    <t>GAAGCGGGTCAGCGGCACGGA</t>
  </si>
  <si>
    <t>GGCGTTTCCTCGGCGTGGGG</t>
  </si>
  <si>
    <t>Ggcccctttcgctttacggat</t>
  </si>
  <si>
    <t>GGCGGCATTACCTTTATTCT</t>
  </si>
  <si>
    <t>GCGGGCCCAGCCGGCGACGGG</t>
  </si>
  <si>
    <t>GCTCTGCTCGGCCGGGTCTCCC</t>
  </si>
  <si>
    <t>GCCGCCCGGACCCCCGGACCA</t>
  </si>
  <si>
    <t>GGTAATGCCGCCCGGACCCC</t>
  </si>
  <si>
    <t>GAAAAGCGACGCAAAGAGTCG</t>
  </si>
  <si>
    <t>GCTTTTCCCCGCCTCCCGTCGC</t>
  </si>
  <si>
    <t>GCCCAGCCGGCGACGGGAGGCG</t>
  </si>
  <si>
    <t>GTGACCTGCAATCTACGGGC</t>
  </si>
  <si>
    <t>GCCGAGCAGAGCCGTGGTCCG</t>
  </si>
  <si>
    <t>GAGTTGCCCCCCTGCATcgc</t>
  </si>
  <si>
    <t>GGACCCCGAATATGACGGTG</t>
  </si>
  <si>
    <t>GGCCATCGACTTTCCCGCCGA</t>
  </si>
  <si>
    <t>GcgcgcggccggcgATGCAGG</t>
  </si>
  <si>
    <t>Ggctgggctgcggcccgcgcg</t>
  </si>
  <si>
    <t>GGGGTTACTTCCGGGTCGGA</t>
  </si>
  <si>
    <t>GCGCACCTTCACTGGGGGCG</t>
  </si>
  <si>
    <t>GCAGCTAGCGCCGTCCGACC</t>
  </si>
  <si>
    <t>GGCGGAGGCTGGTTTTCCGTC</t>
  </si>
  <si>
    <t>GCATCGGAGTGTGGCAGTGCT</t>
  </si>
  <si>
    <t>GCGCGGAAAGTTTGCTCAAT</t>
  </si>
  <si>
    <t>GCTGGCTGTCCAGGCCGTCG</t>
  </si>
  <si>
    <t>GACAGCCAGCCGTGTTCCCC</t>
  </si>
  <si>
    <t>GGGACCCTACTGCCGCCCCGA</t>
  </si>
  <si>
    <t>GAAATTACGATTTGATTGGT</t>
  </si>
  <si>
    <t>GTAGGTGCGATGTTGACCACC</t>
  </si>
  <si>
    <t>GCCAATGAGAGAGCAAACGCG</t>
  </si>
  <si>
    <t>GTCCGAGATAGGCTGTCACTC</t>
  </si>
  <si>
    <t>GCCGGGCTGAGACGTGGCCAG</t>
  </si>
  <si>
    <t>GGGAGCTCCAAGCGGCGGGAG</t>
  </si>
  <si>
    <t>GACCACCGCTGGAGCAACGC</t>
  </si>
  <si>
    <t>GCCTGCCTCCGCCGGCGAACC</t>
  </si>
  <si>
    <t>GCGAGGTCGGCTTCCGCTGTG</t>
  </si>
  <si>
    <t>GACCACACAGTTTGCACTTCC</t>
  </si>
  <si>
    <t>GCTTCGTGGAGACCCTGAAGC</t>
  </si>
  <si>
    <t>GATGCCGGGATCCGCAGCGAA</t>
  </si>
  <si>
    <t>GGCAGCTACCTTAAAGATGC</t>
  </si>
  <si>
    <t>GAGCCCTTCGCTGCGGATCC</t>
  </si>
  <si>
    <t>GTAGCTGCCTTCAGCCTTCAC</t>
  </si>
  <si>
    <t>GCTACACCGGGTCGAGCA</t>
  </si>
  <si>
    <t>GAGTCGAGCTGACAACTTC</t>
  </si>
  <si>
    <t>GCCATCGCGCGCCTGCGCCAT</t>
  </si>
  <si>
    <t>GTAGCTGtgtccgaagtagaa</t>
  </si>
  <si>
    <t>GGCCACTCATCTGAGGGAGGC</t>
  </si>
  <si>
    <t>GAGGCGGGCATGTCGAACT</t>
  </si>
  <si>
    <t>GTGGACCCGAAGGGGTAGGAG</t>
  </si>
  <si>
    <t>GAGATCGCTGGGAGCGGTTG</t>
  </si>
  <si>
    <t>GACCCGGGTGAGCAGTGCGGT</t>
  </si>
  <si>
    <t>GAGGCGGCGTGGAGATCGCT</t>
  </si>
  <si>
    <t>GCGATGGCCGAGAAACTCGA</t>
  </si>
  <si>
    <t>GGAGTCGAGCTGACAACTTCG</t>
  </si>
  <si>
    <t>GCCCCACCGCACTGCTCACC</t>
  </si>
  <si>
    <t>GGGAGGCGGGCATGTCGAACT</t>
  </si>
  <si>
    <t>GCATGTCGAACTGGGCCGAGG</t>
  </si>
  <si>
    <t>GCTGtgtccgaagtagaaggg</t>
  </si>
  <si>
    <t>GACTGACAGCCCAATGGCGC</t>
  </si>
  <si>
    <t>GGGAGCGGTTGCGGCGTGCC</t>
  </si>
  <si>
    <t>GGCTGACCCGGGTGAGCAGTG</t>
  </si>
  <si>
    <t>GCGCGTTCCATCGAGTTTCT</t>
  </si>
  <si>
    <t>GCCGGGCCTTGAGCGCCTTT</t>
  </si>
  <si>
    <t>GAGCTCCGGACAGCTAGTGCC</t>
  </si>
  <si>
    <t>GTACGCGGAGCCGACGAGCTC</t>
  </si>
  <si>
    <t>GGCTCCGCGTACCAGTAGGC</t>
  </si>
  <si>
    <t>GGGGCGGCTCCGTGACCACGG</t>
  </si>
  <si>
    <t>GGCGGGGCCCAAAGGCGCTCA</t>
  </si>
  <si>
    <t>GCGTACCAGTAGGCAGGCC</t>
  </si>
  <si>
    <t>GTGGCCGTGGCTGTTCGCGA</t>
  </si>
  <si>
    <t>GCAGCCATCGCCCTCAGTCCT</t>
  </si>
  <si>
    <t>GTCTTCCCCGGGAGCCCACAG</t>
  </si>
  <si>
    <t>GCAGTGCGCATGCGTCTTCCC</t>
  </si>
  <si>
    <t>GCTAACAAGCGCAGCGGCGCG</t>
  </si>
  <si>
    <t>GATCCAGCACTTGAAATGCGA</t>
  </si>
  <si>
    <t>GAAGCTGCCACCGCACGCAGT</t>
  </si>
  <si>
    <t>GCCACCAGAACTGCTTGTAG</t>
  </si>
  <si>
    <t>GAAGCGGCGATCGAAGCTAT</t>
  </si>
  <si>
    <t>GTGGCAGCTTCCTTGCGGAAG</t>
  </si>
  <si>
    <t>GGCCCCTGTAGTGGCGCCGCC</t>
  </si>
  <si>
    <t>GCCGCCCCTACAAGCAGTTC</t>
  </si>
  <si>
    <t>GGCGCGTGGGACCTTACGC</t>
  </si>
  <si>
    <t>GCGCGTTTGAGGGCATTTTC</t>
  </si>
  <si>
    <t>GCGTCAGCGAACTCTCTAG</t>
  </si>
  <si>
    <t>GACGAAGGGGAACCAGCGTA</t>
  </si>
  <si>
    <t>GCCACGTGACCTCCCCGCGG</t>
  </si>
  <si>
    <t>GCCAACGGTGAGTAGCTGAT</t>
  </si>
  <si>
    <t>GCAGGCCCGCGCTCTCGACCT</t>
  </si>
  <si>
    <t>GGCCTCCGAGGTCGAGAGCG</t>
  </si>
  <si>
    <t>GCGACTGCTGGCGAGGCGCGT</t>
  </si>
  <si>
    <t>GAGTAGCTGATCGGGGCGCGC</t>
  </si>
  <si>
    <t>GCTTCCCACTGCTccgccgcc</t>
  </si>
  <si>
    <t>GTAGCTGATCGGGGCGCGCC</t>
  </si>
  <si>
    <t>GCCTACTCGCAGGGCTCCG</t>
  </si>
  <si>
    <t>GTCGCGGCGCGCGGTGCGGCC</t>
  </si>
  <si>
    <t>GAGTCGGAAGCGCGGCGGCCG</t>
  </si>
  <si>
    <t>GTCCGAGGTGAGGACCGAGC</t>
  </si>
  <si>
    <t>GGCCTGGGAGAGTCGGAAGCG</t>
  </si>
  <si>
    <t>GCCCAACGCTGCCTACTCGCA</t>
  </si>
  <si>
    <t>GAACGTGGCGGTGCCCGAGG</t>
  </si>
  <si>
    <t>GGCCGAGGAGCGCGCCGAGCC</t>
  </si>
  <si>
    <t>GCCGGGCCGGAGTCCGAGGTG</t>
  </si>
  <si>
    <t>Gcccctcggctggcggcggct</t>
  </si>
  <si>
    <t>GTGACGCCTTGGCTCCCCCGC</t>
  </si>
  <si>
    <t>Gtctgagacccagccttaacg</t>
  </si>
  <si>
    <t>GGCCGGTGAGGGGTTGGGCGT</t>
  </si>
  <si>
    <t>GAGGTCCGGGTGGGGCCGGTG</t>
  </si>
  <si>
    <t>GGGAGACCCAGGTCGAGGTC</t>
  </si>
  <si>
    <t>GTGCTTCGTGGTGGGAGACCC</t>
  </si>
  <si>
    <t>GGCCCTGCGGTGTGACTCGC</t>
  </si>
  <si>
    <t>GCCTTGGCTCCCCCGCAGGTC</t>
  </si>
  <si>
    <t>Ggttgtggaccagccgtgacc</t>
  </si>
  <si>
    <t>GGTTTCTGCTTGTGGTCCCC</t>
  </si>
  <si>
    <t>GGCGTCACCGGCCACGCGAAG</t>
  </si>
  <si>
    <t>GCTCGGGCCTCTTCGCGTGGC</t>
  </si>
  <si>
    <t>GctggccgagGCTGGTGGCCAG</t>
  </si>
  <si>
    <t>GGCCCCACCCGGACCTCGACC</t>
  </si>
  <si>
    <t>GAACCACACACTGGGGCTGGC</t>
  </si>
  <si>
    <t>GCCACTGTgtgtccggtgca</t>
  </si>
  <si>
    <t>Gtgcagggctgcctgccacgg</t>
  </si>
  <si>
    <t>Gggggtagcctcgttaaggct</t>
  </si>
  <si>
    <t>GTCAGGCTGGGAACCACACAC</t>
  </si>
  <si>
    <t>Ggtccacaaccagctggccg</t>
  </si>
  <si>
    <t>GTGGGTGAGGTCCTTGGCCCT</t>
  </si>
  <si>
    <t>GGGACACGACCTTGTGGGTG</t>
  </si>
  <si>
    <t>GAACGCGGGACACGACCTTG</t>
  </si>
  <si>
    <t>GGGGCAGGAATCCACTTTCGG</t>
  </si>
  <si>
    <t>GCGCCGGTCGTGTTTACGG</t>
  </si>
  <si>
    <t>GAAACGCAGTAACGGATTTC</t>
  </si>
  <si>
    <t>GACGCGGGGCCCCCGAAAG</t>
  </si>
  <si>
    <t>GGTGTGATTGGCACTACGTC</t>
  </si>
  <si>
    <t>GTATCCGGGGACGCCCAAAG</t>
  </si>
  <si>
    <t>GCGCAATCGAAGCTCGAGGC</t>
  </si>
  <si>
    <t>GTCCCGCACGCTACTGAACG</t>
  </si>
  <si>
    <t>GACTTTTTGAGTGAGGTCTTA</t>
  </si>
  <si>
    <t>GGTGTTTGGCCCCTGTTCTT</t>
  </si>
  <si>
    <t>GGGCGTTCATCACTGAAACT</t>
  </si>
  <si>
    <t>GTATCCGGGGACGCCCAAAGA</t>
  </si>
  <si>
    <t>GCACTACGTCAGGCGGTATCC</t>
  </si>
  <si>
    <t>GTGTGATTGGCACTACGTC</t>
  </si>
  <si>
    <t>GGGCGCCGCCGTAAACACGAC</t>
  </si>
  <si>
    <t>GAGGAAACATGCGCGCGCAG</t>
  </si>
  <si>
    <t>GGGACGCGGGGCCCCCGAAAG</t>
  </si>
  <si>
    <t>GTTCAGTAGCGTGCGGGACG</t>
  </si>
  <si>
    <t>GCGCAATCGAAGCTCGAGG</t>
  </si>
  <si>
    <t>GTTACCCCTCCGTCTTAACCC</t>
  </si>
  <si>
    <t>GGGCAGGAATCCACTTTCGG</t>
  </si>
  <si>
    <t>GAGCAGTTTACGACAGCGC</t>
  </si>
  <si>
    <t>GGGCCAAGGACCTCACCCACA</t>
  </si>
  <si>
    <t>GAACGCGGGACACGACCTTGT</t>
  </si>
  <si>
    <t>GATTGTCACTTAACTCACCT</t>
  </si>
  <si>
    <t>GAGTTCTTCCGCCCAACCCAG</t>
  </si>
  <si>
    <t>GCCTGGCGAAACGCAGTAA</t>
  </si>
  <si>
    <t>GCACTGTGAATTCCTAAGAAC</t>
  </si>
  <si>
    <t>GACTCCCTTTTCTTTGGCAAGA</t>
  </si>
  <si>
    <t>GTAAAGGAGGTGAGGGGGTCTT</t>
  </si>
  <si>
    <t>GCGCATGTGCTGTGGTAAAAC</t>
  </si>
  <si>
    <t>GTCTTTGGGCGCAAGGAAGGCG</t>
  </si>
  <si>
    <t>GTCCTAGGCCTGACACGTGCG</t>
  </si>
  <si>
    <t>GTCGCGAGTTTGGTTCCTGGA</t>
  </si>
  <si>
    <t>GCGACCGCCTCGCACGTGTC</t>
  </si>
  <si>
    <t>GTGAGGGGGTCTTTGGGCGCA</t>
  </si>
  <si>
    <t>GGGCGCAAGGAAGGCGTGGGGG</t>
  </si>
  <si>
    <t>GACGGACACTAAGGATCTTC</t>
  </si>
  <si>
    <t>GCCTCCTTCTTTCTCGACAAGA</t>
  </si>
  <si>
    <t>GAAATGACAGCATTCATGAATATC</t>
  </si>
  <si>
    <t>GTCGAGAAAGAAGGAGGCGGAAG</t>
  </si>
  <si>
    <t>GTGGCCATCTTGTCGAGAAAGA</t>
  </si>
  <si>
    <t>GGGCGAGAAGGAGAACTTAGC</t>
  </si>
  <si>
    <t>GCCATCTTGTCGAGAAAGAAGG</t>
  </si>
  <si>
    <t>Gctaatgagatgccgtcaggct</t>
  </si>
  <si>
    <t>Gtaaagctaatgagatgccgtc</t>
  </si>
  <si>
    <t>GGCGAGAAGGAGAACTTAGC</t>
  </si>
  <si>
    <t>GctcgaggcTGCAATGGGCGAGA</t>
  </si>
  <si>
    <t>GAAACACTTTGTGCAGCTGCCGCC</t>
  </si>
  <si>
    <t>GTTCCGGGTAAAACTTGGGA</t>
  </si>
  <si>
    <t>GCTAAGTAGTTCCGGGTAAAACT</t>
  </si>
  <si>
    <t>GCTTTTGGCCCGAGGAGCACTC</t>
  </si>
  <si>
    <t>GTGCGCTCTGCTTTTGGCCCG</t>
  </si>
  <si>
    <t>GCGGCAGCAGCGGCTGCAACTG</t>
  </si>
  <si>
    <t>GGCCGGAGGAGCACTTAC</t>
  </si>
  <si>
    <t>GCCCAGGGTTTCCTGAGTGCTCCT</t>
  </si>
  <si>
    <t>Gggccgccgccgggactggggt</t>
  </si>
  <si>
    <t>Ggagtggggttgttggtcc</t>
  </si>
  <si>
    <t>Gtatgagacatgcaaaaaagtc</t>
  </si>
  <si>
    <t>GCGCTGCTTTCTGGTTCCACC</t>
  </si>
  <si>
    <t>GAACGCCGTCCCAAGTTTTACC</t>
  </si>
  <si>
    <t>GAAACCCTGGGCTAAGTAGTTC</t>
  </si>
  <si>
    <t>Gccgtcaggctgggagaaggag</t>
  </si>
  <si>
    <t>Gaactgaggctggggccgccgc</t>
  </si>
  <si>
    <t>Ggctgcacccagaagcgatt</t>
  </si>
  <si>
    <t>Gacttttttgcatgtctcataccca</t>
  </si>
  <si>
    <t>GccgccgccgggactggggttggCG</t>
  </si>
  <si>
    <t>GTAAGTGTACACGGTCGCCCG</t>
  </si>
  <si>
    <t>GAAGCCCAGTTGGGCCGACC</t>
  </si>
  <si>
    <t>GGGGTGCTCTGGGAAGTATTA</t>
  </si>
  <si>
    <t>GGGAAGCGGTTGGGGTGCTCT</t>
  </si>
  <si>
    <t>GGCGATCGCGGAAAGGGGCA</t>
  </si>
  <si>
    <t>GGGCCTGGCCGCGAATACCC</t>
  </si>
  <si>
    <t>GAGTCGGCGATCGCGGAAA</t>
  </si>
  <si>
    <t>GACTCACTCAAAGTCTCCAGT</t>
  </si>
  <si>
    <t>GTGCCGCCGTCGCCGCCTAGA</t>
  </si>
  <si>
    <t>GGAACGAAGATTAAGTCAGCC</t>
  </si>
  <si>
    <t>GTGAAGCAAGTGCAGATAGA</t>
  </si>
  <si>
    <t>GCGTCCCGCAAGGAAGGTAC</t>
  </si>
  <si>
    <t>GGAAAGATGGCGTCCCGCA</t>
  </si>
  <si>
    <t>GAGACTTGTACTTCCGCTTC</t>
  </si>
  <si>
    <t>GAAAGTACGTCTGGTGGGACG</t>
  </si>
  <si>
    <t>GGAAGAGGTGGCAGTAGAGC</t>
  </si>
  <si>
    <t>GTAGAGCCGGTACCTTCCTTG</t>
  </si>
  <si>
    <t>GAAACGTGAGTTACCGGAAG</t>
  </si>
  <si>
    <t>GAATGCTAGAAAGTACGTC</t>
  </si>
  <si>
    <t>GATGAAAGAGAAACGTACT</t>
  </si>
  <si>
    <t>GACCCTGTGAGTGTTGGCTGG</t>
  </si>
  <si>
    <t>GTTGGCTGGAGGGGGTCCGGG</t>
  </si>
  <si>
    <t>GTAAAGAGGAGGTCTCCTTCG</t>
  </si>
  <si>
    <t>GGGTCCTTGGCCACAGTAAAG</t>
  </si>
  <si>
    <t>GATGGTGAGTTTCAGAGTTAG</t>
  </si>
  <si>
    <t>GCAGATTAAGTATAACCGCGA</t>
  </si>
  <si>
    <t>GGTTATACTTAATCTGCGTAA</t>
  </si>
  <si>
    <t>GCAGTAGGATCGGCTTCTGTG</t>
  </si>
  <si>
    <t>GTAACGTCAGTGCTCGGAATT</t>
  </si>
  <si>
    <t>GAGGTCACTTCCGGATTA</t>
  </si>
  <si>
    <t>GCGAGGAGTTAGCACGGCGG</t>
  </si>
  <si>
    <t>GccgccgccgccATCTCGAGC</t>
  </si>
  <si>
    <t>GCCACTGCGTggggccggcgc</t>
  </si>
  <si>
    <t>GTGCCTGCCACTGCGTggggc</t>
  </si>
  <si>
    <t>GTTAGTGCCTGCCACTGCGT</t>
  </si>
  <si>
    <t>GGAGAAAGCGTCGGCGTCTA</t>
  </si>
  <si>
    <t>GGTCTTCCACGGAGAAAGCGT</t>
  </si>
  <si>
    <t>GGTCCCATCCTGCTCCGCGC</t>
  </si>
  <si>
    <t>GCGACGCGCGCGGGTAAGAAG</t>
  </si>
  <si>
    <t>GTTGACCGGCGCGGAGCAGGA</t>
  </si>
  <si>
    <t>GGAGGAAGCGCTCTGGCCAAG</t>
  </si>
  <si>
    <t>GCCCGGTTGGAGGAAGCGCTC</t>
  </si>
  <si>
    <t>GTGGAAGGCGACAGAAGTCA</t>
  </si>
  <si>
    <t>GGCTGGAGGCTAACACTGACC</t>
  </si>
  <si>
    <t>GCCACGTGACTTCTTCCTCGC</t>
  </si>
  <si>
    <t>GCAGCAGCCGCCACGCTTTC</t>
  </si>
  <si>
    <t>GCGTCCTCAAGGACGGGAAC</t>
  </si>
  <si>
    <t>GGCACGGCGTCCTCAAGGAC</t>
  </si>
  <si>
    <t>GACCCGGCACGGCGTCCTCA</t>
  </si>
  <si>
    <t>GACAGGTCTGAGCCCGGTTGG</t>
  </si>
  <si>
    <t>GACCGCTGCCGAGCCTGGGC</t>
  </si>
  <si>
    <t>GCTGCTGGCGCAACTGCTTCC</t>
  </si>
  <si>
    <t>GGGACGCTCATGGTGCAGGCC</t>
  </si>
  <si>
    <t>GCAGCGGTCCCTTGCGCTACT</t>
  </si>
  <si>
    <t>GGTCGGCGTGGTCTTGCGAG</t>
  </si>
  <si>
    <t>GAAGAAGATCAGGTGTGCTT</t>
  </si>
  <si>
    <t>GATCAGGTGTGCTTCGGTCTA</t>
  </si>
  <si>
    <t>GGTCTACGGGTGCCGCCACGG</t>
  </si>
  <si>
    <t>GGTGGCTGGGGCGCGCGTTCC</t>
  </si>
  <si>
    <t>GGGGATGTCCTAGTAGCGCAA</t>
  </si>
  <si>
    <t>GTTACGAGGCCTCGACCCG</t>
  </si>
  <si>
    <t>GGGGAAGACCCACGGCCGACG</t>
  </si>
  <si>
    <t>GGGTGGGGGGAGGGTCCGACT</t>
  </si>
  <si>
    <t>GAGAAACCGAACCGGGTGGG</t>
  </si>
  <si>
    <t>GCACTCCGCCCTAGTTTCTA</t>
  </si>
  <si>
    <t>GCGGGCCCGTCGGAAGGGGG</t>
  </si>
  <si>
    <t>GCCTTTCTTACCGGGAATCC</t>
  </si>
  <si>
    <t>GACATGATCCTTAGAAACTA</t>
  </si>
  <si>
    <t>GACGCGGCCACCAGGTCGAGG</t>
  </si>
  <si>
    <t>GGGGGAGGGTCCGACTTGGA</t>
  </si>
  <si>
    <t>GGACGTCCCCACTTGTCCGC</t>
  </si>
  <si>
    <t>GGAGGTCAGGTCCAACATGAA</t>
  </si>
  <si>
    <t>GCAAGGGGTACAGTGCGCGC</t>
  </si>
  <si>
    <t>GTCAGAAGGAAGACGGAGCG</t>
  </si>
  <si>
    <t>GCAATCAGAAATTTGTCCCCACAC</t>
  </si>
  <si>
    <t>GGGGCCAAAGGCAATACTCAC</t>
  </si>
  <si>
    <t>GACCGTGTTTTTTGCACAGTT</t>
  </si>
  <si>
    <t>GTCAACATTATTTAAAAGCAT</t>
  </si>
  <si>
    <t>GACGGAGCGCGGGGACCCGTG</t>
  </si>
  <si>
    <t>GTCTTCTTCATTAGAACCTT</t>
  </si>
  <si>
    <t>GAAGAAATCTAGTAGACTCCTA</t>
  </si>
  <si>
    <t>GACAGCACAGTATCTTAGAGGGAA</t>
  </si>
  <si>
    <t>GTAGCGCACACTTTCTGGTGG</t>
  </si>
  <si>
    <t>GGCGTGTAGCGCACACTTTC</t>
  </si>
  <si>
    <t>GGACAAGTGGGGACGTCCCGG</t>
  </si>
  <si>
    <t>GAAATGACAGCACAGTATCTTAG</t>
  </si>
  <si>
    <t>GAACATTAAAGCCTCTATTGA</t>
  </si>
  <si>
    <t>GGAAATGTAGGATGCCAGTGT</t>
  </si>
  <si>
    <t>GTATCTTAGAGGGAAAGGAAATGT</t>
  </si>
  <si>
    <t>GCGATCAGATCGATCTAAGA</t>
  </si>
  <si>
    <t>GGCCCGAACCCGGTGTCCC</t>
  </si>
  <si>
    <t>GGAGCCGGTTTCAGGCAAGTG</t>
  </si>
  <si>
    <t>GCCGCCCAGGAGTGTAGGCC</t>
  </si>
  <si>
    <t>GAGCTAGCTGCTTCGGCCG</t>
  </si>
  <si>
    <t>GGGGCCCCAGACCAACCAGAC</t>
  </si>
  <si>
    <t>GAATTTCCGGTCTGGTTGGTC</t>
  </si>
  <si>
    <t>GAGACCTGGAATTTCCGGTC</t>
  </si>
  <si>
    <t>GGCAAGTGAGGGTcggcccgg</t>
  </si>
  <si>
    <t>GCCGCCCGCCTGGCCTTTTA</t>
  </si>
  <si>
    <t>GCCGCCGAGCGGGATCTGTGC</t>
  </si>
  <si>
    <t>GCGCGGACTGAAGGAGACTGA</t>
  </si>
  <si>
    <t>GGAGAAGCGGTGGCCGCCGAG</t>
  </si>
  <si>
    <t>GCTGCGCCTGCGGAGAAGCGG</t>
  </si>
  <si>
    <t>GCGGCGCAGATCGCCCGGCG</t>
  </si>
  <si>
    <t>GCTCGGCGGCGCAGATCGCC</t>
  </si>
  <si>
    <t>GTGGCTGTCACGTGACGGGG</t>
  </si>
  <si>
    <t>Gtggccggtcccggcccgga</t>
  </si>
  <si>
    <t>Ggcccggatggcggcggatgc</t>
  </si>
  <si>
    <t>Gtgggggggccgggtcgggcc</t>
  </si>
  <si>
    <t>GCCTGAAACCGGCTCCTCGA</t>
  </si>
  <si>
    <t>GATCCGGTCGTCGgggat</t>
  </si>
  <si>
    <t>GAAGCCGAACTTATCACTCTT</t>
  </si>
  <si>
    <t>GgaagggggaggaaggAGTCG</t>
  </si>
  <si>
    <t>GCCATTTTAGAGCGCTCCACT</t>
  </si>
  <si>
    <t>GAGGTGGCAGCGGGTACCGAG</t>
  </si>
  <si>
    <t>GCGAGGCCCGGGTCGCTCGAC</t>
  </si>
  <si>
    <t>GCTGAGGCCACCCCCGCCAGCC</t>
  </si>
  <si>
    <t>GAAAGACGCGCGAGAGGGGGCC</t>
  </si>
  <si>
    <t>GCTCGTGGAAAGACGCGCGAG</t>
  </si>
  <si>
    <t>GCGAGAGGGGGCCGGGTGTAC</t>
  </si>
  <si>
    <t>GCTAAATAGGATTTCACCAA</t>
  </si>
  <si>
    <t>GCCTTAGCGCCAGCAGTGAGT</t>
  </si>
  <si>
    <t>GAGTCGGAGCTCTATGGAGG</t>
  </si>
  <si>
    <t>GGAGCTCTATGGAGGTGGCAG</t>
  </si>
  <si>
    <t>GACTCCTCTGAGCTGAGTTTG</t>
  </si>
  <si>
    <t>GCAGGAGGCCGCCTTCCTGCT</t>
  </si>
  <si>
    <t>GTGGCAGCTGCTGAGTTCT</t>
  </si>
  <si>
    <t>GCTCCTCCCCGTCGAGCGACC</t>
  </si>
  <si>
    <t>GAGGTTCCTGCTGCCATGTTG</t>
  </si>
  <si>
    <t>GCGTCTTTCCACGAGCTCTCCA</t>
  </si>
  <si>
    <t>GGAGGAGGCGAAAGGGTGGACA</t>
  </si>
  <si>
    <t>GATCAGTTTACTCAAACAGGA</t>
  </si>
  <si>
    <t>GCCACAAGTGACAACTTCATGC</t>
  </si>
  <si>
    <t>GTGTACAGGACTAGCACTTGC</t>
  </si>
  <si>
    <t>GCACTTGCAGGCGGAAGACCA</t>
  </si>
  <si>
    <t>GCGGAAGACCAGGGCCACAACA</t>
  </si>
  <si>
    <t>GGAGAACAAAGAGCTGGGCGC</t>
  </si>
  <si>
    <t>GGCCTGGCGCAGTCTCTGAGG</t>
  </si>
  <si>
    <t>GCGCGGGGAGCTAGTCCTCG</t>
  </si>
  <si>
    <t>GGCACCGGAAGTGCCCCCCA</t>
  </si>
  <si>
    <t>GGGGGGTTGGCGGACGGCCGG</t>
  </si>
  <si>
    <t>GGGCGCGTGTGCGCGGTACCT</t>
  </si>
  <si>
    <t>GCCCACCGGGGCAAGGGTACC</t>
  </si>
  <si>
    <t>GCCTCCCGTGGGGGGCACTTC</t>
  </si>
  <si>
    <t>GGGCTTCCGGTGGCCGGGACC</t>
  </si>
  <si>
    <t>GCCGACCATGTGGCCGTTCC</t>
  </si>
  <si>
    <t>GGAGGGAGGGTGGAGATGGGTA</t>
  </si>
  <si>
    <t>GTGTGCGCTTGCGCAGTGCGG</t>
  </si>
  <si>
    <t>GCTTGCGCAGTGCGGGGGTGGA</t>
  </si>
  <si>
    <t>GATAGATAGCACGCTTGCG</t>
  </si>
  <si>
    <t>GGAGGGGGCTATTCGGTGAGA</t>
  </si>
  <si>
    <t>GCGGCTGTCATAGGGCTGCT</t>
  </si>
  <si>
    <t>GTCATAGGGCTGCTTGGTTGGTCAG</t>
  </si>
  <si>
    <t>GGGCTGCTTGGTTGGTCAGTG</t>
  </si>
  <si>
    <t>GCTTGGTTGGTCAGTGGGGAGT</t>
  </si>
  <si>
    <t>GTACTAAGACCCGTGTgcagcag</t>
  </si>
  <si>
    <t>GCGCGAGGTGAGAGCGGGCA</t>
  </si>
  <si>
    <t>GCACGCTTGCGCGGCTGTCAT</t>
  </si>
  <si>
    <t>GTTGGAGCGACGCAGGGCGG</t>
  </si>
  <si>
    <t>GGGGCCAGATCGGCCCACCG</t>
  </si>
  <si>
    <t>GAGAAGATGGAACTGCGCG</t>
  </si>
  <si>
    <t>GGCCGCCAGGCGGCCACGCCG</t>
  </si>
  <si>
    <t>GCGAGCCGCGAGGCAGCCACG</t>
  </si>
  <si>
    <t>GGCTCATCGAGAGCTGCGCTT</t>
  </si>
  <si>
    <t>GCCACGGCGGCCGCCGCCGTA</t>
  </si>
  <si>
    <t>GCACACTCCACTGAGCCACGG</t>
  </si>
  <si>
    <t>GAGCGGAGACCAAAGTCAGC</t>
  </si>
  <si>
    <t>GTGCGAGCGGCGGCAGCACGA</t>
  </si>
  <si>
    <t>GGTCTGTGAGAGACCGAATAG</t>
  </si>
  <si>
    <t>GAGCGCCATTGACAAGCAATG</t>
  </si>
  <si>
    <t>GGGGTTGGGTCCGTACGG</t>
  </si>
  <si>
    <t>GTCCTCACGCCGAGGCGGCT</t>
  </si>
  <si>
    <t>GCGGCGGCCGCCGTGGCTCAG</t>
  </si>
  <si>
    <t>GTTGTTCTCGAACGAAGCT</t>
  </si>
  <si>
    <t>GACAGTAGGTGTTGGTGAGCT</t>
  </si>
  <si>
    <t>GGCTCTCCCGGAAGTCTCCC</t>
  </si>
  <si>
    <t>GAAGTCTCCCTGGACGGAAG</t>
  </si>
  <si>
    <t>GAAACCTTTTTAGGGAGTCCA</t>
  </si>
  <si>
    <t>GTTACTGGTTACTTGGTAAGC</t>
  </si>
  <si>
    <t>GTTACTTGGTAAGCTGGTGTG</t>
  </si>
  <si>
    <t>GCTGGTGTGAGGGGAACCTGGG</t>
  </si>
  <si>
    <t>GAACCTGGGAGGGTCAGCTC</t>
  </si>
  <si>
    <t>GGAGGGTCAGCTCCGGTCC</t>
  </si>
  <si>
    <t>GGACTCTATGGTCGCGAG</t>
  </si>
  <si>
    <t>GCGGAGCTTGTTACTGGTTACT</t>
  </si>
  <si>
    <t>GCTCCGGTCCTGGGTCGGGA</t>
  </si>
  <si>
    <t>GCCGCGTGCGGAGCTTGTTAC</t>
  </si>
  <si>
    <t>GGGCGGGACCCGAGGACGGAG</t>
  </si>
  <si>
    <t>GCTGGTGTGAGGGGAACCTGGGA</t>
  </si>
  <si>
    <t>GTAAGCTGGTGTGAGGGGAACC</t>
  </si>
  <si>
    <t>GACCGCCATGAGGCCTAGGGG</t>
  </si>
  <si>
    <t>GGCCTCCGGCGGACTCTA</t>
  </si>
  <si>
    <t>GCGGACTCTATGGTCGCGAG</t>
  </si>
  <si>
    <t>GCTGGTCGGTTGTGAGGCATG</t>
  </si>
  <si>
    <t>Gttgcccaggctggtatccaggtcc</t>
  </si>
  <si>
    <t>GGGACGCCTGGCTCCTCCCGG</t>
  </si>
  <si>
    <t>GGTAGTCGCGCTTGGAAGGA</t>
  </si>
  <si>
    <t>GGCGTCCCGGTAGTCGCGCT</t>
  </si>
  <si>
    <t>GCTTCGGCATCGCCTCCCGA</t>
  </si>
  <si>
    <t>Gaggattacttgatgccaggacc</t>
  </si>
  <si>
    <t>Ggtcacgcagtaagtgagagaga</t>
  </si>
  <si>
    <t>GAGGACAATTCCCTGTCCCACTc</t>
  </si>
  <si>
    <t>GtctcaccccttccatccagAG</t>
  </si>
  <si>
    <t>GACAGGGAATTGTCCTCCTGCATC</t>
  </si>
  <si>
    <t>GTCCTCCTGCATCAGGACTGA</t>
  </si>
  <si>
    <t>GCTCGTGCGAGTGGGCGTTG</t>
  </si>
  <si>
    <t>GGAGCTTTCGCAGCTGGAGA</t>
  </si>
  <si>
    <t>GTGAACGGAGCTTTCGCAGC</t>
  </si>
  <si>
    <t>GAGCTTGGGGGAAAGCCGGTC</t>
  </si>
  <si>
    <t>Ggatggaaggggtgagacg</t>
  </si>
  <si>
    <t>GTCACTATCTCCCGGGTGAA</t>
  </si>
  <si>
    <t>GAGTCGGAAGTCACTATCTCC</t>
  </si>
  <si>
    <t>GAGGCCCTCAGTCCTGATGCAGG</t>
  </si>
  <si>
    <t>Ggccttgtctctgttttatagacg</t>
  </si>
  <si>
    <t>GGTCAGAGAGAACTGCCGTT</t>
  </si>
  <si>
    <t>GCGCGAGCGCGCGGCCGGGAAG</t>
  </si>
  <si>
    <t>GCGGCCCCCGACGAAGTTTCC</t>
  </si>
  <si>
    <t>GACACCCGCGCGAGCGCGCGGCC</t>
  </si>
  <si>
    <t>GCGCGCTCGCGCGGGTGTCA</t>
  </si>
  <si>
    <t>GAGAGAACTGCCGTTAGGTCT</t>
  </si>
  <si>
    <t>GACGAAGTTTCCCGGAGCTGA</t>
  </si>
  <si>
    <t>GTTAATTTCTCAAATCGCACG</t>
  </si>
  <si>
    <t>GGAAGACCTAGGGGGGTGGGT</t>
  </si>
  <si>
    <t>GTGGGGAAGACCTAGGGGGG</t>
  </si>
  <si>
    <t>GACGACCGCTGGAGACCGAG</t>
  </si>
  <si>
    <t>GCTGGGAGAAGAGACGACCGC</t>
  </si>
  <si>
    <t>GTGGATGCGGACGCCGGGAGG</t>
  </si>
  <si>
    <t>GGCATTCATTTCCTCCTACGG</t>
  </si>
  <si>
    <t>GTGCGGGCACTAAGACCGCA</t>
  </si>
  <si>
    <t>GTCCGCATCCACCGTAGG</t>
  </si>
  <si>
    <t>GCGATTTGAGAAATTAACCCT</t>
  </si>
  <si>
    <t>GCCCGCAATGGACACCAGTCG</t>
  </si>
  <si>
    <t>GACGGTCGCGTGCCCGCAA</t>
  </si>
  <si>
    <t>GCTGTCCATTCCGCACCGA</t>
  </si>
  <si>
    <t>GAGTTCCTATTGGGTTAACAC</t>
  </si>
  <si>
    <t>GGCACGCGACCGTCGGTG</t>
  </si>
  <si>
    <t>GGACAGCTGCTGGTATCAACC</t>
  </si>
  <si>
    <t>GCCGCTGTCGTTGGTCACGC</t>
  </si>
  <si>
    <t>GGTCGGTTCAGAGCGGAGATC</t>
  </si>
  <si>
    <t>GGTAGTGTTGCCGCGAGTAC</t>
  </si>
  <si>
    <t>GTCGTTGGTCACGCTGGCTCT</t>
  </si>
  <si>
    <t>GTACCAGAGCCCTCACTGTAC</t>
  </si>
  <si>
    <t>GTACGGGCCAAGCTGAGGTGG</t>
  </si>
  <si>
    <t>GTCACTTGGGAAGGTAACTTC</t>
  </si>
  <si>
    <t>GCTTTACGATGTCACTTGGGA</t>
  </si>
  <si>
    <t>GAGTACGCGTCCGGGCCAA</t>
  </si>
  <si>
    <t>GCAGTCACGTGACCCGCCACC</t>
  </si>
  <si>
    <t>GGCTGAGGCTGACCCTTCCCT</t>
  </si>
  <si>
    <t>GTGAACGAAGCGGTGGGGAGC</t>
  </si>
  <si>
    <t>GCGGTGGGGAGCAGGCACAGGAC</t>
  </si>
  <si>
    <t>GCTTGAATCCATCACTGGGCG</t>
  </si>
  <si>
    <t>GCAAGATGGCCGCGCCCAGTGA</t>
  </si>
  <si>
    <t>GATTCAAGCCTCGTGAACGAAG</t>
  </si>
  <si>
    <t>GCCTCGTGAACGAAGCGGTG</t>
  </si>
  <si>
    <t>GTAGTTTATTGTGGTGCTGGAA</t>
  </si>
  <si>
    <t>GCCACCCAAGCGGCCCCGACT</t>
  </si>
  <si>
    <t>GGAGGCCGTAGTTTATTG</t>
  </si>
  <si>
    <t>GACTAGGGGCAGGAAACAAGAT</t>
  </si>
  <si>
    <t>GCACGTGCAAGCCGCCTCCCT</t>
  </si>
  <si>
    <t>GCAGGCCCAGCGTGGCGGGGT</t>
  </si>
  <si>
    <t>GCAGGGCTTTTCTGGGCTTGT</t>
  </si>
  <si>
    <t>GCAGGCGGCGCAGGGCTTTTC</t>
  </si>
  <si>
    <t>GGCGACGAGACCCAGTGGCT</t>
  </si>
  <si>
    <t>GCGGCGCGGACAGTATCTGT</t>
  </si>
  <si>
    <t>GGCGCGCCGCCTCCCTCGGA</t>
  </si>
  <si>
    <t>GGTCTCGTCGCCTAGGAG</t>
  </si>
  <si>
    <t>GCCGACTTCCTGCCTAGCTA</t>
  </si>
  <si>
    <t>GCCGGCGAGATCTCCGTGCTC</t>
  </si>
  <si>
    <t>GTGTTAGTGCCCGGACGGC</t>
  </si>
  <si>
    <t>GTCCGGGCACTAACACCAGCC</t>
  </si>
  <si>
    <t>GGAGCGCAGAGCCCGCCGTCC</t>
  </si>
  <si>
    <t>GCCGTTTCCCCAGAGCGGAG</t>
  </si>
  <si>
    <t>GGGGAAACGGCCCCGGCCAGC</t>
  </si>
  <si>
    <t>GCAGCAGATACCTCTCCGCTC</t>
  </si>
  <si>
    <t>GCCGCTGCGCGATGCAGTGTG</t>
  </si>
  <si>
    <t>GCGCGATGCAGTGTGGGGAA</t>
  </si>
  <si>
    <t>GAGTTTTAATGTCCGCCATGT</t>
  </si>
  <si>
    <t>GCGGGATCATGGAGAACCG</t>
  </si>
  <si>
    <t>GAGCGCTTTACGCTCGCTGG</t>
  </si>
  <si>
    <t>GTAAACTCTCCTTCCGAGCGC</t>
  </si>
  <si>
    <t>GccgcccgggcTGTTCCTGTA</t>
  </si>
  <si>
    <t>GAGAAGGAGGAGGAATCGGTA</t>
  </si>
  <si>
    <t>GCGAGGCCCGACTGACAAAG</t>
  </si>
  <si>
    <t>GCCCGACTGACAAAGGGGAGG</t>
  </si>
  <si>
    <t>GGGGCACGGCCCGGTTGA</t>
  </si>
  <si>
    <t>GGAGACGCAGTCGTTGAGATC</t>
  </si>
  <si>
    <t>GAGCGTAAAGCGCTCTGTGAA</t>
  </si>
  <si>
    <t>GCGGTAGATAGGCAGCGGCT</t>
  </si>
  <si>
    <t>GATCCCACCACCCGTTGACAC</t>
  </si>
  <si>
    <t>GCCGGACTAAAACAAAGGTG</t>
  </si>
  <si>
    <t>GAGGCGGTGAAGCCCCAGCGC</t>
  </si>
  <si>
    <t>GGAAGGGTCTATGGCCGAGG</t>
  </si>
  <si>
    <t>GGCAGGTTGCTTGAAGCGCA</t>
  </si>
  <si>
    <t>GCCTTGGCCTTGGCCCGGCGC</t>
  </si>
  <si>
    <t>GAGGAGAAGGGCCGGTGTCAA</t>
  </si>
  <si>
    <t>GTGGGATCAAATATTGGAAGG</t>
  </si>
  <si>
    <t>GGGAACGGGAGTAGAATTGGC</t>
  </si>
  <si>
    <t>GTCCGGAGGCCAGAACCGGGC</t>
  </si>
  <si>
    <t>GAGCGCGGCAATTTCCGCTTC</t>
  </si>
  <si>
    <t>GGAGGGGAGCCGCCGAGGAGA</t>
  </si>
  <si>
    <t>GCGCACGCACGAACGCAAGGA</t>
  </si>
  <si>
    <t>GGGACGTGCGCCGGGCCAC</t>
  </si>
  <si>
    <t>GACGCGAGCCCGCGCGCGCCG</t>
  </si>
  <si>
    <t>GGCGCACGTCCCGCGACACCG</t>
  </si>
  <si>
    <t>GACACCGAGGCCGAGCGGGGC</t>
  </si>
  <si>
    <t>GACCCCCCAGAGCCCGGCGTG</t>
  </si>
  <si>
    <t>GCCCGCCTGCTCCGGGTGTTC</t>
  </si>
  <si>
    <t>GTGAGGGGGCCGAGGTGAGCG</t>
  </si>
  <si>
    <t>GCCCTCATGTCGCGAGGGAG</t>
  </si>
  <si>
    <t>GCTTTCTCTGGTCCCCGCT</t>
  </si>
  <si>
    <t>GCTTCTCGCAGTAATGGCCA</t>
  </si>
  <si>
    <t>GGTGTTAAGAGTCTGGCAGGT</t>
  </si>
  <si>
    <t>GGGCAGCCATTACAGCCGCA</t>
  </si>
  <si>
    <t>GAAAGCGGACCCCGCGACGC</t>
  </si>
  <si>
    <t>GGCTGCCCCCAGCTGGCGCG</t>
  </si>
  <si>
    <t>GCGAGAAGCCGAGGCCAAGCG</t>
  </si>
  <si>
    <t>GTCGGTTCCCGCAGTGCCTTG</t>
  </si>
  <si>
    <t>GCACTTTCGACGACTTCCGG</t>
  </si>
  <si>
    <t>GTCTGATGTCACTGTCTATAC</t>
  </si>
  <si>
    <t>GTACTTTCGTTATTAAACATA</t>
  </si>
  <si>
    <t>GTTGCCGCCATTTTTGAGTA</t>
  </si>
  <si>
    <t>GAAGTGCCTTTGTAAAGGAGG</t>
  </si>
  <si>
    <t>GCCGGAGGTCGGTTGTAACC</t>
  </si>
  <si>
    <t>GTAAGTATCCTGGGCCGGAGGT</t>
  </si>
  <si>
    <t>GTGCAACGCAAAAGAGCCTTT</t>
  </si>
  <si>
    <t>GTTTCAGCCATCTTCGATAA</t>
  </si>
  <si>
    <t>GCGGCAACGTAAGTATCCT</t>
  </si>
  <si>
    <t>GAATTAGAGAGCGGGCAGAA</t>
  </si>
  <si>
    <t>GTGGAAAGGAGACCCTAGTTC</t>
  </si>
  <si>
    <t>GTGTTCTCCGAATTAGAGAGC</t>
  </si>
  <si>
    <t>GATCTCTTTCGGATCTGCGAG</t>
  </si>
  <si>
    <t>GAGCTCGAGATGAAGGGCTTG</t>
  </si>
  <si>
    <t>GTTGAAGAGCTCGAGATGAA</t>
  </si>
  <si>
    <t>GACGGTGAGTGGGGATGGAC</t>
  </si>
  <si>
    <t>GGTAGGACTGCGGACGGTGAG</t>
  </si>
  <si>
    <t>GTCCTACCAAGCCTCACGTG</t>
  </si>
  <si>
    <t>GCTGCCCCCCTGCGGTACAGG</t>
  </si>
  <si>
    <t>GCCCAGCCCTTCAGCGGCCCG</t>
  </si>
  <si>
    <t>GCTCCTGGAGGGAGTGTCGGG</t>
  </si>
  <si>
    <t>GGTTACATTTTGGATCCTCG</t>
  </si>
  <si>
    <t>GAGTGGTGTGGTAGTGCGGTC</t>
  </si>
  <si>
    <t>GCGGCGAGTGGTGTGGTAGTG</t>
  </si>
  <si>
    <t>GGGCGAGCTCTGGGGCGGTA</t>
  </si>
  <si>
    <t>GAAAGAGGGCGAGCTCTGGGG</t>
  </si>
  <si>
    <t>GCGCTGACGCGAGGAGAGGCG</t>
  </si>
  <si>
    <t>GAGGGAGTGTCGGGAGGCCTT</t>
  </si>
  <si>
    <t>GGGACTGCCCCGGGCCGCTGA</t>
  </si>
  <si>
    <t>Gtgcgagcgcggcagggaggc</t>
  </si>
  <si>
    <t>GctgcaggcgggGTCCGACTC</t>
  </si>
  <si>
    <t>GCTACGCCTCCCCCTCCCCGCCCG</t>
  </si>
  <si>
    <t>GTCTCCCCACATCCACACGCAC</t>
  </si>
  <si>
    <t>GGTAGAGGTCTCCCGCGGG</t>
  </si>
  <si>
    <t>GGAGGGGGAGGCGTAGCAACTTT</t>
  </si>
  <si>
    <t>GGGCCGAGCGGCCCGGAGTGC</t>
  </si>
  <si>
    <t>GTCAGGTGTGAAAAGCTCTGG</t>
  </si>
  <si>
    <t>GTCCGTGCCTGTGCGTGTGGATG</t>
  </si>
  <si>
    <t>GCAGCGCGGTCGGGCAGGCAT</t>
  </si>
  <si>
    <t>GGGGCTCCGGCAGCGCGGTC</t>
  </si>
  <si>
    <t>GCTGCCCTCCTGCCCCAGCATGC</t>
  </si>
  <si>
    <t>GTGCGCAGGTTGGGGGCGGGACG</t>
  </si>
  <si>
    <t>GTTGGGGGCGGGACGCGGCGCCC</t>
  </si>
  <si>
    <t>GCCGGCGGCGCCGCCGAGTGA</t>
  </si>
  <si>
    <t>GCGCCGCCGAGTGAGGGGAcg</t>
  </si>
  <si>
    <t>GTGAGGGGAcgcggcgcggtg</t>
  </si>
  <si>
    <t>Gcggaggggagcgctgccgcg</t>
  </si>
  <si>
    <t>Ggggccatgtgcgagcgcggc</t>
  </si>
  <si>
    <t>GAGCTTTTCACACCTGACACG</t>
  </si>
  <si>
    <t>GTCCGCCGCGACTTCTCAT</t>
  </si>
  <si>
    <t>GGCGGAGTGGAAGGCGGCAGG</t>
  </si>
  <si>
    <t>GgcggcggcggcTCTGACGT</t>
  </si>
  <si>
    <t>GGCGGCAGCGGCTGCTCCTccc</t>
  </si>
  <si>
    <t>GGGCCCAGTCCTGGGCGGCAG</t>
  </si>
  <si>
    <t>GTCCGGTGCAGCTCGCCACAA</t>
  </si>
  <si>
    <t>GGGAAAGGCCGGTGACCTTTG</t>
  </si>
  <si>
    <t>GCTGCACCGGACGGGAGGAGA</t>
  </si>
  <si>
    <t>GgcggcTCTGACGTAGGACAC</t>
  </si>
  <si>
    <t>GAGGGCCTCTGGGGGATGGCG</t>
  </si>
  <si>
    <t>GcgGGCGCCGACAGACTGG</t>
  </si>
  <si>
    <t>GACGCTGGCGTCACGCGC</t>
  </si>
  <si>
    <t>GGACAGCAGCTGAACTGAGCC</t>
  </si>
  <si>
    <t>GAGGCGGCACTGTTGCCGATC</t>
  </si>
  <si>
    <t>GGCGAGCGGCAGGAGAACGTC</t>
  </si>
  <si>
    <t>GGGCGCCCTCGCGGGAGGGCT</t>
  </si>
  <si>
    <t>GTACAGAGGTCCCATTGTGAC</t>
  </si>
  <si>
    <t>GAGGTCCCATTGTGACCGG</t>
  </si>
  <si>
    <t>GAATTTTCTCCGAGAGCGGGC</t>
  </si>
  <si>
    <t>GGCGGGTCCTGCGCTGCGTCA</t>
  </si>
  <si>
    <t>GCCCATTCAGAGGTTCAAGAA</t>
  </si>
  <si>
    <t>GGCAGGGCCGGCGCTTGGTC</t>
  </si>
  <si>
    <t>GGCGCCGGCCAGAGACGATCA</t>
  </si>
  <si>
    <t>GAGGCCGGACGCTGGCCGGG</t>
  </si>
  <si>
    <t>GCCTTTGGAATTCCGCAGCGA</t>
  </si>
  <si>
    <t>GTAACCGGGCCGTCCCCCACG</t>
  </si>
  <si>
    <t>GGCGCGCTCTTCAGGAGCggg</t>
  </si>
  <si>
    <t>Ggagggacggccgagtggag</t>
  </si>
  <si>
    <t>GGTGCTGGTGGCACCGAA</t>
  </si>
  <si>
    <t>GACACCGCACTCGTCAGTCTC</t>
  </si>
  <si>
    <t>GAGAGGACGCCGAGCGCTCCA</t>
  </si>
  <si>
    <t>GAATGGGGTCGGCTCAATTTC</t>
  </si>
  <si>
    <t>GAAAGTCTCCGCCCGGCTCCC</t>
  </si>
  <si>
    <t>GGGCGCACACTCGCGCGCACG</t>
  </si>
  <si>
    <t>GGCCCTGCTCCCGGGGCCTC</t>
  </si>
  <si>
    <t>GCTCCTGAAGAGCGCGCCGCG</t>
  </si>
  <si>
    <t>GCCTCCCTGATCGTCTCTGGC</t>
  </si>
  <si>
    <t>GTTAGGGCCTTGGCCCCAGAG</t>
  </si>
  <si>
    <t>GCGGAATTCCAAAGGCAGGTT</t>
  </si>
  <si>
    <t>GCCACCGTCCCGACCAAGCGC</t>
  </si>
  <si>
    <t>GCGGCTGTCCCTTCACCGCTG</t>
  </si>
  <si>
    <t>GGAGTCTTCGGCGAGACCTAC</t>
  </si>
  <si>
    <t>GCCAGGCGGATCTACACGCT</t>
  </si>
  <si>
    <t>GCAGGCGGCTGACGGCGGGGA</t>
  </si>
  <si>
    <t>GGGCTGCGGGGCTGGGAACCG</t>
  </si>
  <si>
    <t>GGGCGGAAGTGAGGTGCCGG</t>
  </si>
  <si>
    <t>GACCGACGGCGCCAGTGGGCG</t>
  </si>
  <si>
    <t>GGCTGGCGGCCGCGGAGTCTT</t>
  </si>
  <si>
    <t>GTCCCTTCACCGCTGAGGCC</t>
  </si>
  <si>
    <t>GCAGGTGACCGACGGCGCCAG</t>
  </si>
  <si>
    <t>GCTAGGCTCCAAGGAAGCCAA</t>
  </si>
  <si>
    <t>GGGAGAGCCGCTAGGCTCCA</t>
  </si>
  <si>
    <t>GCTTCTGCCGCCATCTTGGACG</t>
  </si>
  <si>
    <t>GGCTCGACCTCCGCTTTGGA</t>
  </si>
  <si>
    <t>GGGGGAATTGCTGGGGCCCTG</t>
  </si>
  <si>
    <t>GACCTCCGCTTTGGAAGGGAGA</t>
  </si>
  <si>
    <t>GGGGCTGCTCATCTCTGTGATC</t>
  </si>
  <si>
    <t>GCAGCGGCTCGACCTCCGCTT</t>
  </si>
  <si>
    <t>GGAGCGCACCCAGCGAGGAGA</t>
  </si>
  <si>
    <t>GTCTACTCATGGAGGAGGCAG</t>
  </si>
  <si>
    <t>GGGGCCTGATTGTCTACTCA</t>
  </si>
  <si>
    <t>GTGAGGGAAAGGGGCCAACAG</t>
  </si>
  <si>
    <t>GAGGCATCCGCTCGACGGC</t>
  </si>
  <si>
    <t>GAGCGATGATTCCCCCACAGG</t>
  </si>
  <si>
    <t>GATACTGGGGAGTGGGAGCCG</t>
  </si>
  <si>
    <t>GCCCGCGGAGGAAAGATACTG</t>
  </si>
  <si>
    <t>GCCCCCAACCCCATCTCCTCGC</t>
  </si>
  <si>
    <t>GAATCATCGCTCTGAACCCCG</t>
  </si>
  <si>
    <t>GCTCGTCTCGCGAGAGCTTGT</t>
  </si>
  <si>
    <t>GCCGTAGTGGAGCCCGAGCGA</t>
  </si>
  <si>
    <t>GAGCTTGTCGGCCGAGGAGAC</t>
  </si>
  <si>
    <t>GACCCTGGGCTCCCGGGTACT</t>
  </si>
  <si>
    <t>GCTGGTCGCCGACAGGACCCT</t>
  </si>
  <si>
    <t>GCACCATCTCTCCGTCGGATT</t>
  </si>
  <si>
    <t>GCGCCATTTTTTCAGCCTGCA</t>
  </si>
  <si>
    <t>GCTTTGTGAAGGTGAGTTCGC</t>
  </si>
  <si>
    <t>GTGAGTTCGCGGGGCCTCGG</t>
  </si>
  <si>
    <t>GCTTCGACCTGGCGCATGCG</t>
  </si>
  <si>
    <t>GAGGCTTCAGAGAGCGGCTTC</t>
  </si>
  <si>
    <t>GATATCCGACTCCACAACTCC</t>
  </si>
  <si>
    <t>GTTGCGCAGGCGCAGCTCAGT</t>
  </si>
  <si>
    <t>GCGCAGGCGCAGCTCAGTC</t>
  </si>
  <si>
    <t>GCTAAGAGGCTTGCGAGCCAC</t>
  </si>
  <si>
    <t>GCTGCGCCTGCGCAACTCAT</t>
  </si>
  <si>
    <t>GCAAGCCTCTTAGCGAGAGAC</t>
  </si>
  <si>
    <t>GAAACATCTAGTGGTGCCGG</t>
  </si>
  <si>
    <t>GCCGGGGGATACAATCACTA</t>
  </si>
  <si>
    <t>GGATACAATCACTACGGACAC</t>
  </si>
  <si>
    <t>GCCTCATCTCCATCGCCATCT</t>
  </si>
  <si>
    <t>GGGCTCTCTGCACGTGGTCC</t>
  </si>
  <si>
    <t>GTCCGTAGTGATTGTATCCCC</t>
  </si>
  <si>
    <t>GATACAATCACTACGGACAC</t>
  </si>
  <si>
    <t>GTGTAACTCCCCGCGGGACCC</t>
  </si>
  <si>
    <t>GGCGCTGTGGGGACCGCCTGC</t>
  </si>
  <si>
    <t>GTTGTATGCGGTCCGGGCCTT</t>
  </si>
  <si>
    <t>GGCAGGAGCAGCTCCTCACCC</t>
  </si>
  <si>
    <t>GGTCGCTCCACTGCACCCCCA</t>
  </si>
  <si>
    <t>GGTGTTTGGTGGAGCCCGCGA</t>
  </si>
  <si>
    <t>GAATGCTAGAGCGTGCTCGC</t>
  </si>
  <si>
    <t>GCCGAACCTGCGTCTGTCG</t>
  </si>
  <si>
    <t>GGGTACCGGAAACGGTGTT</t>
  </si>
  <si>
    <t>GCGCTGTGGGGACCGCCTGC</t>
  </si>
  <si>
    <t>GTCCGGGCCTTCGGCGCTGTG</t>
  </si>
  <si>
    <t>GTGCGCGTTGTATGCGGTCC</t>
  </si>
  <si>
    <t>GTGTTTGGTGGAGCCCGCGA</t>
  </si>
  <si>
    <t>GCGGAAGGCGGGTACCGGAAA</t>
  </si>
  <si>
    <t>GGCGGTCCCCACAGCGCCGA</t>
  </si>
  <si>
    <t>GCGAGCACGCTCTAGCATTC</t>
  </si>
  <si>
    <t>GATTCAGCCGCGACAGACGC</t>
  </si>
  <si>
    <t>GCTCCACCAAACACCGTTTC</t>
  </si>
  <si>
    <t>GAGCTGTAGTTCCCCGGAAC</t>
  </si>
  <si>
    <t>GCACGAGGCGAGTGGGCGCGC</t>
  </si>
  <si>
    <t>GTGGTCTACGGCCCGCACG</t>
  </si>
  <si>
    <t>GTTCGCGCAGGCTGACGGCT</t>
  </si>
  <si>
    <t>GCAAGATCCAGGCGCGGAT</t>
  </si>
  <si>
    <t>GTTCCCCGGAACCGGAAGTGA</t>
  </si>
  <si>
    <t>GCTGGAGCTCTTGTCGGACCA</t>
  </si>
  <si>
    <t>GCAGAGAGCGGACCTGGCGGC</t>
  </si>
  <si>
    <t>GGCGCGCCGCCCGTCCACC</t>
  </si>
  <si>
    <t>GGACCAGGGCTACCGGGTGGA</t>
  </si>
  <si>
    <t>GACCCTGTTCCATTTTCAGCA</t>
  </si>
  <si>
    <t>GCGTAACCAGTGCGCACGCGC</t>
  </si>
  <si>
    <t>GGCAGCGCGCGCCGCAAAC</t>
  </si>
  <si>
    <t>GCTGCAGTTGTCACTTCCGCC</t>
  </si>
  <si>
    <t>GTTCGCAGGCAAAGTGCCGG</t>
  </si>
  <si>
    <t>GGGTCCAGCCCTCGGGGTCC</t>
  </si>
  <si>
    <t>GTGACAACTGCAGCCGCACG</t>
  </si>
  <si>
    <t>GTGGGCTCGGCGCGATGGAGG</t>
  </si>
  <si>
    <t>GAACCTGCTGTCGCGGCCAGA</t>
  </si>
  <si>
    <t>GCGACAGCAGGTTCTGTTCGC</t>
  </si>
  <si>
    <t>GTCGGGCCCGCGACAGGCCGA</t>
  </si>
  <si>
    <t>GGGCTCGGCCTACCTGGAGGC</t>
  </si>
  <si>
    <t>GGCCAAGGGCTCGGCCTACC</t>
  </si>
  <si>
    <t>GAAGAACCAGTGGATGCGGC</t>
  </si>
  <si>
    <t>GCCTGTCGCGGGCCCGACA</t>
  </si>
  <si>
    <t>GGCCGTAGCCGCGTTGGGTCG</t>
  </si>
  <si>
    <t>GTCGGCCGCGTACAGCTGCGG</t>
  </si>
  <si>
    <t>GCTGCGATTCTTCAGGGCCG</t>
  </si>
  <si>
    <t>GATTCTTCAGGGCCGCGGATG</t>
  </si>
  <si>
    <t>GCGGATGCGGCGGTGATCCCC</t>
  </si>
  <si>
    <t>GTGTTGGGTCACCGGCCCCAC</t>
  </si>
  <si>
    <t>GCCTGGGCCCGGGGAGCTACT</t>
  </si>
  <si>
    <t>GGCCCGGGGAGCTACTAG</t>
  </si>
  <si>
    <t>GCGGCGTTCGCAGTTTGAGAG</t>
  </si>
  <si>
    <t>GGGCGCTCGGGTCTCAAGGTG</t>
  </si>
  <si>
    <t>GCAGAATTGCGCGCTGCGT</t>
  </si>
  <si>
    <t>GCCGGTGACCCAACACCATGA</t>
  </si>
  <si>
    <t>GATCGGGTTCCGTTTTTCCCG</t>
  </si>
  <si>
    <t>GCGGCGCGCAAGGAAAGATC</t>
  </si>
  <si>
    <t>GACGTAATTTTCCTGCGCCT</t>
  </si>
  <si>
    <t>GCGCTAGGCGCTCATGCACT</t>
  </si>
  <si>
    <t>GGCCGCCCGCCTGCAACCTG</t>
  </si>
  <si>
    <t>GCCGGGCTTAACGCCGCTGA</t>
  </si>
  <si>
    <t>GCAGGTTGCGACAGCGCGCACC</t>
  </si>
  <si>
    <t>GCCCGGACAGGAAGATTGGTC</t>
  </si>
  <si>
    <t>GCGGCGTTAAGCCCGGCGG</t>
  </si>
  <si>
    <t>GTCGCGGGCCAGGATGAGGGC</t>
  </si>
  <si>
    <t>GACGCGGGCTCCGCAGGTTGC</t>
  </si>
  <si>
    <t>GCGGGCGGCCGGGGCGCCTGA</t>
  </si>
  <si>
    <t>GGGTCCGGTCTTACAGTCGC</t>
  </si>
  <si>
    <t>GGAGGGAGCGGGGCGGCCGAGC</t>
  </si>
  <si>
    <t>GGTGAGTCGCCCCGGACGCC</t>
  </si>
  <si>
    <t>GCCGTGAGAAGTAAACGGGCTT</t>
  </si>
  <si>
    <t>GGTGGTTGTCGGATTTTAG</t>
  </si>
  <si>
    <t>GCCCGCCGGAAGCGGAAGTC</t>
  </si>
  <si>
    <t>GCACCCTCAACTTTAGCCCGC</t>
  </si>
  <si>
    <t>GAGTACAGATCACCGCACAGG</t>
  </si>
  <si>
    <t>GCTCCCTCCTCCCGGGCGTCC</t>
  </si>
  <si>
    <t>GCTTCCGGCGGGCTAAAGTTG</t>
  </si>
  <si>
    <t>GGATTTTAGAGGAAGGCGCT</t>
  </si>
  <si>
    <t>GCCGGGCTCCCGCCCGTACC</t>
  </si>
  <si>
    <t>GCCGAGGCGCCGAGCGCCAGG</t>
  </si>
  <si>
    <t>GcggcggcggcCCTGGACTGC</t>
  </si>
  <si>
    <t>GCTGACAGATTCTcggtgg</t>
  </si>
  <si>
    <t>GAAGGGCTACGCATGCGCAG</t>
  </si>
  <si>
    <t>GTGTCACTGAGGCCGTGGATC</t>
  </si>
  <si>
    <t>GGAGCTGCCTCCGGGTACGGG</t>
  </si>
  <si>
    <t>GAGGTGCTCAGTCAGGGACCT</t>
  </si>
  <si>
    <t>GATTCCCATTCCCCGCAGTCC</t>
  </si>
  <si>
    <t>GcggcCCTGGACTGCGGGGAA</t>
  </si>
  <si>
    <t>Ggcgccggcgcggagcgccgc</t>
  </si>
  <si>
    <t>GCCCGTACGCCGATTCCATA</t>
  </si>
  <si>
    <t>GACCCCAGGGCCGCCCACACC</t>
  </si>
  <si>
    <t>GGGCCGCCCACACCCGGTCTG</t>
  </si>
  <si>
    <t>GCGTCCCCGCAGACCGGGTGT</t>
  </si>
  <si>
    <t>GctccgcgccggcgcccATA</t>
  </si>
  <si>
    <t>GcgccggcgcccATATGGAAT</t>
  </si>
  <si>
    <t>GGAAGATGCAGGTAGCGGGGC</t>
  </si>
  <si>
    <t>GTCGCGTGGTGGCTGAGGGAA</t>
  </si>
  <si>
    <t>GgggcagcgcggggTCGCCA</t>
  </si>
  <si>
    <t>GCCTGAGGCCACGGGGGGAAG</t>
  </si>
  <si>
    <t>GAGGACCGGGCAGCGCATTT</t>
  </si>
  <si>
    <t>GGATGCGAGTTGGGAAAGTGG</t>
  </si>
  <si>
    <t>Gaaagtgagagaacagcaaatgcag</t>
  </si>
  <si>
    <t>Ggccctgaagcaggagcattca</t>
  </si>
  <si>
    <t>Gcaggagcattcatggaatattca</t>
  </si>
  <si>
    <t>Gcattcatggaatattcaaggtaca</t>
  </si>
  <si>
    <t>Gctcctttgaaatgatatag</t>
  </si>
  <si>
    <t>Ggtcaagagatggaatcaaag</t>
  </si>
  <si>
    <t>Gaaattaacagtcattattcctg</t>
  </si>
  <si>
    <t>Gcatgacctcataattttaagtgc</t>
  </si>
  <si>
    <t>Gacatccagcacttaaaattatg</t>
  </si>
  <si>
    <t>GCCCACAAGGTCGACGGGTG</t>
  </si>
  <si>
    <t>Gaatgaattatgcagcttact</t>
  </si>
  <si>
    <t>GCCTCTTGGGGGGCCCTGTAG</t>
  </si>
  <si>
    <t>GACGCGCGCACGTTGAGTGGC</t>
  </si>
  <si>
    <t>GGAGGAGCGGCTCCGAGGACC</t>
  </si>
  <si>
    <t>GTCAGCCGACGGATGCGAGTT</t>
  </si>
  <si>
    <t>GAAGGCAGAAGAACTGCCCGA</t>
  </si>
  <si>
    <t>GAAGCTTCTGCATGCCGCGCG</t>
  </si>
  <si>
    <t>GGTCCGCGTGCAGGAACCCGC</t>
  </si>
  <si>
    <t>GAGCAGCCCGACAAAGCGT</t>
  </si>
  <si>
    <t>GCTGTGGTCCAGCCTGCGCGG</t>
  </si>
  <si>
    <t>GCACGCGGACCCACGCTTTGT</t>
  </si>
  <si>
    <t>GggcggcAGGGGGCTAGCGTC</t>
  </si>
  <si>
    <t>GTTGCTAGTgggcgcggctgg</t>
  </si>
  <si>
    <t>GCAGGCTGGACCACAGCTCCT</t>
  </si>
  <si>
    <t>GAAGCTTCACTGAGCGGGCAC</t>
  </si>
  <si>
    <t>GTCGCGAGCACGTTGCTAGT</t>
  </si>
  <si>
    <t>GCGACGCCTTTCAGCTTCA</t>
  </si>
  <si>
    <t>GGTGAGGCCCGAGGGCCCGC</t>
  </si>
  <si>
    <t>GTGACCAAGCGGTGAGGCCCG</t>
  </si>
  <si>
    <t>GCTGGGAGTGACCAAGCGGTG</t>
  </si>
  <si>
    <t>GCACTCCAGCTACCGAAGCAC</t>
  </si>
  <si>
    <t>GACATGAGGAGGCGGCGGGT</t>
  </si>
  <si>
    <t>GGAATCCCGCGGGCCCTC</t>
  </si>
  <si>
    <t>GAACGAGGAGGAGAAGCGGCG</t>
  </si>
  <si>
    <t>GGGGATGAAGACGGAATCCCG</t>
  </si>
  <si>
    <t>GGCGGCGGGTCGGAGGATCA</t>
  </si>
  <si>
    <t>GCCCCGCGCCACGCTCCGGCCC</t>
  </si>
  <si>
    <t>GCGCATGCTCCGAGGCTCCC</t>
  </si>
  <si>
    <t>GGCGCCCTTGTATTGAGCCA</t>
  </si>
  <si>
    <t>GAGCAGATGAAGCAGCGCATCG</t>
  </si>
  <si>
    <t>GCGGGCGTCAGCTGACTGTT</t>
  </si>
  <si>
    <t>GGTGGCTGACGTCACGGCGC</t>
  </si>
  <si>
    <t>GGGCATCCGTGCGTCTCCTGG</t>
  </si>
  <si>
    <t>GAGCGTGGCGCGGGGCCGCCA</t>
  </si>
  <si>
    <t>GTATTGAGCCATggcagcgg</t>
  </si>
  <si>
    <t>GCATCGCGGAGGTGCGAGCCG</t>
  </si>
  <si>
    <t>GGGTCCCCAACCGACGATGGA</t>
  </si>
  <si>
    <t>GGCGCCGGAGGGATCGAGGC</t>
  </si>
  <si>
    <t>GGTGACGCTAGTTTCCGG</t>
  </si>
  <si>
    <t>GGCGGGAGAGAAATCTATTT</t>
  </si>
  <si>
    <t>GCAGGGAAGGAGGCCTACACA</t>
  </si>
  <si>
    <t>GTCTCCCTCCATCGTCGGTTG</t>
  </si>
  <si>
    <t>GCGTCACCGCGCCAAGGTTC</t>
  </si>
  <si>
    <t>GACCATGAGAGGGCCGGAGCC</t>
  </si>
  <si>
    <t>GCCAAAGGACCATGAGAGGGC</t>
  </si>
  <si>
    <t>GGGCCTGGGCGGCCATGTGT</t>
  </si>
  <si>
    <t>GTCCCCGCATTGCGGGAGAG</t>
  </si>
  <si>
    <t>GCGTCGAACGCAGAGGAGG</t>
  </si>
  <si>
    <t>GAGGCTGCGTCGAACGCAG</t>
  </si>
  <si>
    <t>GGAATGACAGACCCAGGTCTC</t>
  </si>
  <si>
    <t>GCGTTCGACGCAGCCTCCGCC</t>
  </si>
  <si>
    <t>GGATACCGTATCGACGTG</t>
  </si>
  <si>
    <t>GGACTTCGCAGAGGGGGCGA</t>
  </si>
  <si>
    <t>GCCGCTGCGTTGAGGTAGGAT</t>
  </si>
  <si>
    <t>GTCATTCCTTGCAATGATAAT</t>
  </si>
  <si>
    <t>GAAGCGGGCATCCCGAGACC</t>
  </si>
  <si>
    <t>GGGTGGGCGGGAGCGAGTTT</t>
  </si>
  <si>
    <t>GCTTAGGCGGGCTAGAAGCCG</t>
  </si>
  <si>
    <t>GAGGCCACAGCCTCGAGAAA</t>
  </si>
  <si>
    <t>GGCCCGCTCGGCTCTCGCGG</t>
  </si>
  <si>
    <t>GCAGTCGCACGGCCGGCGGTG</t>
  </si>
  <si>
    <t>GCAGTCGGCCCTCGGTGGAAG</t>
  </si>
  <si>
    <t>GCTCTCAACCTCGCCTCTGGT</t>
  </si>
  <si>
    <t>GGTCTGCGAAGCTCTGGGCTG</t>
  </si>
  <si>
    <t>GGCCGACTGCGAGGTGCATGC</t>
  </si>
  <si>
    <t>GAAGCCGGGGTCGTGTCTGAC</t>
  </si>
  <si>
    <t>GCATGGAGCACCAGGCGGTGG</t>
  </si>
  <si>
    <t>GGTGCAAGGGCAAGGCGGTC</t>
  </si>
  <si>
    <t>GCCCGTGGCAAGGGGACTGT</t>
  </si>
  <si>
    <t>GCTTGGACGTAGAGCGCCCG</t>
  </si>
  <si>
    <t>GAGCACACTGGAAGGAGTCA</t>
  </si>
  <si>
    <t>GAGGCGTCTGATGGCGGCC</t>
  </si>
  <si>
    <t>GCCTGGACAGCGCCGAGTTGG</t>
  </si>
  <si>
    <t>GGCGGTCCGGCATCACGGGCC</t>
  </si>
  <si>
    <t>GCAAGGGGACTGTAGGTGCAA</t>
  </si>
  <si>
    <t>GGGCGCCGTGAAGAGCCTTC</t>
  </si>
  <si>
    <t>GGTCCTACGCGCTTCGCTA</t>
  </si>
  <si>
    <t>GGAAGCATCCGGGACTTCA</t>
  </si>
  <si>
    <t>GCGTCCCCGGCCGTTAGCGCCC</t>
  </si>
  <si>
    <t>GATCACGCTTCACGCTGACAGT</t>
  </si>
  <si>
    <t>GCCTGCGCAGCGAGCTGACCC</t>
  </si>
  <si>
    <t>GCTTCCCTAGCGAAGCGCGT</t>
  </si>
  <si>
    <t>GTCTTGAATATCGCCATTCTGC</t>
  </si>
  <si>
    <t>GAAAGATATAATTTGATAGAAC</t>
  </si>
  <si>
    <t>GCTTCCAGGGCGCTAACGGC</t>
  </si>
  <si>
    <t>GACAACACGCACAAGAAGAGG</t>
  </si>
  <si>
    <t>GGCCGCGGTTTAAATAGCGT</t>
  </si>
  <si>
    <t>GCCCATGTGGCGTGGCCGCC</t>
  </si>
  <si>
    <t>GCTGTCAGCCCATGTGGCG</t>
  </si>
  <si>
    <t>Gcggagcgggaggctgaagcg</t>
  </si>
  <si>
    <t>GccggcTGCTCGTACCTggtg</t>
  </si>
  <si>
    <t>GCTCGTACCTggtgagggcg</t>
  </si>
  <si>
    <t>Gcggagagcgaggctggagcg</t>
  </si>
  <si>
    <t>GATGAGGAGCCGGGCCACCC</t>
  </si>
  <si>
    <t>GCCTAGAGGGAGCCAGAGAGA</t>
  </si>
  <si>
    <t>GTTTAAATAGCGTCGGCGC</t>
  </si>
  <si>
    <t>GGAGGACGAGCTTGGGCTTAG</t>
  </si>
  <si>
    <t>GTAGTCACGGTCTTGTGCTCTA</t>
  </si>
  <si>
    <t>GCTGCTCCTGTACGTAGTCA</t>
  </si>
  <si>
    <t>GTGAGAAGCGCAGCTTCTCG</t>
  </si>
  <si>
    <t>GAGCCCCACTCCTGTATGC</t>
  </si>
  <si>
    <t>GTAAAAAGTCTAGGATGTGATA</t>
  </si>
  <si>
    <t>GCACAAGACCGTGACTACGTAC</t>
  </si>
  <si>
    <t>GAGATCTTACGGATTCCCTCAA</t>
  </si>
  <si>
    <t>GGGGATACCACAGAGCTTATA</t>
  </si>
  <si>
    <t>GCTTGTAGCAGGTTGGCTGCG</t>
  </si>
  <si>
    <t>GTTCGCCGGTGCGAGCGTAAA</t>
  </si>
  <si>
    <t>GAAGAACGGGGCCTGCTCCG</t>
  </si>
  <si>
    <t>GCCTGCCCAGGCAGGTTCGC</t>
  </si>
  <si>
    <t>GCCAACCTGCTACAAGCCCTT</t>
  </si>
  <si>
    <t>GAAACGATCGCGACGGGATGG</t>
  </si>
  <si>
    <t>GCGACGGGATGGTGGTCGCGG</t>
  </si>
  <si>
    <t>GGTTCCCTGCTATTTGTACCGCCCA</t>
  </si>
  <si>
    <t>GCGGTCCAGAAACGATCGCGA</t>
  </si>
  <si>
    <t>GCTCGCACCGGCGAACCTGCC</t>
  </si>
  <si>
    <t>GCCTTGGGCGGTACAAATAGCA</t>
  </si>
  <si>
    <t>GCAGGCAGCTCGCGCAGGACG</t>
  </si>
  <si>
    <t>GCGAGCGTAAAGGGGCGGAGCT</t>
  </si>
  <si>
    <t>GTACAAATAGCAGGGAACCGCG</t>
  </si>
  <si>
    <t>GCGCGGGGGGAACCGAAGAA</t>
  </si>
  <si>
    <t>GACCGCCGTTCAGGTAAGAAT</t>
  </si>
  <si>
    <t>GGGCCTTGGCTGGATCCGAA</t>
  </si>
  <si>
    <t>GGATCCGAAGGGCTTGTAGC</t>
  </si>
  <si>
    <t>GGCGGAGCTAGGACTGCCTTGGG</t>
  </si>
  <si>
    <t>GCCTGGGCAGGCAGCTCGCGCAGGA</t>
  </si>
  <si>
    <t>GAGCCCTGGTTTGTGCGGCTC</t>
  </si>
  <si>
    <t>GCCGAGCTCCGGGCGGGGAAG</t>
  </si>
  <si>
    <t>GTGCTCAGAACCCCTGCCCCC</t>
  </si>
  <si>
    <t>GTTGTGAACGCCGCGGACTC</t>
  </si>
  <si>
    <t>GACTCCGGAGCCGCACAAACC</t>
  </si>
  <si>
    <t>GGTGCCAGGCCAGAATCGG</t>
  </si>
  <si>
    <t>GCCAGGCCAGAATCGGAGGGG</t>
  </si>
  <si>
    <t>GCACGGGTTCCAGTCTCCTGT</t>
  </si>
  <si>
    <t>GCAGGTCTAGGGGTTTGTGAC</t>
  </si>
  <si>
    <t>GGGGCCCGGGGGCGGGACTAC</t>
  </si>
  <si>
    <t>GGCAGCGGCGGAGGAGCGGA</t>
  </si>
  <si>
    <t>GATTCCTTACCCCCACAGCAA</t>
  </si>
  <si>
    <t>GCTGTCGCTGGGTAGAGCCGG</t>
  </si>
  <si>
    <t>GTTCCCCTTGCTGTGGGGGTA</t>
  </si>
  <si>
    <t>GGAATCAAGCCCCCAAGATGG</t>
  </si>
  <si>
    <t>GCCACAAGCGTGTTGTTTTG</t>
  </si>
  <si>
    <t>GCGTGTTGTTTTGAGGCAGC</t>
  </si>
  <si>
    <t>GTTGTTTTGAGGCAGCTGGTC</t>
  </si>
  <si>
    <t>GCTGGTCCGGAGCCAGCGCGG</t>
  </si>
  <si>
    <t>GATGTTCTCGATGGCTACGAT</t>
  </si>
  <si>
    <t>GTAATGAGGGAGCCAGGGACA</t>
  </si>
  <si>
    <t>GCTCTCGGGTTCGCTCCGC</t>
  </si>
  <si>
    <t>GCCCAGCCCGCTCCACGCTCT</t>
  </si>
  <si>
    <t>GAAGGCGCCGGCTCCCCTCTG</t>
  </si>
  <si>
    <t>GAGCAGAGGCGCTCTGCCTC</t>
  </si>
  <si>
    <t>GCGGCGGCGGCGTTTGAGTGG</t>
  </si>
  <si>
    <t>GAGGAAGATGGCGGCTCCGGG</t>
  </si>
  <si>
    <t>GAGCCCCGAGCACGGCTGTCG</t>
  </si>
  <si>
    <t>GCGAACCCGAGAGCGTGGAGC</t>
  </si>
  <si>
    <t>GTCCCGGGCATAAAGGGCAGA</t>
  </si>
  <si>
    <t>GAGTGAGGGGAGCGGTCGCGA</t>
  </si>
  <si>
    <t>GCACGCCAGGAGGGGTGCACG</t>
  </si>
  <si>
    <t>GCCAGGAGGGGTGCACGGGGA</t>
  </si>
  <si>
    <t>GTGAGGGGAGCGGTCGCGAG</t>
  </si>
  <si>
    <t>GGGACGTCGGGTCAGGGTCTC</t>
  </si>
  <si>
    <t>GCTCCCCTCACTCACTATCCG</t>
  </si>
  <si>
    <t>GTGGCCGTAGGGCGCAGCTGC</t>
  </si>
  <si>
    <t>GCCGGCTCATGCCAGCCGACG</t>
  </si>
  <si>
    <t>GACGTGGAGTCTGCCTCAGG</t>
  </si>
  <si>
    <t>GTCCAGGCTCCGAGGGACGT</t>
  </si>
  <si>
    <t>GCCCCTGCAGCTGCGCCCTA</t>
  </si>
  <si>
    <t>GGCTCCGAGGGACGTCGGGTC</t>
  </si>
  <si>
    <t>GTCCCTCGGAGCCTGGACGCG</t>
  </si>
  <si>
    <t>GAGCAGCGGGGTGGCCGTA</t>
  </si>
  <si>
    <t>GCGCGGCCATGCCACACGCC</t>
  </si>
  <si>
    <t>GTCGGCGCGAGAAGCGCTTCT</t>
  </si>
  <si>
    <t>GTTTCAAAGGCCCAGCACGAC</t>
  </si>
  <si>
    <t>GCAGCCTTGCCGTCTCCTCG</t>
  </si>
  <si>
    <t>GTCATTCGTCTCCGCCCG</t>
  </si>
  <si>
    <t>GGCGCCTGGCTGTAGCGAC</t>
  </si>
  <si>
    <t>GTGAGCCCCGAGGAGACGGCA</t>
  </si>
  <si>
    <t>GAAACCGGCTTCTTTGCTGG</t>
  </si>
  <si>
    <t>GCTTGGTGAGCCCCGAGGAGA</t>
  </si>
  <si>
    <t>GGAGACGGCAAGGCTGCGCC</t>
  </si>
  <si>
    <t>GCTGTAGCGACTGGTTGCGGG</t>
  </si>
  <si>
    <t>GGACGTTATCAGGCCACTTTT</t>
  </si>
  <si>
    <t>GACTGTTATGCTTTACAGAGT</t>
  </si>
  <si>
    <t>GTAAAGCATAACAGTCACCGCT</t>
  </si>
  <si>
    <t>GCGTGACCATGGTGAGAGAAGA</t>
  </si>
  <si>
    <t>GGAAGAGGGTCTGGGTTATTTG</t>
  </si>
  <si>
    <t>GAGAAGGAGGTAGTCAGACCG</t>
  </si>
  <si>
    <t>GCCACTTTTTGGGTGGAGAAGG</t>
  </si>
  <si>
    <t>GCTGACGGGCGCTGATTGGCC</t>
  </si>
  <si>
    <t>GCCTCGTGGGGTGGGCTGAC</t>
  </si>
  <si>
    <t>GGGGCTAGCTGCGGCCTCGTG</t>
  </si>
  <si>
    <t>GAGTAGGTGCTTCGAGGGGC</t>
  </si>
  <si>
    <t>GGGCGCGACTCTCACCTCTG</t>
  </si>
  <si>
    <t>GGCCGCAGCTAGCCCCGCTGG</t>
  </si>
  <si>
    <t>GCGGCCGAGGCCGGTTGAAGT</t>
  </si>
  <si>
    <t>GTATCGTTACAGAAGTAAGGCC</t>
  </si>
  <si>
    <t>GTAACGATACTGTGAGGCAT</t>
  </si>
  <si>
    <t>GTGTGCTGGGCCTTGGAGGAAGG</t>
  </si>
  <si>
    <t>GCAGGAATCCGTATCTGGGAAC</t>
  </si>
  <si>
    <t>GCTCCGCGATCGGCTCTGT</t>
  </si>
  <si>
    <t>GCAGAATCCGCTCCGCGAT</t>
  </si>
  <si>
    <t>GCTCGGTCCCGCTTGTTGGC</t>
  </si>
  <si>
    <t>GGAGTACCCGCCAACAAGC</t>
  </si>
  <si>
    <t>GACCGAGCAGGAATCCGTATC</t>
  </si>
  <si>
    <t>GTTACAGAAGTAAGGCCCGGTCT</t>
  </si>
  <si>
    <t>GCCTCTCACGCCCACGCCGCC</t>
  </si>
  <si>
    <t>GCCTCTTTGGAGTCTCTCG</t>
  </si>
  <si>
    <t>GTCTTTATAGGTCACCCGGA</t>
  </si>
  <si>
    <t>GAGACTCCAAAGAGGCGGGGG</t>
  </si>
  <si>
    <t>GCGACGCAGGCCGCGCTTTG</t>
  </si>
  <si>
    <t>GCTGGCCCCGCCCCATGGGAC</t>
  </si>
  <si>
    <t>GTCTCTCGCGGCCTCAAAGCG</t>
  </si>
  <si>
    <t>GCTTCCGGCAGTTCCCGACCG</t>
  </si>
  <si>
    <t>GGGAACTGCCGGAAGCGACGC</t>
  </si>
  <si>
    <t>GACGCCCGAGGGCCGCGGCGA</t>
  </si>
  <si>
    <t>GGCTGGAGAGGAGGACGCGGG</t>
  </si>
  <si>
    <t>GCTCACCGAACCGTGTTTTCC</t>
  </si>
  <si>
    <t>GTTAATCCGTCAGATGCCGGC</t>
  </si>
  <si>
    <t>GACCTGGGGGCACTTCCGGGT</t>
  </si>
  <si>
    <t>GGTTCTACTGCAGGCTGCCAG</t>
  </si>
  <si>
    <t>GCCCGGGGAGGCGTGAGTGCC</t>
  </si>
  <si>
    <t>GACTGAGCATGCGCCGCGCCA</t>
  </si>
  <si>
    <t>GGAGGGCTGAAGGTCACTGCG</t>
  </si>
  <si>
    <t>GCTCGCGTCCCCTCGTGC</t>
  </si>
  <si>
    <t>GGCGGAACGGTTTCTGACAAC</t>
  </si>
  <si>
    <t>GCTCACCATTCGAGCCGCGTT</t>
  </si>
  <si>
    <t>GCTTGGGTAGAATTTCTGGG</t>
  </si>
  <si>
    <t>GCTTCGGCTCCCGGCTTGGG</t>
  </si>
  <si>
    <t>GAGAGATTCCCCGGGCGTC</t>
  </si>
  <si>
    <t>GTCCGGGCCGCGCCAGACTC</t>
  </si>
  <si>
    <t>GACAACCGGCGTGGAGGCG</t>
  </si>
  <si>
    <t>GTCAGAAACCGTTCCGCCCAC</t>
  </si>
  <si>
    <t>GAGTCCTGTCCGGCCTGACTT</t>
  </si>
  <si>
    <t>GGAGGAAGAGTGGCTCTATGG</t>
  </si>
  <si>
    <t>GGTGGATGCGCATGGTGGGCG</t>
  </si>
  <si>
    <t>GCCCCGAGCGCAACTTAAACG</t>
  </si>
  <si>
    <t>GCGTGCCCCCAGTCCCCGCGG</t>
  </si>
  <si>
    <t>GGGCCAGGCGGGAGACCGCCG</t>
  </si>
  <si>
    <t>GCGGGAGACCGCCGCGGGGAC</t>
  </si>
  <si>
    <t>GAAGCGGCGGCGCGAGAGGCC</t>
  </si>
  <si>
    <t>GGCGCGAGAGGCCAGGGACGC</t>
  </si>
  <si>
    <t>GCTCGACCTCGCCGGCCGACA</t>
  </si>
  <si>
    <t>GAACCACTTCCGGCGTCCGG</t>
  </si>
  <si>
    <t>GTCCTGAGGAGAGTCAGGTA</t>
  </si>
  <si>
    <t>GTAGGGGCCGAACCCTCCTCC</t>
  </si>
  <si>
    <t>GGAAGCCGAACTACGGCTCC</t>
  </si>
  <si>
    <t>GTGAGGCCTGGCCCGGACAGA</t>
  </si>
  <si>
    <t>GACTGTAGTGTGAGGCTCGCG</t>
  </si>
  <si>
    <t>GGCCAAGCCGATGCCGGGAGG</t>
  </si>
  <si>
    <t>GCCGATGCCGGGAGGAGGGTT</t>
  </si>
  <si>
    <t>GCAGGGGCGGAGAACCACTTC</t>
  </si>
  <si>
    <t>GCGGCATTTTACGACGTCGG</t>
  </si>
  <si>
    <t>GTGACTGAGAAGTATGCGC</t>
  </si>
  <si>
    <t>GAGGGCGTGGCTGAGAGATAC</t>
  </si>
  <si>
    <t>GACGTCGGCGGTGACAGGCCC</t>
  </si>
  <si>
    <t>GGGGAGACCCTTGCCACATTC</t>
  </si>
  <si>
    <t>GGCGTGCTGCTTTCCGGCA</t>
  </si>
  <si>
    <t>GCTGGGTATTCCCAGAGTCCC</t>
  </si>
  <si>
    <t>GGCTTTCACCGGGTTGCGGGG</t>
  </si>
  <si>
    <t>GCCGCTCGGCGAGAGGAAAT</t>
  </si>
  <si>
    <t>GAACATTGCGTTGGCTTTCAC</t>
  </si>
  <si>
    <t>GGTAGACATTTAAAGGGGTA</t>
  </si>
  <si>
    <t>GGATAAGGTAGACATTTAAAG</t>
  </si>
  <si>
    <t>GGAGAGCGAATGCATTGAAAA</t>
  </si>
  <si>
    <t>GAGACGGGATTTTGGTCCG</t>
  </si>
  <si>
    <t>GCAAACGGAAGACACTTAAAG</t>
  </si>
  <si>
    <t>GGAAAGGAACAAGGGAAAGAGC</t>
  </si>
  <si>
    <t>GCTCAGTAATCTGAAGCTTGG</t>
  </si>
  <si>
    <t>GCAAGGCGGGACTTTAAGTA</t>
  </si>
  <si>
    <t>GGGACATGAGGAAAGGAACAA</t>
  </si>
  <si>
    <t>GAACAAGGGAAAGAGCCGGTGA</t>
  </si>
  <si>
    <t>GCACGAACGGCAGCACCCCGG</t>
  </si>
  <si>
    <t>GCAGCACCCCGGTGGCCTCCA</t>
  </si>
  <si>
    <t>GTGTAGGCTTTAGGCCTCTTA</t>
  </si>
  <si>
    <t>GGCTTAAGTCCCAGCGCCCCA</t>
  </si>
  <si>
    <t>GGGACTTAAGCCTGGAGATCG</t>
  </si>
  <si>
    <t>GAGGTCCACGCCACGCACGAA</t>
  </si>
  <si>
    <t>Ggccggcgctggcccagcccg</t>
  </si>
  <si>
    <t>GCGGCGCCATGGAGGCCACCG</t>
  </si>
  <si>
    <t>GCGCGGGCGGGTTAAAggggc</t>
  </si>
  <si>
    <t>GAGCCCTTCCCCTACCTGGAGGC</t>
  </si>
  <si>
    <t>GGCTGTTGCCCCTGTCTC</t>
  </si>
  <si>
    <t>Gcttgctctgtgaccttgta</t>
  </si>
  <si>
    <t>GGAGGTCCTGCCTCCAGGTA</t>
  </si>
  <si>
    <t>GTTGGTGGAGGTCCTGCCTCCAGGT</t>
  </si>
  <si>
    <t>GagcctggacCTACAGCGCTGT</t>
  </si>
  <si>
    <t>GAGGTAGACAAGGCCTGAGAC</t>
  </si>
  <si>
    <t>GAGAGGGAGCCCTTCCCCTACC</t>
  </si>
  <si>
    <t>GCAGATGATGCAGCTGCTGCTTC</t>
  </si>
  <si>
    <t>GACCTCCACCAACAGCGCTGT</t>
  </si>
  <si>
    <t>GggggctcctccggggTATC</t>
  </si>
  <si>
    <t>GGCCGAAGTCGGCGAGGACAG</t>
  </si>
  <si>
    <t>GCGGCTCCGAGCGGCCTCcgg</t>
  </si>
  <si>
    <t>GgcggctgcggcgCACAGCAC</t>
  </si>
  <si>
    <t>GCGATCGCGCCcggaggcag</t>
  </si>
  <si>
    <t>Ggccgccgcggccaccagggc</t>
  </si>
  <si>
    <t>GCCGTACCGAggcggccgccg</t>
  </si>
  <si>
    <t>GCTCGGAGCCGCGCGAACA</t>
  </si>
  <si>
    <t>GAACATGGCCGAAGTCGGCG</t>
  </si>
  <si>
    <t>GCGCCCTGCTCGCGCTGCGCT</t>
  </si>
  <si>
    <t>GGGGCAGGAGCGTCGGGTGGGT</t>
  </si>
  <si>
    <t>GCACCCAGCCCCGTAACCTGC</t>
  </si>
  <si>
    <t>GACACAGCAGATCCGGTCGC</t>
  </si>
  <si>
    <t>GCGGCGCTGACACAGCAGATC</t>
  </si>
  <si>
    <t>GGCGCTTGACGGACCAGAGC</t>
  </si>
  <si>
    <t>GACGGACCAGAGCAGGTATGG</t>
  </si>
  <si>
    <t>GTGGCGGCCCGGCAGGTTAC</t>
  </si>
  <si>
    <t>GCGGAGCGAGCGTGATCTGAG</t>
  </si>
  <si>
    <t>GTCGGGTGGGTCGGAGGTGCC</t>
  </si>
  <si>
    <t>GCGTGATCTGAGTGGAGAGC</t>
  </si>
  <si>
    <t>GAGAATCAAGAGTAGCGGATG</t>
  </si>
  <si>
    <t>GTAGCGGATGAGGCGCTTGTG</t>
  </si>
  <si>
    <t>GCCGGGGGAACGTGCGAGCAG</t>
  </si>
  <si>
    <t>GATGAACCGGGCCTTCCCTC</t>
  </si>
  <si>
    <t>GTTCTAGGGCCTGCTCCTGCG</t>
  </si>
  <si>
    <t>GTCCGCCTTCCGTCTGTTCTA</t>
  </si>
  <si>
    <t>GCCCGAACCCTCGCCTTCCAG</t>
  </si>
  <si>
    <t>GGACCCGGCGCCGCGGAACGG</t>
  </si>
  <si>
    <t>GTTCATCCCTGGGAAGGTAC</t>
  </si>
  <si>
    <t>GCGGAACGGAGGATAGCGT</t>
  </si>
  <si>
    <t>GAGCCGCAGCACTTGTGAGA</t>
  </si>
  <si>
    <t>GCGTAGGTACGCCGGGGTGT</t>
  </si>
  <si>
    <t>GTGAGGGGTTTGTACTATCCT</t>
  </si>
  <si>
    <t>GCGGACGCAGTTGCGTGA</t>
  </si>
  <si>
    <t>GCGGCGGAGCACGCGTGTGTG</t>
  </si>
  <si>
    <t>Gcgcgcgcctgcggccgttg</t>
  </si>
  <si>
    <t>GgttggggtgggggACGCGAC</t>
  </si>
  <si>
    <t>GCGGCTCGGCTTAGTCCTC</t>
  </si>
  <si>
    <t>GCCACTCACCCTAACTTGTTG</t>
  </si>
  <si>
    <t>GTGGCAGTTATATAGACCGG</t>
  </si>
  <si>
    <t>Ggccggcggtgcgcagctcgc</t>
  </si>
  <si>
    <t>Gcgcagctcgcgggaggccag</t>
  </si>
  <si>
    <t>Gagcgccccccgcccgcccct</t>
  </si>
  <si>
    <t>Ggcggcccggcggggactagg</t>
  </si>
  <si>
    <t>Gggagtcccccgcccctccgc</t>
  </si>
  <si>
    <t>Gcgcggccgcccaggggcggg</t>
  </si>
  <si>
    <t>GTTGAGGCGCTATGTGAGTg</t>
  </si>
  <si>
    <t>Gaggggcgggggactcccgga</t>
  </si>
  <si>
    <t>Gagctcgggcccggagccgcg</t>
  </si>
  <si>
    <t>GCCCTCGTCCGCGCGACCCGG</t>
  </si>
  <si>
    <t>GGGCCGCACGACACTAATT</t>
  </si>
  <si>
    <t>GACAAAGGGCCCCGCTCTCC</t>
  </si>
  <si>
    <t>GCTGCATGCAAATGAGGCGGA</t>
  </si>
  <si>
    <t>GAGGGTTGGCAGGATAACCC</t>
  </si>
  <si>
    <t>GGCAGGATAACCCCGGAGAG</t>
  </si>
  <si>
    <t>GCGGGGCCCTTTGTCCTCCAG</t>
  </si>
  <si>
    <t>GTGTCGTGCGGCCCGTGGCG</t>
  </si>
  <si>
    <t>GGCCCGTGGCGAGGCGAGGTC</t>
  </si>
  <si>
    <t>GAGCGAGCAAGCAAGGCGGG</t>
  </si>
  <si>
    <t>GCGGCCCAATTAGTGTCGTG</t>
  </si>
  <si>
    <t>GGGGACCTAGGGGATCCCTTT</t>
  </si>
  <si>
    <t>GAGCCTTCCGGGAGGAGTTCG</t>
  </si>
  <si>
    <t>GCCTATGGTGAGGGGCTGCAC</t>
  </si>
  <si>
    <t>GAACACACGGACTACAACC</t>
  </si>
  <si>
    <t>GGGCCGCGTCAACCTCATCG</t>
  </si>
  <si>
    <t>GGCTGCTTTGAGACAGCCCC</t>
  </si>
  <si>
    <t>GTGAGTGTCAGGTCACCCTCT</t>
  </si>
  <si>
    <t>GcccgAGCATCCCGCGCCGA</t>
  </si>
  <si>
    <t>GGTCATCAGCCTCTGATCAC</t>
  </si>
  <si>
    <t>GGTTGACCTGGGATTCCCAAA</t>
  </si>
  <si>
    <t>GAGCTGGCACCCGGTTGACC</t>
  </si>
  <si>
    <t>GAATAGCCCTGAGTGGCACT</t>
  </si>
  <si>
    <t>GAAGGGCAGCTCAGAAATCC</t>
  </si>
  <si>
    <t>GGTCATGCCAAGTGCCACTC</t>
  </si>
  <si>
    <t>GGCGGAACCGGCTGAGGTCT</t>
  </si>
  <si>
    <t>GGCCAGCAGCTCCGCGACCTG</t>
  </si>
  <si>
    <t>GGAATGTGCGCAcccccgcgc</t>
  </si>
  <si>
    <t>GAGCTGCAGGCGCGCGTCA</t>
  </si>
  <si>
    <t>GGGGATCCCTTTGGGAATCCC</t>
  </si>
  <si>
    <t>GAAAGTCACCAGCGCCAGGGA</t>
  </si>
  <si>
    <t>GGAAGCTTTCGTCCCCTCCGA</t>
  </si>
  <si>
    <t>GAGGCCACCGGGGGATCCGC</t>
  </si>
  <si>
    <t>GCAACGCCAGCAGGCGTCAG</t>
  </si>
  <si>
    <t>GGCCAATCATCGGGGGCGGCG</t>
  </si>
  <si>
    <t>GCGCGACATGAGGCCACCG</t>
  </si>
  <si>
    <t>GCGGCTGGCCAATCATCGG</t>
  </si>
  <si>
    <t>GTACGCCTTGTCGGTCTGGCT</t>
  </si>
  <si>
    <t>GAGCGTTCCAACCTTCGGA</t>
  </si>
  <si>
    <t>GGTGCAGTTACCGTTTGCC</t>
  </si>
  <si>
    <t>GCACCGCGGCAGGGACTCGCT</t>
  </si>
  <si>
    <t>GTGGGTGTGTGCGCAAGGCCA</t>
  </si>
  <si>
    <t>GCGGAAGTACCCCGCGGG</t>
  </si>
  <si>
    <t>GCCACTTTTCCAGCGCTAA</t>
  </si>
  <si>
    <t>GTGGCGGTACGGTAACCG</t>
  </si>
  <si>
    <t>GGTCTTTAAAAAACTCTGTGG</t>
  </si>
  <si>
    <t>GTTGCTTGTTCCGCGGGTGAT</t>
  </si>
  <si>
    <t>GAACCAGTGTTGCTTGTTCCG</t>
  </si>
  <si>
    <t>GGCCTCTCTGTTGTAAATTAG</t>
  </si>
  <si>
    <t>GCGGGGTACTTCCGCCGCGC</t>
  </si>
  <si>
    <t>GTAACCGAGGAGGTTCCAGCG</t>
  </si>
  <si>
    <t>GCAACCCGGTGTTTAACACA</t>
  </si>
  <si>
    <t>GTTTACGCACCGACACCGGG</t>
  </si>
  <si>
    <t>GGTTCCCGCTTGCCCGCTCGC</t>
  </si>
  <si>
    <t>GTCGGCCCACCGGGACCGGCG</t>
  </si>
  <si>
    <t>GTCTGACGCAGGCGCCATTAC</t>
  </si>
  <si>
    <t>GCAGTGTTTGGGAGCCTTAAC</t>
  </si>
  <si>
    <t>GAAAGCCGTGTGTTAAACACC</t>
  </si>
  <si>
    <t>GCTGGGGACTGACAACTTATG</t>
  </si>
  <si>
    <t>GGCTTTCAGGCGCTCTCAGG</t>
  </si>
  <si>
    <t>GTCCCGGTGGGCCGACTTC</t>
  </si>
  <si>
    <t>GACTTCCGGCGAGCGGGCAAG</t>
  </si>
  <si>
    <t>GTTTGTAAATGCGGTGGGTG</t>
  </si>
  <si>
    <t>GAGCGCGCTTAGGCTTTGGTT</t>
  </si>
  <si>
    <t>GCTTTTACACGGAGCGCGCTT</t>
  </si>
  <si>
    <t>GACTGACAACTTATGCGGACA</t>
  </si>
  <si>
    <t>GGTCCCGCGCCGGTCCCGGT</t>
  </si>
  <si>
    <t>GCGTCAGACACTAACATGG</t>
  </si>
  <si>
    <t>GGCAGGGAAGCCGTCGTAGGG</t>
  </si>
  <si>
    <t>GTTTCGACAGGGATATGCATC</t>
  </si>
  <si>
    <t>GGCGCCAAGTTCAGTTTCGAC</t>
  </si>
  <si>
    <t>GCCTGGAGCAAGCATAAGGGT</t>
  </si>
  <si>
    <t>GCAGGCCCAGGGTTGCCTTGG</t>
  </si>
  <si>
    <t>GACCTGGGCTGGTGGTTGCGG</t>
  </si>
  <si>
    <t>GCGGAGGGTTCGGCCGCCTTG</t>
  </si>
  <si>
    <t>GGCAAGCTCAGTGTGATCCC</t>
  </si>
  <si>
    <t>GGGGAGCCTGGAGCAAGCATA</t>
  </si>
  <si>
    <t>GAGCTTGCCACATCCCCAAGG</t>
  </si>
  <si>
    <t>GCAGAAAGAGGTGGGGTTTAG</t>
  </si>
  <si>
    <t>GGAAATTGAGGCCGAAGTC</t>
  </si>
  <si>
    <t>GAGCTGCTCGGAGACGCCTCC</t>
  </si>
  <si>
    <t>GGGACTAGGCCCCGCCATTT</t>
  </si>
  <si>
    <t>GGCAGGGCTCGCGCAGTTACC</t>
  </si>
  <si>
    <t>GTCCGGGACGGGCAGTAGAGC</t>
  </si>
  <si>
    <t>GCCAGGATGAGTCGTCCGGGA</t>
  </si>
  <si>
    <t>GTCCGCCAGGATGAGTCGTC</t>
  </si>
  <si>
    <t>GCTCATGTCCAGCCCGCACCC</t>
  </si>
  <si>
    <t>GCTCGCGCAGTTACCAGGCAG</t>
  </si>
  <si>
    <t>GGTGGGACTGCACAGTCCGCC</t>
  </si>
  <si>
    <t>GAAGAAGCCAGTGCACCAGAC</t>
  </si>
  <si>
    <t>GCTCCGCGGCGGCGCAGGTTT</t>
  </si>
  <si>
    <t>GGCAGAAGACCGAGAGCAGGC</t>
  </si>
  <si>
    <t>GAGAGCAGGCGGGACGGCTCT</t>
  </si>
  <si>
    <t>GCGGGACGGCTCTCGGCCCGG</t>
  </si>
  <si>
    <t>GCGGCTCCCGCTTCTCTTTGC</t>
  </si>
  <si>
    <t>GTCCGCTAGCTCGCCGCTCCT</t>
  </si>
  <si>
    <t>GCTCCAGGTTTTATAGACTAC</t>
  </si>
  <si>
    <t>GGTTTTATAGACTACGGGCGA</t>
  </si>
  <si>
    <t>GCGCAGGTTTTGGTCACAAGT</t>
  </si>
  <si>
    <t>GCTCCCTCTCGGGTCTCTCTC</t>
  </si>
  <si>
    <t>GCGGCCAAGGCGCTCCTGGCG</t>
  </si>
  <si>
    <t>GCCGCGCGGCCAAGGCGCTCC</t>
  </si>
  <si>
    <t>GGGCACCGCGTCCTGTGGGG</t>
  </si>
  <si>
    <t>GGCCTCGGGCACCGCGTCCTG</t>
  </si>
  <si>
    <t>GGGAGAGCTGATTCCAAACTG</t>
  </si>
  <si>
    <t>GAGACCCGAGAGGGAGCGCG</t>
  </si>
  <si>
    <t>GAGGCCCGAGAGAGACCCGAG</t>
  </si>
  <si>
    <t>GCCCAGGGGCCGCGCAGCGAA</t>
  </si>
  <si>
    <t>GCCCATGGCAGCGGCCGCCCA</t>
  </si>
  <si>
    <t>GCGGCGGACACGCAGGTGAGG</t>
  </si>
  <si>
    <t>GCTGCGGGGCCAACGCGGCCA</t>
  </si>
  <si>
    <t>GCTTAGGGGCGTTGGAGGTGG</t>
  </si>
  <si>
    <t>GCTGTGGAGGTCGTAGTCTCG</t>
  </si>
  <si>
    <t>GGACTCTCAGGGCTGCGGGCT</t>
  </si>
  <si>
    <t>GGCGGCGCAGGCAGACCGC</t>
  </si>
  <si>
    <t>GAAGCGTTCCGGAAGCGGTTC</t>
  </si>
  <si>
    <t>GTGTCCGCCGCCATCCTGCC</t>
  </si>
  <si>
    <t>GACCCGGAAGCGTTCCGGAAG</t>
  </si>
  <si>
    <t>GGTATTCCTGAGGCGTCCTCG</t>
  </si>
  <si>
    <t>GTGAGTGATTCGGCCCTGGGC</t>
  </si>
  <si>
    <t>GTCCAGTGAGTGATTCGGCCC</t>
  </si>
  <si>
    <t>GCGCATGCGCCGAGCGGAAC</t>
  </si>
  <si>
    <t>GAATGGGCGCATGCGCCGAG</t>
  </si>
  <si>
    <t>GCCTGCGCTGTGACCTAGAAT</t>
  </si>
  <si>
    <t>GGCGTCCTCGGGGGTACCG</t>
  </si>
  <si>
    <t>GAAACCTTCCGTCAAGTCGCA</t>
  </si>
  <si>
    <t>GTCAAGTCGCAAGGCTCTAC</t>
  </si>
  <si>
    <t>GGCGTACTAATAGACACCTT</t>
  </si>
  <si>
    <t>GTCCCGGGGTGGCCTTGGCG</t>
  </si>
  <si>
    <t>GGGGAGCCGCGGCACCCACCT</t>
  </si>
  <si>
    <t>GCATTGCTGGACGCAGCCCG</t>
  </si>
  <si>
    <t>GCGGGACGCACGGCACGAT</t>
  </si>
  <si>
    <t>GACGCGGGGGACGTTTCGGTC</t>
  </si>
  <si>
    <t>GCACGGCACGATGGGAGACGC</t>
  </si>
  <si>
    <t>GGCGCGGGACGCACGGCACGA</t>
  </si>
  <si>
    <t>GCGACAGGAGGAGACGCGAC</t>
  </si>
  <si>
    <t>GTGCGCGGCGGAGGCTGTGGG</t>
  </si>
  <si>
    <t>GCGCGACAGGAGGAGACGCGA</t>
  </si>
  <si>
    <t>GCGTTAGCCCCGCGCAGCCGC</t>
  </si>
  <si>
    <t>GCCGCGTTCGAGTTCTCGGA</t>
  </si>
  <si>
    <t>GGCGTCGCCGCCATGGACCT</t>
  </si>
  <si>
    <t>GGACCGAAACGTCCCCCGCGT</t>
  </si>
  <si>
    <t>GAAACGTCCCCCGCGTCGGGG</t>
  </si>
  <si>
    <t>GGTTGTGAGCAGGCCTAAGCG</t>
  </si>
  <si>
    <t>GGCAGTAAGTCTCGGGCCCA</t>
  </si>
  <si>
    <t>GTAGCCTCACGCCTTAGGTA</t>
  </si>
  <si>
    <t>GGCGCAGTACCAGTTGGGGG</t>
  </si>
  <si>
    <t>GGTGAGTTACCTCGAAACG</t>
  </si>
  <si>
    <t>GTAGTTATGGGGCAGGAGCCG</t>
  </si>
  <si>
    <t>GCCCCTGGGGAGCGTACAAA</t>
  </si>
  <si>
    <t>GCTGCAGCGATGCCGTGCCC</t>
  </si>
  <si>
    <t>GTAGCGACTGCCCGAGAAGGC</t>
  </si>
  <si>
    <t>GGCGTGAGGCTACGAGCGGT</t>
  </si>
  <si>
    <t>GGCAGCTTCTCTTGTCTCTGA</t>
  </si>
  <si>
    <t>GCCACGCCACGTGTTCCGCAC</t>
  </si>
  <si>
    <t>GCAATGATTTAGGAATCTCA</t>
  </si>
  <si>
    <t>GCCCCTGCGCGGCCAACGCCC</t>
  </si>
  <si>
    <t>GTCCCCGAAGTCACCTCGT</t>
  </si>
  <si>
    <t>GAGGGGGAGTGGGGGACGCGA</t>
  </si>
  <si>
    <t>GAGGGAGGCGGCTGTTGCCG</t>
  </si>
  <si>
    <t>GGAAGCGCGCTTCCGGTG</t>
  </si>
  <si>
    <t>GGGACGGCTGGGTTTCCTTTG</t>
  </si>
  <si>
    <t>GCGACTGGAAGCGCGCTTC</t>
  </si>
  <si>
    <t>GCGCTTCCGGTGCGGAACACG</t>
  </si>
  <si>
    <t>GTCGCCGAGGACGCCTCCCGG</t>
  </si>
  <si>
    <t>GCTCCGAGATGATGGACGACC</t>
  </si>
  <si>
    <t>GAACCTCTTCTTCCTGCCGGG</t>
  </si>
  <si>
    <t>GACGACCTGGCGACCGAcgcg</t>
  </si>
  <si>
    <t>GCCGCCTCCGGGAGGCGTCCT</t>
  </si>
  <si>
    <t>GCCGCCATGTTGCCCGCGCA</t>
  </si>
  <si>
    <t>GCAAGGCCTGCCGGGTCAGCT</t>
  </si>
  <si>
    <t>GGCGAGCGGGGCCGCTTCCA</t>
  </si>
  <si>
    <t>GTTGCCCGCGCAAGGCCTGCC</t>
  </si>
  <si>
    <t>GGAGAATCGGAGGTCGGCGCC</t>
  </si>
  <si>
    <t>GTGAAGCCACCTGCGGCGCAC</t>
  </si>
  <si>
    <t>GCGGTTCATCTTCCTGCACAC</t>
  </si>
  <si>
    <t>GTGGGAACTGCAAAGCCTCTCT</t>
  </si>
  <si>
    <t>Gccgcctcgcctggttctatt</t>
  </si>
  <si>
    <t>GAGtgagcatttactaggcgc</t>
  </si>
  <si>
    <t>GGGTTCTGCCGGAGCTTCCCG</t>
  </si>
  <si>
    <t>GAGTGAGATGAAGTCGAACTG</t>
  </si>
  <si>
    <t>GGCTCTGACTCACCCGGGGTA</t>
  </si>
  <si>
    <t>GCCCGGGCTCTGACTCACCCG</t>
  </si>
  <si>
    <t>GAGAGCCCCCCGTGGGTGCAGC</t>
  </si>
  <si>
    <t>GAAGAAGAGGCTGCTGCAGGA</t>
  </si>
  <si>
    <t>GtaaatgctcaCTCACTAGAT</t>
  </si>
  <si>
    <t>GATAGGTGGCCTTTATTGCG</t>
  </si>
  <si>
    <t>GTCCGGAGCTGTCCCTCGCCT</t>
  </si>
  <si>
    <t>GTCGAACTGTgggatatgaa</t>
  </si>
  <si>
    <t>GCTCTGGAAGGCAAGGAGCCA</t>
  </si>
  <si>
    <t>GTTCCCACCTCGGGAAGCTC</t>
  </si>
  <si>
    <t>GGCTTTGCAGTTCCCACCTC</t>
  </si>
  <si>
    <t>GGCTCTCTGCTCTGCGTGATG</t>
  </si>
  <si>
    <t>GCTGGCGCCTGCTGCACCCAC</t>
  </si>
  <si>
    <t>GCAGGAAGATGAACCGCTC</t>
  </si>
  <si>
    <t>GAAACAGGAGTGCAGTAACTG</t>
  </si>
  <si>
    <t>GCGGTCCTAGGAAAGGTGAGGT</t>
  </si>
  <si>
    <t>GAAATGTGCCTGTGCGCCGC</t>
  </si>
  <si>
    <t>GCTCCGGCAGAACCCAGGCGA</t>
  </si>
  <si>
    <t>GGTGGGCAATCTGCGGGCTC</t>
  </si>
  <si>
    <t>GGGAGCGGGGGGCGTGTTGCC</t>
  </si>
  <si>
    <t>GGAGTCGTGTCGGCGCCACCC</t>
  </si>
  <si>
    <t>GCACCGCACCCCAGCGCCACC</t>
  </si>
  <si>
    <t>GAGACACGGCCCGCGAGGCCA</t>
  </si>
  <si>
    <t>GGCGAGTGGCTGGCGGGATCG</t>
  </si>
  <si>
    <t>GGGCGTGTTGCCGGGTGGCGC</t>
  </si>
  <si>
    <t>GGCGCCGACACGACTCCCTC</t>
  </si>
  <si>
    <t>GCCCAAGGCGACgggcggaag</t>
  </si>
  <si>
    <t>GGTGCGGTGCGGGTGCCGCTA</t>
  </si>
  <si>
    <t>GCACCCAGCGGTCCCGTGA</t>
  </si>
  <si>
    <t>GGCGGGGTTCCGGGTTGAGG</t>
  </si>
  <si>
    <t>GCTCTTTGAGGCCGACGCTAG</t>
  </si>
  <si>
    <t>GGCGAAGGTGACCGGGGACCG</t>
  </si>
  <si>
    <t>GACCGAGGTACTGCTCCGGC</t>
  </si>
  <si>
    <t>GTACTGCTCCGGCTGGCCGGC</t>
  </si>
  <si>
    <t>GTCAGGGCCGGCCTGCGCGTT</t>
  </si>
  <si>
    <t>GTCAGGACCACCGGGGATCC</t>
  </si>
  <si>
    <t>GCCGACGCTAGGGGCCCGGAA</t>
  </si>
  <si>
    <t>GACACAggcggcccgggacg</t>
  </si>
  <si>
    <t>GAGCCGGGCAGGGGAGCGACA</t>
  </si>
  <si>
    <t>GGCTTGGGCCGTCAGGCGA</t>
  </si>
  <si>
    <t>GTCAGGCGACGGGACAGGTC</t>
  </si>
  <si>
    <t>GCGCGGTCACGTGACGTGCG</t>
  </si>
  <si>
    <t>GACGGCCCAAGCCGGCCGGAG</t>
  </si>
  <si>
    <t>GCAGGGGCGCGAACGCGGAC</t>
  </si>
  <si>
    <t>GCAGGGGAGCGACACGGAA</t>
  </si>
  <si>
    <t>GACTCCCTGTCCCGGACCGC</t>
  </si>
  <si>
    <t>GACGTGCGTGGCGACGTGT</t>
  </si>
  <si>
    <t>GTAGACTTGGACGGGGCATGC</t>
  </si>
  <si>
    <t>GGCGGGGCGGCTCCCCGTCA</t>
  </si>
  <si>
    <t>GGGGCGGGTAGACTTGGAC</t>
  </si>
  <si>
    <t>GCCTGCCTTCAACGTGAGGGG</t>
  </si>
  <si>
    <t>GAGCTGCATCGCGCGCCCGAA</t>
  </si>
  <si>
    <t>GGCGCCAAAGCGCGGAGCGG</t>
  </si>
  <si>
    <t>GCAGCTCGCGGATCAGTTCCA</t>
  </si>
  <si>
    <t>GGCTTTTTCGCAGAACATGG</t>
  </si>
  <si>
    <t>GGACGGGGCATGCCGGCGT</t>
  </si>
  <si>
    <t>GGCATGCCGGCGTTGGGCCCT</t>
  </si>
  <si>
    <t>GAAATAAGCCTCTGACATGG</t>
  </si>
  <si>
    <t>GACAGGAGCAGTCAATTCGGG</t>
  </si>
  <si>
    <t>GTCTGATGCGTCCCCGGGCGC</t>
  </si>
  <si>
    <t>GATTTAGAGCAGCGGGACA</t>
  </si>
  <si>
    <t>GCTTCCACTCGCGTGATTCGG</t>
  </si>
  <si>
    <t>GGAGACTGGGCAGGATGGTTG</t>
  </si>
  <si>
    <t>GGCTTATTTCCGAGTGGAGTC</t>
  </si>
  <si>
    <t>GGAGTTAGGGGTGTACAAGA</t>
  </si>
  <si>
    <t>GGCTCCTCCGAATCACGCGAG</t>
  </si>
  <si>
    <t>GCAGTTTCCTTGCGACCCCA</t>
  </si>
  <si>
    <t>GTCCCCGAGTGAGCGTCGAAT</t>
  </si>
  <si>
    <t>GTCCTTACCGCCGGCTGCTG</t>
  </si>
  <si>
    <t>GTTGCAGGGTTGAGTTGGTCC</t>
  </si>
  <si>
    <t>GCGCGGGAGCTGAGAAGTTGC</t>
  </si>
  <si>
    <t>GAAACTTTGCGAGAGTAGCGC</t>
  </si>
  <si>
    <t>GTAAGGACGGGGCGTTCGT</t>
  </si>
  <si>
    <t>GCGTTCGTGGGGACGCAGTCG</t>
  </si>
  <si>
    <t>GGCACGACGTCATCGCGCA</t>
  </si>
  <si>
    <t>GAGCGTCGAATGGGACCTCTG</t>
  </si>
  <si>
    <t>GCAGCGACCCTCAGACGGCA</t>
  </si>
  <si>
    <t>GGAGAAGGTTTCGGTCGCGAG</t>
  </si>
  <si>
    <t>GTCGCTGCTGGGAGACCTTGA</t>
  </si>
  <si>
    <t>GCTGCGGCGCGAGGTGAGCGG</t>
  </si>
  <si>
    <t>GCCAACCATGCCGTCTGA</t>
  </si>
  <si>
    <t>GGCCCTACGCAGTTCCGACAA</t>
  </si>
  <si>
    <t>GAGCAGAACGTGCCAACGGCT</t>
  </si>
  <si>
    <t>GGGGCGTGCAGGCGTTAGGGG</t>
  </si>
  <si>
    <t>GAGGGCTTGTTTGGTCAGAAG</t>
  </si>
  <si>
    <t>GAGGTGGGGCGTGCAGGCGTT</t>
  </si>
  <si>
    <t>GGGTCCTCCCGACAATCCTC</t>
  </si>
  <si>
    <t>GCAGGGTAGGCGTCTTTGCCC</t>
  </si>
  <si>
    <t>GGGGATCTGGGGCAAGGGTGT</t>
  </si>
  <si>
    <t>GTCCTGCCCCACATCTTGAC</t>
  </si>
  <si>
    <t>GAAATGGGAGCCCGCAGAGAA</t>
  </si>
  <si>
    <t>GCTTAGAGCCGGGCCTTTCCA</t>
  </si>
  <si>
    <t>GCTGCCAGTCAAGATGTGGGGC</t>
  </si>
  <si>
    <t>GGGGCAGGACTTTGGAGAAAC</t>
  </si>
  <si>
    <t>GCGCCTGGAGATCAAGGGGC</t>
  </si>
  <si>
    <t>GGCCCGGCTCTAAGCCATGGA</t>
  </si>
  <si>
    <t>GGTTCTCTTCGCTCCGCCTA</t>
  </si>
  <si>
    <t>GAAGAGGAAAGGGCAGCTACT</t>
  </si>
  <si>
    <t>GGAACGCGGTCTGTGGTGGGG</t>
  </si>
  <si>
    <t>GGCCGGTTTCCTCGGGGAACG</t>
  </si>
  <si>
    <t>GcGCGCTAGGATTGCCGCGAC</t>
  </si>
  <si>
    <t>GTCAGCGCCCGCTCAACAG</t>
  </si>
  <si>
    <t>GGAAACCGGCCGCCCACGCC</t>
  </si>
  <si>
    <t>GCGGGCGCTGACGGACCCGG</t>
  </si>
  <si>
    <t>GCTCAACAGGGGAGGATGCTC</t>
  </si>
  <si>
    <t>GGAGCGAAGAGAACCGGTCG</t>
  </si>
  <si>
    <t>Gaatttgaagctgggcccata</t>
  </si>
  <si>
    <t>GTTCGGTTTTAATGCCAAACATGAT</t>
  </si>
  <si>
    <t>GTTTTAATGCCAAACATGATC</t>
  </si>
  <si>
    <t>GGCAAGTTTAGAATAATCTGCA</t>
  </si>
  <si>
    <t>GCAACACAAACCCGCAGCTTT</t>
  </si>
  <si>
    <t>GCGGTGGGGTGGAAAGCGGCC</t>
  </si>
  <si>
    <t>GAGCTCTCTCGGGTGGCGTC</t>
  </si>
  <si>
    <t>GGTGAGAGCCGCGCGGCGGCG</t>
  </si>
  <si>
    <t>Gcttgggttttgtagccatat</t>
  </si>
  <si>
    <t>Gcaacagtgtgctagaaggagct</t>
  </si>
  <si>
    <t>GCTCTCACCTGATAGATGACTA</t>
  </si>
  <si>
    <t>GAGTTCTTTGAACTTGATGTTG</t>
  </si>
  <si>
    <t>GAATGGAAATAACCGAAAGCTG</t>
  </si>
  <si>
    <t>GAGAGCATCCTGCCCACCCCC</t>
  </si>
  <si>
    <t>GTCAGGGCGCGATCGCGGATT</t>
  </si>
  <si>
    <t>GATCGCGGATTCGGCACTC</t>
  </si>
  <si>
    <t>GAGGAGCGCGGTGGCGGCGT</t>
  </si>
  <si>
    <t>GCCCGAGCGCGGAAACCGAG</t>
  </si>
  <si>
    <t>GGCACTCCGGGTGGGCGTGGC</t>
  </si>
  <si>
    <t>GCGGATTCGGCACTCCGGGT</t>
  </si>
  <si>
    <t>GTGACGTACGTCGTGCACACG</t>
  </si>
  <si>
    <t>GACACCCGCCTGAACCACGC</t>
  </si>
  <si>
    <t>GGTTTGTGCTGGCCTTGGAC</t>
  </si>
  <si>
    <t>GGTGCTCCGTCCTTTGTACT</t>
  </si>
  <si>
    <t>GTACGTCGTGCACACGTGGTC</t>
  </si>
  <si>
    <t>GTGGTCCGGCGTGGTTCAGG</t>
  </si>
  <si>
    <t>GTGCGAGGTCCGGCTTACG</t>
  </si>
  <si>
    <t>GTGAAGCCCAAGTACAAAGGA</t>
  </si>
  <si>
    <t>GCTTAGAATGACTACGAGC</t>
  </si>
  <si>
    <t>GTTCAGGCGGGTGTCTTCGGC</t>
  </si>
  <si>
    <t>GGGAAGGAGGGTTACTCGAG</t>
  </si>
  <si>
    <t>GGAGCACCATCAACCCGTCCA</t>
  </si>
  <si>
    <t>GCTGGCCTTGGACGGGTTGA</t>
  </si>
  <si>
    <t>GGGGAAGGAGGGTTACTCGAG</t>
  </si>
  <si>
    <t>GCGGGTGTCTTCGGCCGGGCT</t>
  </si>
  <si>
    <t>GGCCAGCACAAACCCAGGTAC</t>
  </si>
  <si>
    <t>GCGCGGGCACGCAGTGTCGCG</t>
  </si>
  <si>
    <t>GTCACCGCCTCTCTGCGTGCG</t>
  </si>
  <si>
    <t>GCCGTAGAAGAGCGTCGTGG</t>
  </si>
  <si>
    <t>GTTCACACGTGGCGCCAGCGG</t>
  </si>
  <si>
    <t>GCCTAGTAAGTGGGGTCGGG</t>
  </si>
  <si>
    <t>GGGCGTGGAGGGACCCACGTC</t>
  </si>
  <si>
    <t>GCTTTGTCTCTGCTGGTATGG</t>
  </si>
  <si>
    <t>GCGGCCGCGGGACTGGTTTTg</t>
  </si>
  <si>
    <t>GGTTTTgcggcggcaccggg</t>
  </si>
  <si>
    <t>GCAGGGATCGCTTGGCGGCCG</t>
  </si>
  <si>
    <t>GGCTCCGACTTCCGGATCCC</t>
  </si>
  <si>
    <t>GCCGGCCTGGGATCCGGAAGT</t>
  </si>
  <si>
    <t>GCAGTTAGGATCGTCTAT</t>
  </si>
  <si>
    <t>GGCGGGGATCTGAGAAGCGA</t>
  </si>
  <si>
    <t>GAAGTTTCTTACTTACACTTC</t>
  </si>
  <si>
    <t>GTGCGCTCACCTAGACGGC</t>
  </si>
  <si>
    <t>GGGCAGTTAGGATCGTCTAT</t>
  </si>
  <si>
    <t>GCCCGCCAACCTGGAATAGAG</t>
  </si>
  <si>
    <t>GTAAACAGCAGGATCCCTTCC</t>
  </si>
  <si>
    <t>GGATCCCTTCCAGGGTAGAA</t>
  </si>
  <si>
    <t>GGGCGCCGCCGGCCTGGGATC</t>
  </si>
  <si>
    <t>GCGAGGGCAACACGACAACT</t>
  </si>
  <si>
    <t>GCGCAGCTAGGCTCCGACTTC</t>
  </si>
  <si>
    <t>GACTTCCGGATCCCAGGCCGG</t>
  </si>
  <si>
    <t>GCGAAAGAACCGCCCCCAGC</t>
  </si>
  <si>
    <t>GCGCTGTCGTGCTCCTCTACT</t>
  </si>
  <si>
    <t>GGAGCACGACAGCGCTGGGAC</t>
  </si>
  <si>
    <t>GCGCCGCCATCTCAGCCAGGA</t>
  </si>
  <si>
    <t>GGCGCCCGGGATCCTGTGTAG</t>
  </si>
  <si>
    <t>GGCGGTTCTTTCGCTCAGGA</t>
  </si>
  <si>
    <t>GCTGCCTTCCCGGGCGGGGTC</t>
  </si>
  <si>
    <t>GAACTGGAAGACTCCATGGTG</t>
  </si>
  <si>
    <t>GCCCTACTTCGCCTAGGGCGG</t>
  </si>
  <si>
    <t>GGCTTCCGTCCTGGCTGAGA</t>
  </si>
  <si>
    <t>GCCGACCGCAGGGCCTCTAC</t>
  </si>
  <si>
    <t>GCAGGGCCTCTACGGGTGAGG</t>
  </si>
  <si>
    <t>GGGAACCGCGGCCCAGACG</t>
  </si>
  <si>
    <t>GCACAGCACCGGATCCGGATC</t>
  </si>
  <si>
    <t>GGCGTTGGCGCTGCCACGTC</t>
  </si>
  <si>
    <t>GAGAGTCCGACGCGCCTGGCT</t>
  </si>
  <si>
    <t>GGCTAGGAGCGCCGACCGCA</t>
  </si>
  <si>
    <t>GCAGGGCCGCGCGCAGGCGAG</t>
  </si>
  <si>
    <t>GGCGCTGCCACGTCTGGGCCG</t>
  </si>
  <si>
    <t>GCTTACTCTGCGTGTCCGTTA</t>
  </si>
  <si>
    <t>GCTTCATTCATTGACCCCGG</t>
  </si>
  <si>
    <t>GCTGCGTGTTTCCGGAAGACG</t>
  </si>
  <si>
    <t>GCAGCCCTAGCTCTGTCTCGC</t>
  </si>
  <si>
    <t>GTGGCCTGCGAGACAGAGCTA</t>
  </si>
  <si>
    <t>GAGCCGCGCACACCCATCGCC</t>
  </si>
  <si>
    <t>GCGTGTCCGTTAAGGAGATCA</t>
  </si>
  <si>
    <t>GCAGAGTAAGCACCTGCTCC</t>
  </si>
  <si>
    <t>GTGGAATCAGGCCGGCTGGTG</t>
  </si>
  <si>
    <t>GTCCAGTGTCTAGTTGGGAAT</t>
  </si>
  <si>
    <t>GCGTGAAGTCCAGTGTCTAGT</t>
  </si>
  <si>
    <t>GGGTGCGTGGCGGAAGTTAA</t>
  </si>
  <si>
    <t>GGGTGGGCGCTGGGTGCGTGG</t>
  </si>
  <si>
    <t>GTGGTGCCAAAGCCGTTTCCG</t>
  </si>
  <si>
    <t>GCACGCAATTCGCTGTTGT</t>
  </si>
  <si>
    <t>GATGTCCAGGTTGAGAAGGTC</t>
  </si>
  <si>
    <t>GGAACCACAGCGCGTCAGT</t>
  </si>
  <si>
    <t>GGGCTGACTTCCGTAATCTTT</t>
  </si>
  <si>
    <t>GGAGAGCTTCCTGAAGGGGGCG</t>
  </si>
  <si>
    <t>GTGGGCGCGGCCTCATTCT</t>
  </si>
  <si>
    <t>GGCAGTCGATACTGAAATCC</t>
  </si>
  <si>
    <t>GTTCTGTAATAACCTTTAG</t>
  </si>
  <si>
    <t>GCCGGCCTGATTCCACGGAAA</t>
  </si>
  <si>
    <t>GCCGAGTTTTCCCGAGAATG</t>
  </si>
  <si>
    <t>GGTCCTGAGTTCCAGAATTT</t>
  </si>
  <si>
    <t>GCCGCGCCCACTGACGCGCTG</t>
  </si>
  <si>
    <t>GTTGAGAAGGTCGGGTCTGA</t>
  </si>
  <si>
    <t>GATTCCACGGAAACGGCTT</t>
  </si>
  <si>
    <t>GAACCACAGCGCGTCAGT</t>
  </si>
  <si>
    <t>GTGGGCGCGGCCTCATTCTC</t>
  </si>
  <si>
    <t>GAGAGCTTCCTGAAGGGGGCGA</t>
  </si>
  <si>
    <t>GACTTCCGTAATCTTTCGGAAG</t>
  </si>
  <si>
    <t>GGTTGAGAAGGTCGGGTCTGA</t>
  </si>
  <si>
    <t>GCATTTCTGAGACCGCTAA</t>
  </si>
  <si>
    <t>GAGTGTGAGCAGCTCGGGGAG</t>
  </si>
  <si>
    <t>GATTCCTAGTCTCTCGATA</t>
  </si>
  <si>
    <t>GGGAGGATCCGGACCCCCGCA</t>
  </si>
  <si>
    <t>GGACCCCCGCAAGGTCAACC</t>
  </si>
  <si>
    <t>GAGTGGAGCGGACCCAACCC</t>
  </si>
  <si>
    <t>GCTTGAAGACCAGGACAGGCT</t>
  </si>
  <si>
    <t>GGAACCTCGGCAAAGACTGA</t>
  </si>
  <si>
    <t>GTCTGGCCGTTGCGACTGG</t>
  </si>
  <si>
    <t>GAGAGGAGGCTGGATCCACGA</t>
  </si>
  <si>
    <t>GTCAGGTCTGGCCGTTGCGAC</t>
  </si>
  <si>
    <t>GTGTACCTTCTAGTCCCGCCA</t>
  </si>
  <si>
    <t>GCCTCGCTTGCTGCGCGCTGC</t>
  </si>
  <si>
    <t>GGGTATcggggcgcgggtcgg</t>
  </si>
  <si>
    <t>GGCACCCGGCCTGGGTAT</t>
  </si>
  <si>
    <t>GAGCTGAGGCCCCAGATCAG</t>
  </si>
  <si>
    <t>GAGGCCCCAGATCAGCGGCCG</t>
  </si>
  <si>
    <t>GCGCGCAGCAAGCGAGGCGCG</t>
  </si>
  <si>
    <t>GCGCGGCGGCCTTTATGGCGC</t>
  </si>
  <si>
    <t>GCCGCGGGCAAGGTCGCTCAG</t>
  </si>
  <si>
    <t>GAGCCGAGGAGGAAGGAGCGC</t>
  </si>
  <si>
    <t>GTACGTCACCTGTACAAAAG</t>
  </si>
  <si>
    <t>GCCCCCGAAAGCCATGCGC</t>
  </si>
  <si>
    <t>GGGTACCGGCGCATGGCTTT</t>
  </si>
  <si>
    <t>GATTTGGAGGGTACCGGCGCA</t>
  </si>
  <si>
    <t>GGAAGAGGATTTGGAGGGTAC</t>
  </si>
  <si>
    <t>GGGAGCGCAAAAGGTTGCCTC</t>
  </si>
  <si>
    <t>GGTGTAGTAGGGGAGCGCAAA</t>
  </si>
  <si>
    <t>GTTGGGAATGGCGGGATCC</t>
  </si>
  <si>
    <t>GGCCCGAGGAGGCTTTGCCG</t>
  </si>
  <si>
    <t>GTACACAGCATGGGTGTAGTA</t>
  </si>
  <si>
    <t>GAGGGCGGGACTTCCTCTCGT</t>
  </si>
  <si>
    <t>GTTATCTCCTTTTGCGCGACA</t>
  </si>
  <si>
    <t>GTCGGAGCGGCCCCTGCCAT</t>
  </si>
  <si>
    <t>GGTCTCAGCTGTTCCGCCTG</t>
  </si>
  <si>
    <t>GAGTGACGCTGGCCGCCAACG</t>
  </si>
  <si>
    <t>GCCGCGCCGGAGACGAGACTG</t>
  </si>
  <si>
    <t>GGGCCGCGGGCCGCCAATGGC</t>
  </si>
  <si>
    <t>GCCGCTCCGACCACGGCCTT</t>
  </si>
  <si>
    <t>GTCCCAGTACGTATACCTCGT</t>
  </si>
  <si>
    <t>GGAAACGGCGAGCCAACGAG</t>
  </si>
  <si>
    <t>GGTCCTGAGGGAGTGAGCCGG</t>
  </si>
  <si>
    <t>GTTCGTGGAAGGCGGGAGAT</t>
  </si>
  <si>
    <t>GAAAAGTAGGAGTTCGTGGA</t>
  </si>
  <si>
    <t>GCGGGAAGGTGAGGATCTGCG</t>
  </si>
  <si>
    <t>GTCATGGGCCCCGCGGGCAGC</t>
  </si>
  <si>
    <t>GCGCGAAGGCTAAGGGAGTG</t>
  </si>
  <si>
    <t>GTGGGCGTCGCGCGAAGGCTA</t>
  </si>
  <si>
    <t>GCTCAGTGGGCGTCGCGCGA</t>
  </si>
  <si>
    <t>GACAGCAGAAATGAGTTGCGT</t>
  </si>
  <si>
    <t>GTTCCCAGTACACACACCCGC</t>
  </si>
  <si>
    <t>GAACATGGATGCGGCGCGGT</t>
  </si>
  <si>
    <t>GCCCGGTCCTTACTCGAACA</t>
  </si>
  <si>
    <t>GGTCCCTGAGCTCTAGTCGCC</t>
  </si>
  <si>
    <t>GGCAGTGGCGACCCAGACCCC</t>
  </si>
  <si>
    <t>GCCGCATCCATGTTCGAGTA</t>
  </si>
  <si>
    <t>GCGCGCGGGGGAGGCCACCGG</t>
  </si>
  <si>
    <t>GGGGCGGAGCGGCCGCTGCAG</t>
  </si>
  <si>
    <t>GGAGCGGCCGCTGCAGAGGTC</t>
  </si>
  <si>
    <t>GGCTCTGGCCGGGGCGATCG</t>
  </si>
  <si>
    <t>GGCAGGGGGCCCCCGGGCGAG</t>
  </si>
  <si>
    <t>GCATCTTTCCCCACCCCCCGG</t>
  </si>
  <si>
    <t>GCGACCTCCCGCTCCGATGG</t>
  </si>
  <si>
    <t>GTCTCTCAGGTAAGGGGCACT</t>
  </si>
  <si>
    <t>GTGCGTGCGCGGCGACTGCGA</t>
  </si>
  <si>
    <t>GTCACCAATAATTGTGGGTCA</t>
  </si>
  <si>
    <t>GCGGGGCCTGAGGCGTACCGG</t>
  </si>
  <si>
    <t>GACTATTGCCTGTCCATAAC</t>
  </si>
  <si>
    <t>GATTGGCTGAGGCGAAGTAGT</t>
  </si>
  <si>
    <t>GCAATAGTCACCAATAATTGT</t>
  </si>
  <si>
    <t>GCACGCACCAAGCGTGCGTGC</t>
  </si>
  <si>
    <t>GTGGAATCCAGGGCCGGTTG</t>
  </si>
  <si>
    <t>GCCGCTGGCTCTATCCCGTC</t>
  </si>
  <si>
    <t>GTACTCGGGGCGCTGCTCCG</t>
  </si>
  <si>
    <t>GgcggcCCGAGACGCCCGAC</t>
  </si>
  <si>
    <t>GTACCCAGCGCGTGCCGGCCA</t>
  </si>
  <si>
    <t>GTGCCGGCCATGGACTCCGG</t>
  </si>
  <si>
    <t>GTGTGCCTGGCACATGCGCCG</t>
  </si>
  <si>
    <t>GGCACATGCGCCGCGGGCACT</t>
  </si>
  <si>
    <t>GGGCCTCCGAGAGTCGGAAGG</t>
  </si>
  <si>
    <t>GCTAGGCTTAAAGAGCAGGCG</t>
  </si>
  <si>
    <t>GTTGCCCCGCTCCTACGA</t>
  </si>
  <si>
    <t>GCGGAGGAAAGGCGAACTAGT</t>
  </si>
  <si>
    <t>GGGGCAACTAGTGTCTAGTGA</t>
  </si>
  <si>
    <t>GCTGAAACCCTTCGTAGGAGC</t>
  </si>
  <si>
    <t>GGCATGGGTCACGTTTCCTC</t>
  </si>
  <si>
    <t>GAAAGGCGAACTAGTAGGTTG</t>
  </si>
  <si>
    <t>GCGGTCAGCGCAAGCGCACT</t>
  </si>
  <si>
    <t>GGGCCGGGAGAACCGTTCG</t>
  </si>
  <si>
    <t>GAGCCTGGGTAGCGGCGCGA</t>
  </si>
  <si>
    <t>GATTCTCGAGGTTTTCAGCTG</t>
  </si>
  <si>
    <t>GccgccgAGAGACAGGGTGA</t>
  </si>
  <si>
    <t>GCCACGACCCTTCAGGGGTCC</t>
  </si>
  <si>
    <t>GACGGCTGGAGCTGCAGCCGG</t>
  </si>
  <si>
    <t>GAGAAGCGGGCGGACCGGA</t>
  </si>
  <si>
    <t>GGCGGCGCAGGGAGCGGTGAC</t>
  </si>
  <si>
    <t>GCAGGGAGCGGTGACCGGTGG</t>
  </si>
  <si>
    <t>GTGGTTTCCCTCCTTGGCGCG</t>
  </si>
  <si>
    <t>GgtggcTCGCGCAGCTTGT</t>
  </si>
  <si>
    <t>GGGGAGCGGGCAACGCCCCC</t>
  </si>
  <si>
    <t>GGGGAAGGCGCTTCCCTCCG</t>
  </si>
  <si>
    <t>GGCGGCTTCTGTCCGCTCCG</t>
  </si>
  <si>
    <t>GCAAGGCCCCGCGGCCGGCAC</t>
  </si>
  <si>
    <t>GTTACCGACCGTTGCCGGCA</t>
  </si>
  <si>
    <t>GCCCGTTACCGACCGTTGC</t>
  </si>
  <si>
    <t>GCGTTGGTGGGGTAGTCTCTG</t>
  </si>
  <si>
    <t>GGAGTCGGAGTGCGTTGGTG</t>
  </si>
  <si>
    <t>GCCGCGGGGCCTTGCCGGCAA</t>
  </si>
  <si>
    <t>GACAGAAGCCGCCACGAGCC</t>
  </si>
  <si>
    <t>GTCGGTAACGGGCAGATCCC</t>
  </si>
  <si>
    <t>GCCGGCTTTTAGGCGGCCTC</t>
  </si>
  <si>
    <t>GCCTCCGGGCAGCCTCGTA</t>
  </si>
  <si>
    <t>GCAGGGCTACGGGTCGGGAGA</t>
  </si>
  <si>
    <t>GCAGAGCAGGGCTACGGGTC</t>
  </si>
  <si>
    <t>GGCGGGACATACTAACCGGC</t>
  </si>
  <si>
    <t>GGCTCGGCGGGACATACTAAC</t>
  </si>
  <si>
    <t>GCACCGCAGTCGCCGTGAAGA</t>
  </si>
  <si>
    <t>GTGCCTTTGTCCCGGCCCGT</t>
  </si>
  <si>
    <t>GAAGCGGCGGGACTGGCCGAC</t>
  </si>
  <si>
    <t>GCGCGAGCGCCGCCGGCTTTT</t>
  </si>
  <si>
    <t>GCCCCCAGCGCTTCAACTAC</t>
  </si>
  <si>
    <t>GTGTGCGACCTCGGGTAGGGC</t>
  </si>
  <si>
    <t>GACCAAGAGGACCAAGGCAAC</t>
  </si>
  <si>
    <t>GGTCGCACACGGGCCGCTCC</t>
  </si>
  <si>
    <t>GACTCTCCCAGTTGGGTCCA</t>
  </si>
  <si>
    <t>GCGTTTTCTTTGTCGCGCAAG</t>
  </si>
  <si>
    <t>GGAGTGTTCCAGGATTCGCCT</t>
  </si>
  <si>
    <t>GTTCCTTGTTCGGAGTTCCC</t>
  </si>
  <si>
    <t>GCGGCCCGTGTGCGACCT</t>
  </si>
  <si>
    <t>GGGCTTGGCTGCGCCGAGTG</t>
  </si>
  <si>
    <t>GCCTCCACCGGCTGCAGACCCA</t>
  </si>
  <si>
    <t>GAGGAACACGCCGCCAGGAGC</t>
  </si>
  <si>
    <t>GAGTTCCCCGCGCTCGGCCA</t>
  </si>
  <si>
    <t>GCCACACTCCTGTGTTCTGTT</t>
  </si>
  <si>
    <t>GTGTTAGGAGGAGCGCAAGT</t>
  </si>
  <si>
    <t>GTTCTGGCAGGTAAGGAACGC</t>
  </si>
  <si>
    <t>GCCGGCTCTTCGCCTCTCAGCG</t>
  </si>
  <si>
    <t>GACGCCCGCTCCTCAGCCCTG</t>
  </si>
  <si>
    <t>GCAGACCCATGGCCGAGCGCG</t>
  </si>
  <si>
    <t>GCGGGGAACTCGACTTGAC</t>
  </si>
  <si>
    <t>GAGGACGGCGACAGCGACGC</t>
  </si>
  <si>
    <t>GCCTGTTTCGTTTCCTCTCTC</t>
  </si>
  <si>
    <t>GGACCCTTCGCCGCTCGAGAC</t>
  </si>
  <si>
    <t>GGAGCTCTAGGCCAAATGGT</t>
  </si>
  <si>
    <t>GGCCGTTGCGGGCTGGAGACA</t>
  </si>
  <si>
    <t>GTCGCGATTACGCTCTCTA</t>
  </si>
  <si>
    <t>GCGACAGCGACGCTGGGAACA</t>
  </si>
  <si>
    <t>GTGGAAGCTACAACTCTAGAC</t>
  </si>
  <si>
    <t>GCGCTTCTTAGAGCCGCTGCT</t>
  </si>
  <si>
    <t>GTGACCGGAAGTAGCAAGGC</t>
  </si>
  <si>
    <t>GGAAGTAGCAAGGCGGGCCCT</t>
  </si>
  <si>
    <t>GCGAGACCCCCTAGTAACAG</t>
  </si>
  <si>
    <t>GTGGCTACTGCTGCGGCCACT</t>
  </si>
  <si>
    <t>GAAGCGCAGCGGAACTCGAC</t>
  </si>
  <si>
    <t>GTTTAGACCGAAGAATgcagg</t>
  </si>
  <si>
    <t>GACCGAAGAATgcaggcggg</t>
  </si>
  <si>
    <t>Gggtgaggagctgacaggcct</t>
  </si>
  <si>
    <t>GTAATCGCGACCGCGGCCTGA</t>
  </si>
  <si>
    <t>GGGAACTAGCGGAAGGTGTCA</t>
  </si>
  <si>
    <t>GCTCTTGAGTCACGTGCCCA</t>
  </si>
  <si>
    <t>GGACCGAGACAGCCGAGCCC</t>
  </si>
  <si>
    <t>GCCCAAAAGACACATTCCATC</t>
  </si>
  <si>
    <t>Gaaaataatgcctgtacacagg</t>
  </si>
  <si>
    <t>GCAGGGCGGGACTTCGACTC</t>
  </si>
  <si>
    <t>GACTCCGGGGCTCGGCTGTCT</t>
  </si>
  <si>
    <t>GTCTCGGTCCGGCTACGAC</t>
  </si>
  <si>
    <t>GTCCGGCTACGACTGGCCAGA</t>
  </si>
  <si>
    <t>GGGCTGGATAGAATCCGTT</t>
  </si>
  <si>
    <t>Gacagacaggggccttagtgg</t>
  </si>
  <si>
    <t>GCTACTCCTCTAAAGACCAAA</t>
  </si>
  <si>
    <t>GACCACCACTTGCTCTGCGCTG</t>
  </si>
  <si>
    <t>GAGTCGAAGTCCCGCCCTGCA</t>
  </si>
  <si>
    <t>GGGGACCTAGGAGGGCgggag</t>
  </si>
  <si>
    <t>GAGTGGTGAGGGGACCTAGGA</t>
  </si>
  <si>
    <t>GGAGGATCGACAGAGTGGTG</t>
  </si>
  <si>
    <t>GAGACTCGGGGTGCGCGAGG</t>
  </si>
  <si>
    <t>GTCTCGGGCCGTCGCTTAAT</t>
  </si>
  <si>
    <t>GCCAAAGTCTCGCATTGGCTCC</t>
  </si>
  <si>
    <t>GAAAGATGGTGAAAAAATGCG</t>
  </si>
  <si>
    <t>GGAAAGCAAAGAAAGATTTCAC</t>
  </si>
  <si>
    <t>GAATGGAGAATTCagaagaga</t>
  </si>
  <si>
    <t>GGCCCGAGACTCGGGGTGCGCG</t>
  </si>
  <si>
    <t>GCCGTGCGGCCCCGCCAGGAA</t>
  </si>
  <si>
    <t>GTTTAATCGTGGGTTTCCTGT</t>
  </si>
  <si>
    <t>GCGGTGTCCCCCACTCTCTCC</t>
  </si>
  <si>
    <t>GTGGGGTGTGGGAACACTGAG</t>
  </si>
  <si>
    <t>GTGGCGAGCGTCCGAGCGGC</t>
  </si>
  <si>
    <t>GGTGTGTGGCGAGCGTCCGAG</t>
  </si>
  <si>
    <t>GCACTCTGCCGGCAACGCCG</t>
  </si>
  <si>
    <t>GTCCCTAGCGCGATGGCGTAT</t>
  </si>
  <si>
    <t>GGAAGGGCCCGGAGAGAGTGG</t>
  </si>
  <si>
    <t>GGAACTCATCGACTACTTGGA</t>
  </si>
  <si>
    <t>GACGACCGCTTTCACTGTGAT</t>
  </si>
  <si>
    <t>GTCTGGGTCCCCCACACCTAA</t>
  </si>
  <si>
    <t>GCCCCGGCGAGGTAGCTTC</t>
  </si>
  <si>
    <t>GAAGAAAGTGAGGCGATGCT</t>
  </si>
  <si>
    <t>GTCCTTCTGGGAAACTCGCC</t>
  </si>
  <si>
    <t>GCAAGGAACCGGCGTCCTTCT</t>
  </si>
  <si>
    <t>GCCTTCCAGAAGCTACCTCGC</t>
  </si>
  <si>
    <t>GTTCTCTGTCCCGGTTCCTG</t>
  </si>
  <si>
    <t>GCCTTCATACCCTTAGGTGTG</t>
  </si>
  <si>
    <t>GTGTACCTGGCGTGGTTTGGA</t>
  </si>
  <si>
    <t>GCTTCCGCAAGAAGGTTTCC</t>
  </si>
  <si>
    <t>GCAATGCACCATGGCTGCAAC</t>
  </si>
  <si>
    <t>GCTTGTGCCGCTTCCGCAAGA</t>
  </si>
  <si>
    <t>GGAGAAATCGCGTCGGCGGCA</t>
  </si>
  <si>
    <t>GACAAAGCGCCACTACAGGAG</t>
  </si>
  <si>
    <t>GAACCAGAGCTGTCAGCGCTA</t>
  </si>
  <si>
    <t>GCTGTCAGCGCTAAGGGGACC</t>
  </si>
  <si>
    <t>GCACAAGCCGCAGTACAGCG</t>
  </si>
  <si>
    <t>GGGCGGAGGAGAAATCGCGT</t>
  </si>
  <si>
    <t>GAGGGTCCGGGCCTGTAGCCG</t>
  </si>
  <si>
    <t>GTGGGACTTCCACTGTCGGG</t>
  </si>
  <si>
    <t>GGGCCGCCTACCTTGGCGGA</t>
  </si>
  <si>
    <t>GACCGCTCTCCCACGGCTAC</t>
  </si>
  <si>
    <t>GGTGCCGTCCGCCAAGGTAGG</t>
  </si>
  <si>
    <t>GCGGCCAGACGGTCAGGCCC</t>
  </si>
  <si>
    <t>GGGAAATGATCCCGAGTACG</t>
  </si>
  <si>
    <t>GAAGTCCCACCTGCGCCCGA</t>
  </si>
  <si>
    <t>GGGGCCGCCTACCTTGGCGGA</t>
  </si>
  <si>
    <t>GGTGGGACTTCCACTGTCGGG</t>
  </si>
  <si>
    <t>GCTCTCCCACGGCTACAGGCC</t>
  </si>
  <si>
    <t>GGAAATGATCCCGAGTACG</t>
  </si>
  <si>
    <t>GACCGTCTGGCCGCGTACT</t>
  </si>
  <si>
    <t>GCGTGCATACGGCTGCCGGCA</t>
  </si>
  <si>
    <t>GTCCCACCTGCGCCCGACGG</t>
  </si>
  <si>
    <t>GCGCCCGACGGCGGAAGTTCC</t>
  </si>
  <si>
    <t>GTACCTCAACCGCCCGACAG</t>
  </si>
  <si>
    <t>GCTGCAGTTAGGACAGTGACT</t>
  </si>
  <si>
    <t>GGAAACTCCTCGGACAAGGT</t>
  </si>
  <si>
    <t>GACCTGAACCTTGCTCCGAG</t>
  </si>
  <si>
    <t>GCCCTGACCGCCCGCGGGGTG</t>
  </si>
  <si>
    <t>GGGGCACCGGCGACAGTTG</t>
  </si>
  <si>
    <t>GAGGGCTCGCCGTCTCACCT</t>
  </si>
  <si>
    <t>GGCTCTGCGGGACCAAGGGG</t>
  </si>
  <si>
    <t>GCGGGGTGAGGGGCCCTTTCT</t>
  </si>
  <si>
    <t>GGCGGTCAGGGCCGTTCTTGA</t>
  </si>
  <si>
    <t>GGGCCCCTCACCCCGCGGG</t>
  </si>
  <si>
    <t>GCCCGAGTTTTCCCTGGTGCG</t>
  </si>
  <si>
    <t>GGCTACTAAGGGAACTTGGG</t>
  </si>
  <si>
    <t>GAGCAGGGGCATCGCGCGGC</t>
  </si>
  <si>
    <t>GCGGCAGGACGCCGGCTTTCC</t>
  </si>
  <si>
    <t>GGGTGGAGGGCACTGCAAAGG</t>
  </si>
  <si>
    <t>GCGCACCTCACTAGTCACGA</t>
  </si>
  <si>
    <t>GTTCCCTTAGTAGCCAGCTT</t>
  </si>
  <si>
    <t>GCCAGCTTCGGCACTTCCGGG</t>
  </si>
  <si>
    <t>GTGCTCGGCGGAGGCTCTCT</t>
  </si>
  <si>
    <t>GACCCAGCGACTCGATAGC</t>
  </si>
  <si>
    <t>GAATGGGGATCGTTGGCCTCC</t>
  </si>
  <si>
    <t>GAGAGAGAAACGCAGGTGATG</t>
  </si>
  <si>
    <t>GGGGCGGGAATGGGGATCGT</t>
  </si>
  <si>
    <t>GCGGGGCCTAGGGAGTGAGCG</t>
  </si>
  <si>
    <t>GAGCGGGGCGCATCTCCCGCT</t>
  </si>
  <si>
    <t>GTTGGCACCCGCCCCTCGCC</t>
  </si>
  <si>
    <t>GCGGCTCCCGCCACTTTACT</t>
  </si>
  <si>
    <t>GAGACCCGCTGTCGGCGCG</t>
  </si>
  <si>
    <t>GCCCGGGATTTCTGGGAGTTG</t>
  </si>
  <si>
    <t>GGCTTGCAGATAGTGACGG</t>
  </si>
  <si>
    <t>GACTGACGCGGGCCTCGGTTC</t>
  </si>
  <si>
    <t>GGGCTCCTGCGAGAAGCAAG</t>
  </si>
  <si>
    <t>GAGCACCTGGAAGGAGCCCCC</t>
  </si>
  <si>
    <t>GAAGGAGCCCCCAGGAGCGC</t>
  </si>
  <si>
    <t>GAGGCCCGCGTCAGTCACCTC</t>
  </si>
  <si>
    <t>GAAGTTCCGCTTGCTTCTCGC</t>
  </si>
  <si>
    <t>GCGCGCCTCGCACTGCCTCA</t>
  </si>
  <si>
    <t>GCACAAGGCGACGGCGTGGTCG</t>
  </si>
  <si>
    <t>GGATCAGGGCCCGGTCCGCT</t>
  </si>
  <si>
    <t>GCGCGTCCAGGCGCTCCCGTG</t>
  </si>
  <si>
    <t>GTTCTGGGGTGTAGACGCTGC</t>
  </si>
  <si>
    <t>GCCTTTCAGCTTGGTCTTTCC</t>
  </si>
  <si>
    <t>GGCGGTGCCGAGAACCTCGGC</t>
  </si>
  <si>
    <t>GGGCTCCGGAACCTCTCGTTC</t>
  </si>
  <si>
    <t>GGAACCTCTCGTTCGGGC</t>
  </si>
  <si>
    <t>GCGACGAAGGAGGTGGAGGCG</t>
  </si>
  <si>
    <t>GCCACACTCGAGGCGGGAA</t>
  </si>
  <si>
    <t>GCAGGTTTGCTTTAGAGGGT</t>
  </si>
  <si>
    <t>GAGGTTCCGGAGCCCCGGCGC</t>
  </si>
  <si>
    <t>GAGGGGTGGAGTTCTCACTCC</t>
  </si>
  <si>
    <t>GGGGGAGTCGAGTCCTCAATG</t>
  </si>
  <si>
    <t>GGGTCACTCTCGATGGGGAAT</t>
  </si>
  <si>
    <t>GCGCCCGTGACGTCAGAGGC</t>
  </si>
  <si>
    <t>GTAGGGAGCCCTCAGTAAGTC</t>
  </si>
  <si>
    <t>GTCGCCGCCGCGGCGCTGTCA</t>
  </si>
  <si>
    <t>GGAGCTAGCGCAGGAAGCGC</t>
  </si>
  <si>
    <t>GTCGGGTCACTCTCGATG</t>
  </si>
  <si>
    <t>GCTGGGCGGTCGAAGAGATGG</t>
  </si>
  <si>
    <t>GCCCCGGAATCGACGCTGCGC</t>
  </si>
  <si>
    <t>GTGGCGGCGACGACTACTCAG</t>
  </si>
  <si>
    <t>GGAGGCGCCTGGGCAGAGCG</t>
  </si>
  <si>
    <t>GACTTCCGCAGCAAGCCCTCC</t>
  </si>
  <si>
    <t>GCTACCACCCTAGAGCGTGGC</t>
  </si>
  <si>
    <t>GTTTCATCATTGCAAGTCCC</t>
  </si>
  <si>
    <t>GCCAAGAAGACGGACCCCgag</t>
  </si>
  <si>
    <t>Gcagagcaaggtcagaagggag</t>
  </si>
  <si>
    <t>GGGACCAAGGGGGCCGCAGGG</t>
  </si>
  <si>
    <t>GGGCCGCAGGGTGGCGATGAA</t>
  </si>
  <si>
    <t>GAGAGCACCGGGGAAATCTG</t>
  </si>
  <si>
    <t>GAACGCTGGAGGTTGATTGG</t>
  </si>
  <si>
    <t>GCGCCACGCGGCCACCGTCGC</t>
  </si>
  <si>
    <t>GGGAGGGCCCCGCCCGAGGCC</t>
  </si>
  <si>
    <t>GCCACTCCAGGGCGGGGGACC</t>
  </si>
  <si>
    <t>GCCCAGAAAGCCACTCCAGGG</t>
  </si>
  <si>
    <t>GACGACTACTCAGAGGACGA</t>
  </si>
  <si>
    <t>GGCTCGGAGCGCGAAACATGG</t>
  </si>
  <si>
    <t>GAGCGCGAAACATGGCGGGGC</t>
  </si>
  <si>
    <t>GCCTGGGCAGAGCGAGGCTGA</t>
  </si>
  <si>
    <t>GTCACCCAGCCACGCTCTA</t>
  </si>
  <si>
    <t>GCACTTGGTCTCGCCCACCAT</t>
  </si>
  <si>
    <t>GACCATTTGTGGAGACGCAGG</t>
  </si>
  <si>
    <t>GCTTGCGGGTCGGACCATTTG</t>
  </si>
  <si>
    <t>GACCCGCCGGCTTTTCAAAGC</t>
  </si>
  <si>
    <t>GACAGGCGAAGCGCGCGTCTG</t>
  </si>
  <si>
    <t>GCAAGCAAGGGGGCGGGTC</t>
  </si>
  <si>
    <t>GGGTCGGGCCTTGAGGTGGA</t>
  </si>
  <si>
    <t>GGGCGAGGCGCTGGGTGAGTT</t>
  </si>
  <si>
    <t>GGGTGAGTTGGGGCTTCCGC</t>
  </si>
  <si>
    <t>GTCTGGATTTGTAGACGCCAT</t>
  </si>
  <si>
    <t>GCTGTGCATGGCGGGACGAG</t>
  </si>
  <si>
    <t>GGTCACTGTCCGCCTCCCTGA</t>
  </si>
  <si>
    <t>GCGCGACGGCAATGCCTCA</t>
  </si>
  <si>
    <t>GAGAACCCCTATGCGCCATCT</t>
  </si>
  <si>
    <t>GCGCCATCTTGGCTTCCCGC</t>
  </si>
  <si>
    <t>GGCGCTCGGCGCAGAGGCCTG</t>
  </si>
  <si>
    <t>GAAGCCAAGATGGCGCATAG</t>
  </si>
  <si>
    <t>GCTATAACTACGATGAAGGT</t>
  </si>
  <si>
    <t>GTTCTTTTCCCGGCTACAGCT</t>
  </si>
  <si>
    <t>GCAGTGCGCATGCGCCCTCA</t>
  </si>
  <si>
    <t>GAACAGCCCGGGGGAGGGCTT</t>
  </si>
  <si>
    <t>GGCCTCCCGGAACAGCCCGG</t>
  </si>
  <si>
    <t>GTTGGCGACTGAAGGCGGTAC</t>
  </si>
  <si>
    <t>GGGTTCGGGTTGGCGACTGA</t>
  </si>
  <si>
    <t>GTCACTGCTGCTCTGGGTTC</t>
  </si>
  <si>
    <t>GAAGAAACGAAGGGACACCAG</t>
  </si>
  <si>
    <t>GCCGCGGCCGGTTTGGTCTG</t>
  </si>
  <si>
    <t>GCAGGCTGGCCGCGGCCGGTT</t>
  </si>
  <si>
    <t>GccgccgccTTCCTCTCACT</t>
  </si>
  <si>
    <t>GCGGCACAGAGCCGCTTGATG</t>
  </si>
  <si>
    <t>GGAATTTGGGTATATCTTGGA</t>
  </si>
  <si>
    <t>GCACCGTCATGGACACACAACG</t>
  </si>
  <si>
    <t>GTTGGGCTCCTTGGTACCATG</t>
  </si>
  <si>
    <t>GCCGCTTGATGTGGCTGCGGA</t>
  </si>
  <si>
    <t>GCCATCGTCTTTGCATCTCCG</t>
  </si>
  <si>
    <t>GGTTGAAGGAAAGCCTTGGCG</t>
  </si>
  <si>
    <t>GCGGCTCTGTGCCGCTTACC</t>
  </si>
  <si>
    <t>GCGGATGGGGGCGGCATATCG</t>
  </si>
  <si>
    <t>GTTAACAACTAATTACAGTAG</t>
  </si>
  <si>
    <t>GCCGGGCCCTCAAGATGGCGG</t>
  </si>
  <si>
    <t>GGCTCGGCCCGGCAGTAGTGG</t>
  </si>
  <si>
    <t>GAAGATCATCATTAAGGACGG</t>
  </si>
  <si>
    <t>GCACGATTGTGACGCGCCGC</t>
  </si>
  <si>
    <t>GGTCTGAAGGAGAGACCGGA</t>
  </si>
  <si>
    <t>GAGACCGGATGGGGGCCCCG</t>
  </si>
  <si>
    <t>GCGCTGCTGCAGCCACTCCCG</t>
  </si>
  <si>
    <t>GTGCCGTCCCACCACTACTGC</t>
  </si>
  <si>
    <t>GTGCGATCAGCCGACGAGC</t>
  </si>
  <si>
    <t>GCGTCCCTCGGGGCCCCCATC</t>
  </si>
  <si>
    <t>GCCCGTTCATGACCGGCCC</t>
  </si>
  <si>
    <t>GTCCGCCGGCCCGTTCATGAC</t>
  </si>
  <si>
    <t>GTAGTCCACTTCGCCGTCCGC</t>
  </si>
  <si>
    <t>GTGCGGTGACGCCCCTGAGCG</t>
  </si>
  <si>
    <t>GGCACAGCCTTGCAGCGTCTC</t>
  </si>
  <si>
    <t>GCGGCACGGCAGCCACTGCTT</t>
  </si>
  <si>
    <t>GCAGCCACTGCTTGGGGTAG</t>
  </si>
  <si>
    <t>GGTAGCGGGAGGGCAGACTCT</t>
  </si>
  <si>
    <t>GCAGACTCTGGGCGCCACTCC</t>
  </si>
  <si>
    <t>GGACAAGATCTCAGTTTACCC</t>
  </si>
  <si>
    <t>GCGCAAAGCGTCTGGGCCCC</t>
  </si>
  <si>
    <t>GCAATTCGAGCCGGAAGCAG</t>
  </si>
  <si>
    <t>GTGAGCGAGAGCAATTCGAGC</t>
  </si>
  <si>
    <t>GGAGTCTTCTCGGCAGGGGC</t>
  </si>
  <si>
    <t>GCAGCCGCTGGCTATGACG</t>
  </si>
  <si>
    <t>GGCCGCACCTGCAGACTTGC</t>
  </si>
  <si>
    <t>GCTCCGCCCTATATAAACGGG</t>
  </si>
  <si>
    <t>GAAGAAGGCCCGCAAGTCTGC</t>
  </si>
  <si>
    <t>GCGGCCAAGCGCAAAGCGTCT</t>
  </si>
  <si>
    <t>GGCCGCTCTCAAGAAAGCGC</t>
  </si>
  <si>
    <t>GGGAACTGGAGGCCAGCGC</t>
  </si>
  <si>
    <t>GTGCACTCGCCCTACCGGGAACTGG</t>
  </si>
  <si>
    <t>GGACCGCCGCCATGTAGA</t>
  </si>
  <si>
    <t>GATCTCGGCGGTCAGGTACTCG</t>
  </si>
  <si>
    <t>GTTTAACCTTGATTTCAGTCATGTC</t>
  </si>
  <si>
    <t>GTCATGTCTGGTCGTGGCAAACA</t>
  </si>
  <si>
    <t>GTCGTGGCAAACAAGGAGGCA</t>
  </si>
  <si>
    <t>GCAACTACGCGGAGCGGGTGG</t>
  </si>
  <si>
    <t>GCGCCCGTCTACATGGCGG</t>
  </si>
  <si>
    <t>GACCAGACATGACTGAAATCA</t>
  </si>
  <si>
    <t>GGCTTACCAGCGCAGCGGC</t>
  </si>
  <si>
    <t>GCTTATAAAGACGGCTGCGG</t>
  </si>
  <si>
    <t>GGGCCATAGCGAACCAAAACAC</t>
  </si>
  <si>
    <t>GGCCCGGCACCGTAGCCCTGC</t>
  </si>
  <si>
    <t>GACTGCTCGCAAGTCGACCGG</t>
  </si>
  <si>
    <t>GCCGGATCTCCCGCAGGGCTA</t>
  </si>
  <si>
    <t>GCTGCGCTGGTAAGCCTGTGTTT</t>
  </si>
  <si>
    <t>GTTTTTCTCCCCGCCGCTGCGC</t>
  </si>
  <si>
    <t>GACGGCTGCGGCGGGGCT</t>
  </si>
  <si>
    <t>GTAAGCCTGTGTTTTGGTTCGCTA</t>
  </si>
  <si>
    <t>GCTTGCGGATCAGCAGCTCCG</t>
  </si>
  <si>
    <t>GCGCGCTCTTGCGGGCCGCCT</t>
  </si>
  <si>
    <t>GCGAGCAGTCTGCTTAGTA</t>
  </si>
  <si>
    <t>GCCAGTACCCAAGCGCCAACC</t>
  </si>
  <si>
    <t>GGTACGCTGCGCGCCATGGA</t>
  </si>
  <si>
    <t>GCCTTCCTCTCGGTTTTCTAT</t>
  </si>
  <si>
    <t>GCATGCAGCGGCTGATAGAGA</t>
  </si>
  <si>
    <t>GCCAGTCGCCGCCGCTTCCAG</t>
  </si>
  <si>
    <t>GGGGCTCTGAGGACTCGGAGC</t>
  </si>
  <si>
    <t>GGGAGGGGACGTAGGACGGGA</t>
  </si>
  <si>
    <t>GGCGCGCAGCGTACCCAGCAT</t>
  </si>
  <si>
    <t>GGCCCCCGCCGGTCCGCCGGG</t>
  </si>
  <si>
    <t>GAGGCCTGCGTGTCGGAGTG</t>
  </si>
  <si>
    <t>GAAACTCCGGCGCAGGAGTCC</t>
  </si>
  <si>
    <t>GTCACTGATCCGGAGGCCCG</t>
  </si>
  <si>
    <t>GCCACGGCGGCGGGCGGTCCG</t>
  </si>
  <si>
    <t>GTTGCATGAAACTCCGGCGC</t>
  </si>
  <si>
    <t>GTGGCTTATTGAGGGGCTGC</t>
  </si>
  <si>
    <t>GGCTGCCGGCCCGCGGGCCTC</t>
  </si>
  <si>
    <t>GTGACGTGCGCACGCCCAT</t>
  </si>
  <si>
    <t>GGCGCGGCCGCTCAGACAC</t>
  </si>
  <si>
    <t>GATGATTGGCTGCGCCACGG</t>
  </si>
  <si>
    <t>GGCGTGCGCACGTCACTGATC</t>
  </si>
  <si>
    <t>GGAAAGACCCCGGCCCGGCCC</t>
  </si>
  <si>
    <t>GGTTGGAGCGTCGCGCAGTC</t>
  </si>
  <si>
    <t>GgcgggctgcgggcggTTGGT</t>
  </si>
  <si>
    <t>Gaggggcggggcggccgacgg</t>
  </si>
  <si>
    <t>GCGAACTGGGGTACCCCGCGA</t>
  </si>
  <si>
    <t>GGGCAGGGAAGTCCTCGAGGG</t>
  </si>
  <si>
    <t>GCGCCCCAAGAATCCTTTGT</t>
  </si>
  <si>
    <t>GGCGATTGCCCCCCCCGGG</t>
  </si>
  <si>
    <t>GCTCCGGGCCCGGCATCCCG</t>
  </si>
  <si>
    <t>GATCCGGCCCCCCCAGCGCTC</t>
  </si>
  <si>
    <t>GTATGCCACATACTGCATGT</t>
  </si>
  <si>
    <t>Gtgcaatagcctctcctaac</t>
  </si>
  <si>
    <t>Gcgttccttctgctctccgcc</t>
  </si>
  <si>
    <t>Gtgcgacatccattgcatac</t>
  </si>
  <si>
    <t>GATTGTCTAGCCAATCGCCT</t>
  </si>
  <si>
    <t>GGCTCCAGTTAACGCAGTCG</t>
  </si>
  <si>
    <t>GTAGCCACTTCCCAGGGCCGA</t>
  </si>
  <si>
    <t>GCTGCCGGTAGCCACTTCCCA</t>
  </si>
  <si>
    <t>GATACGTCAGAAATGTGTGG</t>
  </si>
  <si>
    <t>GATTTGGGTCTATGGCATAAT</t>
  </si>
  <si>
    <t>GAACCTGTCACCACTAATA</t>
  </si>
  <si>
    <t>GGGCTGTGTTGGTGGCAATTC</t>
  </si>
  <si>
    <t>Ggaagtgcatgcgtgtaagac</t>
  </si>
  <si>
    <t>Gacataataaagccctgcacc</t>
  </si>
  <si>
    <t>Gaaggaacgcacagaagacgc</t>
  </si>
  <si>
    <t>GCAGCTCCTGCGGACCTGGAG</t>
  </si>
  <si>
    <t>GTCCAGCTCCGAGCGTGCGTA</t>
  </si>
  <si>
    <t>GCTCCGAGCGTGCGTAAGGTG</t>
  </si>
  <si>
    <t>GGCGGGCGGTGACCGAGAAGA</t>
  </si>
  <si>
    <t>GCGGTGACCGAGAAGAGGGGC</t>
  </si>
  <si>
    <t>GTTGGCGGCTATAAAGCTGG</t>
  </si>
  <si>
    <t>GAGAGTCGCTGGGAGGCGGGA</t>
  </si>
  <si>
    <t>GCACCGCCGAGAGTCGCTGGG</t>
  </si>
  <si>
    <t>GCCGCCAACCCACCCGACTC</t>
  </si>
  <si>
    <t>GTCAAGGACACCGCCTCTGTC</t>
  </si>
  <si>
    <t>GGTGTCCTTGACTAGGCCCGA</t>
  </si>
  <si>
    <t>GACTCTCGGCGGTGCCGGAGT</t>
  </si>
  <si>
    <t>GCTATAAAGCTGGTGGCGAA</t>
  </si>
  <si>
    <t>GGCAACTCTACCGGCCGCGAT</t>
  </si>
  <si>
    <t>GCCCAGTTCTACTCCCCAGCG</t>
  </si>
  <si>
    <t>GGGGTGTGGGAGAGAAGATGT</t>
  </si>
  <si>
    <t>GCCCTCTCCACTTACCAAGAA</t>
  </si>
  <si>
    <t>GGGCCCGGTTAGTTAGGGGGA</t>
  </si>
  <si>
    <t>GCCTCGGCGGCAGAGGAGACTCG</t>
  </si>
  <si>
    <t>GGTAAGTGGAGAGGGCGGACGC</t>
  </si>
  <si>
    <t>GTGGAGAGGGCGGACGCAGGGA</t>
  </si>
  <si>
    <t>GCAGGGAAGGCGCTGGGTTTTT</t>
  </si>
  <si>
    <t>GGTTTTTCGGGAAGCGAGAGG</t>
  </si>
  <si>
    <t>GCCTCTGTATAGGTTTAACC</t>
  </si>
  <si>
    <t>GAAGCCGGGGGCAGTTTTAT</t>
  </si>
  <si>
    <t>GAGTGAGCGGAGCCGAGTTTG</t>
  </si>
  <si>
    <t>GCCACCAGTGGCCGAGTGAG</t>
  </si>
  <si>
    <t>GAATTGGCGCCGTTCGACACC</t>
  </si>
  <si>
    <t>GCGAACTCGGTGAAAGGAAT</t>
  </si>
  <si>
    <t>GCTTTTTTACATTAACAGGCG</t>
  </si>
  <si>
    <t>GCTAGGCGCTGCCTCAAACT</t>
  </si>
  <si>
    <t>GCTGCGGCTGCTCCTCGGCCC</t>
  </si>
  <si>
    <t>GCTGCAGAGCGGATCCGCC</t>
  </si>
  <si>
    <t>GCGGATCCGCCTGGTGTCGAA</t>
  </si>
  <si>
    <t>GCAGCGCCTAGCGGTGAAT</t>
  </si>
  <si>
    <t>GAGGTACTGCCCTGGATGTGG</t>
  </si>
  <si>
    <t>GAACTCACCGCGCACTAAGAG</t>
  </si>
  <si>
    <t>GTCATCCAGGAGAGCCGCAGAC</t>
  </si>
  <si>
    <t>GAGAGCTGCGAGGTACTGCCC</t>
  </si>
  <si>
    <t>GCAAGGAAGGGGAGGAACGCG</t>
  </si>
  <si>
    <t>GCTCTCCTGGATGACGTCAGCA</t>
  </si>
  <si>
    <t>GCTCACAGACCAGCAGCCCGG</t>
  </si>
  <si>
    <t>GTAGATCGGATCTTGTCTCC</t>
  </si>
  <si>
    <t>GTGGAGCTGGGCTGGGACCTCC</t>
  </si>
  <si>
    <t>Ggcaaggagctttttgtgggt</t>
  </si>
  <si>
    <t>GAAGTAGTCTCGAGTGGGGTC</t>
  </si>
  <si>
    <t>GATTGGCTGGGGAGTCGAGG</t>
  </si>
  <si>
    <t>GCTGAAGTAGTCTCGAGTG</t>
  </si>
  <si>
    <t>GACCACGGCTAGATAGGCCGC</t>
  </si>
  <si>
    <t>GGCCGCCGGCCAGATGTGGCG</t>
  </si>
  <si>
    <t>GAAGAACCTGTCCTCCCGCCC</t>
  </si>
  <si>
    <t>GACGCAGCATCGCAGCTTAG</t>
  </si>
  <si>
    <t>GAAGCAATTATCCCCGCTGT</t>
  </si>
  <si>
    <t>GTGGGGGTTTTGGCCGACAG</t>
  </si>
  <si>
    <t>GCCTGCAGCGCTCGGCACTG</t>
  </si>
  <si>
    <t>GacagacagacagatGCGCCG</t>
  </si>
  <si>
    <t>GCCACTCCACGGGATGGGGAT</t>
  </si>
  <si>
    <t>GGCGCGGGCGCTCGTTGAT</t>
  </si>
  <si>
    <t>GTTGATTGGCCGAGGCGAAG</t>
  </si>
  <si>
    <t>GCCGAGGCGAAGCGGCGGAA</t>
  </si>
  <si>
    <t>GATCTCTTTCTCCTAGTTCCA</t>
  </si>
  <si>
    <t>GTGTCGGAGCGTGAAGGTAGA</t>
  </si>
  <si>
    <t>GGAGAAAGAGATCGGTTTCG</t>
  </si>
  <si>
    <t>GGTGAAAGTCAGCACTCCG</t>
  </si>
  <si>
    <t>GGCCGAGGCGAAGCGGCGGAA</t>
  </si>
  <si>
    <t>GGGCGCTCGTTGATTGGCCG</t>
  </si>
  <si>
    <t>GGGGCGCGGGCGCTCGTTGAT</t>
  </si>
  <si>
    <t>GGCCACTCCACGGGATGGGGA</t>
  </si>
  <si>
    <t>GTAAAGGAAGGCAAGCAACAG</t>
  </si>
  <si>
    <t>GGGAAAGGGTCATGCTTATGT</t>
  </si>
  <si>
    <t>GAGAAAGAGATCGGTTTCG</t>
  </si>
  <si>
    <t>GCCCAACGGCCACAATACC</t>
  </si>
  <si>
    <t>GACAAGATGGCAGCAGCGTGT</t>
  </si>
  <si>
    <t>GCTTCCTGTACTGGGTCGGCG</t>
  </si>
  <si>
    <t>GAGAGCGCTCTCCCCGCCGC</t>
  </si>
  <si>
    <t>GTGAGGCCTAGTGGAAAGCCA</t>
  </si>
  <si>
    <t>GTCATCCTCACCGTCACGGC</t>
  </si>
  <si>
    <t>GGGCGGGGTTTAGGCCCAAAG</t>
  </si>
  <si>
    <t>GAGCGAGTACGAAATACGC</t>
  </si>
  <si>
    <t>GTACGAAATACGCAGGGCT</t>
  </si>
  <si>
    <t>GAGGCGCCGGCCGTGACGGTG</t>
  </si>
  <si>
    <t>GCCATATCCGTGTCGCTAT</t>
  </si>
  <si>
    <t>GGAATGAGGCGGGGGTCGGCC</t>
  </si>
  <si>
    <t>GGCCGACACTCGTCACTGC</t>
  </si>
  <si>
    <t>GCGTCGGCCAGGACCACGCG</t>
  </si>
  <si>
    <t>GCCGGACATGCGTCGGCC</t>
  </si>
  <si>
    <t>GGCCAGGACCACGCGAGGA</t>
  </si>
  <si>
    <t>GCCCCAAGTCGCCCTATATA</t>
  </si>
  <si>
    <t>GGCGGGACACTCCTGCCCCAT</t>
  </si>
  <si>
    <t>GTGCTGTGAAAGGGTCGTGG</t>
  </si>
  <si>
    <t>GGCCACCATCTTTCTTGGGTT</t>
  </si>
  <si>
    <t>GCTACGGCCACCATCTTTCTT</t>
  </si>
  <si>
    <t>GAGTGTCGGCCTGGTGGCTA</t>
  </si>
  <si>
    <t>GTCCTGGCCGACGCATGTC</t>
  </si>
  <si>
    <t>GCCCCAGTGCCCGGATGCTG</t>
  </si>
  <si>
    <t>GAGGTTTTTTGAGTCCTCCT</t>
  </si>
  <si>
    <t>GATAACGCTCTGGATTTTTAT</t>
  </si>
  <si>
    <t>GGCTTGTGGATAACGCTC</t>
  </si>
  <si>
    <t>GGGAGCCTTAGTCTAGATGTC</t>
  </si>
  <si>
    <t>GTAAGGCTGAGATCTCCGCT</t>
  </si>
  <si>
    <t>GTGTTGGGACTGTCTGGGTAT</t>
  </si>
  <si>
    <t>GGCGCAGTGTTGGGACTGTCT</t>
  </si>
  <si>
    <t>GTCACTCCGGCGCAGTGTT</t>
  </si>
  <si>
    <t>GTACTGTGCTTCGCCTTATAT</t>
  </si>
  <si>
    <t>GCGGGACACTCCTGCCCCATA</t>
  </si>
  <si>
    <t>GGGATCCATACGATACCCAC</t>
  </si>
  <si>
    <t>GTCCGGATTTAATTGCTCCTC</t>
  </si>
  <si>
    <t>GACACTCCTGCCCCATAGGGC</t>
  </si>
  <si>
    <t>GGATCCATACGATACCCAC</t>
  </si>
  <si>
    <t>GGAGCCTTAGTCTAGATGTC</t>
  </si>
  <si>
    <t>GCCCCCTCCTCGCGTGGTCC</t>
  </si>
  <si>
    <t>GCTCCTCCGGTGGGTATCGTA</t>
  </si>
  <si>
    <t>GGTTATTCCTCCCTGCCCTAT</t>
  </si>
  <si>
    <t>GCGACGGTGAGGTCGACGC</t>
  </si>
  <si>
    <t>GACCTCACCGTCGCCTACT</t>
  </si>
  <si>
    <t>GAAGGGCAGGTCTAGAAATAC</t>
  </si>
  <si>
    <t>GCCACGAACCAGGCGAAGGGC</t>
  </si>
  <si>
    <t>GACTTGCAGGCGGCAGGGGCC</t>
  </si>
  <si>
    <t>GGGAGGGTATATAAGCCGAGT</t>
  </si>
  <si>
    <t>GTATATAAGCCGAGTAGGCGA</t>
  </si>
  <si>
    <t>GCACAGACAGATTGACCTATT</t>
  </si>
  <si>
    <t>GGGGTGTTTCGCGAGTGTGAG</t>
  </si>
  <si>
    <t>GACTGCCTGCTGCTGCCCAAC</t>
  </si>
  <si>
    <t>GGCAGGGTGGCGGGCGGAAAC</t>
  </si>
  <si>
    <t>GCAGCCGGGCGTCTATTGGCC</t>
  </si>
  <si>
    <t>GCGGTGAGTGCGTTATCGTG</t>
  </si>
  <si>
    <t>GGTGAGTGCGTTATCGTGAGG</t>
  </si>
  <si>
    <t>GGTTCTAAGATAGGGTATAAG</t>
  </si>
  <si>
    <t>GAGTGGAGCCGGGCTTGTGAT</t>
  </si>
  <si>
    <t>GAAGCCGTAATGGCAGGCAGC</t>
  </si>
  <si>
    <t>GCAGCCGGGCGTCTATTGGC</t>
  </si>
  <si>
    <t>GGCTTGTGATTGGGTCTTGTA</t>
  </si>
  <si>
    <t>GCCTGCCATTACGGCTTCCC</t>
  </si>
  <si>
    <t>GCAGGCGAGTTCAATGAGAC</t>
  </si>
  <si>
    <t>GTTTTACCTGGGGTGTAGGCC</t>
  </si>
  <si>
    <t>GCGTTATCGTGAGGCGGAGCG</t>
  </si>
  <si>
    <t>GGCCTGGCTCCAATAACGA</t>
  </si>
  <si>
    <t>GTGAGGCGGAGCGCGGTGGGG</t>
  </si>
  <si>
    <t>GCGAGGCCCGAGGAGTGGAGC</t>
  </si>
  <si>
    <t>GCGGATAAATGGAGGAGTACG</t>
  </si>
  <si>
    <t>GTTCCTCACCTGGTGGCGGG</t>
  </si>
  <si>
    <t>GCGGCGCCTCAGCGGAAGAGC</t>
  </si>
  <si>
    <t>GCAGCAAACAAGCGCTCCGA</t>
  </si>
  <si>
    <t>GCGGCAGGCCGCGCGCCCTTT</t>
  </si>
  <si>
    <t>GGGGTCACGGCCTCGGGCCTT</t>
  </si>
  <si>
    <t>GACCTTCCCGAATGGGGTCA</t>
  </si>
  <si>
    <t>GAACTGGGACCTTCCCGAAT</t>
  </si>
  <si>
    <t>GCTGCAGCAGCCCGTCTCGT</t>
  </si>
  <si>
    <t>GGCGCCTCAGCGGAAGAGC</t>
  </si>
  <si>
    <t>GCCCGAGGCCGTGACCCCATT</t>
  </si>
  <si>
    <t>GGGTTGGTCACTGCGGCCCAG</t>
  </si>
  <si>
    <t>GCAAAGAGCTGCGCGATGCGG</t>
  </si>
  <si>
    <t>GGCTGCGGCGCCCACGAGAC</t>
  </si>
  <si>
    <t>GCCCGATGGCACCTTGGAG</t>
  </si>
  <si>
    <t>GACGCCCCTCTTTTGTTGGGC</t>
  </si>
  <si>
    <t>GGAGTAATGGTGAGTCCCGCG</t>
  </si>
  <si>
    <t>GCCGGACTGCGAGTCTCTTTG</t>
  </si>
  <si>
    <t>GGATCCCCGTACGCCTCAGAC</t>
  </si>
  <si>
    <t>GCTGCCGGTGTGTAAGGCAGG</t>
  </si>
  <si>
    <t>GCGCGTGTGCTGCCGGTGTGTA</t>
  </si>
  <si>
    <t>GCCCGACCCTTTTCTCCCCCA</t>
  </si>
  <si>
    <t>GACCAGCGCCCGATGGCACCT</t>
  </si>
  <si>
    <t>GTGAGACGCTGCGCGTGCGCC</t>
  </si>
  <si>
    <t>GcgggtcggagGGCACTTGT</t>
  </si>
  <si>
    <t>Gggggtgctggtgtaggccgc</t>
  </si>
  <si>
    <t>Gatcagaacggggatgggcgc</t>
  </si>
  <si>
    <t>Gcgcggtggggaccgcgcagg</t>
  </si>
  <si>
    <t>GGGGATGAAGGCGGCTTTCAA</t>
  </si>
  <si>
    <t>Ggaagcagtgagcgcgcggt</t>
  </si>
  <si>
    <t>GTTACCCACAGAGGCCCGCCG</t>
  </si>
  <si>
    <t>GACAGGCCCCGTCCACGATCT</t>
  </si>
  <si>
    <t>GATCTTGGCCCGAAACTTCA</t>
  </si>
  <si>
    <t>GGCCCGAAACTTCATGGCCG</t>
  </si>
  <si>
    <t>GTCCGGTAGAGGTTCTCGC</t>
  </si>
  <si>
    <t>GGGAGCAGGGTTACGTCCTCG</t>
  </si>
  <si>
    <t>GTAGCCGCGGAGGCGGCGGCA</t>
  </si>
  <si>
    <t>GTTACTGACTGCAGTAGCCG</t>
  </si>
  <si>
    <t>GGCTTTTCCCGTCCGGTAG</t>
  </si>
  <si>
    <t>GTTCTCAACGCATGCGGGAGC</t>
  </si>
  <si>
    <t>GCGATAGTTCTCAACGCATG</t>
  </si>
  <si>
    <t>GTCCTCGTGGGATTCGTTGG</t>
  </si>
  <si>
    <t>GGACCCTGCGCGGAGGCGCGG</t>
  </si>
  <si>
    <t>GCCTTGGGGAGCCTGCGGGAA</t>
  </si>
  <si>
    <t>GCGGGGCCCGCAGGAGCGTGC</t>
  </si>
  <si>
    <t>GCGGAGCCAACCTACCACGGC</t>
  </si>
  <si>
    <t>GCGAGGAGGCTTTCGACTGA</t>
  </si>
  <si>
    <t>GCTTTCGACTGAGGGCTAGCG</t>
  </si>
  <si>
    <t>GCACAACCTAACGAAGCAGTG</t>
  </si>
  <si>
    <t>GCGGACCCCGCACGCTCCTGC</t>
  </si>
  <si>
    <t>GCGGGCCCCGCGGAGCCATTG</t>
  </si>
  <si>
    <t>GCCGAGGTGAGCGTCTATCCC</t>
  </si>
  <si>
    <t>GCGTCTATCCCTGGGCTGGA</t>
  </si>
  <si>
    <t>GTTCTCGGTTTCTCGCGGG</t>
  </si>
  <si>
    <t>Gtaatcctcacattttggga</t>
  </si>
  <si>
    <t>GCGTTCCTGAGGGAGGCGGC</t>
  </si>
  <si>
    <t>GACGCGGGTAAGCCGGGCGA</t>
  </si>
  <si>
    <t>GAGAGCGGACTTCCGCGACGC</t>
  </si>
  <si>
    <t>Gagtcacttgaacccgggagg</t>
  </si>
  <si>
    <t>Ggcaggagagtcacttgaacc</t>
  </si>
  <si>
    <t>GCTACAGGCGATGTGCGCGG</t>
  </si>
  <si>
    <t>Gctcacgcctgtaatcctcacattt</t>
  </si>
  <si>
    <t>Gccaccatgcccagctaattt</t>
  </si>
  <si>
    <t>GGAGTGGTTAACTTggcc</t>
  </si>
  <si>
    <t>GCCTGTAGCTCACGCTGCCC</t>
  </si>
  <si>
    <t>GGCAGGACCTGGAATCCACGG</t>
  </si>
  <si>
    <t>GTCCCCGCGTCCCTCCGCTTC</t>
  </si>
  <si>
    <t>Ggtatttttaatagagaca</t>
  </si>
  <si>
    <t>Gatcttgaactcctaacctc</t>
  </si>
  <si>
    <t>Gccttggcctccctcccaaaatgtg</t>
  </si>
  <si>
    <t>GCGGCGGGCCGCAGCCCCTGG</t>
  </si>
  <si>
    <t>GGTTAACTTggccgggcgtgg</t>
  </si>
  <si>
    <t>GAGCTCCTGGGCCGCGCCCCT</t>
  </si>
  <si>
    <t>GGCCACCGGGGCAAAGACCG</t>
  </si>
  <si>
    <t>GTGGAAAAGGGCACAGGGAGTA</t>
  </si>
  <si>
    <t>GCTGAGGTATTTGGACCCCTG</t>
  </si>
  <si>
    <t>GGATTACCAGTATGGACCAAT</t>
  </si>
  <si>
    <t>GGGAGTATGGTACCCTTTTG</t>
  </si>
  <si>
    <t>GAATAGAATTCTAAATCTTTGG</t>
  </si>
  <si>
    <t>GCTCCAGTTCTAGAAGCTTCA</t>
  </si>
  <si>
    <t>GCTTCCGCCCGGGGAGGAGGC</t>
  </si>
  <si>
    <t>GCAACTGACACAGCTTCCGCC</t>
  </si>
  <si>
    <t>GCACCGCTGTCATGTTTCCG</t>
  </si>
  <si>
    <t>GTAAACCTTGACAATCCACAG</t>
  </si>
  <si>
    <t>GCCCCACCTCACGCCGACTTC</t>
  </si>
  <si>
    <t>GTTTAGTTAAATAGGGATTATC</t>
  </si>
  <si>
    <t>GTCCATACTGGTAATCCTCAAA</t>
  </si>
  <si>
    <t>GTTAAGGATATCGGTGGGGT</t>
  </si>
  <si>
    <t>GTGGGGTGGGCTGGAGCGGTGT</t>
  </si>
  <si>
    <t>GGGCTGGAGCGGTGTCGGGTT</t>
  </si>
  <si>
    <t>GAACTGGAGCAGAAAGAAGGTG</t>
  </si>
  <si>
    <t>GAAGCCACGGAAACATGACAG</t>
  </si>
  <si>
    <t>GAAAGAATAGAGTTCTTAAGC</t>
  </si>
  <si>
    <t>GTTGCATCACCTCCGTGCGCC</t>
  </si>
  <si>
    <t>GGTACGCCCTCTCTTCCCTGC</t>
  </si>
  <si>
    <t>GGATCCGGCCCTCAAAGACGA</t>
  </si>
  <si>
    <t>GCTTTTAGGCTTGCTGGCCCG</t>
  </si>
  <si>
    <t>GACGCCGGATGAGTTGCTTTT</t>
  </si>
  <si>
    <t>GCCCGGTTGCAGCGTGGACGC</t>
  </si>
  <si>
    <t>GAGGCTGGAAACGAACGAA</t>
  </si>
  <si>
    <t>GCCGGATCCTGCAGGGAAGAG</t>
  </si>
  <si>
    <t>GGGAAGAGAGGGCGTACCTGA</t>
  </si>
  <si>
    <t>GCGTGACCCTCGTCTTTGA</t>
  </si>
  <si>
    <t>GCCACTATTCGAGTTCGGC</t>
  </si>
  <si>
    <t>GGTCCTGCCCCTTCAAGCTG</t>
  </si>
  <si>
    <t>GAGCGGAGGACCCCGCTCTCA</t>
  </si>
  <si>
    <t>GCTTCTGGTGCGGTCGGTCTC</t>
  </si>
  <si>
    <t>GTTGCCGGACCATGCGTTGG</t>
  </si>
  <si>
    <t>GGCCACTGCCCGAAGTTTGTG</t>
  </si>
  <si>
    <t>GCCACTGCCCGAAGTTTGTGG</t>
  </si>
  <si>
    <t>GGTTGCCGGACCATGCGTTGG</t>
  </si>
  <si>
    <t>GTTGGGGGCTGCGCCCTcgc</t>
  </si>
  <si>
    <t>GGAGGGAGCGGCGGGTAGTGG</t>
  </si>
  <si>
    <t>GGGGCGTCCCCCACAAACTT</t>
  </si>
  <si>
    <t>GGGCAGGACCCCAGGAAACCA</t>
  </si>
  <si>
    <t>GGGGGCTGCGCCCTcgcgggc</t>
  </si>
  <si>
    <t>GAGCGCGTGCGCCCTCTTACT</t>
  </si>
  <si>
    <t>GGGTCCTGCCCCTTCAAGCTG</t>
  </si>
  <si>
    <t>GCGGAGGACCCCGCTCTCAG</t>
  </si>
  <si>
    <t>GGGCGTCCCCCACAAACTT</t>
  </si>
  <si>
    <t>GTCAGGCTGCTGGGTGACGTT</t>
  </si>
  <si>
    <t>GCCGGGAAGGACTGGACGGAA</t>
  </si>
  <si>
    <t>GGCGCTGCACAAGCAGAAAGA</t>
  </si>
  <si>
    <t>GACCTGAGCATGGCGGCCACC</t>
  </si>
  <si>
    <t>GTAGCTCCACATCCGGCCAAT</t>
  </si>
  <si>
    <t>GTCCGAGCCCTGAGATTCG</t>
  </si>
  <si>
    <t>GGATGTGGAGCTACGTCGGG</t>
  </si>
  <si>
    <t>GGTCTTGCGACTGCTTCCGGC</t>
  </si>
  <si>
    <t>GCGCCCGGCGTGGGCACCGTG</t>
  </si>
  <si>
    <t>GATTGGAGGCGTGTCGGGGG</t>
  </si>
  <si>
    <t>GCCGCCCGTTAGCAGGTCTTG</t>
  </si>
  <si>
    <t>GTCTGAGCTTGTGAGCGGCTG</t>
  </si>
  <si>
    <t>GGGTTTGCATGTCCTTGCTCT</t>
  </si>
  <si>
    <t>GGCTCTAATTCCGCAGAAGGC</t>
  </si>
  <si>
    <t>GGTCCCAGCACCAGCgagggg</t>
  </si>
  <si>
    <t>GgaggggcgggCGTGGAGACC</t>
  </si>
  <si>
    <t>GcgggCGTGGAGACCTGGAAGG</t>
  </si>
  <si>
    <t>GCACAACGGCCATAAGGAC</t>
  </si>
  <si>
    <t>GCAAACCCCAAGACCTGCTAA</t>
  </si>
  <si>
    <t>GCTAACGGGCGGCGAAGCGG</t>
  </si>
  <si>
    <t>GCTGGGACCTTTTAAACTCC</t>
  </si>
  <si>
    <t>GACCTTTTAAACTCCAGGCACC</t>
  </si>
  <si>
    <t>GGAGTCCGGTTTGGGATTGCC</t>
  </si>
  <si>
    <t>GGAGGCACTGGGAGTCCGGTT</t>
  </si>
  <si>
    <t>GAGTCTACTTCAGAAGCGG</t>
  </si>
  <si>
    <t>GGAGCCTGAGGTTACCTGCC</t>
  </si>
  <si>
    <t>GATGATATGCTGGCGAAGAGT</t>
  </si>
  <si>
    <t>GAAGTAGACTCTGCAGAAACC</t>
  </si>
  <si>
    <t>GAAAAGCTCGGACCTACCCTG</t>
  </si>
  <si>
    <t>GCGGGCTCCGAGCGTGGGGT</t>
  </si>
  <si>
    <t>GCAATCCTGAGGCGGTCTA</t>
  </si>
  <si>
    <t>GCCTGCCTGCCTGCCACACGC</t>
  </si>
  <si>
    <t>GGCGCTTGCGCACTGCCGCTG</t>
  </si>
  <si>
    <t>GGCGGGCGCGTGGGCCAGACA</t>
  </si>
  <si>
    <t>GGCTGCCCGCGGGGACAGCTT</t>
  </si>
  <si>
    <t>GCTCACCTTAGAGATCCACGC</t>
  </si>
  <si>
    <t>GTCTAGGGGGCGGGGCGTTCA</t>
  </si>
  <si>
    <t>GCAGGGGCGGGCTCCGAGCGT</t>
  </si>
  <si>
    <t>GCCCACACCCGGCACGCGAC</t>
  </si>
  <si>
    <t>GgggcgcgTAACCTAATG</t>
  </si>
  <si>
    <t>GGGCCGCGTGAGGGGACACCA</t>
  </si>
  <si>
    <t>GGCGCCACGTCCCTTGCGG</t>
  </si>
  <si>
    <t>GCTTCCCGGAGAGTTCGTTT</t>
  </si>
  <si>
    <t>GTCCCCTCACGCGGCCCCATT</t>
  </si>
  <si>
    <t>GCTCCTCGTGCAGCACTGCGA</t>
  </si>
  <si>
    <t>GGGCCCCATCGGCTTCCGT</t>
  </si>
  <si>
    <t>GGCGGCGGGAGAGAAATCGCT</t>
  </si>
  <si>
    <t>GCGCCTTCCTACGGAAGCCGA</t>
  </si>
  <si>
    <t>GGTTTTCTGCGTGGAGCGAA</t>
  </si>
  <si>
    <t>GGATCAAATTACTTTATGGCA</t>
  </si>
  <si>
    <t>GGGGAGAACTGACTCCCCAG</t>
  </si>
  <si>
    <t>GTCCACCCCAGGCCAGCAAGTAC</t>
  </si>
  <si>
    <t>GGGCCCTGGGGATTTTACCC</t>
  </si>
  <si>
    <t>GTGGTGTCCGGATGCTGGGA</t>
  </si>
  <si>
    <t>GCCGCTGTGGTGTCCGGATGC</t>
  </si>
  <si>
    <t>GCGAAGGGCCGCTGTGGTGTC</t>
  </si>
  <si>
    <t>GTGTCTCAACACACTACCCTC</t>
  </si>
  <si>
    <t>GCGTGGAGCGAAGGGCCGCTG</t>
  </si>
  <si>
    <t>GAGAAGTGTGGTTTTCTGCG</t>
  </si>
  <si>
    <t>GAGTGAAGGTTTGAGAAGTG</t>
  </si>
  <si>
    <t>GGAGAGAGGCCTGCGACAAGTG</t>
  </si>
  <si>
    <t>GAAACTGAAACGACAGGGGAA</t>
  </si>
  <si>
    <t>GAGGTCCTGTACTTGCTGGCC</t>
  </si>
  <si>
    <t>GACAGTGAGGTCCTGTACTTGC</t>
  </si>
  <si>
    <t>GGGCTTTTGGGGGATTGTCC</t>
  </si>
  <si>
    <t>GTCCCCAAACCCGCACAGAGC</t>
  </si>
  <si>
    <t>GGGCAGGAAACTTTGGCCACC</t>
  </si>
  <si>
    <t>GCTGCTTTGGGGCAGGAAACTT</t>
  </si>
  <si>
    <t>GTTCATGGTGACCAGCGGTGATC</t>
  </si>
  <si>
    <t>GCACAATGTGGTTCATGGTGACCAG</t>
  </si>
  <si>
    <t>GAGCAGGAAGTGGCTATGCTG</t>
  </si>
  <si>
    <t>GATGCTCAAGGAGGAGCAGGAAG</t>
  </si>
  <si>
    <t>GACCAGCGGTGATCGGGTTACC</t>
  </si>
  <si>
    <t>GCAAACCTTCTCTCCTGTCAACAG</t>
  </si>
  <si>
    <t>GAACAGGGACCAGACCACA</t>
  </si>
  <si>
    <t>GAGCATCTCGTAGTTGGGAGGC</t>
  </si>
  <si>
    <t>GGAGAGAAGGTTTGCACAATG</t>
  </si>
  <si>
    <t>GCGAGACCTCCGTGCCTGACCATG</t>
  </si>
  <si>
    <t>GCAACTGCCCTCCTTCCGCGC</t>
  </si>
  <si>
    <t>GAAGTTAAGGCACCCGCGAGC</t>
  </si>
  <si>
    <t>GCGGCGCACGGCAGTTAGT</t>
  </si>
  <si>
    <t>GGCGGAGGATTGGTCACTC</t>
  </si>
  <si>
    <t>GACATCCGGCGCGCCGAATC</t>
  </si>
  <si>
    <t>GTCCCAACCGCCGACGCCGATG</t>
  </si>
  <si>
    <t>GAAGAGCCTGCAGGTAAGGGG</t>
  </si>
  <si>
    <t>GTGCGAGACCAGTCCGCAG</t>
  </si>
  <si>
    <t>GACCAGTCCGCAGGGGCGACT</t>
  </si>
  <si>
    <t>GCCATGACGAGCGGCGCAACC</t>
  </si>
  <si>
    <t>GACTGGTCTCGCACAGTGCCT</t>
  </si>
  <si>
    <t>GCGCTCTCCGAGTCGCCCCTG</t>
  </si>
  <si>
    <t>GCACACACTCTGCGTCATGG</t>
  </si>
  <si>
    <t>GACTCGGAGAGCGCCGGGCCG</t>
  </si>
  <si>
    <t>GGATGTCCACGCCAGCTGGCG</t>
  </si>
  <si>
    <t>GCGCCGGATGTCCACGCCAGC</t>
  </si>
  <si>
    <t>GCCAGCTGGCGCGGCATTAT</t>
  </si>
  <si>
    <t>GCCGCGGCGTATCCCGGCAAC</t>
  </si>
  <si>
    <t>GCCGTGCGCCGCGGCGTATCC</t>
  </si>
  <si>
    <t>GATTCTCACCTCCGCCGGCG</t>
  </si>
  <si>
    <t>GTACATGCCTGGCCTGGCTAC</t>
  </si>
  <si>
    <t>GCCAGTGTCTGTCTGGCGCC</t>
  </si>
  <si>
    <t>GCCCAGCGCGAAAGACTC</t>
  </si>
  <si>
    <t>GCAACGGGGGCGGGATAGCGG</t>
  </si>
  <si>
    <t>GTGGGTGGACGGAAACCGCAG</t>
  </si>
  <si>
    <t>GGACGAGCGAGTGCGTTTT</t>
  </si>
  <si>
    <t>GAGGCTGAATTCGGAGCGCG</t>
  </si>
  <si>
    <t>GTTCTGTGGGCTCTGAAGCCC</t>
  </si>
  <si>
    <t>GCTCCTCGTCGCCGACACG</t>
  </si>
  <si>
    <t>GCGAGTAGCTCCCTAGGTTG</t>
  </si>
  <si>
    <t>GGGAGCTACTCGCGAGGTAA</t>
  </si>
  <si>
    <t>GAGGTAAGGGGCGCGCCAGAC</t>
  </si>
  <si>
    <t>GAATTCAGCCTCGCCTCACCC</t>
  </si>
  <si>
    <t>GTCCCTGGACTCCTCAACCT</t>
  </si>
  <si>
    <t>GCCGCCCGCGCCCGCTCGTT</t>
  </si>
  <si>
    <t>GACACACCAGCCCTCTCGGAG</t>
  </si>
  <si>
    <t>GGCGCGGGCGGCGAGCCTCCT</t>
  </si>
  <si>
    <t>GAAGTTGTCCCGAGCCCAGGG</t>
  </si>
  <si>
    <t>GGAGGGGTTTCGGACCGAA</t>
  </si>
  <si>
    <t>GCAGAGGTCGCGGGAGAGTTC</t>
  </si>
  <si>
    <t>GGGAGAGTTCGGGGAGAGCCC</t>
  </si>
  <si>
    <t>GCGCAGGGAGACGGACGACA</t>
  </si>
  <si>
    <t>GTCCCGAGCCCAGGGCGGGGA</t>
  </si>
  <si>
    <t>GTCCGAAACCCCTCCGAGA</t>
  </si>
  <si>
    <t>GTTATTTCTTCCCCATGGCACT</t>
  </si>
  <si>
    <t>GCCGGAGCGAGATAGTAAGGCTC</t>
  </si>
  <si>
    <t>GCTTGTCGCTGCGGTGTTGCTGT</t>
  </si>
  <si>
    <t>GGTTGATTCTGAGGTGCACTG</t>
  </si>
  <si>
    <t>GCTGTTGGAGACTCGATTGT</t>
  </si>
  <si>
    <t>GAGGTCAATTTCTTTGCGCT</t>
  </si>
  <si>
    <t>GCCATGGGGAAGAAATAACGGA</t>
  </si>
  <si>
    <t>GCAAAGAAATTGACCTCGCAG</t>
  </si>
  <si>
    <t>GCTGCGAACGCAAAGCAGTG</t>
  </si>
  <si>
    <t>GCGCCAAGTGCCCCAAGTGCCA</t>
  </si>
  <si>
    <t>GCCTCCAGCCCGCTTCTTTTCTC</t>
  </si>
  <si>
    <t>GCCCGGCCCGGCAGCGACA</t>
  </si>
  <si>
    <t>GGAGAGGCCGAGTAGCCACAG</t>
  </si>
  <si>
    <t>GCGACGGCAGGAGCACGTGGAG</t>
  </si>
  <si>
    <t>GAAGAAGTTATCACTTTCCAA</t>
  </si>
  <si>
    <t>GTTATCACTTTCCAAAGGGCG</t>
  </si>
  <si>
    <t>GCTCACCTTCCATGTCGCTGCC</t>
  </si>
  <si>
    <t>GCTGGCGGGAGATTCCCGGCG</t>
  </si>
  <si>
    <t>GCCGGGCTGGAGCTGCCGCTG</t>
  </si>
  <si>
    <t>GGAGCTGCCGCTGTGGCTACT</t>
  </si>
  <si>
    <t>GGGTGGTGGCAAAGGGGGCTC</t>
  </si>
  <si>
    <t>GAGGAAGAGCACGGACCCTTC</t>
  </si>
  <si>
    <t>GGGTCCGTGCTCTTCCTCTTC</t>
  </si>
  <si>
    <t>GGTGAAGTGGATGGAGAACGA</t>
  </si>
  <si>
    <t>GCCTATAGATTCTCTTACTCT</t>
  </si>
  <si>
    <t>GTAATGACAGCATTCCCAGTTT</t>
  </si>
  <si>
    <t>GCCTGGGCCTGAGGGTTTGAT</t>
  </si>
  <si>
    <t>GTTTGATGGGGAGCGGGTGAGC</t>
  </si>
  <si>
    <t>GAGCTGGATCCTGATCCCAG</t>
  </si>
  <si>
    <t>GATCCTGATCCCAGTGGTCAG</t>
  </si>
  <si>
    <t>Gagggagtagaggccggggcag</t>
  </si>
  <si>
    <t>Ggcagagggcgctggcggcag</t>
  </si>
  <si>
    <t>GTGTAGACGCCAAAGTCTTGTC</t>
  </si>
  <si>
    <t>GTGATGTATGATCTGAAAGGCC</t>
  </si>
  <si>
    <t>GTGCGATTCTGAGTGTCACT</t>
  </si>
  <si>
    <t>GTGTGTCAGTGTGCATGGAGC</t>
  </si>
  <si>
    <t>GCTGGTGAGAGGAAGTCCTAG</t>
  </si>
  <si>
    <t>GTGGTCAGTGGCCAGATCCT</t>
  </si>
  <si>
    <t>GGTCCCAGAACTGAGTGGAGT</t>
  </si>
  <si>
    <t>GAACTGAGTGGAGTAGGAGAC</t>
  </si>
  <si>
    <t>GCCCACTCCTGACAAGACTT</t>
  </si>
  <si>
    <t>GCACGGACCCTTCAGGAGT</t>
  </si>
  <si>
    <t>GGGATCACCGAGGTAGGGTG</t>
  </si>
  <si>
    <t>GGTGGCCAGGGGTGAGCCAAC</t>
  </si>
  <si>
    <t>GCTCTACTCCTACTCCTGAA</t>
  </si>
  <si>
    <t>GGCCCAACCCAAATGGGAGGG</t>
  </si>
  <si>
    <t>GTTCTTCAGTTGTGCTCCTGC</t>
  </si>
  <si>
    <t>GCGTCAATGTGGCGGCGGCC</t>
  </si>
  <si>
    <t>GGTAAGCGTCAATGTGGCGG</t>
  </si>
  <si>
    <t>GGAGGAGGAGTCCGGACCGG</t>
  </si>
  <si>
    <t>GGCGGCGGCTGCGGTCGAAGA</t>
  </si>
  <si>
    <t>GGCGCGCACCGCGTGGCTTTT</t>
  </si>
  <si>
    <t>GGCGCAACGCGGCGTCAAAG</t>
  </si>
  <si>
    <t>GGCCTGCGTCGAGGCGCAACG</t>
  </si>
  <si>
    <t>GCACAACTGAAGAACCAAGGA</t>
  </si>
  <si>
    <t>GCAAACTGAAAAGCTGTTGTCTC</t>
  </si>
  <si>
    <t>GAAAAGCTGTTGTCTCTGGGCAG</t>
  </si>
  <si>
    <t>GACTTCGTTCCTACACTATCAGAA</t>
  </si>
  <si>
    <t>GTAATGGAAGCAAATGCTTTGGAAA</t>
  </si>
  <si>
    <t>GCTTTTGGGGGCAGACCCCGG</t>
  </si>
  <si>
    <t>GGAGTCCGGACCGGgggcgag</t>
  </si>
  <si>
    <t>GCCGCGGCGGCGCGAGTTAAG</t>
  </si>
  <si>
    <t>GTTACTAGGTGAACACTGC</t>
  </si>
  <si>
    <t>GCTGCAGGTCCTTATCCGGA</t>
  </si>
  <si>
    <t>GCTGCGGAAACGCCAACTCC</t>
  </si>
  <si>
    <t>GACTCCGCGGCTCTTAGAGGG</t>
  </si>
  <si>
    <t>GGCGGCGCGAGTTAAGTGG</t>
  </si>
  <si>
    <t>GGTCAAGCGGACGGCGCTGC</t>
  </si>
  <si>
    <t>GCCCGCAGCATCTCGGTCAAG</t>
  </si>
  <si>
    <t>GGCTCCCCCGTTTTTCGCTGA</t>
  </si>
  <si>
    <t>GGAGGCTAGGCAGCGACCA</t>
  </si>
  <si>
    <t>GTGGACTCGAGCTGCCGCGG</t>
  </si>
  <si>
    <t>GAAATATCCAGCTCATAGAGC</t>
  </si>
  <si>
    <t>GTTCACCTAGTAACCCCTTC</t>
  </si>
  <si>
    <t>GCCTCCTTCGCGCCAATCGCC</t>
  </si>
  <si>
    <t>GTCCGCTGTGCTTCCGGTGCGC</t>
  </si>
  <si>
    <t>GTGCTTCCGGTGCGCCGGGCG</t>
  </si>
  <si>
    <t>GGTGAGCACTGGGGCTCCCGG</t>
  </si>
  <si>
    <t>GCTCCCGGAGGCGCGTGAGG</t>
  </si>
  <si>
    <t>GCCCGGGCCTCTCCCGACGA</t>
  </si>
  <si>
    <t>GGAAAAATTCGACACTTTCCAC</t>
  </si>
  <si>
    <t>GGAACTGGTCGCGTTCGGGC</t>
  </si>
  <si>
    <t>GGCGCCGCGCCAGCTCACGCA</t>
  </si>
  <si>
    <t>GCGAGAGCCGCCAAAAGAATC</t>
  </si>
  <si>
    <t>GCATCCGCGCGATTTCCGCCG</t>
  </si>
  <si>
    <t>GAAGCCGGACACATCCACCCT</t>
  </si>
  <si>
    <t>GCCGCCTGAATCGAGTCCAA</t>
  </si>
  <si>
    <t>GCAGCTCGTGCAGGTTGTGGT</t>
  </si>
  <si>
    <t>GAGTCCAAGGGTGGATGTGTC</t>
  </si>
  <si>
    <t>GGCGCCGCGGCGGAAATCGCG</t>
  </si>
  <si>
    <t>GGCCGGGAAAACAAGGACTG</t>
  </si>
  <si>
    <t>GTCCAGGTCTTGGGGCGCCG</t>
  </si>
  <si>
    <t>GCCAGAACGCGCTCTCAGCTT</t>
  </si>
  <si>
    <t>GCGCGTGCTGCGGCGTTAC</t>
  </si>
  <si>
    <t>GTTACCGGCTGCAGCGGCGGG</t>
  </si>
  <si>
    <t>GCGCGCTTCGGCCGCGCTGC</t>
  </si>
  <si>
    <t>GCCGAGCCCTGCCCGGGTTTC</t>
  </si>
  <si>
    <t>GGCTTCACAACGAGCCAGGC</t>
  </si>
  <si>
    <t>GTCGAATTTTTCCCCTCGCA</t>
  </si>
  <si>
    <t>GGAATTGGCCACCCACCTCCG</t>
  </si>
  <si>
    <t>GGGGCTTCCGAGAGCCGCCTT</t>
  </si>
  <si>
    <t>GCCCCATAGGCCCGCACTTGT</t>
  </si>
  <si>
    <t>GAAGAGAGGGGCGGCACCCTG</t>
  </si>
  <si>
    <t>GCACAGCAGCTCTTCAACTG</t>
  </si>
  <si>
    <t>GCGGTCCTCGGAGACACGCGG</t>
  </si>
  <si>
    <t>GGTCTCTGCGGCGCGGTCCT</t>
  </si>
  <si>
    <t>GTGCCGCCCCTCTCTTCGCCC</t>
  </si>
  <si>
    <t>GTGCTGTGAGTCCGTCGTC</t>
  </si>
  <si>
    <t>GGACGTGCCCCCACTAATC</t>
  </si>
  <si>
    <t>GGGCAAGCGGGGCCTTACCT</t>
  </si>
  <si>
    <t>GGCCCGGAGCCAAGTGGGTCT</t>
  </si>
  <si>
    <t>GTGCGGTGAGTCCCGAAGGCC</t>
  </si>
  <si>
    <t>GGTCCGGAGTCGACAGGGA</t>
  </si>
  <si>
    <t>GGCCTTACCTAGGGATACCAC</t>
  </si>
  <si>
    <t>GCCCAGACCCACTTGGCTC</t>
  </si>
  <si>
    <t>GTCCGGTGGTATCCCTAGGTA</t>
  </si>
  <si>
    <t>GACTGCGCCACGTCCCCTGA</t>
  </si>
  <si>
    <t>GGTGGTTCGCGATTTTTTCCC</t>
  </si>
  <si>
    <t>GGGGAGTCACGACCCTGGTC</t>
  </si>
  <si>
    <t>GGGCAAGCGGGGCCTTACCTA</t>
  </si>
  <si>
    <t>GGGATACCACCGGACTTGGAT</t>
  </si>
  <si>
    <t>GGAGCAGCCTTCAGGGGACG</t>
  </si>
  <si>
    <t>GCGCGTGGGCGTGGGGATTGG</t>
  </si>
  <si>
    <t>GTCCCTGTCGACTCCGGACCA</t>
  </si>
  <si>
    <t>GAGTCGACAGGGACGGAGCAG</t>
  </si>
  <si>
    <t>Gcgacggggggcgcgcggacg</t>
  </si>
  <si>
    <t>Gcgggcgcggccgggcgcgac</t>
  </si>
  <si>
    <t>GCACCGCATGCAGACCCCGT</t>
  </si>
  <si>
    <t>Gaattggcgcgacccagccgg</t>
  </si>
  <si>
    <t>GCATGCGGTGCCCGGCGCGC</t>
  </si>
  <si>
    <t>GGCACGGAGGACTCCGCGT</t>
  </si>
  <si>
    <t>GCGGTCGCCATCTTCGTCCG</t>
  </si>
  <si>
    <t>GGCCGCGCTCGGGGTCTgcg</t>
  </si>
  <si>
    <t>Gcgccaattccaggtgcgtca</t>
  </si>
  <si>
    <t>Gctgggtcgcgccaattcc</t>
  </si>
  <si>
    <t>GGAGCCGCGGTTCGCTCTCTG</t>
  </si>
  <si>
    <t>Ggcggctgcgggcgctgggccgg</t>
  </si>
  <si>
    <t>Gcgctgaggcggctgcgggcgct</t>
  </si>
  <si>
    <t>GCTCGCTCCCTCCGCGGCTCCT</t>
  </si>
  <si>
    <t>GACGGTGACTGCGTTGGGCG</t>
  </si>
  <si>
    <t>GCCGTGGGACGGTGACTGCGT</t>
  </si>
  <si>
    <t>Ggcgctgaggcggctgcgggcgc</t>
  </si>
  <si>
    <t>GCGGTTCGCTCTCTGAGGCCG</t>
  </si>
  <si>
    <t>GGAGCCGCGGAGGGAGCGAGCT</t>
  </si>
  <si>
    <t>GACGCTCCTAGCTCGCTCCCTCCG</t>
  </si>
  <si>
    <t>GcctcagcgccgccgccATCTT</t>
  </si>
  <si>
    <t>GCGAACCGCGGCTCCACCGT</t>
  </si>
  <si>
    <t>GAGCCGCGGTTCGCTCTCTG</t>
  </si>
  <si>
    <t>GcgccgccgccATCTTGGGGTCCC</t>
  </si>
  <si>
    <t>GGACTCAGCACTCCGCCGCGC</t>
  </si>
  <si>
    <t>GGCCGGACAGAGCCGGGGATC</t>
  </si>
  <si>
    <t>GATCCGTGGGCCGGACAGAGC</t>
  </si>
  <si>
    <t>GggcccgggctTGAGGATCCG</t>
  </si>
  <si>
    <t>GccATCCGCCCCGAGACGCTC</t>
  </si>
  <si>
    <t>GCCGCCCGGCTCAGGTCGCGG</t>
  </si>
  <si>
    <t>GCGGCGGCTGCGCGGTGAACG</t>
  </si>
  <si>
    <t>GggctTGAGGATCCGTGGGC</t>
  </si>
  <si>
    <t>GGTACCACCGCGACCTGAGCC</t>
  </si>
  <si>
    <t>Gcgggccatggcctcggcctg</t>
  </si>
  <si>
    <t>GTACGCGGCCGGCTGGGATA</t>
  </si>
  <si>
    <t>GCCGGGCAGGCTCACGTGATG</t>
  </si>
  <si>
    <t>GCAAGCTCAGGCCACGCCCC</t>
  </si>
  <si>
    <t>GGCCCGCGCCCGCCTACCTCC</t>
  </si>
  <si>
    <t>GCCGCGTACCTGGCCGAG</t>
  </si>
  <si>
    <t>GGACGGCCGCAGCGCCTGG</t>
  </si>
  <si>
    <t>GGGCGCGCGGGTTTATATGGC</t>
  </si>
  <si>
    <t>GTTTATATGGCGGGCCGCG</t>
  </si>
  <si>
    <t>GCAGCAGCCGGTCCTCCCCGG</t>
  </si>
  <si>
    <t>GCGCGGGCCCTGTTGGGTCTT</t>
  </si>
  <si>
    <t>GCTACTCTCCCACCTCGCTCC</t>
  </si>
  <si>
    <t>GTCTGTTCCCGGTGGTCCCTT</t>
  </si>
  <si>
    <t>GAAGGGTGGGAAGGACAAGGGCG</t>
  </si>
  <si>
    <t>GCGGGGGAAGGGTGGGAAGGACA</t>
  </si>
  <si>
    <t>GGGCTGAGGATGCGGGGGAAGGG</t>
  </si>
  <si>
    <t>GACCAGGTAAAGAGGGCGCT</t>
  </si>
  <si>
    <t>GGAAACGGTTCCCGCACTGGC</t>
  </si>
  <si>
    <t>GAACAGACGGATCGGCAGGGC</t>
  </si>
  <si>
    <t>GCCAGGTAGGGTGAAAAATGGATCT</t>
  </si>
  <si>
    <t>GATTGCCAGGTAGGGTGAAAAA</t>
  </si>
  <si>
    <t>GACTTCTTTTGAGATTGCCAGGT</t>
  </si>
  <si>
    <t>GCACGTGCATATGATCAACTT</t>
  </si>
  <si>
    <t>GAACAGTTTCTGTTTCCTTCATC</t>
  </si>
  <si>
    <t>GAGAGATCACAGAAGCCTTATA</t>
  </si>
  <si>
    <t>GGAGTTGCGGGCCGGGACATG</t>
  </si>
  <si>
    <t>GTATTATCGTTGCCATTTCATAA</t>
  </si>
  <si>
    <t>GTTTTTTAGAGCCATTATGAAA</t>
  </si>
  <si>
    <t>GTGATCTCTCCAGTCTAAATT</t>
  </si>
  <si>
    <t>GCCCTCTTTACCTGGTCGCAG</t>
  </si>
  <si>
    <t>GCCGATCCGTCTGTTCCCGG</t>
  </si>
  <si>
    <t>GATCATATGCACGTGCCCCAGATGA</t>
  </si>
  <si>
    <t>GTGCGGGAACCGTTTCCGAA</t>
  </si>
  <si>
    <t>GGTGGGAGAGTAGCTACGTG</t>
  </si>
  <si>
    <t>GGGGAATCATAATTTACGGG</t>
  </si>
  <si>
    <t>GCTTTCGGAGCCGGCCAGTGC</t>
  </si>
  <si>
    <t>GCCTTGGGGCATCAGCCAGGA</t>
  </si>
  <si>
    <t>GAAGCGGCCATAGTGGAAGGG</t>
  </si>
  <si>
    <t>GCAATAAGCGCTATGGGAGGA</t>
  </si>
  <si>
    <t>GGGTGAGGCAATAAGCGCTAT</t>
  </si>
  <si>
    <t>GATCCGGCCCCTAGGGGGTG</t>
  </si>
  <si>
    <t>GCCTTTGGATCCGGCCCCTAG</t>
  </si>
  <si>
    <t>GCTTGGGGAGTGCAGCGCCTT</t>
  </si>
  <si>
    <t>GTTTCTGCCTCTTTTCCCCGT</t>
  </si>
  <si>
    <t>GCCTCACCCTCACCCCCTAG</t>
  </si>
  <si>
    <t>GCTCTTAGGGTCCACTTCTTC</t>
  </si>
  <si>
    <t>GATCCAGAACCGATCCGGACC</t>
  </si>
  <si>
    <t>GGAAAGATCCAGAACCGATC</t>
  </si>
  <si>
    <t>GGGAAAGATCCAGAACCGATC</t>
  </si>
  <si>
    <t>GCGCCGCCATGCCTACCCGC</t>
  </si>
  <si>
    <t>GCACTTTGCCGGAACAGAAG</t>
  </si>
  <si>
    <t>GGCACTTTGCCGGAACAGAAG</t>
  </si>
  <si>
    <t>GGATTTGGATAATCTACCC</t>
  </si>
  <si>
    <t>GGGATTTGGATAATCTACCC</t>
  </si>
  <si>
    <t>GAAAGTGGTTCAGGTAAGCTC</t>
  </si>
  <si>
    <t>GTCAGCACTTAACACGGGCGTA</t>
  </si>
  <si>
    <t>GGAAAACTTGCGTAGGCGCGG</t>
  </si>
  <si>
    <t>GGCGGCGCACCTTAAGAAG</t>
  </si>
  <si>
    <t>GTGGTTCAGGTAAGCTCTGGC</t>
  </si>
  <si>
    <t>GCCCTCTCAGCTTCCGTACACT</t>
  </si>
  <si>
    <t>GGAAAACTTGCGTAGGCGCG</t>
  </si>
  <si>
    <t>GAGAGGGCCCGCGGGTAGGCA</t>
  </si>
  <si>
    <t>GTCCGCGCTGTGCGACCCTCC</t>
  </si>
  <si>
    <t>GATCGGCGCGGGGCCGCGCGA</t>
  </si>
  <si>
    <t>GAAGGCTAGGGATCGGCGCG</t>
  </si>
  <si>
    <t>GGTGAAGCAGTCCCTGAGTTC</t>
  </si>
  <si>
    <t>GTGAGTTCTCGAGGTAGGATC</t>
  </si>
  <si>
    <t>GCTCTAACTACCTGAGAGGCG</t>
  </si>
  <si>
    <t>GAACCAGCTACCAGGCCTCGC</t>
  </si>
  <si>
    <t>GTCAGGTCCTCCCAGAACTCA</t>
  </si>
  <si>
    <t>GGTTTCTACCGAGAAGGCT</t>
  </si>
  <si>
    <t>GAACCCTGACGTGAGTTCTCG</t>
  </si>
  <si>
    <t>GTTGGAGCCGGGAAGCGGCCC</t>
  </si>
  <si>
    <t>GAGTTTCCGGGACGTTCGG</t>
  </si>
  <si>
    <t>GTGAGCGCGGCGCCTGCACCT</t>
  </si>
  <si>
    <t>GGGTCCCGCTCCCCAGGTGC</t>
  </si>
  <si>
    <t>GCCCCCGCCGCCGCTACCACC</t>
  </si>
  <si>
    <t>GTGCCTGGGGTATGCGGAACC</t>
  </si>
  <si>
    <t>GAGGCCACCCTCCGAACGTCC</t>
  </si>
  <si>
    <t>GGCGCGGGCCAGCCGGAGCTG</t>
  </si>
  <si>
    <t>GCGGGGGCAGGATGAGCGCGG</t>
  </si>
  <si>
    <t>GCTGGCCCGCGCCGCCATTT</t>
  </si>
  <si>
    <t>GCAGGGAATCGTCGCACGGGA</t>
  </si>
  <si>
    <t>GACCTCTTTTTTTCCTACGT</t>
  </si>
  <si>
    <t>GTTGGGCAGGGAATCGTCGCA</t>
  </si>
  <si>
    <t>GAGGGGTAGCAATTATTGAGC</t>
  </si>
  <si>
    <t>GTCCCGCGATGCTCTCGGC</t>
  </si>
  <si>
    <t>GCGATGCTCTCGGCTGGCAGG</t>
  </si>
  <si>
    <t>GTCTTCGCTCCTAGGTCAG</t>
  </si>
  <si>
    <t>GGCAGGTGGCGGAGATTGCAC</t>
  </si>
  <si>
    <t>GCTGGAAAGTGGAGTGGGCTA</t>
  </si>
  <si>
    <t>GATTGCACCGGAAGACGCTTCC</t>
  </si>
  <si>
    <t>GGAAATCTCCCGGGGTCCCTG</t>
  </si>
  <si>
    <t>GCTCCCGGTGCCCCTCACTAT</t>
  </si>
  <si>
    <t>GACTTCTTCCGTGGTCATTG</t>
  </si>
  <si>
    <t>GGACGGAAACGCCGAGGAACC</t>
  </si>
  <si>
    <t>GCAGGTAAAGCTCGCGTCCTA</t>
  </si>
  <si>
    <t>GATTTCCCTGGGTCATTTGGG</t>
  </si>
  <si>
    <t>GGAAACGGGATCTCTGATCAT</t>
  </si>
  <si>
    <t>GTCCTATGGCCCTAGTGCCCG</t>
  </si>
  <si>
    <t>GTGCGAGAGAAACAATAGGA</t>
  </si>
  <si>
    <t>GCTTTACCTGCCGCCTCAGCC</t>
  </si>
  <si>
    <t>GACGCCTCCGTAACCACGA</t>
  </si>
  <si>
    <t>GTCATGGGGCTGGAGGGTCAC</t>
  </si>
  <si>
    <t>GAGCCCTTCGTGGTTACGG</t>
  </si>
  <si>
    <t>GAGGCGTCCAACGAAGCG</t>
  </si>
  <si>
    <t>GAGCTCTCGGCTGCTATGAAC</t>
  </si>
  <si>
    <t>GGGCAGCCCGCGCCTTGCCG</t>
  </si>
  <si>
    <t>GGCGGAGGCAGCGGCTGTAGC</t>
  </si>
  <si>
    <t>GCCGGGCGTTGAGCACAGCGC</t>
  </si>
  <si>
    <t>GCGGGCCAGGCCGAACGGAA</t>
  </si>
  <si>
    <t>GCAGCCGAGAGCTCACCCAGG</t>
  </si>
  <si>
    <t>GTAAGGACGCCCGGCTAGCGG</t>
  </si>
  <si>
    <t>GCCCAGTAGCACCCGAGCCCC</t>
  </si>
  <si>
    <t>GCCGGTTGCCGCTGCGGAGCG</t>
  </si>
  <si>
    <t>GGCGTCCTTACTTCATTGAGC</t>
  </si>
  <si>
    <t>GCGCGGACTCGGTCAAACCCG</t>
  </si>
  <si>
    <t>GCCCGGCTAGCGGTGGCGGC</t>
  </si>
  <si>
    <t>GAACCTCTTCGCCTCGGCG</t>
  </si>
  <si>
    <t>GACTCGGTCAAACCCGGGGCT</t>
  </si>
  <si>
    <t>GCGCGGACTCGGTCAAACCC</t>
  </si>
  <si>
    <t>GTCCATCGCAGCGCGGACT</t>
  </si>
  <si>
    <t>GCGTCCTTACTTCATTGAGC</t>
  </si>
  <si>
    <t>GCATCTCCCGCCTCCACGCCG</t>
  </si>
  <si>
    <t>GCCTCCACGCCGAGGCGAAG</t>
  </si>
  <si>
    <t>GGCGAAGAGGTTCTATCCG</t>
  </si>
  <si>
    <t>GAAGTAAGGACGCCCGGCTAG</t>
  </si>
  <si>
    <t>GATGCTCCGGCGACTTCCTGT</t>
  </si>
  <si>
    <t>GGCGCTCCGCGGCCTCACGCA</t>
  </si>
  <si>
    <t>GCAAGGTGCGGGACGGCGTG</t>
  </si>
  <si>
    <t>GCCTTTTCGGGGTCCTACATGGCA</t>
  </si>
  <si>
    <t>GCCTTTTCGGGGTCCTACA</t>
  </si>
  <si>
    <t>GATTTTGACTGCGGCCTCC</t>
  </si>
  <si>
    <t>GTGATTCCCACCTGAGCGCCT</t>
  </si>
  <si>
    <t>GGTGACAGCCGCGCTGGACTC</t>
  </si>
  <si>
    <t>GGGTCGGAAGCCGTGCCATGT</t>
  </si>
  <si>
    <t>GAATAGTTTGGTTTCGTACAC</t>
  </si>
  <si>
    <t>GGAAGCTGCGTCTTAGGAGCC</t>
  </si>
  <si>
    <t>GCCAAGCTTGGGGGCCTTTT</t>
  </si>
  <si>
    <t>GGCGGGTCAGGAGGTGACGGG</t>
  </si>
  <si>
    <t>GCTGAGAACGCGGCGAGTA</t>
  </si>
  <si>
    <t>GCCGGCAGTTGCTCGGAGCTC</t>
  </si>
  <si>
    <t>GAGTATGGAAGCTGCGTCTT</t>
  </si>
  <si>
    <t>GGCTGTCACCGGCTCTAGGC</t>
  </si>
  <si>
    <t>GCTGGATCTAAGCGTCGGACC</t>
  </si>
  <si>
    <t>GTCGTATCCTAGCAACGGCCC</t>
  </si>
  <si>
    <t>GGCGGAGGCCGGCAGTTGCT</t>
  </si>
  <si>
    <t>GGACGCGGACACGTCAGACCT</t>
  </si>
  <si>
    <t>GGGAGTGGGGCCGCAGGGACG</t>
  </si>
  <si>
    <t>GCGGCCGGGAGTGGGGCCGCA</t>
  </si>
  <si>
    <t>GTGACCTCCCCTTGCACGGGG</t>
  </si>
  <si>
    <t>GTGTCCGCCCCGTGCAAGGGG</t>
  </si>
  <si>
    <t>GGCGGGTCGGAGCGACGCCG</t>
  </si>
  <si>
    <t>GcgcgccgcgAGCACTCACCA</t>
  </si>
  <si>
    <t>GGGCGGACACGAGCAATGTCA</t>
  </si>
  <si>
    <t>GAGGTCACGGCGGCCGGGAGT</t>
  </si>
  <si>
    <t>GAGTGCTcgcggcgcgcggcg</t>
  </si>
  <si>
    <t>GGAGCGCCTCACGCTAAACC</t>
  </si>
  <si>
    <t>GTCTCCCCCGTTTCTCACCC</t>
  </si>
  <si>
    <t>GGCACCTTGCAACCCTCGACC</t>
  </si>
  <si>
    <t>GAGGAAGATGGCTGCCGCCTG</t>
  </si>
  <si>
    <t>GGTGTTTGGTTCTGCGCCTCT</t>
  </si>
  <si>
    <t>GCCGTCCAGGTGGGGGTCGCC</t>
  </si>
  <si>
    <t>GCGAGGGGCGGAGCTTGTGG</t>
  </si>
  <si>
    <t>GCGTGAGGCGCTCCAGGTCGA</t>
  </si>
  <si>
    <t>GGTCGCCAGGTTTAGCGTG</t>
  </si>
  <si>
    <t>GTGTCGCTAAGGGCGCCGTCC</t>
  </si>
  <si>
    <t>GACACTGTCCAGGACAGTAACG</t>
  </si>
  <si>
    <t>GAATCCCCTCGTTACACCA</t>
  </si>
  <si>
    <t>GGGAGCCGCGTTACTGTCC</t>
  </si>
  <si>
    <t>GCGACACCATGGTGAGTAggg</t>
  </si>
  <si>
    <t>GGCTCAGACGTGCAGTGCTG</t>
  </si>
  <si>
    <t>GGGGCGCTCATTCGGTAG</t>
  </si>
  <si>
    <t>GTCCACCTGGGGCGCTCATT</t>
  </si>
  <si>
    <t>GggggggcgCCCAGTCCACCTG</t>
  </si>
  <si>
    <t>GTGACGTAACTTGCTGCCTT</t>
  </si>
  <si>
    <t>GGCAGATTGCGTGCGGGAAG</t>
  </si>
  <si>
    <t>GCCCCGTCCCTGCACAGATCC</t>
  </si>
  <si>
    <t>GGAAGACCCGCCTCCTCTGTA</t>
  </si>
  <si>
    <t>GCGCACCGCAAGAGACAGCC</t>
  </si>
  <si>
    <t>GCTCTGGCGGCTGTCGCGACG</t>
  </si>
  <si>
    <t>GCCTTAGGTGGCCTTCCGCTC</t>
  </si>
  <si>
    <t>GCACGTAGCTAACTGACCTCA</t>
  </si>
  <si>
    <t>GCGCGTGGCGCTGGAGTTCAG</t>
  </si>
  <si>
    <t>GACGTTGATAACGATACGGT</t>
  </si>
  <si>
    <t>GGAGCGCCACCGAGAACTCG</t>
  </si>
  <si>
    <t>GAAGGACGAGGGGCCAGTCCG</t>
  </si>
  <si>
    <t>GCGGTCAAGTAGAAGGACGAG</t>
  </si>
  <si>
    <t>GATTTGCAGATGGATTCGAGA</t>
  </si>
  <si>
    <t>Gggtgcggcgcgagcggtcgg</t>
  </si>
  <si>
    <t>GtgTCTCCCGGTCGCGCGTGG</t>
  </si>
  <si>
    <t>GGTCGGTCGCTCAGAGCTGCT</t>
  </si>
  <si>
    <t>GAGTTCCCGCGAGTTCTCGG</t>
  </si>
  <si>
    <t>GACCGACCTCCACGCGCGAC</t>
  </si>
  <si>
    <t>GGCCAGTCCGTGGAGACTGAA</t>
  </si>
  <si>
    <t>GCTTCTAGGAAGTAGAACGC</t>
  </si>
  <si>
    <t>GTCGTGGGCAGACGCCATTT</t>
  </si>
  <si>
    <t>GCTGTAATATTCCGAGTCCA</t>
  </si>
  <si>
    <t>GGAGAACTTAACGGGTGCGGA</t>
  </si>
  <si>
    <t>GCAAAGGCGAATTCTTTGACC</t>
  </si>
  <si>
    <t>GGCCGTACCCGGCAGGCTGG</t>
  </si>
  <si>
    <t>GCGTCTGCCCACGACCCTCAA</t>
  </si>
  <si>
    <t>GGTACGGCCTTTTCCGCCG</t>
  </si>
  <si>
    <t>GAGTCCGCCTGCCATGGACT</t>
  </si>
  <si>
    <t>GAACACTTAGCCGCGCCATCC</t>
  </si>
  <si>
    <t>GGAGCCAGGATCTCCGGTGAC</t>
  </si>
  <si>
    <t>GCAGCTCCTGAGGTAAGATGG</t>
  </si>
  <si>
    <t>GCGGCGCAGCGCAGCTCCTG</t>
  </si>
  <si>
    <t>GCGAGCGGCGCGGCAGAGTG</t>
  </si>
  <si>
    <t>GCCACTAGAGAAGGGCGAG</t>
  </si>
  <si>
    <t>GAGGCCGATCTGAGAGCCGC</t>
  </si>
  <si>
    <t>GCGAGCGCCATTTTGTCCTA</t>
  </si>
  <si>
    <t>GGCTCCTGGAAGCCTGCAGGA</t>
  </si>
  <si>
    <t>GCCGGGACAAAGGCGGCGTGC</t>
  </si>
  <si>
    <t>GCTTCCAGGAGCCAGGATCTC</t>
  </si>
  <si>
    <t>GTACGTTAATTTCCAGGTCA</t>
  </si>
  <si>
    <t>GAGGATAGTACGTTAATTTCC</t>
  </si>
  <si>
    <t>GAAGATGGCGGCCGTGCAGG</t>
  </si>
  <si>
    <t>GCCCTGCAGACCACGTACCC</t>
  </si>
  <si>
    <t>GTGGGGCTTCGCACCTTGACC</t>
  </si>
  <si>
    <t>GAACGGGGAGCCGGCGTGCCC</t>
  </si>
  <si>
    <t>GTCTTTAAAGCCTTTGCGGT</t>
  </si>
  <si>
    <t>GCTGTGCCGGGGCCTTCTTGC</t>
  </si>
  <si>
    <t>GGAACGGGGAGCCGGCGTGCC</t>
  </si>
  <si>
    <t>GCCGGCGTGCCCGGGGTATCC</t>
  </si>
  <si>
    <t>GCACGGCCGCCATCTTCCCGG</t>
  </si>
  <si>
    <t>GCCTTCTTGCCGGCTCTCGT</t>
  </si>
  <si>
    <t>GCCCTGCAGACCACGTACCCC</t>
  </si>
  <si>
    <t>GTACTATCCTCCTTACTTT</t>
  </si>
  <si>
    <t>GCCCAGACTCTCCTACCGCAA</t>
  </si>
  <si>
    <t>Gtcggaatcggggctgaagc</t>
  </si>
  <si>
    <t>GggcCTGGGAAGGTTCCGCCA</t>
  </si>
  <si>
    <t>GCCTCCCCCGCAGCGGAGAG</t>
  </si>
  <si>
    <t>GCGCGGCGCCGCTCTCCGCTG</t>
  </si>
  <si>
    <t>GccGGCAGCACAGGGACTGGG</t>
  </si>
  <si>
    <t>GGCCCGGGGTAGGAAGTGGGG</t>
  </si>
  <si>
    <t>GGCAACCAGCGCTCAGTGCGC</t>
  </si>
  <si>
    <t>GGCGCCGCGCTCCCAGCCCTA</t>
  </si>
  <si>
    <t>GCGTTGCTGCGCGGCGCATGA</t>
  </si>
  <si>
    <t>Gccggggtgggagtcggaatc</t>
  </si>
  <si>
    <t>GGCAGAAAGTGACTCCAGTGG</t>
  </si>
  <si>
    <t>GCCGGCAATGCCGCGAAGGA</t>
  </si>
  <si>
    <t>GCTGCCCGAATCGGAACCGTC</t>
  </si>
  <si>
    <t>GGGATCGTCCGCAGGATT</t>
  </si>
  <si>
    <t>GCGAGACCCAGCCGGAAGTGA</t>
  </si>
  <si>
    <t>GTTGGCTCCGGGTTCCACCAC</t>
  </si>
  <si>
    <t>GCGGCCCGACGGTTCCGATT</t>
  </si>
  <si>
    <t>GTCTCGCGTCACCTGACGTTA</t>
  </si>
  <si>
    <t>GCTGGGAAGTTCGATCCTTT</t>
  </si>
  <si>
    <t>GGACTGATACAGAGGCCGCCA</t>
  </si>
  <si>
    <t>GCCGTGACTCCGGTCACTCTC</t>
  </si>
  <si>
    <t>GGTCCGACGCCGCAGCTCCGC</t>
  </si>
  <si>
    <t>GGAATGGGGCCGGGCCTGGTC</t>
  </si>
  <si>
    <t>GACTCCCGGGCTCGGCCGCGG</t>
  </si>
  <si>
    <t>GCTCGGCCGCGGGGGCGGGGT</t>
  </si>
  <si>
    <t>GccgACTCCCACTCGACTCCC</t>
  </si>
  <si>
    <t>GCGGAGCGCCGCGCCGCTGCC</t>
  </si>
  <si>
    <t>GCCGGCAGGCCCGAGAGTGAC</t>
  </si>
  <si>
    <t>GGCGTCGGACCCGCCTCCTGG</t>
  </si>
  <si>
    <t>GGCCGAGCCCGGGAGTCGAGT</t>
  </si>
  <si>
    <t>GCGGGCGGACTGGTAGCAGC</t>
  </si>
  <si>
    <t>GTCCGGGGAGCGGTGCTTGCG</t>
  </si>
  <si>
    <t>GACCGCGGATGCGTAAGGAGC</t>
  </si>
  <si>
    <t>GGGCCCCACTCACGCGGCCCG</t>
  </si>
  <si>
    <t>GCGTGGGGCCCCACTCACG</t>
  </si>
  <si>
    <t>GCTCCCCGGACAGAGTTGCT</t>
  </si>
  <si>
    <t>GCGCATACTGCTAGTGGCGCG</t>
  </si>
  <si>
    <t>GAGGAGCGACGCGTGGAGAAG</t>
  </si>
  <si>
    <t>GGGCGCCCTTTCAGCCCCGC</t>
  </si>
  <si>
    <t>GCTGGTGTTCGCCCACCCC</t>
  </si>
  <si>
    <t>GCCAGAGACCTCTGAGCCGGGGG</t>
  </si>
  <si>
    <t>GCCAGCCAGAGACCTCTGAGC</t>
  </si>
  <si>
    <t>GGAGGAAGCCGGCGGCCGACG</t>
  </si>
  <si>
    <t>GGGTTTCAAGGAGGAAGCCGG</t>
  </si>
  <si>
    <t>GTGCGCCGGCGGGTTTCAAGG</t>
  </si>
  <si>
    <t>GGCATCACCACGGGCACCGCGA</t>
  </si>
  <si>
    <t>GGCGGGGCATGGCATCACCAC</t>
  </si>
  <si>
    <t>GCGGCCTCATGTGCGCCGG</t>
  </si>
  <si>
    <t>GcgccgcTCTTCACCCAGAGCC</t>
  </si>
  <si>
    <t>GAGTTCAGCAGCACCCTGCCC</t>
  </si>
  <si>
    <t>GCAGTAGCAGGCCGTCGCCCC</t>
  </si>
  <si>
    <t>GCTGGCTGCCTGCTTCCCCGCCCC</t>
  </si>
  <si>
    <t>GCTTCCCCGCCCCCGGCTCAG</t>
  </si>
  <si>
    <t>GCTGGCGGGCGCCCCGTCGGCCGC</t>
  </si>
  <si>
    <t>GAAACCCGCCGGCGCACATG</t>
  </si>
  <si>
    <t>GggcggggggcgcTTGGGCAG</t>
  </si>
  <si>
    <t>GgcgcTTGGGCAGCGGCATGA</t>
  </si>
  <si>
    <t>GCTGCTGAACTCGGCAGCCGCC</t>
  </si>
  <si>
    <t>GCGACGGCCTGCTACTGCT</t>
  </si>
  <si>
    <t>GCCCTCCTCTCCTCCCGCGTGG</t>
  </si>
  <si>
    <t>GGACAGCGGAAGTTATCGCTC</t>
  </si>
  <si>
    <t>GTTTCCTGCCTCTCTCAGTCC</t>
  </si>
  <si>
    <t>GTCCTCCGACTTTTCATGGT</t>
  </si>
  <si>
    <t>GACTTTTCATGGTAGGGAGGG</t>
  </si>
  <si>
    <t>GCGGAAGTGGGGTGCGGACAG</t>
  </si>
  <si>
    <t>GCTCACGCCAGCCGGGGGCGGAGG</t>
  </si>
  <si>
    <t>GTCTCCAAACCCGGACTGAGAG</t>
  </si>
  <si>
    <t>GGACGCAGGAGTCTCCAAACC</t>
  </si>
  <si>
    <t>GGCTTAAGACGTTGCCCTCTG</t>
  </si>
  <si>
    <t>GTAGGCATTGTAGTTTGTGGAC</t>
  </si>
  <si>
    <t>GCATTGTAGGCATTGTAGTTTG</t>
  </si>
  <si>
    <t>Gcttcacttacaaaagggaaat</t>
  </si>
  <si>
    <t>GGGACGCCGCGCTCCGGCGGT</t>
  </si>
  <si>
    <t>GGCTTCTCTGGCGGCGGAGCT</t>
  </si>
  <si>
    <t>GTTCCACCCCTAACCAGGCTGC</t>
  </si>
  <si>
    <t>GACCTAGGTGATGGAGGAAGACT</t>
  </si>
  <si>
    <t>GTGGGAGCCGGTGCGAGCCAG</t>
  </si>
  <si>
    <t>GAGATGCCGGCGGGGGGCCCG</t>
  </si>
  <si>
    <t>GGGCTCCGGCTTCTCTGGCGG</t>
  </si>
  <si>
    <t>GGGGTGGAACCAGGAAAGCGC</t>
  </si>
  <si>
    <t>GAGGAGGAGTTTCTCAGACCT</t>
  </si>
  <si>
    <t>GAGTTTCTCAGACCTAGGTGA</t>
  </si>
  <si>
    <t>GCCAACGCAGCGCAGAGATGC</t>
  </si>
  <si>
    <t>GCTTCCGGCAGCCTGGTTAG</t>
  </si>
  <si>
    <t>GGGAGTCCGTTTGCCCTTGC</t>
  </si>
  <si>
    <t>GTCACCGAGGAGGACGTGACT</t>
  </si>
  <si>
    <t>GCAGCGCAGAGATGCCGGCGG</t>
  </si>
  <si>
    <t>GGAGGCGCTAAAATGAGACAGA</t>
  </si>
  <si>
    <t>GTTTGCCCTTGCCGGCAGGTG</t>
  </si>
  <si>
    <t>GAATCGGAAGAGATTCATGGC</t>
  </si>
  <si>
    <t>GGAAGTCCCGCTCGTGCGC</t>
  </si>
  <si>
    <t>GCCTCTCACCGGCGCACGAGC</t>
  </si>
  <si>
    <t>GCAGTAGCAAGATGATGGCG</t>
  </si>
  <si>
    <t>GGGAGAGGTCTCCCAGGAAT</t>
  </si>
  <si>
    <t>GCTGGTCTGAACGGGTAGCT</t>
  </si>
  <si>
    <t>GTTCAGACCAGCAGCCTCGGG</t>
  </si>
  <si>
    <t>GCTGGGCTGGGGGGACGGAAG</t>
  </si>
  <si>
    <t>GACCCTAGGTGCGCTCCGCTC</t>
  </si>
  <si>
    <t>GAGAGCGAGAGGGGGAGGAGTC</t>
  </si>
  <si>
    <t>GGCGGCCCGAGATGTTATCT</t>
  </si>
  <si>
    <t>GCGAGGCGAGGCAAGGCTTTT</t>
  </si>
  <si>
    <t>GCGCGCGGGCAGCGTGAAGCG</t>
  </si>
  <si>
    <t>GCGCGTGCGTACGCGACGG</t>
  </si>
  <si>
    <t>GCTCGCTCTGTCGCTCCGT</t>
  </si>
  <si>
    <t>GCCGGGCCGCCGACGGCCGTA</t>
  </si>
  <si>
    <t>GGCTGGGCCCGACAGGCCCG</t>
  </si>
  <si>
    <t>GCTTGGCGCGTGCGTACGCGA</t>
  </si>
  <si>
    <t>GACAGCAGGCGGCTCCGAGAA</t>
  </si>
  <si>
    <t>GCGAGCGGCCCCTACGGCCGT</t>
  </si>
  <si>
    <t>Gcgtccgccatcgccggggc</t>
  </si>
  <si>
    <t>Ggccgccgcgtccgccatcgc</t>
  </si>
  <si>
    <t>GTCGCCCCGCTCCAGAGCGC</t>
  </si>
  <si>
    <t>GGCGGCCGCGGGTGGTGCGGA</t>
  </si>
  <si>
    <t>GGGAGGCCTTGCGGGCGGAT</t>
  </si>
  <si>
    <t>GCGGGCGGATCGGGCGCTTgg</t>
  </si>
  <si>
    <t>GCGCAGCGCAGCGCCCCCCG</t>
  </si>
  <si>
    <t>Ggacgcggcggcctccccggt</t>
  </si>
  <si>
    <t>GCCCCCCGCGCTCTGGAGCG</t>
  </si>
  <si>
    <t>Gcagcagccgcttgcccaccg</t>
  </si>
  <si>
    <t>Gtctcgctctgatctgcacgccc</t>
  </si>
  <si>
    <t>GTCCGGCGGCCGCAGGATCT</t>
  </si>
  <si>
    <t>GGCCTCGTGGTCCGGCGGCCGC</t>
  </si>
  <si>
    <t>GCACAGCGCCGGCCTCGTGGTC</t>
  </si>
  <si>
    <t>GAGGAGTGGGGCATCGGGCG</t>
  </si>
  <si>
    <t>GGGCCCTGGCCTCAGGCGGTA</t>
  </si>
  <si>
    <t>GCGCCCGGCTCTGCTTAGTCA</t>
  </si>
  <si>
    <t>GATGGTGGCGCGCAGCCCCGCG</t>
  </si>
  <si>
    <t>GAGACATCCAGCAACGAAATC</t>
  </si>
  <si>
    <t>GCAACGAAATCGGGAGATGGA</t>
  </si>
  <si>
    <t>GAGATGGAAGGGACAGTGAGAA</t>
  </si>
  <si>
    <t>GGCGACAGCAGGCGTGGGCGG</t>
  </si>
  <si>
    <t>GGGACTTTTATTGTGACACGG</t>
  </si>
  <si>
    <t>GGTGGAGGCGGAGCCGGAGCG</t>
  </si>
  <si>
    <t>GAGCCGGAGCGCGGCCATGGC</t>
  </si>
  <si>
    <t>GTGAGTGAGGCGGGATGTGCC</t>
  </si>
  <si>
    <t>GAGCGCCCCTGCGGCCGTGCC</t>
  </si>
  <si>
    <t>GCCTCCATCGCTGCGCGTG</t>
  </si>
  <si>
    <t>GCCGGCGCTGTGCGTTGTTAAA</t>
  </si>
  <si>
    <t>GGCGCCCGTTTTCCTGGTCTC</t>
  </si>
  <si>
    <t>GTGCTGTAGTCCGACATGGCG</t>
  </si>
  <si>
    <t>GgcCCCTCTCAGCCACCCGG</t>
  </si>
  <si>
    <t>Gcccgggcggggggtcggccg</t>
  </si>
  <si>
    <t>Gccccggtcccccgcgcctgg</t>
  </si>
  <si>
    <t>GCACTCTGGGAACCCAGCCGC</t>
  </si>
  <si>
    <t>GGCCTCGCTCCACACGGCCG</t>
  </si>
  <si>
    <t>GcggcTCAACGCGGGAACA</t>
  </si>
  <si>
    <t>Gagggcctcccccggcgcctc</t>
  </si>
  <si>
    <t>GTAGTCCGACATGGCGCGGC</t>
  </si>
  <si>
    <t>GcggcggcggcggcTCAACGC</t>
  </si>
  <si>
    <t>GATCGCTTCGGCTGTTTCCTC</t>
  </si>
  <si>
    <t>GTGGTGCTGGCAGCGACATG</t>
  </si>
  <si>
    <t>GGGCCGGGTTAGAGCCAAGGA</t>
  </si>
  <si>
    <t>GGCGGGGCTTGAAAGAGGGC</t>
  </si>
  <si>
    <t>GTACCCGAGGAAGCTCTGAGC</t>
  </si>
  <si>
    <t>GAAAGCGCGAGACCAACCCTT</t>
  </si>
  <si>
    <t>GACGTCCCTTACCTCGGCCC</t>
  </si>
  <si>
    <t>GGGCCCGCCCCCACTCCAGTT</t>
  </si>
  <si>
    <t>GAAACAGCCGAAGCGATCG</t>
  </si>
  <si>
    <t>GTGGCGCCTCCCGGGACTCCT</t>
  </si>
  <si>
    <t>GACTTAACGCGGCCATAAACG</t>
  </si>
  <si>
    <t>GGGGGTCCCTGGATACGGTTT</t>
  </si>
  <si>
    <t>GGAGTTGGGGGTCCCTGGATA</t>
  </si>
  <si>
    <t>GACTTCGGCTTTCGCCGCTGT</t>
  </si>
  <si>
    <t>GCGGTCTGTAGAGAGCTATGC</t>
  </si>
  <si>
    <t>GGGGCTGGCGCGGTGCATCGT</t>
  </si>
  <si>
    <t>GTCAGTCTCGTCCGTCGGTCG</t>
  </si>
  <si>
    <t>GTCAGCTGCGCCAACGACTC</t>
  </si>
  <si>
    <t>GCGGCACTCAGACTTAACG</t>
  </si>
  <si>
    <t>GTAGCAGTACCACCCAGCGGGC</t>
  </si>
  <si>
    <t>GAAGGTCCCCAAGACCCACT</t>
  </si>
  <si>
    <t>GAGCGGCGGCGATTTCGA</t>
  </si>
  <si>
    <t>GCAGTGCTGCCTGCCCGCTGGG</t>
  </si>
  <si>
    <t>GGCAGCACTGCAGATAAAGCCTC</t>
  </si>
  <si>
    <t>GCTGGGTGGTACTGCTACCTAG</t>
  </si>
  <si>
    <t>GGTACTGCTACCTAGTGGGTCT</t>
  </si>
  <si>
    <t>GAAATCGCCGCCGCTCTCACAA</t>
  </si>
  <si>
    <t>GCCGCCGCTCTCACAATGGCT</t>
  </si>
  <si>
    <t>GATAAAGCCTCCGGAGACCG</t>
  </si>
  <si>
    <t>GACGCAACTGGGGGCGCCGG</t>
  </si>
  <si>
    <t>GAGTGTGACGGACGCAACTG</t>
  </si>
  <si>
    <t>GTGGGAGGTGGGCGACCAGCC</t>
  </si>
  <si>
    <t>GAAGAAAGCCCTCTGCGGGT</t>
  </si>
  <si>
    <t>GGGTCGGACTGAACGTGGAA</t>
  </si>
  <si>
    <t>GCCGCCGACTCGGCCGGTGG</t>
  </si>
  <si>
    <t>GCTCGGGGCATCTGCCCGC</t>
  </si>
  <si>
    <t>GCATCTGCCCGCTGGCCTGGC</t>
  </si>
  <si>
    <t>GACGCAAGGCTGCGCGACGA</t>
  </si>
  <si>
    <t>GTCCGTCACACTCAGCGGCCC</t>
  </si>
  <si>
    <t>GAGCTGGGATTGTATTCCGG</t>
  </si>
  <si>
    <t>GCGGTTACTGTGTCCAGGCCC</t>
  </si>
  <si>
    <t>GCCAATGGCCGGACCAAACCG</t>
  </si>
  <si>
    <t>GCAGCCGTTTCTGCGCCTGC</t>
  </si>
  <si>
    <t>GTCATTCAAACCGCCCGCCAA</t>
  </si>
  <si>
    <t>GTTCGCAACAAGGCGCCTTCC</t>
  </si>
  <si>
    <t>GTACCTGCGTTCGCAACA</t>
  </si>
  <si>
    <t>GCTCTCCCGCAGGCGCAGAAA</t>
  </si>
  <si>
    <t>GCTCGGCGATGGCTCTCCCGC</t>
  </si>
  <si>
    <t>GTCATGCTCCTACGGGGCGAC</t>
  </si>
  <si>
    <t>GCGGACCGGCCTCCACACTGA</t>
  </si>
  <si>
    <t>GCGAGCTCGGACCGGGGGTCC</t>
  </si>
  <si>
    <t>GCGGAAGGGGCGAGCTCGGAC</t>
  </si>
  <si>
    <t>GCGAAGCTTTGCCGCGGGAT</t>
  </si>
  <si>
    <t>GTTCGCGGAGAGGGAAGAATA</t>
  </si>
  <si>
    <t>GCGGCAAAGCTTCGCGGAC</t>
  </si>
  <si>
    <t>GGAACGGGCCCGCTCGGCTGC</t>
  </si>
  <si>
    <t>GTCCTCAGCTCCGGCGGAAC</t>
  </si>
  <si>
    <t>GTTGCCACGCCCCCTgggcg</t>
  </si>
  <si>
    <t>GTCGCCCTCACCACACCCGG</t>
  </si>
  <si>
    <t>GCTTGGCGGCCGACAGGGGC</t>
  </si>
  <si>
    <t>GCCGGGCCTTGATTTTTTGGC</t>
  </si>
  <si>
    <t>GATTTTTTGGCGGGGACCGTCA</t>
  </si>
  <si>
    <t>GGTCCCTCTCGGGCGCTGGCG</t>
  </si>
  <si>
    <t>GGCTTGGCGGCCGACAGGGGC</t>
  </si>
  <si>
    <t>GCCGCGGACCTGGGCGCTGTG</t>
  </si>
  <si>
    <t>GAACGCGGAGAACCAAGAAACT</t>
  </si>
  <si>
    <t>GCCGGGCCTTGATTTTTTGG</t>
  </si>
  <si>
    <t>GGTGGTGGTGAGATGCAGGTA</t>
  </si>
  <si>
    <t>GCTGACAGGATTCCGAGCGCTG</t>
  </si>
  <si>
    <t>GAGCGCTGCGGCTTCGCTGCT</t>
  </si>
  <si>
    <t>GCTGCTGGGCCCCCTACTGCG</t>
  </si>
  <si>
    <t>GCCCCCTACTGCGCGGTCCA</t>
  </si>
  <si>
    <t>GGAATGCTGAGGAACTGAATG</t>
  </si>
  <si>
    <t>GCTGCCTTGCGCCCTTCGTTC</t>
  </si>
  <si>
    <t>GACCGGGAAGCCGGACTTCA</t>
  </si>
  <si>
    <t>GACCACTGCTCTGCGGGCGGG</t>
  </si>
  <si>
    <t>GCGTGCGGACGCTTTCCCTAC</t>
  </si>
  <si>
    <t>GGGCCGAGAGGCCCTGAAGTC</t>
  </si>
  <si>
    <t>GTGGCGTGGGGACTGTGTCG</t>
  </si>
  <si>
    <t>GGCCTTCTGGGGAGCCGGCGC</t>
  </si>
  <si>
    <t>GCGGGGCGCCCATTCAAATTG</t>
  </si>
  <si>
    <t>GGGGCGAAGTTTCGGCACTG</t>
  </si>
  <si>
    <t>GTCGGACGCTGTCACGGCTCG</t>
  </si>
  <si>
    <t>GAGGCACATGAAGGTAAAAC</t>
  </si>
  <si>
    <t>GTGAAGTGGTTGCGGTAACC</t>
  </si>
  <si>
    <t>GACATTAAAGTGAAGTGGTTG</t>
  </si>
  <si>
    <t>GTGGCTTGGGTTTGAATATTG</t>
  </si>
  <si>
    <t>GAAACGAAGCGCTGAGGAAAG</t>
  </si>
  <si>
    <t>GACGTGATGACATCACGCGAG</t>
  </si>
  <si>
    <t>GTCATCACGTCGGACGCTGTCA</t>
  </si>
  <si>
    <t>GACTTGTATTATTGGGAACGG</t>
  </si>
  <si>
    <t>GAGGCGGACATTAAAGTGAAG</t>
  </si>
  <si>
    <t>GTGACTTGTATTATTGGGAA</t>
  </si>
  <si>
    <t>GCTGTCACGGCTCGCGGCAGCT</t>
  </si>
  <si>
    <t>GCTCTTGCCCGCGCGGAAT</t>
  </si>
  <si>
    <t>GTTCGTTCGGCCAATCAGAT</t>
  </si>
  <si>
    <t>GACGTGCCACTTGCTCCTCCT</t>
  </si>
  <si>
    <t>GTAACAAAGCTGCACCTCGT</t>
  </si>
  <si>
    <t>GCGGCTGCGAAAGTCCAGCTT</t>
  </si>
  <si>
    <t>GAAAGTCCAGCTTCGGCGACT</t>
  </si>
  <si>
    <t>GAGTAAGCCAGTATCCCAGG</t>
  </si>
  <si>
    <t>GCGGAATAGGCTTTAAGAAAT</t>
  </si>
  <si>
    <t>GCACGTCTTCGGGTGAGTGTG</t>
  </si>
  <si>
    <t>GTTACCAGCTCTTGCCCGCG</t>
  </si>
  <si>
    <t>GGTCCTGCCTCTCCCTGCGGA</t>
  </si>
  <si>
    <t>GCAGGGAGAGAGGGCGGACGG</t>
  </si>
  <si>
    <t>GAGTACGAGGCCGCCGAGCA</t>
  </si>
  <si>
    <t>GCATGCGCGTTTGGGCGGCG</t>
  </si>
  <si>
    <t>GCCCGTTTGAAATGCGCCAGG</t>
  </si>
  <si>
    <t>GCGGCGACGCTAAGAGCCC</t>
  </si>
  <si>
    <t>GAACTTCGCGGCTAAGGCG</t>
  </si>
  <si>
    <t>GCGCATGCGGGACGGCTGGC</t>
  </si>
  <si>
    <t>GCGAAGACTGCGGGACGTT</t>
  </si>
  <si>
    <t>GGCCAATCAGCGCCCGTCCGC</t>
  </si>
  <si>
    <t>GCTCACGAGTCCCCTTGACCT</t>
  </si>
  <si>
    <t>GCGACGAGTCCATGGCCATT</t>
  </si>
  <si>
    <t>GGGCCTGAAGCGACGAGTCCA</t>
  </si>
  <si>
    <t>GAGCGGGGTCCCTAGGTCAAG</t>
  </si>
  <si>
    <t>GCGCGGGATTTAAACTGCGG</t>
  </si>
  <si>
    <t>GTTGGATCTTGATAGCGAGAC</t>
  </si>
  <si>
    <t>GACAGCGGAATGACGTTTTA</t>
  </si>
  <si>
    <t>GTGAAAGCCCATCTGTGTGTC</t>
  </si>
  <si>
    <t>GCTGACTGGCGGAAGCGAGGG</t>
  </si>
  <si>
    <t>GTTTTAAGGACGCTTGCGCG</t>
  </si>
  <si>
    <t>GCTGAGGAGGGTCGGAACC</t>
  </si>
  <si>
    <t>GCTGACGGGCGGTCCAGCCC</t>
  </si>
  <si>
    <t>GTTCTTTGTCGCCGTCCCCGT</t>
  </si>
  <si>
    <t>GACATTTAGTTTGGTGAGTTA</t>
  </si>
  <si>
    <t>GCGGGAGGCCCAGGGAGAACG</t>
  </si>
  <si>
    <t>GGGGTGGGAGGGCGTCCTCCC</t>
  </si>
  <si>
    <t>GCGACAAAGAACCAAAGCCCT</t>
  </si>
  <si>
    <t>GAGATTCACGCTCCATGACT</t>
  </si>
  <si>
    <t>GAACCAAAGCCCTAGGGTACT</t>
  </si>
  <si>
    <t>GTGCACTCTCTTTAGAGTGCA</t>
  </si>
  <si>
    <t>GGCTGACGGGCGGTCCAGCCC</t>
  </si>
  <si>
    <t>GGTCCAGCCCTGGCCAAGTCA</t>
  </si>
  <si>
    <t>GCTGAGGAGGGTCGGAACCG</t>
  </si>
  <si>
    <t>GAGAGTGCACGGGCTTCTGAA</t>
  </si>
  <si>
    <t>GCCAAGTTTCAAATCCGTCC</t>
  </si>
  <si>
    <t>GGGCCACAGTCACAGATCTT</t>
  </si>
  <si>
    <t>GAGGTACGCTCAGTCCAGGAG</t>
  </si>
  <si>
    <t>GAGATCTCAGCTTAGTCTGGC</t>
  </si>
  <si>
    <t>GAAGGTGGGGTCTAGGTGGGC</t>
  </si>
  <si>
    <t>GGACTGAGCGTACCTCAGTCC</t>
  </si>
  <si>
    <t>GAGGAAGTCATCCTGTGTGTC</t>
  </si>
  <si>
    <t>GTCATCCTGTGTGTCCGGGAA</t>
  </si>
  <si>
    <t>GGGCGGTCAGTGTGCTGATGG</t>
  </si>
  <si>
    <t>GCTGTGATAGCCCCTTCGA</t>
  </si>
  <si>
    <t>GGGGCCTAGAAGGTGGGGTCT</t>
  </si>
  <si>
    <t>GAGCAGGGCCGTGTCCTCCC</t>
  </si>
  <si>
    <t>Gccgcggcggacggggcaacg</t>
  </si>
  <si>
    <t>GgcaacggGGCCGAAAGAGTG</t>
  </si>
  <si>
    <t>GGTAGCTCTGCGGCGCGGCGG</t>
  </si>
  <si>
    <t>GGCGCGGCGGTGGCGCGACG</t>
  </si>
  <si>
    <t>GGAGCCCCAGCAAACGGAGCA</t>
  </si>
  <si>
    <t>Gcgcggggccgcttcccgggc</t>
  </si>
  <si>
    <t>GAGCCGAGCCCGGGGAGGACA</t>
  </si>
  <si>
    <t>GGCCGGCCCGCGGGTCCAgcg</t>
  </si>
  <si>
    <t>GGTCCAgcggggccggggacg</t>
  </si>
  <si>
    <t>GCCAGTTAGGGATTCCGCG</t>
  </si>
  <si>
    <t>GACAACGGCCAATCGTCG</t>
  </si>
  <si>
    <t>GgCGGAGGGATATTCGGAC</t>
  </si>
  <si>
    <t>GCTCAGAGCGCGCTGGTGCTC</t>
  </si>
  <si>
    <t>GgtCACCACAAACCCATTCAC</t>
  </si>
  <si>
    <t>GTGAGTGAGAGGCGGCGCGCa</t>
  </si>
  <si>
    <t>GTGAGTGAGAGGCGGCGCGC</t>
  </si>
  <si>
    <t>GGCGCCGCGCTCCACGACGAT</t>
  </si>
  <si>
    <t>GGCCACGCGGAATCCCTAAC</t>
  </si>
  <si>
    <t>GCGCGCTCTGAGCTGCCCCCA</t>
  </si>
  <si>
    <t>GCCAATCGTCGTGGAGCG</t>
  </si>
  <si>
    <t>GCTCTGTCTGGGTAGTCGGTC</t>
  </si>
  <si>
    <t>GCCAGCAGCCCATTTGGAGGG</t>
  </si>
  <si>
    <t>GGACAACGGCCAATCGTCG</t>
  </si>
  <si>
    <t>GCGCGCTCTGAGCTGCCCCC</t>
  </si>
  <si>
    <t>GCCGCCAGCAGCCCATTTGG</t>
  </si>
  <si>
    <t>GTTTTTTTCTTTCGTTCCTCG</t>
  </si>
  <si>
    <t>GGCTGGGCCCACAGGAACGGC</t>
  </si>
  <si>
    <t>GAATAATCGCTGATAAGATTT</t>
  </si>
  <si>
    <t>GTTATGTGGGAACCGAAGCCT</t>
  </si>
  <si>
    <t>GAAGCCGAAGCCGGAGAACCA</t>
  </si>
  <si>
    <t>GGAGCGGCCAGAAAAAGGCGC</t>
  </si>
  <si>
    <t>GTTTAAGAACAGTTTCATTTC</t>
  </si>
  <si>
    <t>GTGTAGGCGTTTTAGCCGGT</t>
  </si>
  <si>
    <t>GGTGGTTTTATAAGTCCACG</t>
  </si>
  <si>
    <t>GAAACTGTTCTTAAACCCTAC</t>
  </si>
  <si>
    <t>GGCCGCCTCAGTCAATACCC</t>
  </si>
  <si>
    <t>GACCCGCGGCGGCCTCCCGC</t>
  </si>
  <si>
    <t>GCAGCACCCCATGGCCGGGGT</t>
  </si>
  <si>
    <t>GGCCGCCGCGGGTCATGTGAC</t>
  </si>
  <si>
    <t>GCCCGGCCCGACCCCGGCCAT</t>
  </si>
  <si>
    <t>GCAGGCGGGGCTCGGGAATGA</t>
  </si>
  <si>
    <t>GAAAGAAACCTGCGGAGGAC</t>
  </si>
  <si>
    <t>GGAGCAGGCCAACGGGACTAC</t>
  </si>
  <si>
    <t>GGCGCGCGGCTCCCTGAGGGA</t>
  </si>
  <si>
    <t>GCGGGAGGCACCTCGGAGATC</t>
  </si>
  <si>
    <t>GCGTCCCGGAGCAGGCCAA</t>
  </si>
  <si>
    <t>GAGGGGTGGGGAAGGATCACC</t>
  </si>
  <si>
    <t>GATTCCCAGAGCCCCCCGCGG</t>
  </si>
  <si>
    <t>GGTCCGTGGTCTGCACTCACA</t>
  </si>
  <si>
    <t>GTTTCTTCGCCTGGCTATTG</t>
  </si>
  <si>
    <t>GACTCAACCCCGCCCCACCGC</t>
  </si>
  <si>
    <t>GAGTCGGAACCACAATAGCC</t>
  </si>
  <si>
    <t>GGTGGAGCGCAGGCCCACCAG</t>
  </si>
  <si>
    <t>GCCAGTGGCGCAAGCAGAAGG</t>
  </si>
  <si>
    <t>GCCGGAAGCTACCTATCTGGT</t>
  </si>
  <si>
    <t>GCATGCGCGAGAGGACCCGCC</t>
  </si>
  <si>
    <t>GTCTCTGCTCCCCAGTCTGTG</t>
  </si>
  <si>
    <t>GTCTGTGTGGTTTCCCCCTGG</t>
  </si>
  <si>
    <t>GAGGGATGGCGACGAGAATGC</t>
  </si>
  <si>
    <t>GGGGTCTGTGGGAGGGTGTTC</t>
  </si>
  <si>
    <t>GCAGGTCGGGCGGAGACGAA</t>
  </si>
  <si>
    <t>GCTGCGGGTAGTCTGCAGGTC</t>
  </si>
  <si>
    <t>GACCCCCGGGACACGGGATGA</t>
  </si>
  <si>
    <t>GCCTCAGTCACTTGACGCGAG</t>
  </si>
  <si>
    <t>GTCTTCCAAGTGCTGCTCCA</t>
  </si>
  <si>
    <t>GTCCCTTTGGAGGCGCCGTTA</t>
  </si>
  <si>
    <t>GTTCTGAGCCGGAGTGGTCGG</t>
  </si>
  <si>
    <t>GTGAGTAGTGCGCGCCTCTT</t>
  </si>
  <si>
    <t>GCGCCTCTTCGGCCTGTCCTG</t>
  </si>
  <si>
    <t>GTCGCGGCGGAGGAACTTGAG</t>
  </si>
  <si>
    <t>GAGGAACTTGAGCGGAACGAA</t>
  </si>
  <si>
    <t>GCGGGGCGTGGACCGTAA</t>
  </si>
  <si>
    <t>GGTGGAGCGCGCACTGCCTC</t>
  </si>
  <si>
    <t>GGGCCCGTCTTTCTCAAT</t>
  </si>
  <si>
    <t>GTAACCGAGACTATCAGGATC</t>
  </si>
  <si>
    <t>GAGACTATCAGGATCCGGAGA</t>
  </si>
  <si>
    <t>GACGGCGTCCTTGCGGAAGTA</t>
  </si>
  <si>
    <t>GGGCGCATAGGGGCCCGGCGT</t>
  </si>
  <si>
    <t>GGGGCCCGGCGTGGGGAGGTT</t>
  </si>
  <si>
    <t>GGGGCGCGCCCGGCCTATGA</t>
  </si>
  <si>
    <t>GAACCACCTCGCCTGTGACGT</t>
  </si>
  <si>
    <t>GTTCCCGTTTTCAGACAGTA</t>
  </si>
  <si>
    <t>GTTAGTTCCCTTCCGTAAC</t>
  </si>
  <si>
    <t>GTAAAAAATCCAGTTACGGAA</t>
  </si>
  <si>
    <t>GCGCCCCAAACCTCCCCACGC</t>
  </si>
  <si>
    <t>GCGCCCTTACTGTCTGAAAA</t>
  </si>
  <si>
    <t>GGGTCAAGTACTGCGGCCTT</t>
  </si>
  <si>
    <t>GCTCCACCTACGTCACAGGCG</t>
  </si>
  <si>
    <t>GATTGGCGATTTGAAAGCGG</t>
  </si>
  <si>
    <t>GAAAGCGGCGGTTTTTGGCTT</t>
  </si>
  <si>
    <t>GCAAGGACGCCGTCATAGGCC</t>
  </si>
  <si>
    <t>GTTTTTGGCTTAGGCGGAGG</t>
  </si>
  <si>
    <t>GTTTGAGCGAGAAGAATCCGC</t>
  </si>
  <si>
    <t>GTCGGCTGGGCGGTGCAATGG</t>
  </si>
  <si>
    <t>GGCCTGGCATCCCCGAGAGGGA</t>
  </si>
  <si>
    <t>GACCCTGGCGACCTCCACAA</t>
  </si>
  <si>
    <t>GAAGCGTGTGCTTTAGTTTCG</t>
  </si>
  <si>
    <t>GAGCCGGACTGGCCAGTCTCT</t>
  </si>
  <si>
    <t>GAAAGGCACGCCTTAAGCG</t>
  </si>
  <si>
    <t>GAGCCGGATGATTGCCTCAGC</t>
  </si>
  <si>
    <t>GCTTTAGTTTCGTGGGAGGCC</t>
  </si>
  <si>
    <t>GCCGGACTGGCCAGTCTCTAG</t>
  </si>
  <si>
    <t>GATTTGCACAGTCGGCTGGG</t>
  </si>
  <si>
    <t>GAGACTGGCCAGTCCGGCTCC</t>
  </si>
  <si>
    <t>GAGGCCCAGTCTCCTCTTCCTC</t>
  </si>
  <si>
    <t>GTCGACACAGACAGACGGGGG</t>
  </si>
  <si>
    <t>GCACTGCCGGGCCACGGACCA</t>
  </si>
  <si>
    <t>GGTTTACCTGCTCACAGGCTC</t>
  </si>
  <si>
    <t>GCAAGTCAGAATCTCCCGAGC</t>
  </si>
  <si>
    <t>GCCCGGCAGTGCTCGCCTAA</t>
  </si>
  <si>
    <t>GAGCAGGTAAACCCCCGGAC</t>
  </si>
  <si>
    <t>GCGCAGCGAGATGAGAGACG</t>
  </si>
  <si>
    <t>GCAGGAAGGGAAGGTGCGGGCT</t>
  </si>
  <si>
    <t>GAAGGTGCGGGCTGGGTTAGG</t>
  </si>
  <si>
    <t>GCGCGTACCGCTGCAACTTA</t>
  </si>
  <si>
    <t>GCGGTGGCGGTTCGGAGTGA</t>
  </si>
  <si>
    <t>GCTCAGTATGTCGTGGGAATC</t>
  </si>
  <si>
    <t>GGAAAGGGTCGTTGCCACTCT</t>
  </si>
  <si>
    <t>GTTGTTGAGCTCAGTATGTCG</t>
  </si>
  <si>
    <t>GCTTAACCGCATCACGGTG</t>
  </si>
  <si>
    <t>GAGCAGGTAAGGTGGCGGGTT</t>
  </si>
  <si>
    <t>GAACAGATAAACCGTCACC</t>
  </si>
  <si>
    <t>GCGCTTAACCGCATCACGGTG</t>
  </si>
  <si>
    <t>GGTACGCGCTTAACCGCATCA</t>
  </si>
  <si>
    <t>GACATACTGAGCTCAACAAC</t>
  </si>
  <si>
    <t>GTGGGAATCCGGGGCCGGGCC</t>
  </si>
  <si>
    <t>GGAAAGTGCGTTAAAGGGAAA</t>
  </si>
  <si>
    <t>GGTACGGAAAGTGCGTTAAA</t>
  </si>
  <si>
    <t>GGCCCCTCTGCTGGGGGCACC</t>
  </si>
  <si>
    <t>GgcggggggccgcggggAGTC</t>
  </si>
  <si>
    <t>Gccagggggccggcctgggggg</t>
  </si>
  <si>
    <t>Gaggctcggagagagcgagcg</t>
  </si>
  <si>
    <t>GggagaaaggcaggcagCCGG</t>
  </si>
  <si>
    <t>GCCCCCAGCAGAGGGGCCCGG</t>
  </si>
  <si>
    <t>GGGCCCGGTGGCCTGGGGAGGG</t>
  </si>
  <si>
    <t>GCTCggaggcagaggcagcaag</t>
  </si>
  <si>
    <t>GagcggagcagCCATTGTTG</t>
  </si>
  <si>
    <t>Gcggcggcggggagagccgaga</t>
  </si>
  <si>
    <t>GTCCGCTGCTGCCTCGGTTAG</t>
  </si>
  <si>
    <t>GCTGGAGCCTCCACGGTTGTC</t>
  </si>
  <si>
    <t>GATGGCACCTCCGGGAGTGCA</t>
  </si>
  <si>
    <t>GTGAGCGATAATGGCGGATA</t>
  </si>
  <si>
    <t>GAGCGTAAAGGTGGGTTCGC</t>
  </si>
  <si>
    <t>GCGTGGCAGGCCTTCCGCTGT</t>
  </si>
  <si>
    <t>GTGGGAGCCGGACAACCGTGG</t>
  </si>
  <si>
    <t>GCCGGGAGCTGCCCCTAACCG</t>
  </si>
  <si>
    <t>GGCTCCAGCGCCGCGGGCAAG</t>
  </si>
  <si>
    <t>GAGGTGCCATCCTCCTCCGGC</t>
  </si>
  <si>
    <t>GGGCCGGGTCTGAAGCGCCGC</t>
  </si>
  <si>
    <t>GACCGCGCCACCGCGGACTAC</t>
  </si>
  <si>
    <t>GCACAGACGTCCGGAggcgc</t>
  </si>
  <si>
    <t>GCACCAGCGGCGGCCTTGTCC</t>
  </si>
  <si>
    <t>GAGGCGCTCTCCTCAAGGACC</t>
  </si>
  <si>
    <t>GGACGGCTGACAGAGGCGGC</t>
  </si>
  <si>
    <t>GTAGTCCGCACCCCAGCGTGC</t>
  </si>
  <si>
    <t>GGGTCTGAAGCGCCGCCGGGA</t>
  </si>
  <si>
    <t>GGCGGGCGCTGAGGGGCCCAA</t>
  </si>
  <si>
    <t>GCCTCTGTCAGCCGTCCGCGC</t>
  </si>
  <si>
    <t>GCGCCCATGCCCaataataa</t>
  </si>
  <si>
    <t>GAGGAAATGTCTCTACGCTGC</t>
  </si>
  <si>
    <t>GCTAACTCCCGGGAAAGGAC</t>
  </si>
  <si>
    <t>GGTTGAGGGATCGCTAACTCC</t>
  </si>
  <si>
    <t>GCATGGGCGCTCTGAAGGGAT</t>
  </si>
  <si>
    <t>GTTCGCCCCGCCGCTCACCC</t>
  </si>
  <si>
    <t>GCAGCCAAGCTGCTCCACGAT</t>
  </si>
  <si>
    <t>GTTGAGGGATCGCTAACTCC</t>
  </si>
  <si>
    <t>GCACTGCGCTAGTCCTAAAG</t>
  </si>
  <si>
    <t>GCTTGGCTGCTTGTCATAAA</t>
  </si>
  <si>
    <t>GGAAATGTCTCTACGCTGCG</t>
  </si>
  <si>
    <t>GCAGCCCGCACCCTGGGGCCC</t>
  </si>
  <si>
    <t>GAGCGGCGGGGCGAACGGGTT</t>
  </si>
  <si>
    <t>GGCGAACGGGTTTGGGCGTG</t>
  </si>
  <si>
    <t>GGATCGCTAACTCCCGGGAA</t>
  </si>
  <si>
    <t>GCGTAGAGACATTTCCTCTTT</t>
  </si>
  <si>
    <t>GACAACGGCGGCCTCTGGCGC</t>
  </si>
  <si>
    <t>GGGAGAAGATGGCGGCGCTA</t>
  </si>
  <si>
    <t>GCGGCGCTAGGGGAACCCGTG</t>
  </si>
  <si>
    <t>GAACCCGTGCGGCTGGAGAG</t>
  </si>
  <si>
    <t>GTGAGTGCAGCCGAGGCTCGG</t>
  </si>
  <si>
    <t>GCTCGGCGGAGGTGGGCGGAA</t>
  </si>
  <si>
    <t>GGCACAAGGGACAGCGTGGCC</t>
  </si>
  <si>
    <t>GCTCTAGGAAGGGCGCTTA</t>
  </si>
  <si>
    <t>GGGAGTGCTGTGTCGCTGGA</t>
  </si>
  <si>
    <t>GTAAGCCCTCCTCTGTTCACA</t>
  </si>
  <si>
    <t>GTCGTACCCACGGCCTCGTGA</t>
  </si>
  <si>
    <t>GAGGCTTCAACACCGGCGG</t>
  </si>
  <si>
    <t>GCGCTACGGCCCGCAACATCC</t>
  </si>
  <si>
    <t>GCGGCTTCCGGTCGTACCCA</t>
  </si>
  <si>
    <t>GCTTCAAACCGGGATGTTGC</t>
  </si>
  <si>
    <t>GCAAGGCCTGCCGGTTGCTCG</t>
  </si>
  <si>
    <t>GTTGCGGGCCGTAGCGCGT</t>
  </si>
  <si>
    <t>GGTGTTTCTGGCGGTGGGTC</t>
  </si>
  <si>
    <t>GCGCGCGGTGTTTCTGGCGG</t>
  </si>
  <si>
    <t>GAAGCGGAAACGCTTCAAACC</t>
  </si>
  <si>
    <t>GGCGCGTGCCTCGGTACCCGA</t>
  </si>
  <si>
    <t>GCGTGGTTGCTCCGAGGCCAG</t>
  </si>
  <si>
    <t>GCCTACGCGGAGAAGAGGGGG</t>
  </si>
  <si>
    <t>GCTGGGCCTACGCGGAGAAGA</t>
  </si>
  <si>
    <t>GTGGCTCGAAACAGCCGCTTC</t>
  </si>
  <si>
    <t>GGGCGGGTTCCCACTGCAGC</t>
  </si>
  <si>
    <t>GCCATAGCCCGGCCATACTGG</t>
  </si>
  <si>
    <t>GTTTCGAGCCACGCGCCCATC</t>
  </si>
  <si>
    <t>GGGCTATGGCGGCGAGCAC</t>
  </si>
  <si>
    <t>GTGTGAGCCGCCAGTATGGCC</t>
  </si>
  <si>
    <t>GGGGGCGGCTCTGGTCTCCGA</t>
  </si>
  <si>
    <t>GTGGAGAGCGCGGTCCCAGCC</t>
  </si>
  <si>
    <t>GAAGCGGAGGGGGACCACCG</t>
  </si>
  <si>
    <t>GCCGCCCCCTCTGCTCGAGAA</t>
  </si>
  <si>
    <t>GGCGGCCGCCTTCGGGGAAGG</t>
  </si>
  <si>
    <t>GGAGGCCGGGCCTGCTGCGG</t>
  </si>
  <si>
    <t>GGGCCAGAGGGAGCTCCGCGG</t>
  </si>
  <si>
    <t>GAGAAAGCAAGCACCAAGCGT</t>
  </si>
  <si>
    <t>GAGCCCCTTTCTCGAGCAGAG</t>
  </si>
  <si>
    <t>GAAGCGCTCTTACTTGGTTTC</t>
  </si>
  <si>
    <t>GAGGGGTTCGACCTTAACGGA</t>
  </si>
  <si>
    <t>GACCTTAACGGAGGGCGACAG</t>
  </si>
  <si>
    <t>GTGAGGGCGCAGTCCACCGCC</t>
  </si>
  <si>
    <t>GTTGCCCACAGCAACTGTGAG</t>
  </si>
  <si>
    <t>GTAAATAAATACAACATACTACA</t>
  </si>
  <si>
    <t>GATTTCCAGAAGACTTAGGAAT</t>
  </si>
  <si>
    <t>GGTATAAGATTTCCAGAAGACTT</t>
  </si>
  <si>
    <t>GACATGACTGAAGATTGAACTAG</t>
  </si>
  <si>
    <t>GTTGTCGTAGGCTCTGAGGG</t>
  </si>
  <si>
    <t>GCCCTACGCTGAGAGAGAAT</t>
  </si>
  <si>
    <t>GCGACCTCGTCCCGAAGCCTG</t>
  </si>
  <si>
    <t>GTCGCGCACCGCGCAGAAAC</t>
  </si>
  <si>
    <t>GGCGACAGCGGGCTCTCGAG</t>
  </si>
  <si>
    <t>GATGCTTTGAAAGGGAATAC</t>
  </si>
  <si>
    <t>GTCATGTCTGATGCTTTGAA</t>
  </si>
  <si>
    <t>GTTCAGACGATTGGCTCGGA</t>
  </si>
  <si>
    <t>GTACCAAGTAGTTCAGACGAT</t>
  </si>
  <si>
    <t>GCGCAGAAACCGGAAGGCTCC</t>
  </si>
  <si>
    <t>GGAGAAACCATGCCGGCGACC</t>
  </si>
  <si>
    <t>GGGTCGCCGCCGAAGCTAGC</t>
  </si>
  <si>
    <t>GGGCTCCCTGCACCGCCGACC</t>
  </si>
  <si>
    <t>GCATCCCCCGCATTCCGCCC</t>
  </si>
  <si>
    <t>GAGCAGCGGGAGCGGGTCTG</t>
  </si>
  <si>
    <t>GCTTCGGCGGCGACCCAGACG</t>
  </si>
  <si>
    <t>GAGCCCCGGGGCGGAATGCGG</t>
  </si>
  <si>
    <t>GGGGATGCCAGGACCTCCGGA</t>
  </si>
  <si>
    <t>GAGCTATACTCGGTAAATG</t>
  </si>
  <si>
    <t>GCGGAAGGAATGTCGCGTGG</t>
  </si>
  <si>
    <t>GTTCCTTCTTCCCATCGGCCT</t>
  </si>
  <si>
    <t>GAGGGCGGCACTGCGCAGCCG</t>
  </si>
  <si>
    <t>GGCCCGCAAGCCGAGGCCGAT</t>
  </si>
  <si>
    <t>GTTTGAAAGGCCCGCAAGCCG</t>
  </si>
  <si>
    <t>GACATCCAgccgcgggctggg</t>
  </si>
  <si>
    <t>GGCGCGTACAGGGCCAGCAGC</t>
  </si>
  <si>
    <t>GTTGTTGAAGCAGGGGGCATT</t>
  </si>
  <si>
    <t>GAAGGAACGAAGCCGCCAGA</t>
  </si>
  <si>
    <t>GGAGCGGGGGGCGAGGTCGGC</t>
  </si>
  <si>
    <t>GCGGAGTACGAGAGCTTCCTC</t>
  </si>
  <si>
    <t>Gcaaaaacagtctgcctatttcca</t>
  </si>
  <si>
    <t>Gttttagactaaacttgtcca</t>
  </si>
  <si>
    <t>GATTATAACTACTGAGTGATag</t>
  </si>
  <si>
    <t>GGGCGGGATCCTAGGTGGAGT</t>
  </si>
  <si>
    <t>GCGTGGCCTGGCGCTGGTTG</t>
  </si>
  <si>
    <t>GCCGCGACGCGACGGCGCGCA</t>
  </si>
  <si>
    <t>GcggcagcagcggGCGAAAGC</t>
  </si>
  <si>
    <t>GAGTgcagccgcggccggcgg</t>
  </si>
  <si>
    <t>GACTCGGGCTTCACGCAGGGA</t>
  </si>
  <si>
    <t>GCGTGCTTGCGTCACACGCCG</t>
  </si>
  <si>
    <t>Ggcagactgtttttgctagttg</t>
  </si>
  <si>
    <t>Gtttttgctagttgtggaaccg</t>
  </si>
  <si>
    <t>Gaggacattgattcctacctcaa</t>
  </si>
  <si>
    <t>Ggatcaggtaatttgcttgctca</t>
  </si>
  <si>
    <t>Gatttagtaagaggctgacct</t>
  </si>
  <si>
    <t>Gtaagaggctgacctcggattc</t>
  </si>
  <si>
    <t>GATCCCGCCCCAACCAGCGCC</t>
  </si>
  <si>
    <t>GTCGCGTCGCGGCGCTCACT</t>
  </si>
  <si>
    <t>GcggctgcACTCCCAAGATGG</t>
  </si>
  <si>
    <t>Gtaaatagcaccgtccttggaaat</t>
  </si>
  <si>
    <t>GCGCGGCCGACTTGCGGCT</t>
  </si>
  <si>
    <t>GGCAAAGCGCGGCCGACTTG</t>
  </si>
  <si>
    <t>GAAAGCTCCAAGCGCTGAC</t>
  </si>
  <si>
    <t>GCCCGCGCGTGGGGCGAGG</t>
  </si>
  <si>
    <t>GGGTACCGTGACGTCAAAA</t>
  </si>
  <si>
    <t>GACAGCAGGGTGCTGCGAGC</t>
  </si>
  <si>
    <t>GGCCGGACCGGGAAGACAGC</t>
  </si>
  <si>
    <t>GCCGCGGGCAGCGGGCCGGAC</t>
  </si>
  <si>
    <t>GAAGCGCGAGCCCGCGCGT</t>
  </si>
  <si>
    <t>GCGCCCTCGGGGACCTCGCA</t>
  </si>
  <si>
    <t>GAGGCAGGCCCTGGCCGAGTG</t>
  </si>
  <si>
    <t>GTGGTCGGGCTCCTCCAGGCA</t>
  </si>
  <si>
    <t>GCCATGGCTACGCCGGAAG</t>
  </si>
  <si>
    <t>GTTAGCCGCCATGGCTACGC</t>
  </si>
  <si>
    <t>GGTAGTAGCGTTAGCCGCCA</t>
  </si>
  <si>
    <t>GCTCAGAGTCGAACCGCATT</t>
  </si>
  <si>
    <t>GGCCGCACCTGCTCTTTAACG</t>
  </si>
  <si>
    <t>GGGAGCTGACATTCAGGATTG</t>
  </si>
  <si>
    <t>GGCCTGCCTTCATTGATGGT</t>
  </si>
  <si>
    <t>GCCCGACCACGTTAAAGAGC</t>
  </si>
  <si>
    <t>GCTGCGCCCGGCCCCGTCGT</t>
  </si>
  <si>
    <t>GAACACTGGGGCACCGAACCT</t>
  </si>
  <si>
    <t>GAGCCCCAGCCTGTTCACCGC</t>
  </si>
  <si>
    <t>GCTGTGGAGCGGCGGCTGCAG</t>
  </si>
  <si>
    <t>GGCAGCCCCGGAAAGGGCCTG</t>
  </si>
  <si>
    <t>GGTTCTGGTTCCCGCCGGCG</t>
  </si>
  <si>
    <t>GGCTCCGGGAAGGGACCGCT</t>
  </si>
  <si>
    <t>GTGAGGGTTCTGGTTCCCGC</t>
  </si>
  <si>
    <t>GGTTTTGGCTGGGATCATCCG</t>
  </si>
  <si>
    <t>GCCTCGGCGCTTTCGGTTT</t>
  </si>
  <si>
    <t>GCAGCCCCGGAAAGGGCCTG</t>
  </si>
  <si>
    <t>GGCTGCGCCCGGCCCCGTCGT</t>
  </si>
  <si>
    <t>GAACACTGGGGCACCGAACC</t>
  </si>
  <si>
    <t>GCGGTGCGGCTCACCTCGC</t>
  </si>
  <si>
    <t>GTGCCCCTGCCTCGGCGCTTT</t>
  </si>
  <si>
    <t>GATAACACAAACCGCTCTCA</t>
  </si>
  <si>
    <t>GGACACAACTTCCGGCTTC</t>
  </si>
  <si>
    <t>GACCCCGGTTGACACGTCC</t>
  </si>
  <si>
    <t>GGAGCCAGCCGCCTCGAAGCG</t>
  </si>
  <si>
    <t>GTACAGCTGCAACCGCGACCA</t>
  </si>
  <si>
    <t>GGGAACCTGAGGGTGAGCGG</t>
  </si>
  <si>
    <t>GAGCCTCGCTTCGAGGCGGC</t>
  </si>
  <si>
    <t>GTGTGGAGCGCGGCTGTAGGG</t>
  </si>
  <si>
    <t>GTTCTTCCCGCCCATGGTCG</t>
  </si>
  <si>
    <t>GGCCCGGGGGAAGTTATTAC</t>
  </si>
  <si>
    <t>GCAAGCCTTGCTTGTTTCGG</t>
  </si>
  <si>
    <t>GTGGTGACGTTGGCCCATTTC</t>
  </si>
  <si>
    <t>GCGCGGCGCTCACCCCCAACA</t>
  </si>
  <si>
    <t>GACACCCTCGAAGTCCGGC</t>
  </si>
  <si>
    <t>GAAGTCCGGCGGGGAGACCA</t>
  </si>
  <si>
    <t>GGTCCGTTTCCACGGCCGGC</t>
  </si>
  <si>
    <t>GCTGGGTGACGTTATCGCC</t>
  </si>
  <si>
    <t>GCCAGAGGCTGCTTGCGGCA</t>
  </si>
  <si>
    <t>GCGGCACGGTACCCCGAAAT</t>
  </si>
  <si>
    <t>GACGTTATCGCCGGGTCCTG</t>
  </si>
  <si>
    <t>GTTGCTGCGCTTCTCGTC</t>
  </si>
  <si>
    <t>GCCCGTGTTTTCGTTGGC</t>
  </si>
  <si>
    <t>GGTGTCGCCCGTGTTTTCGT</t>
  </si>
  <si>
    <t>GTCTTGTCGGCTCCTGTGTGT</t>
  </si>
  <si>
    <t>GCGCTTCTCGTCCGGGGCT</t>
  </si>
  <si>
    <t>GCTGGGAAGGCGTCCGCG</t>
  </si>
  <si>
    <t>GAAGCGCAGCAACGTGCGGT</t>
  </si>
  <si>
    <t>GTCGGCTCCTGTGTGTAGGA</t>
  </si>
  <si>
    <t>GCGGGCCGAGGAGATTGGCGA</t>
  </si>
  <si>
    <t>GTGTCGCCCGTGTTTTCGT</t>
  </si>
  <si>
    <t>GTGTTTTCGTTGGCGGGTGCC</t>
  </si>
  <si>
    <t>GCAGTTGTTGGATGAGTTAA</t>
  </si>
  <si>
    <t>GTTGGATGAGTTAATGGGCC</t>
  </si>
  <si>
    <t>GAGAAGCGCAGCAACGTGCGG</t>
  </si>
  <si>
    <t>GAGGGATTTCGGCCTGAGAGC</t>
  </si>
  <si>
    <t>GATTTCGGCCGCGCAGTTGT</t>
  </si>
  <si>
    <t>GAGGACCAGCGGATAAACGAA</t>
  </si>
  <si>
    <t>GAAGACAGGGAAGACGGGCTA</t>
  </si>
  <si>
    <t>GTTAGAATAAAGGTCTCGCG</t>
  </si>
  <si>
    <t>GAAGCCCGCGCCTCCACTTC</t>
  </si>
  <si>
    <t>GAATGGATGGCGCGGCGGTA</t>
  </si>
  <si>
    <t>GTGTAGGACACCCGGAAGAC</t>
  </si>
  <si>
    <t>GCCATCCATTCGTTTATCCGC</t>
  </si>
  <si>
    <t>GGTCGTGATGGCGGCGCCGG</t>
  </si>
  <si>
    <t>GAGACCTTTATTCTAACCGCA</t>
  </si>
  <si>
    <t>GCCGCAGTCCCTGGTAAGGCG</t>
  </si>
  <si>
    <t>GCTCTGTCCCCAGAGTTCCCCG</t>
  </si>
  <si>
    <t>GCAGGGCTGGTTAGAAGAGGTC</t>
  </si>
  <si>
    <t>GGACAGAGCTTAATGTGGCCA</t>
  </si>
  <si>
    <t>GCTTTAGCCACGGGGAACTCT</t>
  </si>
  <si>
    <t>GACCCCCGCCGCTTTAGCCAC</t>
  </si>
  <si>
    <t>GCCGGGCCTGGGCCACCCCGC</t>
  </si>
  <si>
    <t>GTCGGCGGAGGGAAGCCGGCCC</t>
  </si>
  <si>
    <t>GCTAAAGCGGCGGGGGTCGGC</t>
  </si>
  <si>
    <t>GCCTGGAAGTCTTCCCCTGCG</t>
  </si>
  <si>
    <t>GCCTCCTCACCGAGCCTGGGC</t>
  </si>
  <si>
    <t>GCGGCGCGCGGAAGTGACGTC</t>
  </si>
  <si>
    <t>GCGCCCGACACTGACGTTTG</t>
  </si>
  <si>
    <t>GCCTGCCGCCCGCCGGGAGCG</t>
  </si>
  <si>
    <t>GTTCAGGCTCGGTTGTCTTTT</t>
  </si>
  <si>
    <t>GCGGCTTGCTCTTGGAAGTTC</t>
  </si>
  <si>
    <t>GTCCCGTCGTCGCTGCGTGG</t>
  </si>
  <si>
    <t>GCTAACCTCTTCGCCCGGAAG</t>
  </si>
  <si>
    <t>GCCGCCGCAAACGTCAGTGT</t>
  </si>
  <si>
    <t>GTTCTTTACAGACTAGGCGTG</t>
  </si>
  <si>
    <t>GGGCGAAGAGGTTAGCGAGA</t>
  </si>
  <si>
    <t>GACTACAGCAGCGACGGAAG</t>
  </si>
  <si>
    <t>GCGGGTGCGGTTCAGTCGGT</t>
  </si>
  <si>
    <t>GGACTTGGAGGCGGTGCGGCG</t>
  </si>
  <si>
    <t>GCGCCGTAGCTCCCCATTggc</t>
  </si>
  <si>
    <t>GTCGCTTCCTGCGGCCAGCC</t>
  </si>
  <si>
    <t>GGAGCCGCGAGCCCAGACGGG</t>
  </si>
  <si>
    <t>GTCGGCCGCTGATTGAACCC</t>
  </si>
  <si>
    <t>GCTCGCGGCTCCTGGACCAA</t>
  </si>
  <si>
    <t>GGCCAGCCCGGGTTCAATCAG</t>
  </si>
  <si>
    <t>GCAGCGACGGAAGCGGTGT</t>
  </si>
  <si>
    <t>GAGTCAGCGCAGTTCGGCCG</t>
  </si>
  <si>
    <t>GGGGCCTGAGTCAGCGCAGTT</t>
  </si>
  <si>
    <t>GACCAATCGGGCACGCAGGGG</t>
  </si>
  <si>
    <t>GAGACAGACTGGGCAGCGCCG</t>
  </si>
  <si>
    <t>GGCGGCGCCGGAGACAGACT</t>
  </si>
  <si>
    <t>GACTAATCTAGAGGACTGC</t>
  </si>
  <si>
    <t>GGCGGTGGAGACTAATCTAG</t>
  </si>
  <si>
    <t>GCAAGTGGGTCCTGGACGG</t>
  </si>
  <si>
    <t>GCTGGCGGGCTGGCTCGAGG</t>
  </si>
  <si>
    <t>GGCGACTCCATGCTGCAAGT</t>
  </si>
  <si>
    <t>GGCGCGCACGGCTCCTGCGGC</t>
  </si>
  <si>
    <t>GTCGAGTCACTCCCGCACTTC</t>
  </si>
  <si>
    <t>GGCCATGCGGGGCTCCGTGCA</t>
  </si>
  <si>
    <t>GCGGCTTCTCTCATCCGTGCA</t>
  </si>
  <si>
    <t>GGCGGGCAGTAAGCTGCAGCC</t>
  </si>
  <si>
    <t>GGAGCCCCGCATGGCCGCGGC</t>
  </si>
  <si>
    <t>GGCACCGGAGCCCCGAAGTGC</t>
  </si>
  <si>
    <t>GcggcggcTCCTCCATGGCGG</t>
  </si>
  <si>
    <t>GGCCATCTTGGAAACGGCGAC</t>
  </si>
  <si>
    <t>GCGCCGCGGCCATCTTGGAAA</t>
  </si>
  <si>
    <t>GGGGCCGCCCCCATTAGGTA</t>
  </si>
  <si>
    <t>GCGGTCTAGGAAGTAGGTCC</t>
  </si>
  <si>
    <t>GCGGGTGCGGTCTAGGAAGT</t>
  </si>
  <si>
    <t>GACGGCAAACCCGGAGCTGC</t>
  </si>
  <si>
    <t>GTGCAGCGGCTGAGTGGCGG</t>
  </si>
  <si>
    <t>GCCCGCGAACTGCCCGACG</t>
  </si>
  <si>
    <t>GACGAGGCCTCCCCGCCAGCC</t>
  </si>
  <si>
    <t>GGCCGGCTCCGTACCTAATG</t>
  </si>
  <si>
    <t>GCTGCACGGCGCGTCCTCTCG</t>
  </si>
  <si>
    <t>GACACGTTCCCAGCCAGCAT</t>
  </si>
  <si>
    <t>GGCTGACAGCAGCCGCGCGCG</t>
  </si>
  <si>
    <t>GCGGGCGCAGTCTTGAGCGC</t>
  </si>
  <si>
    <t>GCTCTTGGAACCGCGACCAC</t>
  </si>
  <si>
    <t>GCTGCTGTCAGCCGCAGCGGC</t>
  </si>
  <si>
    <t>GGGGCTTGCCCCAGTCGCAG</t>
  </si>
  <si>
    <t>GGGCAAGCCCCGCTAAGGGC</t>
  </si>
  <si>
    <t>GCGGTTCCAAGAGCCAGCAAA</t>
  </si>
  <si>
    <t>GCGAAGGTGCAGGGAGATCG</t>
  </si>
  <si>
    <t>GCTGGATGTGCCCCTGCGACT</t>
  </si>
  <si>
    <t>GCAGCCCGGAGTCGGCCTTGT</t>
  </si>
  <si>
    <t>GTGCGGCTCGGGGTAATA</t>
  </si>
  <si>
    <t>GTTTCCACAGTAATATATTTGGG</t>
  </si>
  <si>
    <t>GTTCCGGGTCGTGTGCGGCT</t>
  </si>
  <si>
    <t>GGTGTGGTTCCGGGTCGTGTG</t>
  </si>
  <si>
    <t>GACTTCCGGAACGCCGGGGTG</t>
  </si>
  <si>
    <t>GTCGGGGACTTCCGGAACGC</t>
  </si>
  <si>
    <t>GTTAAAAGGGTTATTCAGCTGCAG</t>
  </si>
  <si>
    <t>GGGTTATTCAGCTGCAGA</t>
  </si>
  <si>
    <t>GCTGCAGAGGGCACTGTTCT</t>
  </si>
  <si>
    <t>GGCTGCTGCTCGGCCGGCCGG</t>
  </si>
  <si>
    <t>GCTGCTTCCACACTACGGGCC</t>
  </si>
  <si>
    <t>GGATCCCGAGAGTGCAGAGCT</t>
  </si>
  <si>
    <t>GGCCGACCCGGCCCGTAGTG</t>
  </si>
  <si>
    <t>GAGAAGCCTCCAATTTCT</t>
  </si>
  <si>
    <t>GAGTATTCCAAATTTGATGGCA</t>
  </si>
  <si>
    <t>GTAATTGAGTGGAGTTGTTGT</t>
  </si>
  <si>
    <t>GTTGTTGGTATTATTATTAGATTT</t>
  </si>
  <si>
    <t>GACTTGATGTAAAGGTATGAATT</t>
  </si>
  <si>
    <t>GCCCCGGGACACGTTCCTGAG</t>
  </si>
  <si>
    <t>GACTGCTTCCCAGAAATTGG</t>
  </si>
  <si>
    <t>GAAATAGTCTACTTTCCGGTAG</t>
  </si>
  <si>
    <t>GAATCCCTCGCTGATGCAAC</t>
  </si>
  <si>
    <t>GCACCAGCACGAGTACCTTC</t>
  </si>
  <si>
    <t>GCTCTGCCCCGGGCTCTCCCGG</t>
  </si>
  <si>
    <t>GCCAGCACCGGCAAGCAACCC</t>
  </si>
  <si>
    <t>GGCCCGGAAGGTACTCGTGC</t>
  </si>
  <si>
    <t>GGCCGCCGCCGGGAGAGCCCG</t>
  </si>
  <si>
    <t>GTTCGTGAGTGATGGCGTCC</t>
  </si>
  <si>
    <t>GCCGGTTCCGGTTGCATCAGCG</t>
  </si>
  <si>
    <t>GCTGAACTCAGAAGCGGGAGGC</t>
  </si>
  <si>
    <t>GTTCCGTATTAGGCCACTGCCC</t>
  </si>
  <si>
    <t>GGGAAATGGAGTTCCGTATT</t>
  </si>
  <si>
    <t>GGCCGCTGAACTCAGAAGC</t>
  </si>
  <si>
    <t>GGCCAGCACCGGCAAGCAACC</t>
  </si>
  <si>
    <t>GAGGCCGCTGAACTCAGAAGC</t>
  </si>
  <si>
    <t>GGAGGACGGACGTTCGCAGCA</t>
  </si>
  <si>
    <t>GTGAACGCGGCGCCGCACAT</t>
  </si>
  <si>
    <t>GAACGCCGCCTCCTCCGCTTG</t>
  </si>
  <si>
    <t>GGACCTCGGAGGCGACGGTGG</t>
  </si>
  <si>
    <t>GGAGGCGACGGTGGCGGCATA</t>
  </si>
  <si>
    <t>GCACATCACAAGCATCATCGC</t>
  </si>
  <si>
    <t>GAGCCCGAACTGTAGTAGCG</t>
  </si>
  <si>
    <t>GCCCCCGTGCGTCCTAGCAGG</t>
  </si>
  <si>
    <t>GCACATCGGGCACCTGTACT</t>
  </si>
  <si>
    <t>GCAGACCGGCCGCAAGCGG</t>
  </si>
  <si>
    <t>GAGGCGCGGCGACTGAGGA</t>
  </si>
  <si>
    <t>GCTTTACTGTACAGTCAGAAC</t>
  </si>
  <si>
    <t>GAAACAGATCAGGACCAACA</t>
  </si>
  <si>
    <t>GTGTCGAAACTGGATGAGC</t>
  </si>
  <si>
    <t>GCACAGAAAGTGTCGAAAC</t>
  </si>
  <si>
    <t>GCGAGGGCCAGGGCTGAGGTC</t>
  </si>
  <si>
    <t>GGCTTCCCAACGAGGCTGGT</t>
  </si>
  <si>
    <t>GGTCCTGATCTGTTTCAGTC</t>
  </si>
  <si>
    <t>GTTTCTACGCCTCGCGAGGG</t>
  </si>
  <si>
    <t>GAGGGTGGGAGGTCGTGTAT</t>
  </si>
  <si>
    <t>GAGTTTTCGATTTAGTGTG</t>
  </si>
  <si>
    <t>GTCACGGCCGCGCGCGGCGT</t>
  </si>
  <si>
    <t>GGGAGTGGCTGCTCGCGGAG</t>
  </si>
  <si>
    <t>GTCCAGCGATGGATCCCACCG</t>
  </si>
  <si>
    <t>GCATAGTGAAGCCCATTAGC</t>
  </si>
  <si>
    <t>GCCCATTAGCCGGGGCGCCTT</t>
  </si>
  <si>
    <t>GCCTTCGGGAAAGTGTATCTG</t>
  </si>
  <si>
    <t>GAAAGTGTATCTGGGGCAGAA</t>
  </si>
  <si>
    <t>GTAGGAAGTCAACGAGTAGCA</t>
  </si>
  <si>
    <t>GTTGGCGGGAGTGGCTGCTCG</t>
  </si>
  <si>
    <t>GCTTCAGGCCGTCCCCTCACC</t>
  </si>
  <si>
    <t>GACGGCCTGAAGCGAAGCGTG</t>
  </si>
  <si>
    <t>GTTGGTGTCGGTGTGCGGAAG</t>
  </si>
  <si>
    <t>GTGGCCTTACGAAGGAGCAG</t>
  </si>
  <si>
    <t>GCGCGGAGCGAACGAAGCAG</t>
  </si>
  <si>
    <t>GTCCGGCTGGCTGCGGCCGGC</t>
  </si>
  <si>
    <t>GACAGCGTTCTACTCGTAGC</t>
  </si>
  <si>
    <t>GTGCGGAAGTGGCCTTACGA</t>
  </si>
  <si>
    <t>GGCTGCGGCCGGCCGGTGGTG</t>
  </si>
  <si>
    <t>GTTCTACTCGTAGCAGGCGGG</t>
  </si>
  <si>
    <t>GGAAGCCGCGAGGAGAGCC</t>
  </si>
  <si>
    <t>GACGGGGCCGGGCTCTCCTCG</t>
  </si>
  <si>
    <t>GGAAGCAGGCGCGCGAGACG</t>
  </si>
  <si>
    <t>GAAGCGCCAGGTACCACGAGT</t>
  </si>
  <si>
    <t>GCGCCTGCTTCCGCCTCCCTG</t>
  </si>
  <si>
    <t>GTGGCGGCGGCTTGTTGTTG</t>
  </si>
  <si>
    <t>Gcggcggcggcccaggctgcgc</t>
  </si>
  <si>
    <t>Ggcccaggctgcgcaggccg</t>
  </si>
  <si>
    <t>GcaggccgaggcggcCGACTCG</t>
  </si>
  <si>
    <t>GcggcCGACTCGTGGTACC</t>
  </si>
  <si>
    <t>GGCTCTTAGCGGGGCGACGGC</t>
  </si>
  <si>
    <t>GACAGCGGCCGGGGCTCTTAGC</t>
  </si>
  <si>
    <t>GTTGTCAGGCGGGGACAGCGGC</t>
  </si>
  <si>
    <t>GGTGGAGAGCGACGTGAGTCC</t>
  </si>
  <si>
    <t>GCCCAGGGAGCGGCCACTGCAG</t>
  </si>
  <si>
    <t>GCAGTGGCCGCTCCCTGGGCCGT</t>
  </si>
  <si>
    <t>GCACTCCTGGCCCCGAGGGGAA</t>
  </si>
  <si>
    <t>GTCCCCGCCTGACAACCCGCA</t>
  </si>
  <si>
    <t>GAGCGGCCACTGCAGCGGCGGC</t>
  </si>
  <si>
    <t>GAGCGATAACGATGACATCG</t>
  </si>
  <si>
    <t>GGCCGACAGCCCCGACCTTCT</t>
  </si>
  <si>
    <t>GTAAAAGACATCCCTGTGGC</t>
  </si>
  <si>
    <t>GCCGCTGGGAGGAGCCCGTTG</t>
  </si>
  <si>
    <t>Gcggcggcggcgagtgggggtc</t>
  </si>
  <si>
    <t>GGGCGCAATGGAGCGGAAG</t>
  </si>
  <si>
    <t>GAGTGCCCGGCGCTCCCGCA</t>
  </si>
  <si>
    <t>GCGCTCCCGCAGGGCTGGGAGA</t>
  </si>
  <si>
    <t>GGGAAGAAGTGCCCAGAAGGT</t>
  </si>
  <si>
    <t>GCCGGCCGCGCAGGGCCTCAA</t>
  </si>
  <si>
    <t>GAATGAGCGCGCCGGCCGCGC</t>
  </si>
  <si>
    <t>GAGCTTAATCGCCCGAGCAG</t>
  </si>
  <si>
    <t>GCAGACCCAACCTCTCCCGAG</t>
  </si>
  <si>
    <t>GTGAGAGGTGGCCTGAGGGAC</t>
  </si>
  <si>
    <t>GTTGTGAGCAAATCTTGGTGG</t>
  </si>
  <si>
    <t>GGGCGGCCTGAGAAGATATCA</t>
  </si>
  <si>
    <t>GCGGGGTTGTGAGCAAATCT</t>
  </si>
  <si>
    <t>GCCAAGCGACTAAAGCTGGA</t>
  </si>
  <si>
    <t>GCTAGAGAAAAAGAATGGCG</t>
  </si>
  <si>
    <t>GAATGGCGAGGAGGGACCGGA</t>
  </si>
  <si>
    <t>GTAGAGCACCTCTCGGGAG</t>
  </si>
  <si>
    <t>GTCGTCTACCTGACCGACT</t>
  </si>
  <si>
    <t>GGTCAGCTGTTGGCGGTGCA</t>
  </si>
  <si>
    <t>GCGCGCGCGGTCAGCTGTTGG</t>
  </si>
  <si>
    <t>GCTGGGGCTGTAAGGCGCGCG</t>
  </si>
  <si>
    <t>GAAACCGTGCCACCGCAAGGA</t>
  </si>
  <si>
    <t>GAAGGCCTTGCGCTCCGGCCA</t>
  </si>
  <si>
    <t>GCGCTCCGGCCATGGGCACCG</t>
  </si>
  <si>
    <t>GCTCAGGAACCAAGCTACCGC</t>
  </si>
  <si>
    <t>GGAAGGAGCCGGCGGTAGCT</t>
  </si>
  <si>
    <t>GTGGGCACCGTCCAGCCCGGG</t>
  </si>
  <si>
    <t>GGCGCGCGCGGTCAGCTGT</t>
  </si>
  <si>
    <t>GCCCACGTGCGACAGTCCGCG</t>
  </si>
  <si>
    <t>GGTCCAAGCCCGCGGTGCCCA</t>
  </si>
  <si>
    <t>GGCGACGGAGCGGCGAATGC</t>
  </si>
  <si>
    <t>GCTGCGAGATGCGACCGGGG</t>
  </si>
  <si>
    <t>GGAGCTGCTGCGAGATGCGAC</t>
  </si>
  <si>
    <t>GTCGCACGGGTAGCGTGGGTC</t>
  </si>
  <si>
    <t>GGGTCGCACGGGTAGCGT</t>
  </si>
  <si>
    <t>GGTGTCCGACCATGAGCGTC</t>
  </si>
  <si>
    <t>GCCCCGGCAGGAAATGCGTCA</t>
  </si>
  <si>
    <t>GAGCAGCACGGAGCACTGGCC</t>
  </si>
  <si>
    <t>GCGGAGGCACCGGGAAGCTCG</t>
  </si>
  <si>
    <t>GGAAGCTCGAGGCGCCGCGG</t>
  </si>
  <si>
    <t>GCTTCCTTCCAGTAAGGAGT</t>
  </si>
  <si>
    <t>GCTCCTTTATCACGGTTTT</t>
  </si>
  <si>
    <t>GAAGACCCCGACTCCTTAC</t>
  </si>
  <si>
    <t>GTCTGGCGTGAGGGTGGACG</t>
  </si>
  <si>
    <t>GCGGCGGCCGCGCGACCCTC</t>
  </si>
  <si>
    <t>GACTTTTGGCTACGGAGAAGG</t>
  </si>
  <si>
    <t>GTTTTCTCAGCCAGGCGGCGG</t>
  </si>
  <si>
    <t>GCGGCGGCGACTGGCAATGTT</t>
  </si>
  <si>
    <t>GACTCAACCTCTACTGTGGGG</t>
  </si>
  <si>
    <t>GGCCTCGGCCCGGCGAGAGAT</t>
  </si>
  <si>
    <t>GTCTCTGCGCGGGTTGCAAG</t>
  </si>
  <si>
    <t>GCGCGGGTTGCAAGGGGTCCG</t>
  </si>
  <si>
    <t>GGGTCCGAGGCTAGAGGCGC</t>
  </si>
  <si>
    <t>GGGACCCCGCGCCTCTAGCCT</t>
  </si>
  <si>
    <t>GAGCTCGGGTGGGCGCGATC</t>
  </si>
  <si>
    <t>GGGCGTGCGTGTGACCCTc</t>
  </si>
  <si>
    <t>GATCTGGATTTGGCGGCAGCT</t>
  </si>
  <si>
    <t>GAGTTGCTGGCCGTCTACTA</t>
  </si>
  <si>
    <t>GGCGGGATCCGGTTGGAATTT</t>
  </si>
  <si>
    <t>GTGGGCGCGATCTGGATTTGG</t>
  </si>
  <si>
    <t>GGTGAGCGCGCTGGCGCGTGG</t>
  </si>
  <si>
    <t>GCGCCTCGGGCGTTGTAGG</t>
  </si>
  <si>
    <t>GTGCGCTCGCCTGCGCTGTGG</t>
  </si>
  <si>
    <t>GTTGTTGCTGTAGTGGCGGAG</t>
  </si>
  <si>
    <t>GTCATGACGTCGCGTTCCGT</t>
  </si>
  <si>
    <t>GTGTCCCTTCTGGTCGCCAG</t>
  </si>
  <si>
    <t>GTAGGCGGGACCGGACCCTC</t>
  </si>
  <si>
    <t>GGGCTCTGGGCGGAGCGCCTC</t>
  </si>
  <si>
    <t>GGCGACCAGAAGGGACACGGA</t>
  </si>
  <si>
    <t>GGATCGTGGTACTGCTATGG</t>
  </si>
  <si>
    <t>GTTCGGAAGTTTTCGCGC</t>
  </si>
  <si>
    <t>GGCAGGCTCCGCTGCGGCACA</t>
  </si>
  <si>
    <t>GCGCCGGGGTGGAGTCATCC</t>
  </si>
  <si>
    <t>GCGGCACACGGTCTGGAGGTC</t>
  </si>
  <si>
    <t>GTGCTGGACGATGTGGAGCTG</t>
  </si>
  <si>
    <t>GACTTCCTGGACGACGAGGTG</t>
  </si>
  <si>
    <t>GCGCGCGGGCTCTAGCGCT</t>
  </si>
  <si>
    <t>GAACCTCCACGCGACTTTGG</t>
  </si>
  <si>
    <t>GCTCCGCTGCGGCACACGGTC</t>
  </si>
  <si>
    <t>GAAACAGCCTGTAGCACTA</t>
  </si>
  <si>
    <t>GTATTATGTGTACAAAATTAAT</t>
  </si>
  <si>
    <t>GATGTGGAGGCCCGGGCGCG</t>
  </si>
  <si>
    <t>GCTCCGTTAGCGACGATGTGG</t>
  </si>
  <si>
    <t>GTCCCGCCCCGGGCTCGCCA</t>
  </si>
  <si>
    <t>GCCCACTGAAAGGATTAGT</t>
  </si>
  <si>
    <t>GAGAAGGTTGACCAAATCGAAA</t>
  </si>
  <si>
    <t>GAACCCTAATGTTTGCACTGAAG</t>
  </si>
  <si>
    <t>GGTGCGCAGCGCTGAGTGTCG</t>
  </si>
  <si>
    <t>GCGCCTCAAGTCTTTCCGAG</t>
  </si>
  <si>
    <t>GGGGCGAGACGGTGAGCGTGG</t>
  </si>
  <si>
    <t>GGCGACCCCTGGCGAGCCCG</t>
  </si>
  <si>
    <t>GGCAGCAGCCTAGTGCTTTTT</t>
  </si>
  <si>
    <t>GATTTGGTCAACCTTCTCTTTT</t>
  </si>
  <si>
    <t>GTACCTTATCTGGGAAGAGCT</t>
  </si>
  <si>
    <t>GGAAGAGCTCGGGATTTTCAC</t>
  </si>
  <si>
    <t>GTTCACCCAAACCTCAAGTGT</t>
  </si>
  <si>
    <t>GACACTCAGCGCTGCGCACCG</t>
  </si>
  <si>
    <t>GGGGGAAGGAAACGGCGCCCC</t>
  </si>
  <si>
    <t>GGCCTGGCCACTGTCCCGCCC</t>
  </si>
  <si>
    <t>GCCCACTGAAAGGATTAGTT</t>
  </si>
  <si>
    <t>GCACTAGGCTGCTGCCCACTGAA</t>
  </si>
  <si>
    <t>GCTAACGGAGCGTTGCGGCGC</t>
  </si>
  <si>
    <t>GCCGGCGACCCCTGGCGAGCC</t>
  </si>
  <si>
    <t>GACCCCTGGCGAGCCCGGGGC</t>
  </si>
  <si>
    <t>GCCCGGGCGCGCGGAGCTGCG</t>
  </si>
  <si>
    <t>GGGAAGGAAACGGCGCCCC</t>
  </si>
  <si>
    <t>GTTAGCGACGATGTGGAGGCC</t>
  </si>
  <si>
    <t>GCGAGACCCAGAGTTCCCGC</t>
  </si>
  <si>
    <t>GGCGCGCGGTTACCGTGGAA</t>
  </si>
  <si>
    <t>GCCGGGGACGACATAGTGCT</t>
  </si>
  <si>
    <t>GCGGGGGTGGCCCTTCCACGC</t>
  </si>
  <si>
    <t>GGACTCACGCGTCTGGGCGG</t>
  </si>
  <si>
    <t>GCTCGGGGGACTCACGCGTC</t>
  </si>
  <si>
    <t>GGTTTGGGAGCGCTACTCGCC</t>
  </si>
  <si>
    <t>GCAAGCGGCCGCCTTTCCA</t>
  </si>
  <si>
    <t>GTAACCGCGCGCCGGCGGGGA</t>
  </si>
  <si>
    <t>GAACGTCCGCGCTGCGGAGC</t>
  </si>
  <si>
    <t>GGAACCTGGGGGTCGCGCGTC</t>
  </si>
  <si>
    <t>GCGGCGGGTGTTCCGGAACC</t>
  </si>
  <si>
    <t>GGAGTAAGTCGGCGAGCGCCC</t>
  </si>
  <si>
    <t>GCACCTGGAGGTCCGCGACG</t>
  </si>
  <si>
    <t>GCGCCGGCAGCCAGCACCTGG</t>
  </si>
  <si>
    <t>GCAAATATGGACCTCGCGG</t>
  </si>
  <si>
    <t>GACTTGTGGCGGTCGAGCG</t>
  </si>
  <si>
    <t>GCCGCCCACACGGCACCGCC</t>
  </si>
  <si>
    <t>GACGCCGCAGGCTCCGGAGGC</t>
  </si>
  <si>
    <t>GTCCATATTTGCTTAGTGCCG</t>
  </si>
  <si>
    <t>GAACCTGGGGGTCGCGCGTC</t>
  </si>
  <si>
    <t>GGCGGGTGTTCCGGAACCTG</t>
  </si>
  <si>
    <t>GCGTGGCGCAGGCGAATCCT</t>
  </si>
  <si>
    <t>GTGGCGGTCGAGCGTGGCGC</t>
  </si>
  <si>
    <t>GCGCGCAAAGCTGCAGCGTC</t>
  </si>
  <si>
    <t>GGCGGGCGGGGAGGCGCTTCC</t>
  </si>
  <si>
    <t>GCAAGCACCGCGTAGGCCAGC</t>
  </si>
  <si>
    <t>GCGCACTCGGGGGATCCCG</t>
  </si>
  <si>
    <t>Gtctgggggagacaggcagcg</t>
  </si>
  <si>
    <t>GAGTGCGCCCGCGACGAG</t>
  </si>
  <si>
    <t>GTCCTCAAACTCCCGCTGC</t>
  </si>
  <si>
    <t>GTACCTCACCTTTCAGGATGG</t>
  </si>
  <si>
    <t>GGCCGCCATGACAGACGGC</t>
  </si>
  <si>
    <t>GCCATGACAGACGGCGGGATC</t>
  </si>
  <si>
    <t>GACGGCGGGATCCGGCCAGC</t>
  </si>
  <si>
    <t>GAGGACCGGCACCCCTCGTCG</t>
  </si>
  <si>
    <t>GGCAACCGGTTCCTCAGCAGT</t>
  </si>
  <si>
    <t>GTGAAGGGGGCGACGATA</t>
  </si>
  <si>
    <t>GTGCCGGCCTTCCTCGTGTGA</t>
  </si>
  <si>
    <t>GGAAAGAAATTGAATTTGCAG</t>
  </si>
  <si>
    <t>GCAGATCCCCTCACACGAGGA</t>
  </si>
  <si>
    <t>GTCGGAGCTGTAGTCGTTATC</t>
  </si>
  <si>
    <t>GAGAGCCAGCCGCGCTTTA</t>
  </si>
  <si>
    <t>GCGCTTTTGCCGGCTCCTTTT</t>
  </si>
  <si>
    <t>GCCGGCTCCTTTTAGGCAAC</t>
  </si>
  <si>
    <t>GATAGGGAAGGGCCCGGAAT</t>
  </si>
  <si>
    <t>GCCAGTGAACTGCTCGGGGA</t>
  </si>
  <si>
    <t>GCTTTTGGCGCCGGCCACGCG</t>
  </si>
  <si>
    <t>GCTGAGGTTTCGCTGCCGCC</t>
  </si>
  <si>
    <t>GACCGTCGGAGAGCGCAGAG</t>
  </si>
  <si>
    <t>GAGAGGCATGAGCGCGCGCC</t>
  </si>
  <si>
    <t>GCCCACGCTCGCTCCCGCTGT</t>
  </si>
  <si>
    <t>GcgcagcgcccccAGACCGT</t>
  </si>
  <si>
    <t>GcccgcgcgcccggcAGGAA</t>
  </si>
  <si>
    <t>GGAAAGGGCGGTCCTGCGCTG</t>
  </si>
  <si>
    <t>GCGAGCGTGGGCCACAGCGC</t>
  </si>
  <si>
    <t>GGGACCGCGGCTTCGCGGTTTCC</t>
  </si>
  <si>
    <t>GTCTGGCGCCCAGCAGAGGTT</t>
  </si>
  <si>
    <t>GCGCAGGCGCACTACAAAGTC</t>
  </si>
  <si>
    <t>GTTTCCTGGCAACCACGCAGCCA</t>
  </si>
  <si>
    <t>GAGAGACTCAGAGGCAGGGACCG</t>
  </si>
  <si>
    <t>GTCGAGAGAGACTCAGAGGCA</t>
  </si>
  <si>
    <t>GCCATGGTCGAGAGAGACTCAG</t>
  </si>
  <si>
    <t>GTCGGCGTTTTGAGCAATCTG</t>
  </si>
  <si>
    <t>GCTGCCAAGCCGAGCGGCCAT</t>
  </si>
  <si>
    <t>GCCAGGAAACCGCGAAGCCG</t>
  </si>
  <si>
    <t>GACCATGGCCAAATTCGTCATCG</t>
  </si>
  <si>
    <t>GCAATCTGCGGGCGGACGCG</t>
  </si>
  <si>
    <t>GGGGCGGTCCCTGCGCCGCC</t>
  </si>
  <si>
    <t>GGCCTAGCGCGGCCGGGCTTG</t>
  </si>
  <si>
    <t>GCGGCGGCGCGAGGTTGGGGG</t>
  </si>
  <si>
    <t>GCCGCCCGCCTCAGCCCAACA</t>
  </si>
  <si>
    <t>GAGCTGGCGGAGCTCGTGAAG</t>
  </si>
  <si>
    <t>GgccgggTGCTCGGCGGCCTG</t>
  </si>
  <si>
    <t>GGTGCGCATTCTGCGGCCCGC</t>
  </si>
  <si>
    <t>GTGCATCGCCATGTTGGGCTG</t>
  </si>
  <si>
    <t>GCTAGGCCGTTTGTTACTccg</t>
  </si>
  <si>
    <t>GGGCGGCGGCGGCGCGAGGTT</t>
  </si>
  <si>
    <t>GCAAGAAGAGAAGGGTGCTCG</t>
  </si>
  <si>
    <t>GAAGGGCTTATCCTTTTGTGG</t>
  </si>
  <si>
    <t>GGACTTCAGATTGATCCTTCC</t>
  </si>
  <si>
    <t>GAATTTTGGGAAGTTCCGTT</t>
  </si>
  <si>
    <t>GGATCAATCTGAAGTCCCCGG</t>
  </si>
  <si>
    <t>GCCCTTCCCCACCACTAACGG</t>
  </si>
  <si>
    <t>GCTCGGGATCCCGGGACGCA</t>
  </si>
  <si>
    <t>GGCCGCCGCCATCTTCCCCAA</t>
  </si>
  <si>
    <t>GAGGGGGCGGGACACAACT</t>
  </si>
  <si>
    <t>GTTTATCTCGCGAATTTT</t>
  </si>
  <si>
    <t>GGTTGAGCCCGGCCTGGCTGC</t>
  </si>
  <si>
    <t>GGCCGGGAAGCGTGTGCTA</t>
  </si>
  <si>
    <t>GAGAAGTTCGTGGAGAACATT</t>
  </si>
  <si>
    <t>GAGAAGTTTGACCACCTAG</t>
  </si>
  <si>
    <t>GGAAGCAGGAAGCGGGAGCGT</t>
  </si>
  <si>
    <t>GTGTGGGTCGGGGACGGGCCG</t>
  </si>
  <si>
    <t>GGAGCGTAGGGCCACGCCTG</t>
  </si>
  <si>
    <t>GATACGACTTCCGTTTCCTCT</t>
  </si>
  <si>
    <t>GCGCGGGCGAGCTCTTGGGGG</t>
  </si>
  <si>
    <t>GCGGAGCCTCGTTATCGGGAC</t>
  </si>
  <si>
    <t>GGGATGCGACAACCTGGACAG</t>
  </si>
  <si>
    <t>GCTTGTTCCGGAAGTGGCTCT</t>
  </si>
  <si>
    <t>GTAGGTAGCCATTATCACTCT</t>
  </si>
  <si>
    <t>GCGCGTAGTCTCTCGTTCGCC</t>
  </si>
  <si>
    <t>GGAACAAGCGTCGCGTTTCTG</t>
  </si>
  <si>
    <t>GCGTTTCTGAGGAGAAACTCT</t>
  </si>
  <si>
    <t>GCGCTCTGGAAGACATTGAAC</t>
  </si>
  <si>
    <t>GCGGGGAGCGAAAGCGTGAC</t>
  </si>
  <si>
    <t>GAAAGCGTGACCGGGCTGCAC</t>
  </si>
  <si>
    <t>GTGCGTGCGCAGCGAAAGGGC</t>
  </si>
  <si>
    <t>GCTGACTGGGGGAACGGGAA</t>
  </si>
  <si>
    <t>GGGGTCCTGAGGGTAAACAT</t>
  </si>
  <si>
    <t>GCTGGTGCCTCCGGCGCTA</t>
  </si>
  <si>
    <t>GGCCCCTGAAGCGGCCGCGGC</t>
  </si>
  <si>
    <t>GGGATCTTGAGCTACGAACAC</t>
  </si>
  <si>
    <t>GCCTCCCGATGTTTACCCTC</t>
  </si>
  <si>
    <t>GCCTCCGGCGCTACGGGCT</t>
  </si>
  <si>
    <t>GGATCTTGAGCTACGAACAC</t>
  </si>
  <si>
    <t>GGCCTCCCGATGTTTACCCTC</t>
  </si>
  <si>
    <t>GCTACGGGCTGGGCAAGATGG</t>
  </si>
  <si>
    <t>GGCTGACTGGGGGAACGGGAA</t>
  </si>
  <si>
    <t>GGGCCAGGCTGACTGGGGGAA</t>
  </si>
  <si>
    <t>GTAGCGCCGGAGGCACCAGC</t>
  </si>
  <si>
    <t>GGGGTCCTGAGGGTAAACATC</t>
  </si>
  <si>
    <t>GCTGGGCAAGATGGCGGCCTT</t>
  </si>
  <si>
    <t>GTGCCTCCGGCGCTACGGGC</t>
  </si>
  <si>
    <t>GAGTCGCCACCGCCTACCGCC</t>
  </si>
  <si>
    <t>GTCACCGCGCCGAAACGGGAG</t>
  </si>
  <si>
    <t>GGGCCATGGCGGCGCAGGACC</t>
  </si>
  <si>
    <t>GGCGCAACGGCACACGATG</t>
  </si>
  <si>
    <t>GGCGCACGGCTTCCTGTTCTG</t>
  </si>
  <si>
    <t>GTTCTGAGGCGGCCCGGCGGT</t>
  </si>
  <si>
    <t>GACTCTGCCCGCTCCCGTTT</t>
  </si>
  <si>
    <t>GAACCACCAGCTGGTCCCGCC</t>
  </si>
  <si>
    <t>GCTGCGGCTAGCCCGGGCTAC</t>
  </si>
  <si>
    <t>GCTCGGTCACCGCGCCGAAAC</t>
  </si>
  <si>
    <t>GTGCGATCTTCCCTAGCGCCT</t>
  </si>
  <si>
    <t>GGCCCGTGCGCCAAGCTCAG</t>
  </si>
  <si>
    <t>GGGGTCCGTCCGCCCTCGC</t>
  </si>
  <si>
    <t>GCCGCCGCAAATCACACATGA</t>
  </si>
  <si>
    <t>GATTTCGGCAGGACCAGGCGC</t>
  </si>
  <si>
    <t>GATGAGATTTCGGCAGGACC</t>
  </si>
  <si>
    <t>GAAGGCGATGAGATTTCGGC</t>
  </si>
  <si>
    <t>GGGACACCATGCGGCCGGGAG</t>
  </si>
  <si>
    <t>GGAACAGGGCGGGACACCATG</t>
  </si>
  <si>
    <t>GGGCCGGGCACCTGGGGAACA</t>
  </si>
  <si>
    <t>GCCCTCCCAGAAGTCTTTGGG</t>
  </si>
  <si>
    <t>GGTTGTTACCGAGGAAGATGG</t>
  </si>
  <si>
    <t>GCGCCAGACCCGAGGCGCTA</t>
  </si>
  <si>
    <t>GCTTGGCGCACGGGCCGACC</t>
  </si>
  <si>
    <t>GCTGCGGGGGCCCGGCGAGGG</t>
  </si>
  <si>
    <t>GTCCACGGACCCGAGGGAACG</t>
  </si>
  <si>
    <t>GGAACGCGGCGCAGCCGTgg</t>
  </si>
  <si>
    <t>GTGTGATTTGCGGCGGCCAG</t>
  </si>
  <si>
    <t>GCCCACTGCCTTGAAGGGACT</t>
  </si>
  <si>
    <t>GGTCATCGCTGCGCAGGTCCA</t>
  </si>
  <si>
    <t>GGCCGACGCAGCCAGCATGTC</t>
  </si>
  <si>
    <t>GTGCGTTCTGGGAAAGTTGCT</t>
  </si>
  <si>
    <t>GTTGCGTTCGGTTTCCCGA</t>
  </si>
  <si>
    <t>GATTCACCGGAAGCGCTCTA</t>
  </si>
  <si>
    <t>GCTTCCGGTGAATCACGGTGC</t>
  </si>
  <si>
    <t>GCGGTGCCTCAGAAGACCCTC</t>
  </si>
  <si>
    <t>GGAGGCTTCCCTGCGGAGAGC</t>
  </si>
  <si>
    <t>GGCCACGCCTCTTATAGGCC</t>
  </si>
  <si>
    <t>GTGGGGGGTCCTCCCACCGC</t>
  </si>
  <si>
    <t>GGTTTCCCGAGGGTCTTCTG</t>
  </si>
  <si>
    <t>GAAGACACTACAGCCTCAAGG</t>
  </si>
  <si>
    <t>GTAGTGTCTTCTCGAGAAGC</t>
  </si>
  <si>
    <t>GCTCGGGTAACCGGAGTGC</t>
  </si>
  <si>
    <t>GGGGAAGTTATTTTAAGATGA</t>
  </si>
  <si>
    <t>GTTGGCTGGTTGCACCGATC</t>
  </si>
  <si>
    <t>GATCTGGGGGCTTCCCGGGCT</t>
  </si>
  <si>
    <t>GGTATATAGGTCCTTCTAAGC</t>
  </si>
  <si>
    <t>GTTTAATTGGATACGTGTTA</t>
  </si>
  <si>
    <t>GTGTGCTTCTAGTGTTTAAT</t>
  </si>
  <si>
    <t>GCTTCCCGGGCTCGGGTAAC</t>
  </si>
  <si>
    <t>GGAGAATTTCACGGCACTGTT</t>
  </si>
  <si>
    <t>GTGGCCCTTTTTACCTCATGA</t>
  </si>
  <si>
    <t>GAACTGCCAGGTGAGTACT</t>
  </si>
  <si>
    <t>GGGTACGATGGAGAATTTCA</t>
  </si>
  <si>
    <t>GCGCCGGGGCGGAGGGTACGA</t>
  </si>
  <si>
    <t>GACACGGAGACAGCGCCGGGG</t>
  </si>
  <si>
    <t>GCTCCTGACTTGTCCGCGCC</t>
  </si>
  <si>
    <t>GCCGGGTCCCCCGCCCGCAGG</t>
  </si>
  <si>
    <t>GGTCCGAAGCCGAGTGCGGTT</t>
  </si>
  <si>
    <t>GCTGTCTCCGTGTCTGCCGT</t>
  </si>
  <si>
    <t>GGCAGCTCTGGCACGCGTCA</t>
  </si>
  <si>
    <t>GCGGTAGGAACATGGCGGAT</t>
  </si>
  <si>
    <t>GGCATAAAGCGCTCTCTCGGG</t>
  </si>
  <si>
    <t>GCTTCAGGACGCTGTGAATT</t>
  </si>
  <si>
    <t>GAGGCGCCACCGCGAACTCGG</t>
  </si>
  <si>
    <t>GCGAACTCGGAGGTTTGAGGC</t>
  </si>
  <si>
    <t>GGTTTGAGGCCGGCTGCCGGG</t>
  </si>
  <si>
    <t>GCGGTGCTTGAAGGTGCGGG</t>
  </si>
  <si>
    <t>GGAGCAGACTCTTTCGCTTG</t>
  </si>
  <si>
    <t>GGATCGGCTCACGCAGCTTC</t>
  </si>
  <si>
    <t>GAGTCTGGCGCACGACCGAG</t>
  </si>
  <si>
    <t>GGGCCCGGGGCCCCCTAGGTT</t>
  </si>
  <si>
    <t>GGGCCTTTGCGCGCGGTGCTC</t>
  </si>
  <si>
    <t>GGCGCTGGAGTTGCCTGGCCC</t>
  </si>
  <si>
    <t>GCACTGGACGGCCTCGGCGC</t>
  </si>
  <si>
    <t>GAGAGGCTGCGGCGGCTGACT</t>
  </si>
  <si>
    <t>GGCGGCTGACTAGGTTTT</t>
  </si>
  <si>
    <t>GTTTTCGGACCGCGGCGCGG</t>
  </si>
  <si>
    <t>GCGGGGAAGAGAGACTGCGGC</t>
  </si>
  <si>
    <t>GGCACTTGACCACCCCGCCCT</t>
  </si>
  <si>
    <t>GCGGGAAAGTGCGGGTCGCAG</t>
  </si>
  <si>
    <t>GCGTCTGGTGTGCGGGCGCTg</t>
  </si>
  <si>
    <t>GCGGGCGCTggggcgggtatg</t>
  </si>
  <si>
    <t>GCTggggcgggtatgagggtg</t>
  </si>
  <si>
    <t>GCGCCAGACTCCGAACCTAG</t>
  </si>
  <si>
    <t>GGAACTTGAGCCCCTTGTCC</t>
  </si>
  <si>
    <t>GAGCCCCTTGTCCCGGCGCAC</t>
  </si>
  <si>
    <t>GAGGGATGTTAAGCGAGGGAG</t>
  </si>
  <si>
    <t>GCCAGGCCGTGGGAGAGACGC</t>
  </si>
  <si>
    <t>GGGCCCCCTAGGTTCGGAGTC</t>
  </si>
  <si>
    <t>GACTCGAGCTCTGGGAATAT</t>
  </si>
  <si>
    <t>GGGGCAGCCGACCAAGGAAAC</t>
  </si>
  <si>
    <t>GGCCATCCAGGACTACGGCTT</t>
  </si>
  <si>
    <t>GCGGGGGTGATAGTACAGA</t>
  </si>
  <si>
    <t>GCCGGGCACCCTGGAAAGGCG</t>
  </si>
  <si>
    <t>GGAAGCGACGCCGAGGAGCTA</t>
  </si>
  <si>
    <t>GAACGCTCCAGGTAAAGCGCT</t>
  </si>
  <si>
    <t>GCCCTTCCCGTCTTCCGTAC</t>
  </si>
  <si>
    <t>GTTTGCAAACGGCGCGTACC</t>
  </si>
  <si>
    <t>GCCCGGATCAGACTCGAGCTC</t>
  </si>
  <si>
    <t>GTCAAGAAGCTCACTTTCTAT</t>
  </si>
  <si>
    <t>GTGGTAGGCATCGCCATTT</t>
  </si>
  <si>
    <t>GCTTCTTGACAAGTGCCAAAA</t>
  </si>
  <si>
    <t>GAAGCTCACTTTCTATTGGC</t>
  </si>
  <si>
    <t>GCGGTAGGCTTAAATTTGGGG</t>
  </si>
  <si>
    <t>GTGGATGAAAAGGAAATTGGG</t>
  </si>
  <si>
    <t>GAAATTGGGAGGTATAGTTAC</t>
  </si>
  <si>
    <t>GGGACGCTTTTAGAGCTAA</t>
  </si>
  <si>
    <t>GTATAGTTACAGGGCTGGAGA</t>
  </si>
  <si>
    <t>GCGATGCCTACCACCTAGAAC</t>
  </si>
  <si>
    <t>GGGAAATGCAGTTCGCGCG</t>
  </si>
  <si>
    <t>GACGTATCTCCGAAGACCTCT</t>
  </si>
  <si>
    <t>GCCACAGCAGCTCTCCAAAGC</t>
  </si>
  <si>
    <t>GCCGGTACCTACTTGAGGTCC</t>
  </si>
  <si>
    <t>GAGATACGTCATCAGCGAGCG</t>
  </si>
  <si>
    <t>GCGCTGCGCTCCAGCGTGAGCA</t>
  </si>
  <si>
    <t>GACCTCAAGTAGGTACCGGCTGA</t>
  </si>
  <si>
    <t>GTAGGTACCGGCTGAAGGGGC</t>
  </si>
  <si>
    <t>GTACCGGCTGAAGGGGCCGGGGT</t>
  </si>
  <si>
    <t>GGCTTTTTTGCTTGCGAAGC</t>
  </si>
  <si>
    <t>GCCGGCTCAGAAGCTCACG</t>
  </si>
  <si>
    <t>GTGGAGCCGCCATGTTTGGAA</t>
  </si>
  <si>
    <t>GGAAGGCCCGGCGGGGCCTGA</t>
  </si>
  <si>
    <t>GCTTGGCCCGGAAGGCCCGGC</t>
  </si>
  <si>
    <t>GCAGCCACCCGGTCCCCCTC</t>
  </si>
  <si>
    <t>GCTGGAAGGTCTAGGAGCGCC</t>
  </si>
  <si>
    <t>GCTGCCTGAAGAAGCGAAGCT</t>
  </si>
  <si>
    <t>GTCCACCAAAGTACTGCTGGA</t>
  </si>
  <si>
    <t>GAGCAActaattcacaaatg</t>
  </si>
  <si>
    <t>GCGTACGCGTATCTCCTCC</t>
  </si>
  <si>
    <t>GAGGCTGTGGGGCCTCAGCGT</t>
  </si>
  <si>
    <t>GATGGCGCCCGGGCCCTTCGC</t>
  </si>
  <si>
    <t>GGCCGCGTCGGGGATGGCGCC</t>
  </si>
  <si>
    <t>GTTTTGAAATCGGGCCGCGG</t>
  </si>
  <si>
    <t>GTCGCTGTGCCGCATCGGGC</t>
  </si>
  <si>
    <t>GTCACAGTGGGCGGAAGTCG</t>
  </si>
  <si>
    <t>GCACTGTCTCCTGCCCGATG</t>
  </si>
  <si>
    <t>GCGACGCCGTGTTGACTTCCC</t>
  </si>
  <si>
    <t>GGCTGCAGCTTCAGGCCGGAA</t>
  </si>
  <si>
    <t>GCGGCCGCTGTTTTGAAATC</t>
  </si>
  <si>
    <t>GCCTCCTTCCAGGCCTTACTCT</t>
  </si>
  <si>
    <t>GGTGAGTAGCTCTCTGATCT</t>
  </si>
  <si>
    <t>GCCGCTGCTGTCGCTATGGAGAC</t>
  </si>
  <si>
    <t>GTTATGGCCGCTGCTGTCGCTA</t>
  </si>
  <si>
    <t>GCTCTGTCAGGCTGGTGGCGTTT</t>
  </si>
  <si>
    <t>GTCTCTGGGCTTTTGCTCTGTC</t>
  </si>
  <si>
    <t>GGAACTTCGCCCGCGTCTCT</t>
  </si>
  <si>
    <t>GTAAGGCCTGGAAGGAGGCCAC</t>
  </si>
  <si>
    <t>GGAGGCCACGGGGAAGAGGTC</t>
  </si>
  <si>
    <t>GCAGGGTTAATATTTGGACAGAG</t>
  </si>
  <si>
    <t>GAGAGCGCGGAGGCCTCGGGG</t>
  </si>
  <si>
    <t>GAAGCCACCGACTCTGTCCTTGAT</t>
  </si>
  <si>
    <t>GTAGGCGCAACAGCGAGGGAT</t>
  </si>
  <si>
    <t>GATGGGAGGAGTCAAACATACGT</t>
  </si>
  <si>
    <t>GACTTTTAAAAGTCAGTAACGGG</t>
  </si>
  <si>
    <t>Gcttagaaaaacagcggcgc</t>
  </si>
  <si>
    <t>GctcGGCGTCCCAACACGG</t>
  </si>
  <si>
    <t>GCGCAACAGCGAGGGATCGGTCTG</t>
  </si>
  <si>
    <t>GACTTTTAAAAGTCGTAGCTG</t>
  </si>
  <si>
    <t>GAGGCCTCGGGGTGGACAGCC</t>
  </si>
  <si>
    <t>GCGGTCTCTCCGAGAGCGCGG</t>
  </si>
  <si>
    <t>GTCTCGGGGCTTCCTCCGTGT</t>
  </si>
  <si>
    <t>GGGCTCTAAGCGTGGCAGTCT</t>
  </si>
  <si>
    <t>GCTGAGTTCGGCCTCCAAAGG</t>
  </si>
  <si>
    <t>GTAAGTGGGCGGCAACGGTTT</t>
  </si>
  <si>
    <t>GCTGAGGTAAGTGGGCGGCAA</t>
  </si>
  <si>
    <t>GACAGAGTCGGTGGCTTCTTCC</t>
  </si>
  <si>
    <t>GCCAATCAAGGACAGAGTCGG</t>
  </si>
  <si>
    <t>GCGGAGCTAGAATTTCGTTAA</t>
  </si>
  <si>
    <t>GACAGCTCTTACAGCCAATCA</t>
  </si>
  <si>
    <t>GCTGGCAAGCTTCGGGTAC</t>
  </si>
  <si>
    <t>GTCAGCAAACGCCTACGAGA</t>
  </si>
  <si>
    <t>GTCGGGCTAAATCCGGAGGG</t>
  </si>
  <si>
    <t>GGAGCGGCGGCGATTAGAGG</t>
  </si>
  <si>
    <t>GGGCTGGGGGGCGAGGCTAAT</t>
  </si>
  <si>
    <t>GAAATCGTGGCAGCCGCCT</t>
  </si>
  <si>
    <t>GCGTTGGGCGTACTAGCGGC</t>
  </si>
  <si>
    <t>GGGCAGAACCCACGGCTGATA</t>
  </si>
  <si>
    <t>GTACAGGGACCGAGAGTGGGC</t>
  </si>
  <si>
    <t>GTACTAGCGGCTGGCAAGCTT</t>
  </si>
  <si>
    <t>GTTCTCTTCCTCCCTCGCG</t>
  </si>
  <si>
    <t>GTGTAGAGTGCGCGACGCTTT</t>
  </si>
  <si>
    <t>GCTTTTGGCGACCCGACCTC</t>
  </si>
  <si>
    <t>Gactgctgcggttgaggcgca</t>
  </si>
  <si>
    <t>GgtgtcaggcagcggcTGGT</t>
  </si>
  <si>
    <t>GcagcggcTGGTCGGACGT</t>
  </si>
  <si>
    <t>GGGGGTAGGTTAGCCAGAGGT</t>
  </si>
  <si>
    <t>GTCACCACCGCGCGCCCTGC</t>
  </si>
  <si>
    <t>GCTAACCTACCCCCGGAGCCA</t>
  </si>
  <si>
    <t>Gcctcaaccgcagcagtcgc</t>
  </si>
  <si>
    <t>GATCCAGGTCGCCATTCAGG</t>
  </si>
  <si>
    <t>GTGTGGAGGAGGTAGCGGCCTCC</t>
  </si>
  <si>
    <t>GCTCTCTCGGGCAACATGGC</t>
  </si>
  <si>
    <t>GTCTCATTCCCTCGCGCTCTCT</t>
  </si>
  <si>
    <t>GTAGGCGGGTGGAGAAGGATC</t>
  </si>
  <si>
    <t>GTTGCCCGAGAGAGCGCGA</t>
  </si>
  <si>
    <t>GCGCGAGGGAATGAGACAGAG</t>
  </si>
  <si>
    <t>GGGAATGAGACAGAGCGGCGA</t>
  </si>
  <si>
    <t>GGCCTCCGGGAGCCACCTGAA</t>
  </si>
  <si>
    <t>GCGACCTGGATCCAGACGAC</t>
  </si>
  <si>
    <t>GAGGGATGTGTCCAATCACG</t>
  </si>
  <si>
    <t>GCCGACTTCGGGGTCTAGGAG</t>
  </si>
  <si>
    <t>GAAGCCATCTAGCCTCGTGAT</t>
  </si>
  <si>
    <t>GTTCCTGCCAGACGTCGTGTC</t>
  </si>
  <si>
    <t>GCCAGACGTCGTGTCTGGCGT</t>
  </si>
  <si>
    <t>GAGGAACCCGTGTGATCCAC</t>
  </si>
  <si>
    <t>GTGTCCAATCACGAGGCTAGA</t>
  </si>
  <si>
    <t>GTTTCTAGGAGCTTCGCTATG</t>
  </si>
  <si>
    <t>GCTAGTGAGGTGCCGACTTC</t>
  </si>
  <si>
    <t>GAGGTGCCGACTTCGGGGTCT</t>
  </si>
  <si>
    <t>GCCGACTTCGGGGTCTAGGA</t>
  </si>
  <si>
    <t>GTGCGCACACACAGCCACATC</t>
  </si>
  <si>
    <t>GGCTAGATGGCTTCACAAGA</t>
  </si>
  <si>
    <t>GCGTATCATCTGCGTTTCT</t>
  </si>
  <si>
    <t>GCGGCTGCTTTAAGATTCTA</t>
  </si>
  <si>
    <t>GCCCACGCCAGACACGACGTC</t>
  </si>
  <si>
    <t>GGGCTAGTGAGGTGCCGACTT</t>
  </si>
  <si>
    <t>GACATTAGGAAGATGGTGCCC</t>
  </si>
  <si>
    <t>GGCACCTGTATTTCCGTTTC</t>
  </si>
  <si>
    <t>GGCGTTGGGACTGAGGGTCAC</t>
  </si>
  <si>
    <t>GCAAACACTCGCTCTTCTCGT</t>
  </si>
  <si>
    <t>GCCTTCAAGTCGGCCCAAACA</t>
  </si>
  <si>
    <t>GGCCCAACGCAGCCTTCAAGT</t>
  </si>
  <si>
    <t>GGGGAGCCACTCCAAGGCCG</t>
  </si>
  <si>
    <t>GCCATGGCTCCGGAGGCGAAC</t>
  </si>
  <si>
    <t>GGCTGCGTTGGGCCTGGTCAC</t>
  </si>
  <si>
    <t>GTCGGGAGAAGTTCTGCGA</t>
  </si>
  <si>
    <t>GTTGGGGCCGAGGCTCAACCG</t>
  </si>
  <si>
    <t>GCGCCTTATTCGAGAGGTGTC</t>
  </si>
  <si>
    <t>GACACGTGGAGCTCTATCC</t>
  </si>
  <si>
    <t>GGACACCCCGAAGGCTAAC</t>
  </si>
  <si>
    <t>GCGTGAGAATTGGCTATATCC</t>
  </si>
  <si>
    <t>GGGCTGGGAGACTAGGATGT</t>
  </si>
  <si>
    <t>GGAAGCAGGACTCGGGGCACT</t>
  </si>
  <si>
    <t>GAGGCTCAACCGGGGAGGAC</t>
  </si>
  <si>
    <t>GTCCGCCGCGCCTTATTCGAG</t>
  </si>
  <si>
    <t>GAAGCTATAAAGAGCCACGTT</t>
  </si>
  <si>
    <t>GCAGCTGTGTTCGCGGACTC</t>
  </si>
  <si>
    <t>GACTGATAGAGAAACTACTTA</t>
  </si>
  <si>
    <t>GTTTGGAATTAGTCAAGTTTC</t>
  </si>
  <si>
    <t>GCAACCGCCCATTCAGTCTA</t>
  </si>
  <si>
    <t>GTGGGATGGTGGACGACGTT</t>
  </si>
  <si>
    <t>GTCCTCTACGTCGCAGAATT</t>
  </si>
  <si>
    <t>GACGTTTGGGCGCCCACAGCT</t>
  </si>
  <si>
    <t>GTGTTCGCGGACTCAGGTGGA</t>
  </si>
  <si>
    <t>GGCCCCAGCCGTAGACTGAAT</t>
  </si>
  <si>
    <t>GCTTGGGACCGACATGTTGA</t>
  </si>
  <si>
    <t>GAGAGGCCTGACCTCCCGTG</t>
  </si>
  <si>
    <t>GgcgggAGGTCACTCGGGCGG</t>
  </si>
  <si>
    <t>GccccggcgggAGGTCACTCGGG</t>
  </si>
  <si>
    <t>GTCAGGCCTCTCGGCCTTTTc</t>
  </si>
  <si>
    <t>GGCTTTTCGCCCCAGCAGGCC</t>
  </si>
  <si>
    <t>GCGGTCGTGAAGATAGGTAA</t>
  </si>
  <si>
    <t>GACTTTCAGGGGTCGGAGCG</t>
  </si>
  <si>
    <t>GACCTcccgccggggcccggg</t>
  </si>
  <si>
    <t>Gctcgccctggccggaggggc</t>
  </si>
  <si>
    <t>Ggcggctcgccctggccgg</t>
  </si>
  <si>
    <t>GTCTGCGCCTGCCTTCCTGACC</t>
  </si>
  <si>
    <t>GccccggcgggAGGTCACTC</t>
  </si>
  <si>
    <t>GAACATGTCTGAGTCGGAGCT</t>
  </si>
  <si>
    <t>GCGGTCGTGAAGATAGGTA</t>
  </si>
  <si>
    <t>GCCGAGAGGCCTGACCTCCCG</t>
  </si>
  <si>
    <t>GACTTTCAGGGGTCGGAGCGC</t>
  </si>
  <si>
    <t>GCTTTTCGCCCCAGCAGGCC</t>
  </si>
  <si>
    <t>GCCCGAAGGGTCAGCACCAGC</t>
  </si>
  <si>
    <t>GAAGCCTCGAAGCCGGGATCC</t>
  </si>
  <si>
    <t>GACCCTTCGGGCCCGGATCC</t>
  </si>
  <si>
    <t>GCGCGCTCCCAGCGAAAGCAGC</t>
  </si>
  <si>
    <t>GCAGGGATCTGCGTTGGAGGA</t>
  </si>
  <si>
    <t>GGTGCTAGAATGCTGTGCGT</t>
  </si>
  <si>
    <t>GAATGCTGTGCGTCGGAAGGC</t>
  </si>
  <si>
    <t>GCAGCAGCTCTgccgccccgc</t>
  </si>
  <si>
    <t>GgccggggAAGCCTCGAAGCC</t>
  </si>
  <si>
    <t>GTCAGCACCAGCTGGTCTCCCG</t>
  </si>
  <si>
    <t>GCTTGCCAGGGACAGACGGCG</t>
  </si>
  <si>
    <t>GGCGAGCGAAAGCAAACGC</t>
  </si>
  <si>
    <t>GCCAGGGACAGACGGCGCGGT</t>
  </si>
  <si>
    <t>GCCCGAAGAGAGGTCCTAAT</t>
  </si>
  <si>
    <t>GTTCATCAGTCAGTGCCCGAAGAG</t>
  </si>
  <si>
    <t>GCGTTTGCTTTCGCTCGCCG</t>
  </si>
  <si>
    <t>GCACTTACCGGAGCGACCATG</t>
  </si>
  <si>
    <t>GCCGGGCGGGAAAGTTAGCTG</t>
  </si>
  <si>
    <t>GGCGGGAAAGTTAGCTGTGGC</t>
  </si>
  <si>
    <t>GCCGAGGCGCGTATCAGT</t>
  </si>
  <si>
    <t>GGCCGGCGGGGATTGGCAGA</t>
  </si>
  <si>
    <t>GTCCTAATGGGAATTCGAAGAA</t>
  </si>
  <si>
    <t>GTGCCCGAAGAGAGGTCCTAA</t>
  </si>
  <si>
    <t>GCCGCATTTATTCTGCTCTC</t>
  </si>
  <si>
    <t>GCTCAACTCGCCGAGATGACC</t>
  </si>
  <si>
    <t>GGGTCCTGTCCTGCGCGATCG</t>
  </si>
  <si>
    <t>GCTTCAAATCGTCACCCTCA</t>
  </si>
  <si>
    <t>GGCAAGCCAGCGGCGGTTTAA</t>
  </si>
  <si>
    <t>GTCTGTCCCTGGCAAGCCAG</t>
  </si>
  <si>
    <t>GCGTATCAGTCGGAATTTTG</t>
  </si>
  <si>
    <t>GGATACTCTCGCGTTCCTGAT</t>
  </si>
  <si>
    <t>GAATTCCCATTAGGACCTCTCTT</t>
  </si>
  <si>
    <t>GTATTTGCCGATTCAACGCAG</t>
  </si>
  <si>
    <t>GCCGATTCAACGCAGAGGTGCCC</t>
  </si>
  <si>
    <t>GTCTAAGACCCCGCGATCGCGC</t>
  </si>
  <si>
    <t>GACCCCGCGATCGCGCAGGAC</t>
  </si>
  <si>
    <t>GCCGGCGGGGATTGGCAGA</t>
  </si>
  <si>
    <t>GTTTTTCCCGGACGTTGGC</t>
  </si>
  <si>
    <t>GAAAGTTAGCTGTGGCCGGCG</t>
  </si>
  <si>
    <t>GCGTTCCTGATTGGCTGGTTG</t>
  </si>
  <si>
    <t>GCTCCATGAGCGAAGACGCGT</t>
  </si>
  <si>
    <t>GCGTCGGTGGCCGACATGGAG</t>
  </si>
  <si>
    <t>GCGGCTGTGAGTGCGGCGACA</t>
  </si>
  <si>
    <t>GCCACCAGCTGTTGCAGAAGT</t>
  </si>
  <si>
    <t>GTGTAGCAGAGGATGCGCTGG</t>
  </si>
  <si>
    <t>GTTTTTTTTCCCATGGCGCTC</t>
  </si>
  <si>
    <t>GCCCCGCGCATGAGCAGCGG</t>
  </si>
  <si>
    <t>GAGTCTCTTGCCCAACAGCG</t>
  </si>
  <si>
    <t>GCCCGCGCCCCAGAGCGCCAT</t>
  </si>
  <si>
    <t>GACGCGTCGGTGGCCGACA</t>
  </si>
  <si>
    <t>GCGTGCCAATCCCGGGCTGGC</t>
  </si>
  <si>
    <t>GGCGACCCTAAGCTGTCAC</t>
  </si>
  <si>
    <t>GCGCCACCGTGCGTCTCACA</t>
  </si>
  <si>
    <t>GGCTCTTCAAATTTGAATTG</t>
  </si>
  <si>
    <t>GTGTTAGAGAACGTCGCGG</t>
  </si>
  <si>
    <t>GCGGAGGAGGTAAGCGTCGCT</t>
  </si>
  <si>
    <t>GCCGCGGGCAGGATACACCG</t>
  </si>
  <si>
    <t>GCTTGGCGCCTGGCCGCCGC</t>
  </si>
  <si>
    <t>GGGCCTGAGGCGCGAGCCCGG</t>
  </si>
  <si>
    <t>GCAGGATACACCGTGGGCCTG</t>
  </si>
  <si>
    <t>GACCGGGTCTAGAGGGTATC</t>
  </si>
  <si>
    <t>Gcgaagcgctaaggcgaggcg</t>
  </si>
  <si>
    <t>GGggcggggcgaagcgcta</t>
  </si>
  <si>
    <t>GCTCCCCCGAGGCGGAAGTAG</t>
  </si>
  <si>
    <t>GCACGAAGGCAAGGGGCGCCC</t>
  </si>
  <si>
    <t>GAGGTAATGAAGGCGAGCACGA</t>
  </si>
  <si>
    <t>GTCCTGCCTCTACTTCCGCCT</t>
  </si>
  <si>
    <t>GGTTGCACGGTTTCCGGCCC</t>
  </si>
  <si>
    <t>GGGCGATGGACCGGGTCTAGA</t>
  </si>
  <si>
    <t>GGAGCGCCGCGTGGTTAGCGT</t>
  </si>
  <si>
    <t>GCCCGGGTCGCGCACCGATCA</t>
  </si>
  <si>
    <t>GggcgccAGCCATGGACAATC</t>
  </si>
  <si>
    <t>GGTTTCCGGTTCCGCGGGGC</t>
  </si>
  <si>
    <t>Gcggcgcttgacagacaatg</t>
  </si>
  <si>
    <t>GGCGGTGGTTTCCGGTTCCGC</t>
  </si>
  <si>
    <t>GGCGCGCACAAAgcgggcgggc</t>
  </si>
  <si>
    <t>Gcggagcggggaggccgggacc</t>
  </si>
  <si>
    <t>GAACCGGAAACCACCGCCAGCC</t>
  </si>
  <si>
    <t>GGGCGAGCGGGCGGCCGGGAT</t>
  </si>
  <si>
    <t>Gacagacaatgagggcggcg</t>
  </si>
  <si>
    <t>GCGGAACCCTTCggccgggta</t>
  </si>
  <si>
    <t>GTGCTGACGAGACGGAGCTCC</t>
  </si>
  <si>
    <t>GGGTTCCGCTGGACACGCAGG</t>
  </si>
  <si>
    <t>GGAGGCCGCCTGCGTGTCCAG</t>
  </si>
  <si>
    <t>GgcgcgcggcccTCATGGGCT</t>
  </si>
  <si>
    <t>GCTCCGTCTCGTCAGCAccgg</t>
  </si>
  <si>
    <t>GCACGCAGGCGAACAGAGC</t>
  </si>
  <si>
    <t>GTCCAGCGGAACCCTTCggcc</t>
  </si>
  <si>
    <t>GaggTGTTGGGGCCGTTGAAG</t>
  </si>
  <si>
    <t>GCAGGCGAACAGAGCCggcg</t>
  </si>
  <si>
    <t>GGCCCCGCGCTGGAGCCGCTGG</t>
  </si>
  <si>
    <t>Gcagggaaccgggcagcggtgg</t>
  </si>
  <si>
    <t>Gcgggggcagggaaccgggcag</t>
  </si>
  <si>
    <t>GAGCCGCTGGCGGGTCCCTGGG</t>
  </si>
  <si>
    <t>GggccccgccgccgggATGCCG</t>
  </si>
  <si>
    <t>GGCTCCTCGGCATcccggcgg</t>
  </si>
  <si>
    <t>GACCCGCCAGCGGCTCCAGCG</t>
  </si>
  <si>
    <t>GcgcccccggccgccccccAC</t>
  </si>
  <si>
    <t>Gcgggggcgcgctggcggccg</t>
  </si>
  <si>
    <t>GcgccccgccCCGGTgggggg</t>
  </si>
  <si>
    <t>GAGAACGCTCCCTCCCCGGCT</t>
  </si>
  <si>
    <t>GACCACCAACAGGAATCTTT</t>
  </si>
  <si>
    <t>GGTGCCGGTATCCCGCGTACC</t>
  </si>
  <si>
    <t>GAGGGTCGGGGTTGGCCCTA</t>
  </si>
  <si>
    <t>GCAGCCGGGTACGCGGGATAC</t>
  </si>
  <si>
    <t>GAGCGGGTACGACAGGCACCG</t>
  </si>
  <si>
    <t>GGAAATGTGAGCGGGTACGAC</t>
  </si>
  <si>
    <t>GGCGGGAATTTCGCCTGTTTG</t>
  </si>
  <si>
    <t>GAAATTAGGAAAGCAACCCCT</t>
  </si>
  <si>
    <t>GTAGGTGGCTCTGGCTGAAAC</t>
  </si>
  <si>
    <t>GAAACCGCCATGGACGATCA</t>
  </si>
  <si>
    <t>GGACACACTCTGTGAGTTGGG</t>
  </si>
  <si>
    <t>GGGAGATGCTAGGCCTCGTCT</t>
  </si>
  <si>
    <t>GTCGCGTCTGAGGGGGCTTGT</t>
  </si>
  <si>
    <t>GGCGCCTGCGAGAGTCTGT</t>
  </si>
  <si>
    <t>GAACCTGCTTGGTCGCGTCTG</t>
  </si>
  <si>
    <t>GTCCCTTCGCGAAAGAGCAC</t>
  </si>
  <si>
    <t>GGCAACCCTGATCGTCCATGG</t>
  </si>
  <si>
    <t>GCCTGTTGGTAGGAACCTGCT</t>
  </si>
  <si>
    <t>GACAACCTTGTCTTTCGCT</t>
  </si>
  <si>
    <t>GTCGGCCTAATTCGTAAGC</t>
  </si>
  <si>
    <t>GgggcggcgcgcACTACGCG</t>
  </si>
  <si>
    <t>GCATGTGCGGTGAGGCTCG</t>
  </si>
  <si>
    <t>GAGGCTCGCGGCCGGAGTG</t>
  </si>
  <si>
    <t>GGCGCTGGGCGGAAGCTACCA</t>
  </si>
  <si>
    <t>GTGCCCCTACCGCCCGGAG</t>
  </si>
  <si>
    <t>GAGCGCCACTCCGGGCGGTA</t>
  </si>
  <si>
    <t>GCCGAGGCGGCGGGCGGACAA</t>
  </si>
  <si>
    <t>GCTGAGAGCGCCACTCCGGG</t>
  </si>
  <si>
    <t>GCAGCCTGGGCGCTCACCGAC</t>
  </si>
  <si>
    <t>GTGAGCCCGAGCGCGTACC</t>
  </si>
  <si>
    <t>GCCGCAGGCGACAAGGGCCCG</t>
  </si>
  <si>
    <t>GACAGTGGTGTGGAGCCCCG</t>
  </si>
  <si>
    <t>GTGCCTCTTCCACGCCATGC</t>
  </si>
  <si>
    <t>GAGCTCCGCGCAGGCGCACTC</t>
  </si>
  <si>
    <t>GCGCGGCCACGAGCTCCGCGC</t>
  </si>
  <si>
    <t>GGCTTGTGGCCCAGCATGGCG</t>
  </si>
  <si>
    <t>GCCTCTCCCATGGCCGCGGCC</t>
  </si>
  <si>
    <t>GCCGAGCAAGGAGCCCCCGGC</t>
  </si>
  <si>
    <t>GAACTCCCGTAGGCGTGAGC</t>
  </si>
  <si>
    <t>GGGCTCCCCGCTTCTCTGGA</t>
  </si>
  <si>
    <t>GTAAGGCCAGCAGGCGAAGA</t>
  </si>
  <si>
    <t>GCGAACTGGCGCGGCCGGACC</t>
  </si>
  <si>
    <t>GACGCAGAGTCTTGAGCAGCG</t>
  </si>
  <si>
    <t>GGTGAGTAGCTGTGCGAATT</t>
  </si>
  <si>
    <t>GGCGTAAGCGCACCCGTCTCG</t>
  </si>
  <si>
    <t>GGCCGGACCTGGAGAGAGCAG</t>
  </si>
  <si>
    <t>GCGCGCTCCAGCTCACGCCTA</t>
  </si>
  <si>
    <t>Gaggccagcgatctagctg</t>
  </si>
  <si>
    <t>Gtccaggcaaaagaaacgc</t>
  </si>
  <si>
    <t>GGCTTCCGTCCATTCTTCCGG</t>
  </si>
  <si>
    <t>GTCTCCTGCCCCAGGCGGGTA</t>
  </si>
  <si>
    <t>GGTCCTCACGGCGTGTCTTG</t>
  </si>
  <si>
    <t>GCGGCCGCAAGACACGCCGTG</t>
  </si>
  <si>
    <t>GAAGAATGGACGGAAGCCGAG</t>
  </si>
  <si>
    <t>GACGGAAGCCGAGTGGAGA</t>
  </si>
  <si>
    <t>GAGTGGAGACGGAAAGAGCTA</t>
  </si>
  <si>
    <t>Gtcgagtcacaaggaactgga</t>
  </si>
  <si>
    <t>GAACCCGACGTGGGGGTTGTCT</t>
  </si>
  <si>
    <t>GCCGTGGCGGGAACCCGACGT</t>
  </si>
  <si>
    <t>GTGTGATCCGGGCGATCGTGC</t>
  </si>
  <si>
    <t>GCCTCAGGAAGCCCGAGGTCGG</t>
  </si>
  <si>
    <t>GGCCTGCCCGCACGATCGCC</t>
  </si>
  <si>
    <t>GAAGCTCTGGGCGCCACCATCT</t>
  </si>
  <si>
    <t>GTCCTCACGTTAGGCTAGGGC</t>
  </si>
  <si>
    <t>GGAGCAGCAAGAGCGAAGCTC</t>
  </si>
  <si>
    <t>GCTGGCTTCAGTTCACCTCAG</t>
  </si>
  <si>
    <t>GGCTACTAGGAGAAGGACGTA</t>
  </si>
  <si>
    <t>GAGTGACCCGGCGTGGCTACT</t>
  </si>
  <si>
    <t>GTAAGGCTGAGTGACCCGGCG</t>
  </si>
  <si>
    <t>GCGTTTCCCGCCGGGCCAGTA</t>
  </si>
  <si>
    <t>GGTGTTAGCGTTTCCCGCC</t>
  </si>
  <si>
    <t>GAAGCCGACAAGTGCTCGAC</t>
  </si>
  <si>
    <t>GAGAAGACTGGAGGAAACTCG</t>
  </si>
  <si>
    <t>GTTCCCTTCGTTTAGGTCGGC</t>
  </si>
  <si>
    <t>GCAGCAATTTCGTCATGAA</t>
  </si>
  <si>
    <t>GCTGGAAATTATGTCCTCCGT</t>
  </si>
  <si>
    <t>GGGAGGCAGAGCGTCAGTGGG</t>
  </si>
  <si>
    <t>GCGTGGGGCGAAGGCGGCGCT</t>
  </si>
  <si>
    <t>GCGCTAGGAAGAGGCCGCGTG</t>
  </si>
  <si>
    <t>GCACTCTCAGATCGCGTCCGC</t>
  </si>
  <si>
    <t>GGCCTCCCCTACTGCAGAGAA</t>
  </si>
  <si>
    <t>GAAGGCGGCGCTTGGCTGGTG</t>
  </si>
  <si>
    <t>GCGGCGAGAGCGGTATGGTG</t>
  </si>
  <si>
    <t>GCCCGGGCCCTGGACCTACTC</t>
  </si>
  <si>
    <t>GCCGGTCCCTTGCAGGGCGGT</t>
  </si>
  <si>
    <t>GGTTATGGCCGGTCCCTTGC</t>
  </si>
  <si>
    <t>GCTCCAAGAAACCGGTAAA</t>
  </si>
  <si>
    <t>GAAGGGCCGCTTTCATCGCCC</t>
  </si>
  <si>
    <t>GCACCGCCACCACCCATTTAC</t>
  </si>
  <si>
    <t>GGATTCGGCTTTAAGTTGGCC</t>
  </si>
  <si>
    <t>GCTCGGAGGCCACGTGGTCTC</t>
  </si>
  <si>
    <t>GGGCCTGCCGCGTGTGAGCC</t>
  </si>
  <si>
    <t>GCGCGCGGCTGCAGCGCGAC</t>
  </si>
  <si>
    <t>GGAGACAGCCGGAGTCGCTGG</t>
  </si>
  <si>
    <t>GTGGAGCGCCGCTGCTTACC</t>
  </si>
  <si>
    <t>GTCCTGAGCCGATTACAGCT</t>
  </si>
  <si>
    <t>GAGTTTCTTTCGCTTCCGTC</t>
  </si>
  <si>
    <t>GGCCGGAAGTTGTGTTCACT</t>
  </si>
  <si>
    <t>GAAAGAAACTCGAGCGACG</t>
  </si>
  <si>
    <t>GACGGCGCCTTTGACCGC</t>
  </si>
  <si>
    <t>GCGCGTGTGGACGAAATGAG</t>
  </si>
  <si>
    <t>GGCCGCGTATTTCGCCGTA</t>
  </si>
  <si>
    <t>GGTCGCTGCAGCGATCTCCCA</t>
  </si>
  <si>
    <t>GAGCAAGTTCCGCAACAGA</t>
  </si>
  <si>
    <t>GACTCGGGACCGAGGCCCATA</t>
  </si>
  <si>
    <t>GAGCCGGTGGCGGCAATTTCA</t>
  </si>
  <si>
    <t>GGGAACGCATGCGCCTTAGCT</t>
  </si>
  <si>
    <t>GCGCATCAGAGCCTGCCTCGT</t>
  </si>
  <si>
    <t>GCCTGCCTCGTTGGCAATCTC</t>
  </si>
  <si>
    <t>GTGCGGCACGAACGCATCG</t>
  </si>
  <si>
    <t>GCGCCATCGCTGAGACGATCT</t>
  </si>
  <si>
    <t>GGGGGGCAAGACTAATTACC</t>
  </si>
  <si>
    <t>GGCAGGGGACTTGCTACTTCC</t>
  </si>
  <si>
    <t>GCGTCTGGCGTGGAGAGTTTG</t>
  </si>
  <si>
    <t>GCTTCGGTCGCGGTTTTGG</t>
  </si>
  <si>
    <t>GTTCTCGGTTTGCAGGAACCC</t>
  </si>
  <si>
    <t>GCCTGGGCTTGCACAGTACAT</t>
  </si>
  <si>
    <t>GCACAGTACATTGGAACGTGC</t>
  </si>
  <si>
    <t>GGACGACTCAGTCGCTCGCC</t>
  </si>
  <si>
    <t>GGGAGCAGAGTCCTGGCGGCT</t>
  </si>
  <si>
    <t>GCAGGCGATAGAGGCCGGCGG</t>
  </si>
  <si>
    <t>GCCTCTATCGCCTGCAGTAAG</t>
  </si>
  <si>
    <t>GCCGGGTTGGGGGAGATTGC</t>
  </si>
  <si>
    <t>GTCCCCCGTGGGACGCCGGGT</t>
  </si>
  <si>
    <t>GGAGCCGGACTTGCGAGCT</t>
  </si>
  <si>
    <t>GTCCGGCTCCACTTACTGC</t>
  </si>
  <si>
    <t>GAGTCTCTCGCTTCGGAGTTT</t>
  </si>
  <si>
    <t>GCCAGCTTCCCCCGGCTCCTC</t>
  </si>
  <si>
    <t>GTCCAGAAGGCGCTTGAACT</t>
  </si>
  <si>
    <t>GAACTCGGCGGCTTCCGTAGC</t>
  </si>
  <si>
    <t>GGCGGCAGTACTGGGACAGTT</t>
  </si>
  <si>
    <t>GTACTGGGACAGTTGGGTA</t>
  </si>
  <si>
    <t>GTTGATGTTGCAGGTGCGTTA</t>
  </si>
  <si>
    <t>GGATACATAACCTGAGGAGCC</t>
  </si>
  <si>
    <t>GCAGAATACTAAAGATGCCT</t>
  </si>
  <si>
    <t>GgaggcgctcagtTACCAAC</t>
  </si>
  <si>
    <t>GCCTTGGCGATGTCTGGGATG</t>
  </si>
  <si>
    <t>GCTAGGCCTTGGCGATGTC</t>
  </si>
  <si>
    <t>GCACCGGAAGTTTGGAGCGGG</t>
  </si>
  <si>
    <t>GAAGAGCCTATCCTTTTCCC</t>
  </si>
  <si>
    <t>GTGAGGGCCGCCCGCCCTAG</t>
  </si>
  <si>
    <t>GGTGCAAATAAACCCTGGGG</t>
  </si>
  <si>
    <t>GCCTCTCGGACGGGCACCTCT</t>
  </si>
  <si>
    <t>GGCCCTCACCTCCACTTTCCG</t>
  </si>
  <si>
    <t>GCACTTCGGATTTTCAGCACA</t>
  </si>
  <si>
    <t>GTTTATTTGCACCGGAAGTT</t>
  </si>
  <si>
    <t>GAGTGATCGAAAGCATGGCGT</t>
  </si>
  <si>
    <t>GTGACACTGATCCCCGCGG</t>
  </si>
  <si>
    <t>GCGGAGGACCTTGGATGCGAG</t>
  </si>
  <si>
    <t>GGAAGTGAGTGATCGAAAGCA</t>
  </si>
  <si>
    <t>GCGACACCGTCCCTCAAACC</t>
  </si>
  <si>
    <t>GCGTCCCATTACCGGCTGTCC</t>
  </si>
  <si>
    <t>GACCCGGACAGCCGGTAAT</t>
  </si>
  <si>
    <t>GTGCTGGGTCGACTCGGGGA</t>
  </si>
  <si>
    <t>GCTACTGCGTCCACGTGGCGG</t>
  </si>
  <si>
    <t>GTCGACTCGGGGACGGCCT</t>
  </si>
  <si>
    <t>GGGTCGACTCGGGGACGGCC</t>
  </si>
  <si>
    <t>GCCCAGGTGCTGGGTCGACTC</t>
  </si>
  <si>
    <t>GCATCGGCCGGCGACCGTTC</t>
  </si>
  <si>
    <t>GCTTCAGGACGCAACTGTGC</t>
  </si>
  <si>
    <t>GCCACGTGGACGCAGTAGCCG</t>
  </si>
  <si>
    <t>GCCGTGGGGAAGTTTTCGCAA</t>
  </si>
  <si>
    <t>GCCGGCCGATGCTCTCTGCGA</t>
  </si>
  <si>
    <t>GAAAGCCGCCGGACCCACTTC</t>
  </si>
  <si>
    <t>GGGCCCGGGGAACAGGTAGGA</t>
  </si>
  <si>
    <t>GAGAGTGCGGCATTCTTCGCA</t>
  </si>
  <si>
    <t>GGAGGTCGCGCTCACTGCGA</t>
  </si>
  <si>
    <t>GTCTGCTGCGCTTCCGGGAAG</t>
  </si>
  <si>
    <t>GAAAGAGAGCGCAGGCGCCT</t>
  </si>
  <si>
    <t>GGGTATCACATGACCACTTCC</t>
  </si>
  <si>
    <t>GGCTGAAGGTTTAGCGGGTGC</t>
  </si>
  <si>
    <t>GCGTACTGAATTGGCCGGTTA</t>
  </si>
  <si>
    <t>GCATTCTTCGCAAGGTGTATC</t>
  </si>
  <si>
    <t>GCCGGTTACGGCAACCTAAAT</t>
  </si>
  <si>
    <t>GCACTCCCCGGGCCGCAGACCA</t>
  </si>
  <si>
    <t>GAGCTGCTCCAAGAGCATGCG</t>
  </si>
  <si>
    <t>GTGTTGTAGTTCTAAGAAGCG</t>
  </si>
  <si>
    <t>GCCTGTGCGCATGCTGAAAGC</t>
  </si>
  <si>
    <t>GAAAGCAGGGGCGGGACCGGGG</t>
  </si>
  <si>
    <t>GACCGGGGCGGTCTTCCAGCA</t>
  </si>
  <si>
    <t>GGTCTTGGTGGTTTCGCCG</t>
  </si>
  <si>
    <t>GTTTCGCCGTGGTCTGCGGCC</t>
  </si>
  <si>
    <t>GGCGAAACCACCAAGACCAGCA</t>
  </si>
  <si>
    <t>GGAAGCTTCCGCAGAGCCGGCC</t>
  </si>
  <si>
    <t>GCCGGACGCTGTGGTCCTGA</t>
  </si>
  <si>
    <t>GCGCCTCCCTGCGCGGACCTG</t>
  </si>
  <si>
    <t>GCTGCAGCTGCGTACTTTTCC</t>
  </si>
  <si>
    <t>GGGTTACGGCGAGGGTTAGG</t>
  </si>
  <si>
    <t>GGCCGGTGACGGAGACTGCCC</t>
  </si>
  <si>
    <t>GGCACGGCCCGGTTCTGGAAG</t>
  </si>
  <si>
    <t>GCCCCACTTACAGAAGACCG</t>
  </si>
  <si>
    <t>GGAAGCAGTTGTTGTTGGTTG</t>
  </si>
  <si>
    <t>GCCCCGGAAGCAGTTGTTGT</t>
  </si>
  <si>
    <t>GTACCGGCTGCGGGCGATTC</t>
  </si>
  <si>
    <t>GGTCCCGCAGTACCGGCTGC</t>
  </si>
  <si>
    <t>GGCTCGGGCCTCCTCCTGCTG</t>
  </si>
  <si>
    <t>GCTCACCAAGCGATGCCCCGC</t>
  </si>
  <si>
    <t>GCTCCCAGAGCAGGAATTCG</t>
  </si>
  <si>
    <t>GCCGCTCCAGCCCTGGAACAA</t>
  </si>
  <si>
    <t>GCAGCGTGTTGACCGTCTCA</t>
  </si>
  <si>
    <t>GACGCAGGGCTCAAGGTAGG</t>
  </si>
  <si>
    <t>GCCCTAATCCCGGATTGTGGA</t>
  </si>
  <si>
    <t>GTGTTCGTCATCCCTGCAGCG</t>
  </si>
  <si>
    <t>GTCGAGCCCACTGGGGCTCCG</t>
  </si>
  <si>
    <t>GTGCGCACGCGCTTGCTCAGA</t>
  </si>
  <si>
    <t>GGCTCCGGAATCGCCCGCAGC</t>
  </si>
  <si>
    <t>GTCTTGGCTGGATCCCTGTT</t>
  </si>
  <si>
    <t>GAGTAGGTCGGCAGCGTTGC</t>
  </si>
  <si>
    <t>GCGCGCCAGTCTATATCCG</t>
  </si>
  <si>
    <t>GCATACACACCAACAGGTAGC</t>
  </si>
  <si>
    <t>GCGCCCAACCTGGGGTAGG</t>
  </si>
  <si>
    <t>GGGATGACGAACACCTGGA</t>
  </si>
  <si>
    <t>GGGCCACTGCGGCTCAGTCTC</t>
  </si>
  <si>
    <t>GACAATGGGGGTGCACTGCTC</t>
  </si>
  <si>
    <t>GATGCTGGAATGCCCTGAGA</t>
  </si>
  <si>
    <t>GGGAGCCCGAGCCCTCGCCCA</t>
  </si>
  <si>
    <t>GAGGAGGCCCGAGCCTGCGCC</t>
  </si>
  <si>
    <t>GTTTGGGCTCGTAGGAAGCCA</t>
  </si>
  <si>
    <t>GCCATCTTCACCTTCGCCTA</t>
  </si>
  <si>
    <t>GAGAATGAAGGGAAAGCAAGGAGG</t>
  </si>
  <si>
    <t>GAAACTGGTGCGGGATGGAAT</t>
  </si>
  <si>
    <t>GGGTCATTATTTAAGTTAAGA</t>
  </si>
  <si>
    <t>GATGGAATGGGCGTTTAGAC</t>
  </si>
  <si>
    <t>GAAACTGGTGCGGGATGGAA</t>
  </si>
  <si>
    <t>GCATGCCTTCACAGAAGGGGAAAC</t>
  </si>
  <si>
    <t>GCTCTTGTGCTTTTAAACCCAAAG</t>
  </si>
  <si>
    <t>GTGAGAGCAGCTTCAGGTCAG</t>
  </si>
  <si>
    <t>GACTGGAGGTTAACAAGCAAAA</t>
  </si>
  <si>
    <t>GCCGCCGTAGGCGAAGGTGAAGA</t>
  </si>
  <si>
    <t>GCCTCATGCAGTTGCAGCCGC</t>
  </si>
  <si>
    <t>GTTGCAGCCGCAGGCTAGAGCT</t>
  </si>
  <si>
    <t>GCTAGAGCTAGGGCCCTGATG</t>
  </si>
  <si>
    <t>GCCGGAGCTGCTCTCTGATTC</t>
  </si>
  <si>
    <t>GCGTGCCAGTGCGCAGACGC</t>
  </si>
  <si>
    <t>GCGAAATAAATACCGGGTGTT</t>
  </si>
  <si>
    <t>GCTGCACCTGCCGGCGCAAC</t>
  </si>
  <si>
    <t>GCACACCATTGCCTGCCTCATCA</t>
  </si>
  <si>
    <t>GAGAAGACGGCTCCCTTACC</t>
  </si>
  <si>
    <t>GAGACACGCCCGAGGGTCCCA</t>
  </si>
  <si>
    <t>GTATTTATTTCGCCCTGGGGG</t>
  </si>
  <si>
    <t>GGGGAGCGCGGGTCGGGGCAGA</t>
  </si>
  <si>
    <t>GTTAAGCGGCCCCGTTGCGC</t>
  </si>
  <si>
    <t>GTGAGAGCGTGCGGCCGGGTA</t>
  </si>
  <si>
    <t>GGGAGCCGTCTTCTCAGGTC</t>
  </si>
  <si>
    <t>GTCCCGGGTGTCTTGAGAGT</t>
  </si>
  <si>
    <t>GGGCTGCGGTCAGAGGAGCG</t>
  </si>
  <si>
    <t>GCCGGGGCCTGGCGGTCTCAG</t>
  </si>
  <si>
    <t>GCGGTCTCAGAGGGCCAGGGT</t>
  </si>
  <si>
    <t>GGGGGGTGCGGGTCCGACCGT</t>
  </si>
  <si>
    <t>GGGAAGATGCACTTCGTGCCC</t>
  </si>
  <si>
    <t>GCGTGCGCTCCACGCGGAAGT</t>
  </si>
  <si>
    <t>GAGACGCGGGGCGTATGAGTG</t>
  </si>
  <si>
    <t>GCGTCCGGGCCCGCAAGGC</t>
  </si>
  <si>
    <t>GCATTGGCGTCCGGGCCCGCA</t>
  </si>
  <si>
    <t>GGGTCCAGGTGGAGGTCTTG</t>
  </si>
  <si>
    <t>GGCCCTGCGCGCGGCAACA</t>
  </si>
  <si>
    <t>GAAGTGCATCTTCCCCGCAA</t>
  </si>
  <si>
    <t>GATCTCGTACACCCTATCCA</t>
  </si>
  <si>
    <t>GAGGAGGCTCCGACTTCCGCG</t>
  </si>
  <si>
    <t>GAGTGCGCGTTCGGTTTCC</t>
  </si>
  <si>
    <t>GTGCAAGAGCGACCGCCGCGG</t>
  </si>
  <si>
    <t>GGACTAATTTATgggaacga</t>
  </si>
  <si>
    <t>GGCGGTCGCTCTTGCACAGCT</t>
  </si>
  <si>
    <t>GGTTTCTTAGTCCCTCCGCGG</t>
  </si>
  <si>
    <t>GCGGGGCCGGGGAGGTCCCGC</t>
  </si>
  <si>
    <t>GGGAGCGAGGCCTAGATAG</t>
  </si>
  <si>
    <t>GACGGTTCTCACCGCTGCTA</t>
  </si>
  <si>
    <t>GTCCCAGCCCGCGGGGCATTC</t>
  </si>
  <si>
    <t>GTCCTCGACAGGAGGAGTAG</t>
  </si>
  <si>
    <t>GGCGTCCGCCAGGGAACAAAG</t>
  </si>
  <si>
    <t>GCGCGCGCAGCGCTGTTTCGT</t>
  </si>
  <si>
    <t>GCAGCGCTGTTTCGTGGGACC</t>
  </si>
  <si>
    <t>GAAACAAGATGGCGGGTTCG</t>
  </si>
  <si>
    <t>GTCGAGGACTTCCTCGAAACT</t>
  </si>
  <si>
    <t>GTGTTGGTCGGCAGTTGTAG</t>
  </si>
  <si>
    <t>GGGACTAAACCTCGAGGCTTC</t>
  </si>
  <si>
    <t>GAGCCTAAGCAGCGAGGAGAG</t>
  </si>
  <si>
    <t>GCCGCGGAGCCTAAGCAGCG</t>
  </si>
  <si>
    <t>GCCGTCATAGCTACAGCTTGG</t>
  </si>
  <si>
    <t>GAGCAGTATGACCCCTGACTG</t>
  </si>
  <si>
    <t>GTCCCGGAACCGGAAGCCTCG</t>
  </si>
  <si>
    <t>GTAGCTATGACGGCGCGC</t>
  </si>
  <si>
    <t>GCGGGACTCCGAGCCGCTTCT</t>
  </si>
  <si>
    <t>GGAGGTGGCAACGACTCCCC</t>
  </si>
  <si>
    <t>GGCTGGTAAGATTGCTGCAGC</t>
  </si>
  <si>
    <t>GGTGGCTCCTACCGGCGCA</t>
  </si>
  <si>
    <t>GTTCCGCGTTCCGGGTTCCGG</t>
  </si>
  <si>
    <t>GGTTCCGGGGGAAGTGTGTTA</t>
  </si>
  <si>
    <t>GAACGCGGAACGCGAAGAGA</t>
  </si>
  <si>
    <t>GAAGTGTGTTACGGGGACAC</t>
  </si>
  <si>
    <t>GCAGGGACATCGCTGCCTCC</t>
  </si>
  <si>
    <t>GCGCCGCCTTCCGCTTCCAGA</t>
  </si>
  <si>
    <t>GGGTGGCGGTCGCAGACACT</t>
  </si>
  <si>
    <t>GTCCCCGTAACACACTTCCCC</t>
  </si>
  <si>
    <t>GGAGTAAGGAGGGCGGAGTA</t>
  </si>
  <si>
    <t>GGGGAGGGTGGAGTAAGGA</t>
  </si>
  <si>
    <t>GCCGAAATGTGAGCAGCG</t>
  </si>
  <si>
    <t>GTCCTCTCCTGTAGCCCCTA</t>
  </si>
  <si>
    <t>GATGGCAGCCCCCATACCTCA</t>
  </si>
  <si>
    <t>GTTCTCTTGTTTATCGAGGTTTT</t>
  </si>
  <si>
    <t>GAGGTTTTTGGGCTGGTGGTTT</t>
  </si>
  <si>
    <t>GGCTGGTGGTTTCGGCAGGT</t>
  </si>
  <si>
    <t>GCTACAGGAGAGGACAGAGTCG</t>
  </si>
  <si>
    <t>GTCAACGGCTTGGAGACTAC</t>
  </si>
  <si>
    <t>GACGCCATCTCTTCCTGCAAT</t>
  </si>
  <si>
    <t>GGCGTCTCTACTGCAGCAGGT</t>
  </si>
  <si>
    <t>GATCCCCATGGCGCTTGTT</t>
  </si>
  <si>
    <t>GCAGCCGCACCCTCAAGCAA</t>
  </si>
  <si>
    <t>GCGGCGGTTCGAGAGGCTCT</t>
  </si>
  <si>
    <t>GGGGGTTGGCGGCGGTTCGAG</t>
  </si>
  <si>
    <t>GTAAGGCGGACGCTGTTA</t>
  </si>
  <si>
    <t>GCATTGTGGGAGAACGAAAGA</t>
  </si>
  <si>
    <t>GGCTGCGAGAGCTTAGACTGC</t>
  </si>
  <si>
    <t>GACGCGCCCAGACCAGCCAAT</t>
  </si>
  <si>
    <t>GATCAGGCGCGGGACCACGA</t>
  </si>
  <si>
    <t>GGCGCGTCACTGCTGGCTGA</t>
  </si>
  <si>
    <t>GAATTTTGGTCTCGATTC</t>
  </si>
  <si>
    <t>GTAAAGCTTTATGGTGGACGG</t>
  </si>
  <si>
    <t>GTGGACGGTGGGTCATGTTCA</t>
  </si>
  <si>
    <t>GGTCATGTTCAAGGAAAGTTA</t>
  </si>
  <si>
    <t>GCGCCTGATCAGAGCAAGGACA</t>
  </si>
  <si>
    <t>GTCCCGCGCCTGATCAGAGCA</t>
  </si>
  <si>
    <t>GAGTTGAGAAGcactcattgag</t>
  </si>
  <si>
    <t>GCCACGCGCGACGCTATC</t>
  </si>
  <si>
    <t>GCCGCTTGGGCGGGCGGCCAG</t>
  </si>
  <si>
    <t>GCACTGCAGCGTAGCCGCTT</t>
  </si>
  <si>
    <t>GATAGGGACCGTGGACTCGG</t>
  </si>
  <si>
    <t>GGACTGTTCTCTTCAGTGAGT</t>
  </si>
  <si>
    <t>GCTACGCTGCAGTGCAGCCTC</t>
  </si>
  <si>
    <t>GCTGGGAGAACAGAGCAGAGT</t>
  </si>
  <si>
    <t>GAGGCCGCGCAGCCGGATCAG</t>
  </si>
  <si>
    <t>GTAGCCGGGGTAGCCGGAAGT</t>
  </si>
  <si>
    <t>GGATGCCAGGCTGTATGCGC</t>
  </si>
  <si>
    <t>GGGCCAGGAGTCTTCCGGAAG</t>
  </si>
  <si>
    <t>GCTGCCCGCAATACGTCA</t>
  </si>
  <si>
    <t>GCTGGGTTAAGAGGAACCAAA</t>
  </si>
  <si>
    <t>GAATTGACAGTGCGCAGGCGG</t>
  </si>
  <si>
    <t>GACAGTGCGCAGGCGGTGGTT</t>
  </si>
  <si>
    <t>GATGCGCAAGCGCAGAGAGG</t>
  </si>
  <si>
    <t>GTCAGTGGCCCAAGGGTGTTT</t>
  </si>
  <si>
    <t>GGAGTCTTCCGGAAGTGGCG</t>
  </si>
  <si>
    <t>GCCCCCCAGCCGGCCCACGTC</t>
  </si>
  <si>
    <t>GTGAGAGACAGGGGTACGCCAG</t>
  </si>
  <si>
    <t>GCGGGAGGCGCTGTACCCTCC</t>
  </si>
  <si>
    <t>GTCCCTTCCTTGGTGAGAGAC</t>
  </si>
  <si>
    <t>GCCTCCCTCCCTCCCGACTCCAC</t>
  </si>
  <si>
    <t>GAAGGGACCTGAAGACAGGTC</t>
  </si>
  <si>
    <t>GCGTACCCCTGTCTCTCACCA</t>
  </si>
  <si>
    <t>GGCCGAGCGCCCAGCTTCCTC</t>
  </si>
  <si>
    <t>GTTTTCAATACTCAGATTCC</t>
  </si>
  <si>
    <t>GCTGTGACCTGGATTCCCAT</t>
  </si>
  <si>
    <t>GCTTTGCTGTGACCTGGATTCCCA</t>
  </si>
  <si>
    <t>GCTGAGGTCATGCCTTGCTTTCTA</t>
  </si>
  <si>
    <t>GCGCCTGCCAGTGACGTCG</t>
  </si>
  <si>
    <t>GCAGCCCACGACGTCACTGGC</t>
  </si>
  <si>
    <t>GTCCCTGGTCTTAGTTCCAC</t>
  </si>
  <si>
    <t>GACAGGGGTACGCCAGAGGAAGC</t>
  </si>
  <si>
    <t>GAGTACCTTGATCTCCTGCG</t>
  </si>
  <si>
    <t>GCACACCTCAGCACAGACTCCCA</t>
  </si>
  <si>
    <t>GCATGACCTCAGCTCCACTTTTG</t>
  </si>
  <si>
    <t>GCGACTGTGGCGGCCGCAGGT</t>
  </si>
  <si>
    <t>GAGGGAGAGGGATGTGGGCAT</t>
  </si>
  <si>
    <t>GTCCCCATGCAGTCTAGCAGGAA</t>
  </si>
  <si>
    <t>GATGTGGGCATAGGACACGTAGC</t>
  </si>
  <si>
    <t>GCTGTACCCTCCCGGTGGAGT</t>
  </si>
  <si>
    <t>GCCCTTGTCCCCATGCAGTCTAGC</t>
  </si>
  <si>
    <t>GCGAAAGTATGGGGAGCGGGC</t>
  </si>
  <si>
    <t>GAAAGGCTGAAGTTGCAGGCC</t>
  </si>
  <si>
    <t>GCGCGCCGCAGGCAGCACTGG</t>
  </si>
  <si>
    <t>GCCGTACCGGCGCGCCGC</t>
  </si>
  <si>
    <t>GGAGGCGTCCAGGAGCTACTG</t>
  </si>
  <si>
    <t>GCTACTGCGGCCGCGACATGA</t>
  </si>
  <si>
    <t>GAGGGCTGAGTCTGGGGTAGG</t>
  </si>
  <si>
    <t>GTATTGTTTCTGGAGGCGCAC</t>
  </si>
  <si>
    <t>GCGCCCGTTGTCACGGCCCC</t>
  </si>
  <si>
    <t>GGCCTTTCCTGCCGCCGACGC</t>
  </si>
  <si>
    <t>GCGAGGTGAGGGATAAATATC</t>
  </si>
  <si>
    <t>GGATTGGCTAGGGAGACTAGG</t>
  </si>
  <si>
    <t>GGCAGGTACTGGATTGGCTA</t>
  </si>
  <si>
    <t>GCCTCTGGCAGGTACTGGAT</t>
  </si>
  <si>
    <t>GCCGGCGCCTCTGGCAGGTAC</t>
  </si>
  <si>
    <t>GATGGCGGCGCGGACAGCGTT</t>
  </si>
  <si>
    <t>GGTCGGGACCGGCAAGATGG</t>
  </si>
  <si>
    <t>GCAATCCTGAGAGGTCGGGAC</t>
  </si>
  <si>
    <t>GGATTGCTTCCGGGGTTACAG</t>
  </si>
  <si>
    <t>GCTGTGAGAAACGCGGGGTCG</t>
  </si>
  <si>
    <t>GTCATGCAGGCTGTGAGAAACG</t>
  </si>
  <si>
    <t>GGGGTCAATTCAAGTCATGC</t>
  </si>
  <si>
    <t>GCTGCAGACGGAAACTGACT</t>
  </si>
  <si>
    <t>GGCACTCATGGTACCGGCGC</t>
  </si>
  <si>
    <t>GAACGAACCATTCGCATATGG</t>
  </si>
  <si>
    <t>GCGACAGTCACAGCTGCGC</t>
  </si>
  <si>
    <t>GCCGGTACCATGAGTGCCTGT</t>
  </si>
  <si>
    <t>GACTTTCACTGTAGTTCACCA</t>
  </si>
  <si>
    <t>GTCACCCCCTCCATATGCGAA</t>
  </si>
  <si>
    <t>GAAAGTCCTGAGAGCGGATCG</t>
  </si>
  <si>
    <t>GAGCGGATCGGGGAGCATTTG</t>
  </si>
  <si>
    <t>GTCGGGGGTTCCGGCCCCGGGG</t>
  </si>
  <si>
    <t>GTGGCCTTTGCTGACTCGTCG</t>
  </si>
  <si>
    <t>GTCCATGGCGCGGCGCTTG</t>
  </si>
  <si>
    <t>GACGAAGTGCCGCCTTGTTCC</t>
  </si>
  <si>
    <t>GTTGGAGATGCAGCCTCCCCG</t>
  </si>
  <si>
    <t>GGGGAGATGGCCTGGTAGATT</t>
  </si>
  <si>
    <t>Ggcctgtggttagacctatag</t>
  </si>
  <si>
    <t>GATTGGCTCGTCACGGTC</t>
  </si>
  <si>
    <t>GCGAGGCTAAATTTACGG</t>
  </si>
  <si>
    <t>GGCGAGAGTGGTTGGGCCCTC</t>
  </si>
  <si>
    <t>GTGTCCGCGACCTCACCTTT</t>
  </si>
  <si>
    <t>GCCATCTTGGACCGGGAACA</t>
  </si>
  <si>
    <t>GAACCCCCGACGAGTCAGCAA</t>
  </si>
  <si>
    <t>GATCGGGGAGCATTTGCGGAT</t>
  </si>
  <si>
    <t>GCGCGCATACTCGTACAGG</t>
  </si>
  <si>
    <t>GGACTTTCTGTTAgcagcatg</t>
  </si>
  <si>
    <t>GAACCGCTCTATGTCCAGCTG</t>
  </si>
  <si>
    <t>GCCCGCACGCAGGAAGAACT</t>
  </si>
  <si>
    <t>GGGTTATGAGATTCAGCGGTG</t>
  </si>
  <si>
    <t>GCAGCAGCGAGCCCAGCATGA</t>
  </si>
  <si>
    <t>GCCGAATAGCGCAGGACACG</t>
  </si>
  <si>
    <t>GTCCTCACCGAGCACTACAGG</t>
  </si>
  <si>
    <t>GCGGAAGGAGAACCCCTGGAC</t>
  </si>
  <si>
    <t>GCAGTGTCAATAAAGTTTCAG</t>
  </si>
  <si>
    <t>GTTTGTAGCGGACAACATGG</t>
  </si>
  <si>
    <t>GGCTCTGCCACCTGTAGTGCT</t>
  </si>
  <si>
    <t>GCTCGGTGAGGACCAGTCCA</t>
  </si>
  <si>
    <t>GGCAGAGCCGTGGGGGACCCG</t>
  </si>
  <si>
    <t>GACTCTGATGACGCAACGCA</t>
  </si>
  <si>
    <t>GTTACATGGGCGCCGCCATGC</t>
  </si>
  <si>
    <t>GCGGCACGGACCGGGTTACA</t>
  </si>
  <si>
    <t>GGCAGCCCGGGTACTAGGACC</t>
  </si>
  <si>
    <t>GGTCCGTGCCGCAAAGCGAA</t>
  </si>
  <si>
    <t>GCCAAGTTTCCTTTCAACCAG</t>
  </si>
  <si>
    <t>GTTACCCAGGTCCTAGTACC</t>
  </si>
  <si>
    <t>GTACCCGGGCTGCCGGGCGGT</t>
  </si>
  <si>
    <t>GTCACCATGCTGAGGGTCGCG</t>
  </si>
  <si>
    <t>GAACCTGCAAGCCGACACC</t>
  </si>
  <si>
    <t>GGTGGCCCGATGACTCACTG</t>
  </si>
  <si>
    <t>GCAGCAGTTTAAGGTACGTTA</t>
  </si>
  <si>
    <t>GGGGTCACCGTGTTGCATTG</t>
  </si>
  <si>
    <t>GTTTTCGGGCTTGTACCGCT</t>
  </si>
  <si>
    <t>GAGACGTTCCGGGCGGTCACG</t>
  </si>
  <si>
    <t>GTTCCGGGCGGTCACGGGGCT</t>
  </si>
  <si>
    <t>GTCACGGGGCTCGGGAGTTC</t>
  </si>
  <si>
    <t>GTACCGCTTGGCGGTGCGGCC</t>
  </si>
  <si>
    <t>GTGGGACTGAGCCAATGCGTA</t>
  </si>
  <si>
    <t>GCTCCGGGGTATTGCTGCCGG</t>
  </si>
  <si>
    <t>GCGTCACGCCGTACGCAT</t>
  </si>
  <si>
    <t>GACGAAGCGATTCGCTCTC</t>
  </si>
  <si>
    <t>GCCTACGAGAGGGGTAGTG</t>
  </si>
  <si>
    <t>GTGGAGGTGAGGGCAGGCTCC</t>
  </si>
  <si>
    <t>GGGCAGGTGGCTGCATAGTCT</t>
  </si>
  <si>
    <t>GGGGCTTTTAAGCACGCCTG</t>
  </si>
  <si>
    <t>GGCTTCTCCGTGGGCTACTAG</t>
  </si>
  <si>
    <t>GGCTGTGGGCGGCTTCTCCGT</t>
  </si>
  <si>
    <t>GCGGGCGCTACGTTCCGGAAG</t>
  </si>
  <si>
    <t>GCGGCGGGCGCTACGTTC</t>
  </si>
  <si>
    <t>GATAAGGCACCAGGGTGTGGA</t>
  </si>
  <si>
    <t>GCCGGGCCCGCTAGTAGCCCA</t>
  </si>
  <si>
    <t>GGTAGGAAGGAGCGCACCG</t>
  </si>
  <si>
    <t>GCCGCTCTTCTTAATTTCAGG</t>
  </si>
  <si>
    <t>GAGACCAGCTGGTCGCTGCC</t>
  </si>
  <si>
    <t>GCTTCCGTCCTGACGCAAACG</t>
  </si>
  <si>
    <t>GAGAAGGTATAACCAACTTG</t>
  </si>
  <si>
    <t>GCATAGGAAGCCGCCTCAGCA</t>
  </si>
  <si>
    <t>GGCGGCCCCACGTTTGCGTC</t>
  </si>
  <si>
    <t>GGACAAGCCCGCAGTGCGGA</t>
  </si>
  <si>
    <t>GTCCTGGGCGTACGTCAAGA</t>
  </si>
  <si>
    <t>GTCAGGACGGAAGCGTGAAA</t>
  </si>
  <si>
    <t>GAAGCGTGAAAGGGAAGGCAT</t>
  </si>
  <si>
    <t>GTATTAAACACCGTGCTGAGG</t>
  </si>
  <si>
    <t>GCATGCTTCAGGAAACTGAGT</t>
  </si>
  <si>
    <t>GAGCAGCGGAAGGGGCCTTT</t>
  </si>
  <si>
    <t>GAACGGGGTACTCGAGCCCAC</t>
  </si>
  <si>
    <t>GAAAAACCTCACCTACTCTCG</t>
  </si>
  <si>
    <t>GCAGCGCTACAATGGAGCAT</t>
  </si>
  <si>
    <t>GAGGACCCGCGAGAGTAGGTG</t>
  </si>
  <si>
    <t>GTACCCCGTTCAAAGGTTCCGC</t>
  </si>
  <si>
    <t>GACTTTACCCGTGTGAGTCCC</t>
  </si>
  <si>
    <t>GCTACAATGGAGCATAGGATA</t>
  </si>
  <si>
    <t>GACTCTAACCATTAGGACTA</t>
  </si>
  <si>
    <t>GGTCCCCCCGCGGGTGGCTG</t>
  </si>
  <si>
    <t>GTGGCCCGGTCCCCCCGCGGG</t>
  </si>
  <si>
    <t>GGGACGCGGAGGGGCCCGTT</t>
  </si>
  <si>
    <t>GACCCGTTAGGGACGCGGAG</t>
  </si>
  <si>
    <t>GGGACGCGGAGGGGACCCGTT</t>
  </si>
  <si>
    <t>GTCCCGACCTTCCCGGCCCTT</t>
  </si>
  <si>
    <t>GGACAGCGCTGTGGCTCCTCC</t>
  </si>
  <si>
    <t>GTCCACTCGGCAGGCAACGAT</t>
  </si>
  <si>
    <t>GACCCCGCCAGCCGGGTGACG</t>
  </si>
  <si>
    <t>GGGCCTGGGACCCCGCCAGC</t>
  </si>
  <si>
    <t>GCGAAAGAAACCCCAGGGCCT</t>
  </si>
  <si>
    <t>GCGCGGCCGAGGATGTCGCCA</t>
  </si>
  <si>
    <t>GTCGCCATGGCTGGGACGCG</t>
  </si>
  <si>
    <t>GGGGAGGGCGCGGGGACGCGGAG</t>
  </si>
  <si>
    <t>GTCGCGCTGGTTGGGCTTTCT</t>
  </si>
  <si>
    <t>GACTCGGGGAGGGCGCGGGGACG</t>
  </si>
  <si>
    <t>GACCCACCCGCAGAGGAACC</t>
  </si>
  <si>
    <t>GGGCGCCCAGCCGAGTTGGGT</t>
  </si>
  <si>
    <t>GCAGGACGCTTGGAAGCGCGA</t>
  </si>
  <si>
    <t>GCGGAGGGGCCCGTTGGGGATG</t>
  </si>
  <si>
    <t>GGCTAGGTACTGAGCGCGCG</t>
  </si>
  <si>
    <t>GTTACCACAAAGACGCGTCGC</t>
  </si>
  <si>
    <t>GCGCGAGGTGAGGAGTTGTGC</t>
  </si>
  <si>
    <t>GTGAGGAGTTGTGCAGGGTTTG</t>
  </si>
  <si>
    <t>GTCGCTCGTGTCCTTCTCATGCC</t>
  </si>
  <si>
    <t>GACGCGTCGCCGGGCATGAGA</t>
  </si>
  <si>
    <t>GAGCGACAAGGATGCGCCACA</t>
  </si>
  <si>
    <t>GAGTTGGGGAAGGACTCTTTGT</t>
  </si>
  <si>
    <t>GGAAGGCTGGCTTGGCGAG</t>
  </si>
  <si>
    <t>GATGGGGCTGCCACGCCGC</t>
  </si>
  <si>
    <t>GGGAGACGTAGATCCTGTTTC</t>
  </si>
  <si>
    <t>GACCTTCCGGACTTTCGCT</t>
  </si>
  <si>
    <t>GCTACCTTGCTCTTTCGAGAT</t>
  </si>
  <si>
    <t>GATCCTGCGAGTGTCTCTCGA</t>
  </si>
  <si>
    <t>GACACTCGCAGGATCGACGTTGG</t>
  </si>
  <si>
    <t>GTCCATCTGGAGCTCCGGAAACT</t>
  </si>
  <si>
    <t>GCGCTAGGATACGTGTCGCG</t>
  </si>
  <si>
    <t>GAACGCCCCAGCGAAAGTC</t>
  </si>
  <si>
    <t>GCGCAGGACGACTCGTCTGCT</t>
  </si>
  <si>
    <t>GACGACTCGTCTGCTGGGCTGGAAG</t>
  </si>
  <si>
    <t>GTTTTCCTGGGCGCTCTCA</t>
  </si>
  <si>
    <t>GGGAGGACGTCGTCGTTGAGC</t>
  </si>
  <si>
    <t>GACGCGGACCCCGAGTTTC</t>
  </si>
  <si>
    <t>GCCACTTGCGCCGGAAGTGGT</t>
  </si>
  <si>
    <t>GAGCAAGGTAGCGGTTGGAGC</t>
  </si>
  <si>
    <t>GAGCCTCTTGAGGAGTTCTC</t>
  </si>
  <si>
    <t>GGAAGGTCACTTACCGGCCT</t>
  </si>
  <si>
    <t>GCTCCCTACGGTTTCCAGC</t>
  </si>
  <si>
    <t>GCTCCGAATAGTTGTGCCTG</t>
  </si>
  <si>
    <t>GCGAGGCGTATTGCAGGGTG</t>
  </si>
  <si>
    <t>GAGCAGGGCGAGGCGTATTGC</t>
  </si>
  <si>
    <t>GTGTGTGCTCCCAGCCGTGGT</t>
  </si>
  <si>
    <t>GCAGCCGGCTGGAAACCGT</t>
  </si>
  <si>
    <t>GTACCAGGCGCAGATCATGGC</t>
  </si>
  <si>
    <t>GCACCCTCAGCCCACCACGGC</t>
  </si>
  <si>
    <t>GCATCCTCAGGCACAACTATT</t>
  </si>
  <si>
    <t>GGTAAAGGGCGCATAAGTTGC</t>
  </si>
  <si>
    <t>GCGCCAAGGTGAGCACCgcc</t>
  </si>
  <si>
    <t>GGACGTACCACAGCGCGCTGA</t>
  </si>
  <si>
    <t>GTCCCTGCGAGTCGGAGGTG</t>
  </si>
  <si>
    <t>GTGAGTGGGGCGACTCGGC</t>
  </si>
  <si>
    <t>GCTCGTACTCTGTACTCTGGC</t>
  </si>
  <si>
    <t>GTTGCTGGGGCCACGGGTGAG</t>
  </si>
  <si>
    <t>GCGCAGACCGGGGAGGTGTGC</t>
  </si>
  <si>
    <t>GGCGCGTGAGGCGGAAACTA</t>
  </si>
  <si>
    <t>GGGACCCCACCTCCGACTCGC</t>
  </si>
  <si>
    <t>GACCGCGGACGAGACCAAGT</t>
  </si>
  <si>
    <t>GGAAGTGGAACCTGGCTCTG</t>
  </si>
  <si>
    <t>GCGGAGCACTCTGGGACTTGT</t>
  </si>
  <si>
    <t>GCGCACGCCGCGGAGCACTCT</t>
  </si>
  <si>
    <t>GCACAGGAGACGCTTCCCGGC</t>
  </si>
  <si>
    <t>GCACCCGCGCGGATCTCACG</t>
  </si>
  <si>
    <t>GGACTAGCTAGCACCCGCG</t>
  </si>
  <si>
    <t>GCGTCTCCTGTGCGTCTGCGC</t>
  </si>
  <si>
    <t>GTCTGCGCGGGAAGTGGAACC</t>
  </si>
  <si>
    <t>GACAGTGAATTACAACACGCA</t>
  </si>
  <si>
    <t>GGCATGGCGGCAACGGTGGC</t>
  </si>
  <si>
    <t>GGTTACGGACAGAGGAAGGGG</t>
  </si>
  <si>
    <t>GGGTTACAGCTCGACCTCTC</t>
  </si>
  <si>
    <t>GGAGCATCCCGCGCCGCACTA</t>
  </si>
  <si>
    <t>GGAAGAACCACTTGCCGCGCC</t>
  </si>
  <si>
    <t>GAAGCTGTCCGGCCAACCTGC</t>
  </si>
  <si>
    <t>GGGGCCTAATGAAGCTGTC</t>
  </si>
  <si>
    <t>GCTGCCTCCATAGTGCGGCG</t>
  </si>
  <si>
    <t>GTTGGCCGGACAGCTTCATT</t>
  </si>
  <si>
    <t>GATTGCTAGGGACGCCATT</t>
  </si>
  <si>
    <t>GGTGTTTGGTAGTGCAGAAGA</t>
  </si>
  <si>
    <t>GTTTCTGGAATCTGATTGCTA</t>
  </si>
  <si>
    <t>GGTTGGCCGGACAGCTTCATT</t>
  </si>
  <si>
    <t>GAAGAACCACTTGCCGCGCC</t>
  </si>
  <si>
    <t>GGGGTTACAGCTCGACCTCTC</t>
  </si>
  <si>
    <t>GGTGGAGCCCGGGCGGGTGAG</t>
  </si>
  <si>
    <t>GCGGGAATTACGCCAACGACG</t>
  </si>
  <si>
    <t>GGCACTCGGAGCTTCTACAGA</t>
  </si>
  <si>
    <t>GCCCCGTGACCCGCGCGCTTG</t>
  </si>
  <si>
    <t>GCGACTCCCTCTCACCCGCCC</t>
  </si>
  <si>
    <t>GACCCCGCCCACCGCGTCGT</t>
  </si>
  <si>
    <t>GAAGTCATGGCGGCGCTGTGT</t>
  </si>
  <si>
    <t>GAGCCTAAGACGCGCGCAGG</t>
  </si>
  <si>
    <t>GTTTCGCGAGCGCGTTGGAG</t>
  </si>
  <si>
    <t>GAAACCGCCTGCGCGCGTCTT</t>
  </si>
  <si>
    <t>GCGCGGTACCCGCCGATTG</t>
  </si>
  <si>
    <t>GGCGGATCGAGCGCTGGC</t>
  </si>
  <si>
    <t>GTGTTGGAGGCCTTTGCTACG</t>
  </si>
  <si>
    <t>GCCATCTTTGCCCGCGATTC</t>
  </si>
  <si>
    <t>GTCGCCGCGACGTCTTGGC</t>
  </si>
  <si>
    <t>GGTCGTTTCTGTAGCCGTGG</t>
  </si>
  <si>
    <t>GCGGTGTGCAATGAAAGCCT</t>
  </si>
  <si>
    <t>GCCTCGGACCGCGTAGCAA</t>
  </si>
  <si>
    <t>GACCTCTGGGTCCGGAATCG</t>
  </si>
  <si>
    <t>GATTATTTTACGGAGTCATAG</t>
  </si>
  <si>
    <t>GACTCGATCATGCCTGACTGTGA</t>
  </si>
  <si>
    <t>GTCAACCGATGTTTGACTC</t>
  </si>
  <si>
    <t>GAAGAGAGTAATTGCGCCTGAG</t>
  </si>
  <si>
    <t>GCTCGCGCAGGCAACTATTAC</t>
  </si>
  <si>
    <t>GAAATTACGGCAGCGGAAACG</t>
  </si>
  <si>
    <t>GAGCAGTAGAGAAACGGAAGCT</t>
  </si>
  <si>
    <t>Gaagctaatatgcaaaattca</t>
  </si>
  <si>
    <t>GCCTGAGAGGAAATTACGGCAG</t>
  </si>
  <si>
    <t>Gtaatggtgcttattctctgcc</t>
  </si>
  <si>
    <t>Ggttctctcatcgactacacg</t>
  </si>
  <si>
    <t>GTAACCACCTTAAGAAAAATA</t>
  </si>
  <si>
    <t>GTACACCTCGGAGGCCTCAGG</t>
  </si>
  <si>
    <t>GCCTGCGCGAGCTTGGAGCC</t>
  </si>
  <si>
    <t>GCGAGCTTGGAGCCGGGTAG</t>
  </si>
  <si>
    <t>GAGCTTGGAGCCGGGTAGAGGGC</t>
  </si>
  <si>
    <t>GCCGGGTAGAGGGCGGGCCTTC</t>
  </si>
  <si>
    <t>GAGGGCGGGCCTTCCGGGACG</t>
  </si>
  <si>
    <t>GCCTTCCGGGACGAGGGCGCG</t>
  </si>
  <si>
    <t>GAGGAAGGTCAGGTCTAGGTA</t>
  </si>
  <si>
    <t>GGCGCTAGCCTTACTGCGC</t>
  </si>
  <si>
    <t>GTACACTGTATGTGAATTCCT</t>
  </si>
  <si>
    <t>GGCATGATCGAGTCAGGTGGA</t>
  </si>
  <si>
    <t>GATCCTGATGGTTATTAGGG</t>
  </si>
  <si>
    <t>GACGCACTGGCCTCCCCCGGG</t>
  </si>
  <si>
    <t>GACGAGACAGACACTCACGC</t>
  </si>
  <si>
    <t>GCCTCATGAAGGGTGCCGCGG</t>
  </si>
  <si>
    <t>GGACCGGAGTGGCCGAGTAGA</t>
  </si>
  <si>
    <t>GACAAGCGGCGTTCAGTGTC</t>
  </si>
  <si>
    <t>GCTAGGTGTCGGGACCGGAG</t>
  </si>
  <si>
    <t>GGAGGTGCAAGAGCGGAATAC</t>
  </si>
  <si>
    <t>GTTCAGTGTCAGGGGCGGGCC</t>
  </si>
  <si>
    <t>GGCTTGCCGTCCTCGCAGCCA</t>
  </si>
  <si>
    <t>GTTTCCTCTTTCTCCAGCCTA</t>
  </si>
  <si>
    <t>GCGACCGCGGACAGCCCCGC</t>
  </si>
  <si>
    <t>GCGCACCGCGGTCGCCATGC</t>
  </si>
  <si>
    <t>GGCTGTCCGCGGTCGCGCC</t>
  </si>
  <si>
    <t>GTCGCGGTAGGCGGTGGGCA</t>
  </si>
  <si>
    <t>GGGCAAGGCTGCCCTGGGCGG</t>
  </si>
  <si>
    <t>GGCGCGGCTCGGACTCCAGCA</t>
  </si>
  <si>
    <t>GCCTCCCCGTGCTGTGTAGC</t>
  </si>
  <si>
    <t>GTCCTAACGGGAGGCGCCCGC</t>
  </si>
  <si>
    <t>GGCGGGACGGCGGGGACAGT</t>
  </si>
  <si>
    <t>GCCGCACTCGCCGATCCTCC</t>
  </si>
  <si>
    <t>GACCGTGCTTTCGCCGCC</t>
  </si>
  <si>
    <t>Gcggcggcaaggcgcgcgggcgggg</t>
  </si>
  <si>
    <t>Gacggcggcctagcggcagc</t>
  </si>
  <si>
    <t>GGATTAAAGCCAGCTCGTAG</t>
  </si>
  <si>
    <t>GAGCCCGGGCTTAAAGGCGC</t>
  </si>
  <si>
    <t>GCAGAcgccgcgccacgccccct</t>
  </si>
  <si>
    <t>GGGACCTAGAAACTGCTGCGC</t>
  </si>
  <si>
    <t>GGGACACGCCCCCTGATCCAA</t>
  </si>
  <si>
    <t>GTTTCGTACCGGCTTCTTCTC</t>
  </si>
  <si>
    <t>GACGAGCTGTCGCGGATCGC</t>
  </si>
  <si>
    <t>GGGTAGCCTCGCCCGGAAGCA</t>
  </si>
  <si>
    <t>GGTACGAAACTGCTCCGCCGT</t>
  </si>
  <si>
    <t>GCGGGGCCTAGAGACGGCGC</t>
  </si>
  <si>
    <t>GGCGCAGGCGCTAATGGCGCG</t>
  </si>
  <si>
    <t>GCTAATGGCGCGGGGTTCCAG</t>
  </si>
  <si>
    <t>GCTCCAGGACCGGAGGGGTGA</t>
  </si>
  <si>
    <t>GGGCGCCGCCATGTTAGCTGT</t>
  </si>
  <si>
    <t>GGCTCAGATATGGAGGCAAAT</t>
  </si>
  <si>
    <t>GCTCCGCTCCGATCGCTGTG</t>
  </si>
  <si>
    <t>GgagATCTCGGGGCTCGGAGC</t>
  </si>
  <si>
    <t>GaggagggagcggagATCTCG</t>
  </si>
  <si>
    <t>GATTCGGAGGAGCCCgggcgg</t>
  </si>
  <si>
    <t>GACGGCTCTCGCCGCTGCCC</t>
  </si>
  <si>
    <t>GGCAGCGGCTGGAAACTTACC</t>
  </si>
  <si>
    <t>GAAACTTACCCGGGGTCGTGC</t>
  </si>
  <si>
    <t>GAATCTCTCTGCGAGCGG</t>
  </si>
  <si>
    <t>GCGGCGAGAGCCGTCACACG</t>
  </si>
  <si>
    <t>GGTACCCGAGACGGGGCGGA</t>
  </si>
  <si>
    <t>GATCTCACGGAGCACCGGGT</t>
  </si>
  <si>
    <t>GACGGGCCGCCTGGCCCACC</t>
  </si>
  <si>
    <t>GGCCCGTCCTGTCGTTAT</t>
  </si>
  <si>
    <t>GAACCTGCCTCGCCTGGCTTG</t>
  </si>
  <si>
    <t>GCTGGCAGTGGTACCCGAGA</t>
  </si>
  <si>
    <t>GGTGGCCGGCAGTCATCTCG</t>
  </si>
  <si>
    <t>GCCAGGCGAGGCAGGTTCCG</t>
  </si>
  <si>
    <t>GAACGGCCGCGAGATGACTGC</t>
  </si>
  <si>
    <t>GCAGGCCAATAACGACAGGA</t>
  </si>
  <si>
    <t>GGCTCCTTGGAATCGGTCGCT</t>
  </si>
  <si>
    <t>GGGAAGCAGAGAGGACGAGGC</t>
  </si>
  <si>
    <t>GTCGGGACTGTAGATCCCGA</t>
  </si>
  <si>
    <t>GTAGATCCCGAAGGGCTCCTC</t>
  </si>
  <si>
    <t>GTCTCCTGGCCGTGCAGCGTC</t>
  </si>
  <si>
    <t>GGTTTCGTGGGCGCGCACTGG</t>
  </si>
  <si>
    <t>GCCATACTGCGCTGCTCCA</t>
  </si>
  <si>
    <t>GTCGGGGCACAGCTCTCCCGG</t>
  </si>
  <si>
    <t>GCCCGTACGATACAGGACGT</t>
  </si>
  <si>
    <t>GAACCGCGACGGCTGAGGCAG</t>
  </si>
  <si>
    <t>GGATGAACCGCGACGGCTG</t>
  </si>
  <si>
    <t>GGGCCGGGATGAACCGCGA</t>
  </si>
  <si>
    <t>GGAAGAAGCCGAGCGGACG</t>
  </si>
  <si>
    <t>GGCAGGAGCCGAGCTCGTTC</t>
  </si>
  <si>
    <t>GTGGGCCTTGTTCTCCGGAT</t>
  </si>
  <si>
    <t>GCTTCGAGGGAGTCTCACTG</t>
  </si>
  <si>
    <t>GAGGCTGGCCCCCGTCCGCT</t>
  </si>
  <si>
    <t>GGAACACCTTCGGCCGATC</t>
  </si>
  <si>
    <t>GCGGAGTCCCACTAGTCGT</t>
  </si>
  <si>
    <t>GCCTCCCTACTGGCCGCCGA</t>
  </si>
  <si>
    <t>GTAGTTGTCCCACGAAGCT</t>
  </si>
  <si>
    <t>GAAAGAGCGGGAACGGCTTG</t>
  </si>
  <si>
    <t>GAATCAGCCGGGTAAGCGCT</t>
  </si>
  <si>
    <t>GTGAGGGTACTGAGAATCAGC</t>
  </si>
  <si>
    <t>GGCCAGAGGTGTCGTCGGGTG</t>
  </si>
  <si>
    <t>GCTGCTGGTGATCTGGGGGGA</t>
  </si>
  <si>
    <t>GGTACCTGCTGCTGGTGATCT</t>
  </si>
  <si>
    <t>GTGGAAGCCGAGACCTAAAGT</t>
  </si>
  <si>
    <t>GATAGAGTCCCAGCTTCGT</t>
  </si>
  <si>
    <t>GCCGTTTCTCGGGGCGGGACG</t>
  </si>
  <si>
    <t>GAGCGCCTGCCGTTTCTCG</t>
  </si>
  <si>
    <t>GccAGTGAAACCGGCGGCCC</t>
  </si>
  <si>
    <t>GACGGAGCCACCAAGCGACC</t>
  </si>
  <si>
    <t>GCCGGTCCTAGGTCACGTGCC</t>
  </si>
  <si>
    <t>GGGTGCCATCATGGCGGACG</t>
  </si>
  <si>
    <t>GGACCGGCTCACCGGGTCGCT</t>
  </si>
  <si>
    <t>GAAAGTGCTCATCCAGGTATG</t>
  </si>
  <si>
    <t>GGTTTCACTggcccgcccg</t>
  </si>
  <si>
    <t>GAAACGGCAGGCGCTCGCGAG</t>
  </si>
  <si>
    <t>GGTTTTCGCGGCCCAGTAG</t>
  </si>
  <si>
    <t>GACCGCGCCCCAGGGCCTCAA</t>
  </si>
  <si>
    <t>GGCCTCGCCACAGGTAAAGC</t>
  </si>
  <si>
    <t>GGACGTGCGGCCCAGCGAGT</t>
  </si>
  <si>
    <t>GAGTTTTCACTACATCAGCCA</t>
  </si>
  <si>
    <t>GGCAGCTCCTGCTTTACCTG</t>
  </si>
  <si>
    <t>GGCGAGGCCTGCTTCCCGTAG</t>
  </si>
  <si>
    <t>GGAGCGCGGCTGCGCTGTGTA</t>
  </si>
  <si>
    <t>GAGGTCCTTGGAGACAAGGGT</t>
  </si>
  <si>
    <t>GAAGCGCCCACGGGGACGGAT</t>
  </si>
  <si>
    <t>GTAAGTGCTCGGACTCGCA</t>
  </si>
  <si>
    <t>GCATATGTGCCGGGTACCCGG</t>
  </si>
  <si>
    <t>GAAGTGGGCTGTGTTTGAGGC</t>
  </si>
  <si>
    <t>GGCGAGGGGCTGTATTGAAG</t>
  </si>
  <si>
    <t>GAATGCACCGGCAGTCCGC</t>
  </si>
  <si>
    <t>GTCCCTGCCCCCCCGCGGCTT</t>
  </si>
  <si>
    <t>GCACGCACAAACCGAGGTCCT</t>
  </si>
  <si>
    <t>GCACCCGCCCCACCGGGTACC</t>
  </si>
  <si>
    <t>GCCCTGCGCAGGCGCATCG</t>
  </si>
  <si>
    <t>GGTACCCGGGCCAGGGATCCG</t>
  </si>
  <si>
    <t>GAGCACTGGCCCGACTCGGCT</t>
  </si>
  <si>
    <t>GTGTTGGTGCGGCGCTGTTG</t>
  </si>
  <si>
    <t>GcgcggccTGGAGGCCTTCAG</t>
  </si>
  <si>
    <t>GccTGGAGGCCTTCAGCGGC</t>
  </si>
  <si>
    <t>GCCGAAGAAGAGCACCCGCC</t>
  </si>
  <si>
    <t>GGGAGGCTTCTCGCGGACTC</t>
  </si>
  <si>
    <t>GTCGGGCCAGTGCTCGCCAC</t>
  </si>
  <si>
    <t>GGGGACTCGGCCTCCCACGCC</t>
  </si>
  <si>
    <t>GGCGCTGCACAGCGCGCGCG</t>
  </si>
  <si>
    <t>GCGACGGCCGAAACCGGGGT</t>
  </si>
  <si>
    <t>GCGCGCTGTGCAGCGCCGCCC</t>
  </si>
  <si>
    <t>GCGACGTGGCGCGCTGGTTCC</t>
  </si>
  <si>
    <t>GGCCAAGGGTGAGGCACGGCG</t>
  </si>
  <si>
    <t>GCAAGGTCATGCCTACGGCCG</t>
  </si>
  <si>
    <t>GCCTGCTTCTCCCGGTCGTTC</t>
  </si>
  <si>
    <t>GCCGCTGCGACCCGCCTCTG</t>
  </si>
  <si>
    <t>GCGCGCGCGGGGTCAATCTCA</t>
  </si>
  <si>
    <t>GCTGCAGGTCTTCAGGTGTTA</t>
  </si>
  <si>
    <t>GCGGGAGGGACACTTGTAG</t>
  </si>
  <si>
    <t>GGTTGTCCTGCTTGGCTGCGG</t>
  </si>
  <si>
    <t>GGCCAGTCCCTAAGCACGT</t>
  </si>
  <si>
    <t>GACAACCCAACCCACGTGCTT</t>
  </si>
  <si>
    <t>GGCGCAGTAGTGTGATCCCC</t>
  </si>
  <si>
    <t>GTGCCCGGGTTCTCTTTCTT</t>
  </si>
  <si>
    <t>GGCACAACCTGCGTTTGCAAG</t>
  </si>
  <si>
    <t>GGGTTCTCTTTCTTTGGCTGC</t>
  </si>
  <si>
    <t>GAGTGGAACCTCGATATTGG</t>
  </si>
  <si>
    <t>GCGAAGGGAGCAGCTGTGCG</t>
  </si>
  <si>
    <t>GGTCAGCGCGGAAAGCTGAG</t>
  </si>
  <si>
    <t>GGTCACAGAGCTCGGTCAGCG</t>
  </si>
  <si>
    <t>GACTTCTCTAATGTCTGCTT</t>
  </si>
  <si>
    <t>GCAGTCACCGGCGCGGTCTA</t>
  </si>
  <si>
    <t>GGTTATACTGCGGCCTCG</t>
  </si>
  <si>
    <t>GGCATGCGGCAGGGACCAAT</t>
  </si>
  <si>
    <t>GACAGCCAGTGGCATGCGGC</t>
  </si>
  <si>
    <t>GGACTTCCCTCGGTGTCCCT</t>
  </si>
  <si>
    <t>GGCCGCAGTATAACCGCG</t>
  </si>
  <si>
    <t>GCACCGGACAACCCTGGTTA</t>
  </si>
  <si>
    <t>GGATTAAATGCATCTTGGAA</t>
  </si>
  <si>
    <t>GCCTAACGTGGGCTCACGCA</t>
  </si>
  <si>
    <t>GCCTTCGTGAATGCCTAACGT</t>
  </si>
  <si>
    <t>GGGCTGTAGGTAGGAGTTAAG</t>
  </si>
  <si>
    <t>GTGGGTAGGATCCCTTAACCA</t>
  </si>
  <si>
    <t>GTTTCGCCTAACGTGTCAG</t>
  </si>
  <si>
    <t>GTTCTCTCGGAAGCGGCTGGC</t>
  </si>
  <si>
    <t>GCGGAGATCACCTTCTGGACC</t>
  </si>
  <si>
    <t>GAGTCCCTAGCGGCCAGGGCG</t>
  </si>
  <si>
    <t>GTTCTCTGTGGCCGAGTCCT</t>
  </si>
  <si>
    <t>GCGAGTAGCCACTTCCGCT</t>
  </si>
  <si>
    <t>GCTTCCGCCCGGAGTTGTTGT</t>
  </si>
  <si>
    <t>GACCTAGCGAGGACCAACTTC</t>
  </si>
  <si>
    <t>GCACCGGCCGCGGGGAGACAG</t>
  </si>
  <si>
    <t>GTTGGGCTCCGGGTCCCGCGT</t>
  </si>
  <si>
    <t>GGGTCCCGCGTTGGCAAGCGG</t>
  </si>
  <si>
    <t>GGAGCCCACAACAACTCCGGG</t>
  </si>
  <si>
    <t>GTTGGTCCTCGCTAGGTCCTC</t>
  </si>
  <si>
    <t>GCTCCCGGCTTAGAGGACAGC</t>
  </si>
  <si>
    <t>GGTCTCTTGGGGGTCCCGGGG</t>
  </si>
  <si>
    <t>GGTCGTGGGGCCGGCAATGT</t>
  </si>
  <si>
    <t>GGACATTACGCCGCCCTAG</t>
  </si>
  <si>
    <t>GTCCTCTAAGCCGGGAGCGA</t>
  </si>
  <si>
    <t>GGAAGCCGCCCGTCTGGGACG</t>
  </si>
  <si>
    <t>GAAGCCGCGCGGTGAGTCTA</t>
  </si>
  <si>
    <t>GCCCTAGAGGGGTCGTGCC</t>
  </si>
  <si>
    <t>GACATTACGCCGCCCTAGAG</t>
  </si>
  <si>
    <t>GTCGTGGGGCCGGCAATGT</t>
  </si>
  <si>
    <t>GGAGGTGGGCGTTGCCTCGA</t>
  </si>
  <si>
    <t>GGCGGACGTACCGCGGGCCGA</t>
  </si>
  <si>
    <t>GAGGACAGCGGGGAAGGCGGG</t>
  </si>
  <si>
    <t>GCGGCGTAATGTCCAGACCCA</t>
  </si>
  <si>
    <t>GACCCACGGCCAGCCTGCCCG</t>
  </si>
  <si>
    <t>GGACCCCACGTCCCAGACGGG</t>
  </si>
  <si>
    <t>GTGGCCTGTGGAAACGGCTG</t>
  </si>
  <si>
    <t>GGCGAGGAGTCTGGGATCACG</t>
  </si>
  <si>
    <t>GTTCCGTCCCACAGCGGGCG</t>
  </si>
  <si>
    <t>GCCTTCAGGGAGCGTGGAGAC</t>
  </si>
  <si>
    <t>GGAGAGACGAGCAGCCTTC</t>
  </si>
  <si>
    <t>GCAATGGCGGTTCCCGGCGTG</t>
  </si>
  <si>
    <t>GACTCCTCGCCCGCTGTGGGA</t>
  </si>
  <si>
    <t>GGACGGAACTACAGGGCAAAC</t>
  </si>
  <si>
    <t>GCGTTTTCGCGCATGCGTCGG</t>
  </si>
  <si>
    <t>GGAACTGTGGCCAAAGACCTT</t>
  </si>
  <si>
    <t>GTGTCCGGAACTTCCGGTTC</t>
  </si>
  <si>
    <t>GTAAGGGTCGGGCCCGGGGGAG</t>
  </si>
  <si>
    <t>GCACGGTAAGGGTCGGGCCCG</t>
  </si>
  <si>
    <t>GAGCACTTGCTGCACGGTA</t>
  </si>
  <si>
    <t>GGATGCGGTCCCGGGTTCTG</t>
  </si>
  <si>
    <t>GCGATCTCGGACTAAGGATG</t>
  </si>
  <si>
    <t>GGGTCCGCGATCTCGGACTA</t>
  </si>
  <si>
    <t>GGAACTTCCGGTTCCGGTCA</t>
  </si>
  <si>
    <t>GGAGCTGTTCTGCTGGTCAGG</t>
  </si>
  <si>
    <t>GAGCGTACGTGGCCGATA</t>
  </si>
  <si>
    <t>GAGGCAGTCAAAGAGCGTACG</t>
  </si>
  <si>
    <t>GGCTACTCAGCACGGGCGCAG</t>
  </si>
  <si>
    <t>GACAGCCTGGCCGTGCTGGTG</t>
  </si>
  <si>
    <t>GGGGCTGCCGTCAGTGGACC</t>
  </si>
  <si>
    <t>GTTCTGCTGGTCAGGGGGCTG</t>
  </si>
  <si>
    <t>Gcaatgaaaagacgcctggtt</t>
  </si>
  <si>
    <t>GCGCCCATGGAGCTGTTCTGC</t>
  </si>
  <si>
    <t>GAGACCGCGCCGCCACCTTCT</t>
  </si>
  <si>
    <t>GCCCACTCCAACAGCAGCGG</t>
  </si>
  <si>
    <t>GCCGCGCTACCTGCAATCT</t>
  </si>
  <si>
    <t>Gcgccccgtaggacggcgcgg</t>
  </si>
  <si>
    <t>GAAGCGCTCGAGTGCCGTTGT</t>
  </si>
  <si>
    <t>GCTTTGCGAGTCTGAACGT</t>
  </si>
  <si>
    <t>GAGCCTCCGGGTTTGCGGTGG</t>
  </si>
  <si>
    <t>GTTTGCGGTGGAGGACGCTG</t>
  </si>
  <si>
    <t>GCGGCTGGCCGCAGACCCAGA</t>
  </si>
  <si>
    <t>GTTACCGCCAGGCCTGGCTA</t>
  </si>
  <si>
    <t>GGGTCGCGCGCTGATTCGG</t>
  </si>
  <si>
    <t>GGGAGCGAGGCCGGGTACGCG</t>
  </si>
  <si>
    <t>GGGGATGGCCGGGAGCGAGGC</t>
  </si>
  <si>
    <t>GTACAGCGCCGGTCAACATCG</t>
  </si>
  <si>
    <t>GGTCACTGCGCGGTGGGACCA</t>
  </si>
  <si>
    <t>GGTGGGATCGCGGGCCGTAAG</t>
  </si>
  <si>
    <t>GGCCTCTGGGGTGGGATCGC</t>
  </si>
  <si>
    <t>GTGAGGAGGCAGAGGCCTCTG</t>
  </si>
  <si>
    <t>GCGCCGAGCTTGTCACGCGA</t>
  </si>
  <si>
    <t>GAGCTGGGGTCACTGCGCGGT</t>
  </si>
  <si>
    <t>GGGGCTCCGCCGAGAGCCGCG</t>
  </si>
  <si>
    <t>GgcgccAGGCTCCCGGGAGCAGG</t>
  </si>
  <si>
    <t>GcgcgcggggcgccAGGCTCCC</t>
  </si>
  <si>
    <t>GGGAgccgggcgggcggccga</t>
  </si>
  <si>
    <t>GCGCCATGGCCCGAAGACCC</t>
  </si>
  <si>
    <t>GAGCCCCGCGCCCGCCGCGCCA</t>
  </si>
  <si>
    <t>GgcTCCCCGTTACCTGTGC</t>
  </si>
  <si>
    <t>GTTACCTGTGCCGGGGTCTTC</t>
  </si>
  <si>
    <t>GGTCTTCGGGCCATGGCGCGGC</t>
  </si>
  <si>
    <t>GAGAGCCGCGGGGACCGCACC</t>
  </si>
  <si>
    <t>GAGCACACGTGTTTCGTGTTT</t>
  </si>
  <si>
    <t>GAAGCGACGCAGAGTGGCGCC</t>
  </si>
  <si>
    <t>GGCAGGCCGAAGGTGGAGTGG</t>
  </si>
  <si>
    <t>GCCCCAGGGGGGCATTTCTAA</t>
  </si>
  <si>
    <t>GGTTTGTGTCGGCTCGGAGG</t>
  </si>
  <si>
    <t>GCACCGGTTTGTGTCGGCT</t>
  </si>
  <si>
    <t>GCATGCGCACCGGTTTGTGT</t>
  </si>
  <si>
    <t>GCTCCGGCCCCAGCCGCTTCC</t>
  </si>
  <si>
    <t>GGGGCCGCTCTGGGACGAGT</t>
  </si>
  <si>
    <t>GGGAAAGATGGGACGCCGCT</t>
  </si>
  <si>
    <t>GCATGCGCCGTGCCCTGACC</t>
  </si>
  <si>
    <t>GCCCTGACCTGGAAGCGGCTG</t>
  </si>
  <si>
    <t>GGAGACGCGACTTGCGGCCA</t>
  </si>
  <si>
    <t>GAAGGCGTCAGCGTGTCAGC</t>
  </si>
  <si>
    <t>GTTGGGGGTGGGGTGTTTCCG</t>
  </si>
  <si>
    <t>GCTGGTGAGACGAGCCGGGA</t>
  </si>
  <si>
    <t>GGAGGGTCGGGGGTATCTGGG</t>
  </si>
  <si>
    <t>GTTCCTGCGAGCGAGGAGCGC</t>
  </si>
  <si>
    <t>GACTGCAGTTCCTGCGAGCG</t>
  </si>
  <si>
    <t>Gcccgcccgccggcagagcc</t>
  </si>
  <si>
    <t>Gggtcaggacccgggctgctc</t>
  </si>
  <si>
    <t>Gcgggcgagcgcggcgcggtc</t>
  </si>
  <si>
    <t>GggATGTCTCGGCGGACGCGC</t>
  </si>
  <si>
    <t>GAAACCGGGATTTGCTCTCCG</t>
  </si>
  <si>
    <t>GGGAACATCTCGTCCACCGC</t>
  </si>
  <si>
    <t>GGGATTTGCTCTCCGCGGGGC</t>
  </si>
  <si>
    <t>GCTCCCAGGCTCCCTGCCCCG</t>
  </si>
  <si>
    <t>GTGAAAGGCGGCGACCGACCG</t>
  </si>
  <si>
    <t>GAGATGTTCCCCGAGGGCGC</t>
  </si>
  <si>
    <t>GGTGGACGAGATGTTCCCCGA</t>
  </si>
  <si>
    <t>GCCCCGAGATGAAGCCGGCGG</t>
  </si>
  <si>
    <t>GGGCACACGCTTCCCGCCG</t>
  </si>
  <si>
    <t>GTGGACCTGGACGAGGTGGCA</t>
  </si>
  <si>
    <t>GGGAACAGAAGACTGTCCCCT</t>
  </si>
  <si>
    <t>GGGCCATCTTCGTCTCGC</t>
  </si>
  <si>
    <t>GGGCCTAACGCGTCACGGGG</t>
  </si>
  <si>
    <t>GACGGGGTCAGGTCCCATCA</t>
  </si>
  <si>
    <t>GCGGATGTGGATATCGAA</t>
  </si>
  <si>
    <t>GCCAGGGTGAGGCTTAGAGAC</t>
  </si>
  <si>
    <t>GAGATCCCGCGAGACGAAGA</t>
  </si>
  <si>
    <t>GGCTTAGAGACCGGGTCTCTC</t>
  </si>
  <si>
    <t>GGGGCAGGGCCTAACGCGTCA</t>
  </si>
  <si>
    <t>GATCTCTCGGGAGGACGGACG</t>
  </si>
  <si>
    <t>GTGATTGCCTCGGAGAGAGGA</t>
  </si>
  <si>
    <t>GAGAAGGGCCTGACCCGGAAC</t>
  </si>
  <si>
    <t>GAGAGGAAGGCGCTCCAGTTC</t>
  </si>
  <si>
    <t>GTAGCAGCGGTGCTGGggcgg</t>
  </si>
  <si>
    <t>GcggcgAATCTGAATGCGGTG</t>
  </si>
  <si>
    <t>GATCTTGGAAGATGCCGTTTG</t>
  </si>
  <si>
    <t>GCAACGGAAACTCACCGTCCA</t>
  </si>
  <si>
    <t>GCATTCAGATTcgccgccg</t>
  </si>
  <si>
    <t>GACGCGCTGTGTGATTGCCT</t>
  </si>
  <si>
    <t>GCTGCTACTCGCCATGGCTA</t>
  </si>
  <si>
    <t>GGCCGGAGGCGCCTGTCGTT</t>
  </si>
  <si>
    <t>GCTGTTCCTTCACTTAGCAGG</t>
  </si>
  <si>
    <t>GGCGACGCGGGGCCATGTGC</t>
  </si>
  <si>
    <t>GCTTGTCATCATGGCGACGC</t>
  </si>
  <si>
    <t>GGTTCTGCGCTTGTCATCA</t>
  </si>
  <si>
    <t>GGCCCTTTAATAGCCCTTTCC</t>
  </si>
  <si>
    <t>GCGGGGCAGGACCCCGGGAAA</t>
  </si>
  <si>
    <t>GCACGCGCGGGGCAGGACCCC</t>
  </si>
  <si>
    <t>GTGCAGGACCCTAACGAC</t>
  </si>
  <si>
    <t>GACAAGCGAGATCGACGC</t>
  </si>
  <si>
    <t>GCGACCCCGGCTCACGCCCG</t>
  </si>
  <si>
    <t>GGGCGCGCCAGAACCCGGCAG</t>
  </si>
  <si>
    <t>GCTGTTCGGCCCGGCGGTTC</t>
  </si>
  <si>
    <t>GGACGTCATGCTGTTCGGCC</t>
  </si>
  <si>
    <t>GCGGCGGCCAGCTTGAGGATA</t>
  </si>
  <si>
    <t>GATATTTGCTGCGACCCGC</t>
  </si>
  <si>
    <t>GAACAGCATGACGTCCGCTT</t>
  </si>
  <si>
    <t>GGCCGCCGCGGGCGTGAGCC</t>
  </si>
  <si>
    <t>GGTCGGGGATCGGTGGGAGGT</t>
  </si>
  <si>
    <t>GCTGCGTTACCCGGAACCGCC</t>
  </si>
  <si>
    <t>GGAGAAGCGGCGGCACAAGCG</t>
  </si>
  <si>
    <t>GcggggTGAAAGGTCACAGCG</t>
  </si>
  <si>
    <t>GcgcgcgaggggcggggTGAA</t>
  </si>
  <si>
    <t>GCAGTGCGGCTGCGCGTGAgg</t>
  </si>
  <si>
    <t>GGTGCGCGGAGGCGAGCAGTG</t>
  </si>
  <si>
    <t>GGTCTCCGCACCCTTAGCTC</t>
  </si>
  <si>
    <t>GAGAAGCGGCGGCACAAGCG</t>
  </si>
  <si>
    <t>GAGTGAGGGCTTGAGTCTGGT</t>
  </si>
  <si>
    <t>GAAGGCCGCGAGAGTCGAGTG</t>
  </si>
  <si>
    <t>GGCCACTCAACCCCGCAAGC</t>
  </si>
  <si>
    <t>GGCTAGGAGGCCGGCTTGCG</t>
  </si>
  <si>
    <t>Gcggcgcgccggcgcgcga</t>
  </si>
  <si>
    <t>GAAAGGTCACAGCGCGGCAG</t>
  </si>
  <si>
    <t>GTCACAGCGCGGCAGCGGGTC</t>
  </si>
  <si>
    <t>GCTAAGGGTGCGGAGACCTAA</t>
  </si>
  <si>
    <t>GCTTCTCCACACGTGCACTC</t>
  </si>
  <si>
    <t>GGGGTTGAGTGGCCCGAGCTA</t>
  </si>
  <si>
    <t>GGTTGAGTGGCCCGAGCTAA</t>
  </si>
  <si>
    <t>Ggcggataacctacggtc</t>
  </si>
  <si>
    <t>GTACAAAGCATGGTTTAAGGT</t>
  </si>
  <si>
    <t>GTAGGGCTGTGGGAAGATATGGG</t>
  </si>
  <si>
    <t>GTTGAGTTCTTTTGTAGGGCTG</t>
  </si>
  <si>
    <t>GCAAATATTTGTTGAGTTCTTTTGT</t>
  </si>
  <si>
    <t>GGAGAGTTGGAGGCTTTACT</t>
  </si>
  <si>
    <t>GACAAAATGGGGTCTGCGGT</t>
  </si>
  <si>
    <t>GTTGGTGTCCTGGCAAAAGC</t>
  </si>
  <si>
    <t>GTTGACTGGTTTAGCTAATTC</t>
  </si>
  <si>
    <t>Ggtcaggagtccgggcggggagg</t>
  </si>
  <si>
    <t>Gataacctacggtcaggagtccggg</t>
  </si>
  <si>
    <t>GCAGCCATCCGCCTTTCTTTC</t>
  </si>
  <si>
    <t>GCAGACCCCATTTTGTCCGG</t>
  </si>
  <si>
    <t>GTCCGGAGGCCCAGGGGCGAGT</t>
  </si>
  <si>
    <t>GATGGCTGCGGATAGACAGTAG</t>
  </si>
  <si>
    <t>GGACTGAGAGTTAAGGAGAGT</t>
  </si>
  <si>
    <t>GTACTTACTGTGCAGGGAACG</t>
  </si>
  <si>
    <t>GCAGGGTAGAAGGGCTGCGGGG</t>
  </si>
  <si>
    <t>GTCAACAtttatttattttttgagg</t>
  </si>
  <si>
    <t>Ggtacccgcctccccgcc</t>
  </si>
  <si>
    <t>GCAGGAGACGGTAGCGGCGAA</t>
  </si>
  <si>
    <t>GACCGCGCCGCCCGCGCCCTT</t>
  </si>
  <si>
    <t>GAAAGCCCGCCGGCCCGCCCT</t>
  </si>
  <si>
    <t>GCTGGTGGCGGCGCTCCGCAG</t>
  </si>
  <si>
    <t>GTTTTCCGCGCGGCAGGCG</t>
  </si>
  <si>
    <t>GAAGTACGACCGGCAGCTG</t>
  </si>
  <si>
    <t>GAGGCTCACCGAGCCGAGGG</t>
  </si>
  <si>
    <t>GCTTTCCAGCATTCGGGCC</t>
  </si>
  <si>
    <t>GCAGCGCGCAGGAGACGGTAG</t>
  </si>
  <si>
    <t>GCCGTGCGGGGCGCGGGAAGC</t>
  </si>
  <si>
    <t>GCTGCGCAGTGCGCGGAGGCG</t>
  </si>
  <si>
    <t>GGAGGGTGACGGGGTGAAGGC</t>
  </si>
  <si>
    <t>GCGGCTCGCGTGCTCGCAGTC</t>
  </si>
  <si>
    <t>GCGGGCCCGGGAGCCGTGACG</t>
  </si>
  <si>
    <t>GTCACTGCTCGGTCGGCGG</t>
  </si>
  <si>
    <t>GTGACTTAAGCAACGGAGCG</t>
  </si>
  <si>
    <t>GCCCTTTCTCGGCCCCCGGA</t>
  </si>
  <si>
    <t>GCCGTCACCCGCGCCGCGTCA</t>
  </si>
  <si>
    <t>GCTCTGGCGGACTCCCCACCT</t>
  </si>
  <si>
    <t>GTGAAGGCGGGGGAACCGAGG</t>
  </si>
  <si>
    <t>GCTCACAGAACAGAGTAGAgg</t>
  </si>
  <si>
    <t>GGGACACAGCTCCAGCTCCAG</t>
  </si>
  <si>
    <t>GGCTACGTCCAGGTCGCCC</t>
  </si>
  <si>
    <t>GgcgcccgAATCCCGGGTCC</t>
  </si>
  <si>
    <t>GCCGCGGAGGCCGTGTGGCCC</t>
  </si>
  <si>
    <t>GgcggcggccggACCCAGAC</t>
  </si>
  <si>
    <t>GCTGTGTCCCGGGCGCTGGG</t>
  </si>
  <si>
    <t>GCTTCATCATTGCCGAGAT</t>
  </si>
  <si>
    <t>GCGCATGATCCGCATGGCCA</t>
  </si>
  <si>
    <t>GCGGCATTGCAGCGGCTCG</t>
  </si>
  <si>
    <t>GGCCGGTCCCCTCTCGACCC</t>
  </si>
  <si>
    <t>GGATGCAGAGCCTTCATCCTG</t>
  </si>
  <si>
    <t>GGCTGGGATCCCCCGGGCTC</t>
  </si>
  <si>
    <t>GGCGCAGGTACCCAACGCGGG</t>
  </si>
  <si>
    <t>GACACCAGGCATACGCTAG</t>
  </si>
  <si>
    <t>GCCGGGTATGGATGCCAAGAT</t>
  </si>
  <si>
    <t>GTCCGGGTCACGTAGTAAGCC</t>
  </si>
  <si>
    <t>GGTACCCAACGCGGGAGGGC</t>
  </si>
  <si>
    <t>GCGCAGGTACCCAACGCGGGA</t>
  </si>
  <si>
    <t>GGACACCAGGCATACGCTAG</t>
  </si>
  <si>
    <t>GCCAGGCTTACTACGTGACC</t>
  </si>
  <si>
    <t>GCTGTCTACCAGTTCCTGAGA</t>
  </si>
  <si>
    <t>GAAGAACACAGACACCGATCT</t>
  </si>
  <si>
    <t>GCACGCGTCCCTCTCAGGAAC</t>
  </si>
  <si>
    <t>GTACCTGCGCCCCGAGCCCGG</t>
  </si>
  <si>
    <t>GATGAAGGCTCTGCATCCGGA</t>
  </si>
  <si>
    <t>GGCTGCTGCTGTAGATGGGCC</t>
  </si>
  <si>
    <t>GAGTCCTCGGCGAACATGG</t>
  </si>
  <si>
    <t>GCCACGTAGCAGGAGCCACGT</t>
  </si>
  <si>
    <t>GGTGGGGGACTAGGGCCGGT</t>
  </si>
  <si>
    <t>GTTGGCTTGTGCGGTCGCCT</t>
  </si>
  <si>
    <t>GTTCACCTGTACTTCAGTCTC</t>
  </si>
  <si>
    <t>GCTTGGCGCGGGCGCTTCGT</t>
  </si>
  <si>
    <t>GGCAGCGGAGGAGTGTCTCTA</t>
  </si>
  <si>
    <t>GGCGACCGCACAAGCCAAC</t>
  </si>
  <si>
    <t>GATAGAGAAGCTTGTCCTGTG</t>
  </si>
  <si>
    <t>GCCTGAGTCCTCGGCGAACA</t>
  </si>
  <si>
    <t>GACGATTCTCTATGACTTGT</t>
  </si>
  <si>
    <t>GGCCACCGGAGACTGAAGTAC</t>
  </si>
  <si>
    <t>GCCACGTAGGGGAGTGGAGAC</t>
  </si>
  <si>
    <t>GTGGGGGACTAGGGCCGGT</t>
  </si>
  <si>
    <t>GTCGCGGACCTCAGCTTGTC</t>
  </si>
  <si>
    <t>GGCGGACCGGAAGCACTGAGG</t>
  </si>
  <si>
    <t>GGACGCCAAAGAAAGCGGAA</t>
  </si>
  <si>
    <t>GGTCCGCCTGCCGGAAGTTT</t>
  </si>
  <si>
    <t>GTTGAAGGACGCCAAAGAAAG</t>
  </si>
  <si>
    <t>GTCATTGGAAGCGGGTTCC</t>
  </si>
  <si>
    <t>Gacgtcacttagcagaggaga</t>
  </si>
  <si>
    <t>Gacttgctggacgtcacttagcag</t>
  </si>
  <si>
    <t>GGGAATCTTAGCGACGAGTCG</t>
  </si>
  <si>
    <t>GCCGGAAGTTTTGGAGCGC</t>
  </si>
  <si>
    <t>GGAGGCTGCTGTCGATTAAGG</t>
  </si>
  <si>
    <t>GAGCGCGGGCAGGACTCGTCC</t>
  </si>
  <si>
    <t>GAGCGCTGCCTCTGGGTTGGC</t>
  </si>
  <si>
    <t>GAGAAGAGAGCGGGAAGCGAT</t>
  </si>
  <si>
    <t>GAGACTGCCGTAAGCGCTTT</t>
  </si>
  <si>
    <t>GGAATTATTTGAACGTTCGAG</t>
  </si>
  <si>
    <t>GggAGCGCTTACCGTGCGGT</t>
  </si>
  <si>
    <t>GCGAGACTGCCGTAAGCGCTT</t>
  </si>
  <si>
    <t>GAACCAGGCGAAGCTGGTGG</t>
  </si>
  <si>
    <t>GTTCAAATAATTCCCGCGAGA</t>
  </si>
  <si>
    <t>GCTTACCGTGCGGTAGGTG</t>
  </si>
  <si>
    <t>GTTCGAGCGGTAAATACTCCC</t>
  </si>
  <si>
    <t>GCGCTTACCGTGCGGTAGGTG</t>
  </si>
  <si>
    <t>GCAAGGCGCGCGGATGGGC</t>
  </si>
  <si>
    <t>GCGCAGGAGAGGCCGCCGGGT</t>
  </si>
  <si>
    <t>GTTCCTGCAGCGCTTACCGCC</t>
  </si>
  <si>
    <t>GCCGGCGTGAGGAAGCTCAGT</t>
  </si>
  <si>
    <t>GTCTGGCCGCTGGCCGACGCA</t>
  </si>
  <si>
    <t>GCGGCCTCTCCTGCGCTTCCG</t>
  </si>
  <si>
    <t>GAGCTAGTGCGCCTGCGTGC</t>
  </si>
  <si>
    <t>GTTCCGCGGCGCACCGGA</t>
  </si>
  <si>
    <t>GGCGCTGCGACAGCCGGCGTG</t>
  </si>
  <si>
    <t>GGGGCTAGGCGCTGCGACAGC</t>
  </si>
  <si>
    <t>GCTGCGCAGCGACTCCTACG</t>
  </si>
  <si>
    <t>GTGCCGGGAGTCGCCGCATTG</t>
  </si>
  <si>
    <t>GAAATCCGCAAACGCCAAGT</t>
  </si>
  <si>
    <t>GCAAACGCCAAGTGGGGCCC</t>
  </si>
  <si>
    <t>GGGCCTTCCCGTCTCGCGGCC</t>
  </si>
  <si>
    <t>GAGTCGCTGCGCAGCGCCTTC</t>
  </si>
  <si>
    <t>GCAGAGAAGCGGACCACAATG</t>
  </si>
  <si>
    <t>GCGCGGAGGCGAGCATCTCAT</t>
  </si>
  <si>
    <t>GTGTCGTCATCAAGCTGCGC</t>
  </si>
  <si>
    <t>GTTTGCGGATTTCAGCTGAAT</t>
  </si>
  <si>
    <t>GAAAAAGCACAACTATCTATGTcag</t>
  </si>
  <si>
    <t>GTTTTTGGTTAAGGAAATCAG</t>
  </si>
  <si>
    <t>GTcagaggtcgacagactg</t>
  </si>
  <si>
    <t>GGTGTCAGCAGACATAAAAGACA</t>
  </si>
  <si>
    <t>GCTGTCAAGTGTGGTGTAGTTTT</t>
  </si>
  <si>
    <t>GCCTCACGGAGCCGGCGGGG</t>
  </si>
  <si>
    <t>GcgggccTTGGAGCGCCGGCC</t>
  </si>
  <si>
    <t>GCCATTTTTccgcgcgggccc</t>
  </si>
  <si>
    <t>GCTTTTTCTACACTATAGGT</t>
  </si>
  <si>
    <t>GTTGTGCTTTTTCTACACTAT</t>
  </si>
  <si>
    <t>GCCGGCTCCGTGAGGCCCTGC</t>
  </si>
  <si>
    <t>GGCCCTGCCGGGTCGGGCTGc</t>
  </si>
  <si>
    <t>GCCGTCCCCTCACCTGAgcg</t>
  </si>
  <si>
    <t>GccggggccgcgcTCAGGTGA</t>
  </si>
  <si>
    <t>GGACGGCGGCGCGGGCCCGTA</t>
  </si>
  <si>
    <t>GGCGCGGGCCCGTAAGGGGT</t>
  </si>
  <si>
    <t>GAGAATTCTCATTGATAATA</t>
  </si>
  <si>
    <t>Gcgcacgcgaggactgacgga</t>
  </si>
  <si>
    <t>GAAACCATTGCAAAGCTGTCAAGTG</t>
  </si>
  <si>
    <t>GATAATAAGGGCGAAAAGGTTTTTT</t>
  </si>
  <si>
    <t>GTGTGCGCCGGCACCTGCCGC</t>
  </si>
  <si>
    <t>GCCGCGGCTGCTTGCCTAC</t>
  </si>
  <si>
    <t>GCCGACACTGCGCGCGCCTCC</t>
  </si>
  <si>
    <t>GTGCCGGCGCACACTCCGGT</t>
  </si>
  <si>
    <t>GGTCGGCGACCCGCTAACGC</t>
  </si>
  <si>
    <t>GACCCGCTAACGCCGGTGCC</t>
  </si>
  <si>
    <t>GAAGCCTGCGCCTTGCGTCA</t>
  </si>
  <si>
    <t>GCGCCTTGCGTCAGGGCGGCT</t>
  </si>
  <si>
    <t>GGAGGCCCCGAGCACGTCCCG</t>
  </si>
  <si>
    <t>GAGCCATAGCGGAAACCCCG</t>
  </si>
  <si>
    <t>GcgcgcggcgccgcATTCGG</t>
  </si>
  <si>
    <t>GCTTGCCTCCCCCGTgccccc</t>
  </si>
  <si>
    <t>GTAGCAAGAGAGCCTCCCTCC</t>
  </si>
  <si>
    <t>GCCGCGGAGATGATGCGGGGA</t>
  </si>
  <si>
    <t>GCCGTGCCGCGGAGATGATG</t>
  </si>
  <si>
    <t>GGAGCGACGCCCCCGAATg</t>
  </si>
  <si>
    <t>GcggAGGCGCTCACTCACCTG</t>
  </si>
  <si>
    <t>GCGCTCACTCACCTGAGGCGC</t>
  </si>
  <si>
    <t>GGCTGACCTGGGTccggcggg</t>
  </si>
  <si>
    <t>GGCAAGCAGCACGGGCCACCA</t>
  </si>
  <si>
    <t>GCTACTGCTGCCGCTTTCTCC</t>
  </si>
  <si>
    <t>GCTGCCGCTTTCTCCGGGCTC</t>
  </si>
  <si>
    <t>GCACAAGAGAGACGGGCGCT</t>
  </si>
  <si>
    <t>GCGCAACGTGGAGTGACGTGC</t>
  </si>
  <si>
    <t>GCCCGGCCTGCGACCCAGAGCC</t>
  </si>
  <si>
    <t>GCGACCCAGAGCCCGGAGAAAG</t>
  </si>
  <si>
    <t>GAAAGCGGCAGCAGTAGCGACGA</t>
  </si>
  <si>
    <t>GCAGTAGCGACGAAGGCTGCACTG</t>
  </si>
  <si>
    <t>GAAGGCTGCACTGTGGTTCGAC</t>
  </si>
  <si>
    <t>GCGTCCAGCAGCCCCTTTCCGCCC</t>
  </si>
  <si>
    <t>GAGCAGTTCCACATCTCCCC</t>
  </si>
  <si>
    <t>GTCCGCCCGGGTCGTGGCGGC</t>
  </si>
  <si>
    <t>GGTCCTTGATCCTGAGCTGAC</t>
  </si>
  <si>
    <t>GCAGCGCGCCGGCCGCGAGAG</t>
  </si>
  <si>
    <t>GATCAAGGACCCAAGGGGACG</t>
  </si>
  <si>
    <t>GGGAGCCGCCGCCAGAGGCCG</t>
  </si>
  <si>
    <t>GCGGACGTCGCTGCCAGCTTC</t>
  </si>
  <si>
    <t>GCGCCTGTCGGGAACCTTCC</t>
  </si>
  <si>
    <t>GACAGGCGCCGCGGGCACCC</t>
  </si>
  <si>
    <t>GCTCCCAGGTCGCTCTCCGGG</t>
  </si>
  <si>
    <t>GACTTCGATATTAACAAGGA</t>
  </si>
  <si>
    <t>GATATTAACAAGGATGGCGG</t>
  </si>
  <si>
    <t>GAGCACTTGGCCTGAAGACC</t>
  </si>
  <si>
    <t>GGTCCGCGGTTGGTCAGAC</t>
  </si>
  <si>
    <t>GGGCGAGCGCTGACATAAG</t>
  </si>
  <si>
    <t>GTGCTCCGGTCTGACCAACCG</t>
  </si>
  <si>
    <t>GCCTAGCCCATAGGCTGCATG</t>
  </si>
  <si>
    <t>GTATTGTAGGACCGCTGCG</t>
  </si>
  <si>
    <t>GTCGAGGAGTCGGGGCAAAGC</t>
  </si>
  <si>
    <t>GCCGCAGCAAGTCGAGGAGTC</t>
  </si>
  <si>
    <t>GGCTCCGCGGATCCTGGGACC</t>
  </si>
  <si>
    <t>GGGGCTGCAGCCGTCATGC</t>
  </si>
  <si>
    <t>GCGGCTGAGGGCTTCTCGTCG</t>
  </si>
  <si>
    <t>GAAAGGGGAGTTCAAGGAGAC</t>
  </si>
  <si>
    <t>GCGGTCGAAAGGGGAGTTCA</t>
  </si>
  <si>
    <t>GCAATACGCCTGCGTGTTGC</t>
  </si>
  <si>
    <t>GCCCTGCCCAACCACGAGCG</t>
  </si>
  <si>
    <t>GACATGGGGCTGCGGCTTCTC</t>
  </si>
  <si>
    <t>GGCCTGGGCCTAGCCCCCCTT</t>
  </si>
  <si>
    <t>GGTGAGGCTATCCGGAGGAC</t>
  </si>
  <si>
    <t>GAGTGCTGTCGTGGGGGATTG</t>
  </si>
  <si>
    <t>GTCAGCCGGGAGTGCTGTCG</t>
  </si>
  <si>
    <t>GACCAGGGGCCGCCGTTCC</t>
  </si>
  <si>
    <t>GGTTTGGAGCTGCCTCAGTC</t>
  </si>
  <si>
    <t>GCCAACTTCCTAGGCACACTC</t>
  </si>
  <si>
    <t>GCCGGGGAAGCGGAAAGCGAA</t>
  </si>
  <si>
    <t>GGATTCCGAGACGGGGATTTA</t>
  </si>
  <si>
    <t>GTTACCGGGAACGGCGGCCCC</t>
  </si>
  <si>
    <t>GTCACGTAAGTGTTACCGGGAA</t>
  </si>
  <si>
    <t>GGGGATTTAAGGTTTTGGAAG</t>
  </si>
  <si>
    <t>GTGCTCGCGCAGGTGACTCG</t>
  </si>
  <si>
    <t>GCTCCGCGGGGACCCAGACG</t>
  </si>
  <si>
    <t>GCTGCCCCGGGTCCGGATGC</t>
  </si>
  <si>
    <t>GTCACCTGCGCGAGCACTA</t>
  </si>
  <si>
    <t>GGGTCCCCGCGGAGCAGAGAG</t>
  </si>
  <si>
    <t>GGCCGGGCCACGGCCAGCATC</t>
  </si>
  <si>
    <t>GCCACGGCCAGCATCCGGACC</t>
  </si>
  <si>
    <t>GCCGGCCTTAGTGCTCGCGC</t>
  </si>
  <si>
    <t>GGCGGCTGACATAGGCTGAA</t>
  </si>
  <si>
    <t>GCGGGCAGGCGGCTGACAT</t>
  </si>
  <si>
    <t>GCGTATACCTCCCGCACTCA</t>
  </si>
  <si>
    <t>GGAGGCCAGGCCGTGAGTGC</t>
  </si>
  <si>
    <t>GGCGAACCGTCTAGCCTCCGG</t>
  </si>
  <si>
    <t>GTTGAGGGGGCCTCCCCAGCG</t>
  </si>
  <si>
    <t>GCCCTGGCACTTGAGGGTTG</t>
  </si>
  <si>
    <t>GGCCGGCGGTTGGTGTGTCCC</t>
  </si>
  <si>
    <t>GAAGGTACACTATAGGCTCG</t>
  </si>
  <si>
    <t>GTAAAGTGGCTTCTGGGCGGA</t>
  </si>
  <si>
    <t>Gttccaaggctaatttacccg</t>
  </si>
  <si>
    <t>GGCTAGACGGTTCGCCGCGCT</t>
  </si>
  <si>
    <t>GAACCCTGAATATTTTCGAC</t>
  </si>
  <si>
    <t>GAGGGTCCCAGCGGAGAATCT</t>
  </si>
  <si>
    <t>GTTCTGGGCGAGGTGCTACCG</t>
  </si>
  <si>
    <t>GTCGGCGACCTTGGGCGGCGA</t>
  </si>
  <si>
    <t>GCCTAGTTCGCTTGCCATTA</t>
  </si>
  <si>
    <t>GGAGCGTCACGCGGAGGATTG</t>
  </si>
  <si>
    <t>GAGGGAACGTGCAAGTAGTT</t>
  </si>
  <si>
    <t>GCGTGACGCTCCGCCGTAA</t>
  </si>
  <si>
    <t>GCTTATGTCGGCGACCTTGGG</t>
  </si>
  <si>
    <t>GGTCACTGGGTCACATCTCTA</t>
  </si>
  <si>
    <t>GGGAACTCAACCCGCGCCAG</t>
  </si>
  <si>
    <t>GTCTTCTCTCCAGTCCGGTTAG</t>
  </si>
  <si>
    <t>GGTTAGCGGGCGGTCACT</t>
  </si>
  <si>
    <t>GCGTCTTCCCTGCTTCAGGCC</t>
  </si>
  <si>
    <t>GGACGAATGTAAGCTGCTCG</t>
  </si>
  <si>
    <t>GGTTAGCGAGAAGACAGAAGGC</t>
  </si>
  <si>
    <t>GCAACGGTGTCGGCTCAAG</t>
  </si>
  <si>
    <t>GTCGCCGTGATCCTCGTCG</t>
  </si>
  <si>
    <t>GCAGGTGGGTTTGGGGAGCCC</t>
  </si>
  <si>
    <t>GGGCCGCCGCGACGAGGATCA</t>
  </si>
  <si>
    <t>GAGGGTTCTAGGCAAGCCCT</t>
  </si>
  <si>
    <t>GCCCTCGGTGCTGTGCATGTG</t>
  </si>
  <si>
    <t>GGCTTCCGAACGAAGGTGA</t>
  </si>
  <si>
    <t>GGTCGCAGCTTCCACTGGCG</t>
  </si>
  <si>
    <t>GACCGCCCGCTAACCGGAC</t>
  </si>
  <si>
    <t>GGACTGGAGAGAAGACCGGCC</t>
  </si>
  <si>
    <t>GGAGGATGGGATTTCCGGGC</t>
  </si>
  <si>
    <t>GCCTAGGTCGCCCGCTACAG</t>
  </si>
  <si>
    <t>GTCCCAGCTGTCCGGCATGG</t>
  </si>
  <si>
    <t>GTACCTCTCACGAGGGTCAC</t>
  </si>
  <si>
    <t>GGGCTTCGTACCTCTCACGA</t>
  </si>
  <si>
    <t>GCTGCACCGGCGTGCGGCGCG</t>
  </si>
  <si>
    <t>GAGAGGTACGAAGCCCCAGCC</t>
  </si>
  <si>
    <t>GGCGACCTAGGCCGCGGGACC</t>
  </si>
  <si>
    <t>GCCGCCGCCATGCCGGACAGC</t>
  </si>
  <si>
    <t>GGGCTCCCTCGCCGGCCTCTG</t>
  </si>
  <si>
    <t>GCCCTCGGCGTCCTCTGTAG</t>
  </si>
  <si>
    <t>GAGCGTCGACGCTGGTCGT</t>
  </si>
  <si>
    <t>GAAGGTGAGCGTCGACGC</t>
  </si>
  <si>
    <t>GGGAGCCCTTCCTTGACAGCC</t>
  </si>
  <si>
    <t>GACCACCATCCACCTACTA</t>
  </si>
  <si>
    <t>GCGGCAGTGAGTTTCCCTGGG</t>
  </si>
  <si>
    <t>GAGCTGGTGACTGTGGCCGGC</t>
  </si>
  <si>
    <t>GCCATTTTGAGCTGGTGACTG</t>
  </si>
  <si>
    <t>GAGCGCGCTTCCTTAGTAGG</t>
  </si>
  <si>
    <t>GGACTTGGTTGTTGCGCGCTC</t>
  </si>
  <si>
    <t>GCTGTCCGCTACAGGCCGGCG</t>
  </si>
  <si>
    <t>GACCCGCGCTGTCCGCTAC</t>
  </si>
  <si>
    <t>GACTCTGTGACGTCACGGG</t>
  </si>
  <si>
    <t>GCCGGGGAAGCGAAGTAGGC</t>
  </si>
  <si>
    <t>GAAGCGAAGTAGGCAGGGGCG</t>
  </si>
  <si>
    <t>GGCTGGGGACCGCGGGGCGGA</t>
  </si>
  <si>
    <t>GAGTATGTCCGCTCTGACT</t>
  </si>
  <si>
    <t>GGCGTCTTTCGCTCGCGTTGG</t>
  </si>
  <si>
    <t>GGGACGCTCTCACCTTGACTG</t>
  </si>
  <si>
    <t>GGAGCGCCGGGGAAGCGAAGT</t>
  </si>
  <si>
    <t>GTGCGCCTGCGCGTTAGCAG</t>
  </si>
  <si>
    <t>GTCTATGCTGACCTTCAGCTTC</t>
  </si>
  <si>
    <t>GCGGGAATAGGGCCCGAGTCC</t>
  </si>
  <si>
    <t>GGGGCCTCCCAGGCGGGAATA</t>
  </si>
  <si>
    <t>GCCGAGGGCTCATCGTGAGTGT</t>
  </si>
  <si>
    <t>GACAAAGGGCCTCAGAATCGCGC</t>
  </si>
  <si>
    <t>GCTGAAGGTCAGCATAGACAA</t>
  </si>
  <si>
    <t>GTGAGTGTGGGGCCTCCCAGG</t>
  </si>
  <si>
    <t>GAGGGTCTCAGGCAGAGTGCGC</t>
  </si>
  <si>
    <t>GGGCCCTATTCCCGCCTGGG</t>
  </si>
  <si>
    <t>GCCATGGGGGCCCACCTGGTC</t>
  </si>
  <si>
    <t>GCCCAGGTAGCGCCGGACC</t>
  </si>
  <si>
    <t>GCAGGGGGTCGGGCTCCACCG</t>
  </si>
  <si>
    <t>GGCGGGAAGGTTGGCATCTGC</t>
  </si>
  <si>
    <t>GCGTTCGGGGAAGCCGTAGTC</t>
  </si>
  <si>
    <t>GCACCCGCGCCCCACGCCCTC</t>
  </si>
  <si>
    <t>GAGGGGTCAGTGGTTCCGGGT</t>
  </si>
  <si>
    <t>GATCTGCAGCGACTGCAGCCA</t>
  </si>
  <si>
    <t>GCCAACCTTCCCGCCAGACTA</t>
  </si>
  <si>
    <t>GGCGCGGGTGCCTGAACACC</t>
  </si>
  <si>
    <t>GGACTCCCAAGACCCCGGCCC</t>
  </si>
  <si>
    <t>GAGGTCTCGCCCGTTCTCG</t>
  </si>
  <si>
    <t>GGCCTTTGCGCATGTGCAGAA</t>
  </si>
  <si>
    <t>GATGCCGCTGGGCGCACGGAC</t>
  </si>
  <si>
    <t>GCACTGATCCTGCGAAGTCCC</t>
  </si>
  <si>
    <t>GTACCTGAAATTTGGTGTAT</t>
  </si>
  <si>
    <t>GAAATTTGGTGTATCGGGA</t>
  </si>
  <si>
    <t>GATGCCGCGGCGGCAGCCTCC</t>
  </si>
  <si>
    <t>GGGAAGGGGGTACCTGAAATT</t>
  </si>
  <si>
    <t>GTCCGAGCCCGGGACTTCGC</t>
  </si>
  <si>
    <t>GAGGAAGAGGGAGGGACAGATGA</t>
  </si>
  <si>
    <t>GCCAACTCGGAGAGACTGAGC</t>
  </si>
  <si>
    <t>GAGACAGGTGAATCCCAAGAG</t>
  </si>
  <si>
    <t>GACCCCGGGCCGGGCGGAGAC</t>
  </si>
  <si>
    <t>GGTCATTGGGTGACCCCGGGC</t>
  </si>
  <si>
    <t>GGAGCAGAGAGCCCTGCGTAG</t>
  </si>
  <si>
    <t>GGCGGACGGCGCCATCTTGCG</t>
  </si>
  <si>
    <t>GATCTGACTAACTACCTTTCC</t>
  </si>
  <si>
    <t>GCTGTTAACAAGTCTCCACTG</t>
  </si>
  <si>
    <t>GGAATGAAAGGTCGATCTAGC</t>
  </si>
  <si>
    <t>GAAAGGTCGATCTAGCAGGA</t>
  </si>
  <si>
    <t>GATTCACCTGTCTCCGCCCGGCC</t>
  </si>
  <si>
    <t>GGGTCACCCAATGACCTGAG</t>
  </si>
  <si>
    <t>GCCTCCGTTGTTCTCGTTTC</t>
  </si>
  <si>
    <t>GTTGTTCTCGTTTCTGGAGT</t>
  </si>
  <si>
    <t>GTGAGTATCCTCCTCGTGC</t>
  </si>
  <si>
    <t>GCATTTATTTCTTAGTTTCCGAG</t>
  </si>
  <si>
    <t>GAGCCCAAAGTGCTAAAATAC</t>
  </si>
  <si>
    <t>GAGAAGCGCTGTAGTTGATTA</t>
  </si>
  <si>
    <t>GGACGAAATGCCTAATTTA</t>
  </si>
  <si>
    <t>GATGGAGGGAGAACCGCGTTT</t>
  </si>
  <si>
    <t>GCTTGACCGATGAAATGGGCC</t>
  </si>
  <si>
    <t>GGCTGTCGTATCGGTAATT</t>
  </si>
  <si>
    <t>GTTAACAGCCCTGGGGAGAAA</t>
  </si>
  <si>
    <t>GAGCCGCGGGTCGGTCAGCTT</t>
  </si>
  <si>
    <t>GCCGATGTAGAGGAGCCGC</t>
  </si>
  <si>
    <t>GCCGGATTAGGTTATCAATC</t>
  </si>
  <si>
    <t>GAGGAGAAAGCTGACCGCTT</t>
  </si>
  <si>
    <t>GAAAGCTGACCGCTTAGGCCG</t>
  </si>
  <si>
    <t>GTGGTTTTCCTTGTAGTTCG</t>
  </si>
  <si>
    <t>GCGTCACCATGATCGCACGG</t>
  </si>
  <si>
    <t>GCGGGTCGGTCAGCTTGGGCG</t>
  </si>
  <si>
    <t>GGCAGAAACCGTAAGGGTTC</t>
  </si>
  <si>
    <t>GTGCAGCGCCCAAACGCTTCC</t>
  </si>
  <si>
    <t>GCCTCGGCTAACTCTGTCAGC</t>
  </si>
  <si>
    <t>GTATCAGGCGTGTAAAAATCT</t>
  </si>
  <si>
    <t>GGGGGGAAAGGCTTAGTCTTA</t>
  </si>
  <si>
    <t>GTCCTGAATTTTCCCTGCAGA</t>
  </si>
  <si>
    <t>GCTTCATCAGACCAGAGACCG</t>
  </si>
  <si>
    <t>GCCGGCTCTCAGGGGCTTCCG</t>
  </si>
  <si>
    <t>GGCTGTTCTGCTAAACTGTC</t>
  </si>
  <si>
    <t>GACCACGACGACCCCCTAGG</t>
  </si>
  <si>
    <t>GGTCGCTTATTCAATATGG</t>
  </si>
  <si>
    <t>GCCGACCAGAGGGCGGAGCTG</t>
  </si>
  <si>
    <t>GGGCTTTCCGTTCTCCAGGCC</t>
  </si>
  <si>
    <t>GAATAAGCGACCCGGCCTCCT</t>
  </si>
  <si>
    <t>GCAGAACAGCCTCCGCGGCTC</t>
  </si>
  <si>
    <t>GGTCGCTGTTGTGTTAGCAA</t>
  </si>
  <si>
    <t>GGACCAGTGTCCGATGACTT</t>
  </si>
  <si>
    <t>GCCGTTTTATTCCCCGGGAG</t>
  </si>
  <si>
    <t>GGAACGCTGTCACGAATGT</t>
  </si>
  <si>
    <t>GGGCTTTTAGCCACGGTCTC</t>
  </si>
  <si>
    <t>GAGGTCTTGTATGGATGGGA</t>
  </si>
  <si>
    <t>GAAGGTGAGGTCTTGTATGGA</t>
  </si>
  <si>
    <t>GTGGTACTGAGGCAGACGTTG</t>
  </si>
  <si>
    <t>GTCTGCTATCAATGGGCGT</t>
  </si>
  <si>
    <t>GGGAGAAGTCGGGCGGACTA</t>
  </si>
  <si>
    <t>GAAAGGACGGATCACCGCAA</t>
  </si>
  <si>
    <t>GCAAACGCCAGGATGAAAGGA</t>
  </si>
  <si>
    <t>GGTGATCCGTCCTTTCATCC</t>
  </si>
  <si>
    <t>GCTGAGTTCCGGAGGAGGCCT</t>
  </si>
  <si>
    <t>GTGTCAATGTCAGTGGTACTG</t>
  </si>
  <si>
    <t>GCAGACGTTGTGGCGGAGAA</t>
  </si>
  <si>
    <t>GGCGGCGGTGTCAATGTCAG</t>
  </si>
  <si>
    <t>GCTTAAGGACCTTCCTTCCG</t>
  </si>
  <si>
    <t>GGAAATCTGTTAAAGAGACCT</t>
  </si>
  <si>
    <t>GCTTCGGTGCCATTAGCTG</t>
  </si>
  <si>
    <t>GTGGAGAGAGCGGCAATCTCC</t>
  </si>
  <si>
    <t>GCTGAGGTCATCCTTTACGGC</t>
  </si>
  <si>
    <t>GCTAGCTAGTCGTTCTGAAG</t>
  </si>
  <si>
    <t>GGGCACGAGCATCGGGTAGGT</t>
  </si>
  <si>
    <t>GGGGCTGCTTATGTCCGCG</t>
  </si>
  <si>
    <t>GACGTTTGCAGCGCGACGC</t>
  </si>
  <si>
    <t>GTTAAAGAGACCTCGGAAGGA</t>
  </si>
  <si>
    <t>GTAGCGGCGGCGCTTCAAGGT</t>
  </si>
  <si>
    <t>GGGCGAGTGTGGTGTCCCCGT</t>
  </si>
  <si>
    <t>GCGTGGCGTCGGGGGCGAGTG</t>
  </si>
  <si>
    <t>GCCGTGAAAGTCGGGCTT</t>
  </si>
  <si>
    <t>GGGGGAACCCGCTGGCCCAA</t>
  </si>
  <si>
    <t>GCGCAGAGCTGGCGGCGCCAA</t>
  </si>
  <si>
    <t>GGCCAGTCAATCGGGAGGCGG</t>
  </si>
  <si>
    <t>GGGAGGCGGAGGCTACACTGT</t>
  </si>
  <si>
    <t>GCTTCATGGTGTGGTCTGAT</t>
  </si>
  <si>
    <t>GTGTGGTCTGATTGGCCAGCA</t>
  </si>
  <si>
    <t>GGCTGGGGCCACGGGTGTTTG</t>
  </si>
  <si>
    <t>GGCCCAGCCTGGCTGGGGCCAC</t>
  </si>
  <si>
    <t>GTTTCAGCGGCGACACGGTG</t>
  </si>
  <si>
    <t>GCAACACGGCGGCTGCTCGGC</t>
  </si>
  <si>
    <t>GACAGCGTGAGGTGACCCATC</t>
  </si>
  <si>
    <t>GAACTGGCGCGATAGAGACGCT</t>
  </si>
  <si>
    <t>GGGACTGCTCGTGCACGGGCG</t>
  </si>
  <si>
    <t>GAAACGCACAGATACCCGCG</t>
  </si>
  <si>
    <t>GCCGCCGTGTTGCCAGCATCG</t>
  </si>
  <si>
    <t>GCATCGCGGCGGGCCAGAT</t>
  </si>
  <si>
    <t>GCCGCTCCCTTCGCCGAGGGG</t>
  </si>
  <si>
    <t>GGCACGCCGCTCCCTTCGCCG</t>
  </si>
  <si>
    <t>GACCCCAGGCCTAGGCGACC</t>
  </si>
  <si>
    <t>GCGAGAATCCCGAGCGCGCCC</t>
  </si>
  <si>
    <t>GAAGGGAGCGGCGTGCCGTCC</t>
  </si>
  <si>
    <t>GGCGTGCCGTCCGGGTCGCCT</t>
  </si>
  <si>
    <t>GCCGTCCGGGTCGCCTAGGCC</t>
  </si>
  <si>
    <t>GGGATTCTCGCCTGGCGCGGC</t>
  </si>
  <si>
    <t>GATCGGGAGGGTGCGCGGACG</t>
  </si>
  <si>
    <t>GACTGTTAAACTTCGGCGGC</t>
  </si>
  <si>
    <t>GcccccgcccAGCAACCGCTC</t>
  </si>
  <si>
    <t>GCCTCGCCCCGTGACGTCACT</t>
  </si>
  <si>
    <t>GCCGAAGTTTAACAGTCCAGG</t>
  </si>
  <si>
    <t>GACCCGCTCCGTCCCCCTCAG</t>
  </si>
  <si>
    <t>GGGCCGGGGTCGCGCACCTCC</t>
  </si>
  <si>
    <t>GCACCTCCCGGAGCCTTGT</t>
  </si>
  <si>
    <t>GTGCCTTACGGGAGACGTG</t>
  </si>
  <si>
    <t>GGGCTGGCAGCAGTGCCTTAC</t>
  </si>
  <si>
    <t>GGCAGCGGCGACCGGAGCGGT</t>
  </si>
  <si>
    <t>GAGCCTTTCCGGAACCCAGT</t>
  </si>
  <si>
    <t>GAGCAACCCTGAGCCTTTC</t>
  </si>
  <si>
    <t>GACGTCACTGAACCGAAACGC</t>
  </si>
  <si>
    <t>GCTCAGGGTTGCTCCCGCGTTT</t>
  </si>
  <si>
    <t>GTTCAGTGACGTCGTAAAT</t>
  </si>
  <si>
    <t>GTGACGTCGTAAATTGGAATG</t>
  </si>
  <si>
    <t>GCAAGGGCCACTTCTACTTCC</t>
  </si>
  <si>
    <t>GTGGGAAATAGGGGGACCCAGA</t>
  </si>
  <si>
    <t>GAAAACCACGCCTTTCCCTAGCC</t>
  </si>
  <si>
    <t>GGCAGTCAGCGTCCTCCAGGCT</t>
  </si>
  <si>
    <t>GCCTCAGGGCTCCGCGCGA</t>
  </si>
  <si>
    <t>GCGCGAGGGGTGGTGGGAAAT</t>
  </si>
  <si>
    <t>GCGTCCTCCAGGCTAGGGAA</t>
  </si>
  <si>
    <t>GCCTGGAGGACGCTGACTGCCTCA</t>
  </si>
  <si>
    <t>GCCTTACGGGAGACGTGGGGA</t>
  </si>
  <si>
    <t>GACCCAGAAGGGCTTTGAGAG</t>
  </si>
  <si>
    <t>GGCCCCGCTCTCAAAGCCCTTC</t>
  </si>
  <si>
    <t>GAAGCAGAGGGCCTTACCCG</t>
  </si>
  <si>
    <t>GGGCGGCAACCGGGGGCCCCA</t>
  </si>
  <si>
    <t>GCGCTGGCCGCTGATAGC</t>
  </si>
  <si>
    <t>GCTCACAACGATGACGTAGCG</t>
  </si>
  <si>
    <t>GTAGCGAGGAGCGGAAAACG</t>
  </si>
  <si>
    <t>GCCCGCAGAGCAACGCAAAG</t>
  </si>
  <si>
    <t>GTTGTGAGCCCGCTATCAG</t>
  </si>
  <si>
    <t>GGGCGCGGCCGGAGACCGT</t>
  </si>
  <si>
    <t>GTTGCCGCCCCCTCGGGTA</t>
  </si>
  <si>
    <t>GAGAAACGGCTATGAGAAAAA</t>
  </si>
  <si>
    <t>GATTGAGAGCGCGGCTGGGAA</t>
  </si>
  <si>
    <t>Gggataggggaaggggacccg</t>
  </si>
  <si>
    <t>GGGATCCTTTCCACGGCCCG</t>
  </si>
  <si>
    <t>GCCATGACACCCCACCGGAAG</t>
  </si>
  <si>
    <t>Ggcgttggcaaggaggctggg</t>
  </si>
  <si>
    <t>GCGCTCCCTCTCCCCGGGCCG</t>
  </si>
  <si>
    <t>GGGTGTCATGGCGGCGTCT</t>
  </si>
  <si>
    <t>GTCTCGGACTGTGATGGCTGT</t>
  </si>
  <si>
    <t>GCTGTGGGGAGACGGCGCTAG</t>
  </si>
  <si>
    <t>GGAAAGGATCCCACTTCCGGT</t>
  </si>
  <si>
    <t>GGCCTGCTGTGGAGGCAGCGG</t>
  </si>
  <si>
    <t>GCGAGGCCGGGACTCGGGCTT</t>
  </si>
  <si>
    <t>GAGCTCTAGGCCGGCCGGCGG</t>
  </si>
  <si>
    <t>GCTCCGAGCTCTAGGCCGGC</t>
  </si>
  <si>
    <t>GCGGGCGGGTTTCCGAGTG</t>
  </si>
  <si>
    <t>GCCCCCTCCTGCTACCGCACT</t>
  </si>
  <si>
    <t>GTTCCCGCCAGAGCCCGGCCC</t>
  </si>
  <si>
    <t>GACAGGGAGGGGCCCCGCGCG</t>
  </si>
  <si>
    <t>GCCGAGAGGAAAGCTGGCTCC</t>
  </si>
  <si>
    <t>GCCGCGGGGCCGAGGCTTATG</t>
  </si>
  <si>
    <t>GGCACTCCGGACTAAGATGG</t>
  </si>
  <si>
    <t>GATCTTTCGTGGTTCTGTCA</t>
  </si>
  <si>
    <t>GGTTCTGTCAGGGAGACCCTT</t>
  </si>
  <si>
    <t>GGGAGCTGCGGCTGTTGCCGC</t>
  </si>
  <si>
    <t>GCAGGCTGGCCGGTAGCTGGG</t>
  </si>
  <si>
    <t>GACGAGCCTGGAGCTCCGAAT</t>
  </si>
  <si>
    <t>GAAAGATCTGCGCAGCCGC</t>
  </si>
  <si>
    <t>GCCGTCGCCGCCATCTTAGTC</t>
  </si>
  <si>
    <t>GTTGCCGCCGGGCTGCGCAGG</t>
  </si>
  <si>
    <t>GTCACCTACCGCCTGCGCAGCC</t>
  </si>
  <si>
    <t>GGAGGGGGAAGTGTGCGTCA</t>
  </si>
  <si>
    <t>GGCAAGAGCACAACATGGCGG</t>
  </si>
  <si>
    <t>GGGCCAGGCAAGAGCACAACA</t>
  </si>
  <si>
    <t>GCGAGGGTGATAGGGAAGCGG</t>
  </si>
  <si>
    <t>GAGCACAACATGGCGGCGGGC</t>
  </si>
  <si>
    <t>GAGGGGGAAGTGTGCGTCA</t>
  </si>
  <si>
    <t>GGAAGTGTGCGTCACGGAGAA</t>
  </si>
  <si>
    <t>GAACGGAGCGCGCGCGAAGCG</t>
  </si>
  <si>
    <t>GCGGGGGCACAAGCAAGATGG</t>
  </si>
  <si>
    <t>GAGAACGGAGCGCGCGCGAAG</t>
  </si>
  <si>
    <t>GCCCGACTCCGTAGGAGCGC</t>
  </si>
  <si>
    <t>GTGCGGGAGTTTCTGTGCGA</t>
  </si>
  <si>
    <t>GGTGATAGGGAAGCGGCGGCG</t>
  </si>
  <si>
    <t>GCCCGACTCCGTAGGAGCG</t>
  </si>
  <si>
    <t>GCAAGAGCACAACATGGCGGC</t>
  </si>
  <si>
    <t>GCGCGAGGAAGTGAGGTCTC</t>
  </si>
  <si>
    <t>GGAGCCGCCCCCGCGCTCCTA</t>
  </si>
  <si>
    <t>GGAAGTACGACACCGGAAG</t>
  </si>
  <si>
    <t>GGAGGCAAACTGTTGGTACC</t>
  </si>
  <si>
    <t>GACTCGGGGCCTTCACACTC</t>
  </si>
  <si>
    <t>GCCTCCAGCCGCTGAAGGCAA</t>
  </si>
  <si>
    <t>GTCGTACTTCCTGAGCGCTAA</t>
  </si>
  <si>
    <t>GTGGTGATGAAAGTTGCTTCA</t>
  </si>
  <si>
    <t>GTTCCTGTCCGGTAACCCAAG</t>
  </si>
  <si>
    <t>GTCTGGGTGTCTGACGGAGAG</t>
  </si>
  <si>
    <t>GCTTTGCGAAGATGGCGGCGC</t>
  </si>
  <si>
    <t>GGAAAGTGGAACGTCTAGGGT</t>
  </si>
  <si>
    <t>GCTGACAACATCCTCAGGTGC</t>
  </si>
  <si>
    <t>GGAGGCCTCCAAAAAGGTCTC</t>
  </si>
  <si>
    <t>GAACACCCCGGAGACCTTTT</t>
  </si>
  <si>
    <t>GCTCCTCAGGCTCGGCGTCCC</t>
  </si>
  <si>
    <t>GGCGGCATTGGGCAGCTCCTC</t>
  </si>
  <si>
    <t>GCTGGCGCTCAAGCATGGCGG</t>
  </si>
  <si>
    <t>GCGCCCGCTGGCGCTCAAGCA</t>
  </si>
  <si>
    <t>GCTGAGGCGCCTGCTCAGTGT</t>
  </si>
  <si>
    <t>GCATTGGGCAGCTCCTCAGGCT</t>
  </si>
  <si>
    <t>GCGCAGCAGCTACCGCAGCCAC</t>
  </si>
  <si>
    <t>GACGAAACGTTCACTGTCCTG</t>
  </si>
  <si>
    <t>GTCCAAATCGGCGCAGTTCCC</t>
  </si>
  <si>
    <t>GTTTCCGCCGGGCTCCCGATG</t>
  </si>
  <si>
    <t>GGCGCCGCCATGTTTCCGCC</t>
  </si>
  <si>
    <t>GGCAGTTTAATTACGTCCCC</t>
  </si>
  <si>
    <t>GAGTGGGGCTAGTGGAGGGTG</t>
  </si>
  <si>
    <t>GAGACTCTCCCGCGGGCCCGG</t>
  </si>
  <si>
    <t>GCGGCCGCATCGGGAGCCCGG</t>
  </si>
  <si>
    <t>GGAAACATGGCGGCGCCCGG</t>
  </si>
  <si>
    <t>GTGAGGTGAATGCGCCGTT</t>
  </si>
  <si>
    <t>GTGGTTAGCGTCGGCGGCTTT</t>
  </si>
  <si>
    <t>GGTAATGAAGGCGAGCACGA</t>
  </si>
  <si>
    <t>GAGCGCCGCGTGGTTAGCGT</t>
  </si>
  <si>
    <t>GGTTCGCAAGCGCATAACCC</t>
  </si>
  <si>
    <t>GGGGCGATGGACCGGGTCTAG</t>
  </si>
  <si>
    <t>GGGGTTGCACGGTTTCCGGCC</t>
  </si>
  <si>
    <t>GCGAGCGGGGGCGATGGACC</t>
  </si>
  <si>
    <t>GCGCCGCGTGGTTAGCGTCGG</t>
  </si>
  <si>
    <t>GAAGGCGAGCACGAAGGCAAG</t>
  </si>
  <si>
    <t>GCTAACCACGCGGCGCTCC</t>
  </si>
  <si>
    <t>Gaagcgctaaggcgaggcg</t>
  </si>
  <si>
    <t>GGGTTGCACGGTTTCCGGCCC</t>
  </si>
  <si>
    <t>GCGCTAGCGAGACGAACTAT</t>
  </si>
  <si>
    <t>GCTGTGGCCGTGGCTACCGAT</t>
  </si>
  <si>
    <t>GGTCCCGGAACAGCGACGCC</t>
  </si>
  <si>
    <t>GCGCCCCTTGTGGTCCGGAA</t>
  </si>
  <si>
    <t>GTGACGTTGTTGCTGGGAAGA</t>
  </si>
  <si>
    <t>GACCGCGGCGACTATCCCAT</t>
  </si>
  <si>
    <t>GGCGCGAGCGGCCCGATGT</t>
  </si>
  <si>
    <t>GGGCTCCTGGCGTCGCTGTTC</t>
  </si>
  <si>
    <t>GCGAGACGAACTATTGGTACG</t>
  </si>
  <si>
    <t>GCGGCTCTCGGCGAGGTGG</t>
  </si>
  <si>
    <t>GGTGACGACCGCCTAGATCCG</t>
  </si>
  <si>
    <t>GTTCCGCAGCGGCAGGTCCC</t>
  </si>
  <si>
    <t>GCCCCCTTGTCCCACGGCTGC</t>
  </si>
  <si>
    <t>GAGCCCGAGGCCTCCCTATCC</t>
  </si>
  <si>
    <t>GGGGGCGCTCTCGCGAGCCT</t>
  </si>
  <si>
    <t>GTGCATCAATATAAATAAGC</t>
  </si>
  <si>
    <t>GGAAACCTTGGACACAGTTCT</t>
  </si>
  <si>
    <t>GGGCTGCGTGAGCCGGACAC</t>
  </si>
  <si>
    <t>GAGCGAGAGCGGCGGCCCCGC</t>
  </si>
  <si>
    <t>GGTGACGACCGCCTAGATC</t>
  </si>
  <si>
    <t>GACCGCCTAGATCCGGGGAA</t>
  </si>
  <si>
    <t>GTCCAAGGTTTCCTCAGATTT</t>
  </si>
  <si>
    <t>GCGGCAGGTCCCGGGAACCA</t>
  </si>
  <si>
    <t>GCTCACGCAGCCCGGATAGGG</t>
  </si>
  <si>
    <t>GCAAATCTGCCCGCTCCCCGC</t>
  </si>
  <si>
    <t>GGATGGCGGCAGCAGTGCCGG</t>
  </si>
  <si>
    <t>GTGGTCGGGCGGGGTCGCCGC</t>
  </si>
  <si>
    <t>GgggcgtcgccgcggggcgcT</t>
  </si>
  <si>
    <t>GTCTGGTCGCCCGCCCAGA</t>
  </si>
  <si>
    <t>GCGCCGTCTCCGTGGTCGGGC</t>
  </si>
  <si>
    <t>GCAGCTGCCCGCCCTCATCC</t>
  </si>
  <si>
    <t>GTCCTGCGCGAGCAAGTGGGG</t>
  </si>
  <si>
    <t>GCGAAGTGGGGCCCTTCTGGG</t>
  </si>
  <si>
    <t>GGAGACGGCGCTCTGTCTGCC</t>
  </si>
  <si>
    <t>GTTCCCCGTTCGACGTGCCCG</t>
  </si>
  <si>
    <t>GCACACGGGTTCCGGGCACG</t>
  </si>
  <si>
    <t>GCGCGACCGCACACGGGTTCC</t>
  </si>
  <si>
    <t>GGACGGCGTCCCGGCGCCCGA</t>
  </si>
  <si>
    <t>GACCAAGGGCGAGGTCAGCTC</t>
  </si>
  <si>
    <t>GCTCCAACCCTGGACGACCAA</t>
  </si>
  <si>
    <t>GTCCCTTTTAATACGTCACT</t>
  </si>
  <si>
    <t>GACAGCCAGGTTGGCAGCTGA</t>
  </si>
  <si>
    <t>GCTGGTCTGGAGGCGCGAAGT</t>
  </si>
  <si>
    <t>GTGCGGTCGCGCCCCGGGGTT</t>
  </si>
  <si>
    <t>GTCGCGCCCCGGGGTTGGGGGT</t>
  </si>
  <si>
    <t>GCCCCGGGGTTGGGGGTCGGCGT</t>
  </si>
  <si>
    <t>GGGGTCGGCGTGGGTGGCCCT</t>
  </si>
  <si>
    <t>GTGGGTGGCCCTCGGGCGCC</t>
  </si>
  <si>
    <t>GCTTCTGACCTTCGGAACAGA</t>
  </si>
  <si>
    <t>GGTAAAATAGCTTCTGACCTT</t>
  </si>
  <si>
    <t>GTCCGGGCCGCTGGTGATCTC</t>
  </si>
  <si>
    <t>GTTTCTCAGGGGCTCCTTGCG</t>
  </si>
  <si>
    <t>GTCCTAGATATAGGGGAGTCC</t>
  </si>
  <si>
    <t>GCAAGCTCATATTCAGGTTTG</t>
  </si>
  <si>
    <t>GTCCGCCGGCCCGAGTGCTAC</t>
  </si>
  <si>
    <t>GTGCTACCGGAGATCACCAG</t>
  </si>
  <si>
    <t>GATGTTCCACTCGCTGGCGTC</t>
  </si>
  <si>
    <t>GACCGAGATGTTCCACTCGC</t>
  </si>
  <si>
    <t>GAGAATTTTCGGACTCGGATT</t>
  </si>
  <si>
    <t>GTGACTCCTGCGTGACCCGC</t>
  </si>
  <si>
    <t>GCTTTTCTTGCTCCTCTCAGC</t>
  </si>
  <si>
    <t>GGCCGATTTGGCCTCCCGG</t>
  </si>
  <si>
    <t>GAGGTAAGCCGCGGGTCCGA</t>
  </si>
  <si>
    <t>GGAGCCGCAAGAGGTAAGCCG</t>
  </si>
  <si>
    <t>GTTGGTGTCATGGCAGCTGCG</t>
  </si>
  <si>
    <t>GCACGCTTCGGGTTGGTGTCA</t>
  </si>
  <si>
    <t>GGATACAGACACCCACCGGG</t>
  </si>
  <si>
    <t>GTGGGGTGCACGCTTCGGGT</t>
  </si>
  <si>
    <t>GTCTAAGAAACCCATTCCAT</t>
  </si>
  <si>
    <t>GGCTGTGGGACATTGAAATTG</t>
  </si>
  <si>
    <t>GGTTTTCACCCGTGTCTAG</t>
  </si>
  <si>
    <t>GTTTCCGGCTCTGGTAGTGT</t>
  </si>
  <si>
    <t>GCCGCGGCCTAGGGCCCCTT</t>
  </si>
  <si>
    <t>GAACCCAAAGGAAAAGCGACC</t>
  </si>
  <si>
    <t>GTCTGGCCGGCATTCATTTA</t>
  </si>
  <si>
    <t>GCAGTGACTCTATCACCCGA</t>
  </si>
  <si>
    <t>GGATGAGCTCGGTGTAAGGAA</t>
  </si>
  <si>
    <t>GAAGTGGTGCGCGCACACAG</t>
  </si>
  <si>
    <t>GTTTTTATTAACTTGCGAAAGCT</t>
  </si>
  <si>
    <t>GCCTTAGTTTCCTCTGTTCTTTT</t>
  </si>
  <si>
    <t>GCTTTTCCTTTGGGTTCTCCAA</t>
  </si>
  <si>
    <t>GGAGGGACTGAAGGCCGTTTC</t>
  </si>
  <si>
    <t>GCTCTGGTAGTGTAGGGACTT</t>
  </si>
  <si>
    <t>GCAGGGTTACTACAGAAATCC</t>
  </si>
  <si>
    <t>GAAGTACCGAAAAGAACAG</t>
  </si>
  <si>
    <t>GATTTAAAAAATAAGTTTCT</t>
  </si>
  <si>
    <t>GCTGGTCACCCCCCGACTCG</t>
  </si>
  <si>
    <t>GCTCGAGCACGCTGGTGGGAA</t>
  </si>
  <si>
    <t>GGCTCGGAGGTCCCGGGATTA</t>
  </si>
  <si>
    <t>GAGCAGGGGCTCGGAGGTCC</t>
  </si>
  <si>
    <t>GCGCCAGCGGCCGCACGCCG</t>
  </si>
  <si>
    <t>GAGAGGGGCGGCTGCCCCACG</t>
  </si>
  <si>
    <t>GGCCGGGAAGTGACTCACCTC</t>
  </si>
  <si>
    <t>GTGCTCGAGCACCGTAATCCC</t>
  </si>
  <si>
    <t>GAGCCCCTGCTCCGCGGCGTG</t>
  </si>
  <si>
    <t>GCCGACTGATGACGCACTTCC</t>
  </si>
  <si>
    <t>GCAGCCTGCGACCTCTGGCGGG</t>
  </si>
  <si>
    <t>GCGAGAATGAACGGGCCTGA</t>
  </si>
  <si>
    <t>GCTTTCTCTCGCGAGAATGAA</t>
  </si>
  <si>
    <t>GAGGTCGCAGGCTGCGAGAGC</t>
  </si>
  <si>
    <t>GCAGGCTGCGAGAGCAGGTTCC</t>
  </si>
  <si>
    <t>GTGAGCGCGGCCGTACTT</t>
  </si>
  <si>
    <t>GAGGCCTGCCGGGAGTGAGCG</t>
  </si>
  <si>
    <t>GCCTGAAGGACTCCTAGGCG</t>
  </si>
  <si>
    <t>GAGAAAGCGCGAGGCCTGCC</t>
  </si>
  <si>
    <t>GGCAAGCACTCGCCCCCTC</t>
  </si>
  <si>
    <t>GAGCAGCTTCGCGGAGCGAC</t>
  </si>
  <si>
    <t>GCCAGAGGTGGGTTGAGCCAT</t>
  </si>
  <si>
    <t>GTGGGTTGAGCCATCGGGG</t>
  </si>
  <si>
    <t>GGCGTGATCTGACAGCTTGC</t>
  </si>
  <si>
    <t>GGAAGCTATGAGGTATAGACC</t>
  </si>
  <si>
    <t>GTTAGGCATTTCCGCCCACG</t>
  </si>
  <si>
    <t>GGAATTGGGGTGGGCTGGACT</t>
  </si>
  <si>
    <t>GGGTGGAGTCCTGAGGAATTG</t>
  </si>
  <si>
    <t>GGGCGGAAATGCCTAACTCC</t>
  </si>
  <si>
    <t>GGCTGGAAACATCCTCCAGAA</t>
  </si>
  <si>
    <t>GCTTTAGGTGAACGACGTGGTG</t>
  </si>
  <si>
    <t>GTGGGTTTCGGGCATGAGAAGTCAC</t>
  </si>
  <si>
    <t>GCTGGCTTTAGGTGAACGACG</t>
  </si>
  <si>
    <t>GGCTGCAGCGGCGCTGGCTTT</t>
  </si>
  <si>
    <t>GGGACACGTGACCAGAAGTTA</t>
  </si>
  <si>
    <t>GGAAGAGAGGATGCTCCGTT</t>
  </si>
  <si>
    <t>GGAAATCGAGTAGGAAGGAAGAG</t>
  </si>
  <si>
    <t>GCGCCGCTGCAGCCCCTAACTTC</t>
  </si>
  <si>
    <t>GGTGAACGACGTGGTGAGGAG</t>
  </si>
  <si>
    <t>GAACGACGTGGTGAGGAGTGGGTTT</t>
  </si>
  <si>
    <t>GGACCCGCAGCCAAGTGGAA</t>
  </si>
  <si>
    <t>GTGGCGGTTACTGCAAGCCC</t>
  </si>
  <si>
    <t>GcTCGGGAGCCTGCGCTGGTG</t>
  </si>
  <si>
    <t>GGACCCAGCATGGCGGACT</t>
  </si>
  <si>
    <t>GAGGGCAGCGGGGCGGACCGA</t>
  </si>
  <si>
    <t>GgggtcgCGGTGTTGGGTCTC</t>
  </si>
  <si>
    <t>GCAGTCCCGAGTCCGCCATGC</t>
  </si>
  <si>
    <t>GCAAGCCCAGGCGTCCGGCG</t>
  </si>
  <si>
    <t>GCCGCCGCGCGCGACACCTGG</t>
  </si>
  <si>
    <t>GgccggcggcTGAGGATGAGC</t>
  </si>
  <si>
    <t>GACGCGTATTGCCTGGAGGA</t>
  </si>
  <si>
    <t>GTAGTGACGCGTATTGCCTGG</t>
  </si>
  <si>
    <t>GTATTGCCTGGAGGATGGCGGACGC</t>
  </si>
  <si>
    <t>GACAACGGTAGTGACGCGTATTGCC</t>
  </si>
  <si>
    <t>GAGTCGTGCTGCGTCGACAA</t>
  </si>
  <si>
    <t>GCACGAGGGGATACAGGTCGC</t>
  </si>
  <si>
    <t>GATACAGGTCGCTGGGAACCACG</t>
  </si>
  <si>
    <t>GGAACCACGCGGCGAATGC</t>
  </si>
  <si>
    <t>GAATGCCGGCGTCCGCCATCCTCC</t>
  </si>
  <si>
    <t>GACGCCGGCATTCGCCGCG</t>
  </si>
  <si>
    <t>GAGCTCCGTCGTCTCGTTTC</t>
  </si>
  <si>
    <t>GAGGAGATACCAGTCGGTAGA</t>
  </si>
  <si>
    <t>GGGTGAGTTTTGGGACGTCT</t>
  </si>
  <si>
    <t>GTTCTTGTTTGGGAGGGTAG</t>
  </si>
  <si>
    <t>GGAAGAGGCTAGGGCGAAGCT</t>
  </si>
  <si>
    <t>GCTAGGGCGAAGCTAGGTT</t>
  </si>
  <si>
    <t>GGAGGGTGGATGGCGCTTCCG</t>
  </si>
  <si>
    <t>GCGGCAGAGACAAGGCCTCAA</t>
  </si>
  <si>
    <t>GCGGTCGCGCGCTCTTTTCTC</t>
  </si>
  <si>
    <t>GACCGCCGGAAACGAGACGA</t>
  </si>
  <si>
    <t>GACTTCCGGTTATGCAGGA</t>
  </si>
  <si>
    <t>GGTTCTTCCCCACCTCGGTTC</t>
  </si>
  <si>
    <t>GACGAACACGTGACGCGGTC</t>
  </si>
  <si>
    <t>GGACCACTGCAGACTGAGCGG</t>
  </si>
  <si>
    <t>GACTGAGCGGTGGACCGAAT</t>
  </si>
  <si>
    <t>GGTCCCGGTTCTTCCCCACCT</t>
  </si>
  <si>
    <t>GATCGAGTCTATACGCTGA</t>
  </si>
  <si>
    <t>GAACCAGAAAGTCCAGAACCG</t>
  </si>
  <si>
    <t>GAAAGTCCAGAACCGAGGTG</t>
  </si>
  <si>
    <t>GGTGGACCGAATTGGGACCGC</t>
  </si>
  <si>
    <t>GGGGAGAAGGGTGCGCTACCT</t>
  </si>
  <si>
    <t>GCCTGCAGGTAAGGATTAGTTG</t>
  </si>
  <si>
    <t>GCGCAAGTTGGACCCTACGA</t>
  </si>
  <si>
    <t>GTCGGGCCTCCAGGGGGATAG</t>
  </si>
  <si>
    <t>GGCGTTCGGTCGGGCCTCCAG</t>
  </si>
  <si>
    <t>GGTTTCAGGTGGGAGGGCGTT</t>
  </si>
  <si>
    <t>GCGCTACCTGGGTTTCAGGT</t>
  </si>
  <si>
    <t>GGACATTAACCCGCATTC</t>
  </si>
  <si>
    <t>GACCCTACGAAGGAGAAGCG</t>
  </si>
  <si>
    <t>GCGAGTGCCGGCCGAAAGCT</t>
  </si>
  <si>
    <t>GAATCTGACGAGTTCTGTCT</t>
  </si>
  <si>
    <t>GTCTCGGCACCCTTCTGCTTC</t>
  </si>
  <si>
    <t>GCGCCCCATGGTACTGTGGC</t>
  </si>
  <si>
    <t>GAAGGTGGCGTCGCGCGTGT</t>
  </si>
  <si>
    <t>GGCGTCGCGCGTGTCGGA</t>
  </si>
  <si>
    <t>GAACGGCAGAACGCACGCT</t>
  </si>
  <si>
    <t>GCACGCTTGGCGTATTATAGT</t>
  </si>
  <si>
    <t>GGCGGCCCTCCACGTGCAATC</t>
  </si>
  <si>
    <t>GCACGGGTAGCGCTAGCCTCG</t>
  </si>
  <si>
    <t>GCACGTGGAGGGCCGCCCGAA</t>
  </si>
  <si>
    <t>GGGAGAGCGAGCCGTTAAA</t>
  </si>
  <si>
    <t>GGTGCTGTTTGAAACGTCTGT</t>
  </si>
  <si>
    <t>GGCCTTTTGAGGCCGCGTAGT</t>
  </si>
  <si>
    <t>GGAGAGCGAGCCGTTAAAGG</t>
  </si>
  <si>
    <t>GTTCAAAAACACCGACTACG</t>
  </si>
  <si>
    <t>GTCCTAGTTCCAGTACAGCG</t>
  </si>
  <si>
    <t>GTGTTCTGATTCTTTGCGGGA</t>
  </si>
  <si>
    <t>GCATTTGTGCTTTGCCCGCCG</t>
  </si>
  <si>
    <t>GAACGCGCTACTCCTTCTCTG</t>
  </si>
  <si>
    <t>GCAGCGTGTTCTGATTCTTTG</t>
  </si>
  <si>
    <t>GGGTTACGCCATCTTTAAGGT</t>
  </si>
  <si>
    <t>GGTCCTTCTGTCCAGCATAGC</t>
  </si>
  <si>
    <t>GGTGATTCTTCGTCATTCGG</t>
  </si>
  <si>
    <t>GCCAAAGGTTTTCCCTTGGT</t>
  </si>
  <si>
    <t>GGACGCGGGATGGAGGGTTAT</t>
  </si>
  <si>
    <t>GTATTGGGTAAGCGCGGACGC</t>
  </si>
  <si>
    <t>GGCTTGTATTGGGTAAGCG</t>
  </si>
  <si>
    <t>GACGTAGCCCGGCTTGTAT</t>
  </si>
  <si>
    <t>GGAACCAGGAGATGCGGCGC</t>
  </si>
  <si>
    <t>GCTGCCGTGAAGCGAAAGAGG</t>
  </si>
  <si>
    <t>GCCAGTCTCAACTCGTAAGC</t>
  </si>
  <si>
    <t>GTTATCCGCGATGCGTTTCC</t>
  </si>
  <si>
    <t>GcgggccTCAGCTGTGGTTAC</t>
  </si>
  <si>
    <t>GcgcgggcgggccTCAGCTG</t>
  </si>
  <si>
    <t>GAGCTGGCTTTCCGGAgccgg</t>
  </si>
  <si>
    <t>GGCTTCTGGGCCTGAGAGGGC</t>
  </si>
  <si>
    <t>GtccgggcgggTCAGGCCTCTG</t>
  </si>
  <si>
    <t>GGATAACGAAGTTCCAAGCTC</t>
  </si>
  <si>
    <t>GGTTTGTCTTGTGACCGCGGG</t>
  </si>
  <si>
    <t>GAAAGAAGCAGCGGCCGCCCG</t>
  </si>
  <si>
    <t>GTCACAAGACAAACCTGTCG</t>
  </si>
  <si>
    <t>GAAAACTAAGCGCGGAGCCTTC</t>
  </si>
  <si>
    <t>GCCCTTAGACGTGTATGATGG</t>
  </si>
  <si>
    <t>GATGATGAATCAATCAACAGAACT</t>
  </si>
  <si>
    <t>GAGACTACGTTGAGAAGATGTT</t>
  </si>
  <si>
    <t>Gctattaaccgaaagttaagt</t>
  </si>
  <si>
    <t>Gacaaatgcaaaaacctgaatcag</t>
  </si>
  <si>
    <t>GCCTGCGCTTCAGCTCCAGCT</t>
  </si>
  <si>
    <t>GGCCGCCTTCAGCACCCGAC</t>
  </si>
  <si>
    <t>GGCCTGGGCTACTGAGTGAGC</t>
  </si>
  <si>
    <t>GCAGAGTGAACTTCCATCCTGA</t>
  </si>
  <si>
    <t>Ggctcttaccaacttaacttt</t>
  </si>
  <si>
    <t>GCGAGGGCGGGGCCCGCAGTT</t>
  </si>
  <si>
    <t>GAGGGAGTCGCTGTGATCCG</t>
  </si>
  <si>
    <t>GGACGGAAGGATCGGCCTCCG</t>
  </si>
  <si>
    <t>GGCCTCCGAGGCCCGGGACGG</t>
  </si>
  <si>
    <t>GGCCCTGCCTGCTGGAGCCGA</t>
  </si>
  <si>
    <t>GCTGGAGCCGAGGGGCCGCTT</t>
  </si>
  <si>
    <t>GATGTTTGGAAAGAATTTAGAT</t>
  </si>
  <si>
    <t>GAATTTAGATTGGTTTCGAGTTAG</t>
  </si>
  <si>
    <t>GAAGAACGGAGGTACGGCCTG</t>
  </si>
  <si>
    <t>GGCTTAGTGAGGCTCCCGA</t>
  </si>
  <si>
    <t>GAGTGCACCGCGACGGCAG</t>
  </si>
  <si>
    <t>GGGGCTTAGTGAGGCTCCCGA</t>
  </si>
  <si>
    <t>GCCATCCCTATAGAGAAGAA</t>
  </si>
  <si>
    <t>GGGAACAGCGCCATGACCAC</t>
  </si>
  <si>
    <t>GTACCTCCGTTCTTCTCTATA</t>
  </si>
  <si>
    <t>GGTTTTCGCGGCGCTCTCT</t>
  </si>
  <si>
    <t>GAGGAGGGTCGTCAAGGGACT</t>
  </si>
  <si>
    <t>GCGCTGTTCCCAGCCTTTGCG</t>
  </si>
  <si>
    <t>GTCAAGGGACTggggcgcggc</t>
  </si>
  <si>
    <t>GTGACGGGTTCCTAGTGGTT</t>
  </si>
  <si>
    <t>GGAGGGTCGTCAAGGGACTg</t>
  </si>
  <si>
    <t>GCCCAGAGAGGAGGGTCGTCA</t>
  </si>
  <si>
    <t>GGGGCTTGACCCCGAAGCGGG</t>
  </si>
  <si>
    <t>GTGGTTTTCGCGGCGCTCTCT</t>
  </si>
  <si>
    <t>GAGCCTCACTAAGCCCCGCAA</t>
  </si>
  <si>
    <t>GTGACGGGTTCCTAGTGGT</t>
  </si>
  <si>
    <t>GGAATGTGGATGATATACACT</t>
  </si>
  <si>
    <t>Ggattcggcccgcctcgggcg</t>
  </si>
  <si>
    <t>GcgCTCGCCATTGCCGCTGG</t>
  </si>
  <si>
    <t>GAAAAGCTGCCTGAATGGAT</t>
  </si>
  <si>
    <t>GAAATAGCTGGAGATTGCG</t>
  </si>
  <si>
    <t>GCTGGAGATTGCGCGGTA</t>
  </si>
  <si>
    <t>GTGGAGACTGCGACCGCGC</t>
  </si>
  <si>
    <t>GCCTCCTGCCACCAGCGGCAA</t>
  </si>
  <si>
    <t>GTCTATGGAAAAGCTGCCTGAA</t>
  </si>
  <si>
    <t>GACTCATTAATAGGACCCAGGCA</t>
  </si>
  <si>
    <t>Ggcctgggcccccgccggatt</t>
  </si>
  <si>
    <t>GaactgctgTTAAGCTATTTG</t>
  </si>
  <si>
    <t>Gtccagaactttacacagaaa</t>
  </si>
  <si>
    <t>GACATTTAAACAGGACAAAACT</t>
  </si>
  <si>
    <t>GTAGGCAGTCTCCCATCCATTC</t>
  </si>
  <si>
    <t>GAATAGAGTGAACAAATGGAATG</t>
  </si>
  <si>
    <t>GAGCTAACAGTCTGAGCCTTGCC</t>
  </si>
  <si>
    <t>GCTCACGCGGGAGGGGAGTAA</t>
  </si>
  <si>
    <t>GGAGTAAAGGGTGGCGGTCC</t>
  </si>
  <si>
    <t>GATTCTCGGCTCACGCGGGAG</t>
  </si>
  <si>
    <t>GAGCTGGGCCAATCCTCTTGG</t>
  </si>
  <si>
    <t>GGTCCGGGCCTGGAGTTCAGT</t>
  </si>
  <si>
    <t>GCTTGCGAGCTGAGGCCAGAC</t>
  </si>
  <si>
    <t>GACAGGGGGGCGCCTACGGAC</t>
  </si>
  <si>
    <t>GGGGAGCTACGGGGTCGCCC</t>
  </si>
  <si>
    <t>GCCCGGGTCGGGTGCTTTCT</t>
  </si>
  <si>
    <t>GCTGAGTCGTCGCCGAGCT</t>
  </si>
  <si>
    <t>GAACGCGGCGTTCCCATTGG</t>
  </si>
  <si>
    <t>GCGCATCCCAGGCCGCGCTAG</t>
  </si>
  <si>
    <t>GTCCCCGTGGGCTGTGGAACT</t>
  </si>
  <si>
    <t>GAGGGACTTCAAGGAAGGCGA</t>
  </si>
  <si>
    <t>GTGGGTAACGTGGGGAGCTAG</t>
  </si>
  <si>
    <t>GGCTCCCTGGTGGGTAACGT</t>
  </si>
  <si>
    <t>GCGACCGTATCCGCTAGCG</t>
  </si>
  <si>
    <t>GACGGGCGAATAAGCCGC</t>
  </si>
  <si>
    <t>GGGGTTTcccccttcttga</t>
  </si>
  <si>
    <t>GCGGGGCGAACGCGAACG</t>
  </si>
  <si>
    <t>GCCAATTCACCGTGCAACTT</t>
  </si>
  <si>
    <t>GTGCGATCCCGATGCGGGTcg</t>
  </si>
  <si>
    <t>GCCTGGAGGACACAGAGCCGT</t>
  </si>
  <si>
    <t>GCGCCTGCTCCCGGCGGAACG</t>
  </si>
  <si>
    <t>GGGTCCATCATCTCGTCCC</t>
  </si>
  <si>
    <t>GAGCAGGCGCTGGCGCAGAGC</t>
  </si>
  <si>
    <t>GGTCCCGCCGCGGCTCTGCG</t>
  </si>
  <si>
    <t>GATTCCGGGGACGAGATGA</t>
  </si>
  <si>
    <t>GACACAGAGCCGTCGGATTC</t>
  </si>
  <si>
    <t>GTGAGTGATCCGGGAGTTA</t>
  </si>
  <si>
    <t>GTGGCCCGGATCCTGCTTGT</t>
  </si>
  <si>
    <t>GTAAACTCTCGCGCGGCTT</t>
  </si>
  <si>
    <t>GGTGGCCCGGATCCTGCTTGT</t>
  </si>
  <si>
    <t>GCGACTGTATCTTTGGCCG</t>
  </si>
  <si>
    <t>GTCGGCCACGTTCAGCGGACA</t>
  </si>
  <si>
    <t>GTCACGTAAACTCTCGCG</t>
  </si>
  <si>
    <t>GCGTCAGCGTCACGGAGGCGT</t>
  </si>
  <si>
    <t>GAGAGTTTACGTGACGACAT</t>
  </si>
  <si>
    <t>GCTCCCGTGTCCGCTGAACG</t>
  </si>
  <si>
    <t>GTCGTCACGTAAACTCTCGCG</t>
  </si>
  <si>
    <t>GTAAACTCTCGCGCGGCTTT</t>
  </si>
  <si>
    <t>GCCGAGGAGTTTTAAATGCGC</t>
  </si>
  <si>
    <t>GTGAAGGGACTGTGTCGTCAA</t>
  </si>
  <si>
    <t>GGCTGTGCGCTTCTGGAGCG</t>
  </si>
  <si>
    <t>GAGCGGGGGCCACTCCGGACA</t>
  </si>
  <si>
    <t>GGGCAGAGGGGCTTCATGTCA</t>
  </si>
  <si>
    <t>GCCTCACGGTAAGCTCGCGG</t>
  </si>
  <si>
    <t>GTCGCCTTTGCCGCCTTCG</t>
  </si>
  <si>
    <t>GGCGGAAATGTACGACAGC</t>
  </si>
  <si>
    <t>GCGGGTTCCGGTGACCACGA</t>
  </si>
  <si>
    <t>GGTGACCACGAAGGCGGCAA</t>
  </si>
  <si>
    <t>GCAAAGGCGACGGAATGGAGG</t>
  </si>
  <si>
    <t>GCAGGAGGTAACGGCCCGCG</t>
  </si>
  <si>
    <t>GTAACGGCCCGCGCGGCGT</t>
  </si>
  <si>
    <t>GAGTGCAGAGCTCCGGGACG</t>
  </si>
  <si>
    <t>GCGGACGACTAGAGTCGTT</t>
  </si>
  <si>
    <t>GCCGCGCGCGTGCGTGTTTC</t>
  </si>
  <si>
    <t>GGTAACGGCCCGCGCGGCGT</t>
  </si>
  <si>
    <t>GGGCGGAAGGAGCGTGGCCA</t>
  </si>
  <si>
    <t>GCGTGGCCAAGGCCGCCGGGT</t>
  </si>
  <si>
    <t>GAGCTCCGGGACGTGGAT</t>
  </si>
  <si>
    <t>GCCGGGTGGGCCGACGCCGCG</t>
  </si>
  <si>
    <t>GCCGGCTCCGATCCACGTCC</t>
  </si>
  <si>
    <t>GCCGGAAACACGCACGCGCG</t>
  </si>
  <si>
    <t>GTCCGCCTTCCGCAGCGGAGC</t>
  </si>
  <si>
    <t>GACGACTAGAGTCGTTGGGCC</t>
  </si>
  <si>
    <t>GTTGGGCCCGGCGCGACCCGC</t>
  </si>
  <si>
    <t>GGGCGGCGTGCAGGAGGTAA</t>
  </si>
  <si>
    <t>GCAGGGTAGACTTTCCCCGTG</t>
  </si>
  <si>
    <t>GCCGGTCTGCGAGCGATTGGG</t>
  </si>
  <si>
    <t>GTTATCTGCAATCCCCTCAG</t>
  </si>
  <si>
    <t>GCCTCTGGCGGCAGGAAGTAG</t>
  </si>
  <si>
    <t>GAACCCGGAGCCTCTGGCGGC</t>
  </si>
  <si>
    <t>GGCACGCCGGAAGTGAACC</t>
  </si>
  <si>
    <t>GGCTACTGCCCGCCATTAAC</t>
  </si>
  <si>
    <t>GGTTATCTGCAATCCCCTCAG</t>
  </si>
  <si>
    <t>GCCGAACTGAGTGACCCCCC</t>
  </si>
  <si>
    <t>GGCGGGCAGTAGCCGCTGAG</t>
  </si>
  <si>
    <t>GCTGGCGAGCTCCGGCGCTGA</t>
  </si>
  <si>
    <t>GCTCGCAGACCGGCTGGCCC</t>
  </si>
  <si>
    <t>GCAGATAACCGCTTCCCGCAC</t>
  </si>
  <si>
    <t>GGCCCACTGGAGCTCGGTC</t>
  </si>
  <si>
    <t>GCCCCGGGGGGTCACTCAGTT</t>
  </si>
  <si>
    <t>GCGGGCAGGTGCCGGGACGCT</t>
  </si>
  <si>
    <t>GTGTTTTCGTCGTGCTCAG</t>
  </si>
  <si>
    <t>GCACCTGCCCGCGCCTTGGGA</t>
  </si>
  <si>
    <t>GGCATCCGTCGCGGTTGGACG</t>
  </si>
  <si>
    <t>GCACTGTAGGTGAGCGCGAG</t>
  </si>
  <si>
    <t>GCCTTCTCCATCCCAAGGCG</t>
  </si>
  <si>
    <t>GAGGCGGAAGAAACCAGAGCC</t>
  </si>
  <si>
    <t>GCCGTCTTCCTGTCGGCGGC</t>
  </si>
  <si>
    <t>GCCCACCCTCATTCTCCCGG</t>
  </si>
  <si>
    <t>GGAAGTGACGGCGACCGCG</t>
  </si>
  <si>
    <t>GCGGCCCTGCCTTTGTTCCGT</t>
  </si>
  <si>
    <t>GGTGGAAGCCTCGCAACGA</t>
  </si>
  <si>
    <t>GTCGCCGTCACTTCCGGGGGT</t>
  </si>
  <si>
    <t>GGTGGAAGCCTCGCAACGAA</t>
  </si>
  <si>
    <t>GTGAATTCCCGAAAGTGCCT</t>
  </si>
  <si>
    <t>GCGACGCCCAACGGAACAA</t>
  </si>
  <si>
    <t>GGAAGCCTCGCAACGAAGGGC</t>
  </si>
  <si>
    <t>GCGCGGTCGCCGTCACTTCCG</t>
  </si>
  <si>
    <t>GGAGAATGAGGGTGGGCAGCG</t>
  </si>
  <si>
    <t>GCGGCGGCGGGAGCCCTGGAA</t>
  </si>
  <si>
    <t>GCCCTGGAACGGAGCTTCG</t>
  </si>
  <si>
    <t>GCGAAAGGCCGAGGCACTTTC</t>
  </si>
  <si>
    <t>GCATTGGTACGGAAATGGCC</t>
  </si>
  <si>
    <t>GGAATCTCAAACCCCAACTCG</t>
  </si>
  <si>
    <t>GCGGCTCCAGCCCTCGAGTTG</t>
  </si>
  <si>
    <t>GACGCCTTTGGCGGTAAATT</t>
  </si>
  <si>
    <t>GGTCAGCCTCACCCTTTCCCG</t>
  </si>
  <si>
    <t>GAATGGCGCGCGTCGGTGCTG</t>
  </si>
  <si>
    <t>GACGCGCGCCATTCAAACTG</t>
  </si>
  <si>
    <t>GGGACTCTAGGCCCAGAATT</t>
  </si>
  <si>
    <t>GGCCCAGAATTAGGGAAAAGC</t>
  </si>
  <si>
    <t>GCTCAATCGTCTTTCTGTC</t>
  </si>
  <si>
    <t>GCCGCATGGAGGCCCCGGGAAA</t>
  </si>
  <si>
    <t>GTCAGCCTCACCCTTTCCCG</t>
  </si>
  <si>
    <t>GAATCTCAAACCCCAACTCGA</t>
  </si>
  <si>
    <t>GCCCAGAATTAGGGAAAAGC</t>
  </si>
  <si>
    <t>GCCTTTGCAGTGGAACCTCAG</t>
  </si>
  <si>
    <t>GTAGCACGCCGTTACCCGT</t>
  </si>
  <si>
    <t>GGAAGTTACGCAACCCCATA</t>
  </si>
  <si>
    <t>GAACCTCAGGGGCCCGCGTT</t>
  </si>
  <si>
    <t>GGAAACGCTCCCCACGGGTAA</t>
  </si>
  <si>
    <t>GTAACGGCGTGCTACCTTA</t>
  </si>
  <si>
    <t>GTCGTCAGGCTCTCGTCTGC</t>
  </si>
  <si>
    <t>GCAAAGGCTGCCATTGCGT</t>
  </si>
  <si>
    <t>GCTGGTTTCAGTCGCGGAG</t>
  </si>
  <si>
    <t>GACGTTCGCTACAGGATCTT</t>
  </si>
  <si>
    <t>GCTACAGGATCTTGGGACAATG</t>
  </si>
  <si>
    <t>GCGGTCTGTAAACTTCCCGG</t>
  </si>
  <si>
    <t>GTAGGGGCTCGTCCCTATCAG</t>
  </si>
  <si>
    <t>GACCGCGGAGACGTTCGCTAC</t>
  </si>
  <si>
    <t>GCTGCGGCCGCTTTCGGCA</t>
  </si>
  <si>
    <t>GTACCTGCTGCGGCCGCTTT</t>
  </si>
  <si>
    <t>GTGCGAGAAGAACCAGAAGGT</t>
  </si>
  <si>
    <t>GAGTTGGCGCGCGGAAGGCCA</t>
  </si>
  <si>
    <t>GGGGTCAGCTCAACCGGAGAG</t>
  </si>
  <si>
    <t>GCGCGCTCCCCTTCTCAGTC</t>
  </si>
  <si>
    <t>GCGGTACCGGAGGTGCCCGA</t>
  </si>
  <si>
    <t>GTCGGAGAGTCTCGGACAGA</t>
  </si>
  <si>
    <t>GTTTCCCGGCCGGACTGAGAA</t>
  </si>
  <si>
    <t>GTCTCCTGCTTTCGCGACA</t>
  </si>
  <si>
    <t>GCGACATGGCCTTCAATTTTG</t>
  </si>
  <si>
    <t>GATCCCCCTAGACCTTCACCC</t>
  </si>
  <si>
    <t>GTCCGAGACTCTCCGACCTG</t>
  </si>
  <si>
    <t>GACTCTCCGACCTGGGGATCC</t>
  </si>
  <si>
    <t>GGTTTCCCGGCCGGACTGAGA</t>
  </si>
  <si>
    <t>GGCGGAACTCGGTGATCTGAC</t>
  </si>
  <si>
    <t>GCTCCCCTTCTCAGTCCGGCC</t>
  </si>
  <si>
    <t>GACCTAGCCTAAGAGGCCGGA</t>
  </si>
  <si>
    <t>GGCGCCAAGGGCGTAGGAGG</t>
  </si>
  <si>
    <t>GCGTCGCAGGAGTAACCTACT</t>
  </si>
  <si>
    <t>GTCCGAGACTCTCCGACCT</t>
  </si>
  <si>
    <t>GCCAAGGGCGTAGGAGGTGGG</t>
  </si>
  <si>
    <t>GGCGCAGAAGTAGTACGGT</t>
  </si>
  <si>
    <t>GCTCGTGGCCCTCTTTAGGGAGCCC</t>
  </si>
  <si>
    <t>GGCCCTCTTTAGGGAGCCCTGG</t>
  </si>
  <si>
    <t>GCCCTGGGGGGTGGGGAGTCGCGAG</t>
  </si>
  <si>
    <t>GGGGGGTGGGGAGTCGCGAGCG</t>
  </si>
  <si>
    <t>GGAGTCGCGAGCGGGGAATCA</t>
  </si>
  <si>
    <t>GCGGGGAATCACGGTCGCGC</t>
  </si>
  <si>
    <t>GGGGTCGAGGCTACAGAGCCA</t>
  </si>
  <si>
    <t>GAGCCATGGCCGGGGCTACGC</t>
  </si>
  <si>
    <t>GAGGGCCACGAGCTGCGAAA</t>
  </si>
  <si>
    <t>GAGCTGCGAAAGGGCGGGAA</t>
  </si>
  <si>
    <t>GCGAAAGGGCGGGAAAGGCAGT</t>
  </si>
  <si>
    <t>GAAGGTGGGAGCGGAGAGCGC</t>
  </si>
  <si>
    <t>GGTGAGCGCGGAGACGGGCCG</t>
  </si>
  <si>
    <t>GAAGTAGTACGGTGGGCCGA</t>
  </si>
  <si>
    <t>GTACGGTGGGCCGAAGGCGCG</t>
  </si>
  <si>
    <t>GTCGCGCAGGCGCAGAAGTAGTA</t>
  </si>
  <si>
    <t>GTTAACGAGGTGCCCGCCCTA</t>
  </si>
  <si>
    <t>GAGCCAACAGTCACTGTAA</t>
  </si>
  <si>
    <t>GCTTCCCTAGTGGTCGCG</t>
  </si>
  <si>
    <t>GACCACTGCGACCCTAGGGC</t>
  </si>
  <si>
    <t>GCCTGGGGTTCGGCGCTATGG</t>
  </si>
  <si>
    <t>GAGCGCCTCGCGACCACTA</t>
  </si>
  <si>
    <t>GACGCAGTTCTCAACCCGCA</t>
  </si>
  <si>
    <t>GCTGCGAGACAAGACTCCGCC</t>
  </si>
  <si>
    <t>GTGGCAACTGAGTCGAGGGAA</t>
  </si>
  <si>
    <t>GAACAGGCTTGCTCGTCCTTG</t>
  </si>
  <si>
    <t>GCGACGCCAAATGAACTTTA</t>
  </si>
  <si>
    <t>GAGCGGCGGGGTTCCGAGCG</t>
  </si>
  <si>
    <t>GAGGAGAACGGGAAGTATGAG</t>
  </si>
  <si>
    <t>GGGGGAGAGCGGCGCGAGAAG</t>
  </si>
  <si>
    <t>GGCGGAGACGGCTGTAGCACA</t>
  </si>
  <si>
    <t>GCGGAGACGGCTGTAGCACA</t>
  </si>
  <si>
    <t>GAACCCAGGACCCCGTGACT</t>
  </si>
  <si>
    <t>GTGGAGCGCCGTCCCCACGCT</t>
  </si>
  <si>
    <t>GGTCGCGTCCTTGCGACCC</t>
  </si>
  <si>
    <t>GCTTCTGGGAGCGGCCAGCCT</t>
  </si>
  <si>
    <t>GGGTCTCCATAAAGTTCATT</t>
  </si>
  <si>
    <t>GCCCGGCTGCCATGAGGAGAA</t>
  </si>
  <si>
    <t>GAGAACGGGAAGTATGAGCGG</t>
  </si>
  <si>
    <t>GACGGCTGTAGCACAAGGTAA</t>
  </si>
  <si>
    <t>GCGGCGTTTTCTCCTTCGGAA</t>
  </si>
  <si>
    <t>GGACTCTGGGCTCCACCACCG</t>
  </si>
  <si>
    <t>GCCCGGCCCGCCTCGGCTTTG</t>
  </si>
  <si>
    <t>GAGATGCTGCCCGGCCCGCCT</t>
  </si>
  <si>
    <t>GGGAACTTCCAGCCCCAACGG</t>
  </si>
  <si>
    <t>GACGCCGTCAGCAAGGCGAAA</t>
  </si>
  <si>
    <t>GGAGAACCCTGTGGACATGTC</t>
  </si>
  <si>
    <t>GGACCCGAAGGAGAACCCTG</t>
  </si>
  <si>
    <t>GGGCTCGACGCCGTCAGCA</t>
  </si>
  <si>
    <t>GGGTGGGGGTGAATCCGGCCC</t>
  </si>
  <si>
    <t>GCCGGGCCAGGCTAGACGGGG</t>
  </si>
  <si>
    <t>GTGCAGCGGGGCGGGCGAAGGA</t>
  </si>
  <si>
    <t>GCGGGGCCCTAAGGCCCCATC</t>
  </si>
  <si>
    <t>GCCAACCTCTAGTGTTCCAG</t>
  </si>
  <si>
    <t>GGCCTCCGCGCATAGCACGC</t>
  </si>
  <si>
    <t>GGCGCGCTCATGCCGGAAAGG</t>
  </si>
  <si>
    <t>GCTCATGCCGGAAAGGGGGGG</t>
  </si>
  <si>
    <t>GCCCATCCCCGGATCCTTCGT</t>
  </si>
  <si>
    <t>GCCCCTGAGAATTGTGGTCTAG</t>
  </si>
  <si>
    <t>GAGTGTCGGGGCCAGCACGC</t>
  </si>
  <si>
    <t>GACACGGCCCGCAGCGCGGG</t>
  </si>
  <si>
    <t>GCTGGCCCCGACACTCACCCG</t>
  </si>
  <si>
    <t>GAGTGTCGGGGCCAGCACGCC</t>
  </si>
  <si>
    <t>GGACCGTCCGGATGGGGCCTT</t>
  </si>
  <si>
    <t>GGGGCAAGCCCCTGAGAATTG</t>
  </si>
  <si>
    <t>GGTACGGCCCAGATAGGCGCC</t>
  </si>
  <si>
    <t>GAGCCAGCCGGGCGCCTATC</t>
  </si>
  <si>
    <t>GCGCTCATGCCGGAAAGGG</t>
  </si>
  <si>
    <t>GCCGGGAATTGTAGTTTTCTCT</t>
  </si>
  <si>
    <t>GGCCTCCGCGCATAGCACGCC</t>
  </si>
  <si>
    <t>GGCCGGGCCAGGCTAGACG</t>
  </si>
  <si>
    <t>GGCCCTAAGGCCCCATCCGGA</t>
  </si>
  <si>
    <t>GCACCAGCCACCAGCACGGTA</t>
  </si>
  <si>
    <t>GCGGGGCGGGCGAAGGAAGGCA</t>
  </si>
  <si>
    <t>GCTATGCGCGGAGGCCCAGACA</t>
  </si>
  <si>
    <t>GGGTGCCACTCCCCTTTTGTC</t>
  </si>
  <si>
    <t>GAAGCCCAGACCTGCAGGGTTCG</t>
  </si>
  <si>
    <t>GCGATGAAGCCCAGACCTGCA</t>
  </si>
  <si>
    <t>GCTGGCGGTCCGAGCTGTGGCT</t>
  </si>
  <si>
    <t>GGAGCTGGCGGTCCGAGCTG</t>
  </si>
  <si>
    <t>GCCCCCGGTTGACTAGGAGC</t>
  </si>
  <si>
    <t>GGTCTGGGCTTCATCGCGT</t>
  </si>
  <si>
    <t>GTCGGTCTTCCAAGCCACAGCT</t>
  </si>
  <si>
    <t>GCATTTCAGGTGCAACTGGCC</t>
  </si>
  <si>
    <t>GTTTATTATCCACGAACCCTGC</t>
  </si>
  <si>
    <t>GACCGCCAGCTCCTAGTCAAC</t>
  </si>
  <si>
    <t>GCCGCCAGGGCACGGTCATCG</t>
  </si>
  <si>
    <t>GGGCTTTCCTTGAGGGGCTGG</t>
  </si>
  <si>
    <t>GGTGGCGGGCTTTCCTTGA</t>
  </si>
  <si>
    <t>GGACCTGGAGGGGGCCGATG</t>
  </si>
  <si>
    <t>GCGATGTCGCCGGTGCAGGCG</t>
  </si>
  <si>
    <t>GAAAGCCCGCCACCCCCACAT</t>
  </si>
  <si>
    <t>GGAGCTCATCCTGACGCAGT</t>
  </si>
  <si>
    <t>GTCGGTGGAGAGTAAGGCCC</t>
  </si>
  <si>
    <t>GCGCTGGTGGAAGGTACCGC</t>
  </si>
  <si>
    <t>GCGACATCGCGTCTATAAGC</t>
  </si>
  <si>
    <t>GCAGAACCTTTCAGAGTTAGC</t>
  </si>
  <si>
    <t>GGCGTAGCAGAAACCGCTT</t>
  </si>
  <si>
    <t>GCAGAAACCGCTTGGGGTCC</t>
  </si>
  <si>
    <t>GGTATGTGGCTAGCCACCCT</t>
  </si>
  <si>
    <t>GCGGCGGGAGGGGCTACAAGT</t>
  </si>
  <si>
    <t>GCTCCTGGAGCTGCAGGCGGC</t>
  </si>
  <si>
    <t>GCCAACTGCTCCTGCGCCGGG</t>
  </si>
  <si>
    <t>GTTTTGCAAAGGCTAGAAACAC</t>
  </si>
  <si>
    <t>GAAGGGGTCTCCTCTTCACAC</t>
  </si>
  <si>
    <t>GATCCAGGCTGCATCAAGAGGC</t>
  </si>
  <si>
    <t>GGAGACCCCTTCCCTCTTGTG</t>
  </si>
  <si>
    <t>GTCCCGCCAGGTGCCAGGTATG</t>
  </si>
  <si>
    <t>GAGGATGCAATGCGTTTAACG</t>
  </si>
  <si>
    <t>GGCTTCCAGCTAACTCTGAA</t>
  </si>
  <si>
    <t>GACCTGGCCCTTCCGGCGCT</t>
  </si>
  <si>
    <t>GCAGTTGGCTGAGGTCGTCTC</t>
  </si>
  <si>
    <t>GAAGGAGTCCCGCCAGGTGCC</t>
  </si>
  <si>
    <t>GCGAGGGCGCCCGTTCCTCCC</t>
  </si>
  <si>
    <t>GCCCTAAACTTTCCGCTTTT</t>
  </si>
  <si>
    <t>GCTGGCGGCGACGACCCCGCC</t>
  </si>
  <si>
    <t>GATACGCGGAGGGCAACAA</t>
  </si>
  <si>
    <t>GTGGTGAGGGGATACGCGGA</t>
  </si>
  <si>
    <t>GGATGGCCGCAAAGGTGGTGAG</t>
  </si>
  <si>
    <t>GAAAGTCGTGGATGGCCGCAA</t>
  </si>
  <si>
    <t>GCGGAAGGTGCGAAAGTCGTGGA</t>
  </si>
  <si>
    <t>GGATGGAGTGCGGTAATCAG</t>
  </si>
  <si>
    <t>GTGCGGTAATCAGCGGTTGT</t>
  </si>
  <si>
    <t>GTAAGTATACAGTGCCTCC</t>
  </si>
  <si>
    <t>GCGTATCCCCTCACCACCTTTG</t>
  </si>
  <si>
    <t>GCCATTTTCCTGCCTGTGAGGG</t>
  </si>
  <si>
    <t>GGACAGATCGCGCTCGGGTCT</t>
  </si>
  <si>
    <t>GTGCTTCTGGGGGTGTGAGC</t>
  </si>
  <si>
    <t>GCGCGATCTGTCCACCCTCAC</t>
  </si>
  <si>
    <t>GGAGGCGACGGAGTGCTTCT</t>
  </si>
  <si>
    <t>GTGTTGACGCCATACGCC</t>
  </si>
  <si>
    <t>GCGACACCCGGCACTGGGAC</t>
  </si>
  <si>
    <t>GTGTCGGCGCCTCATTCGGG</t>
  </si>
  <si>
    <t>GCCGGGTGTCGCGGCGCTTGG</t>
  </si>
  <si>
    <t>GCGGCCCGGGGTTGGAGATCG</t>
  </si>
  <si>
    <t>GGGGTTGGAGATCGCGGTAA</t>
  </si>
  <si>
    <t>GGAGATCGCGGTAAAGGGGG</t>
  </si>
  <si>
    <t>GTGGGGCTCACGGAGGGTGGT</t>
  </si>
  <si>
    <t>GGTAGGAGGGACGGGACCTGA</t>
  </si>
  <si>
    <t>GGGTTGGAGATCGCGGTAAA</t>
  </si>
  <si>
    <t>GGTGTCGGCGCCTCATTCGGG</t>
  </si>
  <si>
    <t>GGGGCCGAGAGTTTGGAGCCC</t>
  </si>
  <si>
    <t>GACGCCATACGCCGGGGCG</t>
  </si>
  <si>
    <t>GACGGGCGCGGCGACAGCGCA</t>
  </si>
  <si>
    <t>GAGGCGCCGACACCCCACTC</t>
  </si>
  <si>
    <t>GTCAACACGTAGCCCTCCCC</t>
  </si>
  <si>
    <t>GCCGTTCAGTCACGGTAAC</t>
  </si>
  <si>
    <t>GCGTGGCGTGGTTCTGTGCCT</t>
  </si>
  <si>
    <t>GGAGCCCGGCCCAGCCCGGGT</t>
  </si>
  <si>
    <t>GATGAATGGGAAGCGGCCAG</t>
  </si>
  <si>
    <t>GCCGGGAGTTGCAGTACCCTC</t>
  </si>
  <si>
    <t>GCCGGGAAACACGATAAA</t>
  </si>
  <si>
    <t>GGAGCTCCCATTGGTAAACC</t>
  </si>
  <si>
    <t>GATCAAGACGCTACCTTCCTG</t>
  </si>
  <si>
    <t>GGAGTTTTCGGACGCTGTTA</t>
  </si>
  <si>
    <t>GTTTCCCGGCCCTACCCAAT</t>
  </si>
  <si>
    <t>GGTCTTGAAATGGCGGCGA</t>
  </si>
  <si>
    <t>GATGGTCAATTAGAGTTCCCA</t>
  </si>
  <si>
    <t>GCTCCAGATGGCGTCTTCCG</t>
  </si>
  <si>
    <t>GGCATCTGCCAAGGTAGAAC</t>
  </si>
  <si>
    <t>GCAGCAGCCGTAGCAATGCTC</t>
  </si>
  <si>
    <t>GTATTTGGAGGTAGTAGTACA</t>
  </si>
  <si>
    <t>GACGCCATCTGGAGCTTCTCG</t>
  </si>
  <si>
    <t>GGACACCGGTACCTGTGCTGT</t>
  </si>
  <si>
    <t>GGGCATCTGCCAAGGTAGAAC</t>
  </si>
  <si>
    <t>GCGTCTTCCGTGGGCAACG</t>
  </si>
  <si>
    <t>GCTCCAGATGGCGTCTTCCGT</t>
  </si>
  <si>
    <t>GGCGTCTTCCGTGGGCAACG</t>
  </si>
  <si>
    <t>GGGCAACGTGGCCGACAGCAC</t>
  </si>
  <si>
    <t>GGCGCCCCGGCCGGTATGGC</t>
  </si>
  <si>
    <t>GGTGCGCGCCTGCGCATAGGT</t>
  </si>
  <si>
    <t>Gagtggggatccttggggatg</t>
  </si>
  <si>
    <t>GGGCGGCTGTATTGACTGCC</t>
  </si>
  <si>
    <t>Ggcgataaggctgcgtggag</t>
  </si>
  <si>
    <t>GCAGACCCGACCTATGCGC</t>
  </si>
  <si>
    <t>Gatccttggggatgggggtac</t>
  </si>
  <si>
    <t>GCACTTCCTGCCCGCCATAC</t>
  </si>
  <si>
    <t>GCCGGGTGTGGGCGGAGCGAA</t>
  </si>
  <si>
    <t>GTATTGACTGCCGGGTGTGGG</t>
  </si>
  <si>
    <t>GCGCATGCGCACAGTGCGTC</t>
  </si>
  <si>
    <t>GCCCGCCTAGAAAGGGTGAAG</t>
  </si>
  <si>
    <t>GACTGAGTACGGGTGCCTGTC</t>
  </si>
  <si>
    <t>GGGTGCCTGTCAGGCTCTTG</t>
  </si>
  <si>
    <t>GCTCTGTGCCCTTGCTGCTGA</t>
  </si>
  <si>
    <t>GGCAGCACGAACGGTCCGCGG</t>
  </si>
  <si>
    <t>GACCTCCCCGCCGGCGGGATG</t>
  </si>
  <si>
    <t>GCGACTACGTCGGGCCGCTG</t>
  </si>
  <si>
    <t>GGGCTCCCGCGTGGCCGTCT</t>
  </si>
  <si>
    <t>GCGGAAGTCCATGCGCCAT</t>
  </si>
  <si>
    <t>GGAGGAGACGAGACCCACTTC</t>
  </si>
  <si>
    <t>GCAGCCGCCCTGGGCCGCAGC</t>
  </si>
  <si>
    <t>GCGCACGCCCAAGGGACGCC</t>
  </si>
  <si>
    <t>GCAGCCGGCGGCGAAGCCGCT</t>
  </si>
  <si>
    <t>GGTCTGCTACGGCACCGCG</t>
  </si>
  <si>
    <t>GACCAGACAGGGCGGGGTGC</t>
  </si>
  <si>
    <t>GCGTGCGCATTGGGGAGCGCC</t>
  </si>
  <si>
    <t>GGCCGGGTAAGAACGGCACG</t>
  </si>
  <si>
    <t>GGCGGGCTGCTTGCCGCTA</t>
  </si>
  <si>
    <t>GACGAGACCCACTTCCGGAAG</t>
  </si>
  <si>
    <t>GTTAGAGGTGCCGCATCCCC</t>
  </si>
  <si>
    <t>GCTCTCGAAGTGGAGGCGGT</t>
  </si>
  <si>
    <t>GAGGGCTTGCGGCTAGCCGG</t>
  </si>
  <si>
    <t>GTGAGACACACGCTTTGGTCC</t>
  </si>
  <si>
    <t>GCCGGGTGAGTGTGGCGTCCAG</t>
  </si>
  <si>
    <t>GGGCTCCTTCTACAACTAC</t>
  </si>
  <si>
    <t>GCGGCTAGCCGGAGGAAGCTT</t>
  </si>
  <si>
    <t>GTGGCGTCCAGCGGGCTGCGA</t>
  </si>
  <si>
    <t>GCATCGGAACCTCTGAAACTG</t>
  </si>
  <si>
    <t>GCCTCCACTTCGAGAGCTCC</t>
  </si>
  <si>
    <t>GGCTTTTATGCGAGAGGTAA</t>
  </si>
  <si>
    <t>GAATCGCTTCACCGAATCGCC</t>
  </si>
  <si>
    <t>GAGGGAGGGAGGCGAGTTGGAG</t>
  </si>
  <si>
    <t>GGGAGGCGAGTTGGAGGGGTGA</t>
  </si>
  <si>
    <t>GAAGAAACTCCTTCTCCTCTCTC</t>
  </si>
  <si>
    <t>GAGGACGCGGCCAGGCGATT</t>
  </si>
  <si>
    <t>GTGAAGTCTAGCAGAGGACG</t>
  </si>
  <si>
    <t>GCGGCAGGTGAAGTCTAGCAG</t>
  </si>
  <si>
    <t>GGTTGTGTACGGTCCGCAG</t>
  </si>
  <si>
    <t>GTGGGAGAGGTAGTGCGTGCG</t>
  </si>
  <si>
    <t>GGGGGTAGGAGTCGTGGATG</t>
  </si>
  <si>
    <t>GAGCTGGGGAAGTGGCTGCTCC</t>
  </si>
  <si>
    <t>GCGTTGGTTCCCCTCTTTGACC</t>
  </si>
  <si>
    <t>GcaAAGGGTCTGTGTTGCTAAG</t>
  </si>
  <si>
    <t>GTAATAAAGGGGGGGAGTggagg</t>
  </si>
  <si>
    <t>GAGGGGAACCAACGCCTGC</t>
  </si>
  <si>
    <t>GTTTCTTTCTCTCCTCCTCTCA</t>
  </si>
  <si>
    <t>GTCTGTGTTGCTAAGAGGCTTT</t>
  </si>
  <si>
    <t>GAAGCGATTCCTGCAGGCGT</t>
  </si>
  <si>
    <t>GTAGTGAGATGTCTCCAGCCA</t>
  </si>
  <si>
    <t>GACGGAGCCTCTCCCGAGTC</t>
  </si>
  <si>
    <t>GAAACGTCTGCCTCCAGGATC</t>
  </si>
  <si>
    <t>GACTAGAGCGGCGGCGACGCT</t>
  </si>
  <si>
    <t>GCTGCCGTCACGCCGCAGCC</t>
  </si>
  <si>
    <t>GAATGCCCCACTTGGAAAACG</t>
  </si>
  <si>
    <t>GCTGCGGGTCCGGTTTCCGGC</t>
  </si>
  <si>
    <t>GTGGGCCGCCAGACTCGGGAG</t>
  </si>
  <si>
    <t>GAGAGGCTCCGTCTTGTGCAA</t>
  </si>
  <si>
    <t>GTCCATCTTGCAGTCCTTGTT</t>
  </si>
  <si>
    <t>GGAGCCTCTCCCGAGTCTGG</t>
  </si>
  <si>
    <t>GACGCTGCGGGTCCGGTTTC</t>
  </si>
  <si>
    <t>GCCCACGCTCCCGCCGGAAAC</t>
  </si>
  <si>
    <t>GAAACCGGACCCGCAGCGTCG</t>
  </si>
  <si>
    <t>GGTTCAGGCTCCCGACACCGC</t>
  </si>
  <si>
    <t>GACACCGCCGGTCAGACTTGC</t>
  </si>
  <si>
    <t>GCGGCCTCAACACGCCCAT</t>
  </si>
  <si>
    <t>GTTACCCGCAAGTCTGACCGG</t>
  </si>
  <si>
    <t>GAAGGGCAGCTCCGGAGTCTG</t>
  </si>
  <si>
    <t>GCGTATAAGGGGCGAGGGTCT</t>
  </si>
  <si>
    <t>GAGGAAGCGGGTAAGAGATAG</t>
  </si>
  <si>
    <t>GTTTGTTAGGACTGCTGCTTC</t>
  </si>
  <si>
    <t>GGGCAGGTGAGAGGCGTATAA</t>
  </si>
  <si>
    <t>GGCCGCTGCCTGGCTTAGGG</t>
  </si>
  <si>
    <t>GAGCCAgcgggcgccccgag</t>
  </si>
  <si>
    <t>GAGCGGAAGCCGCTATCTGG</t>
  </si>
  <si>
    <t>GGAGCAGCGGCAGCACCACA</t>
  </si>
  <si>
    <t>GCGCCGCGATAGGGGCGGAGC</t>
  </si>
  <si>
    <t>GCTATCTGGAGGCGGACTC</t>
  </si>
  <si>
    <t>GCCACAGAGCCGGGGCAGCCG</t>
  </si>
  <si>
    <t>GAGCCGGGGCAGCCGCGGCAA</t>
  </si>
  <si>
    <t>Gccccgagcgggcagcctcgc</t>
  </si>
  <si>
    <t>GCATGGAGCGCTGCGCGA</t>
  </si>
  <si>
    <t>GATCTCGGGGCGCCGCGATA</t>
  </si>
  <si>
    <t>GGCGTCGGGTAAGGATGCCCC</t>
  </si>
  <si>
    <t>GCTTGCTACAGTCCGGGCGT</t>
  </si>
  <si>
    <t>GCTTCTGCGCTTGCTACAGTC</t>
  </si>
  <si>
    <t>GAGGTCATGACATTCAGGTCC</t>
  </si>
  <si>
    <t>GACATTCAGGTCCCGGTGAGC</t>
  </si>
  <si>
    <t>GGGGCCTGGTTCACTGGGTC</t>
  </si>
  <si>
    <t>GTCATGACCTCGGGTCATGTG</t>
  </si>
  <si>
    <t>GCAGCCCGGTGTCAGCTTC</t>
  </si>
  <si>
    <t>GCTGCTGGGCCCATAGTGTCG</t>
  </si>
  <si>
    <t>GGCTAGAGTCTGGCGGCCGAG</t>
  </si>
  <si>
    <t>GGCTGGGAATTGTAGTTCGA</t>
  </si>
  <si>
    <t>GGCTTAGGAGCGCGAGAGGC</t>
  </si>
  <si>
    <t>Gagcgagaagctgcgagcgcg</t>
  </si>
  <si>
    <t>GCTGGGACAACTAGTCCTCT</t>
  </si>
  <si>
    <t>GCCTCGCACGCCGGAATCGCC</t>
  </si>
  <si>
    <t>GCCGGAATCGCCGGGCACTC</t>
  </si>
  <si>
    <t>GAATCGCCGGGCACTCTGGGA</t>
  </si>
  <si>
    <t>GGAGCCGTTGGGGAGCTTGA</t>
  </si>
  <si>
    <t>GGTCAGGCTCCGGCGGGAAGG</t>
  </si>
  <si>
    <t>GccatcgccgcTCAGACTG</t>
  </si>
  <si>
    <t>GCTCTCCAATCGCCGGGCGG</t>
  </si>
  <si>
    <t>GGCGCAGCTCTCCAATCGC</t>
  </si>
  <si>
    <t>GctgcggGCGGTCGGGGCTcc</t>
  </si>
  <si>
    <t>GcagcagcagcgggggctgcggG</t>
  </si>
  <si>
    <t>GGCGGCGGGCCCCAGTCTGAg</t>
  </si>
  <si>
    <t>GCTCTCCAATCGCCGGGCGGC</t>
  </si>
  <si>
    <t>GTGGCCGGCGCAGCTCTCCAATCGC</t>
  </si>
  <si>
    <t>GgcACAAGATggcgccgccgccc</t>
  </si>
  <si>
    <t>GACTGGGGCCCGCCGCCCGGCGAT</t>
  </si>
  <si>
    <t>GAGAGCTGCGCCGGCCACGCCG</t>
  </si>
  <si>
    <t>GGCGCAGCTCTCCAATCGCC</t>
  </si>
  <si>
    <t>Gcggcagcagcagcgggggctgc</t>
  </si>
  <si>
    <t>GcagcagcgggggctgcggGCGGT</t>
  </si>
  <si>
    <t>GAGGGGCGTGCCGACTTCAG</t>
  </si>
  <si>
    <t>GTCCGGCTCGGAACCACACA</t>
  </si>
  <si>
    <t>GCGAGCGTCTGGGTGAAGGG</t>
  </si>
  <si>
    <t>GACGCTCGCCAATCCGTGTG</t>
  </si>
  <si>
    <t>GCCGGACTTCATTTCCCCGA</t>
  </si>
  <si>
    <t>GCGGCCTGAGGAGACCCGTT</t>
  </si>
  <si>
    <t>GGATCAGGCGTCCCCTGAAGT</t>
  </si>
  <si>
    <t>GGGGACGCCTGATCCGAGGA</t>
  </si>
  <si>
    <t>GTGAACGCGCAGGCAGCACCG</t>
  </si>
  <si>
    <t>GAAACCGCGAGCGCCGAGCT</t>
  </si>
  <si>
    <t>GAGCAGCGACACGGGAGTCTA</t>
  </si>
  <si>
    <t>GCGAGCGGAGGAGCAGCGACA</t>
  </si>
  <si>
    <t>GaggggggaggATGGCGCGCT</t>
  </si>
  <si>
    <t>GCTTGGACTCGAGCCCCGGAA</t>
  </si>
  <si>
    <t>GAGCAGCGACACGGGAGTCT</t>
  </si>
  <si>
    <t>GCGGTGCAGCGCTCCGGTA</t>
  </si>
  <si>
    <t>GAGGCGGCGGTGCAGCGCTC</t>
  </si>
  <si>
    <t>GCAGACCCGCGCCGCCTTAC</t>
  </si>
  <si>
    <t>GGAGGCGGCGGTGCAGCGCTC</t>
  </si>
  <si>
    <t>GGACGGAAGAGGCCCTGCGG</t>
  </si>
  <si>
    <t>GGCGGGCTCCTCAGCCGTTC</t>
  </si>
  <si>
    <t>GAGTCCAAGCTCGGCGCTCG</t>
  </si>
  <si>
    <t>GGCGGTGCAGCGCTCCGGTA</t>
  </si>
  <si>
    <t>GCTTTCCCAGGGTTTTAGGCC</t>
  </si>
  <si>
    <t>GGCCGGAGTTTAGGGCGCGCT</t>
  </si>
  <si>
    <t>GGATTTAATTGGCCGGAGTTT</t>
  </si>
  <si>
    <t>GCCGGAGTTTAGGGCGCGCT</t>
  </si>
  <si>
    <t>GTCAGCTGATCGCGCACTGA</t>
  </si>
  <si>
    <t>GACTCTGACCCCGCTTTCCCA</t>
  </si>
  <si>
    <t>GACCCAGTTGGCCCTGGGCCG</t>
  </si>
  <si>
    <t>GGGACCCAGTTGGCCCTGGGC</t>
  </si>
  <si>
    <t>GGGAGGCTCGTCCATCGGGC</t>
  </si>
  <si>
    <t>GGCCGAATGGTGGATTTAAT</t>
  </si>
  <si>
    <t>GATTTAATTGGCCGGAGTTT</t>
  </si>
  <si>
    <t>GGTCCCGGTGTCGGCAGGCCT</t>
  </si>
  <si>
    <t>GCGCACTGAGGGTGCGATCC</t>
  </si>
  <si>
    <t>GGGCCAACTGGGTCCCGGTGT</t>
  </si>
  <si>
    <t>GACTTCCCTTTCTTCTCACTT</t>
  </si>
  <si>
    <t>GGTGAGGAGGGGGATAGGGCA</t>
  </si>
  <si>
    <t>GGTTATCTAGAATTCTCCCA</t>
  </si>
  <si>
    <t>GGCTAGTTACCCAGAATTCTC</t>
  </si>
  <si>
    <t>GGAGTTAGGTAGAGGGATTTA</t>
  </si>
  <si>
    <t>GGGGGTTGGAGTTAGGTAGA</t>
  </si>
  <si>
    <t>GGGAGCGAGAATTGCGGGGGT</t>
  </si>
  <si>
    <t>GTGAAGGGAGCGAGAATTGCG</t>
  </si>
  <si>
    <t>GGAAGAAGCGCCTCGGACCC</t>
  </si>
  <si>
    <t>GGCGGATATTTTGGAGCGCG</t>
  </si>
  <si>
    <t>GCGCGTGGAATTAGAACGAGT</t>
  </si>
  <si>
    <t>GCTCCCTTCACCTGATGATTC</t>
  </si>
  <si>
    <t>GTAGCTATTGGAGAGGATTCT</t>
  </si>
  <si>
    <t>GAATTCTAGATAACCGATTTTTC</t>
  </si>
  <si>
    <t>GGGGAAACTGGAATTTCCCG</t>
  </si>
  <si>
    <t>GCCCTAGGCGTGGGGGAGAAC</t>
  </si>
  <si>
    <t>GGTTAGGTTGAGCCCTAGGCG</t>
  </si>
  <si>
    <t>GCGCTTCTTCCAATCAAGAA</t>
  </si>
  <si>
    <t>GccgccAGCGAGGAGGAGGAA</t>
  </si>
  <si>
    <t>GGGTGGGTCTGTCCCGCTGC</t>
  </si>
  <si>
    <t>GCCACCACCATAGACGGGGG</t>
  </si>
  <si>
    <t>GCCGCCGCCACCACCATAGAC</t>
  </si>
  <si>
    <t>GAGGCCGCCGCCACTGTTCA</t>
  </si>
  <si>
    <t>Ggggacacccccgacccccgg</t>
  </si>
  <si>
    <t>GTCCGGCTTCTTGGGCCCGGG</t>
  </si>
  <si>
    <t>GTCCCCCAGGTCCGGCTTCTT</t>
  </si>
  <si>
    <t>GGCCTCTCAGACCGCCTTGGG</t>
  </si>
  <si>
    <t>GCCCAGGCTTTTATCCGGCAC</t>
  </si>
  <si>
    <t>GTTGCCATGAACAGTGGCGG</t>
  </si>
  <si>
    <t>Ggtggcggtggtggccccgcc</t>
  </si>
  <si>
    <t>Ggtggtggccccgccgggggt</t>
  </si>
  <si>
    <t>GGCAGTAGCGGGGGACTCGA</t>
  </si>
  <si>
    <t>GGGGGACTCGATGGACCG</t>
  </si>
  <si>
    <t>GCAAGTGAGTGTTTTTcgggc</t>
  </si>
  <si>
    <t>GGGCAGGCCTGGGCCGGATG</t>
  </si>
  <si>
    <t>GTCGGAGAGCGCGGGGAGGTT</t>
  </si>
  <si>
    <t>GTTGGGTTCCCGGGAACGT</t>
  </si>
  <si>
    <t>GGAGGTGAGGGGGGGAGCCCG</t>
  </si>
  <si>
    <t>GAGAAGCGCTTAAAGCGGC</t>
  </si>
  <si>
    <t>GTAGCGCTCGGGCGCCATGTT</t>
  </si>
  <si>
    <t>GCGCCATGTTAGGACGAA</t>
  </si>
  <si>
    <t>GGCGGGAGCGGTGCGGGAGAG</t>
  </si>
  <si>
    <t>GAACGTTGCTGTGGTAGCGCT</t>
  </si>
  <si>
    <t>GTTTTCTTTCGCTCGCCGGCT</t>
  </si>
  <si>
    <t>GCTGGGCCTTGGGGGGCGTCC</t>
  </si>
  <si>
    <t>GCATGATCCACTGAGGCGGGA</t>
  </si>
  <si>
    <t>GATCATGCCCAGGGCGGCAG</t>
  </si>
  <si>
    <t>GCAGTTCTAGAACGTTGCTG</t>
  </si>
  <si>
    <t>GGCGAGAAGACCAGAGCGCGG</t>
  </si>
  <si>
    <t>GCAGCTGGGGTTGGTAAGGTC</t>
  </si>
  <si>
    <t>GCCGTGTATCCTCGGGGGCGG</t>
  </si>
  <si>
    <t>GCTCTGGTCTTCTCGCCTCT</t>
  </si>
  <si>
    <t>GGCGTGGGGTGCGTCGGTGGG</t>
  </si>
  <si>
    <t>GTTGGTAAGGTCGGGCCATGG</t>
  </si>
  <si>
    <t>GACTGCTCCTCGTGCTCTA</t>
  </si>
  <si>
    <t>GCGCAACTACTTCCGGGGCGA</t>
  </si>
  <si>
    <t>GGCGGCTATTACCTGCGTCCG</t>
  </si>
  <si>
    <t>GCCCGCCCCAACTCAAGGAC</t>
  </si>
  <si>
    <t>Gtgtgactctcacgacgaccg</t>
  </si>
  <si>
    <t>GCAGGAGGCGGGGCTTAGGAG</t>
  </si>
  <si>
    <t>GCTTAGGAGCGGGCTTGCTCG</t>
  </si>
  <si>
    <t>GCAAGCGCGCTGGCCCGGCA</t>
  </si>
  <si>
    <t>GCACGGCGGTGGTCTTGCGGG</t>
  </si>
  <si>
    <t>GGGAGGCGTGGGCTGGGATTG</t>
  </si>
  <si>
    <t>GGGATTGCGGTAGGTGAACGT</t>
  </si>
  <si>
    <t>GGGCGCGGAGACCTAGGACCC</t>
  </si>
  <si>
    <t>GCGGTGGTCTTGCGGGAGGCG</t>
  </si>
  <si>
    <t>GTCACGAGCTCGGCGCTGCCG</t>
  </si>
  <si>
    <t>GGGGTGCGCGGTAGCAACAG</t>
  </si>
  <si>
    <t>GCATAGGCGCATGCGCGCTCG</t>
  </si>
  <si>
    <t>GCCCGGCGGCGGCAACAACGG</t>
  </si>
  <si>
    <t>GCGAGTATTCGACCGCCGTG</t>
  </si>
  <si>
    <t>GCGTTCCCGCTCTTCCTCTT</t>
  </si>
  <si>
    <t>GTTCACCCGCCGGGCCTTT</t>
  </si>
  <si>
    <t>GGCCTTTCGGAACATCCCCG</t>
  </si>
  <si>
    <t>GCTTGCGCACGTTCACCCGCC</t>
  </si>
  <si>
    <t>GGGATGTTCCGAAAGGCCCGG</t>
  </si>
  <si>
    <t>GGGGTGTGTGTGAgagagagggagg</t>
  </si>
  <si>
    <t>GAGAGAGAGGAGGCCCAAGCG</t>
  </si>
  <si>
    <t>GGGGTGAACCCCCGGGGGAGC</t>
  </si>
  <si>
    <t>Gaggagggagaaggggggggagcga</t>
  </si>
  <si>
    <t>Gggagaaggggggggagcgaggg</t>
  </si>
  <si>
    <t>GAGCAGCGGCCCCAGCGAGTT</t>
  </si>
  <si>
    <t>GGGGGAGAAGTAACCAGGCG</t>
  </si>
  <si>
    <t>GGCGGGGGGAGGGGCGGAGCA</t>
  </si>
  <si>
    <t>GTAACCAGGCGGGGGGAGGGG</t>
  </si>
  <si>
    <t>GTTTGGGGGGAGAAGTAACC</t>
  </si>
  <si>
    <t>GCCGTGGCGCTGGTGAGTAA</t>
  </si>
  <si>
    <t>GCTTCGAAGCGGGGCTAAGG</t>
  </si>
  <si>
    <t>GTTGAGCCCGCCCACACTTC</t>
  </si>
  <si>
    <t>GGTAGCTGGGTGCAGACGCCG</t>
  </si>
  <si>
    <t>GGAGGAAACCTCATGGCTGTC</t>
  </si>
  <si>
    <t>GGGGCTGCTACAACAGAGC</t>
  </si>
  <si>
    <t>GTAACCCCAGGCTTTGTGTT</t>
  </si>
  <si>
    <t>GTGCAATTCTTCCGGAAGTG</t>
  </si>
  <si>
    <t>GCCGCGGTACTCACACACG</t>
  </si>
  <si>
    <t>GCGTGTGCCTGGCAGGGAACC</t>
  </si>
  <si>
    <t>GAGGAAACCTCATGGCTGTC</t>
  </si>
  <si>
    <t>GTAGCTGGGTGCAGACGCCG</t>
  </si>
  <si>
    <t>GCGCGAGGTTAGTGGTAGC</t>
  </si>
  <si>
    <t>GTAGCAGCCCCTGTAACCCC</t>
  </si>
  <si>
    <t>GTACCGCGGCGCGAGGTTAG</t>
  </si>
  <si>
    <t>GGGACAGACCTGACAGCCATG</t>
  </si>
  <si>
    <t>GTGCAATTCTTCCGGAAGTGT</t>
  </si>
  <si>
    <t>GCCGGCTTCGAAGCGGGGCTA</t>
  </si>
  <si>
    <t>GGCGGTGGCGGACAGCCGAA</t>
  </si>
  <si>
    <t>GGCAGGGCCATGTTCACGA</t>
  </si>
  <si>
    <t>GCGACCCTGGCCGAAGAATGG</t>
  </si>
  <si>
    <t>GCGGTGGGCCTGGGCGACCC</t>
  </si>
  <si>
    <t>GAAAGCCGGGGAGGGCAGCGG</t>
  </si>
  <si>
    <t>GGAGGCCTCCCGCGGCGGAGG</t>
  </si>
  <si>
    <t>GCGGCCCGGCCCTTTTCCGG</t>
  </si>
  <si>
    <t>GACGTCACTTCCGTCGGA</t>
  </si>
  <si>
    <t>GAGGCGGCGGGAAAGCCGGGG</t>
  </si>
  <si>
    <t>GGCGGACAGCCGAAAGGAGC</t>
  </si>
  <si>
    <t>GCGCTTCGGGTGATCCGGA</t>
  </si>
  <si>
    <t>GACTTCCGGCTAGCGAAGAG</t>
  </si>
  <si>
    <t>GAGCTGAGGAGCCGAGGCCGC</t>
  </si>
  <si>
    <t>GCCTACTGTCAGGTGGAGCTG</t>
  </si>
  <si>
    <t>GCCGATCAGCGGCCTACTGTC</t>
  </si>
  <si>
    <t>GAGCCTCCACATGAACCTGG</t>
  </si>
  <si>
    <t>GATCACCCGAAGCGCGGCGC</t>
  </si>
  <si>
    <t>GTCTGGCTCCCCGCTTCAGCC</t>
  </si>
  <si>
    <t>GTAGGCCGCTGATCGGCCGC</t>
  </si>
  <si>
    <t>GTAGTGCGCTGCGTACCTT</t>
  </si>
  <si>
    <t>Gccgggatggggcgcgagtg</t>
  </si>
  <si>
    <t>GGGCACCCGCGTCGTGCCTCC</t>
  </si>
  <si>
    <t>GCCACGCCTCAGTCGCACCG</t>
  </si>
  <si>
    <t>Gatggggcgcgagtggggctg</t>
  </si>
  <si>
    <t>GGGTGCCCCCAAGTCTCCTTC</t>
  </si>
  <si>
    <t>GAGACCTCCCgggcgggcc</t>
  </si>
  <si>
    <t>GCCACTGCCTGTGCTTCATG</t>
  </si>
  <si>
    <t>GAGAAGCGCCAGACAGCACGC</t>
  </si>
  <si>
    <t>GGCGTCTGCTGGGGCACCTGA</t>
  </si>
  <si>
    <t>GACTGAGGCGTGGCGTCTGC</t>
  </si>
  <si>
    <t>GGGGCCGGCAGACGTGAGC</t>
  </si>
  <si>
    <t>GATGACGGCGGGACGCAGGGT</t>
  </si>
  <si>
    <t>GCCTCCTTCCCGAGAGAAG</t>
  </si>
  <si>
    <t>GCGGCGGTGTCTGGCTTGGTG</t>
  </si>
  <si>
    <t>GGGGAGGGTCCCCCCTTCTCT</t>
  </si>
  <si>
    <t>GGGTGCTCGTCGGACGAGGG</t>
  </si>
  <si>
    <t>GCCGGCTGCGCTGCAGGTAAC</t>
  </si>
  <si>
    <t>GTGAGCAGGCCCCGCCTCCAC</t>
  </si>
  <si>
    <t>GGCGCTTTCACTGGACCGCGC</t>
  </si>
  <si>
    <t>GCGGAGACCCCTTCGGGAGGT</t>
  </si>
  <si>
    <t>GGCAGGTGAGAGGCCCCTCCG</t>
  </si>
  <si>
    <t>GGCGCTATGCTATCACCCG</t>
  </si>
  <si>
    <t>GCGAGAGCCGCAAGCGGAGT</t>
  </si>
  <si>
    <t>GGAGTCGAAGCGGAGATCC</t>
  </si>
  <si>
    <t>GTGCGCAGCGGGAGTCGAAG</t>
  </si>
  <si>
    <t>GCTTGTCCGCCAGCACCTCCT</t>
  </si>
  <si>
    <t>GCTGCGCACGCGCCGCTCTCT</t>
  </si>
  <si>
    <t>GCGCCGCTCTCTAGGTGCTTC</t>
  </si>
  <si>
    <t>GCCAGCCGGCTGCGAGAGG</t>
  </si>
  <si>
    <t>GCGAGAGGCGGGGCCTAGCTT</t>
  </si>
  <si>
    <t>GCTCCAATCGAACCGCCG</t>
  </si>
  <si>
    <t>GAGGGGGGGGGAGAAGGCGAT</t>
  </si>
  <si>
    <t>GCGCTTGGCGCCATTTTGAAG</t>
  </si>
  <si>
    <t>GCTGTCCGCGGCGGTTCGAT</t>
  </si>
  <si>
    <t>GAAGGCGATTGGATGCGGCGG</t>
  </si>
  <si>
    <t>GGAGTGAGCGGAGTAGCGAGT</t>
  </si>
  <si>
    <t>GAGTAGCGAGTCGGCAACC</t>
  </si>
  <si>
    <t>GGTAGGAAACAATTCAGTTAA</t>
  </si>
  <si>
    <t>GGCTGAAGCGCCGCCCGCCT</t>
  </si>
  <si>
    <t>GCCCCCGGGTGCTGTCCGCGG</t>
  </si>
  <si>
    <t>GTTTGTTTCCCGCGGCACTTC</t>
  </si>
  <si>
    <t>GCAGCAGTTAAAGTTCGTTTC</t>
  </si>
  <si>
    <t>GTTTCTACCCCGGGTGGCC</t>
  </si>
  <si>
    <t>GTGGCTGTGGTTTCTACCC</t>
  </si>
  <si>
    <t>GCCGCATTCCATGCCTCCAATA</t>
  </si>
  <si>
    <t>GGCGTCCTCCACATAGGCAG</t>
  </si>
  <si>
    <t>GGTTTGAGTCTGGAAGGGTCT</t>
  </si>
  <si>
    <t>GGCCTGCCGTAAAGACAGAGG</t>
  </si>
  <si>
    <t>GTGCCGCGGGAAACAAACCAG</t>
  </si>
  <si>
    <t>GGGGGTATCCAGAAGTGCCGC</t>
  </si>
  <si>
    <t>GTGAAGGAAGGGTCGATCTA</t>
  </si>
  <si>
    <t>GCGGGTCTCAGGCAGAATGTG</t>
  </si>
  <si>
    <t>GCGGCTGAGAGTGCGGGTCTC</t>
  </si>
  <si>
    <t>GAGGTGGTGCGGCGTTTATG</t>
  </si>
  <si>
    <t>GTGCCTTGCCCCGAGTCCCTG</t>
  </si>
  <si>
    <t>GAGGGTCAGCTCGTTGCACCC</t>
  </si>
  <si>
    <t>GTTAACTATCCGCAGGGACTC</t>
  </si>
  <si>
    <t>GCTCACTGACAATTCAGTCT</t>
  </si>
  <si>
    <t>GCTGTGGACTGCCCACTGGTG</t>
  </si>
  <si>
    <t>GCGTTTATGCGGCTGAGAGTG</t>
  </si>
  <si>
    <t>GGTGGGGATTCCCGAGGGGTG</t>
  </si>
  <si>
    <t>GGGGTCCGAGAATGGACAAGGA</t>
  </si>
  <si>
    <t>GACCGTAATCAGCTGCGAGAA</t>
  </si>
  <si>
    <t>GACTAGGGCCGCGCGTAC</t>
  </si>
  <si>
    <t>GTCTCCACGAGACGGAGCCC</t>
  </si>
  <si>
    <t>GTCTTTCCAGTCTCCACGAGA</t>
  </si>
  <si>
    <t>GCAGGGCACGTGCGGGAGGAAG</t>
  </si>
  <si>
    <t>GAAGGTGATTGGGAAAGACGGT</t>
  </si>
  <si>
    <t>GAAAGACGGTGGGGATTCCCG</t>
  </si>
  <si>
    <t>GCATGGGGTCGACTCTTTTCC</t>
  </si>
  <si>
    <t>GTGAGGTGGAACTGCAGGACT</t>
  </si>
  <si>
    <t>GGTCCACATCCAACCAGATTA</t>
  </si>
  <si>
    <t>GGCTTTCGCCCGGGTTGACGG</t>
  </si>
  <si>
    <t>GGCTGCCGTGGAAGACGTT</t>
  </si>
  <si>
    <t>GGGCGCCGCCATTGTAACTCC</t>
  </si>
  <si>
    <t>GCAAGAACCACCGTCAACCC</t>
  </si>
  <si>
    <t>GGAGCCTCGCGGCATAGTG</t>
  </si>
  <si>
    <t>GGCGGCGCCCATGCTGCGCTG</t>
  </si>
  <si>
    <t>GCGTCGACCTGGGGCCTCTCG</t>
  </si>
  <si>
    <t>GCGCGCGCGGCGTCGACCT</t>
  </si>
  <si>
    <t>GTGTCACGTGACCGTCTCTTC</t>
  </si>
  <si>
    <t>GGATGTCTAGGAGCTCGAAGG</t>
  </si>
  <si>
    <t>GCCTCTGCGCCTCGGGCGGGC</t>
  </si>
  <si>
    <t>GCGGCGCACGCGACGGCT</t>
  </si>
  <si>
    <t>GGTCACGTGACACCGACCTGC</t>
  </si>
  <si>
    <t>GCCGCCGTCAGCAGCACCGAG</t>
  </si>
  <si>
    <t>GCTGCTTCACATGTACGC</t>
  </si>
  <si>
    <t>GGCACGTGTGAGGACCCATTC</t>
  </si>
  <si>
    <t>GGATGACCCAGAGATTTTTGG</t>
  </si>
  <si>
    <t>GGCAAGTCGGAGGTAGCAAGA</t>
  </si>
  <si>
    <t>GTAGCAAGATGGCCGCCGCTG</t>
  </si>
  <si>
    <t>GAGGAAGGCTGTAGTGTCG</t>
  </si>
  <si>
    <t>GGCCGAAGCGGACAGGGAAT</t>
  </si>
  <si>
    <t>GCCCGAAGAGGGCACGTGTG</t>
  </si>
  <si>
    <t>GTTAAGTGAACCTGAGATATT</t>
  </si>
  <si>
    <t>GCTCTCCAAAGGTTAAATGG</t>
  </si>
  <si>
    <t>Gaaagggcactgaatcccctt</t>
  </si>
  <si>
    <t>GTTAGGGCTTTTCTCTTTCTT</t>
  </si>
  <si>
    <t>GGAAGCGGGGCAGGCCTAGG</t>
  </si>
  <si>
    <t>GACGGAAAGCTCAAAGAAGAG</t>
  </si>
  <si>
    <t>GCGCCGCGCCGCACGACCCGC</t>
  </si>
  <si>
    <t>GCTTCCAAATAACCCCTAGCG</t>
  </si>
  <si>
    <t>GTGAGCGCCTGACCCCGAGG</t>
  </si>
  <si>
    <t>GACCCGCGAGGCCACCGCA</t>
  </si>
  <si>
    <t>GGAGAGGGATTAAGGCGGGGG</t>
  </si>
  <si>
    <t>GACAGTGACGCTACCCCGCT</t>
  </si>
  <si>
    <t>GCCCCGGGCCCCCTCGGGGTC</t>
  </si>
  <si>
    <t>GGCCCTCCCCACCCTTGCGG</t>
  </si>
  <si>
    <t>GGGGTTATTTGGAAGCGGGGC</t>
  </si>
  <si>
    <t>GgCTCCGGTGACTTAAGGGGA</t>
  </si>
  <si>
    <t>GGGCTGCGCGGGGCTAGGTA</t>
  </si>
  <si>
    <t>GCGCGGGGCTAGGTATGGTC</t>
  </si>
  <si>
    <t>GCTACCCCGCTAGGGGTTATT</t>
  </si>
  <si>
    <t>GggaagggCTCCGGTGACTTA</t>
  </si>
  <si>
    <t>GCAGCACTACGGCATCGC</t>
  </si>
  <si>
    <t>GTTAGAGAGACCAGGCAGAC</t>
  </si>
  <si>
    <t>GGCGGCGTAGCCGTGGCGTCC</t>
  </si>
  <si>
    <t>GCCAGGCGGCCCGGCAGGTAC</t>
  </si>
  <si>
    <t>GGTGGCGCAGGCCAGGCGGCC</t>
  </si>
  <si>
    <t>GCGCCAGTGTGCCTCCGACT</t>
  </si>
  <si>
    <t>GGTGGAGCGGCGCGGATGCTG</t>
  </si>
  <si>
    <t>GGCAGACCGGACGGAAGTGT</t>
  </si>
  <si>
    <t>GCGCCACCGCGCAGCACTA</t>
  </si>
  <si>
    <t>GAGACTGGACCTGCCAGCGCC</t>
  </si>
  <si>
    <t>GCCCGCGTATTTGCTTTAG</t>
  </si>
  <si>
    <t>GTGAGTATAGTTACCGCGTG</t>
  </si>
  <si>
    <t>GACAATGGGGCTAAATTTACA</t>
  </si>
  <si>
    <t>GGGCTAAATTTACATGGGGGT</t>
  </si>
  <si>
    <t>GaatccatgaatGGGACAATG</t>
  </si>
  <si>
    <t>GAAGCCGCCAGACCAAGCTT</t>
  </si>
  <si>
    <t>GAGGAGGATCCAGGTCCGCACG</t>
  </si>
  <si>
    <t>GCGTGCGCCGCGGGCAGAGAC</t>
  </si>
  <si>
    <t>GGCACCAAGTAGACACAGCT</t>
  </si>
  <si>
    <t>GTAAAGGCCTGCACAAGCCAC</t>
  </si>
  <si>
    <t>GGTCGCGCCGGCAAGAGCAGC</t>
  </si>
  <si>
    <t>GCGCCGGCCGGAAACCCAGC</t>
  </si>
  <si>
    <t>GCGAAGATGGCGGAGAACAG</t>
  </si>
  <si>
    <t>GGGGGAGCCTGTGGCTTGTGC</t>
  </si>
  <si>
    <t>GGTCTGGAATACTAGCGAGA</t>
  </si>
  <si>
    <t>GAGTGGCTAACGCGAAGC</t>
  </si>
  <si>
    <t>GCGGTGTCCGCAGAGCAGGTG</t>
  </si>
  <si>
    <t>GCCGCCTGCTGGGTTTCCGGC</t>
  </si>
  <si>
    <t>GCTAGTATTCCAGACCCAGGT</t>
  </si>
  <si>
    <t>GGGCTCCTTGCGGAAGTTCC</t>
  </si>
  <si>
    <t>GGGCGAAGGCGATGGGGTGAC</t>
  </si>
  <si>
    <t>GAGAACCGGGCGAAGGCGAT</t>
  </si>
  <si>
    <t>GGGACGGACGGACGGAGCTG</t>
  </si>
  <si>
    <t>GACCAGCGGCGGGGATGCTCA</t>
  </si>
  <si>
    <t>GACGACTCCCGGGCCCCCAA</t>
  </si>
  <si>
    <t>GTTCCGAGTCAGGCGCGCGC</t>
  </si>
  <si>
    <t>GcggggcggcggTTCCGAGTC</t>
  </si>
  <si>
    <t>GGCCGAGGGGAGCCGCACGTC</t>
  </si>
  <si>
    <t>GTCCATGGCGAGGAGGCCGAG</t>
  </si>
  <si>
    <t>GCGCTCGCACCGCTCAGTC</t>
  </si>
  <si>
    <t>GCGGCGGGCAGGCGCTACG</t>
  </si>
  <si>
    <t>GCAGCGCATGCGCACACCTGG</t>
  </si>
  <si>
    <t>GGCAGGCGCTACGAGGTGCGG</t>
  </si>
  <si>
    <t>GCACACCTGGAGGGCGGAGAG</t>
  </si>
  <si>
    <t>GATTTGGGCGAGAACTTGCGC</t>
  </si>
  <si>
    <t>GTGTGCGCATGCGCTGCATCC</t>
  </si>
  <si>
    <t>GAGCGCGCAGGCGCGGCCGACG</t>
  </si>
  <si>
    <t>GACGGGGCGGGCTGCTACTC</t>
  </si>
  <si>
    <t>GGCGAGAACTTGCGCGGGAGC</t>
  </si>
  <si>
    <t>GACGCGCGGAGGACGAGTGA</t>
  </si>
  <si>
    <t>GGGTCCCTTCGAGGGCCAGGG</t>
  </si>
  <si>
    <t>GTCACTCACTGGGCCATGG</t>
  </si>
  <si>
    <t>GCCCGAGACGCCGTAGGGCCA</t>
  </si>
  <si>
    <t>GCTCTGGGCCCGAGACGCCGT</t>
  </si>
  <si>
    <t>GGCCCAGTGAGTGACTCGCC</t>
  </si>
  <si>
    <t>GCCCGGCTCGGCCTCAGCGGG</t>
  </si>
  <si>
    <t>GCGGGGCGGGTCCCTTCGA</t>
  </si>
  <si>
    <t>GAACCGAAGAGCGGCGACGCG</t>
  </si>
  <si>
    <t>GGGGTCGCCTGAGCTCACTTG</t>
  </si>
  <si>
    <t>GCGATGGGCTGTGGCCAATAG</t>
  </si>
  <si>
    <t>GCAAGCCTCCGGAGCGCACGT</t>
  </si>
  <si>
    <t>GTGCTCTGTCGCAAACCTCTT</t>
  </si>
  <si>
    <t>GCCTCCCGCACCGCCCCTTCC</t>
  </si>
  <si>
    <t>GAACACCGCGCGGGCAGGAAC</t>
  </si>
  <si>
    <t>GTTCCGCATTCTGCAAGCCTC</t>
  </si>
  <si>
    <t>GCCGACTGCCGACGTGCGCTC</t>
  </si>
  <si>
    <t>GTCGGTGATTCGGTCAACGA</t>
  </si>
  <si>
    <t>GACAGAGCACAGAGAGCACGC</t>
  </si>
  <si>
    <t>GCAGAATGCGGAACACCGCGC</t>
  </si>
  <si>
    <t>GAGCAACCCCTGGCTCGTCCC</t>
  </si>
  <si>
    <t>GCTATTACAAATGTAAAGGGC</t>
  </si>
  <si>
    <t>GCCAGGGGTTGCTCAGAGTAA</t>
  </si>
  <si>
    <t>GAGTCCGACTTGTGAGGGAG</t>
  </si>
  <si>
    <t>GTGCGTGAGTCCGACTTGTGA</t>
  </si>
  <si>
    <t>GGGGCGGCAAAGGCTCGTTTC</t>
  </si>
  <si>
    <t>GTGAGAATGGAGGGGGCGGCAA</t>
  </si>
  <si>
    <t>GAGTGGAAGCAGGTGAGAATGG</t>
  </si>
  <si>
    <t>GGAAGCGTGGATCTTGGAAAG</t>
  </si>
  <si>
    <t>GTGGATCTTGGAAAGCGGGCG</t>
  </si>
  <si>
    <t>GGACCCGAACTTCGCGCAC</t>
  </si>
  <si>
    <t>GGTACTGCACCCTTCACACGA</t>
  </si>
  <si>
    <t>GCGATTCCTGTGCGCGAAGTT</t>
  </si>
  <si>
    <t>GGGTCCGTAGTGGGCTAAG</t>
  </si>
  <si>
    <t>GGCTAAGGGGGAGGGTTTCAA</t>
  </si>
  <si>
    <t>GGGCCCGAACCCTCGTGTGA</t>
  </si>
  <si>
    <t>GTGCAGTACCTAAGCCGGAGC</t>
  </si>
  <si>
    <t>GCCGGCCTCAAGATCAGACA</t>
  </si>
  <si>
    <t>GGGTTCGGGCCCGTAAGGC</t>
  </si>
  <si>
    <t>GCCTCTACCCCGCTCCGGCTT</t>
  </si>
  <si>
    <t>GAGCACGCAGAGTCCTTCTGT</t>
  </si>
  <si>
    <t>GGCCCCGCTCGCCCAGCCTGG</t>
  </si>
  <si>
    <t>GCTCCAGGACCAACCGACAGA</t>
  </si>
  <si>
    <t>Gcccggccggccggcttcgcc</t>
  </si>
  <si>
    <t>Gcccaacccggcccggccggc</t>
  </si>
  <si>
    <t>GGCAGGGGACCGAAGCAGCGG</t>
  </si>
  <si>
    <t>GGGGGGCGGGGCATACGCT</t>
  </si>
  <si>
    <t>GCATACGCTGGGCGCGTCCC</t>
  </si>
  <si>
    <t>GGGCGCGTCCCGGGGGTCACG</t>
  </si>
  <si>
    <t>GACGGACGCCACCGCTGCTT</t>
  </si>
  <si>
    <t>GCCTCCCTCCCCGTAACTCGC</t>
  </si>
  <si>
    <t>GCCGAGTCGGTAAGAggcgg</t>
  </si>
  <si>
    <t>GCGGCGCCCAGACAATAGGGC</t>
  </si>
  <si>
    <t>GTGCCCCAGCTCGGCCCCGGA</t>
  </si>
  <si>
    <t>GAAAGGCTGACAGGGCTGGCA</t>
  </si>
  <si>
    <t>GCCATCCGGCCCTCCGCAG</t>
  </si>
  <si>
    <t>GACAATAGGGCCGGCGAGTTA</t>
  </si>
  <si>
    <t>GGGCCGGCGAGTTACGGGG</t>
  </si>
  <si>
    <t>GACACCAGAATgggggcgtcc</t>
  </si>
  <si>
    <t>GCACAGCAGCCGGGCCGTCCG</t>
  </si>
  <si>
    <t>GCTGCCTGCTTGGAGTTTGTTG</t>
  </si>
  <si>
    <t>GAGTTTGTTGTggggggaggta</t>
  </si>
  <si>
    <t>GGGAGGGGGGAATCAGAGCAGC</t>
  </si>
  <si>
    <t>GCCCCGGGCCGGAATCGGGAG</t>
  </si>
  <si>
    <t>GGAGGGGGTTGGGGGGAGGAAC</t>
  </si>
  <si>
    <t>GAACTCTTCTTCATGGGGAGGG</t>
  </si>
  <si>
    <t>GGAGGATCAGGGGCTGCCTGCT</t>
  </si>
  <si>
    <t>GTCCCCCCTGGCAGCTGGAGGC</t>
  </si>
  <si>
    <t>GaggaggGAACTCTTCTTCAT</t>
  </si>
  <si>
    <t>GTGTTTGTCTCTGGGAGGATC</t>
  </si>
  <si>
    <t>GTGTGTGTCCCTCCTGGAGGAGG</t>
  </si>
  <si>
    <t>GATTCCCCCCTCCCGATTC</t>
  </si>
  <si>
    <t>GCTCGCTGCTGCTGCTGAGAGG</t>
  </si>
  <si>
    <t>GGGCCGGGTGGTGAATGGGC</t>
  </si>
  <si>
    <t>GGCCCGGGGCCGGGTGGTGAA</t>
  </si>
  <si>
    <t>GGAGGTGCTGCGGCCCGGGGCC</t>
  </si>
  <si>
    <t>GGCTGAGGCGGCGGAGGTGCTG</t>
  </si>
  <si>
    <t>GTTCCTGCCTCCAGCTGCCAG</t>
  </si>
  <si>
    <t>GCTGCTGGCTGGCTGTCCCCCC</t>
  </si>
  <si>
    <t>GATACTGCACCCTCCTGCTGC</t>
  </si>
  <si>
    <t>GCGCCACGTTTCCCGCCTCTC</t>
  </si>
  <si>
    <t>GGGAAACGTGGCGCCTGCG</t>
  </si>
  <si>
    <t>GACGTGGAGGCAGGAACAATG</t>
  </si>
  <si>
    <t>GACGGAAGTTCCCGAAGCTTC</t>
  </si>
  <si>
    <t>GTTTCCCGCCTCTCAGGCGCG</t>
  </si>
  <si>
    <t>GGCCGGCTTAGTTAGGAGCTA</t>
  </si>
  <si>
    <t>GGTGAGACTGCGCCCTACCCC</t>
  </si>
  <si>
    <t>GGGGGTTCCCGTCTCTTCCTT</t>
  </si>
  <si>
    <t>GGGGTGTTGTAGGAGCGCGC</t>
  </si>
  <si>
    <t>GTTCCCGAAGCTTCCGGTGGC</t>
  </si>
  <si>
    <t>GCTATCAGCTCCTCTTTGCTA</t>
  </si>
  <si>
    <t>GAGATGACTGGGGAGCGGGAGC</t>
  </si>
  <si>
    <t>GCCCAGTTACTCTAGCGCGCC</t>
  </si>
  <si>
    <t>GAACCGCAGCTTCTTGGCTT</t>
  </si>
  <si>
    <t>GCTTAGGTACTTCTACTCACAG</t>
  </si>
  <si>
    <t>GACAGCCTGGACCCTTGCTGC</t>
  </si>
  <si>
    <t>GCCGGAAGATCTTGCAAGATGG</t>
  </si>
  <si>
    <t>GAGGAGCTGATAGCGGAGCTGC</t>
  </si>
  <si>
    <t>GCCAAGAAGCTGCGGTTCGGCC</t>
  </si>
  <si>
    <t>GATCTTCCGGCAGCAAGGGTCC</t>
  </si>
  <si>
    <t>GGCGATTCGGAGCATTCCGT</t>
  </si>
  <si>
    <t>GAAGCCAATGGCGTTGTGCG</t>
  </si>
  <si>
    <t>GACGGCGGCGGCGCGCGGAGA</t>
  </si>
  <si>
    <t>GCGTTTCCCCCCCAGCTCCGG</t>
  </si>
  <si>
    <t>GCGGCGGGCTCCATTGCAGT</t>
  </si>
  <si>
    <t>GCTGTACCGTGGCCGCGGCGG</t>
  </si>
  <si>
    <t>GGAGTCGCTGTACCGTGGCCG</t>
  </si>
  <si>
    <t>Gggcggggagggcgtgtgtcg</t>
  </si>
  <si>
    <t>GCGTTGTGCGCGGCCGTTCCA</t>
  </si>
  <si>
    <t>GTACAGCGACTCCCCGAGCT</t>
  </si>
  <si>
    <t>GGACGCCACCTCACCAGCGCA</t>
  </si>
  <si>
    <t>GCCAACCGGTCGGGCTCGGA</t>
  </si>
  <si>
    <t>GTCCGCGGACGCCAACCGGT</t>
  </si>
  <si>
    <t>GTGGTGCCTGGCGGAGGCGCG</t>
  </si>
  <si>
    <t>GTGCCCGTGCGCTGGTGAGG</t>
  </si>
  <si>
    <t>GAGGTGGCGTCCGTTCTACC</t>
  </si>
  <si>
    <t>GAGCGGGAGCCGCTGCTACCG</t>
  </si>
  <si>
    <t>GCTGCTACCGCGGATCGCCT</t>
  </si>
  <si>
    <t>GCGCAGAAGGGTCGTggcgg</t>
  </si>
  <si>
    <t>GAGGCGGGACAACCGCTGGGC</t>
  </si>
  <si>
    <t>GGGCTGCTTCGGCAATTCG</t>
  </si>
  <si>
    <t>GCCTTGGCGCCCCGACCCGC</t>
  </si>
  <si>
    <t>GGGCGGCCCAGGCCCACGCGC</t>
  </si>
  <si>
    <t>GAACTACTGCCTCCTACCATC</t>
  </si>
  <si>
    <t>GAGACGCCGAGGGCGTCCAGC</t>
  </si>
  <si>
    <t>GCCGAAGCAGCCCTGAGCCT</t>
  </si>
  <si>
    <t>GCGACTGGCTGTTAGGCGT</t>
  </si>
  <si>
    <t>GTAAGCCCCGCTGGACGCCCT</t>
  </si>
  <si>
    <t>GGGGTAGCTTGCACCTCGTG</t>
  </si>
  <si>
    <t>GCCCGTCGTACCTGATGGT</t>
  </si>
  <si>
    <t>GCACCTTGGTTAGGAGCTGAG</t>
  </si>
  <si>
    <t>GGCTCACCTGCAATGGCACC</t>
  </si>
  <si>
    <t>GGCAGAGCCGGTCGCACGCCT</t>
  </si>
  <si>
    <t>GCTGGGTAGTTACCGGAGG</t>
  </si>
  <si>
    <t>GGCCCAGTCGACTCTCGACCC</t>
  </si>
  <si>
    <t>GGCACGACCTTCGCCACGCA</t>
  </si>
  <si>
    <t>GAGTCGACTGGGCCTCCGC</t>
  </si>
  <si>
    <t>GCTGGGACCCAGGCGTGCGAC</t>
  </si>
  <si>
    <t>GGTACTGAGCACCTTGGTT</t>
  </si>
  <si>
    <t>GGTGCTCAGTACCGCGGCTA</t>
  </si>
  <si>
    <t>GCTGGCAGCTCCCCAAGCTGT</t>
  </si>
  <si>
    <t>GGACGAGGACCCCTACGCCTC</t>
  </si>
  <si>
    <t>GCGCCCTGCGTCGGGTTAAG</t>
  </si>
  <si>
    <t>GGTGCTCGTCATGCGCAATG</t>
  </si>
  <si>
    <t>GTCATGCGCAATGTGGCGCTG</t>
  </si>
  <si>
    <t>GGCGGGTGAGACGCTGCGA</t>
  </si>
  <si>
    <t>GACGGGAGGCGCTCGGCGCGC</t>
  </si>
  <si>
    <t>GGCGCTCGGCGCGCTGGTACC</t>
  </si>
  <si>
    <t>GGGTCCTCGTCCCTGCGCCCG</t>
  </si>
  <si>
    <t>GGCCTCGGAGCCTCGGATGC</t>
  </si>
  <si>
    <t>GTAGCCTCCTGCACCGCTCACCTC</t>
  </si>
  <si>
    <t>GCTACGCCATCAGTCCCCACCA</t>
  </si>
  <si>
    <t>Ggccgacagtgaaggtccacg</t>
  </si>
  <si>
    <t>GTTAAAGTgaggccgacagtga</t>
  </si>
  <si>
    <t>GGGCTTGGACCTTTGCTGGTA</t>
  </si>
  <si>
    <t>GCCTCGTAAGGTCTCACCAGG</t>
  </si>
  <si>
    <t>GGGGGACAGGAAGCCTCGTA</t>
  </si>
  <si>
    <t>GCTTCCTGCTGTGGGAGGGAGG</t>
  </si>
  <si>
    <t>GTACGAGCTTCCTGCTGTGGG</t>
  </si>
  <si>
    <t>GCCCGGCTAGTGCGGAATcc</t>
  </si>
  <si>
    <t>GCGCCGGAGGTGAGCGGTGCAGG</t>
  </si>
  <si>
    <t>GCCGGGCGACTGGCCCTTGGTG</t>
  </si>
  <si>
    <t>GTAGCCCGAGTCGGTCAGCGCCGG</t>
  </si>
  <si>
    <t>GTCTTTGCAGCGTAGCCCGAGT</t>
  </si>
  <si>
    <t>GCAAAGGTCCAAGCCCTGGGTC</t>
  </si>
  <si>
    <t>GAGTACGTAGATTAAGAAGCCA</t>
  </si>
  <si>
    <t>GTACCCCACTCCCAGCATTAC</t>
  </si>
  <si>
    <t>GCACTAGCCGGGCGACTGGCCCT</t>
  </si>
  <si>
    <t>GCGACTGGCCCTTGGTGGGGACTGA</t>
  </si>
  <si>
    <t>GTCGGTCAGCGCCGGAGGTGAG</t>
  </si>
  <si>
    <t>GCCGGTACGGAAGGGCGGCT</t>
  </si>
  <si>
    <t>GCCCAACAGTTTGTGGTAAAT</t>
  </si>
  <si>
    <t>GGAAGAGCCCGAGAGCCGGTA</t>
  </si>
  <si>
    <t>GCTGGGAAGGGGCGCGCCGAG</t>
  </si>
  <si>
    <t>GCCCGAGAGCCGGTACGGAA</t>
  </si>
  <si>
    <t>GGTCAGGCGTCCTGGTGGAA</t>
  </si>
  <si>
    <t>GGACCCCAGGGTCAGGCGTCC</t>
  </si>
  <si>
    <t>GAGTCGGAAGAGACCCGGGTT</t>
  </si>
  <si>
    <t>GGCCCGGAGTCGGAAGAGACC</t>
  </si>
  <si>
    <t>GAGCCGCGCGAGCGGGCGCTC</t>
  </si>
  <si>
    <t>GGCCATTGTGCGGTGCATTG</t>
  </si>
  <si>
    <t>GCCCCGGTAGTGGCGGCGGTC</t>
  </si>
  <si>
    <t>GCCCCAGGGGACGGCGGGGAG</t>
  </si>
  <si>
    <t>GGCCCCGAGCGCGGTGAGTGC</t>
  </si>
  <si>
    <t>GGGTGTGGGCGACCGCGCTGA</t>
  </si>
  <si>
    <t>GCCGTCCCCTGGGGCCCTCGC</t>
  </si>
  <si>
    <t>GCATTGTGGGAGCCGCGCGAG</t>
  </si>
  <si>
    <t>GCGCTCGGGGCCCCACGCTGC</t>
  </si>
  <si>
    <t>GCCCGCGGGCTAGAgcggccg</t>
  </si>
  <si>
    <t>GAGCTGGGAAGTAGTGTCCGT</t>
  </si>
  <si>
    <t>GTCCGGTGCAGCGTCCGAGG</t>
  </si>
  <si>
    <t>GACGCTAGCCAGACGCTGAG</t>
  </si>
  <si>
    <t>GCTCCAGGGAGGGTCGTGTC</t>
  </si>
  <si>
    <t>GgccACCGGACGCCCTAC</t>
  </si>
  <si>
    <t>GCACCGGACACTGCCCCCCAC</t>
  </si>
  <si>
    <t>GAGGGAGCAATGTCCGGAGCT</t>
  </si>
  <si>
    <t>GTCTGGGCCCCCGGAGGGGGG</t>
  </si>
  <si>
    <t>GGGCAGTTGTCCAAGCTCCA</t>
  </si>
  <si>
    <t>GGTCGTGTCCGGTAGGGCGTC</t>
  </si>
  <si>
    <t>GGTGTCAGGGAGAACTTTCCG</t>
  </si>
  <si>
    <t>GCTTGGAGCGCTGCCTCGA</t>
  </si>
  <si>
    <t>GTGGTTTCAGCGTCGTCGCC</t>
  </si>
  <si>
    <t>GCGCCCCGGCGCAGCCTATC</t>
  </si>
  <si>
    <t>GTCTGCCGCGCATGCGCGCCC</t>
  </si>
  <si>
    <t>GATGCAGGTCGCCATATTTCC</t>
  </si>
  <si>
    <t>GCTCTCTAAACCGCCGCTCC</t>
  </si>
  <si>
    <t>GCTGGTGGTGACGTAACGAGA</t>
  </si>
  <si>
    <t>GAGATGGATCGCTCCGGAT</t>
  </si>
  <si>
    <t>GAAGCTAATCCGGAGAACCC</t>
  </si>
  <si>
    <t>GGCTAATTATTCAATAATGAG</t>
  </si>
  <si>
    <t>GGGGAAGAGAGCAGGGAG</t>
  </si>
  <si>
    <t>GTGCCTTTAGATGAAGAGAGGT</t>
  </si>
  <si>
    <t>GACATGTTTGTAGCTGATAA</t>
  </si>
  <si>
    <t>GTACACACCCTTGTGTTC</t>
  </si>
  <si>
    <t>GTGCAGCACCTTCCGGAATT</t>
  </si>
  <si>
    <t>GTAATTACATTCTTTTTTTTTAGG</t>
  </si>
  <si>
    <t>GGTCTCTTCTTCGGGTTTTC</t>
  </si>
  <si>
    <t>GAAGTGTATAATCAATCTGACTTT</t>
  </si>
  <si>
    <t>GGCCATCTAGGATCAGGAGGC</t>
  </si>
  <si>
    <t>GCACGCGCGCTAGTCTCCCT</t>
  </si>
  <si>
    <t>GTTATGATTTGTGTAATTTGTAGAT</t>
  </si>
  <si>
    <t>GCTAGTCTCCCTCGGCCATCT</t>
  </si>
  <si>
    <t>GTCCTCTTCAACGACCTGAACACA</t>
  </si>
  <si>
    <t>GGTCGAGGTAAAGTGACACTG</t>
  </si>
  <si>
    <t>GTTTTTTTTGGCAGTGCGCGT</t>
  </si>
  <si>
    <t>GAAGAAGAGACCACTCGGCCT</t>
  </si>
  <si>
    <t>GCTCAAATCCCGCGAGGTC</t>
  </si>
  <si>
    <t>GCCAACAAACACTCCCACCG</t>
  </si>
  <si>
    <t>GAGGCCGGGCCAGTTAGATT</t>
  </si>
  <si>
    <t>GGGTGAAGCTCCTCGACACCA</t>
  </si>
  <si>
    <t>GGTCGCCGCCGGCAGGTAAAG</t>
  </si>
  <si>
    <t>GTAAAGTGGACGCAGCCGCGG</t>
  </si>
  <si>
    <t>GACGGCCGCAGGCTGGCGCG</t>
  </si>
  <si>
    <t>GCTGCGTCCACTTTACCTGC</t>
  </si>
  <si>
    <t>GCGGTGACGTGGGTCCGCGTT</t>
  </si>
  <si>
    <t>GCAGGCTGGCGCGCGGTGACG</t>
  </si>
  <si>
    <t>GAAGCAAGTAGCGCCAATCT</t>
  </si>
  <si>
    <t>GTAGCGCCAATCTAGGCAG</t>
  </si>
  <si>
    <t>GTCTTCGGAATCTGTGCCACC</t>
  </si>
  <si>
    <t>GGTGAAGCTCCTCGACACCA</t>
  </si>
  <si>
    <t>GCGTCCACTTTACCTGCCGG</t>
  </si>
  <si>
    <t>GGCCGGGCCAGTTAGATTTGG</t>
  </si>
  <si>
    <t>GCCTCCTCGACCCGGACCCGC</t>
  </si>
  <si>
    <t>GACTCTCAGGTGCGCTGCGCC</t>
  </si>
  <si>
    <t>GCTTCCGGGGTCGCGACCTG</t>
  </si>
  <si>
    <t>GCAGCCGCCATTTCTGCTAGA</t>
  </si>
  <si>
    <t>GTCTGGCGAGATCTCGAGGAC</t>
  </si>
  <si>
    <t>GATCTGTGGCGCCGACTCTC</t>
  </si>
  <si>
    <t>GGCCCTGCCCGACCCACTGTT</t>
  </si>
  <si>
    <t>GGGACCTCAGGTCGCGACCC</t>
  </si>
  <si>
    <t>GGTGTTGTCATCCGCGGCG</t>
  </si>
  <si>
    <t>GCGAGATCTCGAGGACAGGAC</t>
  </si>
  <si>
    <t>GGCGGCCTGGGGCTGCTGAAC</t>
  </si>
  <si>
    <t>GCCTGGGGCTGCTGAACTGGC</t>
  </si>
  <si>
    <t>GATCCGAACAGTGGGTCGGGC</t>
  </si>
  <si>
    <t>GGGACGGGTGAGCTTCCCTCC</t>
  </si>
  <si>
    <t>GCGAGAGTCTTCTAATCCG</t>
  </si>
  <si>
    <t>GTGGTGTTGTCATCCGCGGCG</t>
  </si>
  <si>
    <t>GTGGAGCCCACCTCCCTGCTC</t>
  </si>
  <si>
    <t>GCGCCACAGATCCGAACAGT</t>
  </si>
  <si>
    <t>GCGCGGTGTCCCGATTTTAG</t>
  </si>
  <si>
    <t>GTTCGCAGCTACGGCGAGGAG</t>
  </si>
  <si>
    <t>GCCCTGTTCGCAGCTACGGCG</t>
  </si>
  <si>
    <t>GGTCAGCCCTGTTCGCAGCTA</t>
  </si>
  <si>
    <t>GGAATGGACGCGGCCACTAAG</t>
  </si>
  <si>
    <t>GTTCTAAGTGAGTTCGGGTGG</t>
  </si>
  <si>
    <t>GCGAAGGTTCTGGGCGGGGC</t>
  </si>
  <si>
    <t>GGTGAGACACGCGGAGAGAA</t>
  </si>
  <si>
    <t>GGCCTGCTTAACTGACACCCG</t>
  </si>
  <si>
    <t>GCTGAGGGCACGGTCGCGGG</t>
  </si>
  <si>
    <t>GAAGCATCGAAAGCGTTGGAG</t>
  </si>
  <si>
    <t>GGCGCCCGATTTGTCTCACC</t>
  </si>
  <si>
    <t>GTTCTTGGTTTCTGTGGCGA</t>
  </si>
  <si>
    <t>GCCGGACCATTACAACGTTCT</t>
  </si>
  <si>
    <t>GTGATGGAGAACAATTATACG</t>
  </si>
  <si>
    <t>GTTACCGGAACGGCGGCGACA</t>
  </si>
  <si>
    <t>GAGGTGTTACCGGAACGG</t>
  </si>
  <si>
    <t>GTAGAAGCATCGAAAGCGT</t>
  </si>
  <si>
    <t>GCGGACCGCAGCGCTTTAA</t>
  </si>
  <si>
    <t>GTACGCTGCTTGGCGCGACCGC</t>
  </si>
  <si>
    <t>GGAGAGGCAGCCCTCAGGTCG</t>
  </si>
  <si>
    <t>GGGAACTCGGAACTCGGAGCT</t>
  </si>
  <si>
    <t>GCCTAACGGGAACTCGGAACT</t>
  </si>
  <si>
    <t>GGCGCGAAAGGACTGACAGCC</t>
  </si>
  <si>
    <t>GGATCCGAATGACGTGAGGTA</t>
  </si>
  <si>
    <t>GCGGCGCGGCATAGCCCGGCT</t>
  </si>
  <si>
    <t>GCCCTCAGGTCGGGGTGAATT</t>
  </si>
  <si>
    <t>GACGTGAGGTAAGGGCCTAA</t>
  </si>
  <si>
    <t>GGCGGCCAGCCTTAAGAAGAC</t>
  </si>
  <si>
    <t>GCCGCGCCGCCGAGGCGCGAA</t>
  </si>
  <si>
    <t>GCCAGGCCTCTCTGCATCCCC</t>
  </si>
  <si>
    <t>GGTGCTGTGACCCGGGAACC</t>
  </si>
  <si>
    <t>GAGACCATGGAGAACGGGTG</t>
  </si>
  <si>
    <t>GTCTGCGAGACCATGGAGAAC</t>
  </si>
  <si>
    <t>Ggatcggagcacaccggagc</t>
  </si>
  <si>
    <t>Gcggatccgatcggatcggag</t>
  </si>
  <si>
    <t>GCTCAGTTCAGCATagcggag</t>
  </si>
  <si>
    <t>GCCTTGCTCAGTTCAGCATag</t>
  </si>
  <si>
    <t>GCCTTCTCGATGAGCCTgctc</t>
  </si>
  <si>
    <t>GCCAATGGCAAGCGAGCACGC</t>
  </si>
  <si>
    <t>GTTTCGTTTCCGCGGTGCCCG</t>
  </si>
  <si>
    <t>GGCTCACTCCGCAGACCGTG</t>
  </si>
  <si>
    <t>GAAGGAAAGGACCATCGCTCA</t>
  </si>
  <si>
    <t>GCCCGATCCCGCCGTGGCAGA</t>
  </si>
  <si>
    <t>GTGAGTGCCCGATCCCGCCG</t>
  </si>
  <si>
    <t>GGTCTGCGGAGTGAGCCAATC</t>
  </si>
  <si>
    <t>GCCTGCGTTGACCGCGTGCC</t>
  </si>
  <si>
    <t>GCGAGCACTATGGAGTAGCGC</t>
  </si>
  <si>
    <t>GCCCGAGGGACGCCGGGGTAA</t>
  </si>
  <si>
    <t>GTCCTTTCCTTCTGCCACGG</t>
  </si>
  <si>
    <t>GACAGTGGCATGATTGCCGG</t>
  </si>
  <si>
    <t>GTTCTGAGGGAGGCGCACACC</t>
  </si>
  <si>
    <t>GGCGCACACCCGGGTTTGTTT</t>
  </si>
  <si>
    <t>GGTTTGTTTGGGCGCAGACCT</t>
  </si>
  <si>
    <t>GGCGCAGACCTTGGTCGTCCC</t>
  </si>
  <si>
    <t>GAGGGACAATTCCGCGCGC</t>
  </si>
  <si>
    <t>GCACGGCGACGACTGTGAGAT</t>
  </si>
  <si>
    <t>GTGGCATGATTGCCGGTGGT</t>
  </si>
  <si>
    <t>GACCTTGGTCGTCCCCGGCGG</t>
  </si>
  <si>
    <t>GCGTCGGACCGGGCTTCCTTT</t>
  </si>
  <si>
    <t>GGCCCTTCTGGCGTCGGACC</t>
  </si>
  <si>
    <t>GTTTGTTTGGGCGCAGACCT</t>
  </si>
  <si>
    <t>GGCGCACACCCGGGTTTGTT</t>
  </si>
  <si>
    <t>GAATCGGGAGATTCGGGACCA</t>
  </si>
  <si>
    <t>GACCGGGCTTCCTTTAGGCG</t>
  </si>
  <si>
    <t>GCCCCCGCGCCAGTTTTGGGC</t>
  </si>
  <si>
    <t>GCGTGGGGTTCCGGAATGAGC</t>
  </si>
  <si>
    <t>GGGCGTTGCGAGTCACAAC</t>
  </si>
  <si>
    <t>GGAGGGAGCAGAAATCTCGAG</t>
  </si>
  <si>
    <t>GTGCACGCATGCGCGAAACC</t>
  </si>
  <si>
    <t>GTGCGCATCAGCGGGCGTGT</t>
  </si>
  <si>
    <t>GCGTCTCTACGCACGCGCC</t>
  </si>
  <si>
    <t>GAAGGTTTGGGGTTGGCTCC</t>
  </si>
  <si>
    <t>GCACTGCACAAACCATTTGGC</t>
  </si>
  <si>
    <t>GGGAAGCAGGACGTTCTCACC</t>
  </si>
  <si>
    <t>GGGAAAGCAAGGGGAAGGTTT</t>
  </si>
  <si>
    <t>GTGGAATTCCTCGGCGGGCA</t>
  </si>
  <si>
    <t>GGTTTCCTGGGCGAGGGCGC</t>
  </si>
  <si>
    <t>GGCAGGGGCCAGGGGTTTCCT</t>
  </si>
  <si>
    <t>GCGAGGGCACCCTTTGGCCCG</t>
  </si>
  <si>
    <t>GTTCGGGGCAGTGGGCCTGGT</t>
  </si>
  <si>
    <t>GTTTGAAGCGGGTGAGTAGAG</t>
  </si>
  <si>
    <t>GGCGGGAAACGCTGTTTGAAG</t>
  </si>
  <si>
    <t>GTCTCTGAGCGCCGCGGCTCT</t>
  </si>
  <si>
    <t>GCTCAAGCCCCGTTCCCTACC</t>
  </si>
  <si>
    <t>GCGCATGCGCCGGGCACCGTG</t>
  </si>
  <si>
    <t>GGATCCACGCGGCAGCTGC</t>
  </si>
  <si>
    <t>GTGCCCCGGCTCGGATCCACG</t>
  </si>
  <si>
    <t>GATGGGGCCGAGAGCGCCCTG</t>
  </si>
  <si>
    <t>GGCTCGAACGTGCTTGATGG</t>
  </si>
  <si>
    <t>GGGCAGGCGCGCGGGGATTGG</t>
  </si>
  <si>
    <t>GTGAGTGGGGTCCAGGGAAA</t>
  </si>
  <si>
    <t>GCAGTTCCAGGCCGCGAGGC</t>
  </si>
  <si>
    <t>GCCGGGGCACCCGCCGTGACT</t>
  </si>
  <si>
    <t>GCAGCCAGGCCGCGCTACTC</t>
  </si>
  <si>
    <t>GGACAGCCCCCAGGGCGCTCT</t>
  </si>
  <si>
    <t>GTAGTGCGTCGCCTCCGTTGC</t>
  </si>
  <si>
    <t>GAAACGACCCGGGACCTGGGA</t>
  </si>
  <si>
    <t>GGAGCAAAGACGTTTCCCGC</t>
  </si>
  <si>
    <t>GCTGTGGCTGTGATTGAGAGA</t>
  </si>
  <si>
    <t>GATCGTGAGCAGCTACTACTG</t>
  </si>
  <si>
    <t>GGTCCTGGGCCCGGCTAGGG</t>
  </si>
  <si>
    <t>GAACGCGGGCGTGCGACC</t>
  </si>
  <si>
    <t>GCAGCTACTACTGGGGAACGC</t>
  </si>
  <si>
    <t>GGGTCGTTTCCCCGGCAACGG</t>
  </si>
  <si>
    <t>GCAAAGACGTTTCCCGCCGGC</t>
  </si>
  <si>
    <t>GGGGAAACGACCCGGGACCT</t>
  </si>
  <si>
    <t>GACTAGTTTGACCCTTCGA</t>
  </si>
  <si>
    <t>GCAACGGAGGCGACGCACTA</t>
  </si>
  <si>
    <t>GGGAACGCGGGCGTGCGACC</t>
  </si>
  <si>
    <t>GCGGGCGTGCGACCGGGGTCC</t>
  </si>
  <si>
    <t>GGGTCCTGGGCCCGGCTAGGG</t>
  </si>
  <si>
    <t>GCACTACGGCGGCCCTCGAA</t>
  </si>
  <si>
    <t>GATCGTGAGCAGCTACTACT</t>
  </si>
  <si>
    <t>GGCCCAGTTCCTCGCGCCCCC</t>
  </si>
  <si>
    <t>GGGTGACTGGAGTTTGACCC</t>
  </si>
  <si>
    <t>GACATGGCAGCCTGTACAGCC</t>
  </si>
  <si>
    <t>GGTGGCAAAGCCGCTCTGTG</t>
  </si>
  <si>
    <t>GCGTGTTCCTAGCCAGTGCGG</t>
  </si>
  <si>
    <t>GTCCCGGTGAGGGACGGAGCC</t>
  </si>
  <si>
    <t>GAGGCACCTCTCGTCCCGGTG</t>
  </si>
  <si>
    <t>GCGTCGACCACGACGACGCGG</t>
  </si>
  <si>
    <t>GCTCTGTGTCAGCAGCCGGG</t>
  </si>
  <si>
    <t>GGGGCGGGCGGAGGCGCTAC</t>
  </si>
  <si>
    <t>GGCCCTCCGGAGGGTGCCAT</t>
  </si>
  <si>
    <t>GGCTCTCGCGAGTCTGGGT</t>
  </si>
  <si>
    <t>GCCCCGAGCCCCTCCGTCGG</t>
  </si>
  <si>
    <t>GAGCCCCTCCGTCGGCGGT</t>
  </si>
  <si>
    <t>GCGCGCCGCCCTACCCCAGTC</t>
  </si>
  <si>
    <t>GTCAGGCGCGGCGAGTGCGGG</t>
  </si>
  <si>
    <t>GGACGGCCCCATGGCACCCTC</t>
  </si>
  <si>
    <t>GCTGGCCTCGCCATCCGCGCC</t>
  </si>
  <si>
    <t>GCTCTCGGGCCGGCCCTCCGG</t>
  </si>
  <si>
    <t>GTGGGCTCGGGCAGCTTGAA</t>
  </si>
  <si>
    <t>GGGCAGCTTGAAGGGCGAGA</t>
  </si>
  <si>
    <t>GTTTAGCGCCACGCGGGCCA</t>
  </si>
  <si>
    <t>GGTGCGTCCCGCTGCCGCACC</t>
  </si>
  <si>
    <t>GCTCCCCGCGCGCCGAGAGG</t>
  </si>
  <si>
    <t>GTTGCGGGGCTTGCTGCTCCG</t>
  </si>
  <si>
    <t>GCGCTCTCCGCCTTCAAGTTG</t>
  </si>
  <si>
    <t>GGTCTGAGTTGCTGCGGCGC</t>
  </si>
  <si>
    <t>GACCAAGCAGGGATCTTAACA</t>
  </si>
  <si>
    <t>GCAGGCAGCGGAGACCAAGCA</t>
  </si>
  <si>
    <t>GCCGCGCGCCTACACAGGGTG</t>
  </si>
  <si>
    <t>GCGGAGCCGCGCGCCTACACA</t>
  </si>
  <si>
    <t>GGCAGCGCACTGCCGCGTAG</t>
  </si>
  <si>
    <t>GCCGACTGTGCGCGCGCATG</t>
  </si>
  <si>
    <t>GGCGCAGGCCCTTTCCCGCGC</t>
  </si>
  <si>
    <t>GCACGCTCAAGGCCGGGATGG</t>
  </si>
  <si>
    <t>GCGCTGCCAGGAAACCGGGT</t>
  </si>
  <si>
    <t>GCGCGCAGCACGCTCAAGGCC</t>
  </si>
  <si>
    <t>GGCCCCAACGAGTGTGCCTG</t>
  </si>
  <si>
    <t>GGGTGTGGCCTCCAGCCCGCG</t>
  </si>
  <si>
    <t>GGTTTCCGGCGGGGTCGGCGG</t>
  </si>
  <si>
    <t>GCAGACCGGGAAGCACCGTG</t>
  </si>
  <si>
    <t>GGGGACGCCGTGCCGTGGGCC</t>
  </si>
  <si>
    <t>GCGAAGGGGGACGCCGTGCCG</t>
  </si>
  <si>
    <t>GCTGCGTAGGCCGCGCGAAG</t>
  </si>
  <si>
    <t>GGGTAGCCGCGGGACCTAGCT</t>
  </si>
  <si>
    <t>GGCCCTCCTATTGGTCGCGC</t>
  </si>
  <si>
    <t>GGCCTCGCTCCCTGACTGGAG</t>
  </si>
  <si>
    <t>GAGACTCCCAGCGCGACCAAT</t>
  </si>
  <si>
    <t>GTAGCGTGTGGCCTCCACC</t>
  </si>
  <si>
    <t>GCCACGGCGCAGGCGCAACGG</t>
  </si>
  <si>
    <t>GACCTTATGGCAGGCCCTGA</t>
  </si>
  <si>
    <t>GACTTCACATGCCCTCCTTTG</t>
  </si>
  <si>
    <t>GCCTCTCCGGATTCTGTTAA</t>
  </si>
  <si>
    <t>GGATTCTGTTAACGGTAGTGG</t>
  </si>
  <si>
    <t>GCGCTCTCGTGTAGCCGTC</t>
  </si>
  <si>
    <t>GGAAAGGAGTAGCCCCAAAGG</t>
  </si>
  <si>
    <t>GAGGGCATGTGAAGTCGCACG</t>
  </si>
  <si>
    <t>GAAGTCGCACGCGGAGCTCGA</t>
  </si>
  <si>
    <t>GCACGCGGAGCTCGAGGGGAA</t>
  </si>
  <si>
    <t>GCCGTCGACACCGAGCTGCAGAAGA</t>
  </si>
  <si>
    <t>GCAGACATAATCTTCTGAGCAACAC</t>
  </si>
  <si>
    <t>GTGTAAAAGGGGCGGGAGCT</t>
  </si>
  <si>
    <t>GAATGAGTGTAAAAGGGGCGGGAGC</t>
  </si>
  <si>
    <t>GCACTGAATGAGTGTAAAAG</t>
  </si>
  <si>
    <t>GACACCGAGCTGCAGAAGACG</t>
  </si>
  <si>
    <t>GATTTAGTGGATTCTAAGACT</t>
  </si>
  <si>
    <t>GGGGATCAGGGCCCGGTCCGC</t>
  </si>
  <si>
    <t>GAAAATGGAAAATTATGAGGCAT</t>
  </si>
  <si>
    <t>GATTATGTCTGCTATGCATTC</t>
  </si>
  <si>
    <t>GTTCTAAAGACTAAGAATTGAAAA</t>
  </si>
  <si>
    <t>GCTATGCATTCAGGTGATTTAG</t>
  </si>
  <si>
    <t>GGACGCGCGCAAGCGCACA</t>
  </si>
  <si>
    <t>GGAAGGAGCCCCCAGGAGCGC</t>
  </si>
  <si>
    <t>GATTTTGTGAAAATGGAAAATTATG</t>
  </si>
  <si>
    <t>GCCACCCGCTCCCCTTGGGCG</t>
  </si>
  <si>
    <t>GGCGGTTTCTGGATCCTCAGG</t>
  </si>
  <si>
    <t>GGAAGCAAGGACCGACCGA</t>
  </si>
  <si>
    <t>GTCCCATAGCGCGAGGCG</t>
  </si>
  <si>
    <t>GCCCGCCTCCCCCACTCGCCC</t>
  </si>
  <si>
    <t>GTGAACATCCAGAGGAATCGC</t>
  </si>
  <si>
    <t>GCCAGGAGAACAGGTGGCGC</t>
  </si>
  <si>
    <t>GCTGGACAGCTGGAGTCGGGC</t>
  </si>
  <si>
    <t>GCCAGCGGCGAGGGGACAAGA</t>
  </si>
  <si>
    <t>GACAAGAAGGGCCGATTCGAG</t>
  </si>
  <si>
    <t>GCCTCCGCGCCTCGCGCTAT</t>
  </si>
  <si>
    <t>GATCAGGAGCTGGAGAGGTAA</t>
  </si>
  <si>
    <t>GGTAACGGCCGAGGAGGAGGC</t>
  </si>
  <si>
    <t>GGGCGGAGCGGGCCGCGCCCA</t>
  </si>
  <si>
    <t>GCGGGGACAGCCCGGGGCGAG</t>
  </si>
  <si>
    <t>GCGCAGACACCTAGCCAGCG</t>
  </si>
  <si>
    <t>GCTGTGCCACTCTTGGCGG</t>
  </si>
  <si>
    <t>GGTGCGCTTCCTCTCGAAT</t>
  </si>
  <si>
    <t>GGACCGACCGACGGAAGGCG</t>
  </si>
  <si>
    <t>GGGGCTCTGTCCCATAGCGCG</t>
  </si>
  <si>
    <t>GCGGACAGACAGGCGAGATGG</t>
  </si>
  <si>
    <t>GCGCTGTGGGCGGTGCCCGGC</t>
  </si>
  <si>
    <t>GCTGGGGAGAAGCCCAACGGA</t>
  </si>
  <si>
    <t>GACGGAAGGGGAGAGGGTTAG</t>
  </si>
  <si>
    <t>GTACAGCTCTCTGGCTCCCGT</t>
  </si>
  <si>
    <t>GCCTGTCTGTCCGCCAAGCAC</t>
  </si>
  <si>
    <t>GCTGTACTGGGTAAAGACTG</t>
  </si>
  <si>
    <t>GTATTGTGGGGCGCCCGAC</t>
  </si>
  <si>
    <t>GGTGTTGCCGAGTGCGAGG</t>
  </si>
  <si>
    <t>GCGGAGGTGTTGCCGAGTGCG</t>
  </si>
  <si>
    <t>GCTTTTTCCTCCCAACTCGGGG</t>
  </si>
  <si>
    <t>GGCAGTTTGTCTCTCCCCCTTC</t>
  </si>
  <si>
    <t>GTAACGAATAAATAAGTAACC</t>
  </si>
  <si>
    <t>GCCGGGACGGTTGGAGAAGA</t>
  </si>
  <si>
    <t>GGAGCTGAAAAATTTCCGGTA</t>
  </si>
  <si>
    <t>GAAGAAGGCGGCTCCCGGAAG</t>
  </si>
  <si>
    <t>GGCCGGGACGGTTGGAGAAGA</t>
  </si>
  <si>
    <t>GAGTTGGGAGGAAAAAGCCGG</t>
  </si>
  <si>
    <t>GCGCCGAGAGCGCGGCCGGGA</t>
  </si>
  <si>
    <t>GCTGAAAAATTTCCGGTA</t>
  </si>
  <si>
    <t>GGTAACGAATAAATAAGTAAC</t>
  </si>
  <si>
    <t>GGTTCCTGAACGGCAGAGGTTA</t>
  </si>
  <si>
    <t>GCAGTTTGTCTCTCCCCCTTCC</t>
  </si>
  <si>
    <t>GAGAGCGCGGCCGGGACGGT</t>
  </si>
  <si>
    <t>GTTTGGCAATATGTACGACG</t>
  </si>
  <si>
    <t>GAGCAGCAGTGAACGTAACC</t>
  </si>
  <si>
    <t>GTTCCCGGCCTGGTAAGTGT</t>
  </si>
  <si>
    <t>GGACTGTGCAGCCGGCGCAT</t>
  </si>
  <si>
    <t>GCTTAAATCGCGAGAACTGA</t>
  </si>
  <si>
    <t>GCCTTTGCCATAGCTTTAAGT</t>
  </si>
  <si>
    <t>GGGCGGCTTGTGCTAGCAGTG</t>
  </si>
  <si>
    <t>GTACGACGCGGATGAGGGT</t>
  </si>
  <si>
    <t>GACTGTGCAGCCGGCGCAT</t>
  </si>
  <si>
    <t>GACTGAGAACCTACTTAAAGCTA</t>
  </si>
  <si>
    <t>GCAAAGGCACTGGAGGATTGAGCT</t>
  </si>
  <si>
    <t>GCACTGGAGGATTGAGCTAGGT</t>
  </si>
  <si>
    <t>GCAGAAAAGAGCAGTGAGTGTTT</t>
  </si>
  <si>
    <t>GTGTTTTGGGTTTTTTCACTTTC</t>
  </si>
  <si>
    <t>GCTTAAATCGCGAGAACTGAC</t>
  </si>
  <si>
    <t>GGAGCTTCCGGggtcgggcg</t>
  </si>
  <si>
    <t>GTCTTTAGCTCCTGGCGCTGC</t>
  </si>
  <si>
    <t>GCTCCTGGCGCTGCTGGCTTC</t>
  </si>
  <si>
    <t>GTTAGGAGCTCGAGAACCGTT</t>
  </si>
  <si>
    <t>GCAATATGTACGACGCGGATG</t>
  </si>
  <si>
    <t>GCCCTTAATAAATCACACTTAAAA</t>
  </si>
  <si>
    <t>GCCGTGGCGGTCCATTTAAGC</t>
  </si>
  <si>
    <t>GAACTGATTGGATTGAGGATT</t>
  </si>
  <si>
    <t>GCCTTGTTCCCACACTTACC</t>
  </si>
  <si>
    <t>GAACGAAACTGGGGTAGGGAG</t>
  </si>
  <si>
    <t>GgtggcagcgATCCGCGGGC</t>
  </si>
  <si>
    <t>GcggcgggtggcagcgATCCG</t>
  </si>
  <si>
    <t>GCTCCGCGCTTCTGCTTCcgg</t>
  </si>
  <si>
    <t>GCCCAAGCCGCCGCTGAGGCA</t>
  </si>
  <si>
    <t>GCGAAGCGCGCATAACGCC</t>
  </si>
  <si>
    <t>GCCTGCGGCGACCACGCGAAG</t>
  </si>
  <si>
    <t>GACCACGCGAAGTGGCGCGG</t>
  </si>
  <si>
    <t>GCAGCCCCGAGCCCAACCTTT</t>
  </si>
  <si>
    <t>GTCTCGGGAGGGGCCCCGAG</t>
  </si>
  <si>
    <t>GCGCGGAGCAACGGCCGCGGA</t>
  </si>
  <si>
    <t>GGCAGGTTATTGGACGACA</t>
  </si>
  <si>
    <t>GGAACACCACCTCCTCCGCGA</t>
  </si>
  <si>
    <t>GCAGCAGGATTTCGTGCTCTA</t>
  </si>
  <si>
    <t>GGAGTTCCGCCCTCGCGG</t>
  </si>
  <si>
    <t>GTCGCAGCAAGCGCGGAACTG</t>
  </si>
  <si>
    <t>GCGGCGTCTAAGTGTTTCCGG</t>
  </si>
  <si>
    <t>GGTGGATTCCCAGGGACTGT</t>
  </si>
  <si>
    <t>GCTCAGGGTGGCGGCAAGGGC</t>
  </si>
  <si>
    <t>GTCCAATAACCTGCCAGCGCC</t>
  </si>
  <si>
    <t>GCGACCAGGCCAGGCGCTGGC</t>
  </si>
  <si>
    <t>GCGCTTTCAGGAGGTGCTTT</t>
  </si>
  <si>
    <t>GGAGGGGCCGGCCCGGGTTCG</t>
  </si>
  <si>
    <t>GCGGGTCTACTGGCACGTGGA</t>
  </si>
  <si>
    <t>GCGGATGCCCGGGTCGGAGAG</t>
  </si>
  <si>
    <t>GGGAAGGCGCAAGCCCGCGC</t>
  </si>
  <si>
    <t>GGGCCTCCCGAGAGGCGGCAA</t>
  </si>
  <si>
    <t>GCTCCGCCCGCCGGCCCATC</t>
  </si>
  <si>
    <t>GAGTACGTGCACCCCCTAGCG</t>
  </si>
  <si>
    <t>GGATGCCCGCCATCGCGAG</t>
  </si>
  <si>
    <t>GGGGGCCACGAGAGCAGCAGA</t>
  </si>
  <si>
    <t>GGTGAGAGCGCGACCACAGTT</t>
  </si>
  <si>
    <t>GCCTGAGCTCCGTAGGGGTT</t>
  </si>
  <si>
    <t>GCTCCTAACGGGCTGACCCGG</t>
  </si>
  <si>
    <t>GGGCACGGGGAACCGCGAACC</t>
  </si>
  <si>
    <t>GGTCCCTACACCAGGACCTGC</t>
  </si>
  <si>
    <t>GGTGCACGTACTCCCAACTG</t>
  </si>
  <si>
    <t>GCCGTCCCCTCCGGATGGGC</t>
  </si>
  <si>
    <t>GAAGTTTGACCGAGGTAAGTA</t>
  </si>
  <si>
    <t>GTAAGGTATGTAGGGGCGGTT</t>
  </si>
  <si>
    <t>GGAGGAAGAGGCTAACCTCG</t>
  </si>
  <si>
    <t>GGTCCTTTCCCGGGCCGCTAT</t>
  </si>
  <si>
    <t>GGCTGGGCTGGCCCAAGAGTA</t>
  </si>
  <si>
    <t>GAAGGCCCCTCTGGATTGGCT</t>
  </si>
  <si>
    <t>GGAAGAACCGTGAACTATGGA</t>
  </si>
  <si>
    <t>GGGCCAGCCCAGCCAATCCAG</t>
  </si>
  <si>
    <t>GAGGGGCCTTCCATAGTTCA</t>
  </si>
  <si>
    <t>GTTCACGGTTCTTCCAATAG</t>
  </si>
  <si>
    <t>GTTCTTCCAATAGCGGCCC</t>
  </si>
  <si>
    <t>GGCCCGGGAAAGGACCAGAAC</t>
  </si>
  <si>
    <t>GAGCCCTCTTCCTGGCGGTG</t>
  </si>
  <si>
    <t>GGAAGTTGGTCTCGACACC</t>
  </si>
  <si>
    <t>GCGTGGCCAGACAACCCGGA</t>
  </si>
  <si>
    <t>GTCTCGACACCTGGACTAGCC</t>
  </si>
  <si>
    <t>GCCGGGTTGTATTTGGAAACG</t>
  </si>
  <si>
    <t>GTGAGTTTTTCCGTGCTGTGT</t>
  </si>
  <si>
    <t>GGGTAGAGTTGAGAGTGGCTG</t>
  </si>
  <si>
    <t>GGTAAGCGAATTGGCGGGTT</t>
  </si>
  <si>
    <t>GACAACCCGGATGGCGCAA</t>
  </si>
  <si>
    <t>GGGGTTTGTGGTGGATATTT</t>
  </si>
  <si>
    <t>GCTGTGTAGGTAAGCGAAT</t>
  </si>
  <si>
    <t>GGGGTCCGAGGTCAGCGGTCC</t>
  </si>
  <si>
    <t>GGCGAGTAGCGGAAGAGGAAG</t>
  </si>
  <si>
    <t>GCGGACACGTGGGACACTCTA</t>
  </si>
  <si>
    <t>GGCAGCGGTCATCATGGTGA</t>
  </si>
  <si>
    <t>GACGGAGTAAGAGTGGCCAAA</t>
  </si>
  <si>
    <t>GGGCATCGTTTCTCTAATC</t>
  </si>
  <si>
    <t>GACAGACGCGCGGGCGAGTAG</t>
  </si>
  <si>
    <t>GGATGCCGCAGATGTGTTAG</t>
  </si>
  <si>
    <t>GACACGTGGGACACTCTACGG</t>
  </si>
  <si>
    <t>GAGATGGGGTGCAATGGGAAG</t>
  </si>
  <si>
    <t>GTCAGCGGTCCCGGGTCTTGC</t>
  </si>
  <si>
    <t>GGGTCCGAGGTCAGCGGTCCC</t>
  </si>
  <si>
    <t>GCAGTTCCGGGAGACGGATG</t>
  </si>
  <si>
    <t>GCGTCCCGGCAGCGGTCATCA</t>
  </si>
  <si>
    <t>GCGCGGGCGAGTAGCGGAAG</t>
  </si>
  <si>
    <t>GCAGCATGGACGTGCTAGCGG</t>
  </si>
  <si>
    <t>GTTCCACCGCAGATTCGGGC</t>
  </si>
  <si>
    <t>GTCTCTAGCTAACACGCACGG</t>
  </si>
  <si>
    <t>GCCTCCGCGCACCGTTCGCC</t>
  </si>
  <si>
    <t>GACGTGCTAGCGGAGGAGTT</t>
  </si>
  <si>
    <t>GGCGCCGATCCCGACTGTAG</t>
  </si>
  <si>
    <t>GACCTCCGAGCTACACCAGA</t>
  </si>
  <si>
    <t>GACTCCCGGCGAACGGTGCG</t>
  </si>
  <si>
    <t>GGTGGAACCCGGATGTGGCCG</t>
  </si>
  <si>
    <t>GTAGCTCGGAGGTCTGGCGCA</t>
  </si>
  <si>
    <t>GGAGCCCACGCCGTGGCCCCC</t>
  </si>
  <si>
    <t>GGTCAAAGCGCCAAAGGCCC</t>
  </si>
  <si>
    <t>GGCAAAGGTCAAAGCGCCAA</t>
  </si>
  <si>
    <t>GCGCACGCCCAGGTGCAAAG</t>
  </si>
  <si>
    <t>GGAGCGGCGTGCGTAATGT</t>
  </si>
  <si>
    <t>GTGGGCTCCTCCCCGCGCGGC</t>
  </si>
  <si>
    <t>GACCTTTGCCTCTTTGCACCT</t>
  </si>
  <si>
    <t>GCGTGCGCAGCCCACCGACC</t>
  </si>
  <si>
    <t>GCATGCGCCCGCGCCGCCTGC</t>
  </si>
  <si>
    <t>GCTGCGAAGGGAAACCCCAGC</t>
  </si>
  <si>
    <t>GCGGAAGCAAGCTTCCCAT</t>
  </si>
  <si>
    <t>GCAGCGGACAGAATTCACATC</t>
  </si>
  <si>
    <t>GCACGCCGGACCGGAGAGCG</t>
  </si>
  <si>
    <t>GCCATGGTGCGGTTCAAGCAC</t>
  </si>
  <si>
    <t>GCAGGTACCTGCTCTGCGAAC</t>
  </si>
  <si>
    <t>GGACACGATCGCCAGGGTGCA</t>
  </si>
  <si>
    <t>GCCGAAAGTTCCGTGCACCC</t>
  </si>
  <si>
    <t>GCTCAGAACTCGGTCATCG</t>
  </si>
  <si>
    <t>GAGGAAGGTGGACACTAGCG</t>
  </si>
  <si>
    <t>GAACTCGGTCATCGAGGCTT</t>
  </si>
  <si>
    <t>GGAGCTACCTGGGGGCTCGGC</t>
  </si>
  <si>
    <t>GCTGTGCGCGCGGAGCTACCT</t>
  </si>
  <si>
    <t>GGCTGGCCGCGCTCCTCAGTG</t>
  </si>
  <si>
    <t>GAGGCGGTAATTCTGCGAGC</t>
  </si>
  <si>
    <t>GGGAGCTACTTACTAAAGAAG</t>
  </si>
  <si>
    <t>GACACTTGGGACGCCCCGCG</t>
  </si>
  <si>
    <t>GCGCCGCTCGGCGAACCTCC</t>
  </si>
  <si>
    <t>GCTGCTGCGGCTGCTGCGCAC</t>
  </si>
  <si>
    <t>GCGGCGCACCGGAGAAACCT</t>
  </si>
  <si>
    <t>GCACCGGAGAAACCTGGGTGG</t>
  </si>
  <si>
    <t>GAAGATGGCGGGGAACGACTG</t>
  </si>
  <si>
    <t>GATGCGCTCCGTTACCGGGGC</t>
  </si>
  <si>
    <t>GCTGACACGCAGGTACGGC</t>
  </si>
  <si>
    <t>GAACGACTGCGGCGCGCTGC</t>
  </si>
  <si>
    <t>GctggctccctccccccGGGC</t>
  </si>
  <si>
    <t>GGTAACGGAGCGCATCGCA</t>
  </si>
  <si>
    <t>GGAGCGCATCGCAGGGCGCC</t>
  </si>
  <si>
    <t>GCGGCGGAGTCAACGCCGAGC</t>
  </si>
  <si>
    <t>GTCAACGCCGAGCCGGCCCgg</t>
  </si>
  <si>
    <t>GGTGGGAGCCCTGGGGTAACT</t>
  </si>
  <si>
    <t>GTGAGCAACAGGGTGGGGGTGGC</t>
  </si>
  <si>
    <t>GCGCGCGCCGCCGCAGTAGCT</t>
  </si>
  <si>
    <t>GCCGCAGTAGCTGGGGCCACCCT</t>
  </si>
  <si>
    <t>GTAGCTGGGGCCACCCTCGGGA</t>
  </si>
  <si>
    <t>GTGATCACTCTGGGACTCGT</t>
  </si>
  <si>
    <t>GGGACTCGTGGGGCTGCAGCAC</t>
  </si>
  <si>
    <t>GCTGCAGCACCGGTGAGCAAC</t>
  </si>
  <si>
    <t>GCACCGGTGAGCAACAGGGT</t>
  </si>
  <si>
    <t>GACAGGCTCTTCCTTCCCGA</t>
  </si>
  <si>
    <t>GCGGCGCGCGCTGTCCCTAGG</t>
  </si>
  <si>
    <t>GGCGCCTGCGCACGTTTCG</t>
  </si>
  <si>
    <t>GCCTTCCTAGCCGCCGGCTA</t>
  </si>
  <si>
    <t>GCGGGCGGCGCGGTGCAACCT</t>
  </si>
  <si>
    <t>GGCTCGCTTCGCGGCCAGGCT</t>
  </si>
  <si>
    <t>GGCGGCCGCGAAACGTGCGC</t>
  </si>
  <si>
    <t>GGTGGGAAGCGGTGGGCATAG</t>
  </si>
  <si>
    <t>GAGCGAGCGCGATACAAGAAC</t>
  </si>
  <si>
    <t>GTTGTCCAGGAAGCGCAC</t>
  </si>
  <si>
    <t>GCGCACCGGCCGCGCTTCCAG</t>
  </si>
  <si>
    <t>GCCATCTGCAGCGCAGCGGC</t>
  </si>
  <si>
    <t>GACGGGTCGAGTGCTGGCTTC</t>
  </si>
  <si>
    <t>GGAAAAGCGCGCGAGCAAGA</t>
  </si>
  <si>
    <t>GCGTCTTGTACGTGGGTGAGC</t>
  </si>
  <si>
    <t>GGCGAGCTGCTGTCAAGGCC</t>
  </si>
  <si>
    <t>GACCCCCAAGGGTCGGGGCG</t>
  </si>
  <si>
    <t>GGTGGGACGCATCTCTGAACC</t>
  </si>
  <si>
    <t>GAGGACGGCGAGCTGCTGTCA</t>
  </si>
  <si>
    <t>GAACGCGACCCCCAAGGGTC</t>
  </si>
  <si>
    <t>GTACAAGACGCGCTTGGTGG</t>
  </si>
  <si>
    <t>GAAGAGGACGGGTCGAGTGC</t>
  </si>
  <si>
    <t>GCCCAGTTCCTCCAGAAGCG</t>
  </si>
  <si>
    <t>GATGTCAGTATTGGCGGTC</t>
  </si>
  <si>
    <t>GAAGCGGGGCGCTAGGATTG</t>
  </si>
  <si>
    <t>GCTTCCCGAGTCCGCTCTCTC</t>
  </si>
  <si>
    <t>GGAAGCAGAAGTCGGGAGCGT</t>
  </si>
  <si>
    <t>GCGAACCTAAAGCCCGGTCCG</t>
  </si>
  <si>
    <t>GGCTGCCCACACCTGCGCCGA</t>
  </si>
  <si>
    <t>GCCGAAGGGAAACTGCTCG</t>
  </si>
  <si>
    <t>GAGGAACTGGGCGGTTAGACT</t>
  </si>
  <si>
    <t>GAACCTACCGACCTGCCGGGC</t>
  </si>
  <si>
    <t>GGTCCCCAGCTAATCGACGC</t>
  </si>
  <si>
    <t>GCCATAGCGAAGCCGGCGG</t>
  </si>
  <si>
    <t>GTTCAACCCTTTCGATACC</t>
  </si>
  <si>
    <t>GACGGTCCCTTCTTCCAATGC</t>
  </si>
  <si>
    <t>GGGTGGGAGACGAGAAGAAGC</t>
  </si>
  <si>
    <t>GCGGCAATTCCCCCAGATTCC</t>
  </si>
  <si>
    <t>GAAGCTGGGCTCAAGAACAG</t>
  </si>
  <si>
    <t>GAATTGCCGCCATAGCGAAGC</t>
  </si>
  <si>
    <t>GCGATCTGATTGGTTCGTTT</t>
  </si>
  <si>
    <t>GTGGCGATACCGCGCCACTCT</t>
  </si>
  <si>
    <t>GGTGAGTCCTGGCCCCTGGAC</t>
  </si>
  <si>
    <t>GAAGCACTTGTTGGCCTACAG</t>
  </si>
  <si>
    <t>GAACAGAGTGGACGGAGCGT</t>
  </si>
  <si>
    <t>GAACAGCGAGGTCCCCGTCCA</t>
  </si>
  <si>
    <t>GTCCTAAGACCGTACCCCGC</t>
  </si>
  <si>
    <t>GTACCCCGCCGGCGCTCTGCT</t>
  </si>
  <si>
    <t>GCGCTCTGCTGGGTGCAGATA</t>
  </si>
  <si>
    <t>GCTATCGGCCCTCGCAGGGCT</t>
  </si>
  <si>
    <t>GCTCCGTCCACTCTGTTCTCG</t>
  </si>
  <si>
    <t>GTTGAAGCGTCGAGCCGACTA</t>
  </si>
  <si>
    <t>GATGGTTTTCCGACTGACAGA</t>
  </si>
  <si>
    <t>GTCTCGGCCTTGCCCAGCGG</t>
  </si>
  <si>
    <t>GCCGCATTCGCTGCCCTCTG</t>
  </si>
  <si>
    <t>GGCTCGACGCTTCAACACCA</t>
  </si>
  <si>
    <t>GTGGGGGGACTCCTATCCA</t>
  </si>
  <si>
    <t>GGAAGAACAGCCCGCGCAAT</t>
  </si>
  <si>
    <t>GCAGCGAATGCGGCAGCGGG</t>
  </si>
  <si>
    <t>GATGCGACTTCCATCCTGGCG</t>
  </si>
  <si>
    <t>GCGCGGGCCCTGCGGCCATTT</t>
  </si>
  <si>
    <t>GTCAGAGCTGAAGTCGGCGGA</t>
  </si>
  <si>
    <t>GGCACCTCCAAAGATGATGAT</t>
  </si>
  <si>
    <t>GGTAGCGGCGTCTAGGAGGGG</t>
  </si>
  <si>
    <t>GGTTAACGGTTTCCGGTAG</t>
  </si>
  <si>
    <t>GCTCGGAGTTGCGGGACTT</t>
  </si>
  <si>
    <t>GGAGCGAGGGAAATGACGCC</t>
  </si>
  <si>
    <t>GACTCCGCCCCCGAAGGAA</t>
  </si>
  <si>
    <t>GCCCCCGAAGGAAAGGGTTAA</t>
  </si>
  <si>
    <t>GAAACCGTTAACCCTTTCCTT</t>
  </si>
  <si>
    <t>GCTGTGAGTGCGGAAGCCTGC</t>
  </si>
  <si>
    <t>GAGAAGACTCAGCGTTCGCT</t>
  </si>
  <si>
    <t>GTTCGCTGGGAGTGGCGGAAG</t>
  </si>
  <si>
    <t>GCGCTGTGCTGAAACGTGGGG</t>
  </si>
  <si>
    <t>GGAGAAGACTCAGCGTTCGCT</t>
  </si>
  <si>
    <t>GAAGACGCGGAGGGGTACCTG</t>
  </si>
  <si>
    <t>GGGACGGAGCCAAGATGGCGG</t>
  </si>
  <si>
    <t>GAACGCTGAGTCTTCTCCGCG</t>
  </si>
  <si>
    <t>GGTACAGCGAGTCGTCGCCGT</t>
  </si>
  <si>
    <t>GAAGAAGGAAGGGCGGGCGTG</t>
  </si>
  <si>
    <t>GGACCTGAACGTCCTCATTG</t>
  </si>
  <si>
    <t>GGGACTTGGGGAAGACGCGGA</t>
  </si>
  <si>
    <t>GTTCAGGTCCGGAGGCTACGG</t>
  </si>
  <si>
    <t>GTCTCAAGGAGTCCGGGCAAC</t>
  </si>
  <si>
    <t>GATAAGAGACGCACGCTGAT</t>
  </si>
  <si>
    <t>GACCTGAACGTCCTCATTG</t>
  </si>
  <si>
    <t>GTCCCTTTCCTGTCAGACTG</t>
  </si>
  <si>
    <t>GAAACGTGGGGGGGGCAATGC</t>
  </si>
  <si>
    <t>GCAGGATGCTAGATTTCACTC</t>
  </si>
  <si>
    <t>GCCCCTCCTTCCTTTTCCCCC</t>
  </si>
  <si>
    <t>GccgGAGAAAGAGCACGAGCG</t>
  </si>
  <si>
    <t>GGGGGGTAGAGAGGGCGGATGG</t>
  </si>
  <si>
    <t>GGCGGCGGATGGCACCTGCG</t>
  </si>
  <si>
    <t>GCGGATGGCACCTGCGGGGGG</t>
  </si>
  <si>
    <t>GTGCTCTTTCTCcggcagcgg</t>
  </si>
  <si>
    <t>GAAATCTAGCATCCTGCCGGC</t>
  </si>
  <si>
    <t>GCCGCCGGGCTGGGGCGGAGAG</t>
  </si>
  <si>
    <t>GTCACCTAGGGGGCGGAGCCGC</t>
  </si>
  <si>
    <t>GGGCCAAGATGGCGGCGCGCC</t>
  </si>
  <si>
    <t>GCGCGCCGGGGACGGAGAGA</t>
  </si>
  <si>
    <t>GGAGTCGCGCCGCCCCCGAGT</t>
  </si>
  <si>
    <t>GCCAGCGATCAGAGCAGCGCT</t>
  </si>
  <si>
    <t>GTCCGGACCGGGGCCCCCACT</t>
  </si>
  <si>
    <t>GCGACTCCGTCTCTCCGTCCC</t>
  </si>
  <si>
    <t>GCCAAGCGCCGTATGGGACTT</t>
  </si>
  <si>
    <t>GTGTGCCGGGCGGTGACACG</t>
  </si>
  <si>
    <t>GCGGTGACACGTGGACGCCAC</t>
  </si>
  <si>
    <t>GCGCCTGAGAGTCGATGCC</t>
  </si>
  <si>
    <t>GCGAGTTTCGGGATTGGCTG</t>
  </si>
  <si>
    <t>GTCAGCGTCCGAGCGAGTTT</t>
  </si>
  <si>
    <t>GATTTTCAGCAGAGACGTAGA</t>
  </si>
  <si>
    <t>GAACAACATGGCGGCGGAAAG</t>
  </si>
  <si>
    <t>GATGAGGAGAACGAAGAGCGC</t>
  </si>
  <si>
    <t>GGAGAACGAAGAGCGCTGGGT</t>
  </si>
  <si>
    <t>GCTGGGTTGGACCTTTACCTG</t>
  </si>
  <si>
    <t>GGTAGCTGCAGACATAGTACC</t>
  </si>
  <si>
    <t>GACATAGTACCGGGACGAAT</t>
  </si>
  <si>
    <t>GGCGCCGGGACCCGGAGGAAC</t>
  </si>
  <si>
    <t>GTGTATTGGTAACGTTGGGGT</t>
  </si>
  <si>
    <t>GGGTGCACTCTTTTGGAGC</t>
  </si>
  <si>
    <t>GATGAGCCCATTTCTGAAGTG</t>
  </si>
  <si>
    <t>GTGCGGAGGGGCCGGGCTTCTT</t>
  </si>
  <si>
    <t>GCACCTGGTTTCGGGGACAGT</t>
  </si>
  <si>
    <t>GGGCCCTGGAGCACCTGGTTT</t>
  </si>
  <si>
    <t>GTTCTGTCCACCCAGCTAC</t>
  </si>
  <si>
    <t>GCTTGGTTACGGGATCCAGAT</t>
  </si>
  <si>
    <t>GTTGCGCTGCAGACCCGCT</t>
  </si>
  <si>
    <t>GTAGCGGCGACACGAGAGAGA</t>
  </si>
  <si>
    <t>GGGCCGGGCTTCTTAGGCTG</t>
  </si>
  <si>
    <t>GTTTTGGGAAGAGAGTCGTGT</t>
  </si>
  <si>
    <t>GCTCCCCCATCCCAGCGCTT</t>
  </si>
  <si>
    <t>GTCCAGTTACTTTCAGGCTCG</t>
  </si>
  <si>
    <t>GTCTGCAGCGCAACGGGCAG</t>
  </si>
  <si>
    <t>GCTGATAGCAGACAGACCTA</t>
  </si>
  <si>
    <t>GTCCCCGAAACCAGGTGCTCC</t>
  </si>
  <si>
    <t>GCTCATCCAGCGTCCCCATGACTGC</t>
  </si>
  <si>
    <t>GTGTCGCCGCTACGATACCT</t>
  </si>
  <si>
    <t>GTGAAGGCCTCGTTGAGAGA</t>
  </si>
  <si>
    <t>GCCAGTGGCCCCCCACCTCAA</t>
  </si>
  <si>
    <t>GACGAGGCTCCGGGCCGGGAC</t>
  </si>
  <si>
    <t>GTGGCGCGATATCGTGGGACG</t>
  </si>
  <si>
    <t>GTGAGCCGGACCGGGGGCAGG</t>
  </si>
  <si>
    <t>GGACGTGGTGAGCCGGACCG</t>
  </si>
  <si>
    <t>GCTGGGCCCTGGCGGCGGATC</t>
  </si>
  <si>
    <t>GACCCAGAAGCTGGGCCCTGG</t>
  </si>
  <si>
    <t>GTTTGCCACCTGCCCCCGGTC</t>
  </si>
  <si>
    <t>GCTTCTGGGTCAAGGCCCGCC</t>
  </si>
  <si>
    <t>GACCAGCGCGGCCTCTCGAGC</t>
  </si>
  <si>
    <t>GCACTCGGGCGCCACGGGGC</t>
  </si>
  <si>
    <t>GGGCCCGCTCACCACCCCGT</t>
  </si>
  <si>
    <t>GCCCGAGTGCACTGAAGATGG</t>
  </si>
  <si>
    <t>GTTGCTCCGAGCGTCGGTGAG</t>
  </si>
  <si>
    <t>GTCGGTGAGTGGCTGTCGGCT</t>
  </si>
  <si>
    <t>GCATGGAACCTTCCCGGAGGG</t>
  </si>
  <si>
    <t>GACCCCGCGCTTCTGGGCATG</t>
  </si>
  <si>
    <t>GGGCCATTCGCCCTTCTTGG</t>
  </si>
  <si>
    <t>GGTAAGGATTACCACAGGAAT</t>
  </si>
  <si>
    <t>GTCAAACGTCTCCATTGAGCG</t>
  </si>
  <si>
    <t>GTAATAAAGTTTAAGCAGCTC</t>
  </si>
  <si>
    <t>Gaaggcgcttcatattgtcattcta</t>
  </si>
  <si>
    <t>Gaaggcgcgcggcacaaagcc</t>
  </si>
  <si>
    <t>GCCAGCGATAGTACTGAGAGT</t>
  </si>
  <si>
    <t>GAGCCCGCCCCACCACTTCAT</t>
  </si>
  <si>
    <t>GCTGGCTCAACTACGGTGG</t>
  </si>
  <si>
    <t>GGCGAGTTCCGCGCTCAA</t>
  </si>
  <si>
    <t>GCGGGCTCgagagagcaaatga</t>
  </si>
  <si>
    <t>GGAGAGATGGATCACTTTGC</t>
  </si>
  <si>
    <t>GGGAGAGATAGGTTTGCCAG</t>
  </si>
  <si>
    <t>GGGGCAGACACCCAGGTACC</t>
  </si>
  <si>
    <t>GTTCATATGAAACCGGAAG</t>
  </si>
  <si>
    <t>GCGGGAGAGTTCATATGAAAC</t>
  </si>
  <si>
    <t>GCAGCCACTGTTCCCGGGTGG</t>
  </si>
  <si>
    <t>GACTTGGCGGGTTGGTTGTTT</t>
  </si>
  <si>
    <t>GAAGGACAGACTTGGCGGGT</t>
  </si>
  <si>
    <t>GGGGAAACTTCCGCGAATTT</t>
  </si>
  <si>
    <t>GAGTTTGAATTCTTGCAGGTA</t>
  </si>
  <si>
    <t>GTGAGGAGAAAGGGGGGGTCT</t>
  </si>
  <si>
    <t>GGTGTTTCACGCCTCTGTGGT</t>
  </si>
  <si>
    <t>GGAAGATTTCATTGGCAATGG</t>
  </si>
  <si>
    <t>GACCCCGCTGGAAGATTTCAT</t>
  </si>
  <si>
    <t>GGGACCGCCTTATACCAGA</t>
  </si>
  <si>
    <t>GGGGTCGCGGTAGGCGGGCCG</t>
  </si>
  <si>
    <t>GGCCGTGGACCCTCTGGTATA</t>
  </si>
  <si>
    <t>GCTTGGAGCGCCGCCGTGGG</t>
  </si>
  <si>
    <t>GGGCGGGAGGCGGCTTTGGGT</t>
  </si>
  <si>
    <t>GGGCTCTAAGTTGGCGATAT</t>
  </si>
  <si>
    <t>GGCTTTTCCTGCCAATCCGC</t>
  </si>
  <si>
    <t>GCACTAGTTTGACTTTGTGAT</t>
  </si>
  <si>
    <t>GGCGACTCGTCCCGCCTTCTG</t>
  </si>
  <si>
    <t>GGCAGACGCTCTGGTTGTTA</t>
  </si>
  <si>
    <t>GCCACTGTGCAGCCCGCGGAT</t>
  </si>
  <si>
    <t>GAACCAGACCCTGAGATTGG</t>
  </si>
  <si>
    <t>GGTCCCTCCCGCTGGACACG</t>
  </si>
  <si>
    <t>GCCACAGCTCCCGAACAGGA</t>
  </si>
  <si>
    <t>GCATGGATCCACCAATCTC</t>
  </si>
  <si>
    <t>GCGGGCTGCACAGTGGCGTA</t>
  </si>
  <si>
    <t>GTCAGTTGTTCTCAGGTGTTT</t>
  </si>
  <si>
    <t>GGTGAGGACCCTGCGGTCGT</t>
  </si>
  <si>
    <t>GGGAAACTGGAGCTTAAATTC</t>
  </si>
  <si>
    <t>GAGCCGCTTCCGGCGGAAGCT</t>
  </si>
  <si>
    <t>GCCGCGAACCCACTGAGTATA</t>
  </si>
  <si>
    <t>GGCCCAGTGAGGCTGGGTTCG</t>
  </si>
  <si>
    <t>GTATGTGTGTCGGGGTTTTG</t>
  </si>
  <si>
    <t>GACCCTGCGGTCGTGGGGGTC</t>
  </si>
  <si>
    <t>GATCCTTCGGAAGCGGCAGC</t>
  </si>
  <si>
    <t>GCTAGCGTAGCGCTTCACG</t>
  </si>
  <si>
    <t>GGGACTGCTCCGCGGCGAGCT</t>
  </si>
  <si>
    <t>GGGAAAGGGCAATTTCCGTT</t>
  </si>
  <si>
    <t>GCAATTTCCGTTAGGTGCTGA</t>
  </si>
  <si>
    <t>GGAGCCCGGCGTGTGGCGCCT</t>
  </si>
  <si>
    <t>GGCGTGTGGCGCCTCGGAGCA</t>
  </si>
  <si>
    <t>GCGCCTCGGAGCACGGTGA</t>
  </si>
  <si>
    <t>GCAGCAGCGGGGGACCGGAAG</t>
  </si>
  <si>
    <t>GTAGCGCTTCACGTGGGAATG</t>
  </si>
  <si>
    <t>GCGTGTGGCGCCTCGGAGCA</t>
  </si>
  <si>
    <t>GCGCTACGCTAGCATCGCT</t>
  </si>
  <si>
    <t>GCCCGGCTGCATTCTGGGAAA</t>
  </si>
  <si>
    <t>GCTGCTGCCGGGACTGCTCCG</t>
  </si>
  <si>
    <t>GGACTGCTCCGCGGCGAGCT</t>
  </si>
  <si>
    <t>GCTAGCGTAGCGCTTCACGT</t>
  </si>
  <si>
    <t>GgtagcgacggcACGCCGT</t>
  </si>
  <si>
    <t>GTCCAAGGGGAGGACCGAAGC</t>
  </si>
  <si>
    <t>GTAACGTTCGGGCTCCGTCTC</t>
  </si>
  <si>
    <t>GTAGTGGCCCCGGGCCCACAG</t>
  </si>
  <si>
    <t>GAAGTTTGTGAGGTGAGTAG</t>
  </si>
  <si>
    <t>GGAAACCTTCTGACCGCCCTA</t>
  </si>
  <si>
    <t>GCCCGAACGTTACACCGGAAC</t>
  </si>
  <si>
    <t>GAATTACCCTCTGTGGGCCCG</t>
  </si>
  <si>
    <t>GCGGACTGGAATTACCCTCTG</t>
  </si>
  <si>
    <t>GGCCGGGGACTCAGTCCAAG</t>
  </si>
  <si>
    <t>GACGCATGCGCATCGTGCCC</t>
  </si>
  <si>
    <t>GCGCCACGGCCGCCTGGTCC</t>
  </si>
  <si>
    <t>GGGAGGCCGCGGCCAGAGCG</t>
  </si>
  <si>
    <t>GTGCCCTGGACCAGGCGGCCG</t>
  </si>
  <si>
    <t>GGGTGGTACTTGGTACTGAAA</t>
  </si>
  <si>
    <t>GCATCCATCATAAGGTCTGC</t>
  </si>
  <si>
    <t>GCGGGCTCCTTGAAATTAGCT</t>
  </si>
  <si>
    <t>GCCGGGTTTCAGGCCGCGCTC</t>
  </si>
  <si>
    <t>GCCCTGTTTGAGGCCTGGCT</t>
  </si>
  <si>
    <t>GAGGCGGTGAAGTGCCATCTT</t>
  </si>
  <si>
    <t>GAGGAAGGCTGCGGGACTCAG</t>
  </si>
  <si>
    <t>GCAGGGAGCGCTAAGGGGGAA</t>
  </si>
  <si>
    <t>GGATCCCAGCTCACTCTGGCA</t>
  </si>
  <si>
    <t>GGGAGTGTTCGGGTTTCGCTG</t>
  </si>
  <si>
    <t>GCGCTCCCTGCCAGAGTGAGC</t>
  </si>
  <si>
    <t>GTACCGTGGAAGAGGCTCGCG</t>
  </si>
  <si>
    <t>GTGCCCCCCGGGCGTACG</t>
  </si>
  <si>
    <t>GGCCAAGAGGGGTCACCGCCCC</t>
  </si>
  <si>
    <t>GGGGTCACCGCCCCCGGAG</t>
  </si>
  <si>
    <t>GAGAGAGGCTCCAAGCAGTC</t>
  </si>
  <si>
    <t>GTTTCGTTGGGGGGGAGCCG</t>
  </si>
  <si>
    <t>GTGAGTCGACTCGCGCGGCTC</t>
  </si>
  <si>
    <t>GTCACTGACAAGACGTGGGCCAAG</t>
  </si>
  <si>
    <t>GAGCATGATGGAAGTCGTAGT</t>
  </si>
  <si>
    <t>GTGCGTCACTGACAAGACG</t>
  </si>
  <si>
    <t>GAGCGCTCTGCTTCCGGGGCG</t>
  </si>
  <si>
    <t>GCAGTGCTTTGGGGCGTGTTT</t>
  </si>
  <si>
    <t>GCGCCCCTCGGCTACGTGCCG</t>
  </si>
  <si>
    <t>GTCGTCGCGTCACCCGCGCCC</t>
  </si>
  <si>
    <t>GCGCGGGCATCCCTAGGAA</t>
  </si>
  <si>
    <t>GCCCAGCCCCGGCACGTAGCCG</t>
  </si>
  <si>
    <t>GCGGACTGAGCGCTCTGCTTC</t>
  </si>
  <si>
    <t>GGCTACAGGAGCGCAGTGCTT</t>
  </si>
  <si>
    <t>GACGACGGCGACACTTTGCTA</t>
  </si>
  <si>
    <t>GAGGGGCGGGGACCCGGCTAC</t>
  </si>
  <si>
    <t>GGCGTTTAAGGCCGGGCTGC</t>
  </si>
  <si>
    <t>GGTGCGTGGCAGGCGTTTA</t>
  </si>
  <si>
    <t>GGTCGGGCCGAGTGACCGAAG</t>
  </si>
  <si>
    <t>GGCGGGGCTGGATGCACTGTG</t>
  </si>
  <si>
    <t>GAACGCGGAGCGGACGCAGTC</t>
  </si>
  <si>
    <t>GGTTGCGCACTTCCCGGCGCT</t>
  </si>
  <si>
    <t>GAACTCGGGTTGCGCACTTCC</t>
  </si>
  <si>
    <t>GCCATTGCGCTGCGGGGAAAG</t>
  </si>
  <si>
    <t>GCTGCGCTTCTTGTGGGCCC</t>
  </si>
  <si>
    <t>GTCTGGCCGCCATTGCGCTGC</t>
  </si>
  <si>
    <t>GGGTCGGGCCGAGTGACCGA</t>
  </si>
  <si>
    <t>GCGGGAGGCGTGGTCGGGTC</t>
  </si>
  <si>
    <t>GGGTGCGTGGCAGGCGTTTA</t>
  </si>
  <si>
    <t>GCCTAACCCCTTCGGTCACT</t>
  </si>
  <si>
    <t>GCGCAGCAGAAAGGCGTCCG</t>
  </si>
  <si>
    <t>GGCCGAGTGACCGAAGGGGTT</t>
  </si>
  <si>
    <t>GGGCTGGATGCACTGTGTGGC</t>
  </si>
  <si>
    <t>GCAGCAGCCGTGATCGCTTAG</t>
  </si>
  <si>
    <t>GATCGCTTAGTGGAGTGCTTA</t>
  </si>
  <si>
    <t>GTCTGTGGCCGACTTCGGTTC</t>
  </si>
  <si>
    <t>GAGTAGCAACGCAAAGCGCT</t>
  </si>
  <si>
    <t>GCAGAGACCGGAACCGAAGT</t>
  </si>
  <si>
    <t>GATCACGGCTGCTGCAGAGAC</t>
  </si>
  <si>
    <t>GATTTTGATATTCGGCATCC</t>
  </si>
  <si>
    <t>GGTCCCAACTTGGTCCTTACC</t>
  </si>
  <si>
    <t>GGTCTAGTCAGGGTCCCAACT</t>
  </si>
  <si>
    <t>GGGCAGGTGAGGTCTAGTC</t>
  </si>
  <si>
    <t>GCCATTTTGTCCTCCTGCTGC</t>
  </si>
  <si>
    <t>GCTGACGCCCTTTTCCGGCG</t>
  </si>
  <si>
    <t>GGTCCCGGATCCCCGCGCACC</t>
  </si>
  <si>
    <t>GTCCCGGGGAGCCCCTAGGCC</t>
  </si>
  <si>
    <t>GCCCCACCGCCATCCCGTCCC</t>
  </si>
  <si>
    <t>GGGGCGGCGGTTGCCCGGAT</t>
  </si>
  <si>
    <t>GTTCACCCAGACTCACCTGGC</t>
  </si>
  <si>
    <t>GCCCCGACTAACGGCCCATC</t>
  </si>
  <si>
    <t>GCGGCGGATGGCGCCGGGTT</t>
  </si>
  <si>
    <t>GATCCGGGACCCGGGCCTAG</t>
  </si>
  <si>
    <t>GCACTTTCGCAGCTTTCCGAG</t>
  </si>
  <si>
    <t>GATCTCTGATCGAAAGAAG</t>
  </si>
  <si>
    <t>GTGTCAAGTTTGCGCACTTCG</t>
  </si>
  <si>
    <t>GCACTCTGGCCGTTCCCGATG</t>
  </si>
  <si>
    <t>GGAACGGCCAGAGTGCGGCCT</t>
  </si>
  <si>
    <t>GTGTGGGGGCCGCGATCAAAG</t>
  </si>
  <si>
    <t>GACCGGTAAGGAAAGCGA</t>
  </si>
  <si>
    <t>GATGGGGCCCTCTTTGATCG</t>
  </si>
  <si>
    <t>GGAAAGCTGCGAAAGTGCTT</t>
  </si>
  <si>
    <t>GACACTCACCCTGACCGGTA</t>
  </si>
  <si>
    <t>GCCTCGGCTCCTGTCCCCTGG</t>
  </si>
  <si>
    <t>GGTGCCAGCGCTGCGGGGTC</t>
  </si>
  <si>
    <t>GCGTCATGGTGCCAGCGCTGC</t>
  </si>
  <si>
    <t>GCTCCAGATTTCCCCACCCG</t>
  </si>
  <si>
    <t>GCTCCAAGCCCGAGAAGCTG</t>
  </si>
  <si>
    <t>GCTCGTGCCTGCGCCGCTACC</t>
  </si>
  <si>
    <t>GGGCACCAGCGGCGGGAGGCA</t>
  </si>
  <si>
    <t>GCGCGGCAGGGCACCAGCGG</t>
  </si>
  <si>
    <t>GACAGGAGCCGAGGCGCGGCA</t>
  </si>
  <si>
    <t>GCTGGGGGATTCGAGGGACG</t>
  </si>
  <si>
    <t>GCTACCGATAACCCCTAGCC</t>
  </si>
  <si>
    <t>GCCCTAAACCTTCCAGAGATC</t>
  </si>
  <si>
    <t>GGGCGACGCTAAGGATGAC</t>
  </si>
  <si>
    <t>GGATTCAACGTACCATGGTGG</t>
  </si>
  <si>
    <t>GTGGCACCGGGCGACGCTA</t>
  </si>
  <si>
    <t>GCTCTCATACCTCGTGGCACC</t>
  </si>
  <si>
    <t>GGAAGTGTCGGAGGCTCCCC</t>
  </si>
  <si>
    <t>GAGAGCCTCGGCAGACGGCC</t>
  </si>
  <si>
    <t>GGCTCCCCGGGAAGCGAAAG</t>
  </si>
  <si>
    <t>GAAGTGTCGGAGGCTCCCC</t>
  </si>
  <si>
    <t>GCTGACCGAGGAGGAAGTGT</t>
  </si>
  <si>
    <t>GGTATGAGAGCCTCGGCAGA</t>
  </si>
  <si>
    <t>GAGCCTCCGACACTTCCTCCT</t>
  </si>
  <si>
    <t>GGGGTTATCGGTAGCCAGTG</t>
  </si>
  <si>
    <t>GTTGAATCCCGATCTCTGGA</t>
  </si>
  <si>
    <t>GACTACGCTGAAGACCTCG</t>
  </si>
  <si>
    <t>GCACCAATGCCGACGTCAGGA</t>
  </si>
  <si>
    <t>GACTACATTCAGGTATGGAAG</t>
  </si>
  <si>
    <t>GGGTAAAGATGGCGGAGCGC</t>
  </si>
  <si>
    <t>GCCAGGCCGACCCGGGATTCC</t>
  </si>
  <si>
    <t>GGCTTTGCAAAGTCATTTGCC</t>
  </si>
  <si>
    <t>GTGCTTCTGGAGGGTCCAGTA</t>
  </si>
  <si>
    <t>GACGTCGGCATTGGTGCTTC</t>
  </si>
  <si>
    <t>GAAGCTCCAGGAATCCCGGGT</t>
  </si>
  <si>
    <t>GCTTTTCGCTGACTACATTC</t>
  </si>
  <si>
    <t>GGAGCGCTTCCCCTATACCAC</t>
  </si>
  <si>
    <t>GGAATCCCTACGCGTCCCTTT</t>
  </si>
  <si>
    <t>GGATGCCGCAAACTAGTAAC</t>
  </si>
  <si>
    <t>GAAGGCGGTCTCAGAGCACCC</t>
  </si>
  <si>
    <t>GCAAATGGCCCACCCAGCCGA</t>
  </si>
  <si>
    <t>GTTGGCAGTTCAGCCAATGAG</t>
  </si>
  <si>
    <t>GGTATAGGGGAAGCGCTCC</t>
  </si>
  <si>
    <t>GGAATCCCTACGCGTCCCTT</t>
  </si>
  <si>
    <t>GGGGTGAGTTCGCTGTCTGT</t>
  </si>
  <si>
    <t>GAACTCGGACAGACCACATG</t>
  </si>
  <si>
    <t>GCTCTGAGACCGCCTTCGGCT</t>
  </si>
  <si>
    <t>GTGGGCCATTTGCAGCTGTT</t>
  </si>
  <si>
    <t>GACGCAGGCCTAGCATATAG</t>
  </si>
  <si>
    <t>GTCTTTATCCCCTATATGCT</t>
  </si>
  <si>
    <t>GTTTAGCACGATGAGCTCAAT</t>
  </si>
  <si>
    <t>GCTCTGAGACCGCCTTCGGC</t>
  </si>
  <si>
    <t>GGCCGCTTTCCCATTGGGCG</t>
  </si>
  <si>
    <t>GCCATATTAGCAGCGGTTATT</t>
  </si>
  <si>
    <t>GCGGTTCTGCGCATGCGCGG</t>
  </si>
  <si>
    <t>GGTGCAGAGTCATCGTGCCCA</t>
  </si>
  <si>
    <t>GTTCACGACCCCCGCCCAA</t>
  </si>
  <si>
    <t>GGTGGTGGTTTATTCTTCCG</t>
  </si>
  <si>
    <t>GGTTATTCGGTGAGCGGTGG</t>
  </si>
  <si>
    <t>GCATGCGCAGAACCGCTGGGT</t>
  </si>
  <si>
    <t>GCCAAGCTTCCGCGGGCCCCA</t>
  </si>
  <si>
    <t>GGAAAGCGGCCAAGCTTCCG</t>
  </si>
  <si>
    <t>GGGGATGTTATGCCCTCCTC</t>
  </si>
  <si>
    <t>GTCCTACCGCTGAGTCACCCC</t>
  </si>
  <si>
    <t>GACCGGGTAAGAAACATGGCG</t>
  </si>
  <si>
    <t>GACCTGTCGTACTCAGAC</t>
  </si>
  <si>
    <t>GTAGGACAAGTGCCGCCGATG</t>
  </si>
  <si>
    <t>GGGGACGTCGGGTGGGAATTA</t>
  </si>
  <si>
    <t>GAACCCGAGACTGGCCGGACC</t>
  </si>
  <si>
    <t>GCCTGGGTTCTGCCGTGTCA</t>
  </si>
  <si>
    <t>GGTGCCGGTGGAGTCGTGT</t>
  </si>
  <si>
    <t>GAATTATGGGTGGGCAGGCCC</t>
  </si>
  <si>
    <t>GACGCGGCCCGGGTTTAGTCT</t>
  </si>
  <si>
    <t>GTGCCTGGAGCGAGCAGACG</t>
  </si>
  <si>
    <t>GAGTGAACCAGGTTCGCCTGT</t>
  </si>
  <si>
    <t>GCCACCTGAATTGCCCTGTCA</t>
  </si>
  <si>
    <t>GAAGCAGTCGCTGCAACTTCC</t>
  </si>
  <si>
    <t>GAAGAAACGCGGCTGGTACCC</t>
  </si>
  <si>
    <t>GCTTCGGCCCCAGACTAAACC</t>
  </si>
  <si>
    <t>GTACCATGACAGGGCAATTC</t>
  </si>
  <si>
    <t>GCTCCAGGCACGTACCATGAC</t>
  </si>
  <si>
    <t>GAGGGTCGGCTCTACCAAGT</t>
  </si>
  <si>
    <t>GTCGGGCGAGAAGACGGTGA</t>
  </si>
  <si>
    <t>GTGTGCGCTTTTGAGAGTCG</t>
  </si>
  <si>
    <t>GAGGGTGGGGCGCGGGCGTAG</t>
  </si>
  <si>
    <t>GCAGGACACGGCGCCGAGGG</t>
  </si>
  <si>
    <t>GcctgacgccgccCGTCGC</t>
  </si>
  <si>
    <t>GcaggccccGCCGCCTCACCG</t>
  </si>
  <si>
    <t>GGCGCGGTCGTAGCTCATgc</t>
  </si>
  <si>
    <t>GTAGCTCATgccggcgggcgg</t>
  </si>
  <si>
    <t>GGTGGCCGTCGGGCGAGAAGA</t>
  </si>
  <si>
    <t>GCGTACTCCACTTGGAAGAGG</t>
  </si>
  <si>
    <t>GCCTCCTGCGCGTACTCCACT</t>
  </si>
  <si>
    <t>GTAGTGGCGCCGGGAGTCGC</t>
  </si>
  <si>
    <t>GCGCTTTTGAGAGTCGCGG</t>
  </si>
  <si>
    <t>GCTCGACCGCGGTGAGGCGGC</t>
  </si>
  <si>
    <t>GTCCTGCGCTGCCGGCGAC</t>
  </si>
  <si>
    <t>GGGCGCGGGCGTAGTGGCGCC</t>
  </si>
  <si>
    <t>GAACGCCTAGCAAAGATAGGC</t>
  </si>
  <si>
    <t>GGCAAGCGCCATGTCTAGTGT</t>
  </si>
  <si>
    <t>GTAGCGGTCTCTCCAACACGC</t>
  </si>
  <si>
    <t>GTGAAAATGGTCTTTCGCATC</t>
  </si>
  <si>
    <t>GCATCTGGCCCTTCTTTTTGG</t>
  </si>
  <si>
    <t>GCAGTCAAAATGGCTCCATTC</t>
  </si>
  <si>
    <t>GAAGTGAAGCTGTGACGGCG</t>
  </si>
  <si>
    <t>GTGACGGCGAGGCGTTGCC</t>
  </si>
  <si>
    <t>GTTGCCCGGCCTATCTTTGCT</t>
  </si>
  <si>
    <t>GCAAGCACGCCTCCAAAAAGA</t>
  </si>
  <si>
    <t>GGTCGCGCTTTGAGGCCTTCT</t>
  </si>
  <si>
    <t>GGGAGCGAAGCTACTCCG</t>
  </si>
  <si>
    <t>GCTTTATCTTCCCATCGCGTC</t>
  </si>
  <si>
    <t>GCTTTACGACAGTTGCTTTG</t>
  </si>
  <si>
    <t>GCCGGGCCAGCACCGGCTTGG</t>
  </si>
  <si>
    <t>GTGCACAAGGCCTGACGCGAT</t>
  </si>
  <si>
    <t>GGAAAGCCGAGAAGTTTCCAC</t>
  </si>
  <si>
    <t>GTGGGGTTGAGAGATCTGGCA</t>
  </si>
  <si>
    <t>GTGCACAAGGCCTGACGCGA</t>
  </si>
  <si>
    <t>GTAGCCGCCATCTTTCTCCTC</t>
  </si>
  <si>
    <t>GCGGCTACCTTACTAGCTGCT</t>
  </si>
  <si>
    <t>GTTGCTTTGAGGCAGTACCGG</t>
  </si>
  <si>
    <t>GGGGTTCATAGGACGTGCACA</t>
  </si>
  <si>
    <t>GAGGAAGGAATCGGGGTTCAT</t>
  </si>
  <si>
    <t>GCTCCCCGAGCAGCTAGTA</t>
  </si>
  <si>
    <t>GCCGCAGGTGCCGCCTTGCTT</t>
  </si>
  <si>
    <t>GAGGGAGAAGAGTGCGGTGCT</t>
  </si>
  <si>
    <t>GTGCCGCCTTGCTTGGGGCT</t>
  </si>
  <si>
    <t>GTCGGTGTATGCTCCACCAGT</t>
  </si>
  <si>
    <t>GGCCGAGTGCGCTGGGAAGG</t>
  </si>
  <si>
    <t>GAAGAGTGCGGTGCTCGGGT</t>
  </si>
  <si>
    <t>GTGTGATACGAGAATTCTGA</t>
  </si>
  <si>
    <t>GTGCGGTGCTCGGGTGGGAGC</t>
  </si>
  <si>
    <t>GAGGGAAGAATTCATGGCG</t>
  </si>
  <si>
    <t>GAATTCTGAGGGAAGAATTCA</t>
  </si>
  <si>
    <t>GCTCATGTCCACCGCGGGCCG</t>
  </si>
  <si>
    <t>GACCGCGCTCATGTCCACCGC</t>
  </si>
  <si>
    <t>GCTGGTCGTCGCGGTGCGAT</t>
  </si>
  <si>
    <t>GTTTCTTTCCGCTGGTCGTCG</t>
  </si>
  <si>
    <t>GACTAAGGGTTTCTTTCCGC</t>
  </si>
  <si>
    <t>GTGGACATGAGCGCGGTCTCT</t>
  </si>
  <si>
    <t>GAAGTCGTTAGGGACGCTA</t>
  </si>
  <si>
    <t>GTCCCTAACGACTTCCGCCTC</t>
  </si>
  <si>
    <t>GCTCCAAGGGCTTGTGCGGG</t>
  </si>
  <si>
    <t>GCTGACCAAGTTGTGCTCCA</t>
  </si>
  <si>
    <t>GCCAGAGGCGGAAGTCGTTA</t>
  </si>
  <si>
    <t>GGTGGACATGAGCGCGGTCTC</t>
  </si>
  <si>
    <t>GCCTCTGGCGGGCCGCAGTGG</t>
  </si>
  <si>
    <t>GCAGCCTGAGGCGAGAGAAAG</t>
  </si>
  <si>
    <t>GAGAAAGAGGCGGCTGCCCG</t>
  </si>
  <si>
    <t>GCTGACCAAGTTGTGCTCCAA</t>
  </si>
  <si>
    <t>GAGCGGAGCTGCCTTGGCAC</t>
  </si>
  <si>
    <t>GAACCTAATCAGTGATTTTCCC</t>
  </si>
  <si>
    <t>GGGACTGGAGCGGAGCTGCCT</t>
  </si>
  <si>
    <t>GGCCGGAGCTCGGAGCTGGGG</t>
  </si>
  <si>
    <t>GAAGGTGCTGTGTAATCATTA</t>
  </si>
  <si>
    <t>GAGCCCAATTTACTTCCGGTG</t>
  </si>
  <si>
    <t>GACGACTAGTATATACATTTG</t>
  </si>
  <si>
    <t>GCGCATCAGTTTTCCTGTAAAA</t>
  </si>
  <si>
    <t>GTATATACTAGTCGTCGATAC</t>
  </si>
  <si>
    <t>GGCAGGCAAGTTAATCCGGC</t>
  </si>
  <si>
    <t>GAACCATTCTCTCGTGCGACT</t>
  </si>
  <si>
    <t>GGTGTCCAGACTAAATTACT</t>
  </si>
  <si>
    <t>GTCTTCCGCTGATCGGCACCG</t>
  </si>
  <si>
    <t>GTCGTCGATACTGGTTCATAC</t>
  </si>
  <si>
    <t>GTTATGTTCTATGTATTGCACT</t>
  </si>
  <si>
    <t>GAGGAGCTGGATTCCCGCTCC</t>
  </si>
  <si>
    <t>GAGACCAAGTCGCACGAGAGAA</t>
  </si>
  <si>
    <t>GTGCCCCTAGTAATTTAGTC</t>
  </si>
  <si>
    <t>GTTCTATGTATTGCACTGGGACG</t>
  </si>
  <si>
    <t>GTGGAATATAATCCTTTTTAC</t>
  </si>
  <si>
    <t>GAAGGACGACAAGCCCATCCG</t>
  </si>
  <si>
    <t>GGACTGGAGCGGAGCTGCCT</t>
  </si>
  <si>
    <t>GGAGCGGAGCTGCCTTGGCAC</t>
  </si>
  <si>
    <t>GTGTCCAGACTAAATTACTAG</t>
  </si>
  <si>
    <t>GGTTATGTTCTATGTATTGCAC</t>
  </si>
  <si>
    <t>GTCTGAGCCCAATTTACTTC</t>
  </si>
  <si>
    <t>GCAGGCAAGTTAATCCGGC</t>
  </si>
  <si>
    <t>GGGACTTCCGTTGTCGTCAG</t>
  </si>
  <si>
    <t>GGCGTGCGCAGTATCACG</t>
  </si>
  <si>
    <t>GAAGCGGTGACAGATCATCCC</t>
  </si>
  <si>
    <t>GGCCACACAGAGGCCGGCT</t>
  </si>
  <si>
    <t>GGAGGAGATAGGCATCTTGG</t>
  </si>
  <si>
    <t>GGAGAAGGCTCAGGTACAGTG</t>
  </si>
  <si>
    <t>GGGACTTGGGCTTTTTAGTC</t>
  </si>
  <si>
    <t>GACAACGGAAGTCCCTGGCTG</t>
  </si>
  <si>
    <t>GTAGTTTAAGTTACGGCTGAG</t>
  </si>
  <si>
    <t>GATAGGACGAAGGGCTGGTCT</t>
  </si>
  <si>
    <t>GGAAGGGCAGGATAGGACGA</t>
  </si>
  <si>
    <t>GCTGACGACAACGGAAGTCCC</t>
  </si>
  <si>
    <t>GGGCTTTTTAGTCCGGGCC</t>
  </si>
  <si>
    <t>GTCCGTACCCGCAGGCGCGA</t>
  </si>
  <si>
    <t>GTCATCCGGCCCTGAGCTTG</t>
  </si>
  <si>
    <t>GGACAAGGCGCTTTGTCATC</t>
  </si>
  <si>
    <t>GCCTTAGAGATGACCAGGCCT</t>
  </si>
  <si>
    <t>GCAGAAGCCTTTCGCCGAGCC</t>
  </si>
  <si>
    <t>GAAAGGCTTCTGCTTTGTCAG</t>
  </si>
  <si>
    <t>GTCAGAGGCAGAAGCGAGTCG</t>
  </si>
  <si>
    <t>GTGCACTCACACTCCTTAAGA</t>
  </si>
  <si>
    <t>GATGAGAAGCCGTCTCTCATA</t>
  </si>
  <si>
    <t>GGCCATGGCCGTCCGGGCGG</t>
  </si>
  <si>
    <t>GCCGTCTCTCATAGGGGATGC</t>
  </si>
  <si>
    <t>GGCGCCTCCCGGCGGAACGC</t>
  </si>
  <si>
    <t>GCCGGCTTTTAGCTGAGTCA</t>
  </si>
  <si>
    <t>GAGCGAGCCGACGGGCGAGTG</t>
  </si>
  <si>
    <t>GATACACTGCGCAGCTGGAA</t>
  </si>
  <si>
    <t>GCCCCTGGGCGGGCGGGGTCC</t>
  </si>
  <si>
    <t>GAATTCGCGCCGGGCGGCAGG</t>
  </si>
  <si>
    <t>GCCGGGAGGCGCCCAGTCAC</t>
  </si>
  <si>
    <t>GGCCGGTGACTGGGCGCCTCC</t>
  </si>
  <si>
    <t>GCTGAGTCAGGGCCGGTGACT</t>
  </si>
  <si>
    <t>GGGCGCCTCCCGGCGGAACGC</t>
  </si>
  <si>
    <t>GACTGACTGAGCAGCGCACC</t>
  </si>
  <si>
    <t>GCTCAGTCAGTCGCCTCCTC</t>
  </si>
  <si>
    <t>GGGGCGCAGCCATGATCACCT</t>
  </si>
  <si>
    <t>GGCCCGTAGCCAGCGCCTGGA</t>
  </si>
  <si>
    <t>GCTTTTAGCTGAGTCAGGGC</t>
  </si>
  <si>
    <t>GAAGCGAGCCGGCGGCCTG</t>
  </si>
  <si>
    <t>GCGGGGTGGCGGGCAGCCCCT</t>
  </si>
  <si>
    <t>GAGAGGCCGGCTGGCTGTTGG</t>
  </si>
  <si>
    <t>GGCGCATCGTCAAGATGGAGG</t>
  </si>
  <si>
    <t>GTCACGGCGCGGAGCCTGCTT</t>
  </si>
  <si>
    <t>GCTCCCGATGGGCTGCCTGAG</t>
  </si>
  <si>
    <t>GACCTCGAGGGGTCCTTTGCG</t>
  </si>
  <si>
    <t>GCCTGAGTGGCAACCAGCGCC</t>
  </si>
  <si>
    <t>GCCCATCGGGAGCCCACGCAA</t>
  </si>
  <si>
    <t>GGAGCCTGCTTAGGCCTCAGG</t>
  </si>
  <si>
    <t>GCCAGGGGCTGAGTCACGGCG</t>
  </si>
  <si>
    <t>GACAGCAAGGGACGCTCAGGC</t>
  </si>
  <si>
    <t>GCTCCTTACCTCCGGGGCCA</t>
  </si>
  <si>
    <t>GTCCAGCGGGCTCCTTACCTC</t>
  </si>
  <si>
    <t>GGCCAAGCCGAGGTCTGTGAT</t>
  </si>
  <si>
    <t>GTGAGGAGCTACTTCGGGGC</t>
  </si>
  <si>
    <t>GCCGTCCCGGAGACCCGGTC</t>
  </si>
  <si>
    <t>GAAAGCACTATGGTGTGGTG</t>
  </si>
  <si>
    <t>GGTGTGGTGAGGAGCTACTT</t>
  </si>
  <si>
    <t>GGCGCGTGTAGCGCCAAGGCA</t>
  </si>
  <si>
    <t>GTGATTGGTGAAGAGCGAC</t>
  </si>
  <si>
    <t>GTTAGGCCGTCCCGGAGACC</t>
  </si>
  <si>
    <t>GGTTACGACCGGCTGCGGCAG</t>
  </si>
  <si>
    <t>GCGATGCCGCTGGAGAACC</t>
  </si>
  <si>
    <t>GTTCCCGGAGGTGTCCAGCAG</t>
  </si>
  <si>
    <t>GCCGGGTGAGGCGTTCCCGG</t>
  </si>
  <si>
    <t>GTGCGGGCCTCACTGTTATCG</t>
  </si>
  <si>
    <t>GGCCTCACTGTTATCGCGGA</t>
  </si>
  <si>
    <t>GCCATCAGCTCGTCGCGCA</t>
  </si>
  <si>
    <t>GCGTCCTCTGCTGGACACCTC</t>
  </si>
  <si>
    <t>GGCTTCCGGTCCCGTCTCCGC</t>
  </si>
  <si>
    <t>GCAGCTGCGCGATACGCAAGT</t>
  </si>
  <si>
    <t>GGGCCTCACTGTTATCGCGGA</t>
  </si>
  <si>
    <t>GCGCACGGCAGCGTCTCCG</t>
  </si>
  <si>
    <t>GACACAACTTGGTTACGAC</t>
  </si>
  <si>
    <t>GAGGAGTCGGCGAATACGCC</t>
  </si>
  <si>
    <t>GGCGGAGACGGGACCGGAAGC</t>
  </si>
  <si>
    <t>GCGCAGCCGCTGCTGAGTCAC</t>
  </si>
  <si>
    <t>GTGAGCGAGCGCCCTATAGCT</t>
  </si>
  <si>
    <t>GAGCGGGGTGTGTCGCGATGC</t>
  </si>
  <si>
    <t>GAAGAGGAACTGGGCCTGAAA</t>
  </si>
  <si>
    <t>GCCCGCCGCGCGAGGCACTC</t>
  </si>
  <si>
    <t>GCGGTCACCGGTACCCTTTC</t>
  </si>
  <si>
    <t>GCGCCCTATAGCTGGGCCGG</t>
  </si>
  <si>
    <t>GCACGCTGGAGATGGCGCGG</t>
  </si>
  <si>
    <t>GAGTCACGGGCACGCTGGAGA</t>
  </si>
  <si>
    <t>GGCGCAGCCGCTGCTGAGTCA</t>
  </si>
  <si>
    <t>GCGAGCGCCCTATAGCTGGGC</t>
  </si>
  <si>
    <t>GAACTGGGCCTGAAAGGGTAC</t>
  </si>
  <si>
    <t>GGGCTGACGAACCGGAAGAAG</t>
  </si>
  <si>
    <t>GCCGCGCGAGGGCTGACGAAC</t>
  </si>
  <si>
    <t>GCACTCTGGGAGCGGAAGA</t>
  </si>
  <si>
    <t>GCGCCGCCGGCCCAGCTATA</t>
  </si>
  <si>
    <t>GAGTGCCTCGCGCGGCGGGCC</t>
  </si>
  <si>
    <t>GCTGCTGAGTCACGGGCACGC</t>
  </si>
  <si>
    <t>GCCGGGCCGTGTCCGATCCTC</t>
  </si>
  <si>
    <t>GCAACGAGGCCATGGCCGGGC</t>
  </si>
  <si>
    <t>GATTGGCTGTGACGCAGTTTC</t>
  </si>
  <si>
    <t>GACGCAGTTTCCGGCGTGAG</t>
  </si>
  <si>
    <t>GTGAGCGGCGAAAGCcggga</t>
  </si>
  <si>
    <t>Gcgggcggacggcacagaggg</t>
  </si>
  <si>
    <t>GtaagccagcaagGGCGGTC</t>
  </si>
  <si>
    <t>Gagcagtgagtaagccagcaa</t>
  </si>
  <si>
    <t>GGTGTCCAGAGGATCGGACA</t>
  </si>
  <si>
    <t>GCCTCCGGTGTCCAGAGGAT</t>
  </si>
  <si>
    <t>GCTCCGCGGGGGCAGGGCGTA</t>
  </si>
  <si>
    <t>GGCGGGGCTTGTGCTCCGCG</t>
  </si>
  <si>
    <t>GCTCTTTGGGGCCCAGCTTTG</t>
  </si>
  <si>
    <t>GTTCCGGCGTTGGAGCTCTTT</t>
  </si>
  <si>
    <t>GTGCTCCTTGGTTCCGGCGT</t>
  </si>
  <si>
    <t>GGTGCTTATCAGACTCGCGTG</t>
  </si>
  <si>
    <t>GCGTGTGGCCCCACGGCACCT</t>
  </si>
  <si>
    <t>GAGCTCCAACGCCGGAACCA</t>
  </si>
  <si>
    <t>GCTCCCGGGTCCGCAAAGCT</t>
  </si>
  <si>
    <t>GAGTGGAGGCGCCGGAATAGC</t>
  </si>
  <si>
    <t>GTCTATAACTCGGAGCCGTT</t>
  </si>
  <si>
    <t>GCCCGCCACGCGGAGAGGAA</t>
  </si>
  <si>
    <t>GgggacgcggCCAGACCCCC</t>
  </si>
  <si>
    <t>GGGGCGGGTCAGGGGCTTCCC</t>
  </si>
  <si>
    <t>GCTCTCCCCTTCCTCTCCGCG</t>
  </si>
  <si>
    <t>GAgggggcgagatcggccccg</t>
  </si>
  <si>
    <t>Gccgccgcgccggcctccccg</t>
  </si>
  <si>
    <t>GGGTCGGTTCCTGCTATTC</t>
  </si>
  <si>
    <t>GgccgatctcgcccccTCT</t>
  </si>
  <si>
    <t>GACTGGTTCGCCGCGGGGACC</t>
  </si>
  <si>
    <t>GGAAGAGACTGGTTCGCCGCG</t>
  </si>
  <si>
    <t>GCTTGGGGAGAGGGGGACCCG</t>
  </si>
  <si>
    <t>GCTAGCCGCCAGCCGAACAC</t>
  </si>
  <si>
    <t>GTGTCTTGGCCCGGGTCCCG</t>
  </si>
  <si>
    <t>GGCTCCTGCGAGGATCACAC</t>
  </si>
  <si>
    <t>GTTTCAGGTTTCTGGCGAGGC</t>
  </si>
  <si>
    <t>GTTTCTGGCGAGGCCGGTGTT</t>
  </si>
  <si>
    <t>GAGTTCCTGTGTGATCCTCGC</t>
  </si>
  <si>
    <t>GCGAGGCCGGTGTTCGGCTGG</t>
  </si>
  <si>
    <t>GCTCATGCGCGCCCTTAA</t>
  </si>
  <si>
    <t>GGGTATCCGCGAAGAAGACCG</t>
  </si>
  <si>
    <t>GCTGCAGGTAAGAGACGCTTA</t>
  </si>
  <si>
    <t>GGCGGGCGGGTTTGTGTGAAC</t>
  </si>
  <si>
    <t>GGCCAGCCGCTGACGGGTCGG</t>
  </si>
  <si>
    <t>GCAGGCTTGGCCAGCCGCTGA</t>
  </si>
  <si>
    <t>GCTCTGCAGAGAAATCAAAGA</t>
  </si>
  <si>
    <t>GTGACTCCGCGGTCTTCTTCG</t>
  </si>
  <si>
    <t>GGAAAGCGTGCCTCGACCTTC</t>
  </si>
  <si>
    <t>GCGGCGCTCGGCTTCCCATGCC</t>
  </si>
  <si>
    <t>GAAGCTTTAATATAGATTAGT</t>
  </si>
  <si>
    <t>GgcgAGCAAGGAGGCGGATG</t>
  </si>
  <si>
    <t>GCCTCACCTTGGTGGTGATTT</t>
  </si>
  <si>
    <t>GgcgggcggcgTCCAGCCTCACCT</t>
  </si>
  <si>
    <t>GccgccgctcgggcggTGTT</t>
  </si>
  <si>
    <t>Gcggcggcgcgcggaccccgag</t>
  </si>
  <si>
    <t>GCGCGCCAAACAccgcccgag</t>
  </si>
  <si>
    <t>Ggggtccgcgcgccgccgct</t>
  </si>
  <si>
    <t>GCTGGAcgccgcccgccccct</t>
  </si>
  <si>
    <t>Gcgcgcggaccccgagggggcggg</t>
  </si>
  <si>
    <t>GCGCCGCGTGAGTCCCCCAC</t>
  </si>
  <si>
    <t>GccggggacgccagcggcACG</t>
  </si>
  <si>
    <t>GCTCCTGGCGCTCCCGTCTTT</t>
  </si>
  <si>
    <t>GGGCACTTGACATggcggcag</t>
  </si>
  <si>
    <t>GCGGGCTTCGGGCACTTGACA</t>
  </si>
  <si>
    <t>GCGCTAGGAGAGCGGGCTTC</t>
  </si>
  <si>
    <t>GTAGATGACCAGGTACGCCG</t>
  </si>
  <si>
    <t>GACCAGGTACGCCGTGGCCAG</t>
  </si>
  <si>
    <t>GGCTCGGGCCGGACTACGCG</t>
  </si>
  <si>
    <t>GGGCCGGACTACGCGAggaga</t>
  </si>
  <si>
    <t>GGACTACGCGAggagaggggg</t>
  </si>
  <si>
    <t>GCGGCTGCTGCGCCTCCTTCT</t>
  </si>
  <si>
    <t>GGCGCTCCCGCACCTGGTAAA</t>
  </si>
  <si>
    <t>GCTCCGGGGCGCTCCCGCACC</t>
  </si>
  <si>
    <t>GAAGGGCCCGCCACGCTCCG</t>
  </si>
  <si>
    <t>GTTCAAGCGGCCTAAGCGA</t>
  </si>
  <si>
    <t>GCAGGCGTGATGCGTAGTTC</t>
  </si>
  <si>
    <t>GCGGCGGTAGCTGCAGGGGTC</t>
  </si>
  <si>
    <t>GGGCGGCCATTTACCAGGTGC</t>
  </si>
  <si>
    <t>GTTCGAGCAGATCGACAAGTC</t>
  </si>
  <si>
    <t>GAGCTGGGCGGCCATTTACC</t>
  </si>
  <si>
    <t>GTGGCAGCAAGGAGGGGCGGA</t>
  </si>
  <si>
    <t>GTTCGCACCCCCCGGGGCCAC</t>
  </si>
  <si>
    <t>GCTGCTTCAGTAAGTATCTGA</t>
  </si>
  <si>
    <t>GGACTGGGAGTCCTGTGGCCC</t>
  </si>
  <si>
    <t>GAACTCCGGGGATATAAGA</t>
  </si>
  <si>
    <t>GGGATATAAGAGGGCATCTCT</t>
  </si>
  <si>
    <t>GGCATCTCTAGGAGGGAGTGC</t>
  </si>
  <si>
    <t>GACCTGATGTCCCCAAGACG</t>
  </si>
  <si>
    <t>GATACTTACTGAAGCAGCTG</t>
  </si>
  <si>
    <t>GTCCCCAAGACGGGGGTGAGC</t>
  </si>
  <si>
    <t>GCGTGGTCTCGGACTGCTAAC</t>
  </si>
  <si>
    <t>GGCTCCGAGCCCGTTTGAGCG</t>
  </si>
  <si>
    <t>GTTAGTTGAGCCGGCTCCGGC</t>
  </si>
  <si>
    <t>GTCGCGGGTGGTTAGTTGAGC</t>
  </si>
  <si>
    <t>GTGAATGGGAGGGTCGCGGG</t>
  </si>
  <si>
    <t>GTTAAGACCTGCGTGAGTGAA</t>
  </si>
  <si>
    <t>GAGACCACGCTCAAACGGGCT</t>
  </si>
  <si>
    <t>GCCCCAAACCGCGCGCTGCTC</t>
  </si>
  <si>
    <t>GACCCTCCCATTCACTCACGC</t>
  </si>
  <si>
    <t>GGCTCGGAGCCATCTAAGCCC</t>
  </si>
  <si>
    <t>GACAACATGGCGGCCCACTG</t>
  </si>
  <si>
    <t>GGCCCCTATTGTTATCAAAGG</t>
  </si>
  <si>
    <t>GAGCAGATTGTCCCTTCATAT</t>
  </si>
  <si>
    <t>GTTGTCGGAGTGAAAGGTAAG</t>
  </si>
  <si>
    <t>GCGAGTGAGAAGCCTCAGCCA</t>
  </si>
  <si>
    <t>GGGACAATCTGCTCGTTA</t>
  </si>
  <si>
    <t>GTCCGGAGCAGCGTTTGGGGC</t>
  </si>
  <si>
    <t>GCGGATACTCACGGGCGGAG</t>
  </si>
  <si>
    <t>GGCGGAGCGGTAGGATGAAGA</t>
  </si>
  <si>
    <t>GCCCCCCGATCTTCTCTCTC</t>
  </si>
  <si>
    <t>GCGTGACACGCCCTTGACTTG</t>
  </si>
  <si>
    <t>GCGCCGAATGAGAAATAGGAG</t>
  </si>
  <si>
    <t>GCAGCCGCCAGGTGACGTGCG</t>
  </si>
  <si>
    <t>GCCAGGGCAGAGCGCATGCGC</t>
  </si>
  <si>
    <t>GCACTGCTGCCACACGCTCA</t>
  </si>
  <si>
    <t>GTGTGGCAGCAGTGCGGTCG</t>
  </si>
  <si>
    <t>GGCCTGGTCGCTGGGAGACAA</t>
  </si>
  <si>
    <t>GACACCAGACAAGGTGAGGCC</t>
  </si>
  <si>
    <t>GAGGCGCCGAATGAGAAAT</t>
  </si>
  <si>
    <t>GAGCAGCGTCTTTACGGCACT</t>
  </si>
  <si>
    <t>GTGGTCTGCTTTTGCGGCGTC</t>
  </si>
  <si>
    <t>GGATCGGCGCGGCTCTTCCGG</t>
  </si>
  <si>
    <t>GCGGTCTGTTGGATCGGCG</t>
  </si>
  <si>
    <t>GTCGCGCACCACCGTCCGCAG</t>
  </si>
  <si>
    <t>GTGTGCCGCAGCTCAACCCGG</t>
  </si>
  <si>
    <t>GGTGGTGCGCGACCCCGTCCC</t>
  </si>
  <si>
    <t>GACCCCCGGGAAGTGTCTCTG</t>
  </si>
  <si>
    <t>GGCGGCCGCCGGGTTGAGCTG</t>
  </si>
  <si>
    <t>GCTTACCGGGTGAGCGCGGG</t>
  </si>
  <si>
    <t>GCCGTGATGAAGTTCGCTTAC</t>
  </si>
  <si>
    <t>GATGGGCTCCATCTCCGGCT</t>
  </si>
  <si>
    <t>GTCAGTGCCGGCCTCACTGCC</t>
  </si>
  <si>
    <t>GACGCTTCAGTGGCCGTGACC</t>
  </si>
  <si>
    <t>GCGGGCGAGCTCCCCcggcgg</t>
  </si>
  <si>
    <t>GGCAGCGACTGCAGCGTCCCC</t>
  </si>
  <si>
    <t>GACTGCAGCGTCCCCCGGGGA</t>
  </si>
  <si>
    <t>GCACTGACCCCCTCCCGGTCA</t>
  </si>
  <si>
    <t>GTGCCGGATGGCGAGACTGA</t>
  </si>
  <si>
    <t>GGGAGCTCGCCCGCAGCCCAG</t>
  </si>
  <si>
    <t>GCGGCGGCGACAGCGCTGCT</t>
  </si>
  <si>
    <t>GAACTTCCCTGCCGTCGGGGG</t>
  </si>
  <si>
    <t>GAATATCGCGGCGGAGCAA</t>
  </si>
  <si>
    <t>GCAGCGCGCCCTCCCCCGA</t>
  </si>
  <si>
    <t>GGGCGCAGCAAAAAAGGAACC</t>
  </si>
  <si>
    <t>GCCTCCAGTGCTATCCCCTTT</t>
  </si>
  <si>
    <t>GTGCTATCCCCTTTGGGGTCG</t>
  </si>
  <si>
    <t>GCCTCTTTCCCCGACCCCAAAG</t>
  </si>
  <si>
    <t>GGAGCAGGTAGGGCGGTGCTC</t>
  </si>
  <si>
    <t>GTCACTTGTGCGGAGCAGGTA</t>
  </si>
  <si>
    <t>GGGAGCAATAAGTGCGGAAAA</t>
  </si>
  <si>
    <t>GGCCTCCAGTGCTATCCCCTT</t>
  </si>
  <si>
    <t>GCAGGTAGGGCGGTGCTCAGG</t>
  </si>
  <si>
    <t>GTCACTTGTGCGGAGCAGGT</t>
  </si>
  <si>
    <t>GAGCAATAAGTGCGGAAAA</t>
  </si>
  <si>
    <t>GCGGGCGTCACTTGTGCGGAGC</t>
  </si>
  <si>
    <t>GACCCCATTGGCTCTCCCCGG</t>
  </si>
  <si>
    <t>GGACAATTACTATATTGAGA</t>
  </si>
  <si>
    <t>GCCAATGGGGTCCTTCCTTGG</t>
  </si>
  <si>
    <t>GGGGTCCTTCCTTGGCGGGAG</t>
  </si>
  <si>
    <t>GGACAAACCGGCCTTTCCGG</t>
  </si>
  <si>
    <t>GCTTCCGCCTCCGTGGAACT</t>
  </si>
  <si>
    <t>GGCTTTTGGAGATATTTGCCA</t>
  </si>
  <si>
    <t>GGTGTTCGTCCCTGAGGCAGG</t>
  </si>
  <si>
    <t>GGGACGAACACCTTCCTTCC</t>
  </si>
  <si>
    <t>GGCAGGAGGAAGACACAGGCG</t>
  </si>
  <si>
    <t>GCCGGACACTACGGAAGGCCC</t>
  </si>
  <si>
    <t>GGCTGATACCTCCTCGCGCC</t>
  </si>
  <si>
    <t>GGTTACCTGGGGGGTTGCTGG</t>
  </si>
  <si>
    <t>GTGGCTGGGCAGCTTTCCGGG</t>
  </si>
  <si>
    <t>GGGGGCGGGGGCGGTCGACCG</t>
  </si>
  <si>
    <t>GGGGCGGTCGACCGAGGCGC</t>
  </si>
  <si>
    <t>GCCGAGAGGTGCAGACGCGC</t>
  </si>
  <si>
    <t>GTGCTCCCTCAGTATCTTCCT</t>
  </si>
  <si>
    <t>GTATCAGCCGGCCGGACACTA</t>
  </si>
  <si>
    <t>GGAAGGCCCGGGTTACCTGG</t>
  </si>
  <si>
    <t>GGTCGTAGTCCCGGGCCATgg</t>
  </si>
  <si>
    <t>GCCGATGATGAGCAGCTTGAAG</t>
  </si>
  <si>
    <t>GCGCCTGCGCAGTGGTGGGG</t>
  </si>
  <si>
    <t>GTCAGTTCCGGCTGTTTGTTC</t>
  </si>
  <si>
    <t>Ggaggcggcgcgggccctgcc</t>
  </si>
  <si>
    <t>GGAGCAGCCCGAAGGGAGCTG</t>
  </si>
  <si>
    <t>GCGACAGCGGTGAgggccgcag</t>
  </si>
  <si>
    <t>GCTGCTCATCATCGGCGACAG</t>
  </si>
  <si>
    <t>GAAGGGAGCTGCGGATCGCG</t>
  </si>
  <si>
    <t>GCTCCCCAGGCGTCGGGCCAT</t>
  </si>
  <si>
    <t>GAGCCTGGGACACCGCCGGCG</t>
  </si>
  <si>
    <t>GGCCGGAGCCTGGGACACCGC</t>
  </si>
  <si>
    <t>GCGGAGGTGGAGATCCGGATC</t>
  </si>
  <si>
    <t>GGGGCGGCGGCGTTACTTG</t>
  </si>
  <si>
    <t>GCATACTCACGGCGGCTCCG</t>
  </si>
  <si>
    <t>GGGGTCAGTATCCCCCTAAAC</t>
  </si>
  <si>
    <t>GGCGGGGCGGAGGTGGAGATC</t>
  </si>
  <si>
    <t>GGCGTCGGGCCATAGGAGGTG</t>
  </si>
  <si>
    <t>GCCCGGCTCCTAAGTCTACCC</t>
  </si>
  <si>
    <t>GGAGAGAGCAGGGTCAGTTCC</t>
  </si>
  <si>
    <t>GTGGAGTAGGGTTAAGCACAC</t>
  </si>
  <si>
    <t>GCTATATCGGAGCGCGATGG</t>
  </si>
  <si>
    <t>GTGAGTTTAGCGCTGCTGTC</t>
  </si>
  <si>
    <t>GCCTGAGAGGCGCATCTGCGC</t>
  </si>
  <si>
    <t>GCACACTGGTCACCTTAGGAT</t>
  </si>
  <si>
    <t>GTTAAGCACACTGGTCACCTT</t>
  </si>
  <si>
    <t>GGTAGCAGACAGGGTGGAGTA</t>
  </si>
  <si>
    <t>GCGCTGCTGTCCGGATGGGT</t>
  </si>
  <si>
    <t>GCTATATCGGAGCGCGAT</t>
  </si>
  <si>
    <t>GGCGCATCTGCGCAGGCGCC</t>
  </si>
  <si>
    <t>GCGTTTTCTGCAGACCTCG</t>
  </si>
  <si>
    <t>GCCTGCGCAGATGCGCCTCTC</t>
  </si>
  <si>
    <t>GCTTTCTTTTTAGGTAACCCAAA</t>
  </si>
  <si>
    <t>GCCAAGAAATCAAATATACATT</t>
  </si>
  <si>
    <t>GCTGTCCCGGACCCCCGCGG</t>
  </si>
  <si>
    <t>GACAGGCCAGCTCAGAATGACTTA</t>
  </si>
  <si>
    <t>GAAATCTGTTTTTCCTTTGGAC</t>
  </si>
  <si>
    <t>GTAAGTGATCACTGCTTTCTTTTT</t>
  </si>
  <si>
    <t>GAGGCGCGGAGCGAAGTGA</t>
  </si>
  <si>
    <t>GCTGACTGAAGTGAGTAGTGG</t>
  </si>
  <si>
    <t>GAGTAGTGGGGGTGCCAGACC</t>
  </si>
  <si>
    <t>GTCTGCCGCTGGATTGTGAT</t>
  </si>
  <si>
    <t>GAAGTGAAGGGTGGCCCAGGT</t>
  </si>
  <si>
    <t>GCCGTGGCCGCCGCGGGGGTCC</t>
  </si>
  <si>
    <t>GCAGCCACAGCCTCTCCACTC</t>
  </si>
  <si>
    <t>GCCTCTCCACTCGGGCTTTTC</t>
  </si>
  <si>
    <t>GATACTATGATGCTGAATGTG</t>
  </si>
  <si>
    <t>GCCGGGTGGAGATTCTCAGTGA</t>
  </si>
  <si>
    <t>GAAGTCCGTAAGTCATTCTGAGC</t>
  </si>
  <si>
    <t>GTCATTCTGAGCTGGCCTGTCCAA</t>
  </si>
  <si>
    <t>GTGGTGAGCCGTGGCCGCCGC</t>
  </si>
  <si>
    <t>GCCTAATGGGCACTCATTCTAAA</t>
  </si>
  <si>
    <t>GCTCGGCGTTGAGCCCGGGTA</t>
  </si>
  <si>
    <t>GCGTTGAGCCCGGGTAGGGCC</t>
  </si>
  <si>
    <t>GATGCAGCTCCGGGAAAGTA</t>
  </si>
  <si>
    <t>GTCAAAAACTTTTCTTAGACCAA</t>
  </si>
  <si>
    <t>GTACTGCAAGTCCTAAACTACGGAT</t>
  </si>
  <si>
    <t>GAGAGGCTCGGCGTTGAGCCC</t>
  </si>
  <si>
    <t>GCAAGTCCTAAACTACGGA</t>
  </si>
  <si>
    <t>GGGAGGCCGTACCTCCGAG</t>
  </si>
  <si>
    <t>GACCAAAGGTATCTTCCACAA</t>
  </si>
  <si>
    <t>GTAATAGTTCCCATCCGTAGTTT</t>
  </si>
  <si>
    <t>GTACATTAAACTATAATTCACC</t>
  </si>
  <si>
    <t>GCAAATCCCCGCTGCAGGAC</t>
  </si>
  <si>
    <t>GCGAAGAGCGGAGGCGACCA</t>
  </si>
  <si>
    <t>GAGGCGACCAGGGACTACCCT</t>
  </si>
  <si>
    <t>GACTGGTCGGCGCAAGCGA</t>
  </si>
  <si>
    <t>GGTCGGCGCAAGCGAAGGGC</t>
  </si>
  <si>
    <t>GCCATTCCAGTGTATCATACCTTTG</t>
  </si>
  <si>
    <t>GTAATTAATGATTTAAGCAAGTC</t>
  </si>
  <si>
    <t>GAAAGGAGGCGCCGGCTGTGG</t>
  </si>
  <si>
    <t>GTGAATCGGAAAGGAGGCGC</t>
  </si>
  <si>
    <t>GATTCACTCAAACAAACAAGA</t>
  </si>
  <si>
    <t>GCAGGAAGAGCCGCGGCGTAA</t>
  </si>
  <si>
    <t>GCCGATTTGAACCGAGGATTT</t>
  </si>
  <si>
    <t>GCCGCTCCTTCTGGGGGGAG</t>
  </si>
  <si>
    <t>GTCTCTTACCTTGCTCTCCGC</t>
  </si>
  <si>
    <t>GaaaggggggagCCCTTGCG</t>
  </si>
  <si>
    <t>GCTCGGAAGCTACACCTCGCA</t>
  </si>
  <si>
    <t>GATGGCTGCCGTTACGCCG</t>
  </si>
  <si>
    <t>GTCGGGCGCGTGCCACGCCCG</t>
  </si>
  <si>
    <t>GCGTTGGGGGCCGTGCGGGTC</t>
  </si>
  <si>
    <t>GGAGCGTAAGCCAGGGGCGT</t>
  </si>
  <si>
    <t>GCGCTTCCCGAGGCGTGCAGC</t>
  </si>
  <si>
    <t>GCAGTTCCCAGCTGCACGCCT</t>
  </si>
  <si>
    <t>GGGCGTGACCCTGGGCGAGA</t>
  </si>
  <si>
    <t>GGGATACGTTACGTCGACG</t>
  </si>
  <si>
    <t>GCGGGGTGAAGTCGGAGCGC</t>
  </si>
  <si>
    <t>GGAAGCGCCGCACTCTCCTTA</t>
  </si>
  <si>
    <t>GACCGAGCCCTAAGGAGAGTG</t>
  </si>
  <si>
    <t>GGAGAAGAGCGGAAGGGGGTT</t>
  </si>
  <si>
    <t>GACGGCCTTGCCGAGCACTG</t>
  </si>
  <si>
    <t>GGTAGAGCTCGTCCCCGATGC</t>
  </si>
  <si>
    <t>GTGACGGAGGCGCCTGCACG</t>
  </si>
  <si>
    <t>GCGCCTGCACGTGGACCAAT</t>
  </si>
  <si>
    <t>GCGGTGCGCGGGAAGGGACCC</t>
  </si>
  <si>
    <t>GACCCGGAGGTCGCGGAGAGC</t>
  </si>
  <si>
    <t>GCAGCATGAAGTGCCTGGTCA</t>
  </si>
  <si>
    <t>GTCCACTCCCTGTCCCGCATC</t>
  </si>
  <si>
    <t>GCTCGTCCCCGATGCGGGAC</t>
  </si>
  <si>
    <t>GCCTTTTTGCGCAATGACTG</t>
  </si>
  <si>
    <t>GAGCCTGCTTTTTAGGGCGGA</t>
  </si>
  <si>
    <t>GCCTTCCGAGCCTGCTTTTT</t>
  </si>
  <si>
    <t>GCACCTGGGCCGTCGAGCTG</t>
  </si>
  <si>
    <t>GCGGGCAACATCCGGGCACCT</t>
  </si>
  <si>
    <t>GCTCATCACGCACTTCAGCA</t>
  </si>
  <si>
    <t>GTTTGGGAACTTGTGGAGGCG</t>
  </si>
  <si>
    <t>GAAGGCGCGCCTCAGCTCGA</t>
  </si>
  <si>
    <t>GTTCCCAAACGGCTTTACGG</t>
  </si>
  <si>
    <t>GAGCGGCAGTCAGGTGAAAGG</t>
  </si>
  <si>
    <t>GACGAGACGCCAGACGTGTAA</t>
  </si>
  <si>
    <t>GTTGACTAAGCTTCGTTAC</t>
  </si>
  <si>
    <t>Gaaatggccttaggggtcacct</t>
  </si>
  <si>
    <t>GGCGCACGCGCGTTGTTTCCG</t>
  </si>
  <si>
    <t>GCAGTTTCTACCGCAGGCTTA</t>
  </si>
  <si>
    <t>GGAGCCACTTCCTGCGTCGCC</t>
  </si>
  <si>
    <t>GGAAACAACGCGCGTGCGCCC</t>
  </si>
  <si>
    <t>GTAGAAACTGCCCTGACTACCG</t>
  </si>
  <si>
    <t>GCCCGAAGCCTCCTTAAGCCTG</t>
  </si>
  <si>
    <t>GTCCCTCCCCCTTACACGTC</t>
  </si>
  <si>
    <t>Ggtcagagctggaaatggcctt</t>
  </si>
  <si>
    <t>GTTGACTAAGCTTCGTTACT</t>
  </si>
  <si>
    <t>GAAAAAGGCTCCTTTTCCCGCA</t>
  </si>
  <si>
    <t>GCGGGATGCTGGGGCGCGAGC</t>
  </si>
  <si>
    <t>Gttcccccacaagagaaacga</t>
  </si>
  <si>
    <t>GAGACGCCAGACGTGTAAGG</t>
  </si>
  <si>
    <t>GCCCTTCTGCAAAGCGGCCA</t>
  </si>
  <si>
    <t>GTTGACGTGGAAGAGGCTAAA</t>
  </si>
  <si>
    <t>GCCTTTTTCTTCGACGATTTC</t>
  </si>
  <si>
    <t>GACGATTTCCGGGCGACGC</t>
  </si>
  <si>
    <t>GCGTTGTTTCCGCGGTAGTCA</t>
  </si>
  <si>
    <t>Gaaacgatggattaggccct</t>
  </si>
  <si>
    <t>GTCAGGGCAGTTTCTACCGC</t>
  </si>
  <si>
    <t>GAGCGCGCTTCTGCGGGATGC</t>
  </si>
  <si>
    <t>GCGTTGTTTCCGCGGTAGTC</t>
  </si>
  <si>
    <t>GGCCGAAACGGAGACGAGTG</t>
  </si>
  <si>
    <t>GCTTACACCCTGCAGAGGCCGAAA</t>
  </si>
  <si>
    <t>GCAGGAGCACAACTCTCTCCCTG</t>
  </si>
  <si>
    <t>GAAGGTGGAGCTCTCGGCGGC</t>
  </si>
  <si>
    <t>GGACACCGTTCGCCACCGA</t>
  </si>
  <si>
    <t>GTCTCCGTTTCGGCCTCTGC</t>
  </si>
  <si>
    <t>GCTAAAGAAGCTTCAACCTTAA</t>
  </si>
  <si>
    <t>GCTTCAACCTTAAGGGGGCCTC</t>
  </si>
  <si>
    <t>GACTCTGCCGTCGGTGGCGAA</t>
  </si>
  <si>
    <t>GTTTCACGACTCTGCCGTCGG</t>
  </si>
  <si>
    <t>GGGCGGTCGCTGCGCTTAGGG</t>
  </si>
  <si>
    <t>GACGCCGGCGCGAGAGCAggggc</t>
  </si>
  <si>
    <t>GCCGACGCCGGCGCGAGAGCA</t>
  </si>
  <si>
    <t>GGAAGCGCAATTCAAACGC</t>
  </si>
  <si>
    <t>GACCCGGCGGGCCCGGCACGGC</t>
  </si>
  <si>
    <t>GGTATCGCGACCCGGCGGGCC</t>
  </si>
  <si>
    <t>GTCCGACTGAGGCTGGAAAGATGG</t>
  </si>
  <si>
    <t>GCGCCCGTCCGACTGAGGC</t>
  </si>
  <si>
    <t>Ggaccgggacggggatgagag</t>
  </si>
  <si>
    <t>GCTTCTGGAAGGTATCGCGACC</t>
  </si>
  <si>
    <t>GGCAGAAAGCAGGCGAGCCT</t>
  </si>
  <si>
    <t>GAAGGTAGGGGAGGCGCCGTT</t>
  </si>
  <si>
    <t>GACGAAACCCTTGCACTCTG</t>
  </si>
  <si>
    <t>GGCCTGAGGGGACGCAATAGG</t>
  </si>
  <si>
    <t>GGGCGGCTGCAAGGCCCGCCA</t>
  </si>
  <si>
    <t>GACTAGGGGCCACAAGCCCTT</t>
  </si>
  <si>
    <t>GGTTGCCGGGAGTGATGGGCC</t>
  </si>
  <si>
    <t>GCCACGGCGCTAGCCTGGAG</t>
  </si>
  <si>
    <t>GCGGAAACGGTCAGCCTCTCC</t>
  </si>
  <si>
    <t>GTCCCGCCCCCGAAGCCGCTT</t>
  </si>
  <si>
    <t>GTCACACGGGCTTTGAAATGA</t>
  </si>
  <si>
    <t>GACGGGACAGCGGACCGGAGG</t>
  </si>
  <si>
    <t>GGGGTTTCCGCTTCCGGGAG</t>
  </si>
  <si>
    <t>GTTTCCGCTTCCGTCCACT</t>
  </si>
  <si>
    <t>GACTCCTGCCCAAGCGGCTTC</t>
  </si>
  <si>
    <t>GGTCCGCTGTCCCGTCGGAC</t>
  </si>
  <si>
    <t>GGGAACAGGAAGGGTTGAGAG</t>
  </si>
  <si>
    <t>GTGGAGCGGCACGGTCCCTGT</t>
  </si>
  <si>
    <t>GGCCAGTCCTCAGTCAGCTGG</t>
  </si>
  <si>
    <t>GAGCGCGCAGAGGAGTCCCTG</t>
  </si>
  <si>
    <t>GCGGGGAGGCGGGTCGTATA</t>
  </si>
  <si>
    <t>GCACGCCATGTCCACCTCTA</t>
  </si>
  <si>
    <t>GTGGAGCTTCAGAAGTCCTG</t>
  </si>
  <si>
    <t>GTAGAAACTAACAGGATTCCG</t>
  </si>
  <si>
    <t>GAGGTGGGGCGAGGCCGGAAC</t>
  </si>
  <si>
    <t>GCGCCGCAGTCCGCCAGTTC</t>
  </si>
  <si>
    <t>GTCGTATAAGGAGGTGGGGCG</t>
  </si>
  <si>
    <t>GACTGCGGCGCACTTCCGTAG</t>
  </si>
  <si>
    <t>GGTGGAGCTTCAGAAGTCCTG</t>
  </si>
  <si>
    <t>GAAGTCCTGTGGAGCGTCGGC</t>
  </si>
  <si>
    <t>GCACTTCCGTAGAGGTGGACA</t>
  </si>
  <si>
    <t>GAGGCCGGAACTGGCGGACTG</t>
  </si>
  <si>
    <t>GAGGAGGTGGTAGAAACTAAC</t>
  </si>
  <si>
    <t>GCGTTGGGTACTGGAAAGGA</t>
  </si>
  <si>
    <t>GCTGCGTTTTAGAGAAGCGTT</t>
  </si>
  <si>
    <t>GACCGGGCGGCCACAGTCCGC</t>
  </si>
  <si>
    <t>GCAAGTTGCTGAAGCCGGCC</t>
  </si>
  <si>
    <t>GGAAGAAAGCGGAAGCCGCG</t>
  </si>
  <si>
    <t>GGTTCATCCCTGCGGACTG</t>
  </si>
  <si>
    <t>GGCGCAAGCTCCGAAGACTTT</t>
  </si>
  <si>
    <t>GGAGTCAGGCTGCAATCTTA</t>
  </si>
  <si>
    <t>GGATGAACCTCGAGTTGCT</t>
  </si>
  <si>
    <t>GGAAGCCGCGGGGCCTTCTA</t>
  </si>
  <si>
    <t>GGCCGGCAGAGACGGGGGGAT</t>
  </si>
  <si>
    <t>GCCGGCCCCTTAGCATGAGCG</t>
  </si>
  <si>
    <t>GGTCAGGGGTCCATAGCG</t>
  </si>
  <si>
    <t>GGGTCTCTCTCTCCGTGGATT</t>
  </si>
  <si>
    <t>GCCAACGGGCACAATGTCACC</t>
  </si>
  <si>
    <t>GGGAAATCGAGAATCCGCCAA</t>
  </si>
  <si>
    <t>GAAGTGATTCTGAGTATCG</t>
  </si>
  <si>
    <t>GTCGCTCGGACTCTTAACGTG</t>
  </si>
  <si>
    <t>GGCCCCTTAGCATGAGCGAG</t>
  </si>
  <si>
    <t>GTTCTGACGAACCCCTGCTTG</t>
  </si>
  <si>
    <t>GCTCGGACTCTTAACGTG</t>
  </si>
  <si>
    <t>GCTATGGACCCCTGACCCCG</t>
  </si>
  <si>
    <t>GGCCTGGGTCACCCCAATCCA</t>
  </si>
  <si>
    <t>GGAAATCGAGAATCCGCCAAC</t>
  </si>
  <si>
    <t>GGTCCCCCTCGCTCATGCTAA</t>
  </si>
  <si>
    <t>GATTGGCGGTGCAGTCAGTAG</t>
  </si>
  <si>
    <t>GGTCTCTCTCTCCGTGGATT</t>
  </si>
  <si>
    <t>GCCTGGGTCACCCCAATCCA</t>
  </si>
  <si>
    <t>GACGAACCCCTGCTTGTGGTT</t>
  </si>
  <si>
    <t>GAGGATTTGGCACTCTGGTGA</t>
  </si>
  <si>
    <t>GgagcccgcgcgACGTCACGC</t>
  </si>
  <si>
    <t>GACCCGCACGCGGAACCGGCG</t>
  </si>
  <si>
    <t>GAAAGTGCTCGCTTCCCTTCG</t>
  </si>
  <si>
    <t>GAACTCCCGCGTGACGTcgcg</t>
  </si>
  <si>
    <t>GAGAGGCACATTTCATCACAC</t>
  </si>
  <si>
    <t>GGGGACTTGAACAAACTGCAC</t>
  </si>
  <si>
    <t>GATTCGCGAAAGCCCCCGA</t>
  </si>
  <si>
    <t>GagcccgcgcgACGTCACG</t>
  </si>
  <si>
    <t>GACAGCCCGCGCTTTAAggcc</t>
  </si>
  <si>
    <t>Gctgccggccgggctcggagg</t>
  </si>
  <si>
    <t>GAAAGTGCTCGCTTCCCTTC</t>
  </si>
  <si>
    <t>GGATTCGCGAAAGCCCCCGA</t>
  </si>
  <si>
    <t>GGGTCGGCTTTCCCACCG</t>
  </si>
  <si>
    <t>GCAGTGTAGTGGTTTATACTA</t>
  </si>
  <si>
    <t>GTGGTGTGGCAGCGAGTATTT</t>
  </si>
  <si>
    <t>GAAATGGATGGAGAAGGGACC</t>
  </si>
  <si>
    <t>GGCCAGACCCGCACGCGGAAC</t>
  </si>
  <si>
    <t>GCGCGCGCTTCGGAGGTTTTT</t>
  </si>
  <si>
    <t>GAATCCCGAGGCAATCTCGG</t>
  </si>
  <si>
    <t>GAGGAAGGGGCGTGACGCAAG</t>
  </si>
  <si>
    <t>GCGATGGGCAGCTGGAGGAAG</t>
  </si>
  <si>
    <t>GAGGCACATTTCATCACACA</t>
  </si>
  <si>
    <t>GGGGACTTGAACAAACTGCA</t>
  </si>
  <si>
    <t>GACATTTCAGGGGTCCTCTTA</t>
  </si>
  <si>
    <t>GCGCGCGCGCGAGCCGCAGT</t>
  </si>
  <si>
    <t>GACGTcgcgcgggctcccggg</t>
  </si>
  <si>
    <t>GAGCCGCAGTCGGCGCATGCG</t>
  </si>
  <si>
    <t>GCCTGGCAGGCGGCGTGTggg</t>
  </si>
  <si>
    <t>GGAAGACTCACGCCTGGCAGG</t>
  </si>
  <si>
    <t>GGGCTGTGGCGCTCCCGCGC</t>
  </si>
  <si>
    <t>GGCGCCGCGCCATGTGGGCTG</t>
  </si>
  <si>
    <t>GGTCCCGGCGCCGCGCCATGT</t>
  </si>
  <si>
    <t>GCGGCTACGGAACAGGGCC</t>
  </si>
  <si>
    <t>GCCCGCCCGCCGCAGCCCACA</t>
  </si>
  <si>
    <t>GAGCGACAACTGACGCGAGGG</t>
  </si>
  <si>
    <t>GCGGGAGGAAGACTCACGCC</t>
  </si>
  <si>
    <t>GGGGCCAACCATTTTCGGCC</t>
  </si>
  <si>
    <t>GGCTGAGAAATTTCTTATTGA</t>
  </si>
  <si>
    <t>GGGTCTGCTCATTTCCTGCAT</t>
  </si>
  <si>
    <t>GGAAGAAATCGGTGACATTT</t>
  </si>
  <si>
    <t>GCCCCGAGTTCCCTCGCCCAC</t>
  </si>
  <si>
    <t>GCGAGGGAACTCGGGGCGAT</t>
  </si>
  <si>
    <t>GGGAACTCGGGGCGATTGGCT</t>
  </si>
  <si>
    <t>GTAGCTATTAGCCAATTCGGC</t>
  </si>
  <si>
    <t>GCCTCTTTCCCCAGTGGGCGA</t>
  </si>
  <si>
    <t>GAGCGTTCGCAAGGGGTGT</t>
  </si>
  <si>
    <t>GGCGCTAGACGCAAGCCCG</t>
  </si>
  <si>
    <t>GAAACCCGCCAGCGGCAGG</t>
  </si>
  <si>
    <t>GCGCTCGGCGGCGCGGGGTCA</t>
  </si>
  <si>
    <t>GGAAACCCGCCAGCGGCAGG</t>
  </si>
  <si>
    <t>GCAACCGTGCAGGGCCAGGG</t>
  </si>
  <si>
    <t>GGCTTGCGTCTAGCGCCTCC</t>
  </si>
  <si>
    <t>GGAGAGACCAGCGCCCGCCGC</t>
  </si>
  <si>
    <t>GCGGCGGCGGGCGGAGGGTAC</t>
  </si>
  <si>
    <t>GGCCAGGGTCACCAGAGGCGG</t>
  </si>
  <si>
    <t>GTCCCGCCAGGCCACCCACCC</t>
  </si>
  <si>
    <t>GTGACCAGACAATTTCGTC</t>
  </si>
  <si>
    <t>GGGACACGCTACGGGCTACT</t>
  </si>
  <si>
    <t>GGGCTCGGAGCCGGTTCCTCC</t>
  </si>
  <si>
    <t>GAGGGTCTCAGTCCCCGCGG</t>
  </si>
  <si>
    <t>GGCGCCCCGGCGGCCCCGGGT</t>
  </si>
  <si>
    <t>GGCTCATGGGCAGAGTCGGCC</t>
  </si>
  <si>
    <t>GCCGAGGCCTCCTGCCGCTGG</t>
  </si>
  <si>
    <t>GCGCCCTGAGGACTCAGCGAA</t>
  </si>
  <si>
    <t>Gcggcaaggcgccctcggcgc</t>
  </si>
  <si>
    <t>GCTACGGGCTACTCGGTTC</t>
  </si>
  <si>
    <t>GGTGACCAGACAATTTCGTC</t>
  </si>
  <si>
    <t>GCCGCCGGGGCGCCACTTACC</t>
  </si>
  <si>
    <t>GGCAACCGTGCAGGGCCAGGG</t>
  </si>
  <si>
    <t>GGGGACACGCTACGGGCTACT</t>
  </si>
  <si>
    <t>GCGGGCGCTGGTCTCTCCACG</t>
  </si>
  <si>
    <t>GAGGGTCTCAGTCCCCGCGGC</t>
  </si>
  <si>
    <t>GTGGCCTGGCGGGACCTGAGG</t>
  </si>
  <si>
    <t>GGGCCAGGGGGGACACGCTAC</t>
  </si>
  <si>
    <t>GCCGGGTAAGTGGCGCCCCGG</t>
  </si>
  <si>
    <t>GGGTTTCCGCGGAGTGCCGCC</t>
  </si>
  <si>
    <t>GCGGCGCGGCCGAAGGAATAC</t>
  </si>
  <si>
    <t>GCGGGCGACGTCATGACGCAA</t>
  </si>
  <si>
    <t>GGCTCCTCCCCGGTATTCCTT</t>
  </si>
  <si>
    <t>GTCGCCATCTTGAGAGCGTC</t>
  </si>
  <si>
    <t>GCGTAAATAAGACGCCGAC</t>
  </si>
  <si>
    <t>GGCGTCTTATTTACGCGTCT</t>
  </si>
  <si>
    <t>GCGCTAGCCTCGGGGCTTGA</t>
  </si>
  <si>
    <t>GAGGCTAGCGCCGCGCCGGT</t>
  </si>
  <si>
    <t>GTAGCTTCCGAATTGGGAGAG</t>
  </si>
  <si>
    <t>GTAGCTGTAGCTTCCGAATT</t>
  </si>
  <si>
    <t>GCCCAAGCGCCTACTCGCAC</t>
  </si>
  <si>
    <t>GCAAATACAGCCGCGCTGCG</t>
  </si>
  <si>
    <t>GGATCCCAGAAGGTCGCGA</t>
  </si>
  <si>
    <t>GTACCGTTTCCTCAGCGGC</t>
  </si>
  <si>
    <t>GATTTCTGCCCGTCGCTCGCC</t>
  </si>
  <si>
    <t>GGTACTGCCTTCGCGACCTTC</t>
  </si>
  <si>
    <t>GTATTTGCGGCCTGTGCGAGT</t>
  </si>
  <si>
    <t>GTGGAGCGCACTCGTAACC</t>
  </si>
  <si>
    <t>GCCCGGCGTGCACTGCGGCCG</t>
  </si>
  <si>
    <t>GCGCTGCGCGGCGAGCTGATGG</t>
  </si>
  <si>
    <t>GGCCGGCCTGACCTTATTTG</t>
  </si>
  <si>
    <t>GGGGCGGGGCGGTCGAGGATA</t>
  </si>
  <si>
    <t>GGCCGGTGAAGCAGTGCTTCG</t>
  </si>
  <si>
    <t>GCTCGCGTCCTCACGCGCTTT</t>
  </si>
  <si>
    <t>GCTCACTGCGGGCCGAGGGC</t>
  </si>
  <si>
    <t>GGTCAGGCCGGCCATGAGACC</t>
  </si>
  <si>
    <t>GCGTGAGGACGCGAGCAAACT</t>
  </si>
  <si>
    <t>GGCGCACGCGAGCCGAAACGC</t>
  </si>
  <si>
    <t>GCTGGGGTTTCCTGCGATCGA</t>
  </si>
  <si>
    <t>GCGGGAGGCGGCCCACAAATA</t>
  </si>
  <si>
    <t>GAAGTAATGAACGCGCGACT</t>
  </si>
  <si>
    <t>GTCGGCTCTCAGTGACGGGTG</t>
  </si>
  <si>
    <t>GCGCGCCATCGAAGCCCTGCA</t>
  </si>
  <si>
    <t>GCTGCGGCCGGGGCGCGCGCTCG</t>
  </si>
  <si>
    <t>GGCCGGGGCGCGCGCTCGTGG</t>
  </si>
  <si>
    <t>GAGTGGCCAATCCGGTTGT</t>
  </si>
  <si>
    <t>GTCAGAAGCGTCCGCGCCGCG</t>
  </si>
  <si>
    <t>GAGAGCCGACCTCGGTCCT</t>
  </si>
  <si>
    <t>GCGCCCGACATGGCTGCTCT</t>
  </si>
  <si>
    <t>GGCCGCGCATTTCAGTGTT</t>
  </si>
  <si>
    <t>GCAGCAGTGCTCTGAGTAGAA</t>
  </si>
  <si>
    <t>GAGGTCGGCTCTCAGTGAC</t>
  </si>
  <si>
    <t>GGGGAGGTGAGCCTACAAC</t>
  </si>
  <si>
    <t>GGCTTACCGCGCAATGCCG</t>
  </si>
  <si>
    <t>GAGGTGAGCCTACAACCGGAT</t>
  </si>
  <si>
    <t>GGTATTCTCAGGGGGCGGTGG</t>
  </si>
  <si>
    <t>GCGAAAAAAAGCAAGGTATTCTC</t>
  </si>
  <si>
    <t>GTATTCTCAGGGGGCGGTGGGGGAA</t>
  </si>
  <si>
    <t>GCAATGCCGAGGACCGAGGT</t>
  </si>
  <si>
    <t>GACAGGGTGGGCGAAAAAAAGCA</t>
  </si>
  <si>
    <t>GTTATCCCAGTGGAAATCTCG</t>
  </si>
  <si>
    <t>GAGTGGTGAACGCCTCTCTC</t>
  </si>
  <si>
    <t>GCCGCAGCTCGTGGCCGTGCA</t>
  </si>
  <si>
    <t>GTGGCCGTGCAGGGCTTCGA</t>
  </si>
  <si>
    <t>GGCGGTGGGGGAAGGGCTGCTCC</t>
  </si>
  <si>
    <t>GAGGCGGAGATGGCCCTGTA</t>
  </si>
  <si>
    <t>Gcgacgacggcagcgatggct</t>
  </si>
  <si>
    <t>GGGAGCCCACCCGGACGAAGG</t>
  </si>
  <si>
    <t>GTCATCCTCGGGAGCCCACC</t>
  </si>
  <si>
    <t>GCTTTTGCTGGACGTCATCCT</t>
  </si>
  <si>
    <t>GGCTCCGAGATTCGGTGGCTC</t>
  </si>
  <si>
    <t>GTCTACTCTCCCCCTTCGTCC</t>
  </si>
  <si>
    <t>GCGCATGACGTCATACATTC</t>
  </si>
  <si>
    <t>GgGGCCAGCCCCGGGACTCCC</t>
  </si>
  <si>
    <t>GTGGTCCCGGGTCCTGGCGC</t>
  </si>
  <si>
    <t>GCACTCACATAAAGCTACCG</t>
  </si>
  <si>
    <t>GACACACGGGCCAAATATCGAG</t>
  </si>
  <si>
    <t>GCAAGATGGCGTCGAGCGGCG</t>
  </si>
  <si>
    <t>GCGAGGATCAAAGTAGGCAAGA</t>
  </si>
  <si>
    <t>GCGGATGTTGTCCTCCCTGCG</t>
  </si>
  <si>
    <t>GTGTGTCGCATACCGCCCTC</t>
  </si>
  <si>
    <t>GTCGCATACCGCCCTCTGGACG</t>
  </si>
  <si>
    <t>GCCTACTTTGATCCTCGCAGGG</t>
  </si>
  <si>
    <t>GGACGACGGCCTCGTGCTGTGA</t>
  </si>
  <si>
    <t>GTGCCTTTATTTCCGTAGGC</t>
  </si>
  <si>
    <t>GGGCCTGCGATGTCTAGAGC</t>
  </si>
  <si>
    <t>GGCTTCGCCGCCTAGGTAA</t>
  </si>
  <si>
    <t>GCGGCGCCTTTGTGGTAGCAG</t>
  </si>
  <si>
    <t>GCAGCGGCGCGGCGCCTTTG</t>
  </si>
  <si>
    <t>GCTCTTACGACCCACCCCAGA</t>
  </si>
  <si>
    <t>GCCACAGCTTTCAGGCTGCGC</t>
  </si>
  <si>
    <t>GCACGCCTCCCCTCCAGTCC</t>
  </si>
  <si>
    <t>GCGGGGCCACTGCTACCACAA</t>
  </si>
  <si>
    <t>GTCCCGGGCCCTTACCTAGG</t>
  </si>
  <si>
    <t>GGACTGGGGATTATATCTCCC</t>
  </si>
  <si>
    <t>GATTATATCTCCCTGGAGATG</t>
  </si>
  <si>
    <t>GGCGCCATTTTAAGAACCCAA</t>
  </si>
  <si>
    <t>GCGCAACGAGGGCGAACAA</t>
  </si>
  <si>
    <t>GCTAGCACTACTGCGCAACGA</t>
  </si>
  <si>
    <t>GGGTTCAAGCTCCAACGAGCT</t>
  </si>
  <si>
    <t>GAAAGGAGACACGTACCGGAG</t>
  </si>
  <si>
    <t>GGAACCTTTGGGTTCTTAAAA</t>
  </si>
  <si>
    <t>GCCCCTATCGCCGAGCTCGT</t>
  </si>
  <si>
    <t>GACAGCAAACTTTATACTGCC</t>
  </si>
  <si>
    <t>GAATCGACTGGCCACTGGCGC</t>
  </si>
  <si>
    <t>GTCGATTCGGTGACCTCGCGC</t>
  </si>
  <si>
    <t>GCACTCAGGAATCAGCGCCC</t>
  </si>
  <si>
    <t>GTCACCGAATCGACTGGCCAC</t>
  </si>
  <si>
    <t>GAACCCGAGGAGATGAAGTA</t>
  </si>
  <si>
    <t>GCTTCACGGTGGCGGGGGGGG</t>
  </si>
  <si>
    <t>GCCACTGGGGGTGGTCCACC</t>
  </si>
  <si>
    <t>GGTGGTCCACCGGGACTGGTG</t>
  </si>
  <si>
    <t>GGTAGAGCGTCTGCGGGGCCG</t>
  </si>
  <si>
    <t>GGAAGGAGCAGCGGGCCAC</t>
  </si>
  <si>
    <t>GAGCGCGCACATGGCGACTC</t>
  </si>
  <si>
    <t>GCGCACTCCCTCAGCTACGC</t>
  </si>
  <si>
    <t>GGGTAGACAGGACCAGACGT</t>
  </si>
  <si>
    <t>GTTGCACCCTGCGTAGCTGA</t>
  </si>
  <si>
    <t>GCAGCCCGAGAGCGGCGACTT</t>
  </si>
  <si>
    <t>GCGACACCGACGGCGGCGGCT</t>
  </si>
  <si>
    <t>GAAGACGGAGAGACTAGACAC</t>
  </si>
  <si>
    <t>GCTTCGGGCCACGCCGCTAT</t>
  </si>
  <si>
    <t>GCGGGGGCCGCCCCGGTCGGG</t>
  </si>
  <si>
    <t>GTCTTCCTGTTCCAAACCACG</t>
  </si>
  <si>
    <t>GCTAAACGTCGCAAACCCACG</t>
  </si>
  <si>
    <t>GCGCCACCTTCGCGGACACCT</t>
  </si>
  <si>
    <t>GGTGATGCTAGGCGGCTCCCT</t>
  </si>
  <si>
    <t>GGTGGCGCAGCCATGGCGGCA</t>
  </si>
  <si>
    <t>GCCATGGCTGCGCCACCTTCG</t>
  </si>
  <si>
    <t>GCCAGGCTGTTGAGGGCGAGC</t>
  </si>
  <si>
    <t>GCCAGCGCCGGCTGCGAGACT</t>
  </si>
  <si>
    <t>GCACCGTACGCTGGGACGTG</t>
  </si>
  <si>
    <t>GAGCCGGCGCACCGTACGC</t>
  </si>
  <si>
    <t>GCTGCGATGGTGAGCCGCT</t>
  </si>
  <si>
    <t>GTGGCGCGCGGTGATGACGTC</t>
  </si>
  <si>
    <t>GTGCAAGAAGGCGAAGACAG</t>
  </si>
  <si>
    <t>GGAATCTGTTATCGAGGCTC</t>
  </si>
  <si>
    <t>GCTGGCGGGTGGGCCGGTTG</t>
  </si>
  <si>
    <t>GGAGAAGTTGTTGGCGCGAA</t>
  </si>
  <si>
    <t>GGTGGTTCCGGAGGCTAGCAA</t>
  </si>
  <si>
    <t>GCACTCCTGGTATGCAGGGTG</t>
  </si>
  <si>
    <t>GATGGCGGTGGGTGGTTCCGG</t>
  </si>
  <si>
    <t>GAATCTGTTATCGAGGCTC</t>
  </si>
  <si>
    <t>GCTGGGGGAGGCCGTGCGGCT</t>
  </si>
  <si>
    <t>GCGATGGTGAGCCGCTGGGGG</t>
  </si>
  <si>
    <t>GCAGCCCCAGGATGAAGGCGC</t>
  </si>
  <si>
    <t>GGTTGAGGAATCTGTTATCG</t>
  </si>
  <si>
    <t>GTGGTTCCGGAGGCTAGCAA</t>
  </si>
  <si>
    <t>GAAGGCGAAGACAGTGGCGCG</t>
  </si>
  <si>
    <t>GGGGAGGCCCCCCGGCTCG</t>
  </si>
  <si>
    <t>GTGACGTCACTACCGGTCG</t>
  </si>
  <si>
    <t>GCCGATACTTGTCCACCCAG</t>
  </si>
  <si>
    <t>GCGCGGGATTTTCAAGCGT</t>
  </si>
  <si>
    <t>GTGATAGTCCAGCCGTCCCA</t>
  </si>
  <si>
    <t>GACTCACCAGGTTCCGCAGC</t>
  </si>
  <si>
    <t>GACGGCTGGACTATCACA</t>
  </si>
  <si>
    <t>GCCGCGTAAATGATTTTGGA</t>
  </si>
  <si>
    <t>GGCGCGAAACCCCGAGCCGGG</t>
  </si>
  <si>
    <t>GGTAGTGACGTCACGAGATT</t>
  </si>
  <si>
    <t>GACATCAGTGATCGTAAGTCTCC</t>
  </si>
  <si>
    <t>GCAGGGCGGGAATACGCCGGT</t>
  </si>
  <si>
    <t>GCCGTTCCGTGGCGGGAACTG</t>
  </si>
  <si>
    <t>GCTTTTCGCCCGCCGTTCCG</t>
  </si>
  <si>
    <t>GTGCCCGCGTATTCCTAC</t>
  </si>
  <si>
    <t>GAAAAGCAGGGCGGGAATACGC</t>
  </si>
  <si>
    <t>GGGCGGGAATACGCCGGT</t>
  </si>
  <si>
    <t>GAATACGCCGGTAGGAATACG</t>
  </si>
  <si>
    <t>GGGCACGTAACGCGTCACTTC</t>
  </si>
  <si>
    <t>GCGGGAACTGAGGCGACTGT</t>
  </si>
  <si>
    <t>GTAACGCGTCACTTCCGGTGC</t>
  </si>
  <si>
    <t>GTCTCCATGGCGGGGAGACGA</t>
  </si>
  <si>
    <t>GCGCGCGAACTGTAAGTGCC</t>
  </si>
  <si>
    <t>GTCTCAGGGTCAGGTCGCGGC</t>
  </si>
  <si>
    <t>GGTCACTGTGCAGGCGCTT</t>
  </si>
  <si>
    <t>GGTGACGCGACGATCTCAG</t>
  </si>
  <si>
    <t>GCGACGATCTCAGCGGATC</t>
  </si>
  <si>
    <t>GACCTCAGCACTCAAGCAGC</t>
  </si>
  <si>
    <t>GACGACGGGAAGAGGTCGGGT</t>
  </si>
  <si>
    <t>GAAGAGGTCGGGTTGGGGTC</t>
  </si>
  <si>
    <t>GCCCGCGGCGACCAAGATC</t>
  </si>
  <si>
    <t>GCTCCTGTCCCCCGGCTGGTC</t>
  </si>
  <si>
    <t>GTGCCGGGTGTGAGCGGGGTG</t>
  </si>
  <si>
    <t>GAAGTAAGTGCCGGGTGTGAG</t>
  </si>
  <si>
    <t>GcggggcTACGGAAGCCGAGC</t>
  </si>
  <si>
    <t>GCTGAGGAAGGGAGCGCACGC</t>
  </si>
  <si>
    <t>GCGGAGGCCGGCTCTGCGCTT</t>
  </si>
  <si>
    <t>GGCGCCCGGCGGTATTTGTT</t>
  </si>
  <si>
    <t>GGCGGTATTTGTTGGGTCGG</t>
  </si>
  <si>
    <t>GGATTCGCAGTGGCCTGTGGT</t>
  </si>
  <si>
    <t>GTCGGCGTCGTCCGGCCAC</t>
  </si>
  <si>
    <t>GCCTCATCTGCCCGCCCCTCA</t>
  </si>
  <si>
    <t>GGGACCTGGCTAGGTACgcgg</t>
  </si>
  <si>
    <t>GcggcgTCCGCTGGGCGGTAG</t>
  </si>
  <si>
    <t>GGGGCGGGCAGATGAGGCCTA</t>
  </si>
  <si>
    <t>GGACGTGGAACTTTGAGGAAA</t>
  </si>
  <si>
    <t>GccgccgccgcGTACCTAGCC</t>
  </si>
  <si>
    <t>GAGAAGAACCCGTCGCACAG</t>
  </si>
  <si>
    <t>GAACCCGTCGCACAGGGGCTG</t>
  </si>
  <si>
    <t>GTCCCGCCTCTACCGCCCAG</t>
  </si>
  <si>
    <t>GGCCAGTTTGGGAACTCCGC</t>
  </si>
  <si>
    <t>GCTCGCGTCTCGCTCGGCTTC</t>
  </si>
  <si>
    <t>GGAGAGAGCTCGCGTCTCGCT</t>
  </si>
  <si>
    <t>GCGGGCTTTGTAAAGCCGCC</t>
  </si>
  <si>
    <t>GCGGCGGCTCTGGGTCCCGCC</t>
  </si>
  <si>
    <t>GGGAAGAGCGGCCACGGCGC</t>
  </si>
  <si>
    <t>GAGCCCCTCTCGCCCGGGAC</t>
  </si>
  <si>
    <t>GGGGCGAGCCCCTCTCGCC</t>
  </si>
  <si>
    <t>GGCGAAGGGGAGGGCTGCGGG</t>
  </si>
  <si>
    <t>GCTCATGGGGACGCGAGAGCT</t>
  </si>
  <si>
    <t>GTCCCCACATCCGCAGGCTCA</t>
  </si>
  <si>
    <t>GCGGGAGCTTCCAGCGTCCCC</t>
  </si>
  <si>
    <t>GCCTTCAAgggccggggggag</t>
  </si>
  <si>
    <t>GGAGGTCAGCGAAAGGTAACC</t>
  </si>
  <si>
    <t>GccgcccAACTTTGCACAA</t>
  </si>
  <si>
    <t>GcccgcgcTACCTGGGGACGC</t>
  </si>
  <si>
    <t>GGAAGCTCCCGCGGCGGCTCT</t>
  </si>
  <si>
    <t>GACGCTGGAAGCTCCCGCGG</t>
  </si>
  <si>
    <t>GCCTGCGGATGTGGGGACTGC</t>
  </si>
  <si>
    <t>GGGGCGGAGGGTGGGCAGACTGA</t>
  </si>
  <si>
    <t>GCATCTCGCCGCGAGGGGGCGG</t>
  </si>
  <si>
    <t>GGAACGAGGCATCTCGCCGCG</t>
  </si>
  <si>
    <t>GCGGGAGAAGCCCGGGGAACG</t>
  </si>
  <si>
    <t>GGCGGAGGGCGGGAGAAGCCCG</t>
  </si>
  <si>
    <t>GAGGGAGGAGATCGGCGGA</t>
  </si>
  <si>
    <t>GCTTTCAACAGAGGGAGGAGAT</t>
  </si>
  <si>
    <t>GGTGACAGTGGTAGGCCGCG</t>
  </si>
  <si>
    <t>GGCGAGATGCCTCGTTCCCC</t>
  </si>
  <si>
    <t>GGGCAGACTGAGGGTTCCCCG</t>
  </si>
  <si>
    <t>GACTTCCTCTCGATGTCTCAC</t>
  </si>
  <si>
    <t>GGAGAGGCGCCGATCTCGC</t>
  </si>
  <si>
    <t>GGACGCCAGGGCCGTCTCAC</t>
  </si>
  <si>
    <t>GACATCGAGAGGAAGTCGCTG</t>
  </si>
  <si>
    <t>GGGGGAGGAACAGAGCACGGC</t>
  </si>
  <si>
    <t>GAGTGGCCGTTCCGACCTC</t>
  </si>
  <si>
    <t>GCCGTTCCGACCTCCGGTC</t>
  </si>
  <si>
    <t>GTCCTACGGCCTCCGAGGCT</t>
  </si>
  <si>
    <t>GATGCTACCAGCCGGCGAGAT</t>
  </si>
  <si>
    <t>GAATGGAGCCGAGGACTCGCG</t>
  </si>
  <si>
    <t>GAAGGGAGAACAGGAACGGC</t>
  </si>
  <si>
    <t>GACCCGGGACGTGGCAGAAGC</t>
  </si>
  <si>
    <t>GAGCAGGCACACTCTGGGACC</t>
  </si>
  <si>
    <t>GTCACACAGTGTTAAGGGGAA</t>
  </si>
  <si>
    <t>GGTTCGGACTGGGGCCGCCAT</t>
  </si>
  <si>
    <t>GAGGCATCTGGGTTCGGAC</t>
  </si>
  <si>
    <t>GCGCGTGCGCGAGCCATC</t>
  </si>
  <si>
    <t>GGAAGAGGTCACACAGTGTTA</t>
  </si>
  <si>
    <t>GGGATCTGAGCAGGCACACTC</t>
  </si>
  <si>
    <t>GGGCAGCGCAACTGTAAGGAC</t>
  </si>
  <si>
    <t>GTCTGGGCCGAGCACCGACC</t>
  </si>
  <si>
    <t>GGGGCTTCGGGCACGAGTGT</t>
  </si>
  <si>
    <t>GAAGCGTGGGCCCGGCCCAG</t>
  </si>
  <si>
    <t>GCCCCGGACCATTACAAACAA</t>
  </si>
  <si>
    <t>GCGCGAGCGCGCGGCAAAT</t>
  </si>
  <si>
    <t>GAACTGGGAGCGCGCCGCGG</t>
  </si>
  <si>
    <t>GCGGGCCGTCTGCGTCCGCT</t>
  </si>
  <si>
    <t>GTCCGGGGCGCCCGTCAGTCA</t>
  </si>
  <si>
    <t>GCATTTTCCTCGCGCAACAT</t>
  </si>
  <si>
    <t>GTCTGGGCCGAGCACCGACCT</t>
  </si>
  <si>
    <t>GGGTTTCCGAAGCGTGGGCC</t>
  </si>
  <si>
    <t>GCGCGCGGCAAATCGGGC</t>
  </si>
  <si>
    <t>GGAACTGGGAGCGCGCCGCGG</t>
  </si>
  <si>
    <t>GCTGTGGGACGAGCTGCGGCG</t>
  </si>
  <si>
    <t>GAGCTGCGGCGCGGTAAGTGC</t>
  </si>
  <si>
    <t>GCTGCGCAGTAGCGGGGGTGGG</t>
  </si>
  <si>
    <t>GTTACGGGTTACGCCAGTG</t>
  </si>
  <si>
    <t>GCCCGGAACGTGTACAGTTA</t>
  </si>
  <si>
    <t>GCGCCCTGGCTCCTGGCCGCC</t>
  </si>
  <si>
    <t>GCAGCTCGAGTGGTCCGGCT</t>
  </si>
  <si>
    <t>GGTGGGCGGGAGCGCCCTTCC</t>
  </si>
  <si>
    <t>GGCAAAGGGTCACAGCCGCAC</t>
  </si>
  <si>
    <t>GGAAGAGAAGAAGGAAGCGCC</t>
  </si>
  <si>
    <t>GCAATACACTAACCTCTCCGC</t>
  </si>
  <si>
    <t>GCCAGGGCGCAGACCTCCAAGC</t>
  </si>
  <si>
    <t>GGCATCGTCCTCAGCGCCT</t>
  </si>
  <si>
    <t>GATCCCCGACTCCCTTCTTTA</t>
  </si>
  <si>
    <t>GCCCCCGGATGGGATGGTTG</t>
  </si>
  <si>
    <t>GCCTTTTCCGCCTGCCGCCCC</t>
  </si>
  <si>
    <t>GACGCCATAAAGAAGGGAGTC</t>
  </si>
  <si>
    <t>GAAAGCGGTGGGAGAAAGCCC</t>
  </si>
  <si>
    <t>GGCTCCTCTCAGGACTTTCG</t>
  </si>
  <si>
    <t>GGGAGTGATCATGTTGGTGA</t>
  </si>
  <si>
    <t>GGCGTGAGTATTGGAAGAGCG</t>
  </si>
  <si>
    <t>GcTTGCTGGGAAGAGAGGCGAAGCC</t>
  </si>
  <si>
    <t>GccgcggggcTTGCTGGGAAGAG</t>
  </si>
  <si>
    <t>GcgggcggccgcggggcTTGCT</t>
  </si>
  <si>
    <t>GTGGCAccgccccgctcgcggg</t>
  </si>
  <si>
    <t>GCAGATTCCGTCGCTTCTTC</t>
  </si>
  <si>
    <t>Gccccgcggccgcccgcgagc</t>
  </si>
  <si>
    <t>GagcggggcggTGCCACGTA</t>
  </si>
  <si>
    <t>GTACGGCTCCGGAAGAAGCGA</t>
  </si>
  <si>
    <t>GggcggTGCCACGTACGGCTC</t>
  </si>
  <si>
    <t>GCGAAGCCAGGTCACCTTTCA</t>
  </si>
  <si>
    <t>GCGTGGATAATTGCAGGCCC</t>
  </si>
  <si>
    <t>GGCAGAACTTCCGGGAGGCG</t>
  </si>
  <si>
    <t>GTTCTGCCTTGTCTCCGCCGC</t>
  </si>
  <si>
    <t>GCCTTGTCTCCGCCGCGGGTC</t>
  </si>
  <si>
    <t>GCTGCGAGTTCTGTTCCCGCG</t>
  </si>
  <si>
    <t>GGCGCCAGTTCAAAGAACTT</t>
  </si>
  <si>
    <t>GATCACGCTTAGGGCCCAAC</t>
  </si>
  <si>
    <t>GTTTTGGGGCCGTCAGTCTCC</t>
  </si>
  <si>
    <t>GTGTCTTCTCTCTCCAGGCG</t>
  </si>
  <si>
    <t>GAGGCCTGGCACAGTCCTGTT</t>
  </si>
  <si>
    <t>GCGTCTGAGGTTGCTGGTGTTG</t>
  </si>
  <si>
    <t>GCACCTGAGCGGGCGGAGCGG</t>
  </si>
  <si>
    <t>GAGGGACGGGACGCACCTGAG</t>
  </si>
  <si>
    <t>GccgcgcccccgGGAGGAAAG</t>
  </si>
  <si>
    <t>GAAGATTCCGGAGGACTGG</t>
  </si>
  <si>
    <t>GCACATAAACTAGAAGATTC</t>
  </si>
  <si>
    <t>GGGAGACCTTCGTCTGATT</t>
  </si>
  <si>
    <t>GGTCTTTCTTTTTGGCTCTGA</t>
  </si>
  <si>
    <t>Gcggcgcgggaggtgtgtgc</t>
  </si>
  <si>
    <t>Gcgagcgtgggtgggggttgc</t>
  </si>
  <si>
    <t>GGTAATGTGTGGACTCCTGAC</t>
  </si>
  <si>
    <t>Gcgggggtcccggcctagaag</t>
  </si>
  <si>
    <t>GAAGGTCTCCCAGATGGTCTA</t>
  </si>
  <si>
    <t>GGCCAGCCTAGCAGTCCCCTG</t>
  </si>
  <si>
    <t>GTTTCTGAATGTACAGAGCATAA</t>
  </si>
  <si>
    <t>GAGCATAATGGCAGCGTCTG</t>
  </si>
  <si>
    <t>GGCCAATGCCCCCAGTCCTC</t>
  </si>
  <si>
    <t>Gggtgctgtgagaaccgaggc</t>
  </si>
  <si>
    <t>Gcagcggggtggggggaccga</t>
  </si>
  <si>
    <t>GGCGGAAGTTGCGGTGCATTG</t>
  </si>
  <si>
    <t>GACAGTTCAGCCACCGCGG</t>
  </si>
  <si>
    <t>GAATTCCAACCTCTCCGATC</t>
  </si>
  <si>
    <t>GGGGACAGTTCAGCCACCG</t>
  </si>
  <si>
    <t>GCTTTCGGGGGCGGAAGTTG</t>
  </si>
  <si>
    <t>GCGGAAGTTGCGGTGCATTGT</t>
  </si>
  <si>
    <t>GACGTTACCCGGATCGGAG</t>
  </si>
  <si>
    <t>GTGCACCGGACCACGGGGAGG</t>
  </si>
  <si>
    <t>GTCCCCGGCGCGGCCAGCCGG</t>
  </si>
  <si>
    <t>GCGCCGCCCCTGACGTTACC</t>
  </si>
  <si>
    <t>GTTACCCGGATCGGAGAGGT</t>
  </si>
  <si>
    <t>GTCTCGGACCCCGGTGTGCAC</t>
  </si>
  <si>
    <t>GGGGAGGCGGCTCCAAAGGCG</t>
  </si>
  <si>
    <t>GGCGCGGTGAACGTTGGTGA</t>
  </si>
  <si>
    <t>GCTCACAACAAGATCCCGCCG</t>
  </si>
  <si>
    <t>GGCGGCGCGCCACTTTCATTC</t>
  </si>
  <si>
    <t>GCGGTGCATTGTGGGTTCTCC</t>
  </si>
  <si>
    <t>GAACAGCGCCCGCCCACCCCA</t>
  </si>
  <si>
    <t>GTGCTGGTGAGTGTGACGGC</t>
  </si>
  <si>
    <t>GTGTTTGTCCCTCGGCCGCCG</t>
  </si>
  <si>
    <t>GAGTGTGACGGCTGGAACTC</t>
  </si>
  <si>
    <t>GTAAGCAGACACGCGTGGCGC</t>
  </si>
  <si>
    <t>GATCAAGTTTTCTCTTCTTGGA</t>
  </si>
  <si>
    <t>GCCATTTATGATTACTTGAATTGA</t>
  </si>
  <si>
    <t>Gattttggtatcacagaaaatca</t>
  </si>
  <si>
    <t>Gtatcacagaaaatcaaggtgaaac</t>
  </si>
  <si>
    <t>Ggtgaaacaggaaatgaggttgg</t>
  </si>
  <si>
    <t>Ggtggtgcctatctgatttcg</t>
  </si>
  <si>
    <t>Gcttgaagttgtacagtacccaat</t>
  </si>
  <si>
    <t>Ggttcacacatcctgttagta</t>
  </si>
  <si>
    <t>Gaccataaatacttttaaattcttt</t>
  </si>
  <si>
    <t>Ggcatcaagaacagaaaaagtt</t>
  </si>
  <si>
    <t>GCGCTGTTCCTCCTCCAGAC</t>
  </si>
  <si>
    <t>Gttcttgatgcccttagtgtccat</t>
  </si>
  <si>
    <t>GTGCTTCACTACCCAACGCG</t>
  </si>
  <si>
    <t>GAAAACACAACAGCTTCTGGGAC</t>
  </si>
  <si>
    <t>GCTTTCTGAAAAGACTTCTGTCTGT</t>
  </si>
  <si>
    <t>GAGTTTGAAGATGATCTTGTAA</t>
  </si>
  <si>
    <t>GGTGCGAGAGTCACGTGGAGA</t>
  </si>
  <si>
    <t>GATTCTGTTTGCGGAAACGG</t>
  </si>
  <si>
    <t>GCGAAGTGAGCCCATGTCAG</t>
  </si>
  <si>
    <t>Gattaatcacaatcccttactaac</t>
  </si>
  <si>
    <t>GAAGTAAGGGAAGGAAAATCAG</t>
  </si>
  <si>
    <t>GCCCAAGGGCTCAGGGGAAGTA</t>
  </si>
  <si>
    <t>GAGCGACCCAGCCCGCGAGCG</t>
  </si>
  <si>
    <t>GCCCGCGAGCGAGGTGAGGT</t>
  </si>
  <si>
    <t>GAGCGAGGTGAGGTAGGCGCC</t>
  </si>
  <si>
    <t>GAGGTAGGCGCCGGGCGACGC</t>
  </si>
  <si>
    <t>GAGCGGTGCGCGCAACTTCT</t>
  </si>
  <si>
    <t>GGCGACGGGGGATGAACGCG</t>
  </si>
  <si>
    <t>GAGCCTCGCGGAGTAGAGAGG</t>
  </si>
  <si>
    <t>GGGGGCTGGGCCGGCGGTCCG</t>
  </si>
  <si>
    <t>GAGCTGTTGCGGGGTCCGCG</t>
  </si>
  <si>
    <t>GGGGAAGCTGGAGCTGTTGC</t>
  </si>
  <si>
    <t>GGAGCGGTGCGCGCAACTTCT</t>
  </si>
  <si>
    <t>GGGGGGCGGTGGGGACCCGCC</t>
  </si>
  <si>
    <t>GCGACGGGGGATGAACGCG</t>
  </si>
  <si>
    <t>GCCGGCGGTCCGGGGTGGCTG</t>
  </si>
  <si>
    <t>GAGGGGGCCATTGCGGTGAGG</t>
  </si>
  <si>
    <t>GGCTCGGGGCCGCAGCCACCC</t>
  </si>
  <si>
    <t>GGGGAAGCTGGAGCTGTTGCG</t>
  </si>
  <si>
    <t>GGAGCTGTTGCGGGGTCCGCG</t>
  </si>
  <si>
    <t>GGTCGGCCAACTGAGCGAGG</t>
  </si>
  <si>
    <t>GAGCCGCGCGCACGTCGGGGG</t>
  </si>
  <si>
    <t>GGCCAATAACTGCGCAGCGCG</t>
  </si>
  <si>
    <t>GTAGCATCCGTGAGCACCGAT</t>
  </si>
  <si>
    <t>GCACCTTCTCGGCCTCTTTG</t>
  </si>
  <si>
    <t>GTAGCCAGAGCGGCGCAGTGG</t>
  </si>
  <si>
    <t>GCTGACTGGCTCCGCCATTCG</t>
  </si>
  <si>
    <t>GGGGTGCTCGCTTCAGCCAAT</t>
  </si>
  <si>
    <t>GCCGCTCTGGCTACTTTTCTC</t>
  </si>
  <si>
    <t>GGCCGAGAAGGTGCGGGTCT</t>
  </si>
  <si>
    <t>GTCACGATTCTCCGCAAAG</t>
  </si>
  <si>
    <t>GCTCCGCCATTCGCGGGA</t>
  </si>
  <si>
    <t>GGGAGCGCAGTACGCGTTTTC</t>
  </si>
  <si>
    <t>GGAGCGCAGTACGCGTTTTC</t>
  </si>
  <si>
    <t>GGCTCCGCCATTCGCGGGA</t>
  </si>
  <si>
    <t>GAGGCCGAGAAGGTGCGGGTC</t>
  </si>
  <si>
    <t>GCTTCAGCCAATCGGTGCTCA</t>
  </si>
  <si>
    <t>GCCCCTTGCTTCCGCTAGTG</t>
  </si>
  <si>
    <t>GCCTCTTATCTGAGTAGCTTCTG</t>
  </si>
  <si>
    <t>GCTCTTTTGACTCTGTTCG</t>
  </si>
  <si>
    <t>GTTTTTTCCTTCAAAATAACTTAA</t>
  </si>
  <si>
    <t>GTAAGTATCTGTTTGAATTTGT</t>
  </si>
  <si>
    <t>GATGTGAAAAACAATGAGAAGG</t>
  </si>
  <si>
    <t>GAGGCTCCAAGAGGACATTTT</t>
  </si>
  <si>
    <t>GCTACTCAGATAAGAGGCTCCAAG</t>
  </si>
  <si>
    <t>GGTGACTTGACCCCGGAAGTG</t>
  </si>
  <si>
    <t>GACTCTGTTCGCGGGAAGAAT</t>
  </si>
  <si>
    <t>GGGGTGTGAAGCTCCGGTGC</t>
  </si>
  <si>
    <t>GAAGCTCCGGTGCTGGTGCGG</t>
  </si>
  <si>
    <t>GCTGGTGCGGCGGGGGACTGC</t>
  </si>
  <si>
    <t>GATGATactgtatgcatagtg</t>
  </si>
  <si>
    <t>GcatggaacAAATGAATAAGAA</t>
  </si>
  <si>
    <t>GCGATCACAGGATTCCCGG</t>
  </si>
  <si>
    <t>GCGAGACGAGGTACCTGAGGC</t>
  </si>
  <si>
    <t>Gttccatgctagtgctgggaata</t>
  </si>
  <si>
    <t>GATCGCAGAAAGGTAGTCTC</t>
  </si>
  <si>
    <t>GCTTCTGTGGATCTGATGATGCT</t>
  </si>
  <si>
    <t>GGAATCCTGTGATCGCAGAA</t>
  </si>
  <si>
    <t>GCGGCGGAAACGCGATCTCTG</t>
  </si>
  <si>
    <t>GCGTGACTGCCCTTACCGCTC</t>
  </si>
  <si>
    <t>GCTTTCGCCGCCCGTTGA</t>
  </si>
  <si>
    <t>GGGCACGGCCCTTCAACGGG</t>
  </si>
  <si>
    <t>GGGGCGGAAGCTGGAATCTGG</t>
  </si>
  <si>
    <t>GAAACTGGACACGCTACCCT</t>
  </si>
  <si>
    <t>GGTGATCTGGGAGGAGGACCC</t>
  </si>
  <si>
    <t>GGACGGATTTCAGGTGATC</t>
  </si>
  <si>
    <t>GCCTGGAGCACGTAGGTGGCG</t>
  </si>
  <si>
    <t>GCCTCCTCTGTGCATAGATCT</t>
  </si>
  <si>
    <t>GAAAAGCCGCAGGTAGGAGCA</t>
  </si>
  <si>
    <t>GGGGAGAGTAGTCTGCCGGA</t>
  </si>
  <si>
    <t>GCGCTCCTGAAAGGCTGCTTC</t>
  </si>
  <si>
    <t>GCCCAGCGAAGTCCGCCATG</t>
  </si>
  <si>
    <t>GGGGAGCCCCGGCCTTGCGGC</t>
  </si>
  <si>
    <t>GCGGTCTATAACTCGAGATCG</t>
  </si>
  <si>
    <t>GCAGACTACTCTCCCCCATGG</t>
  </si>
  <si>
    <t>GCTCTCGAAAAGCCGCAGGT</t>
  </si>
  <si>
    <t>GAGTTATAGACCGCAGCGCGC</t>
  </si>
  <si>
    <t>GAAATGCTAAAGCCTGGCGGAA</t>
  </si>
  <si>
    <t>GGCTATTTCCGTTTCCGTA</t>
  </si>
  <si>
    <t>GGAGGCTGCAGGCGCTGGGGATG</t>
  </si>
  <si>
    <t>GCGGAAGGTACGCGAGAGGCG</t>
  </si>
  <si>
    <t>GGCGGAAAGGCAGCCGCTTTC</t>
  </si>
  <si>
    <t>GGCGACACTTAATGTTCACG</t>
  </si>
  <si>
    <t>GCAGCAGCGGAAGGTACGCGAG</t>
  </si>
  <si>
    <t>GCGCGTTGTTCCTGACGCTTA</t>
  </si>
  <si>
    <t>GCCTCCTGAAGTTCTTCGGCAG</t>
  </si>
  <si>
    <t>GGGATGGGGCGACGGAAAACG</t>
  </si>
  <si>
    <t>GTAGAGGGCGTCTAGAGGCGC</t>
  </si>
  <si>
    <t>GGCCTCGTAGAGGGCGTCTAG</t>
  </si>
  <si>
    <t>GCGCGTAACGCCACTTCCG</t>
  </si>
  <si>
    <t>GCGCCGGAACAGGCGGAAC</t>
  </si>
  <si>
    <t>GGACCCGGGCTGGTGATCGAT</t>
  </si>
  <si>
    <t>GTGGCGTTACGCGCAGCTTC</t>
  </si>
  <si>
    <t>GTGCGCTGGGTCTCAGCCCCG</t>
  </si>
  <si>
    <t>GGTCTCAGCCCCGGGGAGCGT</t>
  </si>
  <si>
    <t>GAAAGGGTCCCGTGATGAGGG</t>
  </si>
  <si>
    <t>GCTGCTTGCCAGGAGACAGTG</t>
  </si>
  <si>
    <t>Gatgccggcggtgacttaggtc</t>
  </si>
  <si>
    <t>GCGCCTCTTTCCCTTCGGTG</t>
  </si>
  <si>
    <t>GAAAACAGGTGCGCTCGAGC</t>
  </si>
  <si>
    <t>GTCTCTTGCGGTGCCGTTGC</t>
  </si>
  <si>
    <t>GTAAGCGCAGTTGTCGTCTCTTG</t>
  </si>
  <si>
    <t>GCGGAGGAGCGCCTCTTTCCCTT</t>
  </si>
  <si>
    <t>GACCGCCTATATAAGCCATGCGC</t>
  </si>
  <si>
    <t>Gaaagggaggctaggttcccc</t>
  </si>
  <si>
    <t>Gtttccagacctaagtcaccgc</t>
  </si>
  <si>
    <t>GGCTGCAACGAAAAAGAGAGAGT</t>
  </si>
  <si>
    <t>GAAGACGAGAACAGACCTAAA</t>
  </si>
  <si>
    <t>GCGCTTACTCACCACACCGA</t>
  </si>
  <si>
    <t>GAGGCGCTCCTCCGCCTGCGCA</t>
  </si>
  <si>
    <t>GCCTGCGCATGGCTTATAT</t>
  </si>
  <si>
    <t>GATGATATGTCGCTTTTAtaaa</t>
  </si>
  <si>
    <t>GTCGCTTTTAtaaatggctgc</t>
  </si>
  <si>
    <t>Ggtccctttgagaaaagctt</t>
  </si>
  <si>
    <t>GTCTTCCCGTCCTTTGACAGGA</t>
  </si>
  <si>
    <t>GgTTCGAGGCTGTAACACCAC</t>
  </si>
  <si>
    <t>GGCAGTACAAGTCAGGAATTG</t>
  </si>
  <si>
    <t>Gtggtgcaaggtccttcccag</t>
  </si>
  <si>
    <t>GGCGCGGATGAACGCGGAT</t>
  </si>
  <si>
    <t>GAAATGCCCCGCGGCGCAGG</t>
  </si>
  <si>
    <t>GGGCATTTCTCAAGGCGGGT</t>
  </si>
  <si>
    <t>GACACCAAGTAGAGCGAC</t>
  </si>
  <si>
    <t>GCGCGGATGAACGCGGATA</t>
  </si>
  <si>
    <t>GAGGCTCTCAGTGATCGGACC</t>
  </si>
  <si>
    <t>GACCCAAGCCCCGGTGGAAGA</t>
  </si>
  <si>
    <t>GGCGGACTCCCCCGTAGATTC</t>
  </si>
  <si>
    <t>GCCTTCAGGTGCCCCGCCGA</t>
  </si>
  <si>
    <t>GCCGAGGGTTCGGATCCTGT</t>
  </si>
  <si>
    <t>GCGCCGCGGGGCATTTCTCA</t>
  </si>
  <si>
    <t>GAGAGCCTCCCTCTTCCACCG</t>
  </si>
  <si>
    <t>GAGCTCCCGTCGCTCTACT</t>
  </si>
  <si>
    <t>GGCTCCATATTCCTCGGGCTG</t>
  </si>
  <si>
    <t>GCTTCCGGCCGAGGGCCTTA</t>
  </si>
  <si>
    <t>GGCTACTTCGCCCGCAGCCCG</t>
  </si>
  <si>
    <t>GAGCCCGCCTCCTGGCCCATA</t>
  </si>
  <si>
    <t>GCCATGGATGGCGACGGATAA</t>
  </si>
  <si>
    <t>GCCGTTCGAGCCAAGGACGCA</t>
  </si>
  <si>
    <t>GTTTTGGGCCAGCAGGCATTG</t>
  </si>
  <si>
    <t>GAGTGCTCAGAAGCACGGTC</t>
  </si>
  <si>
    <t>GCTTCCGGCCGAGGGCCTTAT</t>
  </si>
  <si>
    <t>GCAGGCTCGGCCTGCCATGGA</t>
  </si>
  <si>
    <t>GCGAAGTAGCCCCCGCAGGCT</t>
  </si>
  <si>
    <t>GCTCCATATTCCTCGGGCTGC</t>
  </si>
  <si>
    <t>GAAAGCGGAGCTTCCGGCCGA</t>
  </si>
  <si>
    <t>GCCGAGAGGCCGGAAATCGCG</t>
  </si>
  <si>
    <t>GcaacACCGGGAAGGTCTC</t>
  </si>
  <si>
    <t>GCTTGTCCGCGCGATTTC</t>
  </si>
  <si>
    <t>GATCAAAGTCGGTGCGTGCTC</t>
  </si>
  <si>
    <t>GTCGGTGCGTGCTCTGGTTG</t>
  </si>
  <si>
    <t>GTGCGTGCTCTGGTTGTGGCC</t>
  </si>
  <si>
    <t>GTGCAAAGCTTTCCCCGTATG</t>
  </si>
  <si>
    <t>GGAAAGCTTTGCACGCGCGGC</t>
  </si>
  <si>
    <t>GACAGCGTTCGGCCGCTGCC</t>
  </si>
  <si>
    <t>GGAGACTGGGTCCTGGCCTTT</t>
  </si>
  <si>
    <t>GCTGGATGATGCCCAAAGGCC</t>
  </si>
  <si>
    <t>GACGGCCCAGTCTGGAGGGTT</t>
  </si>
  <si>
    <t>GCCCTGCGGCTGCGGACGAGA</t>
  </si>
  <si>
    <t>GCGAGTGAGAGGCCGGAccc</t>
  </si>
  <si>
    <t>GTCCGGCCGCGCCTAGAGCCC</t>
  </si>
  <si>
    <t>GAACGCTGTCTGCGAAGAAGAA</t>
  </si>
  <si>
    <t>GCGCTTCAGCCAACGCGGGAG</t>
  </si>
  <si>
    <t>GAGCGGCATGGTCGACGGCCC</t>
  </si>
  <si>
    <t>GGAGGTGGAGGTCGAGCGGCA</t>
  </si>
  <si>
    <t>GCCAGCGGCGAGTCCGGGAA</t>
  </si>
  <si>
    <t>GCGTTCTTCTACACATGCGCA</t>
  </si>
  <si>
    <t>GCGCCTCAGCTTCCCAGCGG</t>
  </si>
  <si>
    <t>GGAAGGGCGCGAGTCCGGGAA</t>
  </si>
  <si>
    <t>GGCCGGCTGTGCAGCGGAAT</t>
  </si>
  <si>
    <t>GCGCCAAACGGCTCCCAGA</t>
  </si>
  <si>
    <t>GCTCGACCTCCACCTCCGCT</t>
  </si>
  <si>
    <t>GAGTCTTACTGTTGCGGGCTC</t>
  </si>
  <si>
    <t>GGAGGGAGACCTATCTCCG</t>
  </si>
  <si>
    <t>GGGAGGCTGGGGAAGCGTCGG</t>
  </si>
  <si>
    <t>GATTTCTGCGCCCGTCGTG</t>
  </si>
  <si>
    <t>GCGGCTCCACCGCGGTACG</t>
  </si>
  <si>
    <t>GAGACCTATCTCCGAGGACGC</t>
  </si>
  <si>
    <t>GCAGGGTCCCCGGACCTGGA</t>
  </si>
  <si>
    <t>GCCCAACCCCCACCACTGCGCCCA</t>
  </si>
  <si>
    <t>GAAAATGGCTCTGCACCAACTGC</t>
  </si>
  <si>
    <t>GTCGTCTTATTGTACTTAAAG</t>
  </si>
  <si>
    <t>GGTGCAGAGCCATTTTCATTCC</t>
  </si>
  <si>
    <t>GGGGGTTGGGCTAGCTGTCCC</t>
  </si>
  <si>
    <t>GGCTCCGTGGGCGCAGTGGTG</t>
  </si>
  <si>
    <t>GAACGCGGCTCCGTGGGCGCAG</t>
  </si>
  <si>
    <t>GTGACTGAACGCGGCTCCGT</t>
  </si>
  <si>
    <t>GTTGCGGAAGTGACTGAACG</t>
  </si>
  <si>
    <t>GGGGCTGACGAATGGGGCGCC</t>
  </si>
  <si>
    <t>GAGGCGTGGGGCTGACGAATG</t>
  </si>
  <si>
    <t>GGCGGCGCGAATTCGAGCT</t>
  </si>
  <si>
    <t>GTTGAGCGAAGATGTGATGG</t>
  </si>
  <si>
    <t>GGGGTGGAGAGGCGGCCCCCG</t>
  </si>
  <si>
    <t>GGCCAGAGTTTGGTCAGGATG</t>
  </si>
  <si>
    <t>GAGCCATTTTCATTCCCGG</t>
  </si>
  <si>
    <t>GCCGGTGGCCGCGTACCG</t>
  </si>
  <si>
    <t>GCCATCAGGTAGGCTGCGTTG</t>
  </si>
  <si>
    <t>GCCGCTGTCTTTGAGGTCTG</t>
  </si>
  <si>
    <t>GACTGGATTGGTGAGGCCCGTG</t>
  </si>
  <si>
    <t>GTTTCTCCTGCGTTGCTCCGA</t>
  </si>
  <si>
    <t>GCCCCCGGGAGGAGAACTCCT</t>
  </si>
  <si>
    <t>GGGCTACTAAATCCTCGCTGG</t>
  </si>
  <si>
    <t>GCGGTGGCTTCTTATGCGGG</t>
  </si>
  <si>
    <t>GGCTTCTTATGCGGGAGGACG</t>
  </si>
  <si>
    <t>GAGGGCCTGACTTTGGGAGCC</t>
  </si>
  <si>
    <t>GGTCCGCAGAGGGACGTGAT</t>
  </si>
  <si>
    <t>GAGGCCCGTGTGGCTACTTCTG</t>
  </si>
  <si>
    <t>GCTGTAGTTACTGGAAGATAAA</t>
  </si>
  <si>
    <t>GCCAGGATGGCGGCGATGGC</t>
  </si>
  <si>
    <t>GGGAAAGCAAGCCCTTGGTGG</t>
  </si>
  <si>
    <t>GATGGCATTTCTTAGGACACCTT</t>
  </si>
  <si>
    <t>GTTGTTTTCATTATTAATCCAA</t>
  </si>
  <si>
    <t>GCCATACTTTCCCCCACCAA</t>
  </si>
  <si>
    <t>GGCGGTGGCTTCTTATGCGGG</t>
  </si>
  <si>
    <t>GCCCTAGGAGTTCTCCTCCCG</t>
  </si>
  <si>
    <t>GGAGTTCTCCTCCCGGGGGCC</t>
  </si>
  <si>
    <t>GCTTCCACAGAAGTAGCCACA</t>
  </si>
  <si>
    <t>GCCTGTTTCAATCCAATGC</t>
  </si>
  <si>
    <t>GCGAGGATTTAGTAGCCCT</t>
  </si>
  <si>
    <t>GCGCCCCCGAAGCCAGGATGG</t>
  </si>
  <si>
    <t>GGGGAAAGTATGGCTGCGATGA</t>
  </si>
  <si>
    <t>GCCCTAAAGCGGCCGGTCCC</t>
  </si>
  <si>
    <t>GTCGGTCTTGGGACCGCAGC</t>
  </si>
  <si>
    <t>GCTCTCCCCTTCGCAGATAAT</t>
  </si>
  <si>
    <t>GAGGGCGAGCTGGTCTCCATC</t>
  </si>
  <si>
    <t>GCGTCGCAGCAACTGAGACC</t>
  </si>
  <si>
    <t>GCGCTGACGCGTGTCGACAA</t>
  </si>
  <si>
    <t>GGCCTCCGGAGTGAGGGGGGG</t>
  </si>
  <si>
    <t>GGCGCTGACGCGTGTCGACAA</t>
  </si>
  <si>
    <t>GTCGGTCTTGGGACCGCAGCT</t>
  </si>
  <si>
    <t>GCGAAAGGAAAGAGCTCGCTC</t>
  </si>
  <si>
    <t>GGCTCCTCCCATTATCTGCGA</t>
  </si>
  <si>
    <t>GTCCCGGGCCTCCGGAGTGA</t>
  </si>
  <si>
    <t>GACCAGCTCGCCCTCACCTCA</t>
  </si>
  <si>
    <t>GCTCCGGCCTACCCCAAACCC</t>
  </si>
  <si>
    <t>GAATACGGACGAAATTGGAGC</t>
  </si>
  <si>
    <t>GGCCCGGGACGAAAGTGCTC</t>
  </si>
  <si>
    <t>GGACAGGAATACGGACGAAAT</t>
  </si>
  <si>
    <t>GACGAAATTGGAGCAGGGTTT</t>
  </si>
  <si>
    <t>GCCTACCCCAAACCCCGGGAC</t>
  </si>
  <si>
    <t>GCCGGGTCGGGTCTGGGCCGT</t>
  </si>
  <si>
    <t>GCGATGTTGCGGCCCTGCGG</t>
  </si>
  <si>
    <t>GAAAGACGAGACTGAGTCGCT</t>
  </si>
  <si>
    <t>GGGGAGCAGCGTGCGCCGGGT</t>
  </si>
  <si>
    <t>GGCCTCAGAGGTCGTTCATT</t>
  </si>
  <si>
    <t>GAGAACCGGACTGCGATGTTG</t>
  </si>
  <si>
    <t>GAAGGCGGTGACGCAAAGGA</t>
  </si>
  <si>
    <t>GAACCGGACTGCGATGTTG</t>
  </si>
  <si>
    <t>GAGGTCGTTCATTGGGACCGT</t>
  </si>
  <si>
    <t>GTAGGGCCTACGCGTGGCTCC</t>
  </si>
  <si>
    <t>GGAACCGCCATCTTCCAGGTA</t>
  </si>
  <si>
    <t>GcgcgccTTACAAGGGCCTG</t>
  </si>
  <si>
    <t>GGTTTAACCCGCCCATGCCAA</t>
  </si>
  <si>
    <t>GcggccccgccTCTTTCCTTT</t>
  </si>
  <si>
    <t>GGGAGCAGCGTGCGCCGGGT</t>
  </si>
  <si>
    <t>GGTTGCCTTTCTTTCGCAAG</t>
  </si>
  <si>
    <t>GGCGCACGCTGCTCCCCGTC</t>
  </si>
  <si>
    <t>GAGCCACGCGTAGGCCCTACC</t>
  </si>
  <si>
    <t>GCGTAGGCCCTACCTGGAAGA</t>
  </si>
  <si>
    <t>GGTTCCGGCCGAAAGGAAAG</t>
  </si>
  <si>
    <t>GTTCCGGCCGAAAGGAAAGAggcg</t>
  </si>
  <si>
    <t>GccgcggcgcgcgccTTACA</t>
  </si>
  <si>
    <t>GTTTCCCTCAGGCAGCGCCG</t>
  </si>
  <si>
    <t>GcgcgccTTACAAGGGCCTGT</t>
  </si>
  <si>
    <t>GTTGCCTTTCTTTCGCAAG</t>
  </si>
  <si>
    <t>GCCCTGGCAGTGCTCTCGCGG</t>
  </si>
  <si>
    <t>GGCAGCGCCCAGAGGCGGAAG</t>
  </si>
  <si>
    <t>GAAGTCGATTCAAAGGACAC</t>
  </si>
  <si>
    <t>GGCTGGCGGATTCGTCAGGAG</t>
  </si>
  <si>
    <t>GGCGGATTCGTCAGGAGCGG</t>
  </si>
  <si>
    <t>GGTTTTTGCTCCGGCCACGTG</t>
  </si>
  <si>
    <t>GCCCCGCCCACCCTCCTCACG</t>
  </si>
  <si>
    <t>GCTCTCTCTCTCCGGCCTGA</t>
  </si>
  <si>
    <t>GGAAGTCGATTCAAAGGACAC</t>
  </si>
  <si>
    <t>GGCAGTGCTCTCGCGGTGGCC</t>
  </si>
  <si>
    <t>GCAGTGGCTGGCGGATTCGTC</t>
  </si>
  <si>
    <t>GCGAGGTGAGGTTTTGTTTC</t>
  </si>
  <si>
    <t>GCCACGTGAGGAGGGTGGGCG</t>
  </si>
  <si>
    <t>GCTCCGGCCACGTGAGGAGGG</t>
  </si>
  <si>
    <t>GCAGTGCTCTCGCGGTGGCC</t>
  </si>
  <si>
    <t>GGCTCTCTCTCTCCGGCCTGA</t>
  </si>
  <si>
    <t>GCCAGGAGCATCGAAGGATAT</t>
  </si>
  <si>
    <t>GGCTGTAGACACCCTCCCTGA</t>
  </si>
  <si>
    <t>GAACTCCTCTCTGTCGTCCC</t>
  </si>
  <si>
    <t>GATGATTACGTCATCAAGGA</t>
  </si>
  <si>
    <t>GCGATGATTACGTCATCAAGG</t>
  </si>
  <si>
    <t>GGGTGTCTACAGCCATGCCA</t>
  </si>
  <si>
    <t>GACAGAGAGGAGTTCTGCCCG</t>
  </si>
  <si>
    <t>GCCCGAGGATGTAAGCGGATT</t>
  </si>
  <si>
    <t>GATGTAAGCGGATTGGGAACCA</t>
  </si>
  <si>
    <t>GATGACGTAATCATCGCG</t>
  </si>
  <si>
    <t>GGACTTTCACTTTTTGTTGCA</t>
  </si>
  <si>
    <t>GCCCGAGGATGTAAGCGGAT</t>
  </si>
  <si>
    <t>GCCATGAAGTAAGCACGACCCG</t>
  </si>
  <si>
    <t>GCCATCACCGAAGCGGGAGC</t>
  </si>
  <si>
    <t>GGCCGCCGGGCCGGAGATGGA</t>
  </si>
  <si>
    <t>GTCCCTCCATCCATCTCCGGCC</t>
  </si>
  <si>
    <t>GCAGCCATCCGTTCTTGGGCA</t>
  </si>
  <si>
    <t>GTAATCAGCAGCCATCCGTTCT</t>
  </si>
  <si>
    <t>GAAGCGGGAGCGGGTAAGGATT</t>
  </si>
  <si>
    <t>GGCCATCACCGAAGCGGGAGC</t>
  </si>
  <si>
    <t>GTTTTCGAGTTCCCAAATCCC</t>
  </si>
  <si>
    <t>GAAGAGAACTACACGCTGCTTC</t>
  </si>
  <si>
    <t>GCCACCATGCCCAAGAACGGA</t>
  </si>
  <si>
    <t>GGCCGACAAGAGACTCTCG</t>
  </si>
  <si>
    <t>GCTTTCTTAAATCAAGGGCCGC</t>
  </si>
  <si>
    <t>GTCCTTCTTTCCTTTTTGCTGGT</t>
  </si>
  <si>
    <t>GCATTCCTTCCCTAGGTCTC</t>
  </si>
  <si>
    <t>GGCGCCGGGTGCATTCCTTCCCT</t>
  </si>
  <si>
    <t>GGTCGAAGGTCCGGGCGGCGC</t>
  </si>
  <si>
    <t>GCTGCCATCCGCGGCTTG</t>
  </si>
  <si>
    <t>GCTGCCGGTAAGTAGAAGCTT</t>
  </si>
  <si>
    <t>GTAGGGCCGGGTGGTTGCTGC</t>
  </si>
  <si>
    <t>GACCTAGGGAAGGAATGCACC</t>
  </si>
  <si>
    <t>GGAATGCACCCGGCGCCGCC</t>
  </si>
  <si>
    <t>GACCTTCGACCCCCAAGCCG</t>
  </si>
  <si>
    <t>GCTCGTTGTGCTAGGCTCGG</t>
  </si>
  <si>
    <t>GAAACCGTACACCGCCACC</t>
  </si>
  <si>
    <t>GGCCTGGCTCAAGCAAGCAC</t>
  </si>
  <si>
    <t>GCGGCTCAGGGCTGGCGCATT</t>
  </si>
  <si>
    <t>GTCGCTTCCTCTTTCTGAGGG</t>
  </si>
  <si>
    <t>GCCACCAGGACACTCCGTGAT</t>
  </si>
  <si>
    <t>GTTCTTAGTGGTCTGCCCG</t>
  </si>
  <si>
    <t>GCGCACCTCCACAGTTCTTAG</t>
  </si>
  <si>
    <t>GGGCGAGAACTGTTGAAGAAT</t>
  </si>
  <si>
    <t>GCGCAATCCCGCGAGACCAGG</t>
  </si>
  <si>
    <t>GCTTAGGCGGTTCCCTGACCA</t>
  </si>
  <si>
    <t>GAGGCCCTTAGGGTCGGCTT</t>
  </si>
  <si>
    <t>GGCGGGGCCTCCTGGTCTCGC</t>
  </si>
  <si>
    <t>GGCGGTGTACGGTTTCGGTG</t>
  </si>
  <si>
    <t>GAACCGCCTAAGCCGACCCTA</t>
  </si>
  <si>
    <t>GCGAGAACTGTTGAAGAATCG</t>
  </si>
  <si>
    <t>GAGGGTGGTGATCCCCCATCA</t>
  </si>
  <si>
    <t>GAGCGGGCCTCGGCGCCCTCAT</t>
  </si>
  <si>
    <t>GACCGGAAATATCCAAAGGTGC</t>
  </si>
  <si>
    <t>GGGTTCCGAAAATACCCGAG</t>
  </si>
  <si>
    <t>GAGCGTTCGTCTTCCTCGCG</t>
  </si>
  <si>
    <t>GTCCCGCCTGACAAGAGTTCT</t>
  </si>
  <si>
    <t>GCCGAGGGATTCCGAATGAAGA</t>
  </si>
  <si>
    <t>GTCTCAGGTCGCCGCTGCGA</t>
  </si>
  <si>
    <t>GCTGCCAGGATTAGCCGA</t>
  </si>
  <si>
    <t>GCCGGAGATGGCGACCACGCG</t>
  </si>
  <si>
    <t>GGCGGCGGGACCGAATTC</t>
  </si>
  <si>
    <t>GAGGCCCGCTCGGGTATTTT</t>
  </si>
  <si>
    <t>GCCCTCGCGGTGATGGCCAATG</t>
  </si>
  <si>
    <t>GAACTATATAAGCCTAGCCC</t>
  </si>
  <si>
    <t>GGAAATACTCCGTCTTCATT</t>
  </si>
  <si>
    <t>GAGAGGGAGTGCGCGGCGGGC</t>
  </si>
  <si>
    <t>GCCAATGACCCTTGAGGCGCA</t>
  </si>
  <si>
    <t>GCTGCGGCGAATGAGAGTGAG</t>
  </si>
  <si>
    <t>GCGGCGACCTGAGACGGAAAG</t>
  </si>
  <si>
    <t>GCGACTGGGAACTTGGGTGAA</t>
  </si>
  <si>
    <t>GGGGGTAAGGAGTTGATTTC</t>
  </si>
  <si>
    <t>GGGAGCAAAAGCTGCGGGGT</t>
  </si>
  <si>
    <t>GTCTGTCGGGAGCAAAAGCTG</t>
  </si>
  <si>
    <t>GGCGCGGGCTGCGGAGAGGAC</t>
  </si>
  <si>
    <t>GCTCCCGACAGACACACGGT</t>
  </si>
  <si>
    <t>GCCACCCGTAAGTCGCGGA</t>
  </si>
  <si>
    <t>GTAAGTCGCGGATGGCAT</t>
  </si>
  <si>
    <t>GGATGGCATCGGATGCCGCG</t>
  </si>
  <si>
    <t>GGCAGGGAAAGCCACTTTATT</t>
  </si>
  <si>
    <t>GGTGCTTCTAGGTCCTAGGAGG</t>
  </si>
  <si>
    <t>GCGTGCGTGGAAATGGCGCT</t>
  </si>
  <si>
    <t>GCGGACCCGTAAGGCCGAC</t>
  </si>
  <si>
    <t>GCGCTCGCACGCCGGAAGGGG</t>
  </si>
  <si>
    <t>GTAGAGGCCGGTCGGCCTTAC</t>
  </si>
  <si>
    <t>GCGTGATGGTATGTGTTGTAA</t>
  </si>
  <si>
    <t>GAAATTACACACTCTACGGCG</t>
  </si>
  <si>
    <t>GCCATCAAATCCCGCCGGTAG</t>
  </si>
  <si>
    <t>GATTCAGCCGTGCCGACGC</t>
  </si>
  <si>
    <t>GCGCCGGCCAAGACGGGATGG</t>
  </si>
  <si>
    <t>GTCAACTTCTGAACGAAAGCT</t>
  </si>
  <si>
    <t>GCGGAAGAGCGTGCGTGGAAA</t>
  </si>
  <si>
    <t>GCCGACCGGCCTCTACCGGC</t>
  </si>
  <si>
    <t>GGCGCCGGGGGTTTGCTTTA</t>
  </si>
  <si>
    <t>GCTTTATATAGCGGACCCGTA</t>
  </si>
  <si>
    <t>GTAAGGCCGACCGGCCTCTAC</t>
  </si>
  <si>
    <t>GGGGCGCGCTCGCACGCCGGA</t>
  </si>
  <si>
    <t>GGCCCGGAAGACGATTCACG</t>
  </si>
  <si>
    <t>GATTCACGTGGAGAGATGTCT</t>
  </si>
  <si>
    <t>GGGGCCGTCCCGCTCCTAAGGC</t>
  </si>
  <si>
    <t>GACGGTGAGTGAGGCGGGCC</t>
  </si>
  <si>
    <t>GTTCTCTGTCTCTTCTAGGTTG</t>
  </si>
  <si>
    <t>GCCGCAAAGAAGACGGTGAGTG</t>
  </si>
  <si>
    <t>GCCTAAACCTCGGTCGGT</t>
  </si>
  <si>
    <t>GAGAACAGGACAGGAATTTT</t>
  </si>
  <si>
    <t>GAGTGGGCTCCTACCGACCG</t>
  </si>
  <si>
    <t>GCGGGTTGCCATTTGTAACTC</t>
  </si>
  <si>
    <t>GACCGAGGTTTAGGCAGCGC</t>
  </si>
  <si>
    <t>GCGTCGTCCCTGTGCGTGGG</t>
  </si>
  <si>
    <t>GCGTGGGTGGCCCAGTGTGT</t>
  </si>
  <si>
    <t>GGACGCTGCAGAGTGAGTAT</t>
  </si>
  <si>
    <t>GCGCAGGGGCGCGGGTGCGT</t>
  </si>
  <si>
    <t>GTCCTGTGCGGTGGAGCCACA</t>
  </si>
  <si>
    <t>GGTGCTTGCGTCGAGCAGGGC</t>
  </si>
  <si>
    <t>GGAGGTGCTTGCGTCGAGC</t>
  </si>
  <si>
    <t>GGTGCCTGGCTGGCGGTCCCA</t>
  </si>
  <si>
    <t>GCCTGCGTCGGGCGCGGTGCC</t>
  </si>
  <si>
    <t>GACTGAGCCTGCGTCGGGCG</t>
  </si>
  <si>
    <t>GCTGGCTCGGGAGAGATTTTG</t>
  </si>
  <si>
    <t>GCCCCTCAGATGCCTCCGACC</t>
  </si>
  <si>
    <t>GACACGCAGTTCCCAGTTCTC</t>
  </si>
  <si>
    <t>GGGACGACGCGACAGCCCTG</t>
  </si>
  <si>
    <t>GGGCGCGGGTGCGTGGGCCAC</t>
  </si>
  <si>
    <t>GACGCAAGCACCTCCAGCGC</t>
  </si>
  <si>
    <t>GAATCCAGCCCCATCCTCCTT</t>
  </si>
  <si>
    <t>GCCAGCCCGGGGCTCCGGTTG</t>
  </si>
  <si>
    <t>GCTTAGGGGAGCCGGAGCGGC</t>
  </si>
  <si>
    <t>GCCGGAGCGGCAGGGATTTC</t>
  </si>
  <si>
    <t>GGCAGGGATTTCCGGGTCGG</t>
  </si>
  <si>
    <t>GGCGCGGGTGCGTGGGCCACT</t>
  </si>
  <si>
    <t>GCGTCGAGCAGGGCCGGCAC</t>
  </si>
  <si>
    <t>GCGTCGGGCGCGGTGCCTGGC</t>
  </si>
  <si>
    <t>GtattcccatctCCCCACAAC</t>
  </si>
  <si>
    <t>GTGAGTATGGGTGGCGGAGTC</t>
  </si>
  <si>
    <t>GGTTGCGTCTTAGTGACCCT</t>
  </si>
  <si>
    <t>GAAGAAAGTGACCAGGCTTAG</t>
  </si>
  <si>
    <t>GGACGCAAAGCCCTATCAACT</t>
  </si>
  <si>
    <t>GGATTAACACTTACCGAGA</t>
  </si>
  <si>
    <t>GGGGAGGCCTCCGCACCACT</t>
  </si>
  <si>
    <t>GCCTCCGCACCACTGGGCGA</t>
  </si>
  <si>
    <t>GTATTGTTATTGTCAGCTTAC</t>
  </si>
  <si>
    <t>GGCCTCCGCACCACTGGGCGA</t>
  </si>
  <si>
    <t>GAACGAAGCCGCCGAGTTGAT</t>
  </si>
  <si>
    <t>GAAGGGACGGTGGCGCGCAA</t>
  </si>
  <si>
    <t>GACACTACCGCGCTGAAGGGG</t>
  </si>
  <si>
    <t>GTGGCAATCCGCATTCCTGC</t>
  </si>
  <si>
    <t>GATGAATCCCGCAGGAATG</t>
  </si>
  <si>
    <t>GCTGTGGCTACTCACGGCTT</t>
  </si>
  <si>
    <t>GAAGTTCCTTACTTTGATCTT</t>
  </si>
  <si>
    <t>GTGGTGAGCTGTGGCTACTCA</t>
  </si>
  <si>
    <t>GAATGCAGCAAAGTCCCGGG</t>
  </si>
  <si>
    <t>GTTAGTCTCCAAACGCTACACT</t>
  </si>
  <si>
    <t>GTAGGGGTAAGGGGCACAACA</t>
  </si>
  <si>
    <t>GCATTCCAAGTGTAGCGTT</t>
  </si>
  <si>
    <t>GGCTTCCTCAGCTCCTCGGA</t>
  </si>
  <si>
    <t>GCTCCTCGGATGGCAGCCGAT</t>
  </si>
  <si>
    <t>GTAAGGGGCACAACAGGGAGGT</t>
  </si>
  <si>
    <t>GGAATGCAGCAAAGTCCCGGG</t>
  </si>
  <si>
    <t>GCTGACCTCCGCAACTACTGC</t>
  </si>
  <si>
    <t>GAGGGAAAGAGGAAGTAGGCG</t>
  </si>
  <si>
    <t>GCCGCCCGCTCCGAGGGAAAG</t>
  </si>
  <si>
    <t>GCGCCTCACAGCGCTCGGA</t>
  </si>
  <si>
    <t>GCGGCGCCCCACAGGCCTAGG</t>
  </si>
  <si>
    <t>GCCAAGCGAAGAGGCGGGTTG</t>
  </si>
  <si>
    <t>GTGCCTTGGGCAGAGTAACCC</t>
  </si>
  <si>
    <t>GCCACCCGGCAGTAGTTGCGG</t>
  </si>
  <si>
    <t>GCGCTGTGAGGCGCGGGGGTT</t>
  </si>
  <si>
    <t>GGGCGCCGCGCAGAATGGTC</t>
  </si>
  <si>
    <t>GTTATCCCAGTTAAATTCCT</t>
  </si>
  <si>
    <t>GGCGAGTCGCCGGTGCGTAT</t>
  </si>
  <si>
    <t>GTTTAATCCCACAAGGCCACG</t>
  </si>
  <si>
    <t>GTCGAAAGATGTTTAATCCCACA</t>
  </si>
  <si>
    <t>GAGGATTGTTTTTCTGGCGTT</t>
  </si>
  <si>
    <t>GGCCCCGCCGCGTGGCCTTGT</t>
  </si>
  <si>
    <t>GCACAGGAACAAACCTACTC</t>
  </si>
  <si>
    <t>GCAGACCCTTCACTCACCTCCAC</t>
  </si>
  <si>
    <t>GAGCCAAGATGGCGGTAAGAGA</t>
  </si>
  <si>
    <t>GAAGGACGAGGCCCCGCCGCG</t>
  </si>
  <si>
    <t>GATTTCCGAGGATTGTTTTTC</t>
  </si>
  <si>
    <t>GATGGCGGTAAGAGAAGGACG</t>
  </si>
  <si>
    <t>GATATCCCGGAGTTCCGCG</t>
  </si>
  <si>
    <t>GGCTGAAGGAGCCGGGACGCG</t>
  </si>
  <si>
    <t>Gtgacttagctcaacaggatgc</t>
  </si>
  <si>
    <t>Gtttgtgtgacttagctcaac</t>
  </si>
  <si>
    <t>Gcagactcctctcctacaggc</t>
  </si>
  <si>
    <t>GAAGCCCTGCAGAACGCAT</t>
  </si>
  <si>
    <t>GCCGAAATGCGGGAGAAATGGG</t>
  </si>
  <si>
    <t>GAAGCAGCCCGGCCGAAATG</t>
  </si>
  <si>
    <t>Gatagacgggtgggggacaga</t>
  </si>
  <si>
    <t>Ggccagatggatagacgggtg</t>
  </si>
  <si>
    <t>GCTGGCGCCGCGCGGAACTCC</t>
  </si>
  <si>
    <t>GGCGGCGGATACCGGCAGTGC</t>
  </si>
  <si>
    <t>GGGACGCGGGGCTCTGGGCCT</t>
  </si>
  <si>
    <t>GACCCGGGAGTCCGGATGGCGG</t>
  </si>
  <si>
    <t>Gctgaactgtgcctcagaaca</t>
  </si>
  <si>
    <t>Gggcatggtgaccctgcctgt</t>
  </si>
  <si>
    <t>Ggtgaccctgcctgtaggag</t>
  </si>
  <si>
    <t>Ggagaggagtctgccaggatg</t>
  </si>
  <si>
    <t>GgagtctgccaggatgaggAC</t>
  </si>
  <si>
    <t>GTGAGATGAGGCAGGGTGTGCA</t>
  </si>
  <si>
    <t>GGGGCCGATGCGTTCTGCA</t>
  </si>
  <si>
    <t>GTAAGTGGTTTCCCGCACTGC</t>
  </si>
  <si>
    <t>GGACTCCCGGGTCCTCTGTGC</t>
  </si>
  <si>
    <t>GATGGTTGGTTGTGGCGAGCG</t>
  </si>
  <si>
    <t>GAGTACCGGCTCAGTTCCCG</t>
  </si>
  <si>
    <t>GAACCCATCACTTCAATTCC</t>
  </si>
  <si>
    <t>GTAGGAGCAATCATAGAGTGTA</t>
  </si>
  <si>
    <t>GCGGAAAGAAAGAAACCGCG</t>
  </si>
  <si>
    <t>GCATAGCACGGGCGACGAAGG</t>
  </si>
  <si>
    <t>GATTGCTCCTACCGACTCCCATG</t>
  </si>
  <si>
    <t>GCGCTCACGCAAGCATGGT</t>
  </si>
  <si>
    <t>GCAAGCATGGTAGGACTTGC</t>
  </si>
  <si>
    <t>GGGATCAACCCTAAAGGGAC</t>
  </si>
  <si>
    <t>GATCGCACTTCCTCATGGGAGT</t>
  </si>
  <si>
    <t>GTTCCCGATCGCACTTCCTCAT</t>
  </si>
  <si>
    <t>GTTAATGAGGTCTCTTCCCTCTTT</t>
  </si>
  <si>
    <t>GTTAGCCGGGGGTGGAGTTAATG</t>
  </si>
  <si>
    <t>GGATCAACCCTAAAGGGACC</t>
  </si>
  <si>
    <t>GTGCTATGCCGGGATGGGTCC</t>
  </si>
  <si>
    <t>GTCGCCCGTGCTATGCCGGGA</t>
  </si>
  <si>
    <t>GACCTCATTAACTCCACCCC</t>
  </si>
  <si>
    <t>GCATAGCACGGGCGACGAA</t>
  </si>
  <si>
    <t>GTCTCGGCCGCAGAAGCGAGA</t>
  </si>
  <si>
    <t>GCTGGCAAGATTCCGGATAAG</t>
  </si>
  <si>
    <t>GCTCAGAAGCTTCCGCCCA</t>
  </si>
  <si>
    <t>GAACGCTGCACCGCGCCCCGC</t>
  </si>
  <si>
    <t>GAAACGCGATCGGCCCTGCC</t>
  </si>
  <si>
    <t>GATCGCGTTTCAGTGCCGGAA</t>
  </si>
  <si>
    <t>GGGCCGATCGCGTTTCAGTGC</t>
  </si>
  <si>
    <t>GAGGCACAAAGGACGAGGA</t>
  </si>
  <si>
    <t>GGAAGCACTTCCTGCGGGGCG</t>
  </si>
  <si>
    <t>GCGTCCGTCGTCGTAGTGT</t>
  </si>
  <si>
    <t>GGGACCCCAGGTCCGCGTGGA</t>
  </si>
  <si>
    <t>GAACGAGACTTCCGTTTCC</t>
  </si>
  <si>
    <t>GACACTCACAGCAAGCAGCAAC</t>
  </si>
  <si>
    <t>GTCCCCAGATTTCACCTGGCAG</t>
  </si>
  <si>
    <t>GACACCCTCCACGCGGACCT</t>
  </si>
  <si>
    <t>GTTCTTTTTCGTCCTTTTCCC</t>
  </si>
  <si>
    <t>GCTGCTTGCTGTGAGTGTCTCT</t>
  </si>
  <si>
    <t>GTGTCTCTAGGGTGATACG</t>
  </si>
  <si>
    <t>GTGCGATGGGGCCGATATTTC</t>
  </si>
  <si>
    <t>GGCCGATATTTCGGGGGAGAG</t>
  </si>
  <si>
    <t>GGGTTTTGGGAAGCCACCCCG</t>
  </si>
  <si>
    <t>GAGCTTAGAAGGCGCTTCCGA</t>
  </si>
  <si>
    <t>GACTTACCATGGCGAGCAG</t>
  </si>
  <si>
    <t>GGCTCACTAGCTTCCCTCC</t>
  </si>
  <si>
    <t>GAAGCCACCCCGGGGCCGAT</t>
  </si>
  <si>
    <t>GTCCCTCTCCAGGTTGCTCGC</t>
  </si>
  <si>
    <t>GGACTTACCATGGCGAGCAG</t>
  </si>
  <si>
    <t>GGCCGCTGCCAGGAAATGCCT</t>
  </si>
  <si>
    <t>GCCGCGCGGAGCGTTGAGGGG</t>
  </si>
  <si>
    <t>GCTTCCGATGGGCGGAGTTT</t>
  </si>
  <si>
    <t>GGCGGAAGAACGAGCTTAGA</t>
  </si>
  <si>
    <t>GGCCCAGGCATTTCCTGGCAG</t>
  </si>
  <si>
    <t>GGTAAGTCCATCGGCCCCCAT</t>
  </si>
  <si>
    <t>GAAAGACAACAGTGGCCGAAC</t>
  </si>
  <si>
    <t>GCTGCGGCCGCGGATTCAAGG</t>
  </si>
  <si>
    <t>GTATCTCGGGGCCAGTAAGGA</t>
  </si>
  <si>
    <t>GCTGGCCTTACCCCGTATCTC</t>
  </si>
  <si>
    <t>GTGAGTGGAAGTTCTCTTGGC</t>
  </si>
  <si>
    <t>GGTTCTTAGGCGGGGCAAGGT</t>
  </si>
  <si>
    <t>GCCTTACCCCGTATCTCG</t>
  </si>
  <si>
    <t>GTCTTTTTCTGGTGTGGAAC</t>
  </si>
  <si>
    <t>GTATCCGTGTTGGTTCTTAGG</t>
  </si>
  <si>
    <t>GCGATACGGCAGCCATCTTAG</t>
  </si>
  <si>
    <t>GGTTCGGAGCATAGAATCTGT</t>
  </si>
  <si>
    <t>GAATCTGTAGGAGATAGAGCG</t>
  </si>
  <si>
    <t>GTCTTTTTCTGGTGTGGAACT</t>
  </si>
  <si>
    <t>GGCAAGGTGGGGCGGTCAAG</t>
  </si>
  <si>
    <t>GAACTGGGATGTGCGGCGATA</t>
  </si>
  <si>
    <t>GTTCTTAGGCGGGGCAAGGT</t>
  </si>
  <si>
    <t>GGCGCAGTATGTAGCGCGGA</t>
  </si>
  <si>
    <t>GGCCCCTGCGACGCGCGAGA</t>
  </si>
  <si>
    <t>GCTAGCAATCTAACGCCATC</t>
  </si>
  <si>
    <t>GGCAGCCATTTAAGGCCACGC</t>
  </si>
  <si>
    <t>GAGTGGATGCCTCGGTCTCG</t>
  </si>
  <si>
    <t>GGTCTCGGGGCTTTAGATGCA</t>
  </si>
  <si>
    <t>GGGCCCGTCTCGCGCGTCGC</t>
  </si>
  <si>
    <t>GCCCGGTGCGCGAACTTGGG</t>
  </si>
  <si>
    <t>GGCCTTAAATGGCTGCCGCC</t>
  </si>
  <si>
    <t>GCCGCCCGGTGCGCGAACTT</t>
  </si>
  <si>
    <t>GTTCCCAGCGTGGCCTTAAA</t>
  </si>
  <si>
    <t>GTCTCGGGGCTTTAGATGCA</t>
  </si>
  <si>
    <t>GTGAGTGGATGCCTCGGTCTC</t>
  </si>
  <si>
    <t>GCTACATACTGCGCCTGCGCA</t>
  </si>
  <si>
    <t>GGCCCCTGCGACGCGCGAGAC</t>
  </si>
  <si>
    <t>GACGCGCGAGACGGGCCCT</t>
  </si>
  <si>
    <t>GACGGGCCCTAGGCTGGCATA</t>
  </si>
  <si>
    <t>GTCGAGGTGCAGTTCCCAGCG</t>
  </si>
  <si>
    <t>GGTTCTTCGCCACTCTCTT</t>
  </si>
  <si>
    <t>GAGAGTGGCGAAGAACCGGA</t>
  </si>
  <si>
    <t>GAAGGCCTCTCAGTTAGCCT</t>
  </si>
  <si>
    <t>GAATTAAGGTCCCGGCTTC</t>
  </si>
  <si>
    <t>GACGCTTCATTTTTGTTGTTT</t>
  </si>
  <si>
    <t>GAATGCCGTAGTGGCTCCCTC</t>
  </si>
  <si>
    <t>GGGTGAGGTAGAATGCCGTAG</t>
  </si>
  <si>
    <t>GGACATGTCCGACCCCTGT</t>
  </si>
  <si>
    <t>GATTGCTTATAGACCGGAAGC</t>
  </si>
  <si>
    <t>GGTGTCGACTGGATGCCCTCC</t>
  </si>
  <si>
    <t>GGATGCCCTCCAGGTTCGGA</t>
  </si>
  <si>
    <t>GGTTCGGATGGCGAAGGATT</t>
  </si>
  <si>
    <t>GGAAGGCCTCTCAGTTAGCCT</t>
  </si>
  <si>
    <t>GAGAATTAAGGTCCCGGCTTC</t>
  </si>
  <si>
    <t>GCGATTCTTACCTTGCAAGA</t>
  </si>
  <si>
    <t>GACACCCAGCCCTGCGACAC</t>
  </si>
  <si>
    <t>GCTGCCATCCTCCTCCAGGCG</t>
  </si>
  <si>
    <t>GCATTCCGCTCTCGGCCGCCC</t>
  </si>
  <si>
    <t>GCGTTGTTCCCGGTGTCGC</t>
  </si>
  <si>
    <t>GAGAGCGGAATGCGTTGTTCC</t>
  </si>
  <si>
    <t>GGTAATATGTATGCGGCCT</t>
  </si>
  <si>
    <t>GCAGCGGATACAGCCGGAACC</t>
  </si>
  <si>
    <t>GCCCTCCGAGGCCGCGCCTGG</t>
  </si>
  <si>
    <t>GAGGTGGATTAGAGCCCCACT</t>
  </si>
  <si>
    <t>GAGTGGGGCTCTCCTAGCGCC</t>
  </si>
  <si>
    <t>GATTAGAGCCCCACTTGGTG</t>
  </si>
  <si>
    <t>GTGAGTGAGCTGTAGTTCCG</t>
  </si>
  <si>
    <t>GGGTAATATGTATGCGGCCT</t>
  </si>
  <si>
    <t>GGAGGAGCAGGAGGCCCTCCG</t>
  </si>
  <si>
    <t>GTAGGTCATCCTTGCGGCCTTG</t>
  </si>
  <si>
    <t>GAACAGGTAGGTCATCCTTG</t>
  </si>
  <si>
    <t>GTCCGGGTCTCAGCGCGCCTCA</t>
  </si>
  <si>
    <t>GTCTCAGCGCGCCTCACGGAAG</t>
  </si>
  <si>
    <t>GCGGATACTGCCCATGCCGCA</t>
  </si>
  <si>
    <t>GCGCGGCCGAAAGAGGAAACA</t>
  </si>
  <si>
    <t>GATGACCTACCTGTTCACCAGCG</t>
  </si>
  <si>
    <t>GTTCACCAGCGCGGCCGAAAG</t>
  </si>
  <si>
    <t>GCCCATGCCGCAAGGCCGCA</t>
  </si>
  <si>
    <t>GCGCCTCACGGAAGAGGATGG</t>
  </si>
  <si>
    <t>GCCAGATGCGAATCCTGTTGT</t>
  </si>
  <si>
    <t>GGAATCTGAAACCATCTGCTC</t>
  </si>
  <si>
    <t>GTTTCTGTGCTCGTGGGGGTAC</t>
  </si>
  <si>
    <t>GTAAGGATGTTTCTGTGCTCG</t>
  </si>
  <si>
    <t>GGTGCCATCCCGGCAAGACTG</t>
  </si>
  <si>
    <t>GATTCGCATCTGGCGCCGCC</t>
  </si>
  <si>
    <t>GAATCTGAAACCATCTGCTC</t>
  </si>
  <si>
    <t>GCTCTGGGAAAGGCTGCGGCG</t>
  </si>
  <si>
    <t>GGATGTTTCTGTGCTCGTGG</t>
  </si>
  <si>
    <t>GCTGCGTCTACTGCGAGGTA</t>
  </si>
  <si>
    <t>GTGCCATCCCGGCAAGACTG</t>
  </si>
  <si>
    <t>GGATTCGCATCTGGCGCCGCC</t>
  </si>
  <si>
    <t>GCGAATCCTGTTGTGGGCTTTT</t>
  </si>
  <si>
    <t>GCAAGCGCCATATGAGCCTGG</t>
  </si>
  <si>
    <t>GACTTCCAGGGTTGGGCTGAG</t>
  </si>
  <si>
    <t>GGTGACAGTCACGGTGAGTgc</t>
  </si>
  <si>
    <t>GGTCCGCCTCTTCCGCCCGGTG</t>
  </si>
  <si>
    <t>GAGCCGAAAGTCACCGCCCAC</t>
  </si>
  <si>
    <t>GCAGCCTCTTATGTGTCCACG</t>
  </si>
  <si>
    <t>GccggcggccgggcTGCCTGT</t>
  </si>
  <si>
    <t>GAAGCTAAGGCTGCGTTGGGGTG</t>
  </si>
  <si>
    <t>GcTGCCTGTGGGCGGTGACTTT</t>
  </si>
  <si>
    <t>GACCAATCGGCGCCCGCACC</t>
  </si>
  <si>
    <t>GACACATAAGAGGCTGCGTAT</t>
  </si>
  <si>
    <t>GCCTCCTGCCGGCCCATCCCG</t>
  </si>
  <si>
    <t>GAAGTCTCACGCGTGCGACCT</t>
  </si>
  <si>
    <t>GTAGGCGCCGCGTGGCATGC</t>
  </si>
  <si>
    <t>GTGGCGGCCGCGCTCCATGTT</t>
  </si>
  <si>
    <t>GACTCCCTCCCCGTCGTCAT</t>
  </si>
  <si>
    <t>GTGAGTGTGGTGACCGGGCCC</t>
  </si>
  <si>
    <t>GACCGGGCCCGGGGTGCCGGC</t>
  </si>
  <si>
    <t>GTGGGCGGCGGGGTATTTTT</t>
  </si>
  <si>
    <t>GCCACGCGCGGCCTCGCCCGG</t>
  </si>
  <si>
    <t>GATGGGCCGGCAGGAGGCCGC</t>
  </si>
  <si>
    <t>GGAAGGCGCCGACGCAAG</t>
  </si>
  <si>
    <t>GTAGCGCATCCTGAGGCGGG</t>
  </si>
  <si>
    <t>GGTTAAACCGCTACCCAGA</t>
  </si>
  <si>
    <t>GCGCCTCAGAGTGACGTCACG</t>
  </si>
  <si>
    <t>GAAGTGACTGCTCTTATAGCG</t>
  </si>
  <si>
    <t>GGCGGGCGGAGAGGACGCGA</t>
  </si>
  <si>
    <t>GCGACGTAGCGCATCCTGAGG</t>
  </si>
  <si>
    <t>GCGCTCCATGTTGGGAGCTGT</t>
  </si>
  <si>
    <t>GTTACCCCGGCGGCCTCCTGC</t>
  </si>
  <si>
    <t>GCCGCCCACCCCGCATCCCCA</t>
  </si>
  <si>
    <t>GCGTGCGACCTCGGTGGCGAC</t>
  </si>
  <si>
    <t>GTCAGGCACTTTTCGCGGCAA</t>
  </si>
  <si>
    <t>GAAGGGCCACCGAAACTCGT</t>
  </si>
  <si>
    <t>GTTGGACGAAGCGAGTCCAAA</t>
  </si>
  <si>
    <t>GAAGGCTCTGGGACCCGTGCG</t>
  </si>
  <si>
    <t>GTCCAACGCCCCCACGAGTTT</t>
  </si>
  <si>
    <t>GTCACTCTGAGGCGCCTCATG</t>
  </si>
  <si>
    <t>GTGAGTGTGGTGACCGGGCC</t>
  </si>
  <si>
    <t>GCTGGGGACGCGGAGTCCGTG</t>
  </si>
  <si>
    <t>GGTGGGCGGCGGGGTATTTTT</t>
  </si>
  <si>
    <t>GAGCCACGCGCGGCCTCGCC</t>
  </si>
  <si>
    <t>GACGAAGCGAGTCCAAAGGGA</t>
  </si>
  <si>
    <t>GGGCCACCGAAACTCGTGG</t>
  </si>
  <si>
    <t>GAAGGCAGATGCCGTCCCTT</t>
  </si>
  <si>
    <t>GTTGGGAATTGGAACCCCTCCA</t>
  </si>
  <si>
    <t>GACTGGCGCGCGCGGACGGTCA</t>
  </si>
  <si>
    <t>GCGCAGACTGGCGCGCGCGGA</t>
  </si>
  <si>
    <t>GCTCCCAGCATGCCTGAGGGGC</t>
  </si>
  <si>
    <t>GGAGGTAGAGACGGACTGCGC</t>
  </si>
  <si>
    <t>GTTTCTCCGAATCCCTAGTCAAC</t>
  </si>
  <si>
    <t>GTCTCTACCTCCAGTTGACTA</t>
  </si>
  <si>
    <t>GGTCATGGGACTTCAGCATGG</t>
  </si>
  <si>
    <t>GCATGGCGGTGTTTGCAGATT</t>
  </si>
  <si>
    <t>GACAATGTTTGGTTCCCCCTGG</t>
  </si>
  <si>
    <t>GGCGAATCCGTGGTCACCTGA</t>
  </si>
  <si>
    <t>GCGGGGCCCACGTAGGGCAGG</t>
  </si>
  <si>
    <t>GTGGGCGCGCGGGGCCCACGT</t>
  </si>
  <si>
    <t>GAGTTCCAGGTGGGCGCGCG</t>
  </si>
  <si>
    <t>GGAGGCCAGCCCCGGGGGGATC</t>
  </si>
  <si>
    <t>GCTGTTGCCTTCAGGTGACCA</t>
  </si>
  <si>
    <t>GATCGGGCCCGGGACTCTG</t>
  </si>
  <si>
    <t>GTCCCGGGCCCGATCCCCCCG</t>
  </si>
  <si>
    <t>GGATTCGCCATCGTGAGTTCC</t>
  </si>
  <si>
    <t>GGCGCCGGTGCTGTTGCCTTC</t>
  </si>
  <si>
    <t>Gcggggccgccggcggtacg</t>
  </si>
  <si>
    <t>GCGTGCCCCGCCAGCGGAGGC</t>
  </si>
  <si>
    <t>GATGCCGGTGGCGCGACTTG</t>
  </si>
  <si>
    <t>GCGACTTGTGGTTGCCGAAGT</t>
  </si>
  <si>
    <t>GCAGCGTGGCCATGCTCTCCT</t>
  </si>
  <si>
    <t>GGAGAGTGCTAGGCTTcgc</t>
  </si>
  <si>
    <t>GAGTGCTAGGCTTcgcggggc</t>
  </si>
  <si>
    <t>GGCAACCACAAGTCGCGCCAC</t>
  </si>
  <si>
    <t>GGAGGCGCCGCGGCACTTAC</t>
  </si>
  <si>
    <t>GATGGGACGCGAGTGTTTA</t>
  </si>
  <si>
    <t>GACCGGCCGCAAACCAGCAAGA</t>
  </si>
  <si>
    <t>GAGTTTCGCCGCCCTAGCTG</t>
  </si>
  <si>
    <t>GTCCCACGCGGTGGGGCCGAG</t>
  </si>
  <si>
    <t>GTTCACGCCGTCCCACGCGGT</t>
  </si>
  <si>
    <t>GGCGTGAACGTGGTGTCGGA</t>
  </si>
  <si>
    <t>GAGGGGGCGAGGCCGCAGCTA</t>
  </si>
  <si>
    <t>GCCGGCCGGACGCCATCTTGC</t>
  </si>
  <si>
    <t>GGCGGCCGTGGTGAGAGCGTG</t>
  </si>
  <si>
    <t>GCCGGTCTTGGATGAAGCGG</t>
  </si>
  <si>
    <t>GGCCGCCGCCTCCAAAGGGA</t>
  </si>
  <si>
    <t>GAGGTCGGGTGGCCATCTTG</t>
  </si>
  <si>
    <t>GAACCCTTTTTCCCGCTCCCT</t>
  </si>
  <si>
    <t>GACCGCTCGAGCCTGCACAC</t>
  </si>
  <si>
    <t>GAGGCAAGGAGAGTAGTTCCC</t>
  </si>
  <si>
    <t>GACTGCCAGGGGTGCGAGAAG</t>
  </si>
  <si>
    <t>GATCCACTGCGCCGGTGTGC</t>
  </si>
  <si>
    <t>GCCCTTTGACCTCGCTCTCG</t>
  </si>
  <si>
    <t>GCGGCAGGGTGAGAGGTCGGG</t>
  </si>
  <si>
    <t>GCGCTGCTGCTCCTCTggcgg</t>
  </si>
  <si>
    <t>GCACAAGCGCTGCTGCTCCTC</t>
  </si>
  <si>
    <t>GTCCATTCAAGGCTTGTCGTCT</t>
  </si>
  <si>
    <t>GTTGGATCGAAAATTCCAGT</t>
  </si>
  <si>
    <t>GCAGGGGCTCTGGAGTCCTCGT</t>
  </si>
  <si>
    <t>GCCTCCTCCTCGTCGGCCTCTT</t>
  </si>
  <si>
    <t>GCAGTAAGGCCTCCTCCTCGT</t>
  </si>
  <si>
    <t>GCGCTTGTGCAAACCGGGAAGA</t>
  </si>
  <si>
    <t>GCAGCAGCGCTTGTGCAAACC</t>
  </si>
  <si>
    <t>GCCCCTGCCGAAGAGGCCGACG</t>
  </si>
  <si>
    <t>GCCAGTGAGTGGCGGAGACTTGCC</t>
  </si>
  <si>
    <t>GCTCCTTCCTTTCCAGCCCCGGTAC</t>
  </si>
  <si>
    <t>GACACCGTCTCGCTAGTCTCACC</t>
  </si>
  <si>
    <t>GAACGCCACAGAAACTCACCTCTG</t>
  </si>
  <si>
    <t>GAAACTCACCTCTGCGGCTGC</t>
  </si>
  <si>
    <t>GCGGCTGCAGGGTCCGGTACC</t>
  </si>
  <si>
    <t>GCAGGGTCCGGTACCGGGGCTGGAA</t>
  </si>
  <si>
    <t>GTCCCACCGACACGCTTTTTTCT</t>
  </si>
  <si>
    <t>GACTTGCCAGGTGAGACTAGCGAGA</t>
  </si>
  <si>
    <t>GCTGGAAAGGAAGGAGCATGCG</t>
  </si>
  <si>
    <t>GGGCATCAAGCCGGATTGCT</t>
  </si>
  <si>
    <t>GCATGCTCCCGGGTGAGCTCG</t>
  </si>
  <si>
    <t>GCGTGTTGGGTGGCTTCCTG</t>
  </si>
  <si>
    <t>GGTCACTTCCTGCGTGTTGGG</t>
  </si>
  <si>
    <t>GCCTCCTGCGTGAGAGGAAG</t>
  </si>
  <si>
    <t>GTCCCCGCTTCCTCTCACGC</t>
  </si>
  <si>
    <t>GGCCGAGGGGATGATGTTCT</t>
  </si>
  <si>
    <t>GGGAGATGTAGTCACACAGA</t>
  </si>
  <si>
    <t>GTAGTCACACAGACGGGCGG</t>
  </si>
  <si>
    <t>GAGCGAGAGTGGAAACGCCGC</t>
  </si>
  <si>
    <t>GAGAGGAAGCGGGGACGTGTG</t>
  </si>
  <si>
    <t>GGTGAGCTCGGGGCATCAAGC</t>
  </si>
  <si>
    <t>GGCATCAAGCCGGATTGCT</t>
  </si>
  <si>
    <t>GGGAGATGTAGTCACACAGAC</t>
  </si>
  <si>
    <t>GAACGAACTCAATCCCGAGT</t>
  </si>
  <si>
    <t>Gccactgtctttactgtgaccat</t>
  </si>
  <si>
    <t>Ggacacgttgtttctatgtt</t>
  </si>
  <si>
    <t>Gcaggaggcagagagtgctgggc</t>
  </si>
  <si>
    <t>GAGAGACGGGGGTCTTTCCGT</t>
  </si>
  <si>
    <t>GTTATTTGTGGTGTAgaggcatct</t>
  </si>
  <si>
    <t>GGGTAGTTATTTGTGGTGTAg</t>
  </si>
  <si>
    <t>GACAGACTAGGGTAGTTATTTG</t>
  </si>
  <si>
    <t>GACCCAGTGCGTTAACTATTGTA</t>
  </si>
  <si>
    <t>GCTCATTGGTCTGATTTGAAGAT</t>
  </si>
  <si>
    <t>GAAGGCCCGTTTTGCTTTCA</t>
  </si>
  <si>
    <t>GAGTTCGTTCCTGGTCTCAGA</t>
  </si>
  <si>
    <t>GGGGGCATCCTGCGGCGA</t>
  </si>
  <si>
    <t>GTCTGGAGACGACGTGCAGGT</t>
  </si>
  <si>
    <t>GATAGAGagtgtctcagccta</t>
  </si>
  <si>
    <t>GTAAGTACTTCAAGTGTAAGTCT</t>
  </si>
  <si>
    <t>GTCTCTCGTCCCAAGCCCCAC</t>
  </si>
  <si>
    <t>GTGCGGGTCCAGCCTTTTA</t>
  </si>
  <si>
    <t>GCGGCTGGCCCACCTGGATCC</t>
  </si>
  <si>
    <t>GGCCCGGGCGCGACAATCGGG</t>
  </si>
  <si>
    <t>GAGTGCGGGTCCAGCCTTTTA</t>
  </si>
  <si>
    <t>GCCCCCCGATTGTCGCGCCC</t>
  </si>
  <si>
    <t>Gcctatggtcacagtaaagacag</t>
  </si>
  <si>
    <t>GGAGGCCCGGGCGCGACAAT</t>
  </si>
  <si>
    <t>GAGACGCGCGGCTGGCCCACC</t>
  </si>
  <si>
    <t>GTGGTGTAgaggcatcttggcagg</t>
  </si>
  <si>
    <t>GTTCCTTACAATAGTTAACGCAC</t>
  </si>
  <si>
    <t>GCAAGGCCAGGATCCTCGGCCA</t>
  </si>
  <si>
    <t>GGCTGGTCCCCACCTTGGCCG</t>
  </si>
  <si>
    <t>GGATCCCCTGAGTGCACAGTC</t>
  </si>
  <si>
    <t>GCCATCCTGCAATCTAAGGTT</t>
  </si>
  <si>
    <t>GTGGGGTGCAGGCCGCAGCGC</t>
  </si>
  <si>
    <t>GATCCTGGCCTTGCCGGTTCC</t>
  </si>
  <si>
    <t>GATTGCAGGATGGCGCCGA</t>
  </si>
  <si>
    <t>GAGACCGAACCTTAGATTGC</t>
  </si>
  <si>
    <t>GCGGCATCGCAGCTCGGGCA</t>
  </si>
  <si>
    <t>GGAATCCGTGCCGTGATCCAG</t>
  </si>
  <si>
    <t>GATCCAGCGGCATCGCAGCTC</t>
  </si>
  <si>
    <t>GCACGGATTCCAGTCTTACCA</t>
  </si>
  <si>
    <t>GATCGCACCGCCTCTTCCTCC</t>
  </si>
  <si>
    <t>GGGCAAGGAAAGCCGGCTGTC</t>
  </si>
  <si>
    <t>GAAAGCCGGCTGTCAGGGTTC</t>
  </si>
  <si>
    <t>GATTTCCAATTCCGGAGAG</t>
  </si>
  <si>
    <t>GAAACTGTTTCAGCGCGACC</t>
  </si>
  <si>
    <t>GGCTCCATACAGAAAGTCGC</t>
  </si>
  <si>
    <t>GCGGAAGTGCCCATCTTTCTT</t>
  </si>
  <si>
    <t>GCCTCACACTACTTCCGACC</t>
  </si>
  <si>
    <t>GCAGCAGGGCGGCGGACATGG</t>
  </si>
  <si>
    <t>GCCTGGATTGTTTTCCATCCA</t>
  </si>
  <si>
    <t>GGATCCCTCTGTTCGGGCTC</t>
  </si>
  <si>
    <t>GGTTTCCGCCGAGACGACA</t>
  </si>
  <si>
    <t>GCCGAGACGACAGGGACTGCC</t>
  </si>
  <si>
    <t>GGATGGTAGTGGCTGCGGGC</t>
  </si>
  <si>
    <t>GAAACCCGAGCCCGAACAGA</t>
  </si>
  <si>
    <t>GGCGGCGGACATGGCGGCGCT</t>
  </si>
  <si>
    <t>GGTGAGGCGGCAGTCGGCGGC</t>
  </si>
  <si>
    <t>GGCGGCGCAACGCAGGGCTC</t>
  </si>
  <si>
    <t>GGAGCACGAACTCGAAACCG</t>
  </si>
  <si>
    <t>GAAGCCCGCGCGCAACAGCCA</t>
  </si>
  <si>
    <t>GGCGGCGGGCGGCGCAACGCA</t>
  </si>
  <si>
    <t>GCTCGGGCGCCGGGGGGACCC</t>
  </si>
  <si>
    <t>GAGGAAGACGCGGTCGTA</t>
  </si>
  <si>
    <t>GGCAGATGCCGGGGCGTGTA</t>
  </si>
  <si>
    <t>GGCGGAAAGGCGCTCCTGAAA</t>
  </si>
  <si>
    <t>GTTTCGAGTTCGTGCTCCTGA</t>
  </si>
  <si>
    <t>GCGCCGCGCCTGACCCGAGGC</t>
  </si>
  <si>
    <t>GCAAACGCGTCGTTTTCAA</t>
  </si>
  <si>
    <t>GGTCAGGCGCGGCGCAGACAG</t>
  </si>
  <si>
    <t>GGGCTTGCTCGCGGTGGCTTG</t>
  </si>
  <si>
    <t>GTGGCTTGTGGCTCCTTCCTG</t>
  </si>
  <si>
    <t>GCCCGTGGCGCCGACAGGAT</t>
  </si>
  <si>
    <t>GATTGGTAGTCCATGTTCCTC</t>
  </si>
  <si>
    <t>GAGCTGTTGTGGCCGGTTTA</t>
  </si>
  <si>
    <t>GGTTTAAGGGCGCTGCAAGC</t>
  </si>
  <si>
    <t>GGCGCGGGGTCCTTGGCTGGG</t>
  </si>
  <si>
    <t>GCTCAGGCCCGTGGCGCCGAC</t>
  </si>
  <si>
    <t>GACAGGATGGGTGAGCTGTTG</t>
  </si>
  <si>
    <t>GGATGGGTGAGCTGTTGTGGC</t>
  </si>
  <si>
    <t>GTCCCAGTACTTGAGCTAT</t>
  </si>
  <si>
    <t>GCTATAGGCACGCGAAGCC</t>
  </si>
  <si>
    <t>GGATGGTTGTCGAGGGGCT</t>
  </si>
  <si>
    <t>GATGGTTGTCGAGGGGCTCG</t>
  </si>
  <si>
    <t>GTCAGAGGATGGTTGTCGAG</t>
  </si>
  <si>
    <t>GAGCTATAGGCACGCGAAGCC</t>
  </si>
  <si>
    <t>GACCCAGGGACCACGGATGGCT</t>
  </si>
  <si>
    <t>GCCATCATGGTGAGTCTCCCT</t>
  </si>
  <si>
    <t>GACCACGGATGGCTCGGATACG</t>
  </si>
  <si>
    <t>GATACGCGGCAGATGACTGCA</t>
  </si>
  <si>
    <t>GAAAAGAGAACCACGATTCGC</t>
  </si>
  <si>
    <t>GACAACCATCCTCTGACAGAAA</t>
  </si>
  <si>
    <t>GTCTGAAGATAGATCGCCATCA</t>
  </si>
  <si>
    <t>GGTCCCAGTACTTGAGCTAT</t>
  </si>
  <si>
    <t>GCGCAGACACCAGGGGCGGCG</t>
  </si>
  <si>
    <t>GCTGATTTCGGATCGTAGA</t>
  </si>
  <si>
    <t>GCCTGTGAGTGCTTTGGTCC</t>
  </si>
  <si>
    <t>GTGTGCTCTATATAAGGGGC</t>
  </si>
  <si>
    <t>GTGCTTTGGTCCAGGTTTCGG</t>
  </si>
  <si>
    <t>GCCCCCACTGTCACACACCG</t>
  </si>
  <si>
    <t>GCCCCTGGTGTCTGCGCAGC</t>
  </si>
  <si>
    <t>GTCTATGCGGGTGGCCCGT</t>
  </si>
  <si>
    <t>GCGAGATCTCCGCCGAAACC</t>
  </si>
  <si>
    <t>GCACCGGGTTGGATTGTCGCT</t>
  </si>
  <si>
    <t>GAGACTCGGCGGTTGAAAGCA</t>
  </si>
  <si>
    <t>GACCATCACCCTCGAGGTAC</t>
  </si>
  <si>
    <t>GTCTGCACTTCGGCTGCTCTC</t>
  </si>
  <si>
    <t>GGGAGCTCCGGGAAACCCCGT</t>
  </si>
  <si>
    <t>GACCCAGACTCTTCCCTAGGCT</t>
  </si>
  <si>
    <t>GGTCCTTCGGCGGGAGCTCC</t>
  </si>
  <si>
    <t>GGGTGGGTCCTTCGGCGGGAGCTC</t>
  </si>
  <si>
    <t>GCATTTGGTGTGGTCGCCTAA</t>
  </si>
  <si>
    <t>GGGAAACCCCGTGGGCCTGCG</t>
  </si>
  <si>
    <t>GGATCACAAGAGAAGGCACCAT</t>
  </si>
  <si>
    <t>GGTTTCCGGAGCGTGGGAAC</t>
  </si>
  <si>
    <t>GAAGAACGCCGCGCAGGCCCA</t>
  </si>
  <si>
    <t>GTAGGAAATGGAAGTGCATTC</t>
  </si>
  <si>
    <t>GACTAGAGCAAATGTTAAGCG</t>
  </si>
  <si>
    <t>GGTACGGGCCGGGTGGTCATG</t>
  </si>
  <si>
    <t>GTTAAGCGGGGGGCAAAGGGTG</t>
  </si>
  <si>
    <t>GCAATCTACCAGACGCTCCTT</t>
  </si>
  <si>
    <t>GCTCCTTGGGCCTTCAAGGGA</t>
  </si>
  <si>
    <t>GGAATTTGCGTGGCCTGCTCC</t>
  </si>
  <si>
    <t>GGTGAAATCTGCGGAAGCGG</t>
  </si>
  <si>
    <t>GCTTTAATATGTTGAAAAATCTC</t>
  </si>
  <si>
    <t>GATCGAAAAGGAAGAACGCCGCGC</t>
  </si>
  <si>
    <t>GTCCTAGTCTGGCACCGGGT</t>
  </si>
  <si>
    <t>GCTTCGGGGAGAGCCTTTAT</t>
  </si>
  <si>
    <t>GGACAGTGCACGCAGGTAATC</t>
  </si>
  <si>
    <t>GGTGACCTGGAGGAAAGAAGC</t>
  </si>
  <si>
    <t>GGGTTTAGGTCGCCGGCAGT</t>
  </si>
  <si>
    <t>GAGGGATTAGAGGAGCCAAAC</t>
  </si>
  <si>
    <t>GGGTTCAGACCCGGCCCGTT</t>
  </si>
  <si>
    <t>GTGCACGCAGGTAATCGGGTG</t>
  </si>
  <si>
    <t>GCTCCCGGATTCCGGCTGGCA</t>
  </si>
  <si>
    <t>GGATTCCGGCTGGCAGGGGTT</t>
  </si>
  <si>
    <t>GGCAGGGTAGAGGTCACATCA</t>
  </si>
  <si>
    <t>GATTCCGGCTGGCAGGGGTT</t>
  </si>
  <si>
    <t>GGCTCCCGGATTCCGGCTGGC</t>
  </si>
  <si>
    <t>GGTGCTAGAACGTCCTATAA</t>
  </si>
  <si>
    <t>GAGGTGGGGGCCCGAATTTG</t>
  </si>
  <si>
    <t>GTAGAGGTCACATCAGGGTTT</t>
  </si>
  <si>
    <t>GGGGCCCGAATTTGGGGGCAG</t>
  </si>
  <si>
    <t>GACGGCTACTACCCGCATCCC</t>
  </si>
  <si>
    <t>GAAGCGTTGCCGTGGAGCGCT</t>
  </si>
  <si>
    <t>GGGACTCCCAAGCCACAGTAC</t>
  </si>
  <si>
    <t>GATTTTGGGGAAGCGTTGCCG</t>
  </si>
  <si>
    <t>GCGGCACCAGCGACTCCCAGT</t>
  </si>
  <si>
    <t>GCACGAGGGAGCACGCCGACT</t>
  </si>
  <si>
    <t>GCACGCCGACTGGGAGTCGC</t>
  </si>
  <si>
    <t>GTCGCTGGTGCCGCCATTAC</t>
  </si>
  <si>
    <t>GCCATTACAGGCCTGTACTG</t>
  </si>
  <si>
    <t>GCTTGGGAGTCCCGGGATGC</t>
  </si>
  <si>
    <t>GGTAGTAGCCGTCTGAGTG</t>
  </si>
  <si>
    <t>GACGGCTACTACCCGCATCC</t>
  </si>
  <si>
    <t>GTGCGCGTAGAAATTGGGGC</t>
  </si>
  <si>
    <t>GCAGATGGCAAGAAAGAGTCC</t>
  </si>
  <si>
    <t>GGCGAACGCTGGCCTAGGGT</t>
  </si>
  <si>
    <t>GGGACGGGCTCCAGGGCGAA</t>
  </si>
  <si>
    <t>GCTAACTAAACGGCTTACCA</t>
  </si>
  <si>
    <t>GGATGGCCGGGCAGAGGCGAA</t>
  </si>
  <si>
    <t>GATTCCTACTGGGGATGGCC</t>
  </si>
  <si>
    <t>GGCCGGGGCTGCCCGAGGTTT</t>
  </si>
  <si>
    <t>GAGGTTTCGGGATTCCTACT</t>
  </si>
  <si>
    <t>GGGATCACGGCCTCCGTGGT</t>
  </si>
  <si>
    <t>GAAGGGCGAACGCTGGCCT</t>
  </si>
  <si>
    <t>GGGCGAACGCTGGCCTAGGGT</t>
  </si>
  <si>
    <t>GAGGTTTCGGGATTCCTACTG</t>
  </si>
  <si>
    <t>GGAGCCCGTCCCGGCCTACCA</t>
  </si>
  <si>
    <t>GCCGGGGCTGCCCGAGGTTT</t>
  </si>
  <si>
    <t>GCCTCCGTGGTAGGCCGGGAC</t>
  </si>
  <si>
    <t>GGTAGGCCGGGACGGGCTCCA</t>
  </si>
  <si>
    <t>GCTTCTAGCTTTTCCCCATAG</t>
  </si>
  <si>
    <t>GGGAGCAGCGCGACCCGTCTC</t>
  </si>
  <si>
    <t>GCGGCCTGGGCCTTTTCTCATT</t>
  </si>
  <si>
    <t>GGGATAGTGCCCCGCGGCCT</t>
  </si>
  <si>
    <t>GTGAGACCGCCGCGGGGCCG</t>
  </si>
  <si>
    <t>GTTCTCAGGTGAGACCGCCGC</t>
  </si>
  <si>
    <t>GCGGCCTCTTCCTGTCTGTACC</t>
  </si>
  <si>
    <t>GGAAAGGTCGAGCAGGGAAAC</t>
  </si>
  <si>
    <t>GGGGAACTTGGTTTGAACTATG</t>
  </si>
  <si>
    <t>GAACCCAGCGTGGTATGGC</t>
  </si>
  <si>
    <t>GGACACAAGGACAAACACGAA</t>
  </si>
  <si>
    <t>GCGCGGGCTCCCCGGCCGTGG</t>
  </si>
  <si>
    <t>GTTCCCCAAGCCCCGCTAT</t>
  </si>
  <si>
    <t>GAAAGACCATGAACCGTCCCT</t>
  </si>
  <si>
    <t>GTCCCTAGGATCCCCGGCCCCG</t>
  </si>
  <si>
    <t>GAGGGGAGACCGCCGGCACG</t>
  </si>
  <si>
    <t>GCAACCCCGGGCCCTCGTGC</t>
  </si>
  <si>
    <t>GACCCGTCTCTGGGTGGAGCG</t>
  </si>
  <si>
    <t>GCTTTTTGGCCGAACGGA</t>
  </si>
  <si>
    <t>GTAGGAGAAGGCTCGCCTTTC</t>
  </si>
  <si>
    <t>GATTGCGGCTGGAGCCGCGGC</t>
  </si>
  <si>
    <t>GGCGAGTGTTAGACTGGGTTT</t>
  </si>
  <si>
    <t>GGGACGCCACCATGGCGCTCC</t>
  </si>
  <si>
    <t>GATCCTGGAGTGCTGGAACTG</t>
  </si>
  <si>
    <t>GAACGCCTCCGAGGCGCCA</t>
  </si>
  <si>
    <t>GAGCTTTTTGGCCGAACGGA</t>
  </si>
  <si>
    <t>GGACGCCACCATGGCGCTCC</t>
  </si>
  <si>
    <t>GAAGTTGGCCCTCTTTTCCG</t>
  </si>
  <si>
    <t>GATGGTGGCGAGTGTTAGACT</t>
  </si>
  <si>
    <t>GCGAGTGTTAGACTGGGTTTG</t>
  </si>
  <si>
    <t>GTGAATCGAGTCCCAGAACG</t>
  </si>
  <si>
    <t>GACCCTTCTCCACCTAAAGCC</t>
  </si>
  <si>
    <t>GGCGATTGCGGCTGGAGCCG</t>
  </si>
  <si>
    <t>GGCGGGTTCCCAGAGTGCCCC</t>
  </si>
  <si>
    <t>GCTCATTTTTCTAGCCCTGGA</t>
  </si>
  <si>
    <t>GGGAGACAGATCCAGTCTGAC</t>
  </si>
  <si>
    <t>GGCGGCCTCCACCCGCTCCCG</t>
  </si>
  <si>
    <t>GGTCCATACGGCGTTGTTCT</t>
  </si>
  <si>
    <t>GTGAGTTCCGTGTAGCGTCCC</t>
  </si>
  <si>
    <t>GTGATGAAAGCCGGTCAGAC</t>
  </si>
  <si>
    <t>GACTGGATCTGTCTCCCGCC</t>
  </si>
  <si>
    <t>GCCTGCGGCCCGCACGTGGCC</t>
  </si>
  <si>
    <t>GCGGGCCGCAGGCCTAAGGT</t>
  </si>
  <si>
    <t>GCCTCAGGAGCAGCCAGTGGCT</t>
  </si>
  <si>
    <t>GTCTCCGCACTCTTTATCCATT</t>
  </si>
  <si>
    <t>GTGTGTGTCTGCGGAGCTTCT</t>
  </si>
  <si>
    <t>GCCTGAAGTCTCTTACGCTTT</t>
  </si>
  <si>
    <t>GCCGAGAGCAGGGTCATCGTG</t>
  </si>
  <si>
    <t>GATCCTTATCTCTAACTCTGAG</t>
  </si>
  <si>
    <t>GAGGCTGTACGTTTCCAGAG</t>
  </si>
  <si>
    <t>GTACGTTTCCAGAGGGGCTGCG</t>
  </si>
  <si>
    <t>GGTGGGGGCCGCTAGGAAATG</t>
  </si>
  <si>
    <t>GCCTCACGATGACCCTGCTCT</t>
  </si>
  <si>
    <t>GCCTGTCTTCGGAACTGCTG</t>
  </si>
  <si>
    <t>GCCTCAGCAGTTCCGAAGAC</t>
  </si>
  <si>
    <t>GAGCTCTCGCGAGATCGCCGC</t>
  </si>
  <si>
    <t>GAGAGTCGAGAGCGCGAACCC</t>
  </si>
  <si>
    <t>GGGGCTGGAGAGGCCGCGGAC</t>
  </si>
  <si>
    <t>GGGCACCGCGGACTGGGCCTG</t>
  </si>
  <si>
    <t>GCTGTCAGTGGCAACGGCTC</t>
  </si>
  <si>
    <t>GGGAGATACGCTCGCTTTCC</t>
  </si>
  <si>
    <t>GCGCCCTCAGGCCCAGTCCG</t>
  </si>
  <si>
    <t>GAGGCGCGGCCTGCGAGTCCC</t>
  </si>
  <si>
    <t>GATCGCCGCCGGAAGTGGG</t>
  </si>
  <si>
    <t>GTATTTGGCATCACCCGCCG</t>
  </si>
  <si>
    <t>GTCTGGGCATCAGCTCCGG</t>
  </si>
  <si>
    <t>GCCACCCGTGACGCACAAA</t>
  </si>
  <si>
    <t>GGTCTGGGCATCAGCTCCGG</t>
  </si>
  <si>
    <t>GATCACATGCATCGCAGCTAG</t>
  </si>
  <si>
    <t>GCATGTGATCAAGCGAGGTG</t>
  </si>
  <si>
    <t>GAATGACGTTACTCGACGCTG</t>
  </si>
  <si>
    <t>GACGCACAAAGGGGCGCGA</t>
  </si>
  <si>
    <t>GTCACCTTCTCGATCCCGC</t>
  </si>
  <si>
    <t>GTTAGGTTCCAGGCGCTGCTC</t>
  </si>
  <si>
    <t>GGACTGCGGCTCTAAAGCGC</t>
  </si>
  <si>
    <t>GCGATGCATGTGATCAAGCG</t>
  </si>
  <si>
    <t>GTGATCAAGCGAGGTGAGGGG</t>
  </si>
  <si>
    <t>GGGGATGCGGGCTGCCGCCGC</t>
  </si>
  <si>
    <t>GCGCTGCTCAGGGGAAAGAAC</t>
  </si>
  <si>
    <t>GACGGCTGGGACAGGGTGCAC</t>
  </si>
  <si>
    <t>GGGACACGGAGGGAGAGCATAG</t>
  </si>
  <si>
    <t>GTGATGGGCGCGAGCGGGACA</t>
  </si>
  <si>
    <t>GGGTCCGTGATGGGCGCGAGC</t>
  </si>
  <si>
    <t>GCGGGGAGACGCGTGTGAGTG</t>
  </si>
  <si>
    <t>GCGGCGCGGGAGATTTAA</t>
  </si>
  <si>
    <t>GAACACGGTGAGCCCGCGGGG</t>
  </si>
  <si>
    <t>GCGGGGAGGGCGCTGCGGGCAG</t>
  </si>
  <si>
    <t>GTCCTGGCCAGCAAGACCGCG</t>
  </si>
  <si>
    <t>GCAGCTGCTGCGGGTCCGTGA</t>
  </si>
  <si>
    <t>GGCCGCTTCCTTCTGCGTATC</t>
  </si>
  <si>
    <t>GCCAATCAGCGGCCCCGCGTG</t>
  </si>
  <si>
    <t>GCGCCCAGCTTCTTAACTGCAG</t>
  </si>
  <si>
    <t>GCTTCGTCCTCTGCAGTTAAGAAGC</t>
  </si>
  <si>
    <t>GTATCTGGGACGAAAGCTCAGGA</t>
  </si>
  <si>
    <t>GCTTTCGTCCCAGATACGCAGA</t>
  </si>
  <si>
    <t>GGATGTGGGACAAAGCTCA</t>
  </si>
  <si>
    <t>GATAGGAGCACGGGGTGGA</t>
  </si>
  <si>
    <t>GAAAGCTCAGGACGGCGCTTAG</t>
  </si>
  <si>
    <t>GCGGGGCCGCTGATTGGCTGA</t>
  </si>
  <si>
    <t>GAAACACGCTCAGAACCCACG</t>
  </si>
  <si>
    <t>GAGCTTAAATGACCGGCTTCC</t>
  </si>
  <si>
    <t>GACCCATGTTGACTAAGCCG</t>
  </si>
  <si>
    <t>GCCGGCTGAAGAAGCGGCTG</t>
  </si>
  <si>
    <t>GAGCGTGTTTCTACGTCCC</t>
  </si>
  <si>
    <t>GCTTAGTCAACATGGGTCGCT</t>
  </si>
  <si>
    <t>GTCTCAGCTAAGTTGAAGCGC</t>
  </si>
  <si>
    <t>GCCATCTGCCGCCACCGTC</t>
  </si>
  <si>
    <t>GCTTCTTCAGCCGGCCGTC</t>
  </si>
  <si>
    <t>GGCTACAGGGTATCCACGT</t>
  </si>
  <si>
    <t>GCTCGTAAGCGGGGAAAGC</t>
  </si>
  <si>
    <t>GGACAACCGTCATCCCATCCA</t>
  </si>
  <si>
    <t>GGGCAGCATGTCGGCAACAG</t>
  </si>
  <si>
    <t>GGAAAGCCGGCCTCTGGGGCC</t>
  </si>
  <si>
    <t>GGGACGAAGCTGACTCCAGCA</t>
  </si>
  <si>
    <t>GCTGGGGAAGGGCCGGGACCC</t>
  </si>
  <si>
    <t>GATGACGGTTGTCCCAGTAGC</t>
  </si>
  <si>
    <t>GCAGCGGCCGCAGAACTCACG</t>
  </si>
  <si>
    <t>GATAGGCTTCCACCGCCCGCC</t>
  </si>
  <si>
    <t>GTGGAAGCCTATCAATACG</t>
  </si>
  <si>
    <t>GGTGCGCCGGACCCACGCCGG</t>
  </si>
  <si>
    <t>GTTTGACCTGGGCAACCTGC</t>
  </si>
  <si>
    <t>GGTTATGCTGCCGGAGTT</t>
  </si>
  <si>
    <t>GCTGGAGCTGCAGTTTGACCT</t>
  </si>
  <si>
    <t>GCTCGGCCTCCGGCGTGGGTC</t>
  </si>
  <si>
    <t>GCGCACCGCAGCCCGGTCG</t>
  </si>
  <si>
    <t>GCTCGGCTCACTCGCTTTG</t>
  </si>
  <si>
    <t>GATGCCGGGATGCCCAATC</t>
  </si>
  <si>
    <t>GGGCATCCCGGCATCTGCACG</t>
  </si>
  <si>
    <t>GGCCCTCCATGGCTCCGGCT</t>
  </si>
  <si>
    <t>GGAGCTGCCAGCACGCGCAGA</t>
  </si>
  <si>
    <t>GCGTGCTGGCAGCTCCGGCGC</t>
  </si>
  <si>
    <t>GCTGAGGGACTGCACTTTCTG</t>
  </si>
  <si>
    <t>GAGCATTGCGAAGGAGAGAGG</t>
  </si>
  <si>
    <t>GCTGTGTGAATACCCTCCA</t>
  </si>
  <si>
    <t>GTCTGACCCCCGGAGGTGACA</t>
  </si>
  <si>
    <t>GCGGGGCTGTCTGACCCCCGG</t>
  </si>
  <si>
    <t>GGGCTAGGTAGCCCTGGGAGT</t>
  </si>
  <si>
    <t>GCACGCGCAGAAGGCGGACGC</t>
  </si>
  <si>
    <t>GACGCAGGCGGGGCGGAAGT</t>
  </si>
  <si>
    <t>GGAACCCGAGTGCGTGCTCGG</t>
  </si>
  <si>
    <t>GCAAGCCCGGCCCCGGAAGCG</t>
  </si>
  <si>
    <t>GTGCGCACGCGCGAGCAAGCC</t>
  </si>
  <si>
    <t>GCGCGTGTGCAACCCCACTGC</t>
  </si>
  <si>
    <t>GAAGTCCGCCGAGCACGCACT</t>
  </si>
  <si>
    <t>GGAAGCAGCTGGATAAAGAAC</t>
  </si>
  <si>
    <t>GCTGGATAAAGAACAGGTGAG</t>
  </si>
  <si>
    <t>GTGTGGCGGTTACCTCGTG</t>
  </si>
  <si>
    <t>GTGCTCGGCGGACTTCCCCG</t>
  </si>
  <si>
    <t>GCGGTTACCTCGTGAGGCGCA</t>
  </si>
  <si>
    <t>GATGAGCAACGGCAAGCGCCG</t>
  </si>
  <si>
    <t>GCCCAACATGCAGGTAAGGC</t>
  </si>
  <si>
    <t>GAAGCCGGACTACGCGGCAG</t>
  </si>
  <si>
    <t>GCTCTGAGAAGCCGGACTACG</t>
  </si>
  <si>
    <t>GTTGCTCATCTGCTGCGGCGC</t>
  </si>
  <si>
    <t>GGGGAGGTCCAGAGGGCGCAG</t>
  </si>
  <si>
    <t>GAGGGCGCAGTGGACGCCGGC</t>
  </si>
  <si>
    <t>GGCCGGGCCGGGGACGGAGCA</t>
  </si>
  <si>
    <t>GGCCGGGGACGGAGCACGGA</t>
  </si>
  <si>
    <t>GTCCGAGTCGATCACGACG</t>
  </si>
  <si>
    <t>Gcgaacggcgtgcggcgagca</t>
  </si>
  <si>
    <t>GccgctgcTCGACCCACACAA</t>
  </si>
  <si>
    <t>GTGGGAGCCGGGGGACCACCA</t>
  </si>
  <si>
    <t>GgcagtggcggTCCCACTGGC</t>
  </si>
  <si>
    <t>GCGGAGCCAGAGGGCTGTCG</t>
  </si>
  <si>
    <t>GCATGCGCGGTCGCCTTTGTG</t>
  </si>
  <si>
    <t>GCAGCGACGAGAACCTGGATC</t>
  </si>
  <si>
    <t>GCGCGGGCCGGCGGAGCCAGA</t>
  </si>
  <si>
    <t>GGGACCACCATGGTAAAGAAG</t>
  </si>
  <si>
    <t>GGGCCAGGAGAACGCGCGAG</t>
  </si>
  <si>
    <t>GCGGCCTCAGGGCTTGTGGGCC</t>
  </si>
  <si>
    <t>GAGAGCGGCTTGGCCAAGCAGG</t>
  </si>
  <si>
    <t>GCCACGTGAAAGGGCTGGGGC</t>
  </si>
  <si>
    <t>GGGCGCACTGTCCTAGCTGC</t>
  </si>
  <si>
    <t>GCCGCATGGTAACTCAGGCGC</t>
  </si>
  <si>
    <t>GAGGTGTTCCCGCTTCCACCAA</t>
  </si>
  <si>
    <t>GCCCTTTCACGTGGCTGTGGG</t>
  </si>
  <si>
    <t>GTTACCATGCGGCCGTTACT</t>
  </si>
  <si>
    <t>GCCTAGACCGGCTTTCCATTGG</t>
  </si>
  <si>
    <t>GGAGCTGCGGCCGCTGTGCCA</t>
  </si>
  <si>
    <t>GCCAGAGGCCTGAGGCGCGGC</t>
  </si>
  <si>
    <t>GAGAGATGCCGCCGACGCGG</t>
  </si>
  <si>
    <t>GTTCAGGCCGGCTCTCCTGCG</t>
  </si>
  <si>
    <t>GCGAGAGATGCCGCCGACG</t>
  </si>
  <si>
    <t>GCCAGAGGCCTGAGGCGCGG</t>
  </si>
  <si>
    <t>GCTGTGAGTCCCACGGGCCAG</t>
  </si>
  <si>
    <t>GACCGGTAGAGTTGTAGCCG</t>
  </si>
  <si>
    <t>GATGCCGCCGACGCGGCGGGT</t>
  </si>
  <si>
    <t>GTTCAGGCCGGCTCTCCTGC</t>
  </si>
  <si>
    <t>GCACTCCAACCCGCCGCGT</t>
  </si>
  <si>
    <t>GCGCCTCAGGCCTCTGGCCCG</t>
  </si>
  <si>
    <t>GTTGTAGCCGAGGTggcggcg</t>
  </si>
  <si>
    <t>GGTGGTTGTGCAGGATGGCGA</t>
  </si>
  <si>
    <t>GACGCCCCCTCCAGACCCTAG</t>
  </si>
  <si>
    <t>GAGGCGTTTGCGGCCCGGA</t>
  </si>
  <si>
    <t>GCGCCGGCCCTGACCGTTTCT</t>
  </si>
  <si>
    <t>GCGTCTATTCTGAGGCGTTTG</t>
  </si>
  <si>
    <t>GAAGCACTCCGGGCGTGCTGC</t>
  </si>
  <si>
    <t>GGCGCGGCTTGAGGCCGCTA</t>
  </si>
  <si>
    <t>GGTCAGGGCCGGCGCGGCTTG</t>
  </si>
  <si>
    <t>GCGGTTGGCTTGAGCGGGAC</t>
  </si>
  <si>
    <t>GACCGGCAGATCCGCCTGT</t>
  </si>
  <si>
    <t>GGCTGGCGGCGGCATTAGCG</t>
  </si>
  <si>
    <t>GACCAGTCTGCCTCTGCGGAA</t>
  </si>
  <si>
    <t>GGCGCACTGACAGCAGGGCCC</t>
  </si>
  <si>
    <t>GCAGTCAAGAACCTCGGCGC</t>
  </si>
  <si>
    <t>GGGGACGCTTGGAGGGCTGCT</t>
  </si>
  <si>
    <t>GTCATCGCAACGGGGACGCT</t>
  </si>
  <si>
    <t>GCTAGGCTGCCCTGCCCGAA</t>
  </si>
  <si>
    <t>GACTGCCATTGCGCCTGCGC</t>
  </si>
  <si>
    <t>GTTCTCGGGCTGTCATCGCAA</t>
  </si>
  <si>
    <t>GCGGCTGGAGAGGGAACCATG</t>
  </si>
  <si>
    <t>GGTCCGCGGTGGCGGAGCTGC</t>
  </si>
  <si>
    <t>GCCCAGGGTTCACCGGGAGAG</t>
  </si>
  <si>
    <t>GTAAGAGGCCCAGCGACCCGC</t>
  </si>
  <si>
    <t>GCGAAGGCATCGCGAGCCAG</t>
  </si>
  <si>
    <t>GTTCCGCGTCCGGGGGTTTG</t>
  </si>
  <si>
    <t>GACTGTGCACGCCCGGGTAAG</t>
  </si>
  <si>
    <t>GGCAGAAGGCGGGTCCGCGG</t>
  </si>
  <si>
    <t>GGACAGAGCGTCTGCTGCTGA</t>
  </si>
  <si>
    <t>GAGGTTGGGGATGAGTCCCGC</t>
  </si>
  <si>
    <t>GCTCGGAGGCCGCAACGCCT</t>
  </si>
  <si>
    <t>GAGATGGTGTTTTTGGTCTCG</t>
  </si>
  <si>
    <t>GTGAAGGCCCCCTCCGCTT</t>
  </si>
  <si>
    <t>GAAACCGATCGACCGCGAGA</t>
  </si>
  <si>
    <t>GAGCACTAAGTCTCTCGCG</t>
  </si>
  <si>
    <t>GAGGGGGCCTTCACCTTCTCG</t>
  </si>
  <si>
    <t>GACTCATCCCCAACCTCTTCC</t>
  </si>
  <si>
    <t>GGTCAGGGCGAGCGTCTCGC</t>
  </si>
  <si>
    <t>GAGCGTCTCGCAGGCCGTAGG</t>
  </si>
  <si>
    <t>GAGTGGCGACGATGTAAGTAC</t>
  </si>
  <si>
    <t>GATGTAAGTACCGGGACGGG</t>
  </si>
  <si>
    <t>GACTAGTGGACCAGCTGGTGA</t>
  </si>
  <si>
    <t>GCGTCTCTCGGATGAGGGCT</t>
  </si>
  <si>
    <t>GGCGCAGTGCGGCGGTCAC</t>
  </si>
  <si>
    <t>GATCCTTGCTTCCCTGAGCGT</t>
  </si>
  <si>
    <t>GATTTGTTTCGGGTGGATAA</t>
  </si>
  <si>
    <t>GGAGAAGCGCTTCAAGGACC</t>
  </si>
  <si>
    <t>GCTGACCCGCCCTTCCTGCGC</t>
  </si>
  <si>
    <t>GCTTCAAGGACCCGGGACTAG</t>
  </si>
  <si>
    <t>GGGCGCAGCCTCTTCCTGCCC</t>
  </si>
  <si>
    <t>GAGCCAGTGCGTGAGGGCG</t>
  </si>
  <si>
    <t>GCCAGTGTGAGCCAGTGCGTG</t>
  </si>
  <si>
    <t>GGCGACGAGCGGCGGAGTCCG</t>
  </si>
  <si>
    <t>GAGCGGCGGAGTCCGAGGCCC</t>
  </si>
  <si>
    <t>GTCCGAGGCCCGGGCAGGAAG</t>
  </si>
  <si>
    <t>GCTGCGCCCGAAGCGGCGAGG</t>
  </si>
  <si>
    <t>GTCTTCAACATGTCCGTTTGG</t>
  </si>
  <si>
    <t>GCGCTCTGCGTCTCGCTGACA</t>
  </si>
  <si>
    <t>GCCCCGCGCGGCGTGGACTC</t>
  </si>
  <si>
    <t>GAGCGGAGCGGGGGGATGACG</t>
  </si>
  <si>
    <t>GcagcagcagcagcCAGTATT</t>
  </si>
  <si>
    <t>GGCTCGTGGGAGCCAAGATGg</t>
  </si>
  <si>
    <t>GCTTTGCTTCCGGGGCGGTAA</t>
  </si>
  <si>
    <t>GCCCTTCCGGGCTTTGCTTCC</t>
  </si>
  <si>
    <t>GcagcagcCAGTATTCGGGAA</t>
  </si>
  <si>
    <t>GTGGCTCGTGGGAGCCAAGA</t>
  </si>
  <si>
    <t>GACCTCCACTCTCGGTAGAAC</t>
  </si>
  <si>
    <t>GCCCGGAAGGGCGGGGCCAA</t>
  </si>
  <si>
    <t>GCCACTGAATTAACCTGCACC</t>
  </si>
  <si>
    <t>GTCTGCCTTTCCCGAATAC</t>
  </si>
  <si>
    <t>GAGAGTGTGGCTTGATTCGGT</t>
  </si>
  <si>
    <t>GCATAACTCGTCCGGGTACT</t>
  </si>
  <si>
    <t>GCCTCGCGGACTCGAGTTTT</t>
  </si>
  <si>
    <t>GGGACTGCGAGAGTCTTGCTG</t>
  </si>
  <si>
    <t>GGCAGTTCTGCGCGCGGCAAG</t>
  </si>
  <si>
    <t>GCGGAGGCGTGGCGTGCCTC</t>
  </si>
  <si>
    <t>GCAATAGCCAGGGCGCCCCG</t>
  </si>
  <si>
    <t>GGAAATCGCGGGGAGGGTCAA</t>
  </si>
  <si>
    <t>GGACGAGTTATGCGGCCTCT</t>
  </si>
  <si>
    <t>GCGGAACGCTACCGGAAATCG</t>
  </si>
  <si>
    <t>GCCATGAGCCTCGGAGACC</t>
  </si>
  <si>
    <t>GCGGCCGCAAGAAGGTGAGTG</t>
  </si>
  <si>
    <t>Gggggcggggcctgcgtcaga</t>
  </si>
  <si>
    <t>GCCTTAGCTCCGGGTCCTC</t>
  </si>
  <si>
    <t>GCCCAGGTCGACCGCGGCCTA</t>
  </si>
  <si>
    <t>GGCAAGGCCCAGGTCGACCG</t>
  </si>
  <si>
    <t>GTTCCGCCGCCACGTCAGGC</t>
  </si>
  <si>
    <t>GCGGCGGCGGTGGGGACGATG</t>
  </si>
  <si>
    <t>GACGATGTGGTTCTTTGCCC</t>
  </si>
  <si>
    <t>Ggcctgcgtcagacgggggc</t>
  </si>
  <si>
    <t>GTGGTTCTTTGCCCGGGACC</t>
  </si>
  <si>
    <t>GGAAATAGCGCATGGGACTCT</t>
  </si>
  <si>
    <t>GACGCCGGTGCGGGAAAGCA</t>
  </si>
  <si>
    <t>GGATGGTTGAGACGCCGGTG</t>
  </si>
  <si>
    <t>GCACTCCCACCTCCTCGATGT</t>
  </si>
  <si>
    <t>GACCCGCCGGCCTACATCG</t>
  </si>
  <si>
    <t>GCTGCAGCTGGCAGGGATTGC</t>
  </si>
  <si>
    <t>GCGTCTCAACCATCCACTATC</t>
  </si>
  <si>
    <t>GGTATGACCGGAAATAGCGCA</t>
  </si>
  <si>
    <t>GTGCGGCGCGGCAGACGCTAG</t>
  </si>
  <si>
    <t>GCAGCTTGGACTCGTGTTTCC</t>
  </si>
  <si>
    <t>GGTTCGGGTAGTCGGTGACA</t>
  </si>
  <si>
    <t>GCGGGGGTACGTTTATTCTC</t>
  </si>
  <si>
    <t>GCGGCGCCTGGTGTCTCAGAG</t>
  </si>
  <si>
    <t>GCGGAGTAGGTCTGTCCGGGG</t>
  </si>
  <si>
    <t>GACAGGTGGCAGCGCTGGGTG</t>
  </si>
  <si>
    <t>GCGGCCCTGGCTTCGGGTGCA</t>
  </si>
  <si>
    <t>GGGTAGTCGGTGACATGGCGG</t>
  </si>
  <si>
    <t>GGTAGTCGGTGACATGGCGG</t>
  </si>
  <si>
    <t>GTCTCAGAGAGGCTTGAGGTT</t>
  </si>
  <si>
    <t>GAATAAACGTACCCCCGCCC</t>
  </si>
  <si>
    <t>GCGAATCCACACCAGCGCCG</t>
  </si>
  <si>
    <t>GCTGAGAGTTCCTCAGTGTTA</t>
  </si>
  <si>
    <t>GCCCTGGCTTCGGGTGCAAGG</t>
  </si>
  <si>
    <t>GCTTCGGGTGCAAGGCGGTG</t>
  </si>
  <si>
    <t>GCCAAGATCAGGTGAGGATTT</t>
  </si>
  <si>
    <t>GGCAGCGCTGGGTGCGGAGT</t>
  </si>
  <si>
    <t>GTGCGGAGTAGGTCTGTCC</t>
  </si>
  <si>
    <t>GAGGGCGGAGGCGCGCCGGCTG</t>
  </si>
  <si>
    <t>GCGCCTCCGCCCTCGGGTGGC</t>
  </si>
  <si>
    <t>GCGCTTGGCCTCCACACCCAT</t>
  </si>
  <si>
    <t>GTCCTTTCCCTGCCCAGGCAC</t>
  </si>
  <si>
    <t>GCGGCCCCGCCACCCGAGGG</t>
  </si>
  <si>
    <t>GGCCAGTTCAGATCTCCGGA</t>
  </si>
  <si>
    <t>GTTGCTGAGGTGACTTCAGT</t>
  </si>
  <si>
    <t>GAGAGTCTCTTTAAAAGGCTC</t>
  </si>
  <si>
    <t>GAGTTGGTGCCTGCGGCCCTC</t>
  </si>
  <si>
    <t>GACTTCAGTGGGACTGGGAGT</t>
  </si>
  <si>
    <t>GGACGGCCGAGGAACCCGTGA</t>
  </si>
  <si>
    <t>GCTGCTCCAGGTCTCGGACG</t>
  </si>
  <si>
    <t>GGAATGGTCCGCAAGGACG</t>
  </si>
  <si>
    <t>GCCGGAAGTGAGCTGTTCCG</t>
  </si>
  <si>
    <t>GAGCTGTTCCGAGGCGCCGC</t>
  </si>
  <si>
    <t>GGAGCTGCCACGTCCGAGACC</t>
  </si>
  <si>
    <t>GCCGCAATCATGGTGAGTGT</t>
  </si>
  <si>
    <t>GGTGAGTGTTGGTACTGAGG</t>
  </si>
  <si>
    <t>GGCCACGGTCGCGGCCTTCA</t>
  </si>
  <si>
    <t>GCTTAGAGATTTGGGGGGCTC</t>
  </si>
  <si>
    <t>GAATAAGCCTCGCCCTTTGAG</t>
  </si>
  <si>
    <t>GCGCAAGAGCTTTCCACTAC</t>
  </si>
  <si>
    <t>GTTCGTCCTCCTGCATCGAGG</t>
  </si>
  <si>
    <t>GAGTGCCCGGGAAGTCACAA</t>
  </si>
  <si>
    <t>GGTGCAATGGCCGCTCAAA</t>
  </si>
  <si>
    <t>GAACCAGTGTTCTGATAGTTG</t>
  </si>
  <si>
    <t>GCCAATTCTGGGGACCGGTAG</t>
  </si>
  <si>
    <t>GCTGTTTCCGGCCACCTCAG</t>
  </si>
  <si>
    <t>GGACGGCGCCAAGGGCCTTCC</t>
  </si>
  <si>
    <t>GCTAACAATGATCGCCCGAG</t>
  </si>
  <si>
    <t>GATCGCCCGAGTGGCGGAC</t>
  </si>
  <si>
    <t>GGGAGACCTTTGTGACTTCC</t>
  </si>
  <si>
    <t>GCGGGAGCCCGTCCGCCACT</t>
  </si>
  <si>
    <t>GACGTATGCTCGCGGAAC</t>
  </si>
  <si>
    <t>GAACGATGACGTATGCTCG</t>
  </si>
  <si>
    <t>GAAATCGGTCCCGGCCTGGTG</t>
  </si>
  <si>
    <t>GCGGGACGACATCCGCAG</t>
  </si>
  <si>
    <t>GATGTCGTCCCGCACCAGGCC</t>
  </si>
  <si>
    <t>GGATGATCCGGGAGTCCCCTG</t>
  </si>
  <si>
    <t>GGGGCGAGGTGAGCGGCTTC</t>
  </si>
  <si>
    <t>GGGTATGAGTTTCTGCCGG</t>
  </si>
  <si>
    <t>GAGCGCTTCTCCGACGGAC</t>
  </si>
  <si>
    <t>GCTCCAGTTTCCCCAGAATTG</t>
  </si>
  <si>
    <t>GTCGGAGAAGCGCTCTTTGAT</t>
  </si>
  <si>
    <t>GGTGGGGAAACGTGTTCCG</t>
  </si>
  <si>
    <t>GGCACGGGTATGAGTTTCTGC</t>
  </si>
  <si>
    <t>GGGCGAACCTCTGAGGAGCGC</t>
  </si>
  <si>
    <t>GAGCGGATGTCATATTGTATC</t>
  </si>
  <si>
    <t>GGACTTCCCACTGAGACGAG</t>
  </si>
  <si>
    <t>GTTCTCGCTTTCCGGTAGCTA</t>
  </si>
  <si>
    <t>GTGTGCGCACTCCGCAATTCT</t>
  </si>
  <si>
    <t>GGGGAAACTGGAGCCAGAAAT</t>
  </si>
  <si>
    <t>GGCTGCGCTTAGGCAACGGTG</t>
  </si>
  <si>
    <t>GCGCTGGCCAGGAGCGTGAT</t>
  </si>
  <si>
    <t>GCGCAAGTGCGGAAGTGCGC</t>
  </si>
  <si>
    <t>GGCCTGGGTGACTGGGATGAA</t>
  </si>
  <si>
    <t>GCACATTGAAGCTGAACTCCG</t>
  </si>
  <si>
    <t>GAAGCTGAACTCCGTGGCCG</t>
  </si>
  <si>
    <t>GCGTGATCGGTTTCCGGTCAG</t>
  </si>
  <si>
    <t>GCGCCGCCGCTGCCACCGTT</t>
  </si>
  <si>
    <t>GTGGTGTGGTACCGGGTACC</t>
  </si>
  <si>
    <t>GGAGACGTGTATCGGACGG</t>
  </si>
  <si>
    <t>GCGCACAGGAGCCGAAATTAC</t>
  </si>
  <si>
    <t>GGCTAGCACTGACGTGTCTCT</t>
  </si>
  <si>
    <t>GGCCGGTCAGGGTTGGCCGG</t>
  </si>
  <si>
    <t>GGCGGGCGCCCGACCGCAC</t>
  </si>
  <si>
    <t>GGCGCCCGACCGCACGGGTGT</t>
  </si>
  <si>
    <t>GTTCCGTCCCGGCCTCAATA</t>
  </si>
  <si>
    <t>GCAGTGGAACGCGCTGGGCCG</t>
  </si>
  <si>
    <t>GCAGGAAGCGGAAGCGATCCG</t>
  </si>
  <si>
    <t>GTTCTGCAGGGGGCCGGTCA</t>
  </si>
  <si>
    <t>GCCGGCGGGCGCCCGACCGCA</t>
  </si>
  <si>
    <t>GGGCCGGTCAGGGTTGGCCGG</t>
  </si>
  <si>
    <t>GTGCTAGCCCGGCGGCAAg</t>
  </si>
  <si>
    <t>GGACTCACTTGCCATGGCGG</t>
  </si>
  <si>
    <t>GGCGCCCGACCGCACGGGTG</t>
  </si>
  <si>
    <t>GCTGTGCAGTGGAACGCGCT</t>
  </si>
  <si>
    <t>GAAGGGGGATCTGTTCCGTCC</t>
  </si>
  <si>
    <t>GCCTCAATAGGGCTTCCCTAC</t>
  </si>
  <si>
    <t>GGGTGTCTAGGCCGGGGTTC</t>
  </si>
  <si>
    <t>GGCAGCTGGCGAGACTGACTC</t>
  </si>
  <si>
    <t>GTTACGGAGCCCCCGAAAGAC</t>
  </si>
  <si>
    <t>GTGGCAAGGCGCTGACGCGGA</t>
  </si>
  <si>
    <t>GCCATACCATATTGGAGATGA</t>
  </si>
  <si>
    <t>GGAAGGGCCGCCATACCATAT</t>
  </si>
  <si>
    <t>GTCAGGGCTTCTGGGAGAGGCG</t>
  </si>
  <si>
    <t>GGCGCAAAGCAGGAGGAGTCA</t>
  </si>
  <si>
    <t>GAAAAGCACGGCGCAAAGC</t>
  </si>
  <si>
    <t>GGGGGTCGGACCAGGCTGTAG</t>
  </si>
  <si>
    <t>GGACCGGAGGGTGTGTGGGCG</t>
  </si>
  <si>
    <t>GCTCCAGCGATCAGAGCGTTA</t>
  </si>
  <si>
    <t>GCCTAGCCAGACCTCGCAGCC</t>
  </si>
  <si>
    <t>GCAGCACAAGCCGTGCGCTCC</t>
  </si>
  <si>
    <t>GGTGTGTGGGCGGGGCTTGAT</t>
  </si>
  <si>
    <t>GCCGTGCGCTCCCGGGCTGCG</t>
  </si>
  <si>
    <t>GCTCCCGGGCTGCGAGGTC</t>
  </si>
  <si>
    <t>GCCCGACGGAAACCATGTTTG</t>
  </si>
  <si>
    <t>GACTTCCACGGGCGGCGGA</t>
  </si>
  <si>
    <t>GCTTGCGGGCGGGGCCGACCC</t>
  </si>
  <si>
    <t>GGCCGACCCCGGAAGGAAGGA</t>
  </si>
  <si>
    <t>GCAGCATCGCGGCGGACCACA</t>
  </si>
  <si>
    <t>GGAAGTCGAAAGAGACATCG</t>
  </si>
  <si>
    <t>GGGAGAACGGGGTCCCGAGCC</t>
  </si>
  <si>
    <t>GGCCCCGCCGGCTGTAGAGGC</t>
  </si>
  <si>
    <t>GATACTGACCCGAGGACGCCG</t>
  </si>
  <si>
    <t>GGGGGCGGATACTGACCCG</t>
  </si>
  <si>
    <t>GGGCCTTCAGCCCGAGGGGG</t>
  </si>
  <si>
    <t>GGGCGGGGATTGGCTGCGCGC</t>
  </si>
  <si>
    <t>GGGAAGCCTGGGAAGGGGCGG</t>
  </si>
  <si>
    <t>GGATTGGCTGCGCGCTGGGTC</t>
  </si>
  <si>
    <t>GCTCTGGGCCTTCAGCCCGAG</t>
  </si>
  <si>
    <t>GCAGGAAGAGCAGCGGCGAGG</t>
  </si>
  <si>
    <t>GCTTTTTCGCTTTCTCGTACT</t>
  </si>
  <si>
    <t>GAACAGAGTTAAGGACCAGTG</t>
  </si>
  <si>
    <t>GCTAGGTGGCTGAAGAGGAGG</t>
  </si>
  <si>
    <t>GAGTCGCTAGGTGGCTGAAG</t>
  </si>
  <si>
    <t>GGTAGCCTAACGGCCACCGG</t>
  </si>
  <si>
    <t>GAACGGCCTCAGGTAGCCTAA</t>
  </si>
  <si>
    <t>GAGACCAGAAGGAACGGCCTC</t>
  </si>
  <si>
    <t>GGAGAGAGAGACCAGAAGGAA</t>
  </si>
  <si>
    <t>GGGGCCTGCTGTAACGGCA</t>
  </si>
  <si>
    <t>GGCCTTTCCCCAAGTACGGC</t>
  </si>
  <si>
    <t>GGAAAGCCCCGGAATCGCAAC</t>
  </si>
  <si>
    <t>GCTTAACCAATGAAAGTAGCTAAA</t>
  </si>
  <si>
    <t>GTTTGGTATATAGTATTACATAATT</t>
  </si>
  <si>
    <t>GCGACTCTTCCGGTGCTGTGA</t>
  </si>
  <si>
    <t>GGTTTTGCGTTCCGCGCC</t>
  </si>
  <si>
    <t>GAAACCCCTTCGCATGGCAGC</t>
  </si>
  <si>
    <t>GCATGGCAGCCGGTTCCGGTT</t>
  </si>
  <si>
    <t>GGTTCCGGTTCGGTGAGTGG</t>
  </si>
  <si>
    <t>GCTACCTGAGGCCGTTCCTTC</t>
  </si>
  <si>
    <t>GAAAGGCCGGTTGCGATTC</t>
  </si>
  <si>
    <t>GTGATGTGAAAAGACTTGAAAT</t>
  </si>
  <si>
    <t>GAATCCTTTTAGCTACTTTCAT</t>
  </si>
  <si>
    <t>GGTTAAGCTGTAGTGAAAGAA</t>
  </si>
  <si>
    <t>GAAATATCACTCGGGTCTCA</t>
  </si>
  <si>
    <t>GTTCCGGTTCGCGGCGGTTCC</t>
  </si>
  <si>
    <t>GCCGGACGTGCGGCCCCCGCT</t>
  </si>
  <si>
    <t>GGCCGGAGCTTCTCGAACTAC</t>
  </si>
  <si>
    <t>GGCCCGGCGGGCTTGACTCT</t>
  </si>
  <si>
    <t>GGCGGAAGGCTCCTCGGGCC</t>
  </si>
  <si>
    <t>GGCAGCGGCGGAAGGCTCCTC</t>
  </si>
  <si>
    <t>GCTTCCTGGGACGCCTCTTCC</t>
  </si>
  <si>
    <t>GAAGCCCGTCAGCCGCCAGCT</t>
  </si>
  <si>
    <t>GCCCAACGCCTGGGGCTCGAA</t>
  </si>
  <si>
    <t>GTCGCCGAGGCTTCCGCCA</t>
  </si>
  <si>
    <t>GCTTCCGCCATGGCGCCTGCC</t>
  </si>
  <si>
    <t>GCCTGGGCCCGGGCTGCGGCGCA</t>
  </si>
  <si>
    <t>GCGCCACGGCGTTTCCTGGCC</t>
  </si>
  <si>
    <t>GAGGCGGCAGGACTCGAGTT</t>
  </si>
  <si>
    <t>GGCGCACGGCACTCCCGGGAGG</t>
  </si>
  <si>
    <t>GCTGCGGCGCACGGCACTCC</t>
  </si>
  <si>
    <t>GAGGTTCGGTCTCTTTTCTGT</t>
  </si>
  <si>
    <t>GGAAACGCCGTGGCGCCGCGT</t>
  </si>
  <si>
    <t>GTTAGGCCCAACGCGGCGCCA</t>
  </si>
  <si>
    <t>GTCCCAGGCGCTGCCGGGGCC</t>
  </si>
  <si>
    <t>GGACTCGAGTTAGGCCCAACG</t>
  </si>
  <si>
    <t>GACGAGCTCGCAAGATGGCGG</t>
  </si>
  <si>
    <t>GGTACGACTGGCGCACTTCC</t>
  </si>
  <si>
    <t>GGCGGGGGAGAGGTACCTGTT</t>
  </si>
  <si>
    <t>GCCGCGGTGCCCGCGGGGAGGGG</t>
  </si>
  <si>
    <t>GGGAAGCGCGTCACGGCGAG</t>
  </si>
  <si>
    <t>GTCACGGCGAGGGGACGGTCC</t>
  </si>
  <si>
    <t>GAAGTGCGCCAGTCGTACCTTCG</t>
  </si>
  <si>
    <t>GTCGTACTGACCGAGCGGGG</t>
  </si>
  <si>
    <t>GGGGAGGGGCGGGAAGCGCGTCA</t>
  </si>
  <si>
    <t>GACCCTTGGCCCCGAAACGC</t>
  </si>
  <si>
    <t>GCGGCGACGAGCGGAAGTTCT</t>
  </si>
  <si>
    <t>GACGCCATTACGCGGGGCAG</t>
  </si>
  <si>
    <t>GGCGACGAGCGGAAGTTCTT</t>
  </si>
  <si>
    <t>GGACGCCATTACGCGGGGCAG</t>
  </si>
  <si>
    <t>GGCCACTGCCCCGCGTAA</t>
  </si>
  <si>
    <t>GCGCGGAGGAGACGACCCT</t>
  </si>
  <si>
    <t>GCACTCTGCGCGTGCGCCAAA</t>
  </si>
  <si>
    <t>GAAGATCGCCAAGACTCACGA</t>
  </si>
  <si>
    <t>GCCAAGACTCACGAAGGTAAG</t>
  </si>
  <si>
    <t>GAGCCCGCGTTTCGGGGCCAA</t>
  </si>
  <si>
    <t>GGGTCGTCTCCTCCGCGCCAG</t>
  </si>
  <si>
    <t>GGTCGTCTCCTCCGCGCCAG</t>
  </si>
  <si>
    <t>GCCCCCAGCTATTTTTCTCCG</t>
  </si>
  <si>
    <t>GCCCCCTTCGAATAGACTCCG</t>
  </si>
  <si>
    <t>GCCTGAGCGAGACTCGAGGC</t>
  </si>
  <si>
    <t>GAGTATCGGGTGTTCTGCGGA</t>
  </si>
  <si>
    <t>GTAACAGCTTCCGGCGGGTCC</t>
  </si>
  <si>
    <t>GCGCGTCTCAGCGTAAGA</t>
  </si>
  <si>
    <t>GTTGATGTCCTGCATCTAACG</t>
  </si>
  <si>
    <t>GCGAGACTCGAGGCCGGAAGA</t>
  </si>
  <si>
    <t>GAGACTCGAGGCCGGAAGA</t>
  </si>
  <si>
    <t>GCCTCGAGTCTCGCTCAGGCT</t>
  </si>
  <si>
    <t>GACTCTCGCCTTTCCATCTTC</t>
  </si>
  <si>
    <t>GCTTGCATCGCCATCTTGGC</t>
  </si>
  <si>
    <t>GAAATTCCTCCGGAGCTCGCT</t>
  </si>
  <si>
    <t>GGTTACACCGCGTTAGATGC</t>
  </si>
  <si>
    <t>GGACGTGGCATACGGCGCCAC</t>
  </si>
  <si>
    <t>GAGATCGGAGCTCCGATCC</t>
  </si>
  <si>
    <t>GGCAGCTGCAATTCTGCTTT</t>
  </si>
  <si>
    <t>GTGAGGAACACAGGAAGTCGA</t>
  </si>
  <si>
    <t>GAAGCGGAGCCTGGTTACCC</t>
  </si>
  <si>
    <t>GAGGGGCCTTTACGGGCCTG</t>
  </si>
  <si>
    <t>GCCGCCACCTCCAGGCCACTA</t>
  </si>
  <si>
    <t>GGCGCCATAGTGGCCTGGAGG</t>
  </si>
  <si>
    <t>GAGCTCCGATCTCTGCCAACT</t>
  </si>
  <si>
    <t>GAGATCGGAGCTCCGATCCA</t>
  </si>
  <si>
    <t>GCGCGACCAACCCGGAAGCT</t>
  </si>
  <si>
    <t>GAGGGGCGGAGGCAGGCCGCT</t>
  </si>
  <si>
    <t>GGAAGTCGAGGGGCCTTTAC</t>
  </si>
  <si>
    <t>GGTGAGGAACACAGGAAGTCG</t>
  </si>
  <si>
    <t>GTTGGTCGCGCGCCTTCCTG</t>
  </si>
  <si>
    <t>GGGCAGCCCAGGCGCCATAG</t>
  </si>
  <si>
    <t>GGAGGTACCGAGGGATGGTTG</t>
  </si>
  <si>
    <t>GGGACCAGGAGGAGGTACCG</t>
  </si>
  <si>
    <t>GGCGGGGGTCACGGGCAGTCT</t>
  </si>
  <si>
    <t>GAAGGGGGACCCGAGACTT</t>
  </si>
  <si>
    <t>GGGTCCCCCTTCCATATGGC</t>
  </si>
  <si>
    <t>GGATGGTGTGGATATCCAA</t>
  </si>
  <si>
    <t>GCGGGGGTCACGGGCAGTCT</t>
  </si>
  <si>
    <t>GGGGACCAGGAGGAGGTACCG</t>
  </si>
  <si>
    <t>GGACATTCTGGTGGCGCGCGG</t>
  </si>
  <si>
    <t>GACCTCAAGACAGGGACATTC</t>
  </si>
  <si>
    <t>GTGGCTTAAGTTTTGAAGGG</t>
  </si>
  <si>
    <t>GGGGACCCGAGACTTTGGCGG</t>
  </si>
  <si>
    <t>GTCCCTGTCTTGAGGTCTAA</t>
  </si>
  <si>
    <t>GGAGACCGGCCATATGGAAGG</t>
  </si>
  <si>
    <t>GGTGGTGGCTTAAGTTTTGA</t>
  </si>
  <si>
    <t>GGAAGGGGGACCCGAGACTT</t>
  </si>
  <si>
    <t>GACTCGTACTGCTCCTACAT</t>
  </si>
  <si>
    <t>GTCCTCTGACCTGAGAGCGAA</t>
  </si>
  <si>
    <t>GACCTGGAGCTTCCGCGCGG</t>
  </si>
  <si>
    <t>GCCATTCTTCTGCGACGGCG</t>
  </si>
  <si>
    <t>GCAGTCCAAGTACATCGGCA</t>
  </si>
  <si>
    <t>GCAATGGCGAAGTAGTTGAGA</t>
  </si>
  <si>
    <t>GAAGGTCGAAGTGGCCCATGT</t>
  </si>
  <si>
    <t>GCCGCTTTCCCCTTCGCTCTC</t>
  </si>
  <si>
    <t>GTAGCGTAACTCTCGCTCATA</t>
  </si>
  <si>
    <t>GTGACGCCATTCTTCTGCGA</t>
  </si>
  <si>
    <t>GACTTCCGTTCTCCGCCGCC</t>
  </si>
  <si>
    <t>GAAGACGCTCAGGAAACGTGG</t>
  </si>
  <si>
    <t>GATTCTGATTGAGGCCCATGC</t>
  </si>
  <si>
    <t>GCCTATATAAGACGAGGACAA</t>
  </si>
  <si>
    <t>GACATGTCTCGGGATCGGTTC</t>
  </si>
  <si>
    <t>GATCGGTTCCGGAGTCgtgg</t>
  </si>
  <si>
    <t>GTTCCGGAGTCgtggcggtgg</t>
  </si>
  <si>
    <t>GAATCGCGGCCCCATGGGTCC</t>
  </si>
  <si>
    <t>GGCGGAGAACGGAAGTCGTGG</t>
  </si>
  <si>
    <t>GACATGTCTGTGGTCAAGGGG</t>
  </si>
  <si>
    <t>GTGGCGGGAGAAGCGTTTC</t>
  </si>
  <si>
    <t>GGTGGGTGGGGAAACGCGCA</t>
  </si>
  <si>
    <t>GGGAAGCGGTGAGTCGCGGG</t>
  </si>
  <si>
    <t>GCCCATCCTCACGGTGGTGT</t>
  </si>
  <si>
    <t>GAGCGGGACCTGCGAGCAGCG</t>
  </si>
  <si>
    <t>GGGCCCGGACGCGCGCTCAC</t>
  </si>
  <si>
    <t>GCGCGCGCGAGGACGCGCTCC</t>
  </si>
  <si>
    <t>GACGCGCTCCGGGGACGCGCG</t>
  </si>
  <si>
    <t>GCTTGGAGTTCCTCTTGGACC</t>
  </si>
  <si>
    <t>GCCACGGCTAGCCCCGCGCAC</t>
  </si>
  <si>
    <t>GCGCGTCCAGAACGATACCT</t>
  </si>
  <si>
    <t>GGCGGTAGTTCCAGGCGACGG</t>
  </si>
  <si>
    <t>GTTCCAGGCGACGGCGGACGG</t>
  </si>
  <si>
    <t>GCGACGGCGGACGGTGGTA</t>
  </si>
  <si>
    <t>GGACGGTGGTACGGTCCTGGA</t>
  </si>
  <si>
    <t>GTCCTGGAGGGCCCAGTGCGC</t>
  </si>
  <si>
    <t>GTAGTGGCCAAGGTATCGTTC</t>
  </si>
  <si>
    <t>GTATCGTTCTGGACGCGCCTG</t>
  </si>
  <si>
    <t>GAATGTGGCGGCGGTAGTTCC</t>
  </si>
  <si>
    <t>GTTTGAAGAGTTCCCTGCCGA</t>
  </si>
  <si>
    <t>GAGCAGCGCGAGGAATGCT</t>
  </si>
  <si>
    <t>GAATGCTGGGATACTGGAGGT</t>
  </si>
  <si>
    <t>GCTGACGCTACCATAGAGACT</t>
  </si>
  <si>
    <t>GCCCAGCGGTTACCTTCGGC</t>
  </si>
  <si>
    <t>GACACAGAAACCGGGGCCCAG</t>
  </si>
  <si>
    <t>GTCGGAGGCGGTAGTGACGG</t>
  </si>
  <si>
    <t>GGTTTCTGTGTCGCGCGAA</t>
  </si>
  <si>
    <t>GGCCTCCGTGTGGAGGTAGCT</t>
  </si>
  <si>
    <t>GGAGGTAGCTTGGGTGCTC</t>
  </si>
  <si>
    <t>GCTTGGGTGCTCGGGCCCAGC</t>
  </si>
  <si>
    <t>GTTTCTGTGTCGCGCGAA</t>
  </si>
  <si>
    <t>GCGTCGGAGGCGGTAGTGA</t>
  </si>
  <si>
    <t>GTCGCGCGAACGGTGACTC</t>
  </si>
  <si>
    <t>GGAGCAGCGCGAGGAATGCT</t>
  </si>
  <si>
    <t>GTGACTCAGGCCTCCGTGTGG</t>
  </si>
  <si>
    <t>GCCCAGCGGTTACCTTCGGCA</t>
  </si>
  <si>
    <t>GGAGGCCCCGTGCGCCCTGAC</t>
  </si>
  <si>
    <t>GGCTGGCTGTCGGTAGGGGG</t>
  </si>
  <si>
    <t>GGGCAGTCGGGCTGGCTGT</t>
  </si>
  <si>
    <t>GGCGGAGGGTGTCTGTTGGT</t>
  </si>
  <si>
    <t>GTAACTCGGGGCCGATGAGG</t>
  </si>
  <si>
    <t>GGCTCCTGACGGTAACTCG</t>
  </si>
  <si>
    <t>Gaggaggaaggagggcgagcg</t>
  </si>
  <si>
    <t>GGGCAGCGTCGCTTCTTagg</t>
  </si>
  <si>
    <t>GCTGGAGCGAGAGTAGTggc</t>
  </si>
  <si>
    <t>GcTGCCGGCTCGCGCCTGTC</t>
  </si>
  <si>
    <t>GAAGCGCCCGAGGTAGCTGCT</t>
  </si>
  <si>
    <t>GAGGTTGGAGTCTGTGTGTT</t>
  </si>
  <si>
    <t>GCTCCCGGACGGACTTGAGGT</t>
  </si>
  <si>
    <t>GTAGCCTTTTGCTCCCGGA</t>
  </si>
  <si>
    <t>GGAGACTGCGGTATCCGCAGC</t>
  </si>
  <si>
    <t>GAGTCCCGTCTCACCATCCT</t>
  </si>
  <si>
    <t>GCCTGCGCTGCGCTAGGGCG</t>
  </si>
  <si>
    <t>GGAAGCCCAGGATGGTGAGAC</t>
  </si>
  <si>
    <t>GGACCGCGCCGGGCTTGGGGG</t>
  </si>
  <si>
    <t>GTTCCCGGTTTGCGTCATCCG</t>
  </si>
  <si>
    <t>GGCTCCCTTTGGTGCAGGAGG</t>
  </si>
  <si>
    <t>GCAAAGTGAAGGAGATCTAC</t>
  </si>
  <si>
    <t>GAGTCGCCGGAAACTCCGGG</t>
  </si>
  <si>
    <t>GGCTCCCGCCCATTGGAGACT</t>
  </si>
  <si>
    <t>GCAAGCCGTACTAGCACGGA</t>
  </si>
  <si>
    <t>GGGCGTTACCCAGTCTCCAA</t>
  </si>
  <si>
    <t>GGGCGGGAGCCGGTGGAACGG</t>
  </si>
  <si>
    <t>GTTGAGTGACAGCTGTCCAA</t>
  </si>
  <si>
    <t>GTCAACTATTCAACATGGAGG</t>
  </si>
  <si>
    <t>GGGGCGTTACCCAGTCTCCAA</t>
  </si>
  <si>
    <t>GCAAAGTGAAGGAGATCTACT</t>
  </si>
  <si>
    <t>GGGGCACAATTTGGAGTCGC</t>
  </si>
  <si>
    <t>GGAGTCGCCGGAAACTCCGGG</t>
  </si>
  <si>
    <t>GTGCCCCACCTCCGAGGCCA</t>
  </si>
  <si>
    <t>GGTGGCGGCTCCCTTTGGTGC</t>
  </si>
  <si>
    <t>GTTACCCAGTCTCCAATGGGC</t>
  </si>
  <si>
    <t>GGTCGATAAGCTGGAACTGA</t>
  </si>
  <si>
    <t>GGAATGTCAACTATTCAACA</t>
  </si>
  <si>
    <t>GCACCCCACGCACCGTGCCC</t>
  </si>
  <si>
    <t>GACGCGTCCTCGGCTCTGCGC</t>
  </si>
  <si>
    <t>GATTCAAACTAGTGGCGGG</t>
  </si>
  <si>
    <t>GGCGCCGAGATTCAAACTAG</t>
  </si>
  <si>
    <t>GACCCTATCCGGAGCTTCTG</t>
  </si>
  <si>
    <t>GCAGCGAGCGCTGGACGGAG</t>
  </si>
  <si>
    <t>GGTGCGTGAGGCGGGCGGCCA</t>
  </si>
  <si>
    <t>GGCGGCCAGGGCACGGTGCGT</t>
  </si>
  <si>
    <t>GTGGGGTGCGCCGCGGGCGGA</t>
  </si>
  <si>
    <t>GGTGGGGTCTGCGTACGCC</t>
  </si>
  <si>
    <t>GATCTGGAGGGGGTAGCACTA</t>
  </si>
  <si>
    <t>GAGCTCGGATGCACGGGGCAC</t>
  </si>
  <si>
    <t>GGGCCGTGGAGCTCGGATGCA</t>
  </si>
  <si>
    <t>GAGACAGAGCGACTTGGTGAG</t>
  </si>
  <si>
    <t>GCGACTACTTGCCGCACTTC</t>
  </si>
  <si>
    <t>GCTCCACGGCCCGAAGGGGT</t>
  </si>
  <si>
    <t>GGCCCGAAGGGGTAGGTCCAG</t>
  </si>
  <si>
    <t>GGGTCAAAGTTCATTCCATAT</t>
  </si>
  <si>
    <t>GGGGGTAGCACTACGGGGAA</t>
  </si>
  <si>
    <t>GTAGGTCCAGGGGATCTGGAGG</t>
  </si>
  <si>
    <t>GAATGCGTCCGCCATTTTT</t>
  </si>
  <si>
    <t>GCGGGGCATCGTGGGTAGGA</t>
  </si>
  <si>
    <t>GTCTTCGGTCGCGGGGCATCG</t>
  </si>
  <si>
    <t>GACGTCACTGTCTTCGGTCG</t>
  </si>
  <si>
    <t>GCAGCTTATCCACTTTAGGT</t>
  </si>
  <si>
    <t>GAAGACAGTGACGTCTCGTGA</t>
  </si>
  <si>
    <t>GAAGGCTCAACAGTGGCCCGC</t>
  </si>
  <si>
    <t>GCTCAGTGGATAAAGAGCG</t>
  </si>
  <si>
    <t>GAGCTGTTCAGCGTGTTCGA</t>
  </si>
  <si>
    <t>GCGTGGCGCCTGGCGTGTGGC</t>
  </si>
  <si>
    <t>GCGAGGGCGGCGCGTGGCGCC</t>
  </si>
  <si>
    <t>GCTCAGTGGATAAAGAGCGA</t>
  </si>
  <si>
    <t>GTCGCGGGGCATCGTGGGT</t>
  </si>
  <si>
    <t>GTGCACTCTCCGCCCGAG</t>
  </si>
  <si>
    <t>GTTTGGGTTGGTAGAGTTTGT</t>
  </si>
  <si>
    <t>GGGGACCTTGTGTCGCTCGG</t>
  </si>
  <si>
    <t>GCACCCCAACGGGCGCAAAG</t>
  </si>
  <si>
    <t>GTGGGTGAGTGAGCGCCTCG</t>
  </si>
  <si>
    <t>GAGCGGAGCCCCCCGGCTCGC</t>
  </si>
  <si>
    <t>GGTCTGTGTTTCTGTTTCGCT</t>
  </si>
  <si>
    <t>GTCCTCCTCCTCCCCCAATCC</t>
  </si>
  <si>
    <t>GAGCCAAGATATCCTTCTCCC</t>
  </si>
  <si>
    <t>GTAGCCGCAGCTGTCTTTTC</t>
  </si>
  <si>
    <t>GACCCTCGGACAGCCCCGAGG</t>
  </si>
  <si>
    <t>GCGCCTGAGGGGCCCGCCTC</t>
  </si>
  <si>
    <t>GCTTCAGTGTCGATCCCCG</t>
  </si>
  <si>
    <t>GCGCGGAGTCCGGCTCCTCC</t>
  </si>
  <si>
    <t>GGAGAGCACCATGGCCCGAGG</t>
  </si>
  <si>
    <t>GCGAGGGACGCGAGTTACCAG</t>
  </si>
  <si>
    <t>GGCTCCTGGCGGGCTAACG</t>
  </si>
  <si>
    <t>Gccagcgcgcaggcggccgcg</t>
  </si>
  <si>
    <t>GctggcgcgcgCGAACACCT</t>
  </si>
  <si>
    <t>GGCTAACGAGGCCGAGGCGA</t>
  </si>
  <si>
    <t>GGAGGTCGAGTCCAAGGACG</t>
  </si>
  <si>
    <t>GGGGCCTGATCGTGGGGTTC</t>
  </si>
  <si>
    <t>GGCCGCCCGCCAGAGTGCCAG</t>
  </si>
  <si>
    <t>GTGACCATGAATTGCGTGGC</t>
  </si>
  <si>
    <t>GAATTGCGTGGCCGGGAGCC</t>
  </si>
  <si>
    <t>GAGTCCACGCACCGGGGATGG</t>
  </si>
  <si>
    <t>GGGGCGCCGGAGTCCACGCAC</t>
  </si>
  <si>
    <t>GTCACCCAGCGCCTCCATCCC</t>
  </si>
  <si>
    <t>GCTGGCCCGAACCCCACGATC</t>
  </si>
  <si>
    <t>GGAGGGACCACGCGCACCAGG</t>
  </si>
  <si>
    <t>GACCACCGCCTTCCGTACACA</t>
  </si>
  <si>
    <t>GGTCTGCAGGAGGCTAGGTTC</t>
  </si>
  <si>
    <t>GGAAGCGGACCTCCGGAAACA</t>
  </si>
  <si>
    <t>GGCTCTTAGGTCCGGGAGGG</t>
  </si>
  <si>
    <t>GGGCCCCTGTGTACGGAAGG</t>
  </si>
  <si>
    <t>GAAGGCGGTGGTCTGGTGTCC</t>
  </si>
  <si>
    <t>GCCTGGGTCCCCTGTTTCCGG</t>
  </si>
  <si>
    <t>GCCCGTTTAGCGGAAGCTGCC</t>
  </si>
  <si>
    <t>GGGGCCCGCATCCCACCCTCC</t>
  </si>
  <si>
    <t>GCCAGGGATAAGGGTAGGGGG</t>
  </si>
  <si>
    <t>GCCGCCGGGCATTCGAGCTG</t>
  </si>
  <si>
    <t>GAAGGTCACACGCGGTTCCC</t>
  </si>
  <si>
    <t>GCCGGCCCCGCCGCCCTCCTCGCC</t>
  </si>
  <si>
    <t>GGGTCGATCCGGGCGAGGA</t>
  </si>
  <si>
    <t>GCGGGATCCTGGGGCGGTCC</t>
  </si>
  <si>
    <t>GCCCGCGGACCGATGCTGC</t>
  </si>
  <si>
    <t>GGCTCGAATGCCCGGCAGCCG</t>
  </si>
  <si>
    <t>GTGAGACGAGGCTAGCGCG</t>
  </si>
  <si>
    <t>GCTCTAGCCGCCACGGCTGCC</t>
  </si>
  <si>
    <t>GCGAGCGGCCGCCGGCAGCAT</t>
  </si>
  <si>
    <t>GTGGCGCGGCTGGAGTGCCGC</t>
  </si>
  <si>
    <t>GATGCGGCTGCAGAAAGCAAC</t>
  </si>
  <si>
    <t>GATCTGGCCGCCCGCTACGGC</t>
  </si>
  <si>
    <t>GTCCTGGCGGGGCGTGCGCAC</t>
  </si>
  <si>
    <t>GGCGCTGTGCGTCTCCAGTCC</t>
  </si>
  <si>
    <t>GCCGGAGGGTAAGGTCCTGGC</t>
  </si>
  <si>
    <t>GCATCTGTTTGCCGGAGGGTA</t>
  </si>
  <si>
    <t>GAATGAGCCAGAGGGACACGC</t>
  </si>
  <si>
    <t>GCCATTGGTGTGCGGGACAGT</t>
  </si>
  <si>
    <t>GCCGGGAACCAAGAGGCCGG</t>
  </si>
  <si>
    <t>GGCCAGAGACACCAATCGC</t>
  </si>
  <si>
    <t>GTCCCGCACACCAATGGCG</t>
  </si>
  <si>
    <t>GTTCCCGGCGATTGGTGTCTC</t>
  </si>
  <si>
    <t>GCGCCCCGCCGAGCTGGCGGA</t>
  </si>
  <si>
    <t>GCGGCAAGGACGCCACCGGGT</t>
  </si>
  <si>
    <t>GGAGCTGCGCAGCGGGAGCGT</t>
  </si>
  <si>
    <t>GCGGTGGCGCGGAGGATGGA</t>
  </si>
  <si>
    <t>GGGGACAGCCGAGATGGCGG</t>
  </si>
  <si>
    <t>GCAGGATGACGCGAGCCCGCC</t>
  </si>
  <si>
    <t>GGATGCATCGCAGCGGGGGC</t>
  </si>
  <si>
    <t>GCCCAAGCCATCAAATCCGTC</t>
  </si>
  <si>
    <t>GGAGTCGTCACCCAGTGGCCC</t>
  </si>
  <si>
    <t>GATTTGATGGCTTGGGCTACC</t>
  </si>
  <si>
    <t>GGCGCCCGGACGGATTTGA</t>
  </si>
  <si>
    <t>GGCGCCGCGGATGCATCGCAG</t>
  </si>
  <si>
    <t>GCCCGGAGCCCACCACCACCG</t>
  </si>
  <si>
    <t>GCGGCTGCCGGGGATATCTGG</t>
  </si>
  <si>
    <t>GACGGGAAGCTGTGTGTGCTT</t>
  </si>
  <si>
    <t>GTGATTGCGACATTGTTGA</t>
  </si>
  <si>
    <t>GCTGCCCTGGCCCGGTCCCTG</t>
  </si>
  <si>
    <t>GCCCCACCCAGGCGGCGCGGG</t>
  </si>
  <si>
    <t>GTGTTTAGCTCTCTATAAAAC</t>
  </si>
  <si>
    <t>GACTGTGACCGACCCCGAGGT</t>
  </si>
  <si>
    <t>GCAGGACGGCTAGCGAGC</t>
  </si>
  <si>
    <t>GATCTTTCTTTTTCATGA</t>
  </si>
  <si>
    <t>GTTTTGAAGATGTTAGTAT</t>
  </si>
  <si>
    <t>GTTGTCATTTATTATTTGT</t>
  </si>
  <si>
    <t>GTCGAAAGAGGACCTTCTGAA</t>
  </si>
  <si>
    <t>GCTAGCCGTCCTGCGGGACGC</t>
  </si>
  <si>
    <t>GGGTGAGTGTGGGACGAGCG</t>
  </si>
  <si>
    <t>GAAAGATCTTAAGCAGCATGA</t>
  </si>
  <si>
    <t>GCACCGGGCTTTCTTCGCATG</t>
  </si>
  <si>
    <t>GAAACGCGCTGAAGGGCCCGC</t>
  </si>
  <si>
    <t>GCAATCACATTTCCCATTCAGA</t>
  </si>
  <si>
    <t>GCAATACTTCAGTTGAGA</t>
  </si>
  <si>
    <t>GAGATGAAGCATTACTTGTG</t>
  </si>
  <si>
    <t>GCTGCGCCCCAACCTCGGGGT</t>
  </si>
  <si>
    <t>GGGGGCGGCCGGGACCGTAGC</t>
  </si>
  <si>
    <t>GGCGCACGGCCAGGACCACT</t>
  </si>
  <si>
    <t>GGTGGGGAAGGGACCACGGAT</t>
  </si>
  <si>
    <t>GCCTGCCAAGCCCAGTGGTCC</t>
  </si>
  <si>
    <t>GCGGGCCGGCTCGGGCTCTTC</t>
  </si>
  <si>
    <t>GCTCGGGCTCTTCCGGCTA</t>
  </si>
  <si>
    <t>GCGGGCTGCCAGGGGAGCCGC</t>
  </si>
  <si>
    <t>GCAGGACCCTACCCCATCCG</t>
  </si>
  <si>
    <t>GTAGGGTCCTGCGGCTCCCC</t>
  </si>
  <si>
    <t>GGCAGCCCGCAGCCGCCCCC</t>
  </si>
  <si>
    <t>GAAGGCGGTGTCCGAGTAG</t>
  </si>
  <si>
    <t>GCTTGTGGCGGCGAAGCCAT</t>
  </si>
  <si>
    <t>GTAACACGTTGAGCACCAAT</t>
  </si>
  <si>
    <t>GGAGTCAGTTGGTACCGGTGG</t>
  </si>
  <si>
    <t>GGTGGGGCAGAGGCCCCTACT</t>
  </si>
  <si>
    <t>GGGAGGACCAGCTACATCTGT</t>
  </si>
  <si>
    <t>GCCGCCGCCCTGCATCGCAGA</t>
  </si>
  <si>
    <t>GCCGGCTCCGTCTGCGATGCA</t>
  </si>
  <si>
    <t>GCCGCGGCCCACAGATGTAGC</t>
  </si>
  <si>
    <t>GACGCCTGCCGTGGAGGTAG</t>
  </si>
  <si>
    <t>GCAGACCCAGTTCTCACCTCT</t>
  </si>
  <si>
    <t>GCGGTCCCCGGTGTCCTGCGC</t>
  </si>
  <si>
    <t>GGGGCGGGCGTCAGTTCCGCG</t>
  </si>
  <si>
    <t>GAGTGGGGAGTccgcgggggg</t>
  </si>
  <si>
    <t>GcggcgggcgAGCATCTGCGC</t>
  </si>
  <si>
    <t>GGTCAGCCCCTGTCGGGCAG</t>
  </si>
  <si>
    <t>GGTTCCCCGACAGCCCCCCG</t>
  </si>
  <si>
    <t>GGCTGCCCTGACTGCCGGGAG</t>
  </si>
  <si>
    <t>GAGGCGTCAGGAGTTTGCG</t>
  </si>
  <si>
    <t>GAGTTTGCGTGGAGCCGCTCC</t>
  </si>
  <si>
    <t>GTCGGGATCGCTGGGAGTC</t>
  </si>
  <si>
    <t>GtgCACATTGTCAGTGTGTTG</t>
  </si>
  <si>
    <t>GCTCAATGTATGAATAGCCCC</t>
  </si>
  <si>
    <t>GAGCGAGAGCCGGGATCGTC</t>
  </si>
  <si>
    <t>GACTGTCTCACCCGCACTGG</t>
  </si>
  <si>
    <t>GAAAGCGCGATCAGTGAAG</t>
  </si>
  <si>
    <t>GCGATCAGTGAAGCGGACGAA</t>
  </si>
  <si>
    <t>GGATAAGGCGGGTCTAGTGAC</t>
  </si>
  <si>
    <t>GGATGGTGGGTAGGCCGATC</t>
  </si>
  <si>
    <t>GAGTCTAGGAGACAAGATCGG</t>
  </si>
  <si>
    <t>GGCAGCGGAAGTGACGAACG</t>
  </si>
  <si>
    <t>GTCCCCGGCCTCCCGATCCGA</t>
  </si>
  <si>
    <t>GTCTGCCCGAGCAGTCGCAT</t>
  </si>
  <si>
    <t>GGCGGTTTCCGCGGGTGCAT</t>
  </si>
  <si>
    <t>GAGGCGGAGGTCGGGATCGC</t>
  </si>
  <si>
    <t>GATGCCAACATGGCAGCGGTT</t>
  </si>
  <si>
    <t>GTTTTTCTGTTGCCGAGGGGA</t>
  </si>
  <si>
    <t>GTGGTTTTTCTGTTGCCGA</t>
  </si>
  <si>
    <t>GGTGGTTCCACCGCGGCGCCC</t>
  </si>
  <si>
    <t>GATGTGAGCGACCCCGGGGGC</t>
  </si>
  <si>
    <t>GCGCCTGCCGCTCTGCTTCCT</t>
  </si>
  <si>
    <t>GGGTCTCCAGTCGGCTCCTCT</t>
  </si>
  <si>
    <t>GCCGGTCGGCGATGTCCGGC</t>
  </si>
  <si>
    <t>GAGACTGTCGGCCCGCCCCC</t>
  </si>
  <si>
    <t>GGCGCAGCCGGTCGGGCACCA</t>
  </si>
  <si>
    <t>GGACATCGCCGACCGGCGGC</t>
  </si>
  <si>
    <t>GACCGGCGGCAGGGGCCTCAT</t>
  </si>
  <si>
    <t>GGTCGCATGCAGCTCCTATG</t>
  </si>
  <si>
    <t>GAGCGGCAGGCGCAGCCGGTC</t>
  </si>
  <si>
    <t>GCCGGCGCCCAGTGAGCGTTG</t>
  </si>
  <si>
    <t>GATTTGCAGCCGGTCAGGGG</t>
  </si>
  <si>
    <t>GAGAGTGATTTGCAGCCGGTC</t>
  </si>
  <si>
    <t>GAGACCTTGCTTCATTTTCCT</t>
  </si>
  <si>
    <t>GTTAGAAGCAGTGAGTGAGCC</t>
  </si>
  <si>
    <t>GCAGCCGAGCCTTATTGTTGAG</t>
  </si>
  <si>
    <t>Gcgtccctctcgctcctccgct</t>
  </si>
  <si>
    <t>GCGAACTCCCGCCCCTGAC</t>
  </si>
  <si>
    <t>GGAGCcgagcggaggagcgaga</t>
  </si>
  <si>
    <t>GGTCGCTGAAGGAGCcgagcgg</t>
  </si>
  <si>
    <t>GCCGGCAGGAAAGTGGGCGTGG</t>
  </si>
  <si>
    <t>GGGCTTGACAGTTAATGAT</t>
  </si>
  <si>
    <t>GTGCCGCTCAACAATAAGGCT</t>
  </si>
  <si>
    <t>GGGTGCCGCTCAACAATA</t>
  </si>
  <si>
    <t>GGGGTCAGCCAGTCCTTCCAGTT</t>
  </si>
  <si>
    <t>GAAGTCCCTGAGGCCATAACT</t>
  </si>
  <si>
    <t>GGGCGGGTTGGTCAGATTA</t>
  </si>
  <si>
    <t>GTTTTCTTACAGGCGTCAGGG</t>
  </si>
  <si>
    <t>GCAAGGTCTCAACTCCGGG</t>
  </si>
  <si>
    <t>GCCGGGACTCTCCTAACTGGA</t>
  </si>
  <si>
    <t>Gcctaggtctgggcgggtcgg</t>
  </si>
  <si>
    <t>GGGTTATAGCGGCACCCCG</t>
  </si>
  <si>
    <t>GCTATAACCCGCCGCTCGCA</t>
  </si>
  <si>
    <t>GATACACAAAGAGAAGGCGCC</t>
  </si>
  <si>
    <t>GCGTCCGCCGTGTCAAGGGAA</t>
  </si>
  <si>
    <t>GCGAGCGTGCGGTAACGCG</t>
  </si>
  <si>
    <t>GTACTGGAAAGGCGTTCTA</t>
  </si>
  <si>
    <t>GGAAAGGCGTTCTAAGGCGG</t>
  </si>
  <si>
    <t>GTGGAGCAGCCCTGCGAGCGG</t>
  </si>
  <si>
    <t>GCACCCCGGGGACGCGTCAGT</t>
  </si>
  <si>
    <t>GCCAGACAGCTCCCCAAACAG</t>
  </si>
  <si>
    <t>GTCTGGTCCTACCCTCTGTT</t>
  </si>
  <si>
    <t>GCACGAGAGGACCCTAGATCT</t>
  </si>
  <si>
    <t>GCAGACCTCAGGCAGACAGCCT</t>
  </si>
  <si>
    <t>GGGTAGTAGCCAGGCTATTCC</t>
  </si>
  <si>
    <t>GACAGCAGGGGAACAGGTGCA</t>
  </si>
  <si>
    <t>GCAGATTCAGGCAGAGAGGCCT</t>
  </si>
  <si>
    <t>GTTGAGGCAGAGAGACTCCTGG</t>
  </si>
  <si>
    <t>GACACACCAGCTCAGAGAGATGA</t>
  </si>
  <si>
    <t>GAAGGGGCAGAGAGAGTGGTTG</t>
  </si>
  <si>
    <t>GGTGGGCTGGTTTCCTGCTC</t>
  </si>
  <si>
    <t>GCCCATGGTACTGCACTCGAC</t>
  </si>
  <si>
    <t>GTCTCTAACGATGGGTCCTA</t>
  </si>
  <si>
    <t>GGCCATGGCAGCTGTAGTAT</t>
  </si>
  <si>
    <t>GCTGTAGTATCGGCGACTCC</t>
  </si>
  <si>
    <t>GTATCGGCGACTCCGGGTCA</t>
  </si>
  <si>
    <t>GTGCAGTACCATGGGCAGCAC</t>
  </si>
  <si>
    <t>GACCCATCGTTAGAGACCTGC</t>
  </si>
  <si>
    <t>GCACTCGACCGGGCCTTGACC</t>
  </si>
  <si>
    <t>GGGCGCCTAGGGAACGAAC</t>
  </si>
  <si>
    <t>GCAACTCAACCAGGTGCAGAGGC</t>
  </si>
  <si>
    <t>GCTGGGTGTGACATTTTCCCT</t>
  </si>
  <si>
    <t>GCATTCAACTAACTTGGTTA</t>
  </si>
  <si>
    <t>GCGGGGAGGGCAGGCCGCAGGC</t>
  </si>
  <si>
    <t>GAGTCCTAGGCGAGGGTCAT</t>
  </si>
  <si>
    <t>GCCGCAGGCTGGAGCGGGGTG</t>
  </si>
  <si>
    <t>GAAGTTGATGCGAGGAAGGG</t>
  </si>
  <si>
    <t>GTTGATGCGAGGAAGGGCGGCG</t>
  </si>
  <si>
    <t>GACACAAACTCCCGctgccaagt</t>
  </si>
  <si>
    <t>GGGCAGGCCGCAGGCTGGAGC</t>
  </si>
  <si>
    <t>Gacaatgaaacaaaagctccca</t>
  </si>
  <si>
    <t>GAGGCTGGCGGGGAGCGGCCCC</t>
  </si>
  <si>
    <t>GCCTAGGACTCGCAAACC</t>
  </si>
  <si>
    <t>Gaaacaaaagctcccatggatttc</t>
  </si>
  <si>
    <t>GTTGAGTTGCTGTCATTATTTTA</t>
  </si>
  <si>
    <t>GAAATCTCCCTGCCTCTGCACC</t>
  </si>
  <si>
    <t>GCCTTGACCGCTGGGTTGGCA</t>
  </si>
  <si>
    <t>Gtaaactgaagataacaccaact</t>
  </si>
  <si>
    <t>GAGTTGCTGTCATTATTTTAGGGGA</t>
  </si>
  <si>
    <t>GGGGTATTTCTGGCAGTAGAA</t>
  </si>
  <si>
    <t>GCGAGGGTCATGGGAGTTGG</t>
  </si>
  <si>
    <t>GGACACACAGACAGCACATGA</t>
  </si>
  <si>
    <t>GTTGAATGCTGTTACTCGCTC</t>
  </si>
  <si>
    <t>Gggcaagttcctgaaatccat</t>
  </si>
  <si>
    <t>GCCCGCCCGAGTCGCCGAGTT</t>
  </si>
  <si>
    <t>GCGCTTCTGGACCCCAAACT</t>
  </si>
  <si>
    <t>GGAACACGCGCCTGGTGGCCG</t>
  </si>
  <si>
    <t>GCTGCAGATGGAACACGCGCC</t>
  </si>
  <si>
    <t>GGGGTCCCCGACGGGAGACGG</t>
  </si>
  <si>
    <t>GACGGCATCCGCGTTCTCCC</t>
  </si>
  <si>
    <t>GGGCCATAAACGCCCATTGC</t>
  </si>
  <si>
    <t>GCCCCGCTGCAGCGAGAGGA</t>
  </si>
  <si>
    <t>GGAGCGCCGCGTGAGGAGCC</t>
  </si>
  <si>
    <t>GCCGGGACGCGGTCCCAGGAC</t>
  </si>
  <si>
    <t>GCTGCGGGATTCCCAGCCGCG</t>
  </si>
  <si>
    <t>GATTCCCAGCCGCGGGGAGGA</t>
  </si>
  <si>
    <t>GACCAACGGCTCTGGCTTCC</t>
  </si>
  <si>
    <t>GTCGGCCCCCGTGTGACCCG</t>
  </si>
  <si>
    <t>GTGACCCGGGGCGCGTGACGG</t>
  </si>
  <si>
    <t>GGCGTTTATGGCCCCCAGGAC</t>
  </si>
  <si>
    <t>GTGCAGAGAGATCCCCCGCCT</t>
  </si>
  <si>
    <t>GATCCCCCGCCTTGGCATCCG</t>
  </si>
  <si>
    <t>GCCTTGGCATCCGAGGAGAGA</t>
  </si>
  <si>
    <t>GTGCGGTGGGTGCCTGAACCC</t>
  </si>
  <si>
    <t>GCTGGCTTTAGTAGGAGAGCG</t>
  </si>
  <si>
    <t>GCGCGCTGCGACTGCTGGGC</t>
  </si>
  <si>
    <t>GCGTGTGCGCGCTGCGACTGC</t>
  </si>
  <si>
    <t>GGCCCCATCAGCCTCCATGGC</t>
  </si>
  <si>
    <t>GTTTGTCCTcgcgcgccgg</t>
  </si>
  <si>
    <t>GCTCGTTACCCGGGTGAGTAG</t>
  </si>
  <si>
    <t>GCCCTCACCCTGCTCGTTACC</t>
  </si>
  <si>
    <t>GCAGTACCGTAGCGGCCGTCA</t>
  </si>
  <si>
    <t>GGCCGTCACGGGCTGGCCGGC</t>
  </si>
  <si>
    <t>GTAGCGGTCTCATCTGCTCGC</t>
  </si>
  <si>
    <t>GCAGCCACCCCAGGTACCGGA</t>
  </si>
  <si>
    <t>GTGCTGGAGCTGTTCACCCAG</t>
  </si>
  <si>
    <t>GTATTTTTCCACCCAGCAGGA</t>
  </si>
  <si>
    <t>GCTCCCGGTCCCTCCGGTACC</t>
  </si>
  <si>
    <t>GACAACAGACACGCGAGGTC</t>
  </si>
  <si>
    <t>GCTCGCTCTCTGACCCGCT</t>
  </si>
  <si>
    <t>GTCCTCTGGGCTTGCGGTCCT</t>
  </si>
  <si>
    <t>GGGCTTGCGGTCCTCGGGGCT</t>
  </si>
  <si>
    <t>GCGGTCCTCGGGGCTCGGCGT</t>
  </si>
  <si>
    <t>GGTCCCTCCGGTACCTGGGG</t>
  </si>
  <si>
    <t>GGTTTCATCAGCAGTGCGcc</t>
  </si>
  <si>
    <t>GACTGAATGGGCGCCGAGGGC</t>
  </si>
  <si>
    <t>GGAGTGGAGGCTGCGGTTAGC</t>
  </si>
  <si>
    <t>GCTCGGCCggcgagaccggg</t>
  </si>
  <si>
    <t>GCTCAAGGACCAACGGACGCT</t>
  </si>
  <si>
    <t>GATCGCGAACAGACAGACTGT</t>
  </si>
  <si>
    <t>GGCACTCACCAAGCCGGCGG</t>
  </si>
  <si>
    <t>GGGGCCGGGCACTCACCAAGC</t>
  </si>
  <si>
    <t>GTGCCCGGCCCCGCCAACGC</t>
  </si>
  <si>
    <t>GGAGCCCCGCCGCCGCCGGCT</t>
  </si>
  <si>
    <t>GGTATTGGGCGTGGTGCAGC</t>
  </si>
  <si>
    <t>GCTCGCTTGTAAACGCCTC</t>
  </si>
  <si>
    <t>GGGTGAAGCGGAAGCGCAGTG</t>
  </si>
  <si>
    <t>GCAGGAGTTCGCGAGCGGGTC</t>
  </si>
  <si>
    <t>GTCAGGGATCGGGTTTCGTAC</t>
  </si>
  <si>
    <t>GCTGACTCGACCGCGTCGCTC</t>
  </si>
  <si>
    <t>GCGAGCACAAGAGCCTCCGC</t>
  </si>
  <si>
    <t>GTGGGAGCTCGCGGGGTGTGA</t>
  </si>
  <si>
    <t>GCTGGTGTGGAGGGCATCTTC</t>
  </si>
  <si>
    <t>GTGCTCCCAGGTATTGGGCG</t>
  </si>
  <si>
    <t>GCGCAGTGCGCAGGCGCTGTC</t>
  </si>
  <si>
    <t>GGTAGCGCCAGGGGACAACG</t>
  </si>
  <si>
    <t>GAGATGTCCGGGTAGCGCCA</t>
  </si>
  <si>
    <t>GTTTCCTTGCGCCGCGCGCA</t>
  </si>
  <si>
    <t>GAGTAAGTTTGGGGCGCGGGT</t>
  </si>
  <si>
    <t>GCACGTCTTTGAGTAAGTTTG</t>
  </si>
  <si>
    <t>GCGCGGCCCCACGCCCTATCC</t>
  </si>
  <si>
    <t>GAAACCCCGCCTCTTAGCGCC</t>
  </si>
  <si>
    <t>GCGTCTGGACGTCCCTCGCGT</t>
  </si>
  <si>
    <t>GAACTTTAAGTCGTACAA</t>
  </si>
  <si>
    <t>GTACAAGGGTCGACAGATTAT</t>
  </si>
  <si>
    <t>GGTCGCCCGGCTTGCACTG</t>
  </si>
  <si>
    <t>GCGACATTTGCCGGTCGCC</t>
  </si>
  <si>
    <t>GTTTATCTCACCAGAGCCATT</t>
  </si>
  <si>
    <t>GCGCCGTACGCCCGAGAACTG</t>
  </si>
  <si>
    <t>GGAAACGCCGCAGTGCAAGC</t>
  </si>
  <si>
    <t>GAGAACTGAGGTAGCCCGCGC</t>
  </si>
  <si>
    <t>GGACCCCTTATCCGGTGC</t>
  </si>
  <si>
    <t>GGCCCTGCGCACGTCCCGGCC</t>
  </si>
  <si>
    <t>GTAGGGAGGGGGACCAGTGGCAG</t>
  </si>
  <si>
    <t>GgggcTGTAGGGAGGGGGACCAG</t>
  </si>
  <si>
    <t>GcggggcgcgggggcTGTAGGG</t>
  </si>
  <si>
    <t>GgggcgcggggcgcgggggcTGT</t>
  </si>
  <si>
    <t>Gcgggaggcgggaggcggggcgcg</t>
  </si>
  <si>
    <t>GCCAGACTTCCTggcgggaggc</t>
  </si>
  <si>
    <t>GTGAGCACGGCCGGTTGGGCC</t>
  </si>
  <si>
    <t>GTGTGCGTGAGCACGGCCGGT</t>
  </si>
  <si>
    <t>GTTCGCTTTGTAGCGGCCC</t>
  </si>
  <si>
    <t>GGGTGTTGAGAGCGGTGTGGC</t>
  </si>
  <si>
    <t>GCTCGCGCCGAAATTCAA</t>
  </si>
  <si>
    <t>GCCTTTATTTCTAAGGATCACCTA</t>
  </si>
  <si>
    <t>GATCACCTAAGGTCCCTCTGCCAC</t>
  </si>
  <si>
    <t>GGAAGTCTGGCCCGGCCCAAC</t>
  </si>
  <si>
    <t>GCTCCTCCGGGTCACAAAGGC</t>
  </si>
  <si>
    <t>GAACAGAACAACTCTCTAGCC</t>
  </si>
  <si>
    <t>GGGATGCAATGACGGACGT</t>
  </si>
  <si>
    <t>GAACAGAACAACTCTCTAGC</t>
  </si>
  <si>
    <t>GGAATAAATAGTTCCGGCGC</t>
  </si>
  <si>
    <t>GGCAGGTGTTGTAGCCGCTA</t>
  </si>
  <si>
    <t>GTGACCCGGAGGAGCTTTTG</t>
  </si>
  <si>
    <t>GTGCGTGAGCACGGCCGGT</t>
  </si>
  <si>
    <t>GGGACCAGTGGCAGAGGGACCTT</t>
  </si>
  <si>
    <t>GTAGACAGGCCTGGAGAAGCG</t>
  </si>
  <si>
    <t>GggcgcggggcgcgggggcTGT</t>
  </si>
  <si>
    <t>GGCCCTTACCGGCCCATGACG</t>
  </si>
  <si>
    <t>GGCCTGGAAGGAGACCTGCCC</t>
  </si>
  <si>
    <t>GCAGCAACCGCACGGCCGCA</t>
  </si>
  <si>
    <t>GTGGGGGCGGAGTCCGCGCCT</t>
  </si>
  <si>
    <t>GAGCGAGCGGCGCTTTGGGGG</t>
  </si>
  <si>
    <t>GCTTTGGGGGAGGGGTCGCGT</t>
  </si>
  <si>
    <t>GTGCGGTTGCTGCTCCGGGGC</t>
  </si>
  <si>
    <t>GCGTCCCTCCACCCCGTCAT</t>
  </si>
  <si>
    <t>GGTAAGGGCCGCTCCTTGAGG</t>
  </si>
  <si>
    <t>GCAAGGTGGTTCCGTCCG</t>
  </si>
  <si>
    <t>GCGGCCTCCGGGCAACTTAC</t>
  </si>
  <si>
    <t>GCCAGCACACCTCCACACCCG</t>
  </si>
  <si>
    <t>GCGGCAGTTCGCGCGGGAGC</t>
  </si>
  <si>
    <t>GCGCCTGGGCTGCCGGACGGT</t>
  </si>
  <si>
    <t>GCTCTATCGTCCGCATCTCGA</t>
  </si>
  <si>
    <t>GAGAACTTCCTGTAAGTTGCC</t>
  </si>
  <si>
    <t>GACGATAGAGCCTTCCACGAA</t>
  </si>
  <si>
    <t>GGCCCGGACGACTGCAACAG</t>
  </si>
  <si>
    <t>GGAGAGCTCTCTTGGAAGGCT</t>
  </si>
  <si>
    <t>GGCCGAATTCTTCCTCTTGCT</t>
  </si>
  <si>
    <t>GCGCGGTTAGTACCGCGGT</t>
  </si>
  <si>
    <t>GATAATGACTGTGCCTGTATGTA</t>
  </si>
  <si>
    <t>GCATTCTCAAAAATGAAGACTTT</t>
  </si>
  <si>
    <t>GAAGACTTTTGGGGGGCTACA</t>
  </si>
  <si>
    <t>GAACATCGTGTCCATACATAC</t>
  </si>
  <si>
    <t>GAGACACTTACCTTCTCTCTGCT</t>
  </si>
  <si>
    <t>GTCTTCATTTTTGAGAATGCCC</t>
  </si>
  <si>
    <t>GCTCTGCCAGGAATACGCTTC</t>
  </si>
  <si>
    <t>GCTAGTGTTGCCCAGCTCTGCC</t>
  </si>
  <si>
    <t>GCGGGGCTGCCGTGGTACGAC</t>
  </si>
  <si>
    <t>GGAGGATGAACCCCGGAGCA</t>
  </si>
  <si>
    <t>GACTTCGACTTGTTGGCGGT</t>
  </si>
  <si>
    <t>GGTCGCCAGCCAAGGGGGCAG</t>
  </si>
  <si>
    <t>GCCGAGGTCGAGACGCCCGCA</t>
  </si>
  <si>
    <t>GGCCGGCACGCGGTTCCCAGG</t>
  </si>
  <si>
    <t>GGCTCTCCAGAAGCGTATTCC</t>
  </si>
  <si>
    <t>GTTAGTACCGCGGTGGGCGC</t>
  </si>
  <si>
    <t>GTCTGTGCTAAGGACAGACGAA</t>
  </si>
  <si>
    <t>GAATCTACCTTCTCCTGCGGC</t>
  </si>
  <si>
    <t>GTGGTACGACCGGCCGCTA</t>
  </si>
  <si>
    <t>GCAGCCGCCTCAcagcgatgg</t>
  </si>
  <si>
    <t>GCGATGGCAGCCGCACAGTTG</t>
  </si>
  <si>
    <t>GCTCATGGTGCCCGGGTCCGG</t>
  </si>
  <si>
    <t>GAGCAGCCACCGAGGGAAGT</t>
  </si>
  <si>
    <t>GGCGTGAGAGCAGCCACCGA</t>
  </si>
  <si>
    <t>Ggccggagacggcagtgttgg</t>
  </si>
  <si>
    <t>Ggctgcggctacggccggaga</t>
  </si>
  <si>
    <t>GCTCGCTGCTCTCCCCTGTGG</t>
  </si>
  <si>
    <t>GCTGCCATCGCGAGATTTGGC</t>
  </si>
  <si>
    <t>GGTAAAGCCGCTTAGTGTGG</t>
  </si>
  <si>
    <t>GAGGTAAGTCCGGGGTGGCGG</t>
  </si>
  <si>
    <t>GAGGCCGGGCTGGTACGTAGG</t>
  </si>
  <si>
    <t>GCTCCCCCTACGTACCAGCC</t>
  </si>
  <si>
    <t>GCTTCGCGGGAAGACGCGG</t>
  </si>
  <si>
    <t>GCCGACCTGCCCGGCGAGGAG</t>
  </si>
  <si>
    <t>GTTGCTCCATGCCCCAACCTG</t>
  </si>
  <si>
    <t>GTCTTCCCGCGAAGCCTCCGT</t>
  </si>
  <si>
    <t>GCAGGTCGGCGGAGACTGCAA</t>
  </si>
  <si>
    <t>GTCTCTCAGGCTCCTCGGAG</t>
  </si>
  <si>
    <t>GGTGGGGGTGAATGAGGCGAG</t>
  </si>
  <si>
    <t>GTCACTCTTAAGAAGGGACG</t>
  </si>
  <si>
    <t>GTTTGCTATGGCGATGAGCAG</t>
  </si>
  <si>
    <t>GGATTCCGTGCTGTTCCGGCG</t>
  </si>
  <si>
    <t>GTGCTGTTCCGGCGCGGCAC</t>
  </si>
  <si>
    <t>GTTCCGGCGCGGCACAGGCC</t>
  </si>
  <si>
    <t>GGAGCGGAACAGTACGGTGGC</t>
  </si>
  <si>
    <t>GCACTGGCTGCGACCTCACC</t>
  </si>
  <si>
    <t>GCGCTAATAGGGAGACTGCAC</t>
  </si>
  <si>
    <t>GCGGACCACAACTCCAGTGAG</t>
  </si>
  <si>
    <t>GGGTGCTGAGAGCGCTAAT</t>
  </si>
  <si>
    <t>GATTCCGTGCTGTTCCGGCG</t>
  </si>
  <si>
    <t>GTGGTGGCGGCGTCCCGGAGC</t>
  </si>
  <si>
    <t>GTTACTACAAGCGGTCCTCC</t>
  </si>
  <si>
    <t>GATCGACTTGATGCTGTCCCG</t>
  </si>
  <si>
    <t>GAACAGTACGGTGGCCGGG</t>
  </si>
  <si>
    <t>GAGTGACGACTTCCGCCGCCC</t>
  </si>
  <si>
    <t>GCTATGGCGATGAGCAGCGG</t>
  </si>
  <si>
    <t>GAAGGGAGGAACGCCGGGCAC</t>
  </si>
  <si>
    <t>GGAACGCCGGGCACTGGAAGG</t>
  </si>
  <si>
    <t>GCGACGACAGCAAGGCGACC</t>
  </si>
  <si>
    <t>GGCAAATGAGCCCAGTGGTAG</t>
  </si>
  <si>
    <t>GctgcCACCGCCACTACCACT</t>
  </si>
  <si>
    <t>GCCGGGCCCGGGTCCCTCCCG</t>
  </si>
  <si>
    <t>GAGTAAGGCCTGGCCGGGCCC</t>
  </si>
  <si>
    <t>GGTCGCCTTGCTGTCGTCG</t>
  </si>
  <si>
    <t>GGGCCTCCGCTTCACCTCGGG</t>
  </si>
  <si>
    <t>GGGGGGTTGTTACCTTGTGTG</t>
  </si>
  <si>
    <t>GGTCGGGGCAAATGAGCCCAG</t>
  </si>
  <si>
    <t>GAACTCGGTCGGCGGCGAGG</t>
  </si>
  <si>
    <t>GGAGGAACGCCGGGCACTGGA</t>
  </si>
  <si>
    <t>GAAATACAAACTCTCGCGCG</t>
  </si>
  <si>
    <t>GCTTCACCTCGGGAGGGACC</t>
  </si>
  <si>
    <t>GGATCTCGCTACCTCGGAGGT</t>
  </si>
  <si>
    <t>GGCCTGGAGGTTAAGGGTGTG</t>
  </si>
  <si>
    <t>GAAGTGACGTTAGGTGTCCGC</t>
  </si>
  <si>
    <t>GTCGTTGGTGTGTTGCGCGAC</t>
  </si>
  <si>
    <t>GTGTTGCGCGACTGGCCTTG</t>
  </si>
  <si>
    <t>GGGATGTTCGCGCCTTGCC</t>
  </si>
  <si>
    <t>GGGCGGAGGGTACTCGGGAGA</t>
  </si>
  <si>
    <t>GATCTCGCTACCTCGGAGG</t>
  </si>
  <si>
    <t>GGGGATGTTCGCGCCTTGCC</t>
  </si>
  <si>
    <t>GCCGGGGGCCTGGAGGTTAA</t>
  </si>
  <si>
    <t>GCGAGATCCAAGATGCTTCTT</t>
  </si>
  <si>
    <t>GCCACCTCCCTCGAGGTTTT</t>
  </si>
  <si>
    <t>GAATCTTCGGAGTGAGTCCTG</t>
  </si>
  <si>
    <t>GTTCGCGCCTTGCCGGGGGCC</t>
  </si>
  <si>
    <t>GCAGGCCCCAGCTCTCCCTCA</t>
  </si>
  <si>
    <t>GAGCGCGGCATAGTGGTCG</t>
  </si>
  <si>
    <t>GCTTCCGATTGGGGTCGGA</t>
  </si>
  <si>
    <t>GCGCAGAAGAACCACTCGCT</t>
  </si>
  <si>
    <t>GCGCTACTGCTGCGCGAAT</t>
  </si>
  <si>
    <t>GGAAGCCCTCCGACCCCAAT</t>
  </si>
  <si>
    <t>GTTGGAGGGGTTCTGGGCTCC</t>
  </si>
  <si>
    <t>GACAGGCGAAGGCTGCGTGGG</t>
  </si>
  <si>
    <t>GGCTCGGGAGACCGGGCAAGT</t>
  </si>
  <si>
    <t>GCATTCATTGCGCCGCGGCA</t>
  </si>
  <si>
    <t>GTAGTTAGGCTTCCGATTG</t>
  </si>
  <si>
    <t>GCGCCTCGCAGTCGGTCTGC</t>
  </si>
  <si>
    <t>GCCCAGGAAACCAAGCCCGAA</t>
  </si>
  <si>
    <t>GCTAGTCCGTTAGAGGCGTG</t>
  </si>
  <si>
    <t>GCGTGTGCGCACGCCGTAG</t>
  </si>
  <si>
    <t>GCAGTCGGTCTGCAGGCCGGG</t>
  </si>
  <si>
    <t>GGCCTGCAGACCGACTGCG</t>
  </si>
  <si>
    <t>GTGTGCGCACGCCGTAGGGGG</t>
  </si>
  <si>
    <t>GTGCGGGCTTCGGGTGCCATG</t>
  </si>
  <si>
    <t>GTTCGGGACTATCTTCTGGT</t>
  </si>
  <si>
    <t>GACGGACAGTGTACGCTTCG</t>
  </si>
  <si>
    <t>GTTTCCTGGGCGACCACCGC</t>
  </si>
  <si>
    <t>GCCGTAGGGGGCGGGCCGTT</t>
  </si>
  <si>
    <t>GGCTAGTCCGTTAGAGGCGTG</t>
  </si>
  <si>
    <t>GCGCTCCGTGATGCATTATC</t>
  </si>
  <si>
    <t>GTGCGGGCTTCGGAGGCGTGC</t>
  </si>
  <si>
    <t>GACGGGCTACCACCGGAG</t>
  </si>
  <si>
    <t>GAAGGCGGTGAAGAGCGAAC</t>
  </si>
  <si>
    <t>GCCGGCGAAGACACCGGGA</t>
  </si>
  <si>
    <t>GGTTCCCGCGGTGGCCCGAG</t>
  </si>
  <si>
    <t>GGCCCGAGCGGGCCGGCTCGC</t>
  </si>
  <si>
    <t>GCGGGCCGGCTCGCTGGTCGG</t>
  </si>
  <si>
    <t>GGCTCGCTGGTCGGCGGAGAC</t>
  </si>
  <si>
    <t>GGCGGAGACGGGCTACCAC</t>
  </si>
  <si>
    <t>GATCAGTTGAGCTCCTCTAGC</t>
  </si>
  <si>
    <t>GTGAAGAGCGAACGGGAGCGA</t>
  </si>
  <si>
    <t>GTGAATAACCTACTGGGGTC</t>
  </si>
  <si>
    <t>GCCATGGCCGCGGCTGCTCGG</t>
  </si>
  <si>
    <t>GGCGGTGCGTTTGGTCTTG</t>
  </si>
  <si>
    <t>GTGAATAACCTACTGGGGTCT</t>
  </si>
  <si>
    <t>GTCTGCAATACGAGTACAAGG</t>
  </si>
  <si>
    <t>GCCTCCGAGCAGCCGCGGCCA</t>
  </si>
  <si>
    <t>GCTTGCGGTAGGGAGGCGTGG</t>
  </si>
  <si>
    <t>GCCGTTTGCAGCTTGCGGT</t>
  </si>
  <si>
    <t>GCGTCTTTCCTGCGTCGTTC</t>
  </si>
  <si>
    <t>GTACTCGTATTGCAGACTAC</t>
  </si>
  <si>
    <t>GACGCAGGAAAGACGCACTG</t>
  </si>
  <si>
    <t>GAAATGGAATCGGGGTGAAGG</t>
  </si>
  <si>
    <t>GAGTACAAGGCGGTGCGTT</t>
  </si>
  <si>
    <t>GCGGTCACCTCCTCCAACGTC</t>
  </si>
  <si>
    <t>GCTGCAGCCCACCCGCCAAG</t>
  </si>
  <si>
    <t>GGAGAGCGGCTGCCGGACGT</t>
  </si>
  <si>
    <t>GTTCGGCCGCTTCCTCTTGG</t>
  </si>
  <si>
    <t>GGAGGAGGTGACCGCGTCCC</t>
  </si>
  <si>
    <t>GGGCTGGGACCTAGATAGTC</t>
  </si>
  <si>
    <t>GGACCTAGATAGTCTGGATCC</t>
  </si>
  <si>
    <t>GGGGCCCTTTCGGGGACTAT</t>
  </si>
  <si>
    <t>GAAGAAGGGAGATCCGCAC</t>
  </si>
  <si>
    <t>GGGCCGATAGTCCCCGAAA</t>
  </si>
  <si>
    <t>GTGTGACTGAGTGGCCCGAC</t>
  </si>
  <si>
    <t>GTGACTGAGTGGCCCGACG</t>
  </si>
  <si>
    <t>GACGTGGACGCCCCCGGAG</t>
  </si>
  <si>
    <t>GACGGCGGAGGGATTTGCGGC</t>
  </si>
  <si>
    <t>GATAGCGACTGGAGCAGGGGG</t>
  </si>
  <si>
    <t>GGACAGACGCCAGAGCGAGG</t>
  </si>
  <si>
    <t>GAGCGAGGAGGGCGCTACG</t>
  </si>
  <si>
    <t>GGACGTGGACGCCCCCGGAG</t>
  </si>
  <si>
    <t>GCGTCTGTCCGGAGGCTCG</t>
  </si>
  <si>
    <t>GCAGGAGTTGTTGTTGCTGAG</t>
  </si>
  <si>
    <t>GCCTGGTGCGCTCGCTTAG</t>
  </si>
  <si>
    <t>GTCGCTATCGGAGGCCGCG</t>
  </si>
  <si>
    <t>GGGCCCACCGCTGGGGCTTCT</t>
  </si>
  <si>
    <t>GTAGCGGCCCCGCACCCCGTC</t>
  </si>
  <si>
    <t>GCGTAGCGCCCTCCTCGCTC</t>
  </si>
  <si>
    <t>GTGGGAACCGCGACTGATCG</t>
  </si>
  <si>
    <t>GGGAGCTTCCGAGTCTGTTG</t>
  </si>
  <si>
    <t>GAGCCATCAGAACCGCCACCA</t>
  </si>
  <si>
    <t>GCTGCATTTCCGGTAGCGG</t>
  </si>
  <si>
    <t>GCTTCCGAGTCTGTTGTGGAG</t>
  </si>
  <si>
    <t>GCTTCTGCCGAGCAGAGGCG</t>
  </si>
  <si>
    <t>GCCGTGGGTTGGAGCCACTTA</t>
  </si>
  <si>
    <t>GGTCGGGTAGAAACCTACTTC</t>
  </si>
  <si>
    <t>GTGGGAACCGCGACTGATC</t>
  </si>
  <si>
    <t>GATTTCCCGCCGCCGCTAC</t>
  </si>
  <si>
    <t>GAACTCCAGGGCTAGTGAGC</t>
  </si>
  <si>
    <t>GCCCTAAGTGGCTCCAACCCA</t>
  </si>
  <si>
    <t>GGGAGAGAGGCTAGGCCTCTG</t>
  </si>
  <si>
    <t>GGAGCCACTTAGGGCGGTGA</t>
  </si>
  <si>
    <t>GGCTTCCTCCCCGATCAGTCG</t>
  </si>
  <si>
    <t>GGGGTGAGGAGACTGACTCTG</t>
  </si>
  <si>
    <t>GGTGGGTACGCGTTTGGCCC</t>
  </si>
  <si>
    <t>GACGAAGCGCGAAGCTGGGG</t>
  </si>
  <si>
    <t>GCTTTTGGTTCTTACAGTAGT</t>
  </si>
  <si>
    <t>GAGCGTGGCTACGTTGCTTC</t>
  </si>
  <si>
    <t>GGCGCTCGATTGAGGAGCG</t>
  </si>
  <si>
    <t>GCCCCTCCGAGATCCAAACC</t>
  </si>
  <si>
    <t>GTCCGCTCCCAGCTGCAACAG</t>
  </si>
  <si>
    <t>GAAGGCGCACGAACCCACCTA</t>
  </si>
  <si>
    <t>GGTTCTTACAGTAGTCGGCGT</t>
  </si>
  <si>
    <t>GTGATCGTAGTCACTAGTTG</t>
  </si>
  <si>
    <t>GGTTTCTGAAACCTCGAGGGA</t>
  </si>
  <si>
    <t>GATTTCGGGGCCCCACTCACT</t>
  </si>
  <si>
    <t>GCCCCTCGCTCGGCTGCTGG</t>
  </si>
  <si>
    <t>GCTAGTCTCGTGGGGTTCCG</t>
  </si>
  <si>
    <t>GTATCTGGGCCGGGTGGACGG</t>
  </si>
  <si>
    <t>GCTGGCTGTGCGCGTCATTTC</t>
  </si>
  <si>
    <t>GAGTGGGGCCCCGAAATCTGA</t>
  </si>
  <si>
    <t>GTTGTGGCCCCCATGCAGGAG</t>
  </si>
  <si>
    <t>GGTTCCGCGGTGTCGTCGC</t>
  </si>
  <si>
    <t>GAGGAGCGCGACTGCGGCCCC</t>
  </si>
  <si>
    <t>GGCCGGAAGCGCCTACTCCAG</t>
  </si>
  <si>
    <t>GTTAGCAGGCCGCGCACACG</t>
  </si>
  <si>
    <t>GGCGCATGGCGGAAACGCCG</t>
  </si>
  <si>
    <t>GGGAGTGACCAAGCAGCTCT</t>
  </si>
  <si>
    <t>GGATGAAGCTCGTGAGGTGA</t>
  </si>
  <si>
    <t>GTCGGTCAGTGTTCGGTTGA</t>
  </si>
  <si>
    <t>GCTCCGCGCGCTCTTGACGTC</t>
  </si>
  <si>
    <t>GGAGGGCTTGGCCCGGAGTC</t>
  </si>
  <si>
    <t>GCGGGATCAGGGCTTACACCT</t>
  </si>
  <si>
    <t>GGATGCACTGGGCGGGATCA</t>
  </si>
  <si>
    <t>GGGCCTCGGGGATGCACTGGG</t>
  </si>
  <si>
    <t>GACAGTTGGAGGAGAGTTGCT</t>
  </si>
  <si>
    <t>GACAGCAGGAGGTTGGGCCAA</t>
  </si>
  <si>
    <t>GGACGGCAAGGCGGAGACGC</t>
  </si>
  <si>
    <t>GTGACGGGAAGTCCTGGCCCT</t>
  </si>
  <si>
    <t>GTCCAGCCTGTCCTTGGTGTG</t>
  </si>
  <si>
    <t>GGCTTGGGCCCTCAGACCG</t>
  </si>
  <si>
    <t>GAATACGGGGTGCGAAGGCGC</t>
  </si>
  <si>
    <t>GGGTAGTTGAACCGTGATGGT</t>
  </si>
  <si>
    <t>GTCTTGGGGGGACCCCTGCCG</t>
  </si>
  <si>
    <t>GCCCCGGGGGCTCATGGGATG</t>
  </si>
  <si>
    <t>GGATCCGTACTCCACTATCCC</t>
  </si>
  <si>
    <t>GCAACTTCCGGAATAAAGAAC</t>
  </si>
  <si>
    <t>GCGGAAGTGTGAAGGTCACG</t>
  </si>
  <si>
    <t>GGAGGTTCGGGTCAGAATACG</t>
  </si>
  <si>
    <t>GATGTCAGGACTAGGAGGTTC</t>
  </si>
  <si>
    <t>GGCGCCTCACGCGGATGAAT</t>
  </si>
  <si>
    <t>GTGAAAGGTCATAGTCCTGTT</t>
  </si>
  <si>
    <t>GAGGGAGACCAGCCTCGCG</t>
  </si>
  <si>
    <t>GCTGTAGTCACGAGGGACGGG</t>
  </si>
  <si>
    <t>GGCCGTGGTTACGATGGTA</t>
  </si>
  <si>
    <t>GGTAAGGAGAAAGAGAACGGC</t>
  </si>
  <si>
    <t>GAGCCGCAGTTTCAAGAGAAA</t>
  </si>
  <si>
    <t>GTGACTACAGCAGGTACCGC</t>
  </si>
  <si>
    <t>GTAACCACGGCCGAATGTTGC</t>
  </si>
  <si>
    <t>GGATGAATGGGAAACGCGCGA</t>
  </si>
  <si>
    <t>GCGGCGCCTCACGCGGATGAA</t>
  </si>
  <si>
    <t>GGAGGGAGACCAGCCTCGCG</t>
  </si>
  <si>
    <t>GTTTCCCATTCATCCGCGTG</t>
  </si>
  <si>
    <t>GATGAATGGGAAACGCGCGA</t>
  </si>
  <si>
    <t>GAAACTGCGGCTCGGGACCTG</t>
  </si>
  <si>
    <t>GAGGTCGCCGGGATCCCGGCC</t>
  </si>
  <si>
    <t>GATGCCTTGGAACGCAACGCA</t>
  </si>
  <si>
    <t>GTGTGAGAGCCAAACCGAAG</t>
  </si>
  <si>
    <t>GACGCCAGACGCAAGACGCC</t>
  </si>
  <si>
    <t>GAGGCGCTGAGATATCGCG</t>
  </si>
  <si>
    <t>GTGAAGCGGCTCAAGACATT</t>
  </si>
  <si>
    <t>GGCTCAAGACATTCGGCTAA</t>
  </si>
  <si>
    <t>GACATTCGGCTAACGGAGA</t>
  </si>
  <si>
    <t>GACGCAAATAACTGACCACTT</t>
  </si>
  <si>
    <t>GGCTAACGGAGAGGGAACCA</t>
  </si>
  <si>
    <t>GTCGCACGCGCCGCCGCCACC</t>
  </si>
  <si>
    <t>GAGAGGCAACTCGGCAGCTGG</t>
  </si>
  <si>
    <t>GAGTCACAGTCCGGCACCGAG</t>
  </si>
  <si>
    <t>GGCAGGTGATTCGTCGGCCC</t>
  </si>
  <si>
    <t>GTGATTCGTCGGCCCCGGTGG</t>
  </si>
  <si>
    <t>GTGCGACGGTCACCTCGGTT</t>
  </si>
  <si>
    <t>GTGCCGGACTGTGACTCCCTC</t>
  </si>
  <si>
    <t>GTCATCTGGAGGGATAGAGCC</t>
  </si>
  <si>
    <t>GCCTCCTGGGACGTCATCTGG</t>
  </si>
  <si>
    <t>GTTTAGTTCACCCGCTCACCG</t>
  </si>
  <si>
    <t>GGGTCTTTCAGCGGTTTCCC</t>
  </si>
  <si>
    <t>GACTAGGCCTAGTCGAAGC</t>
  </si>
  <si>
    <t>GGCGGGTCTTTCCAGATGATG</t>
  </si>
  <si>
    <t>GGGGTCTTTCAGCGGTTTCCC</t>
  </si>
  <si>
    <t>GATGATGAGGAGCGGAAAGGA</t>
  </si>
  <si>
    <t>GGGAGGGCGTAGCCGTAGTCT</t>
  </si>
  <si>
    <t>GAGCGGGTGAACTAAACCC</t>
  </si>
  <si>
    <t>GGAAGGAGTGCGCGATGCGC</t>
  </si>
  <si>
    <t>GCGCGAGCGACAGCACCGCT</t>
  </si>
  <si>
    <t>GAAGATGGCGCTCACCAGGT</t>
  </si>
  <si>
    <t>GGGGTGTAATAATGTTAACTG</t>
  </si>
  <si>
    <t>GCGCGTCCGTCGCGAGCGAC</t>
  </si>
  <si>
    <t>GTCGCGAGCGACCGGGCCGA</t>
  </si>
  <si>
    <t>GCCGCCCGGGAGAAGACTGA</t>
  </si>
  <si>
    <t>GGAGCAGTTGCCGCCGTTGG</t>
  </si>
  <si>
    <t>GTTGCCATGAGGCGAGGCTA</t>
  </si>
  <si>
    <t>GGGAGGACCTCACTTCCCCG</t>
  </si>
  <si>
    <t>GTTAACTGAGGTAAGCGGCGA</t>
  </si>
  <si>
    <t>GACGTCGCTCTTCCAAGATGG</t>
  </si>
  <si>
    <t>GCGGTTTTACTCGGCTTCGC</t>
  </si>
  <si>
    <t>GCCGGGAGGCCTTGGAGGCGT</t>
  </si>
  <si>
    <t>GGGTCGTCCGGCTGCCAGGCA</t>
  </si>
  <si>
    <t>GGCCGAGTCGGTCCCGCGGC</t>
  </si>
  <si>
    <t>GTTGAAGCCGTAGCCGGACT</t>
  </si>
  <si>
    <t>GTGCTCGCCCTGCCTGGCAGC</t>
  </si>
  <si>
    <t>GGCCACCGAGCTGCTGGCGCG</t>
  </si>
  <si>
    <t>GGCTACGGCTTCAACGTGCG</t>
  </si>
  <si>
    <t>GTCAAGTCCGAGTCCGGCTA</t>
  </si>
  <si>
    <t>Gctccactgcgccgggaacgg</t>
  </si>
  <si>
    <t>GATGGCGGACGAGGACGGGGA</t>
  </si>
  <si>
    <t>GGGACGGAGGCTTGTTTGCG</t>
  </si>
  <si>
    <t>GAAGGGCGACGGCCCAGTGC</t>
  </si>
  <si>
    <t>GAAGGCCGTGTGCGTGCTGAA</t>
  </si>
  <si>
    <t>GGCGTGGCCTAGCGAGTTA</t>
  </si>
  <si>
    <t>GTAGTCGCGGAGACGGGGTGC</t>
  </si>
  <si>
    <t>GTCTGGCCTATAAAGTAGTCG</t>
  </si>
  <si>
    <t>GCGATTGGTTTGGGGCCAGAG</t>
  </si>
  <si>
    <t>GCGTGCGAGGCGATTGGTTTG</t>
  </si>
  <si>
    <t>GCTCCTAGCAAAGGTGCGCG</t>
  </si>
  <si>
    <t>GTCGCCCTTCAGCACGCACA</t>
  </si>
  <si>
    <t>GcactagcagcaTGTTGAGC</t>
  </si>
  <si>
    <t>GCACCGGGCCTGGCGGGACCG</t>
  </si>
  <si>
    <t>GGCAGGGCCTCCGCGGCAA</t>
  </si>
  <si>
    <t>GAAGGGGCTCGCGGCGGGCA</t>
  </si>
  <si>
    <t>GGGACCCGGTCACGGCCCCAA</t>
  </si>
  <si>
    <t>GCCGCGAGCCCCTTCGCCCT</t>
  </si>
  <si>
    <t>Ggctgtggtggcttcggcag</t>
  </si>
  <si>
    <t>GGCCACTGTCGCCATTGCCG</t>
  </si>
  <si>
    <t>GGGCCTTAAGAAAGCGCG</t>
  </si>
  <si>
    <t>GGCgcaggagcggcactcg</t>
  </si>
  <si>
    <t>GGACGTGTGGAGGGACGCTC</t>
  </si>
  <si>
    <t>GCGAGCTCGCAGCGCGGAACA</t>
  </si>
  <si>
    <t>GGTGCCCCCGGGGCGCCTCT</t>
  </si>
  <si>
    <t>GGCGGAGGTCTCGCGGGGAAG</t>
  </si>
  <si>
    <t>GCGGGGAAGGGGAAGGACCGG</t>
  </si>
  <si>
    <t>GAAGGACCGGAGGTCGTTGTT</t>
  </si>
  <si>
    <t>GGCTGCCCTGAGGTgccgccg</t>
  </si>
  <si>
    <t>GCTCCTCACCTTTTTCAGCGC</t>
  </si>
  <si>
    <t>GCGCCGTCCTTTTGGAGACG</t>
  </si>
  <si>
    <t>GGAAGCTCCAGCGCTACAC</t>
  </si>
  <si>
    <t>GCTCCAGCGCTACACcggcgg</t>
  </si>
  <si>
    <t>GGAGTCCCAACTACGCGGAGC</t>
  </si>
  <si>
    <t>GGCGCCCCGGGGGCACCATGC</t>
  </si>
  <si>
    <t>GAAGAGAACGCGCCCAAGTGG</t>
  </si>
  <si>
    <t>GCAGCCCCCCAGCGCGGGCGC</t>
  </si>
  <si>
    <t>GAGGCCCCCCTCATACGGC</t>
  </si>
  <si>
    <t>GGAGCTGGGGCGGAGGTCTCG</t>
  </si>
  <si>
    <t>GCCCTTCCCCAGCGCCCGCGC</t>
  </si>
  <si>
    <t>GCGGCGCCCGCTCCGCGTAGT</t>
  </si>
  <si>
    <t>Gcggcggcctaggtcccgccc</t>
  </si>
  <si>
    <t>GCGAACCCGGACCGGACAGGG</t>
  </si>
  <si>
    <t>GGGGTCCTGTCCGGGGGGGTT</t>
  </si>
  <si>
    <t>GCTCAAGGGGGTCCTGTCCGG</t>
  </si>
  <si>
    <t>GCAGCTGAGGGACAAGCTCAA</t>
  </si>
  <si>
    <t>GACTCATCCTTACCGCTCA</t>
  </si>
  <si>
    <t>Gcccgcccccgcttcacggcg</t>
  </si>
  <si>
    <t>GATGAGTCCACTCCAAGCTTA</t>
  </si>
  <si>
    <t>Gggcgcgcgcgagggccgacc</t>
  </si>
  <si>
    <t>Gggcgatccccgccgtgaag</t>
  </si>
  <si>
    <t>GCTTCCTGGTTGGCTGCTTC</t>
  </si>
  <si>
    <t>GTGAGGAGGTCCGCTGGAAGC</t>
  </si>
  <si>
    <t>GCCCTCACCTCAGACACCGG</t>
  </si>
  <si>
    <t>GAGGACAGAAGACCGGTCCT</t>
  </si>
  <si>
    <t>GCGTGGTCCTCCCCGGTGTG</t>
  </si>
  <si>
    <t>GCCAACCAGGAAGCGCAGAGC</t>
  </si>
  <si>
    <t>GCAGGTTCAAACACAGACGGC</t>
  </si>
  <si>
    <t>GTGAACATGGCGTCCTCGACT</t>
  </si>
  <si>
    <t>GGCCGGGGGCGTGGTCAAcgc</t>
  </si>
  <si>
    <t>GCTCGGGGGTAGAgcccggg</t>
  </si>
  <si>
    <t>GCAGCCCTTTTAGGGACTCTG</t>
  </si>
  <si>
    <t>GGGACTCTGAGGGTCTCGGAA</t>
  </si>
  <si>
    <t>GGCCTGTGAGGGGTCTTTCA</t>
  </si>
  <si>
    <t>GTGAGGGGTCTTTCAAGGTTG</t>
  </si>
  <si>
    <t>GGAGGCGGCATCGTCCAAAGA</t>
  </si>
  <si>
    <t>GGTCCCGAGAACCGGGCGA</t>
  </si>
  <si>
    <t>GAAGGAAGGCGGTTGTGAATT</t>
  </si>
  <si>
    <t>GCCGAGTCTCCTGGTCACCG</t>
  </si>
  <si>
    <t>GGTGCGTCTTAAAGGGAAGGG</t>
  </si>
  <si>
    <t>GGCCGGAAACACGTCGGAGG</t>
  </si>
  <si>
    <t>GTCGGCTTTTCTACTGCTT</t>
  </si>
  <si>
    <t>GGCAACCTCCGGGACTCTGA</t>
  </si>
  <si>
    <t>GGTGGGAGACTAGAGGCCGAG</t>
  </si>
  <si>
    <t>GCCGAGGGGGCGCAACCTG</t>
  </si>
  <si>
    <t>GACCCTCGCTGACTTCTGCCC</t>
  </si>
  <si>
    <t>GAGCCCGTGCCTCCGCACAAG</t>
  </si>
  <si>
    <t>GACGAACCATTTTCCGCGCTT</t>
  </si>
  <si>
    <t>GTTGAAGCGCGCACATTGAGT</t>
  </si>
  <si>
    <t>GAATTCCGGGTGGGAGACTAG</t>
  </si>
  <si>
    <t>GCAAATTTGACTGTCCGCG</t>
  </si>
  <si>
    <t>GAAGGCGGCCATGACTACGCC</t>
  </si>
  <si>
    <t>GCTCACCTCCTCTATGTCG</t>
  </si>
  <si>
    <t>GAAGGGGTTTTGAGGTGGGCC</t>
  </si>
  <si>
    <t>GGTTGGAGCCTGGCGTAGTCA</t>
  </si>
  <si>
    <t>GACAGTCAAATTTGCGCGGGT</t>
  </si>
  <si>
    <t>GAGGGTCGGAGCGTGGTCGC</t>
  </si>
  <si>
    <t>GCGTGGTCGCGGGCCCACGG</t>
  </si>
  <si>
    <t>GTCGCGGGCCCACGGGGGAAG</t>
  </si>
  <si>
    <t>GAAAGCAACCTCTTCTGGAAG</t>
  </si>
  <si>
    <t>GGTTTGAAATCGGAAAGTTGG</t>
  </si>
  <si>
    <t>GAAGTGCACTAGGTTTGAAAT</t>
  </si>
  <si>
    <t>GAGTGGGCGCGGATCTGGTG</t>
  </si>
  <si>
    <t>GGGAAAGTGAATTTGAGGGC</t>
  </si>
  <si>
    <t>GGGACTCAGGCCTGCCTGCGA</t>
  </si>
  <si>
    <t>GCCTGCGAAGGTAAGGGAGTT</t>
  </si>
  <si>
    <t>GGCCCCCCTGTCGCAATA</t>
  </si>
  <si>
    <t>GATCTGGTGTGGGGAAGGCGG</t>
  </si>
  <si>
    <t>GCAAGTGGCGCGCCGTGGGCT</t>
  </si>
  <si>
    <t>GTCCGCCCAAGCCGCGCGGAA</t>
  </si>
  <si>
    <t>GAGCTCAGGGCGTCCACATTG</t>
  </si>
  <si>
    <t>GGAGGGGGTGGGCGCTCCATT</t>
  </si>
  <si>
    <t>GTTTTTCCTTTCCGCGCGGCT</t>
  </si>
  <si>
    <t>GTGGAGTTAGCGTCCTCAATG</t>
  </si>
  <si>
    <t>GTGAGACGTGGGACTTCTCGC</t>
  </si>
  <si>
    <t>GGAACTGCATTCAAATATCCC</t>
  </si>
  <si>
    <t>GAGCTCCCATTAGGAGCCGC</t>
  </si>
  <si>
    <t>GGACGTCTCGTGAGACGT</t>
  </si>
  <si>
    <t>GCTCTGCATTGGCCCCCACCG</t>
  </si>
  <si>
    <t>GCGCAAGAGATTTATGCAAA</t>
  </si>
  <si>
    <t>GTTGGGCTGGTGGAGGAGTCC</t>
  </si>
  <si>
    <t>GGAGGAGTCCCGGTACTCACA</t>
  </si>
  <si>
    <t>GTCGGTCAGATCCCCTGCCT</t>
  </si>
  <si>
    <t>GTCAGGGGCTGGACGGTCGTG</t>
  </si>
  <si>
    <t>GCATTGGCCCCCACCGAGGCA</t>
  </si>
  <si>
    <t>GGACGGTCGTGGGGCGGGTGC</t>
  </si>
  <si>
    <t>GCCGCTGGGAGATAGTCCCCT</t>
  </si>
  <si>
    <t>GAGATTTATGCAAACGGGT</t>
  </si>
  <si>
    <t>GAATGGCTGCGTGGCGAAC</t>
  </si>
  <si>
    <t>GGCGGGCCTTCACAGAGGGCG</t>
  </si>
  <si>
    <t>GCGCAAGGCAGGCTCTGTAGG</t>
  </si>
  <si>
    <t>GCCATTCGCCCGCACCGTG</t>
  </si>
  <si>
    <t>GAGACCGGTCCTCTGCGGAG</t>
  </si>
  <si>
    <t>GGTGGGGTGCGGAGCGGGACT</t>
  </si>
  <si>
    <t>GTGCTGCCAGGAAGATGCGGC</t>
  </si>
  <si>
    <t>GCTGCTGCCGCCGCACGGTGC</t>
  </si>
  <si>
    <t>GGGGACCTGCCGAGAGGGATG</t>
  </si>
  <si>
    <t>GCGAACGGGGAAGTACGGAA</t>
  </si>
  <si>
    <t>GGCGCATGGCGGGGATGGCGC</t>
  </si>
  <si>
    <t>GGTTCTACTACCAGTACCTGC</t>
  </si>
  <si>
    <t>Gcgcgggtctgggcgtgccgc</t>
  </si>
  <si>
    <t>GCGGGAGGCGCATGGCGGGGA</t>
  </si>
  <si>
    <t>GCATCGCGGGAGGCGCATGG</t>
  </si>
  <si>
    <t>GtgtgagcTGCATCGCGGG</t>
  </si>
  <si>
    <t>Gggggctttaggacgtgagc</t>
  </si>
  <si>
    <t>Gtctgggcgtgccgcgggtga</t>
  </si>
  <si>
    <t>Gtcctaaagcccccggccgcc</t>
  </si>
  <si>
    <t>Gggccaatgggcgctgggtgg</t>
  </si>
  <si>
    <t>GCGGCGAGTGGGGGCGTGCGA</t>
  </si>
  <si>
    <t>GGGGGCGTGCGACGGTTACTC</t>
  </si>
  <si>
    <t>GTTACTGGGGCCGCGCCGCGC</t>
  </si>
  <si>
    <t>GCGACGGTTACTCTGGTTACT</t>
  </si>
  <si>
    <t>GCCGCCGCCGCCATCTGAGGG</t>
  </si>
  <si>
    <t>GTGGGGAAGTGCAGTCGCGGT</t>
  </si>
  <si>
    <t>GGCCTCTAAATCTTTAGGTT</t>
  </si>
  <si>
    <t>GAGTCCGAGGCCATCTTTTGT</t>
  </si>
  <si>
    <t>GGATGCTGGTGAGGAAGCCGT</t>
  </si>
  <si>
    <t>GAAACCACCTTTTATCGGT</t>
  </si>
  <si>
    <t>GCGGTGGCACTCACGGAATCT</t>
  </si>
  <si>
    <t>GCGCCTTGGCGGTCGTCTTGC</t>
  </si>
  <si>
    <t>GAGCGCTCAGAACTTTTTTAA</t>
  </si>
  <si>
    <t>GGTGTCACGAGGTAGCTAGGA</t>
  </si>
  <si>
    <t>GGCGGGAACCGGAAGGTGCGG</t>
  </si>
  <si>
    <t>GTCCGGGCTCCGGGATCTTTG</t>
  </si>
  <si>
    <t>GGTTCTCAAGAGCCCGGCGTC</t>
  </si>
  <si>
    <t>GGAAGGTGCGGTGGCACTCA</t>
  </si>
  <si>
    <t>GAAGGTCCGCCTCGCTTCTTC</t>
  </si>
  <si>
    <t>GCACAGCTCACCTTCCCGCC</t>
  </si>
  <si>
    <t>GAACCCGCAAGACGACCGCCA</t>
  </si>
  <si>
    <t>GGCCCCAAAGATCCCGGAGCC</t>
  </si>
  <si>
    <t>GTGTCACGAGGTAGCTAGGA</t>
  </si>
  <si>
    <t>GGGTCTTCTGACGTGCCGGG</t>
  </si>
  <si>
    <t>GTTCTCAAGAGCCCGGCGTCC</t>
  </si>
  <si>
    <t>GAAGTTTTTCAAACGCCAGA</t>
  </si>
  <si>
    <t>GGAAGTTTTTCAAACGCCAGA</t>
  </si>
  <si>
    <t>GAGACATCGACGGTGAGTGGT</t>
  </si>
  <si>
    <t>GCTGACCCTGGGAGACATCGA</t>
  </si>
  <si>
    <t>GATGGACGACAGCGGCGAGC</t>
  </si>
  <si>
    <t>GTTGTCGGGTGTCATGGGCGG</t>
  </si>
  <si>
    <t>GAGCCGGGCGATGGACGACAG</t>
  </si>
  <si>
    <t>GGGTGGCACCCGTCGGTGAGG</t>
  </si>
  <si>
    <t>GCTCGTCGCCCAGCTCCGTGA</t>
  </si>
  <si>
    <t>GCCCGGGCGCCGCACAGAAA</t>
  </si>
  <si>
    <t>GCGGGGGTTGTCGGGTGTCAT</t>
  </si>
  <si>
    <t>GCCCGGCACCGCCTCACCGAC</t>
  </si>
  <si>
    <t>GTTGGAGGAACTTTCGTGGT</t>
  </si>
  <si>
    <t>GTGAACCGGTCTCTCAGACCG</t>
  </si>
  <si>
    <t>GGTTGCCAAACTCCAAGTTGC</t>
  </si>
  <si>
    <t>GAGCAGAAGGCGGATGAGTTT</t>
  </si>
  <si>
    <t>GGACAGAAGAGGCTTCCGTTG</t>
  </si>
  <si>
    <t>GACCGGTTCACGTGCAGGCAG</t>
  </si>
  <si>
    <t>GGTGAGCGCCGAGGAACCTAT</t>
  </si>
  <si>
    <t>GAACCTATGGGGCTGACTTTA</t>
  </si>
  <si>
    <t>GTGCGGTTGGAGGAACTTTCG</t>
  </si>
  <si>
    <t>GGTTTCCCGCAACTTGGAGTT</t>
  </si>
  <si>
    <t>GTCCTGGTAGCGCGAGCGC</t>
  </si>
  <si>
    <t>GCCGCAACCTAAcccgggcg</t>
  </si>
  <si>
    <t>GcgcggcgccgcAGCACAA</t>
  </si>
  <si>
    <t>Gggccgggctccatggcggg</t>
  </si>
  <si>
    <t>GGAACCAGCCCTCGCGGATgg</t>
  </si>
  <si>
    <t>GTCTCGCGGAACCAGCCCTCG</t>
  </si>
  <si>
    <t>GGCCACAGGCTGCAGGTCTCG</t>
  </si>
  <si>
    <t>GGTAGCGCGAGCGCCGGTGG</t>
  </si>
  <si>
    <t>GgccccgccgccATCCGCGA</t>
  </si>
  <si>
    <t>GggTTAGGTTGCGGCGCGGG</t>
  </si>
  <si>
    <t>GACCAGGACAGGTGGGTTCTG</t>
  </si>
  <si>
    <t>GGACGCGGAACCATTTCTT</t>
  </si>
  <si>
    <t>GggtttctcccTGCGGCTCC</t>
  </si>
  <si>
    <t>Gttcctcccgggtttctgc</t>
  </si>
  <si>
    <t>Ggagaaacccggcagaaaccc</t>
  </si>
  <si>
    <t>GAGATCCTGGCGCCGAGCGAC</t>
  </si>
  <si>
    <t>GCGACAGGTGCCGGAACAAAC</t>
  </si>
  <si>
    <t>GGCGATGAGAAATCGCGGACG</t>
  </si>
  <si>
    <t>GCCATTCTGGAGGCCGCGGAG</t>
  </si>
  <si>
    <t>GCGGTGGGTCCTCCGAAAGGA</t>
  </si>
  <si>
    <t>GAGACGGAGCTCTTGAGTAGA</t>
  </si>
  <si>
    <t>GCGGCCGCACCAAGGTGGGGG</t>
  </si>
  <si>
    <t>GCGCGCGCTACTGCCCATCCC</t>
  </si>
  <si>
    <t>GTTGGACTCGCGCTCGGA</t>
  </si>
  <si>
    <t>GGCTAGATTTCAGGGCGACCT</t>
  </si>
  <si>
    <t>GGGCGCGCGACGAGGACTTCG</t>
  </si>
  <si>
    <t>GAGACGGAGCTCTTGAGTAG</t>
  </si>
  <si>
    <t>GCGTTGGACTCGCGCTCGGAC</t>
  </si>
  <si>
    <t>GCTCGGACGGGCTAGATTTCA</t>
  </si>
  <si>
    <t>GGGCTAGATTTCAGGGCGACC</t>
  </si>
  <si>
    <t>GGCGCGCGACGAGGACTTCG</t>
  </si>
  <si>
    <t>GGGGGCGGGCGCGGAGAAACT</t>
  </si>
  <si>
    <t>GGACTTCGAGGAGGGCGAGA</t>
  </si>
  <si>
    <t>GGGGCGGGCGCGGAGAAACTC</t>
  </si>
  <si>
    <t>GGAACCGGGGTCCACGGGGGC</t>
  </si>
  <si>
    <t>GGAGAGGAACCGGGGTCCACG</t>
  </si>
  <si>
    <t>GAGAGGAACCGGGGTCCACGG</t>
  </si>
  <si>
    <t>GAGAAACTCGGGGCGAGTGG</t>
  </si>
  <si>
    <t>GCGGCAATCGTTGTTCCCTGC</t>
  </si>
  <si>
    <t>GCTCGGCGCACGGATATG</t>
  </si>
  <si>
    <t>GGCGCCATTTTGGAGGGGCCG</t>
  </si>
  <si>
    <t>GCGGCAATCGTTGTTCCCTG</t>
  </si>
  <si>
    <t>GCTTTTCGTCACCGCCATGT</t>
  </si>
  <si>
    <t>GTCACCGCCATGTCGGGAGG</t>
  </si>
  <si>
    <t>GAGCGCAACGGGTGCTGCGA</t>
  </si>
  <si>
    <t>GAATCACACCACCTCCCGACA</t>
  </si>
  <si>
    <t>GAGCTGATAAAGGCGCCATTT</t>
  </si>
  <si>
    <t>GCGCCATTTTGGAGGGGCCGC</t>
  </si>
  <si>
    <t>GGAGACGTGGTGCCGCTGC</t>
  </si>
  <si>
    <t>GGCTCGCTCTGCCGTGCGCT</t>
  </si>
  <si>
    <t>GCTCTGCCGTGCGCTAGGCT</t>
  </si>
  <si>
    <t>GGTGTGATTCGTGGCCCCGCA</t>
  </si>
  <si>
    <t>GGGCTCGCTCTGCCGTGCGCT</t>
  </si>
  <si>
    <t>GCTCGGCGCACGGATATGG</t>
  </si>
  <si>
    <t>GTGTTGGGGGGACGCAGGTAG</t>
  </si>
  <si>
    <t>GTGGTGGCGGCACTGGGCCGG</t>
  </si>
  <si>
    <t>GGACATGGCGGCGGCGTGTCT</t>
  </si>
  <si>
    <t>GTACCTGCCTTGTACCTACC</t>
  </si>
  <si>
    <t>GGCCTAGTTCGGCGCCAAAGC</t>
  </si>
  <si>
    <t>GCCCGCTGCGCGGCCTAGTT</t>
  </si>
  <si>
    <t>GGCAGGTACTCCGGGCCTAGG</t>
  </si>
  <si>
    <t>GGGCCTAGGCGGGGAGGCCGC</t>
  </si>
  <si>
    <t>GTCTCGGCCGGGCGCACTAAC</t>
  </si>
  <si>
    <t>GCAAACCGTCCGCGGCTCAGG</t>
  </si>
  <si>
    <t>GGAGTCCGGTGAGGGACGT</t>
  </si>
  <si>
    <t>GGCGGAGGGATACGTTTCTAT</t>
  </si>
  <si>
    <t>GCCGGGACTCTTGGCGGGTGA</t>
  </si>
  <si>
    <t>GTGCCGCCGGGACTCTTGGC</t>
  </si>
  <si>
    <t>GCTCTTCCTCGTAGTGCCGCC</t>
  </si>
  <si>
    <t>GCATATATAAACGCGAACCC</t>
  </si>
  <si>
    <t>GTCATCTCGTTGTTCTGCG</t>
  </si>
  <si>
    <t>GGAACTGAAGAGACTAACACG</t>
  </si>
  <si>
    <t>GACTAACACGCGGGTCATGGG</t>
  </si>
  <si>
    <t>GTTACGGGCGGTACGGAGG</t>
  </si>
  <si>
    <t>GTGAGACTAGAAGGCGGTGG</t>
  </si>
  <si>
    <t>GTCCCGTCTCTAAGCAACCG</t>
  </si>
  <si>
    <t>GCCGCGAGAAGCAGTAAAGAA</t>
  </si>
  <si>
    <t>GTGGGCAGGGCCACGGACGAGG</t>
  </si>
  <si>
    <t>GACCGTCCCGGCAGCTCTTG</t>
  </si>
  <si>
    <t>GTCCCGGCAGCTCTTGCGGCC</t>
  </si>
  <si>
    <t>GCCTTCGGTGAGACTAGAAGG</t>
  </si>
  <si>
    <t>GACTCCACCTCCCAGCGCCGC</t>
  </si>
  <si>
    <t>GAAACCTGATGTGAGCGATGA</t>
  </si>
  <si>
    <t>GCGTCACTCTTTTGGTCTGTTA</t>
  </si>
  <si>
    <t>GGACCGCTCCACCTCGTCCG</t>
  </si>
  <si>
    <t>GGAGCGCTTTAGGCTGGCCGG</t>
  </si>
  <si>
    <t>GAGCCTGTGGCGCGGCTTCTG</t>
  </si>
  <si>
    <t>GGCTAATGAGAAGCTACAAAA</t>
  </si>
  <si>
    <t>GGCCATCTCTGTAAAGTTTCTG</t>
  </si>
  <si>
    <t>GAGGTGGGCACGGGGTAAACGC</t>
  </si>
  <si>
    <t>GGCACGGGGTAAACGCCGGA</t>
  </si>
  <si>
    <t>GTACACCAGCGTCACTCTTT</t>
  </si>
  <si>
    <t>GCCGCGCATGCTCAGAGCACA</t>
  </si>
  <si>
    <t>GGTAAACGCCGGAGGGTTCTG</t>
  </si>
  <si>
    <t>GCGCGTGATCCTGCGTGGGT</t>
  </si>
  <si>
    <t>GGGATCACTTCCGGCGCACA</t>
  </si>
  <si>
    <t>GAAACACCTCCCGACCCACGC</t>
  </si>
  <si>
    <t>GAGAACTGGAAGGAAATCACG</t>
  </si>
  <si>
    <t>GTGGACACCCTTTACCGAAGA</t>
  </si>
  <si>
    <t>GGAAGTGATCCCCTGCGTGGC</t>
  </si>
  <si>
    <t>GCTGCTCGGGTTAGATCGTC</t>
  </si>
  <si>
    <t>GGTCGGGAGGTGTTTCTGTGT</t>
  </si>
  <si>
    <t>GGTGGCGCCATCTTCGGTAA</t>
  </si>
  <si>
    <t>GTGGTGGTCGTCCCCGGTCCC</t>
  </si>
  <si>
    <t>GGCGAATCCATTATGTGGGGC</t>
  </si>
  <si>
    <t>GCCTGTGTACGGCTTCCGG</t>
  </si>
  <si>
    <t>GTCCATGTCGAGGGTCCCGTG</t>
  </si>
  <si>
    <t>GTCGAGGGTCCCGTGGGGGAG</t>
  </si>
  <si>
    <t>GGCGCGCTGGGGGGACGCGGG</t>
  </si>
  <si>
    <t>GGAAGCTTTTCCCGCGTGCG</t>
  </si>
  <si>
    <t>GGAGCGGGCGAATCCATTATG</t>
  </si>
  <si>
    <t>GCTTCCGGTGGCGGGACGCG</t>
  </si>
  <si>
    <t>GAACCGTGGGTCTGGGGCCGC</t>
  </si>
  <si>
    <t>GCGGAAGCGCCGCGGTAGGGT</t>
  </si>
  <si>
    <t>GGAACCCAAGCGGGAGAGCCG</t>
  </si>
  <si>
    <t>GAGCGTCACGGCGCCAAG</t>
  </si>
  <si>
    <t>GACCCGCACTCCACAAGGCC</t>
  </si>
  <si>
    <t>GTAGCGTGCGGCGACTGCG</t>
  </si>
  <si>
    <t>GAAGCGGGCGACGCGAAACGA</t>
  </si>
  <si>
    <t>GTCACACTAGGCGCCGGCGCG</t>
  </si>
  <si>
    <t>GGTCTCTGCTGCGGAcgccgg</t>
  </si>
  <si>
    <t>GCCGAGTGCAGCGCGCCCGA</t>
  </si>
  <si>
    <t>GCGGCCGCCATTTTGTTCGCG</t>
  </si>
  <si>
    <t>GGGAAGTTGCCGGGCTGGAAC</t>
  </si>
  <si>
    <t>GCTGCCCGCGCAGGGGAGGTC</t>
  </si>
  <si>
    <t>GGGCTGGAACGGGCCGGTCT</t>
  </si>
  <si>
    <t>GTTGCCGGGCTGGAACGGGC</t>
  </si>
  <si>
    <t>GGCTAGGTCAGCAGCACCGCT</t>
  </si>
  <si>
    <t>GGAACGAGCATATTGCAGTA</t>
  </si>
  <si>
    <t>GCACCGCTAGGCAGATTTGGA</t>
  </si>
  <si>
    <t>GGTGCTGCTGACCTAGCCCCT</t>
  </si>
  <si>
    <t>GCCGTGGGAATCTTGCAAAGC</t>
  </si>
  <si>
    <t>GAGCACTGGCTGTGTGCCGT</t>
  </si>
  <si>
    <t>GcaagggcgggACTAGCCCA</t>
  </si>
  <si>
    <t>GCTAACGGGTCCGGAcga</t>
  </si>
  <si>
    <t>GCAGCTGCATACAAGGCCTCTC</t>
  </si>
  <si>
    <t>GCTGGAGACTTCAACAAGGAC</t>
  </si>
  <si>
    <t>GCTTTGTGGCCACAAATGGAG</t>
  </si>
  <si>
    <t>GCTGGCTTTGTGGCCACAAA</t>
  </si>
  <si>
    <t>GCCCGGCAACTTCCCCCGGGT</t>
  </si>
  <si>
    <t>GcgcTGACTGAGGTGCGCGGG</t>
  </si>
  <si>
    <t>GAGCATggcccgcgcggcgcc</t>
  </si>
  <si>
    <t>Ggcggcgacggctttctgcgc</t>
  </si>
  <si>
    <t>GGTCTGACGTCACGAGGACG</t>
  </si>
  <si>
    <t>GCAGCCCCCTCCTCGGCGTCG</t>
  </si>
  <si>
    <t>GCCTTCGTCCGCATACTAATG</t>
  </si>
  <si>
    <t>GGCTGCGCCACGTACCTCGGC</t>
  </si>
  <si>
    <t>GGGCCCCCGCGACGCCGAGGA</t>
  </si>
  <si>
    <t>GCCCCTCCTCCGCATCTGAG</t>
  </si>
  <si>
    <t>Gcgggtgggggcgcggggtac</t>
  </si>
  <si>
    <t>Ggcgcggggtaccgggctgg</t>
  </si>
  <si>
    <t>GCGACTTGTCTCTTCCCGGGC</t>
  </si>
  <si>
    <t>GcTCTCGCGCCCATTCAGCT</t>
  </si>
  <si>
    <t>GAACGCGCAGGCGCCATCTGT</t>
  </si>
  <si>
    <t>GCCTGCCTGGCATGGGCGGAG</t>
  </si>
  <si>
    <t>GCCCTGCCTGCCTGGCATGGG</t>
  </si>
  <si>
    <t>GCGCAGACCTTGCCCCGAAGG</t>
  </si>
  <si>
    <t>GAGGGAACAACATTCATGTGA</t>
  </si>
  <si>
    <t>GCCCCATCATCTCCAGCGCG</t>
  </si>
  <si>
    <t>GAGAGCGCGGTGTCGCGGTGA</t>
  </si>
  <si>
    <t>GGAGGCTCAGTTGTGTATATT</t>
  </si>
  <si>
    <t>GGTGGTGCTGGGAACCTAGGG</t>
  </si>
  <si>
    <t>GAACTGCTGGGGAAGGCGAT</t>
  </si>
  <si>
    <t>GGAGTGGAAGGCTGTTTGTTG</t>
  </si>
  <si>
    <t>GCCCAGGGGTGAAGAAGCCCC</t>
  </si>
  <si>
    <t>GTGGGGTGCGAGCCGTAGTCG</t>
  </si>
  <si>
    <t>GCCTAGGAGAGCCCGAACTGG</t>
  </si>
  <si>
    <t>GTCCCTGAGTAGAATTCGA</t>
  </si>
  <si>
    <t>GGCAGGGCCCCCTTCGGGGCA</t>
  </si>
  <si>
    <t>GAAGTCGGGCCTCGGAAGGGA</t>
  </si>
  <si>
    <t>GCAGTTCCCCCACCACGCGC</t>
  </si>
  <si>
    <t>GCCCCGAGGGAGAGTTGGGCG</t>
  </si>
  <si>
    <t>GAAGCTCCCGCGGTTCTAGAG</t>
  </si>
  <si>
    <t>GGTGGCGCTTCGGGATTGTTT</t>
  </si>
  <si>
    <t>GGTGTTCGCTCTTCGGCGACT</t>
  </si>
  <si>
    <t>GTGCGAGCCGTAGTCGGGGG</t>
  </si>
  <si>
    <t>GAAAGTGGCGGTCGGATCCGG</t>
  </si>
  <si>
    <t>GTGGGGGAGAGCGCGGTGTCG</t>
  </si>
  <si>
    <t>GGCTAGTTTATGGATCACAGT</t>
  </si>
  <si>
    <t>GGACTCAAGACGGTCCCTCCC</t>
  </si>
  <si>
    <t>GGATATTCACTGCTGTGGCA</t>
  </si>
  <si>
    <t>GGGGGACTGAGGCTCTAGAC</t>
  </si>
  <si>
    <t>GTTTATGGATCACAGTCGGC</t>
  </si>
  <si>
    <t>GattctttccagttcCTCCGTC</t>
  </si>
  <si>
    <t>GCCTCGTGGGAAGGGGCCTCT</t>
  </si>
  <si>
    <t>Gaggagggaaaagtggaccaat</t>
  </si>
  <si>
    <t>GcatgtgtgtCTTGGGGGCCAC</t>
  </si>
  <si>
    <t>GCACCTCCCTCCTTCTTTTACTC</t>
  </si>
  <si>
    <t>GCCATCTAAACTCAACCCTGA</t>
  </si>
  <si>
    <t>GCCTCAGTCCCCCTCTCCAAG</t>
  </si>
  <si>
    <t>GCCCCTTCCCACGAGGCCCAA</t>
  </si>
  <si>
    <t>GGAGGGAGGTGCTGCGGTGGT</t>
  </si>
  <si>
    <t>GTCTCTGAGGTCACAAAACCTG</t>
  </si>
  <si>
    <t>Gagctggaaggcgtcgccaat</t>
  </si>
  <si>
    <t>GCTGCGGTGGTGGGGGTGATCT</t>
  </si>
  <si>
    <t>GATGACACGCgccagagctgga</t>
  </si>
  <si>
    <t>GCCTCATAAGTAACTAGGCT</t>
  </si>
  <si>
    <t>GTAACTAGGCTGGGTGAACG</t>
  </si>
  <si>
    <t>GCTGGAgcgcgggccccgccc</t>
  </si>
  <si>
    <t>GCCGCGCGGAGTTGCCTGCGC</t>
  </si>
  <si>
    <t>GcgcgcgcgccgcTCACGCG</t>
  </si>
  <si>
    <t>GccgcTCACGCGCGGAGGCCC</t>
  </si>
  <si>
    <t>GCCATCACTCCCGGGCCGCGG</t>
  </si>
  <si>
    <t>GGCGGCGCGGCCCTGACGGG</t>
  </si>
  <si>
    <t>GGCGGCCGGAGCCGTCACCCC</t>
  </si>
  <si>
    <t>GGCAACTCCGCGCGGCGGCC</t>
  </si>
  <si>
    <t>GCGGGGCGAGCCCTgggcccg</t>
  </si>
  <si>
    <t>GGCGCCCGAGGGGCCGAGCG</t>
  </si>
  <si>
    <t>Gttttaaatttgtgctcaatttaaa</t>
  </si>
  <si>
    <t>GTACCCTCCCCCGGTCTCCG</t>
  </si>
  <si>
    <t>GCTGCCGCGGTCGCTCCGAG</t>
  </si>
  <si>
    <t>GCCGCGGACCTTCAGCTGCCG</t>
  </si>
  <si>
    <t>GTGGAGGAAACCCTGAACTC</t>
  </si>
  <si>
    <t>GAAACCCTGAACTCGGGCCAT</t>
  </si>
  <si>
    <t>GCCATCGGTCTACAgtaaact</t>
  </si>
  <si>
    <t>Gctatttcctttaagtatgaaggt</t>
  </si>
  <si>
    <t>GGAACCCGGTTTCTCTGCCGC</t>
  </si>
  <si>
    <t>GCACCCTGCGCCGTCGCTGCG</t>
  </si>
  <si>
    <t>GGTCCGCGCAGCGACGGCGC</t>
  </si>
  <si>
    <t>GCGACGGCGCAGGGTGCAAC</t>
  </si>
  <si>
    <t>GTGCAACCGGGCGGGCGTCTC</t>
  </si>
  <si>
    <t>GAAGGTCCGCGGCGAAGGCGG</t>
  </si>
  <si>
    <t>GTAGACCGATGGCCCGAGTTC</t>
  </si>
  <si>
    <t>Gaaatagcaaattttagttagaagt</t>
  </si>
  <si>
    <t>Gttgcctaccttcatacttaa</t>
  </si>
  <si>
    <t>Ggtattaggataaattatttac</t>
  </si>
  <si>
    <t>Gcacaaatttaaaaccatgctagcc</t>
  </si>
  <si>
    <t>GCGCCCGGCGGCAGAGAAAC</t>
  </si>
  <si>
    <t>GAATAATTTGATCAGATTTATA</t>
  </si>
  <si>
    <t>GTAAGTGGAGCTTTGTGCTCC</t>
  </si>
  <si>
    <t>GCGGAGCTGAGGTCTGTTTGC</t>
  </si>
  <si>
    <t>GTCAATGGCTCATgtcagggg</t>
  </si>
  <si>
    <t>GCCGACTCCGGCCCCGCCTCT</t>
  </si>
  <si>
    <t>GCAGCGGGGCCCTGGGAAGGT</t>
  </si>
  <si>
    <t>GTAACATTCAAAGCCCTGTAG</t>
  </si>
  <si>
    <t>GCCTGGAGCAGATGACGAGAA</t>
  </si>
  <si>
    <t>GAGCCATTGACTTTTAAAGC</t>
  </si>
  <si>
    <t>GCTGAGGTCTGTTTGCAGGGT</t>
  </si>
  <si>
    <t>GAAACACTCTTCTAGCAGCATTA</t>
  </si>
  <si>
    <t>GCCTCTGGGACGTTGGGGTCG</t>
  </si>
  <si>
    <t>GATAATTTATATGGAAGAAGGGGTG</t>
  </si>
  <si>
    <t>GGAAAGATAATTTATATGGAAGA</t>
  </si>
  <si>
    <t>GGGTATGGAAAGATAATTTATA</t>
  </si>
  <si>
    <t>GTTAGCAACTAAGGTGGTGGGTA</t>
  </si>
  <si>
    <t>GAAGTTAGCAACTAAGGTGGT</t>
  </si>
  <si>
    <t>GAGTTGATGAAGTTAGCAACTA</t>
  </si>
  <si>
    <t>GGCCCCGCCTCTGGGACGTTG</t>
  </si>
  <si>
    <t>GTCTGTTTGCAGGGTAGGAGC</t>
  </si>
  <si>
    <t>GCTCCATAGCGCAGCGCGGTC</t>
  </si>
  <si>
    <t>Gagctcggcgctggggccgga</t>
  </si>
  <si>
    <t>Ggagaccggagctcggcgctg</t>
  </si>
  <si>
    <t>Gggcgccggatccaggagac</t>
  </si>
  <si>
    <t>Gccaggccgcggtaggggggc</t>
  </si>
  <si>
    <t>Ggcggtggccaggccgcggta</t>
  </si>
  <si>
    <t>GGCTGAGGCCCCGAGCCTGCT</t>
  </si>
  <si>
    <t>GGGTCCCGGTAGCTTCTAGT</t>
  </si>
  <si>
    <t>GGAACCTACTAGAAGCTACC</t>
  </si>
  <si>
    <t>Gcccgccccgcccccctaccg</t>
  </si>
  <si>
    <t>GGAGCCGGCAGTCGGCGGTC</t>
  </si>
  <si>
    <t>GCTGTGCGCGAGTTAAGCT</t>
  </si>
  <si>
    <t>GTTTGTTGTTCACGATCAGT</t>
  </si>
  <si>
    <t>GggTGGTGGCTGTGCGGCTGC</t>
  </si>
  <si>
    <t>GAGGCTCGCACCGGGTcggg</t>
  </si>
  <si>
    <t>GGTCAGGAGCTTCGGGGGGCG</t>
  </si>
  <si>
    <t>GCAACCAGCGCAAAGACTCAG</t>
  </si>
  <si>
    <t>GCCAAGATGGAGCCGGCAGT</t>
  </si>
  <si>
    <t>GTGGAGCAGCCAAGATGGAGC</t>
  </si>
  <si>
    <t>GCTGGTTGCGGTTGAACTCGC</t>
  </si>
  <si>
    <t>GCTCTCCCGCGGTCTTTTCTCC</t>
  </si>
  <si>
    <t>GCGTGCAAGCTTGCCATCACT</t>
  </si>
  <si>
    <t>GCCAGAACGTCTCTTAACATTT</t>
  </si>
  <si>
    <t>GagcacaggagccagcggCCAA</t>
  </si>
  <si>
    <t>GagccagcggCCAAGGGACCCC</t>
  </si>
  <si>
    <t>GCAAGCTTGCACGCGGAC</t>
  </si>
  <si>
    <t>GCCGGGTCGAGACAAAGGC</t>
  </si>
  <si>
    <t>GGGAGAGCGTCGCCGGGGCTGC</t>
  </si>
  <si>
    <t>GTTCTGGCGAGAAGCGAAGT</t>
  </si>
  <si>
    <t>GGACCCCAGGAGAAAAGACCG</t>
  </si>
  <si>
    <t>GAGGATTCTTCACGAAACAGC</t>
  </si>
  <si>
    <t>GTTATTATCTGCCTCTCCGAT</t>
  </si>
  <si>
    <t>GCGCTGGCCAGTCTCGCGTG</t>
  </si>
  <si>
    <t>GCCTCTGCCCCTGGGAGGTCCC</t>
  </si>
  <si>
    <t>GACCATGGTAGCGATGTCAG</t>
  </si>
  <si>
    <t>GTCATACGCCAATGACACTCCC</t>
  </si>
  <si>
    <t>GCCAATGACACTCCCAGGCCCC</t>
  </si>
  <si>
    <t>GCTGCGCGACAGGAGACGGG</t>
  </si>
  <si>
    <t>GGGAAAACCCCACGCGAGAC</t>
  </si>
  <si>
    <t>GAAGACAAAGAGGCATCCTAT</t>
  </si>
  <si>
    <t>GGCGTCCCCCGTAGCAGCGC</t>
  </si>
  <si>
    <t>GCCGCGTCACCTCCCGAAGT</t>
  </si>
  <si>
    <t>GCCGAGTTTCCTGTTTAAGA</t>
  </si>
  <si>
    <t>GCGCCGGGTCCAGGCGCAGCA</t>
  </si>
  <si>
    <t>GGCCCCTCGGGCGCCCCACTT</t>
  </si>
  <si>
    <t>GGCCGGGTCCCAGGTGAGCGT</t>
  </si>
  <si>
    <t>GGGCGCCCGAGGGGCCGCGCA</t>
  </si>
  <si>
    <t>GCTTCCTGGCGGCCGGGTCCC</t>
  </si>
  <si>
    <t>GAAACTCGGCACGGGGCAGTA</t>
  </si>
  <si>
    <t>GAGGGGCCGCGCAGGGGGTC</t>
  </si>
  <si>
    <t>GGGCGCTTCACAGGACTCCG</t>
  </si>
  <si>
    <t>GCGCGGACAGGGGCGCTTCAC</t>
  </si>
  <si>
    <t>GCCCCACAGAGGCGCGGAC</t>
  </si>
  <si>
    <t>GACCGATAGTCCTAAGGGCTA</t>
  </si>
  <si>
    <t>GAATGTGACCGATAGTCCTAA</t>
  </si>
  <si>
    <t>GCGCCCCTGTCCGCGCCTCTG</t>
  </si>
  <si>
    <t>GCCTCTGTGGGGCCCTCAGAG</t>
  </si>
  <si>
    <t>GGATGTGCCGCCTTCTGGCAG</t>
  </si>
  <si>
    <t>GAGAAGATGAAGAAGCACCGG</t>
  </si>
  <si>
    <t>GAAGAAGCACCGGCGGGCCT</t>
  </si>
  <si>
    <t>GGCTCACTAGCCAAGGAAAGG</t>
  </si>
  <si>
    <t>GACTTCAGCAGGGCTCACTAGCCA</t>
  </si>
  <si>
    <t>GCCTGGGGGTCCTCGTCGATT</t>
  </si>
  <si>
    <t>Gtaaccgtgatagtagcagctc</t>
  </si>
  <si>
    <t>Gcggcagcaacagcgactacga</t>
  </si>
  <si>
    <t>Gcaacagcgactacgaggga</t>
  </si>
  <si>
    <t>GAGGTGCATGTTTTTCTTTCCCTT</t>
  </si>
  <si>
    <t>GttaccacctccaccaccgccCA</t>
  </si>
  <si>
    <t>Gccgccggagctgctactatca</t>
  </si>
  <si>
    <t>GAGGGTGAGAATGGGGGCAGGTG</t>
  </si>
  <si>
    <t>GACCCTCCCTGTTCTCAAGGTAT</t>
  </si>
  <si>
    <t>GAAGAGAGAAGAGTATCTAAAGG</t>
  </si>
  <si>
    <t>GTATCTAAAGGAGGGTGAGAAT</t>
  </si>
  <si>
    <t>GCCTAGAGGGAAGAAAAGGCTT</t>
  </si>
  <si>
    <t>GGGAGGTCTAGCATGTGGCGT</t>
  </si>
  <si>
    <t>GAGGTGGCAGTTCCGGGCGCC</t>
  </si>
  <si>
    <t>GTAGAGAACAGATTCGGAAAC</t>
  </si>
  <si>
    <t>GGGAGGTGTAGAGAACAGATT</t>
  </si>
  <si>
    <t>GCAATCGCGAAGCGGAGTG</t>
  </si>
  <si>
    <t>GTGTGCAGAGGTGGCAGTTCC</t>
  </si>
  <si>
    <t>GTGGTTCACATCCCTACATCCC</t>
  </si>
  <si>
    <t>GAAGTCTCTGACCTCTTGGGC</t>
  </si>
  <si>
    <t>GAACAGATTCGGAAACTGGGG</t>
  </si>
  <si>
    <t>GCGCTTCCGGCAGGCTCGTTT</t>
  </si>
  <si>
    <t>GATCTGAAGTCTCTGACCTCT</t>
  </si>
  <si>
    <t>GAAGAGTTAAGAAGGAGGAAAGTA</t>
  </si>
  <si>
    <t>GTCTAGCATGTGGCGTAGG</t>
  </si>
  <si>
    <t>GCCAAGGGGAAGAGTTAAGAAGG</t>
  </si>
  <si>
    <t>GCCTGCCGGAAGCGCCCTAA</t>
  </si>
  <si>
    <t>GCGTGTTTCTCGCAGGAGTC</t>
  </si>
  <si>
    <t>GCTTCAGACAGGTAAAGTTCCGAC</t>
  </si>
  <si>
    <t>GAGGAGCGGCGGGCTTCAGAC</t>
  </si>
  <si>
    <t>GACGACTCCATTTTCCTCGGT</t>
  </si>
  <si>
    <t>GGTTCGACGACTCCATTTTCCT</t>
  </si>
  <si>
    <t>GCACGTTGACGCAGCAGCGGCGG</t>
  </si>
  <si>
    <t>GAGTCGTCGAACCGAGACT</t>
  </si>
  <si>
    <t>GATAGTACGGACCCACCGCA</t>
  </si>
  <si>
    <t>GCGAGAAACACGCTCTCCAGT</t>
  </si>
  <si>
    <t>GGTGGCGGCGGAGGGGCCGTG</t>
  </si>
  <si>
    <t>GGAGAAGGACATCGAGGCCGC</t>
  </si>
  <si>
    <t>GTCTTTCTGGACAGCAGGCGC</t>
  </si>
  <si>
    <t>GGCCCTGAGGTTTCACAGTC</t>
  </si>
  <si>
    <t>GGGCACGAACAAGGACGTGTT</t>
  </si>
  <si>
    <t>GGCCGCAGGTTCTACACTGTC</t>
  </si>
  <si>
    <t>GGCACGGGAGAAGGACATCG</t>
  </si>
  <si>
    <t>GGCCCAAAGTGGGGACGAA</t>
  </si>
  <si>
    <t>GCCGAGCCCACAATAGGGCAC</t>
  </si>
  <si>
    <t>GGGCACGGGAGAAGGACATCG</t>
  </si>
  <si>
    <t>GGGCCCAAAGTGGGGACGAA</t>
  </si>
  <si>
    <t>GGTATTTTGGAGCCACCGG</t>
  </si>
  <si>
    <t>GGGCCCTTTCCCGGGGTTCTG</t>
  </si>
  <si>
    <t>GCCTCGCTCCGCGTCGGCTG</t>
  </si>
  <si>
    <t>GGCCTCCCAGCGCAGGGCGCC</t>
  </si>
  <si>
    <t>GGAGTCGGCCTCCCAGCGCA</t>
  </si>
  <si>
    <t>GCCGACCAGGTGCGGCCTGC</t>
  </si>
  <si>
    <t>GCCGAGGACTTCGCCGACC</t>
  </si>
  <si>
    <t>GCCGCCGGGCACTTCCTGTGG</t>
  </si>
  <si>
    <t>GGCGGCCTGGGTCGGGACC</t>
  </si>
  <si>
    <t>GTTCTGGCCCATGGCGACGGC</t>
  </si>
  <si>
    <t>GCGACGGCGGGAGGCTCGGCT</t>
  </si>
  <si>
    <t>GTCGGCGCCCGCACCCGCTG</t>
  </si>
  <si>
    <t>GGCGCTGGGTTCCTGGTGAGT</t>
  </si>
  <si>
    <t>GCGGCCGCTTTGCTCAAGCCT</t>
  </si>
  <si>
    <t>GCCCGAGTTGTGGTTGGGGTC</t>
  </si>
  <si>
    <t>GCGAAGTCTGGCCCGAGTTG</t>
  </si>
  <si>
    <t>GTTGCGGGCGTCGCAGGCA</t>
  </si>
  <si>
    <t>GCACCGGCGTCTGAGGTCTC</t>
  </si>
  <si>
    <t>GACAGGCCGAAAGCGTGCGGC</t>
  </si>
  <si>
    <t>GCTGAGGGGCGTGCCGACTC</t>
  </si>
  <si>
    <t>GTGCCGACTCCGGAGACCTCA</t>
  </si>
  <si>
    <t>GTAGCAGCTAGGCTTGGCCCC</t>
  </si>
  <si>
    <t>GCTAGGCTTGGCCCCCGGCG</t>
  </si>
  <si>
    <t>GCCCCCGGCGTGGAGCAGACG</t>
  </si>
  <si>
    <t>GGACCCCTCCTTCCTGGCGG</t>
  </si>
  <si>
    <t>GCAACGGGCGGGCGGGCAGGT</t>
  </si>
  <si>
    <t>GGAGAGCGGCTACACGGCGCG</t>
  </si>
  <si>
    <t>GCTACACGGCGCGGGGAGGCT</t>
  </si>
  <si>
    <t>GGGTCCGCGTCTGCTCCACGC</t>
  </si>
  <si>
    <t>GACGGCGGTAGCAGCTAGGCT</t>
  </si>
  <si>
    <t>GTTCTGGCGGCGGCCCCAGG</t>
  </si>
  <si>
    <t>GAGATTGGGGGCGGGACTGA</t>
  </si>
  <si>
    <t>GCCAAGGCCTTCCGCCGAGT</t>
  </si>
  <si>
    <t>GGTTTTTGGGTTGTTGATCG</t>
  </si>
  <si>
    <t>GGGTTGTTGATCGCGGTGGCC</t>
  </si>
  <si>
    <t>GAAGAACTTAAGCGAGGCCCT</t>
  </si>
  <si>
    <t>GCCAACACGCGGGTGCTCTCC</t>
  </si>
  <si>
    <t>GTGCAGCCTGGAGTCCGCGG</t>
  </si>
  <si>
    <t>GGGCGACGCGGGCGTCTCCG</t>
  </si>
  <si>
    <t>GCCTTCCGCCGAGTTGGTTTT</t>
  </si>
  <si>
    <t>GTGGCCGGGCGGTCTGCGGTC</t>
  </si>
  <si>
    <t>GGGGTGGGCGTGGGGGTAGGGCT</t>
  </si>
  <si>
    <t>GCAGCCGGGTCCCATAGAC</t>
  </si>
  <si>
    <t>GACATGATGGCGGCAGCAGTGA</t>
  </si>
  <si>
    <t>GGAGCTCAGTAAGTCACTTCT</t>
  </si>
  <si>
    <t>GTTGTTTTATTTCCGGTCTAT</t>
  </si>
  <si>
    <t>GGACAGCGACGAAGATTCCGC</t>
  </si>
  <si>
    <t>GCGACGAAGATTCCGCTGG</t>
  </si>
  <si>
    <t>GGAAAGCGTCTTGGATGATGTG</t>
  </si>
  <si>
    <t>GCGTCTTGGATGATGTGAGG</t>
  </si>
  <si>
    <t>GGGCGTGGGGGTAGGGCTCGG</t>
  </si>
  <si>
    <t>GTGCCGCAGATATCGCCCG</t>
  </si>
  <si>
    <t>GAGGAGCTCTAAATTTAGGC</t>
  </si>
  <si>
    <t>GCTCTCCTAACTCGTCTTC</t>
  </si>
  <si>
    <t>GCAGCAGGAGGAGTTACGAGC</t>
  </si>
  <si>
    <t>GCTGCAGCAGGCGTATCGT</t>
  </si>
  <si>
    <t>GCTAAACTCAGTCTCCGACTC</t>
  </si>
  <si>
    <t>GCAGGCGCTAAACCTGGTTT</t>
  </si>
  <si>
    <t>GCGTTTAAATGGAACGGGAAG</t>
  </si>
  <si>
    <t>GTATTTAGGCAGCGCGCGGCC</t>
  </si>
  <si>
    <t>GTTCCTGCGTTTAAATGGAAC</t>
  </si>
  <si>
    <t>GACAGAAGCTTGTCGACGG</t>
  </si>
  <si>
    <t>GAACCAGGAAGTCTTGTCAAT</t>
  </si>
  <si>
    <t>GTTCCACTTCCGCTGACGT</t>
  </si>
  <si>
    <t>GATGGTAGCTTCGAGCCCTTG</t>
  </si>
  <si>
    <t>GCTTGTCGACGGCGGCTTCT</t>
  </si>
  <si>
    <t>GGCTTCTAGGAGCTAGTCGA</t>
  </si>
  <si>
    <t>GGAAGTCTTGTCAATGGGCA</t>
  </si>
  <si>
    <t>GCCGGGAAGCCAAGCTCCG</t>
  </si>
  <si>
    <t>GAGACGTGACTTGGGGACCGC</t>
  </si>
  <si>
    <t>GGAGCTAGTCGAAGGAGCG</t>
  </si>
  <si>
    <t>GGTCTTCTTCAACAGCGAGG</t>
  </si>
  <si>
    <t>GGCGGCGGGCTCGGATCTGC</t>
  </si>
  <si>
    <t>GGTGGTGGTGGTGGGCCGCGC</t>
  </si>
  <si>
    <t>GTGCGCGGCGCGAGGTGGTGG</t>
  </si>
  <si>
    <t>GgcccgcACCTCGGGCGTGCG</t>
  </si>
  <si>
    <t>GccgggcTGCCGCTCACAACA</t>
  </si>
  <si>
    <t>Gctccgggcgcgccctcggcg</t>
  </si>
  <si>
    <t>Gcgccgctccgggcgcgccct</t>
  </si>
  <si>
    <t>Gcgctctacctgcgggggg</t>
  </si>
  <si>
    <t>GgcggccgcggcccgcACCTC</t>
  </si>
  <si>
    <t>GAAAGTTTCCGGCCCTCCAGG</t>
  </si>
  <si>
    <t>GCGGGCGCCTTGGAAAGTTTC</t>
  </si>
  <si>
    <t>GGCTGCTACCGAGAcgacgg</t>
  </si>
  <si>
    <t>GTAAGCAGTCGGCGTCGGGAA</t>
  </si>
  <si>
    <t>GGTGAGTAAGCAGTCGGCGT</t>
  </si>
  <si>
    <t>GCCCGCCGACTGGCTGTAT</t>
  </si>
  <si>
    <t>GACTGGCTGTATTGGGGAggg</t>
  </si>
  <si>
    <t>GTAGCAGCCTTCGCCACGCC</t>
  </si>
  <si>
    <t>GAGGCTTCCTGGCTCTTGAT</t>
  </si>
  <si>
    <t>GTGTGAACAGACTGTAGAGAC</t>
  </si>
  <si>
    <t>GACGCTCGGCTCTCTCCCGCT</t>
  </si>
  <si>
    <t>GGAGGCCGCAAGGAGCCAAG</t>
  </si>
  <si>
    <t>GTTTCACCGGGCCGGAGCGAA</t>
  </si>
  <si>
    <t>GATTATAAGTTCAGTTTCACC</t>
  </si>
  <si>
    <t>GTAGCACTTCCGTTTTTGC</t>
  </si>
  <si>
    <t>GTGCTACGTCGCGACGCGGGG</t>
  </si>
  <si>
    <t>GATTTCGCGCTGCCCATCCC</t>
  </si>
  <si>
    <t>GCCAAGCGGCAGGAAGAATTA</t>
  </si>
  <si>
    <t>GGAAGAATTAAGGAAACGACA</t>
  </si>
  <si>
    <t>GTTTTTGCTGGGTAGGCGACC</t>
  </si>
  <si>
    <t>GATGGGACTTGTAGTCgcg</t>
  </si>
  <si>
    <t>GAACAAGATGGCCGACGCGG</t>
  </si>
  <si>
    <t>GCACACTACGCCAGAACAAGA</t>
  </si>
  <si>
    <t>GCCGCAGCCAAGTCCCAAGGA</t>
  </si>
  <si>
    <t>GTCCCAAGGAGGGGGCGCCTA</t>
  </si>
  <si>
    <t>GCTTCCTGCCCTTACCGTTC</t>
  </si>
  <si>
    <t>GCGTAGTGTGCGCGAGCGCG</t>
  </si>
  <si>
    <t>GTGCGCGAGCGCGGGGCGCGA</t>
  </si>
  <si>
    <t>GGTGGCTCCGGAACGGTAA</t>
  </si>
  <si>
    <t>GGCTCGGAGCCGAGAGAGTTT</t>
  </si>
  <si>
    <t>GGGTGGTGTCGTCGTTATGT</t>
  </si>
  <si>
    <t>GAAAGGCTCCAAACACCTGC</t>
  </si>
  <si>
    <t>GGGAGGGGTTGTTGTTGCTGT</t>
  </si>
  <si>
    <t>GTTCCAGACAGCCTGTCGGG</t>
  </si>
  <si>
    <t>GACTATCCCTTCGCGGTGTAG</t>
  </si>
  <si>
    <t>GGACCTCCGCCCATCCAGGCC</t>
  </si>
  <si>
    <t>GACTATTCGCCTTTCCCAACA</t>
  </si>
  <si>
    <t>GTCGGCTTCTGGGGCAGTGCT</t>
  </si>
  <si>
    <t>GTGTGCGGGGCTGACCAAGT</t>
  </si>
  <si>
    <t>GGGCTGACCAAGTCGGCTTCT</t>
  </si>
  <si>
    <t>GACACACAATCCAGCACAGT</t>
  </si>
  <si>
    <t>GATGGGCGGAGGTCCGTGT</t>
  </si>
  <si>
    <t>GGGATAGTCCCGGGCCTGGAT</t>
  </si>
  <si>
    <t>GGCTGCCGCTACACCGCGAA</t>
  </si>
  <si>
    <t>GCTTTCCGCCCCCAACCTGC</t>
  </si>
  <si>
    <t>GCGTACGATTGTGCTCCGT</t>
  </si>
  <si>
    <t>GCCCCTGCGACTGTGTTTGGG</t>
  </si>
  <si>
    <t>GATCCCTGCTGAGAACACCAA</t>
  </si>
  <si>
    <t>GTGTCCTGTTGGGCAGTGTGC</t>
  </si>
  <si>
    <t>GTGTAGATGTGGACCCTTCG</t>
  </si>
  <si>
    <t>GCCATGGGGTCGAGGCTAAC</t>
  </si>
  <si>
    <t>GGGAAGTGAGACAGGATCTTG</t>
  </si>
  <si>
    <t>GCTGAGTCTGGCTTTCGTCTA</t>
  </si>
  <si>
    <t>GCAAGCACACGCAAGGATT</t>
  </si>
  <si>
    <t>GGACTGCAAGCACACGCA</t>
  </si>
  <si>
    <t>GCAGACGCTGCAGAGCTCGT</t>
  </si>
  <si>
    <t>GACACCGGGTAGGCGGTTT</t>
  </si>
  <si>
    <t>GCGCAGCAGGGCGAGGACAAC</t>
  </si>
  <si>
    <t>GGAAGTCGGAGACTGGATCGA</t>
  </si>
  <si>
    <t>GGCGGGGAACAGACACCGGGT</t>
  </si>
  <si>
    <t>GCCTGAGCGGGTCGCGAGCG</t>
  </si>
  <si>
    <t>GGCTCAGGAGACATGCGGTC</t>
  </si>
  <si>
    <t>GGACGCATCTCCGCGCCGGGC</t>
  </si>
  <si>
    <t>GGGCTGGACCCGGGACTCTCA</t>
  </si>
  <si>
    <t>GCGCCCCTTAGGCCCGCCTC</t>
  </si>
  <si>
    <t>GCTGGACCCGGGACTCTCA</t>
  </si>
  <si>
    <t>GAGAGGACGCATCTCCGCGCC</t>
  </si>
  <si>
    <t>GGGCTCAGGAGACATGCGGTC</t>
  </si>
  <si>
    <t>GTTTCCTCAAGAACGTAATG</t>
  </si>
  <si>
    <t>GGCCCGACAGGCCGTGGGCAG</t>
  </si>
  <si>
    <t>GGGTCCCGAGGCGGGCCTAA</t>
  </si>
  <si>
    <t>GGGCGCACGCTGCGGAAGGCA</t>
  </si>
  <si>
    <t>GGCCTGTCGGGCCGCCATGAC</t>
  </si>
  <si>
    <t>GGACCCTCCGCCCGCTGCTGG</t>
  </si>
  <si>
    <t>GCGGTCTGGATCGGATTTTGG</t>
  </si>
  <si>
    <t>GGCGCACGCTGCGGAAGGCA</t>
  </si>
  <si>
    <t>GAGATGCGTCCTCTCACCTCC</t>
  </si>
  <si>
    <t>GAAGCGGCGATAATCTGTTTG</t>
  </si>
  <si>
    <t>GAACATGGCCCTGTATCAG</t>
  </si>
  <si>
    <t>GTCTCCGGCTCCAAGGTTTAC</t>
  </si>
  <si>
    <t>GCAGGCTACACACGGTGCGTG</t>
  </si>
  <si>
    <t>GTCCTCCGAGTCCCCAGAAA</t>
  </si>
  <si>
    <t>GAGGAGGAGTGGCGTGAGGC</t>
  </si>
  <si>
    <t>GTCTGATGCGGATCGGAGCTT</t>
  </si>
  <si>
    <t>GCCTGCAAGCCTGTAAACCT</t>
  </si>
  <si>
    <t>GACACCGCCACCTCTGATACA</t>
  </si>
  <si>
    <t>GCCAATGAAGAATTACGTGG</t>
  </si>
  <si>
    <t>GGCGCGGACAGCGTGGGAAAG</t>
  </si>
  <si>
    <t>GCGTACGGGGCCCACACACAG</t>
  </si>
  <si>
    <t>GACGTCCCAGCTAGCGTA</t>
  </si>
  <si>
    <t>GTCCTGCGCGCCGCCCCCTCT</t>
  </si>
  <si>
    <t>GAGGACGCCAAGCCGGAGATG</t>
  </si>
  <si>
    <t>GCCTAGAGCGACCAAGACTA</t>
  </si>
  <si>
    <t>GCTTCCTCACCCTGGCAAC</t>
  </si>
  <si>
    <t>GTGGGCCCCGTACGCTAGC</t>
  </si>
  <si>
    <t>GTCCTCTCCGGGTCCGAGAGG</t>
  </si>
  <si>
    <t>GCGACCAAGACTAGGGAACTA</t>
  </si>
  <si>
    <t>GTCGAGGTCGCAGACCTAG</t>
  </si>
  <si>
    <t>GTCGCCGGGGTCACAGGCCG</t>
  </si>
  <si>
    <t>GTCACTGGGGAGCGGTCGCCG</t>
  </si>
  <si>
    <t>GCAGACCTAGAGGCGCCCCAC</t>
  </si>
  <si>
    <t>GCCAGTGTCTCGAGCGGTCG</t>
  </si>
  <si>
    <t>GTCCGTGCGCGGGCCAGTCA</t>
  </si>
  <si>
    <t>GCCTGACCTGCGAAGGGACCT</t>
  </si>
  <si>
    <t>GGCCCCGCTCTCTCGTCACTG</t>
  </si>
  <si>
    <t>GGCCCGCGCACGGACGGACAG</t>
  </si>
  <si>
    <t>GCTCTCTCGTCACTGGGGAG</t>
  </si>
  <si>
    <t>GGGAAATTTGAGCTCCGGCCG</t>
  </si>
  <si>
    <t>GTAACCGTCCCAGCGCCTTCC</t>
  </si>
  <si>
    <t>GCGAAGCTTGCCCACGACCGC</t>
  </si>
  <si>
    <t>GGTCATCCAACCCAGGGATGC</t>
  </si>
  <si>
    <t>GTTGGTACGGCCTGCTGGTGC</t>
  </si>
  <si>
    <t>GAGCTCAAATTTCCCGGGCC</t>
  </si>
  <si>
    <t>GCGCTGGGACGGTTACCCAG</t>
  </si>
  <si>
    <t>GGATGGAGACCGGCGAGGAG</t>
  </si>
  <si>
    <t>GCAAGCCGTCCCCGGCCACGC</t>
  </si>
  <si>
    <t>GAGGTGCAGGGCGCCGCTCC</t>
  </si>
  <si>
    <t>GTCGTCCCCGCCACGCCCCGCG</t>
  </si>
  <si>
    <t>GTCACCTCATGGCGGCCCGCG</t>
  </si>
  <si>
    <t>GAGCGGAGCGCAGGCCCGAGG</t>
  </si>
  <si>
    <t>GAGGCTGCGGCTATTTAGGCG</t>
  </si>
  <si>
    <t>GCGCAGAGGCTGCGGCTATTT</t>
  </si>
  <si>
    <t>GGCCGCCATGAGGTGACGAAG</t>
  </si>
  <si>
    <t>GACCGGCGTGGTGAAGCGGTA</t>
  </si>
  <si>
    <t>GTAAACCCGCCCCGCGGGGCG</t>
  </si>
  <si>
    <t>GTGGTGAAGCGGTAAGGAGC</t>
  </si>
  <si>
    <t>GTGCTGGCTCCCCGCCGCCTC</t>
  </si>
  <si>
    <t>GCTCTCTCCGCGCAGAGGTTTCA</t>
  </si>
  <si>
    <t>GCGCGGAGAGAGCCGAGCCCGAGG</t>
  </si>
  <si>
    <t>GAAGCAAGCCATGAAACCTCTGCG</t>
  </si>
  <si>
    <t>GAGCTCGCCCAGTCCGCGA</t>
  </si>
  <si>
    <t>GCGGAGCTGCGCACACGTGC</t>
  </si>
  <si>
    <t>GGTGCTTCGCCAAAAGAGGG</t>
  </si>
  <si>
    <t>GGCTCGGCTCTCTCCGCGCAG</t>
  </si>
  <si>
    <t>GCGCAGCTCCGCCCTCTTT</t>
  </si>
  <si>
    <t>GAGAGCCGAGCCCGAGGCGGCG</t>
  </si>
  <si>
    <t>GGCTTTCGCGCTCTAGCGGAG</t>
  </si>
  <si>
    <t>GGAGGACGAGACACTGGCCTT</t>
  </si>
  <si>
    <t>GTTCGTCGCTCAGGGCCATCT</t>
  </si>
  <si>
    <t>GCGACCTCCGACCCCACTCGC</t>
  </si>
  <si>
    <t>GACGCGTTCCGTAGCGAGGC</t>
  </si>
  <si>
    <t>GCGGCCGGTTCGTCGCTC</t>
  </si>
  <si>
    <t>GATGGCCCTGAGCGACGAAC</t>
  </si>
  <si>
    <t>GCGGTCCCCAGGCTGCCGAGA</t>
  </si>
  <si>
    <t>GATCTGCGAACACGTGAGG</t>
  </si>
  <si>
    <t>GCGGCCGGTTCGTCGCTCA</t>
  </si>
  <si>
    <t>GAGCGCGAAAGCCAGGGATGA</t>
  </si>
  <si>
    <t>GGAAGCGTTCGGCGAGAGCG</t>
  </si>
  <si>
    <t>GGCGCGGCGCTGGAAGCGTT</t>
  </si>
  <si>
    <t>GATCTGCGAACACGTGAGGCG</t>
  </si>
  <si>
    <t>GGGCCGCCTGCGGGAGGTGCA</t>
  </si>
  <si>
    <t>GGGGCTGCTGCTGGGAACACC</t>
  </si>
  <si>
    <t>GTACCTCACTCCGGTGGAGGC</t>
  </si>
  <si>
    <t>GCCTCCTGGAAGGCCTTATTT</t>
  </si>
  <si>
    <t>GGCGTTGCCTGCTCCGTGCGC</t>
  </si>
  <si>
    <t>GCTTTCGGAACGAGCATTCC</t>
  </si>
  <si>
    <t>GAGCCTCAAGCTTCGCTGCT</t>
  </si>
  <si>
    <t>GGCTCTGGCCGGAAGTGCTGT</t>
  </si>
  <si>
    <t>GAGCACTGCAGGGTGACGCAC</t>
  </si>
  <si>
    <t>GAGCAGGCAACGCCCGGCTC</t>
  </si>
  <si>
    <t>GCATAGAGACAGTGCGCGA</t>
  </si>
  <si>
    <t>GCCCGTTGCTAGGAGCCCCCG</t>
  </si>
  <si>
    <t>GAGCGGTGGCTGAGGACGCGG</t>
  </si>
  <si>
    <t>GTCGCCTAGGGGGTTACCG</t>
  </si>
  <si>
    <t>GTCTAGTCTATTTATTGTCGC</t>
  </si>
  <si>
    <t>GAAGACGGAGTCCGAGCCTCG</t>
  </si>
  <si>
    <t>GACCCTGGGCACAGGGAGCGC</t>
  </si>
  <si>
    <t>GGCGGGAGTTCCATGGAGACT</t>
  </si>
  <si>
    <t>GCGGCCTGAGCACCGGGTGC</t>
  </si>
  <si>
    <t>GGGCTCCTAGCAACGGGCCG</t>
  </si>
  <si>
    <t>GTGCTCGCTGCGTAGGTCTTG</t>
  </si>
  <si>
    <t>GGGACAGTTAGGGCGGCGGA</t>
  </si>
  <si>
    <t>GGTTCCGGGGACAGTTAGGG</t>
  </si>
  <si>
    <t>GCCGCGCACCTCATGGTTCCG</t>
  </si>
  <si>
    <t>GTCTTCCAGGCCTGGCCGCGC</t>
  </si>
  <si>
    <t>GGGCGGCGGATGGAGGTCAG</t>
  </si>
  <si>
    <t>GTCTTGTGGCACGGGGAGAAG</t>
  </si>
  <si>
    <t>GGTTTCGAGTGCACAACAC</t>
  </si>
  <si>
    <t>GTGCACAACACAGGCGTGGCT</t>
  </si>
  <si>
    <t>GAGAAGGGGCGGCTGATCGT</t>
  </si>
  <si>
    <t>GAGTGAACGATTCAACCCG</t>
  </si>
  <si>
    <t>GCCGACCCGACGTCTCCTAT</t>
  </si>
  <si>
    <t>GTTCCTTACCTGAGCTCCCCC</t>
  </si>
  <si>
    <t>GATGAACGCGGCCCTCTGTAA</t>
  </si>
  <si>
    <t>GTAATGGCGGAGCGTGGCG</t>
  </si>
  <si>
    <t>GGACCGCATGGGGTTTAAGAA</t>
  </si>
  <si>
    <t>GCCCGGGCCGGGACCGCAT</t>
  </si>
  <si>
    <t>GCGGACGGTGGGTAGCGGAGC</t>
  </si>
  <si>
    <t>GATTCAACCCGGGGGAGCTC</t>
  </si>
  <si>
    <t>GGAGATCCGGGGCGGACGG</t>
  </si>
  <si>
    <t>GCGGCCAGGTAAGCGTTCG</t>
  </si>
  <si>
    <t>GATGTGGAGATCAgcggcccg</t>
  </si>
  <si>
    <t>GTGCAAGATGTGGAGATCAg</t>
  </si>
  <si>
    <t>GCGTTCGTGGGCCGTGTGCGA</t>
  </si>
  <si>
    <t>GCGGGCTGGCTATGTGCGTG</t>
  </si>
  <si>
    <t>GTCGCGGGTATGGCCGAGGCC</t>
  </si>
  <si>
    <t>GCCGGCCGGGGGTCGCGGGTA</t>
  </si>
  <si>
    <t>GTGCAGGTAGCCGGCCGGCCG</t>
  </si>
  <si>
    <t>GAAGTAGCTCCCGCCGCTTCC</t>
  </si>
  <si>
    <t>GAGGGCCGCGTGCAAGATG</t>
  </si>
  <si>
    <t>GTATCGCTGCCGTCAAGATGG</t>
  </si>
  <si>
    <t>GTGAGGCTCCGGGGAAGGGG</t>
  </si>
  <si>
    <t>GAAGGGCGCGAAAGCGGAGAA</t>
  </si>
  <si>
    <t>GACGGAAGTGAGGCTCCGGGGA</t>
  </si>
  <si>
    <t>GGGAGAGAAACAGGACTGTGA</t>
  </si>
  <si>
    <t>GGAAAAAGAGGCAGGGACAAC</t>
  </si>
  <si>
    <t>GAGCGTACCCGAGCGATGTCCC</t>
  </si>
  <si>
    <t>GACAAAGGCCCCTCCATCTTGA</t>
  </si>
  <si>
    <t>GTAGCTCCTGGGACATCGCTC</t>
  </si>
  <si>
    <t>GTGCTCGGGGCCAACCGGCT</t>
  </si>
  <si>
    <t>GAAACGCGATCGCGGCCCAGC</t>
  </si>
  <si>
    <t>GGCCTCTCAGCGCGAATCTG</t>
  </si>
  <si>
    <t>GGTCCGGGCGAGGCTCCCGC</t>
  </si>
  <si>
    <t>GGCCCCGAGCACGAGTTCCT</t>
  </si>
  <si>
    <t>GCCGCGATCGCGTTTCGTC</t>
  </si>
  <si>
    <t>GGAATCGGCTGCAGCGAAT</t>
  </si>
  <si>
    <t>GTTTTCTTGAGCCTCTGGGGC</t>
  </si>
  <si>
    <t>GCAGCGAATCGGTGGCGCG</t>
  </si>
  <si>
    <t>GCCGGGTCCAGGTCGGGTTGG</t>
  </si>
  <si>
    <t>GCTGTTTCTATCATGGCCGC</t>
  </si>
  <si>
    <t>GGCGTCCCGCAGTAgcggg</t>
  </si>
  <si>
    <t>GCTGGGTCACGCACGACGCCC</t>
  </si>
  <si>
    <t>GGGAGGAGGCGGGAGTAGCGA</t>
  </si>
  <si>
    <t>GATCGGACACGATGGCGGG</t>
  </si>
  <si>
    <t>GcgcggcgATCGGACACGA</t>
  </si>
  <si>
    <t>GGCGGGCCCCGCTTCCGGCCC</t>
  </si>
  <si>
    <t>GGCCCGCCGTCCCGGCTCCCG</t>
  </si>
  <si>
    <t>GAGTAGCGACGGCAGCGGGC</t>
  </si>
  <si>
    <t>GAAgcggcccggccgggaggg</t>
  </si>
  <si>
    <t>GAAGCCCGAGAAGACAAGCG</t>
  </si>
  <si>
    <t>GCTTACCTGAGGACCCGGCCG</t>
  </si>
  <si>
    <t>GAGGGGCCCTGATTTCCGGG</t>
  </si>
  <si>
    <t>GTCTTCTCGGGCTTCTCGCCC</t>
  </si>
  <si>
    <t>GCGGCCGTCGCCCGTCGGGC</t>
  </si>
  <si>
    <t>GATTTGCGTCCCCCGGGTCT</t>
  </si>
  <si>
    <t>GTGCACGATTTGCGTCCCC</t>
  </si>
  <si>
    <t>GGCGCACGCTGTTGCCCCGT</t>
  </si>
  <si>
    <t>GGGCCGTCGCCCCCCGATCCG</t>
  </si>
  <si>
    <t>GGTAAGCGGCCGTCGCCCGT</t>
  </si>
  <si>
    <t>GGCTCTTATTCCTCCCCCGCA</t>
  </si>
  <si>
    <t>GGCAGAGGAACCCACTGCTCC</t>
  </si>
  <si>
    <t>GTTGGGGTGAGGCCGCCGCCG</t>
  </si>
  <si>
    <t>GACACCGGCCAACGCCGGGT</t>
  </si>
  <si>
    <t>GCCCTTGTGACCGTCACGGG</t>
  </si>
  <si>
    <t>GCCGATCGGACCTCGGGGTCC</t>
  </si>
  <si>
    <t>GGGTTCCTCTGCCGGGCCAGG</t>
  </si>
  <si>
    <t>GGAGCGTCTCAGTTCAAGCCA</t>
  </si>
  <si>
    <t>GTTCAAGCCAGGGCTGGAGCT</t>
  </si>
  <si>
    <t>GGGCGGACACCGGCCAACGCC</t>
  </si>
  <si>
    <t>GCAATTCCTTACTCCGCGGA</t>
  </si>
  <si>
    <t>GATCAGCCGGAGAATGCAAGA</t>
  </si>
  <si>
    <t>GCACTCCCCCGGCCTCCTTCCG</t>
  </si>
  <si>
    <t>GTCCGGCGCTGCCCTTTGATT</t>
  </si>
  <si>
    <t>GCCGGACGGAGGTGCAGAAT</t>
  </si>
  <si>
    <t>GAATCGGCCGGTCCCAGATGC</t>
  </si>
  <si>
    <t>GCCGGTCCCAGATGCTGGCGG</t>
  </si>
  <si>
    <t>GATCAGATGTCTGTTTCAAGG</t>
  </si>
  <si>
    <t>GTTTCAAGGCGGGAAACAGC</t>
  </si>
  <si>
    <t>GTAAGGAATTGCATGTAAACAA</t>
  </si>
  <si>
    <t>GCCCACGCCCCCACGGACACT</t>
  </si>
  <si>
    <t>GAGGCGGGCCTTAGGTCTCGC</t>
  </si>
  <si>
    <t>GATGGTGCTTGCCGCGTATCA</t>
  </si>
  <si>
    <t>GATGTCTCCCCAGTGTCCGTG</t>
  </si>
  <si>
    <t>GTCCAGGCACTGGCGTGCGAC</t>
  </si>
  <si>
    <t>GGACACTGGGGAGACATCCG</t>
  </si>
  <si>
    <t>GATTTCTCGAATCGTGGGCAA</t>
  </si>
  <si>
    <t>GCCGCTCCGAAAGAAACGCGC</t>
  </si>
  <si>
    <t>GACGGCAAGTGCTGAGTTTTC</t>
  </si>
  <si>
    <t>GGATGGCGGCCCCTAACCGG</t>
  </si>
  <si>
    <t>GCGGGGCCAGGCTATAAACCGC</t>
  </si>
  <si>
    <t>GGCTATAAACCGCCGGTTAG</t>
  </si>
  <si>
    <t>GCCGCCATCCCCTCAGAGCGT</t>
  </si>
  <si>
    <t>GAGCGTCGGGATATCGGGTGG</t>
  </si>
  <si>
    <t>GTGTCCTCCCTTCATCCTGCG</t>
  </si>
  <si>
    <t>GGTGCTGTCCAGCAGCCATA</t>
  </si>
  <si>
    <t>GCAGCCATAGGGAGCCGCAC</t>
  </si>
  <si>
    <t>GGGAGCGGGAAAGCGGTCG</t>
  </si>
  <si>
    <t>GAAAGCGGTCGCGGCCCCAGG</t>
  </si>
  <si>
    <t>GATGGCGGCCCCTAACCGG</t>
  </si>
  <si>
    <t>GAGGGGATGGCGGCCCCTAAC</t>
  </si>
  <si>
    <t>GGGGAGCGGGAAAGCGGTCG</t>
  </si>
  <si>
    <t>GTGTCAGGCCGGGCAGGTAcg</t>
  </si>
  <si>
    <t>GCTTTCCAGCCGCGAGCTGTC</t>
  </si>
  <si>
    <t>GCAGAGGGCCAGATGGGGGTG</t>
  </si>
  <si>
    <t>GCTTTCGGGTCCACGCGGCCTC</t>
  </si>
  <si>
    <t>GGTCCACGCGGCCTCCGGCT</t>
  </si>
  <si>
    <t>Gggcgtcccggcggggagcgg</t>
  </si>
  <si>
    <t>GACACTCGGCCTGACAGCTCG</t>
  </si>
  <si>
    <t>GGGATCTGACGTCAGGCCGCG</t>
  </si>
  <si>
    <t>GCGTGGACCCGAAAGCCGCT</t>
  </si>
  <si>
    <t>GCCGCTGGGAAAAGTCAGTGC</t>
  </si>
  <si>
    <t>GCCCGCCTGCGCTCGGGAGT</t>
  </si>
  <si>
    <t>GgcggcgccgcgcgAGGCCTT</t>
  </si>
  <si>
    <t>GCGCTCTTCGACGGCCCAG</t>
  </si>
  <si>
    <t>GCGGTCCTTCGCGGCGTCCC</t>
  </si>
  <si>
    <t>GcgggcggcggcgTAGCCACT</t>
  </si>
  <si>
    <t>GTATTCTGGGCAcggggcgc</t>
  </si>
  <si>
    <t>GcAGGAAGCGTATTCTGGGCA</t>
  </si>
  <si>
    <t>Gcgcggcgccgcccgtcgag</t>
  </si>
  <si>
    <t>GgccggcAGGAAGCGTATTC</t>
  </si>
  <si>
    <t>GGGGCCCACTCCCGAGCGC</t>
  </si>
  <si>
    <t>GGCGCCCCACATTCTACACG</t>
  </si>
  <si>
    <t>GAGACTGATTTGCCGCAGGAC</t>
  </si>
  <si>
    <t>GTTAAGGTTCACGATTCCT</t>
  </si>
  <si>
    <t>GTGGGGCGCCTGTAAAGTTA</t>
  </si>
  <si>
    <t>GAAGAGAACACTTCCGGGGC</t>
  </si>
  <si>
    <t>GCCGCGAAGAGAACACTTCC</t>
  </si>
  <si>
    <t>GCCTGGGAGGTTAAGAACTAC</t>
  </si>
  <si>
    <t>GCAAGCGTGGAAGGTGCTAA</t>
  </si>
  <si>
    <t>GATTTGCCGCAGGACGGGAGG</t>
  </si>
  <si>
    <t>GGAGGAAGAAGCAAGCGTGGA</t>
  </si>
  <si>
    <t>GCCGGGGACCGCGGGTAGTG</t>
  </si>
  <si>
    <t>GCGCCGAGAGGCCGGGGACCGC</t>
  </si>
  <si>
    <t>GATCGCCCAAAGGGCGCCCC</t>
  </si>
  <si>
    <t>GCGATCAGCACCTCAGTCC</t>
  </si>
  <si>
    <t>GAGGTAACAGCGCAGCGCCGAG</t>
  </si>
  <si>
    <t>GCAGCGAACACTTTTCGGATG</t>
  </si>
  <si>
    <t>GCTTACTCCCGGTGCCAGGTTCT</t>
  </si>
  <si>
    <t>GCTGTGAGGTGAGGAGGGGACA</t>
  </si>
  <si>
    <t>GTGAGGAGGGGACAAGGGCAGT</t>
  </si>
  <si>
    <t>GAGGTGCTGATCGCCCAAA</t>
  </si>
  <si>
    <t>GGGCGGCGCGTGGCGGAAGGC</t>
  </si>
  <si>
    <t>GCGCGGGCGCGGAAGACGGG</t>
  </si>
  <si>
    <t>GTTCTGCGCGGGCGCGGAAGA</t>
  </si>
  <si>
    <t>GGCCTTACGTGCCTAGAG</t>
  </si>
  <si>
    <t>GCCCTACCGCCTTCGGCGCGA</t>
  </si>
  <si>
    <t>GACCCCCGACATTAAGAAG</t>
  </si>
  <si>
    <t>GCCGAAGGCGGTAGGGCGCCA</t>
  </si>
  <si>
    <t>GGGAGGGTATCCGGCTTAAGG</t>
  </si>
  <si>
    <t>GGAAGACGGGCGGCGCGTGG</t>
  </si>
  <si>
    <t>GTATCCGGCTTAAGGGGGCTG</t>
  </si>
  <si>
    <t>GTCAAACTCCCACAATGCAGC</t>
  </si>
  <si>
    <t>Ggcgcaagctgaggcggcggt</t>
  </si>
  <si>
    <t>GGCCGGGAGGCCAGGGGTCTC</t>
  </si>
  <si>
    <t>GCCGAAGCGCTCTGGCGAAG</t>
  </si>
  <si>
    <t>GCTCCGGGGAGAGGTCGGGA</t>
  </si>
  <si>
    <t>GgcTCAGGCGTCGGAGCAgg</t>
  </si>
  <si>
    <t>GGGAGCCGTGACTGACGGTG</t>
  </si>
  <si>
    <t>GCCGGGTAAACAGCCATGG</t>
  </si>
  <si>
    <t>GGCCGAGGGGTTCCCGGAAGC</t>
  </si>
  <si>
    <t>Ggcggcggcgcaagctgagg</t>
  </si>
  <si>
    <t>GCTGTTTACCCGGCTGCATTG</t>
  </si>
  <si>
    <t>GcgcggcTCAGGCGTCGGAGC</t>
  </si>
  <si>
    <t>GGCTCCGGGGAGAGGTCGGGA</t>
  </si>
  <si>
    <t>GTCGGGAAGGCCGAAGCGCTC</t>
  </si>
  <si>
    <t>GGCCGAAGCGCTCTGGCGAAG</t>
  </si>
  <si>
    <t>GCGCTCTGGCGAAGAGGCCG</t>
  </si>
  <si>
    <t>GACGCTGGGCGCGCTGTGGGG</t>
  </si>
  <si>
    <t>GAGCGCCTCTGATGGAAGTTA</t>
  </si>
  <si>
    <t>GCAGCTTAACCGGCTCTAG</t>
  </si>
  <si>
    <t>GTCTACGCCGTCGCCGTCGT</t>
  </si>
  <si>
    <t>GCCAGGGGAAGACCTAAAGGG</t>
  </si>
  <si>
    <t>GAGCCCGCTCAGAAGAGGCCA</t>
  </si>
  <si>
    <t>GGAACGGAGCCCGCTCAGAAG</t>
  </si>
  <si>
    <t>GGGGGGAGCGACTCCACGCC</t>
  </si>
  <si>
    <t>GAAGACCTAAAGGGCGGGGA</t>
  </si>
  <si>
    <t>GTCTCCGCTCTCCGACGA</t>
  </si>
  <si>
    <t>GCGGTTATGGCTACAGGATAG</t>
  </si>
  <si>
    <t>GGCAATTACACTAAACCGCC</t>
  </si>
  <si>
    <t>GTGAGTCTGGGGCAGCGATGA</t>
  </si>
  <si>
    <t>GAAACCCCAATACAAGATGG</t>
  </si>
  <si>
    <t>GTAATTGCCGCCGGAGGAGG</t>
  </si>
  <si>
    <t>GTTTAGTGTAATTGCCGCCGG</t>
  </si>
  <si>
    <t>GGGGTTTCATTGTTCCCGC</t>
  </si>
  <si>
    <t>GGCTCGCCGCCATCTTGTAT</t>
  </si>
  <si>
    <t>GCCCCAGACTCACAGAGTCTT</t>
  </si>
  <si>
    <t>GAGCAGCCAGCAAAGTTACC</t>
  </si>
  <si>
    <t>GTCCCAAAGGAAAGCAGTGAG</t>
  </si>
  <si>
    <t>Gccggacccggctgtggcggg</t>
  </si>
  <si>
    <t>Gcggcgccgcccgccacagcc</t>
  </si>
  <si>
    <t>GTCACAAAGTAATGCTGCTGC</t>
  </si>
  <si>
    <t>GggcggcggcACGGCCGATA</t>
  </si>
  <si>
    <t>GGACTAAGGGACGGTggcgc</t>
  </si>
  <si>
    <t>GCGCGGGAGCCTTTCGACC</t>
  </si>
  <si>
    <t>GGCCGAATCGGCAACTCAGAT</t>
  </si>
  <si>
    <t>GATAGGTGAGGAGGCGCAggg</t>
  </si>
  <si>
    <t>GAAAGGCTCCCGCGCTCTCC</t>
  </si>
  <si>
    <t>GCGGGCTCTGGACTCGCTGCT</t>
  </si>
  <si>
    <t>GCACCGCGTCGTTGACGGCG</t>
  </si>
  <si>
    <t>GCAGCACCGCGTCGTTGA</t>
  </si>
  <si>
    <t>GTGACCCGCCCGCTCTCCTAA</t>
  </si>
  <si>
    <t>GGACACGCTCCCTTAGGAGAG</t>
  </si>
  <si>
    <t>GGCTGGACTCAGCGGCGGAGC</t>
  </si>
  <si>
    <t>GAGCCCGCGCCGTCAACGACG</t>
  </si>
  <si>
    <t>GCCTTTTTTCCGAGCCGCTGC</t>
  </si>
  <si>
    <t>GGGGCCAGGACACGCTCCCTT</t>
  </si>
  <si>
    <t>GCGGGCGGGTCACAAGGACC</t>
  </si>
  <si>
    <t>GCCTGCGCGAAGAGCGAGGC</t>
  </si>
  <si>
    <t>GAGCCACCGGCCCTCTGGCGC</t>
  </si>
  <si>
    <t>GAACGCGGCGCGGGAGACTA</t>
  </si>
  <si>
    <t>GCTCTTCGCGCAGGCGGGGAC</t>
  </si>
  <si>
    <t>GGGGATCCTTTCGAAGCTATG</t>
  </si>
  <si>
    <t>GCCGCGTTCCCGGGTCTCAC</t>
  </si>
  <si>
    <t>GTTCCCGGGTCTCACCGGACG</t>
  </si>
  <si>
    <t>GGCCGCAGCCTTTCCGCCACC</t>
  </si>
  <si>
    <t>GCCCCCTGGCTCTAAACCGGG</t>
  </si>
  <si>
    <t>GGAACGCGGCGCGGGAGACTA</t>
  </si>
  <si>
    <t>GTCCGGTGAGACCCGGGAACG</t>
  </si>
  <si>
    <t>GCCCCGCCTCGCTCTTCGCGC</t>
  </si>
  <si>
    <t>GCCTCGCTCTTCGCGCAGGCG</t>
  </si>
  <si>
    <t>GGTGGCTCCTCCGGGCTTCTG</t>
  </si>
  <si>
    <t>GATCCTTTCGAAGCTATGG</t>
  </si>
  <si>
    <t>GAAGCTATGGGGGCATTCTC</t>
  </si>
  <si>
    <t>GGAGCCACCGGCCCTCTGGCG</t>
  </si>
  <si>
    <t>GTCGACTTGGGCCTGGTAACT</t>
  </si>
  <si>
    <t>GCGGCATTGGAGTCAAGATGG</t>
  </si>
  <si>
    <t>GCCCGGCATCACTCGCGGCAT</t>
  </si>
  <si>
    <t>GCGAGTGATGCCGGGCAAGCT</t>
  </si>
  <si>
    <t>GTACAGGGCTAAGAAGCCGAC</t>
  </si>
  <si>
    <t>GGTTGAGTCTGGCTTGCACCT</t>
  </si>
  <si>
    <t>GCGGTCTTTCGCGGCCAGT</t>
  </si>
  <si>
    <t>GCGGAAGTGATCCCGAGAGG</t>
  </si>
  <si>
    <t>GAGGGAGGCTCACGCGGCCG</t>
  </si>
  <si>
    <t>GGGCCTGGTAACTGGGCAATG</t>
  </si>
  <si>
    <t>GACGCTTGTCGAATCTGCTG</t>
  </si>
  <si>
    <t>GGCTGTACTGCAGCGGAGCTT</t>
  </si>
  <si>
    <t>GGGCAGCGACTGTCATGGCGG</t>
  </si>
  <si>
    <t>GGCGGCGGCCGCCCCCAATGC</t>
  </si>
  <si>
    <t>GGCTCGGCCCCTGAGACAG</t>
  </si>
  <si>
    <t>GGCTGCGCTGGCCTGCGTGGG</t>
  </si>
  <si>
    <t>GTGGGAGGTGAGGCCGGGCGA</t>
  </si>
  <si>
    <t>GAGGCCGGGCGATGGGACCCT</t>
  </si>
  <si>
    <t>GGGGCCGAGCCTCCGGCAT</t>
  </si>
  <si>
    <t>GGCGGAACCCGCTGTCTCAG</t>
  </si>
  <si>
    <t>GGAGCAGGTTACTCGCACG</t>
  </si>
  <si>
    <t>GCGATACCATGGAAGGAGGCG</t>
  </si>
  <si>
    <t>GCCGTTACTCCTCAATAACAG</t>
  </si>
  <si>
    <t>GAAGTAGGCGCTGGCAACGC</t>
  </si>
  <si>
    <t>GTCAGCGTGTGAAGTAGGCGC</t>
  </si>
  <si>
    <t>GCTTAACGGGAACCGGCGCC</t>
  </si>
  <si>
    <t>GGCGTCCCGCGTAAGTATG</t>
  </si>
  <si>
    <t>GGGGTTACCCGCTGTTATTG</t>
  </si>
  <si>
    <t>GGTATCGCAGCAAACCGAG</t>
  </si>
  <si>
    <t>GGCAATGTGCGCCCCGGAAGC</t>
  </si>
  <si>
    <t>GCTAGGCCCCATACTTACG</t>
  </si>
  <si>
    <t>GTCAGGCGCTTCCAGCTTCCG</t>
  </si>
  <si>
    <t>GCGGAAGTGTGGCGCTTAA</t>
  </si>
  <si>
    <t>GTGAAGTAGGCGCTGGCAACG</t>
  </si>
  <si>
    <t>GGTTTGCTGCGATACCATGGA</t>
  </si>
  <si>
    <t>GGGGCGCACATTGCCGCAAAG</t>
  </si>
  <si>
    <t>GCGTCCCGCGTAAGTATG</t>
  </si>
  <si>
    <t>GGGTGGTTGCTCCCCTAGGC</t>
  </si>
  <si>
    <t>GTTCCGGGACGCCTCACCTCA</t>
  </si>
  <si>
    <t>GGACATATCGCCGCCCCTTG</t>
  </si>
  <si>
    <t>GGTTGGCGACGCCGCCCCGC</t>
  </si>
  <si>
    <t>GCGGGCGAAGAGGGAGCGAG</t>
  </si>
  <si>
    <t>GGCTGTAGCTCCGGCCCGGGG</t>
  </si>
  <si>
    <t>GCGTCCCGGAACCCCCAAG</t>
  </si>
  <si>
    <t>GCGATATGTCCGTAACTCCA</t>
  </si>
  <si>
    <t>GCGCGAGAACACCGCTGCCG</t>
  </si>
  <si>
    <t>GTAACATCTCAACGGCACCT</t>
  </si>
  <si>
    <t>GAGTTTTCCTCTCCCGACGTA</t>
  </si>
  <si>
    <t>GACGTAGGGAAATGAGGCTA</t>
  </si>
  <si>
    <t>GTCGATTAGTTGGCTATCC</t>
  </si>
  <si>
    <t>GCAAGGCTGGGCGCAACGGCA</t>
  </si>
  <si>
    <t>GCCCTGCGATCTCAAGGCGCA</t>
  </si>
  <si>
    <t>GCTGTAAGCCCTGCGATCTCA</t>
  </si>
  <si>
    <t>GGCTAATTTGGAAGTGGACAG</t>
  </si>
  <si>
    <t>GCTGTGGGGCCAGCACGGAA</t>
  </si>
  <si>
    <t>GCCAGCACGGAATGGATCACG</t>
  </si>
  <si>
    <t>GCTCACTGGTGCTCGATCC</t>
  </si>
  <si>
    <t>GTCGGAAGGTGGCGAGCCTG</t>
  </si>
  <si>
    <t>GCAAACACAGCTGTCGGAAGG</t>
  </si>
  <si>
    <t>GGGTGAACCGGAAGTCGAG</t>
  </si>
  <si>
    <t>GCCATAACTTTGTCTTTCGTG</t>
  </si>
  <si>
    <t>GTGCCCAGGACCACCAAGGA</t>
  </si>
  <si>
    <t>GCTCCGCCATTGTTCGCCTC</t>
  </si>
  <si>
    <t>GGCGAGCCTGAGGCGAACAA</t>
  </si>
  <si>
    <t>GTGGTCCTGGGCACGCTCGG</t>
  </si>
  <si>
    <t>GCTGTGTTTGCGCATGCGCGA</t>
  </si>
  <si>
    <t>GACGTGGGATTAGGTAAATT</t>
  </si>
  <si>
    <t>GTTGGGGGACGGTTGAGCCTT</t>
  </si>
  <si>
    <t>GTTTTTAGTCTAACTGAAGAGTT</t>
  </si>
  <si>
    <t>GTATTTGTGCAGCCATATTCTTC</t>
  </si>
  <si>
    <t>GTAATACTACTTGTGTTTACC</t>
  </si>
  <si>
    <t>GCTTCGCTTCCGAAGACCGTT</t>
  </si>
  <si>
    <t>GAAGACCGTTAGGGACGT</t>
  </si>
  <si>
    <t>GACCGTTAGGGACGTGGGATT</t>
  </si>
  <si>
    <t>GACTGTAGAGCGGTCTTGTG</t>
  </si>
  <si>
    <t>GACAGATTCGGGTCATTAT</t>
  </si>
  <si>
    <t>GATTCGGGTCATTATTGGAG</t>
  </si>
  <si>
    <t>GGTCATTATTGGAGAGGAAGT</t>
  </si>
  <si>
    <t>GTTATAACGAATCGGCGTCTA</t>
  </si>
  <si>
    <t>GTTCTCTGCCGTGAGAATCCG</t>
  </si>
  <si>
    <t>GCCGTGAGAATCCGGGGTTCC</t>
  </si>
  <si>
    <t>GAGAATCCGGGGTTCCCGGAC</t>
  </si>
  <si>
    <t>GGGGTGGCAGGCTACGCTCC</t>
  </si>
  <si>
    <t>GGAGGCCGCCGCACGTACC</t>
  </si>
  <si>
    <t>GGAGCAGTGGGGGGTGCGAAG</t>
  </si>
  <si>
    <t>GaaaaTCTAATTCTCAACTGTA</t>
  </si>
  <si>
    <t>GGTCATTAATGATCTGAGAAAT</t>
  </si>
  <si>
    <t>GCTACTAATGCCACCATGTCAggc</t>
  </si>
  <si>
    <t>GCCAGATGGGAAAGAACACG</t>
  </si>
  <si>
    <t>GTCGGGAGCTCTTCAAGTCT</t>
  </si>
  <si>
    <t>GTCCTTGGAAATACGACAC</t>
  </si>
  <si>
    <t>GCTCAGGACTTCAAGTCCTCG</t>
  </si>
  <si>
    <t>GCCTTTGCCCCGGTCGGGC</t>
  </si>
  <si>
    <t>GAGGCCGGGGACTGAAGGTGT</t>
  </si>
  <si>
    <t>GGTGTCGAGCCCTCTGGCAGA</t>
  </si>
  <si>
    <t>GTACAGTTACGCTCTCCCG</t>
  </si>
  <si>
    <t>GGTTAACCTGGGTCAAATGCA</t>
  </si>
  <si>
    <t>GAGCGCTCAAGTTTGTCCGT</t>
  </si>
  <si>
    <t>GTTTGTCCGTAGGTCGAGAGA</t>
  </si>
  <si>
    <t>GCGGGCCAATGAAGTTCTTGC</t>
  </si>
  <si>
    <t>GCCTAATTGTCGCAGGAAGG</t>
  </si>
  <si>
    <t>GGTTGGGGGGTCGACCTGACC</t>
  </si>
  <si>
    <t>GTGTCCCGTGTTTTCTGCGTG</t>
  </si>
  <si>
    <t>GCTGCGGGCCCTTCTCGCCCC</t>
  </si>
  <si>
    <t>GCTTTCCCGCTAGTCTGTC</t>
  </si>
  <si>
    <t>GCGATACTCGGGAACTCCT</t>
  </si>
  <si>
    <t>GGGAACTCCTGGGGCGAGAA</t>
  </si>
  <si>
    <t>GGCGCCAAATCCGTGCGGG</t>
  </si>
  <si>
    <t>GGGAAAGCCTAATTGTCGC</t>
  </si>
  <si>
    <t>GCTCTCCATGGTGCGGCAGG</t>
  </si>
  <si>
    <t>GcggggcggggggcgTCTGCGG</t>
  </si>
  <si>
    <t>GGCGGGCTCTGGGTGAGTgcg</t>
  </si>
  <si>
    <t>GCAGAAGCTGCAGGCCTTGA</t>
  </si>
  <si>
    <t>GGATGGAGCTGATACGTAGG</t>
  </si>
  <si>
    <t>GAGCTGATACGTAGGCGGT</t>
  </si>
  <si>
    <t>GGCGGTTGGCCGTGTCCTTCA</t>
  </si>
  <si>
    <t>GCTCTGGGTGAGTgcgcggcgc</t>
  </si>
  <si>
    <t>GCCAGAGTCGCCGCGGGCTCT</t>
  </si>
  <si>
    <t>GGCCAGAGTCGCCGCGGGCTC</t>
  </si>
  <si>
    <t>GAGATAGCGGCTGCTCCCG</t>
  </si>
  <si>
    <t>GCGACAGGCGGCTGCCGAggcc</t>
  </si>
  <si>
    <t>GTAGAAAGCGCCGCTCCGGCG</t>
  </si>
  <si>
    <t>GGCCCCCAGAAGGCTAGTTC</t>
  </si>
  <si>
    <t>GCCGCCAGAGATAAAGGAAGC</t>
  </si>
  <si>
    <t>GGGGTGTCTCCTAGCGCAAC</t>
  </si>
  <si>
    <t>GCTCCTGCTGGGGGCGGTTCC</t>
  </si>
  <si>
    <t>GGGGCGGTTCCTGGCCCGCGC</t>
  </si>
  <si>
    <t>GGTTCCTGGCCCGCGCCGGAG</t>
  </si>
  <si>
    <t>GTGAGAACGGTCGCAGGCACC</t>
  </si>
  <si>
    <t>GGTCCGCTTCGGTTTCTGTTG</t>
  </si>
  <si>
    <t>GCGCTCATGATAGTTGTTTC</t>
  </si>
  <si>
    <t>GGCTGGGGATTGGAGCCCGGG</t>
  </si>
  <si>
    <t>GCGCCACGTGGGATTCGGCCC</t>
  </si>
  <si>
    <t>GCGGCGGAAGGGAGCTTGCGG</t>
  </si>
  <si>
    <t>GACGCGGTCTCAGTTAACG</t>
  </si>
  <si>
    <t>GTGCTCGCCGGGAGCGGCGGA</t>
  </si>
  <si>
    <t>GGCTTTTAAGCTCTAGCCCAA</t>
  </si>
  <si>
    <t>GCAGGTCTGGCTGTCCGTT</t>
  </si>
  <si>
    <t>GCCGCTCCCGGCGAGCACGC</t>
  </si>
  <si>
    <t>GGCAAGCTCCGCTCTTGGGGC</t>
  </si>
  <si>
    <t>GCGTCTTTTTCGCCCGTGT</t>
  </si>
  <si>
    <t>GGTAAGTGTTCCGGAACCGTG</t>
  </si>
  <si>
    <t>Gggcgggcgcggaggcactgg</t>
  </si>
  <si>
    <t>GTTCCGGAACCGTGAGGACTG</t>
  </si>
  <si>
    <t>GTTCCGGAACACTTACCTTCG</t>
  </si>
  <si>
    <t>GCTGTCTACGACAGAGGGTG</t>
  </si>
  <si>
    <t>GCCTCGCTGTCTACGACAGA</t>
  </si>
  <si>
    <t>GAGGCAGAGCGTGTTCAACTC</t>
  </si>
  <si>
    <t>GTGGGCGACACGAGCACGTT</t>
  </si>
  <si>
    <t>GGGCAGACGCTCCGTTTCCGG</t>
  </si>
  <si>
    <t>GGTGCGGCATTGGGCGACGT</t>
  </si>
  <si>
    <t>GCCACCTCAAGGTGCGGCAT</t>
  </si>
  <si>
    <t>GCCTCCGTGAGGAGATTCACA</t>
  </si>
  <si>
    <t>GGCGCGGTTGAGGCCTTCGG</t>
  </si>
  <si>
    <t>GTGAGTCACGTGGGTCCCCC</t>
  </si>
  <si>
    <t>GCACCTTGAGGTGGCTGCGC</t>
  </si>
  <si>
    <t>GGAGGCACTTGCGAGAGTTAA</t>
  </si>
  <si>
    <t>GGAGATGGCAAGGACCAATC</t>
  </si>
  <si>
    <t>GAGACTCGTTCACCACCGA</t>
  </si>
  <si>
    <t>GCCTCAACCGCGCCGGAACC</t>
  </si>
  <si>
    <t>GACTCGTGACGCGGCGTGGGC</t>
  </si>
  <si>
    <t>GGCTGACTCGTGACGCGGCG</t>
  </si>
  <si>
    <t>GTGGCCTTTGCTCAAATTACC</t>
  </si>
  <si>
    <t>GCGCCCAGGTAATTTGAGCAA</t>
  </si>
  <si>
    <t>GAACTCCGGCGTGGCTGAGGA</t>
  </si>
  <si>
    <t>GGGAGGAGAGCATAAGGTAC</t>
  </si>
  <si>
    <t>GCATAAGGTACTGGTATTCCG</t>
  </si>
  <si>
    <t>GTACTGGTATTCCGGGGGAGG</t>
  </si>
  <si>
    <t>GAAGTAAATGTCCCGGTGTC</t>
  </si>
  <si>
    <t>GTGTCAGGAGAAGCACGACG</t>
  </si>
  <si>
    <t>GAAATCCGAAGTGGTATGG</t>
  </si>
  <si>
    <t>GTAGGCGGAAATCCGAAG</t>
  </si>
  <si>
    <t>GTCACATGAGCCACCAAAA</t>
  </si>
  <si>
    <t>GTATGAGGCTGGGACTAAGCCA</t>
  </si>
  <si>
    <t>GAAGAGTCTGCCAACACTTTGA</t>
  </si>
  <si>
    <t>GAAATCACCCCCCATACCACTT</t>
  </si>
  <si>
    <t>GGGATTCAGGTGTGGTGCCGG</t>
  </si>
  <si>
    <t>GCGTCTCCGGGAGCGGGTCTC</t>
  </si>
  <si>
    <t>GGAGCGGGTCTCCGGCTCCGC</t>
  </si>
  <si>
    <t>GGGGCCCGCGCGCGACCTTC</t>
  </si>
  <si>
    <t>GCTCCGCCGGCTCTTTCGCCA</t>
  </si>
  <si>
    <t>GCCGGCTCTTTCGCCACGGCC</t>
  </si>
  <si>
    <t>GATCGCGAGGCGGCGTCTC</t>
  </si>
  <si>
    <t>GCAGTTCCCGAAGTGAAACA</t>
  </si>
  <si>
    <t>GCACTTGTAGGTGATGAAGTA</t>
  </si>
  <si>
    <t>GCCTCGCGATccccgcgcggg</t>
  </si>
  <si>
    <t>GCGGCCTGTGAGTGCGGGAA</t>
  </si>
  <si>
    <t>GCGCACAACTTCCGGCAGAGC</t>
  </si>
  <si>
    <t>GAGGGCAGGAGTGACAACGGT</t>
  </si>
  <si>
    <t>GGTGAGTTCTTCTGTGAGGGC</t>
  </si>
  <si>
    <t>GCCATGGTGAGTTCTTCTGTG</t>
  </si>
  <si>
    <t>GGGACTGCCCCGGCAACTCCA</t>
  </si>
  <si>
    <t>GAGTCTCTCGGCTCAAGGACC</t>
  </si>
  <si>
    <t>GTCCCAAACCTCTTACCTCC</t>
  </si>
  <si>
    <t>GTCCCGCGCGCGCACAACTTC</t>
  </si>
  <si>
    <t>GACCAGACACCCTGGAGTTGC</t>
  </si>
  <si>
    <t>GAGACGTTGGGATGAGCTGCT</t>
  </si>
  <si>
    <t>GCTGGAGTTTGTGCGGCAGCC</t>
  </si>
  <si>
    <t>GACTAGGGCTGGAGTTTGTG</t>
  </si>
  <si>
    <t>GCAGCCACATCACCCTTCCG</t>
  </si>
  <si>
    <t>GTCGCGGTTGATCTTCGAGAA</t>
  </si>
  <si>
    <t>GCGGCATCGCCGGCCTCGCTA</t>
  </si>
  <si>
    <t>GACGGCTGGAGAGGGCGAGAA</t>
  </si>
  <si>
    <t>GCTCCAAGGCCTCTCAGCTCC</t>
  </si>
  <si>
    <t>GCCCAACCGGACGGCTGGAG</t>
  </si>
  <si>
    <t>GCCGTGACAAGCCCAACCGGA</t>
  </si>
  <si>
    <t>GGCCTCGCTATGGTAAGAAG</t>
  </si>
  <si>
    <t>GGAATCTACGCGGGTTGT</t>
  </si>
  <si>
    <t>GCTTCCTGTCTTGGAATCTACG</t>
  </si>
  <si>
    <t>GAACGCCTAGCCACATCCCCCT</t>
  </si>
  <si>
    <t>GCTGAACCCAGGACAGATCAGC</t>
  </si>
  <si>
    <t>GTCGTGTTTGTGCTTCCTGTCT</t>
  </si>
  <si>
    <t>GCTAGGCGTTCCGCCTCTCTA</t>
  </si>
  <si>
    <t>GCGTTCCGCCTCTCTAGGGGA</t>
  </si>
  <si>
    <t>GGAAGGGAAGAAAGAAGCAATA</t>
  </si>
  <si>
    <t>GAGGACATGGTGCGTTTTCG</t>
  </si>
  <si>
    <t>GGGTTCAGCCAAGGGGGATG</t>
  </si>
  <si>
    <t>GAGACAGCGGGCGCTGCAACT</t>
  </si>
  <si>
    <t>GTTGGGGACGGACGCACTAG</t>
  </si>
  <si>
    <t>GCTTCCACCCGGGCCCAGTTG</t>
  </si>
  <si>
    <t>GCGGAACCTTTCTCCTCCGCC</t>
  </si>
  <si>
    <t>GCTCTCAGAGCGGGATGTGTG</t>
  </si>
  <si>
    <t>GCTCCAGAGCAAGCCAGGGTC</t>
  </si>
  <si>
    <t>GCCCGGGTGGAAGCGAGAACC</t>
  </si>
  <si>
    <t>GGCGTCGGGGTGAGTTAACCC</t>
  </si>
  <si>
    <t>GGTTAAAGGTAAGATGTGCTG</t>
  </si>
  <si>
    <t>GTCCGTCCCCAACTGGGCCC</t>
  </si>
  <si>
    <t>GGATCTCACCTTCCTGTCCCG</t>
  </si>
  <si>
    <t>GACTGCGGCGGCATCCGGGA</t>
  </si>
  <si>
    <t>GGCGGGCGGGCTGGCCACCAC</t>
  </si>
  <si>
    <t>GCGGGCTGGCCACCACGGGAC</t>
  </si>
  <si>
    <t>GCTCCGCCGGCGACCGCTGAC</t>
  </si>
  <si>
    <t>GTGCCGGCGCTGCAgcgcggc</t>
  </si>
  <si>
    <t>GccgcccggAGGCCCAAGTGG</t>
  </si>
  <si>
    <t>GCTCCGACTGCGGCGGCATCC</t>
  </si>
  <si>
    <t>GTCCCCGCCACTTGGGCCTcc</t>
  </si>
  <si>
    <t>GCAGTCGGAGCTTCCGGCTC</t>
  </si>
  <si>
    <t>GTCTCGCAGTTCATGTGAGGC</t>
  </si>
  <si>
    <t>GCGTAAACGACGCACCGGA</t>
  </si>
  <si>
    <t>GAGCGCCGGAAAGCAGAATGC</t>
  </si>
  <si>
    <t>GTTGCTGCCAGAGAAATCCAGC</t>
  </si>
  <si>
    <t>GCCGGGACGCTAGCGCAGTGCG</t>
  </si>
  <si>
    <t>GACGCTAGCGCAGTGCGCGG</t>
  </si>
  <si>
    <t>GCAGTGCGCGGAGGAATCTTA</t>
  </si>
  <si>
    <t>GCAACAACCTTGTATGCGC</t>
  </si>
  <si>
    <t>GAATTTCTAAAACAGTggggg</t>
  </si>
  <si>
    <t>GACTTCTTTAAGGAGACTGAA</t>
  </si>
  <si>
    <t>GCAGCCCGCGAGGGCGGAAGT</t>
  </si>
  <si>
    <t>GGAGCAACGTTCGCGTCATCA</t>
  </si>
  <si>
    <t>GATGATAGAATTGTGAGTGCG</t>
  </si>
  <si>
    <t>GCTGCGACCGCGCTCCCTGTG</t>
  </si>
  <si>
    <t>GACCGCGCTCCCTGTGAGGT</t>
  </si>
  <si>
    <t>GATCCCAGTGAGTGGTGAAGT</t>
  </si>
  <si>
    <t>GCGGCGAAATGGCGCCCTCC</t>
  </si>
  <si>
    <t>GGGGTGCTCCCTGGACGCA</t>
  </si>
  <si>
    <t>GAGGTGGGCAAGCGGCGAAA</t>
  </si>
  <si>
    <t>GCTCCCTGGACGCACGGGCGG</t>
  </si>
  <si>
    <t>GTTCCCAGATACACCTGCAA</t>
  </si>
  <si>
    <t>GCAGGGACAGTCAAGGTCGC</t>
  </si>
  <si>
    <t>GCCGGCGAGCAGTGGCCGTTA</t>
  </si>
  <si>
    <t>GGCGGCAGTTTCCTCACGAGT</t>
  </si>
  <si>
    <t>GTGCCAAGACCGCCATCTTTT</t>
  </si>
  <si>
    <t>GCCACTGCTCGCCGGCGTCGT</t>
  </si>
  <si>
    <t>GGGCAGACCGTGGCAGAGCGG</t>
  </si>
  <si>
    <t>GGTTACCGTCTTCGCGTT</t>
  </si>
  <si>
    <t>GAGGTGCCCCGAAGGAAGTCA</t>
  </si>
  <si>
    <t>GCTGCAAATAAAGCCAGACAC</t>
  </si>
  <si>
    <t>GAGTGGAAACCTGACGAGCA</t>
  </si>
  <si>
    <t>GGAGAACGGGTCAGCTGCGCG</t>
  </si>
  <si>
    <t>GAGCGCTGGGGTTGTGGTGGCG</t>
  </si>
  <si>
    <t>GTTTGGGGAGCGCTGGGGTTG</t>
  </si>
  <si>
    <t>GCTGCCAGGAGCAGTTCCGCC</t>
  </si>
  <si>
    <t>GTTTCCACTCATACTCCATCT</t>
  </si>
  <si>
    <t>GCAGCAGCAGACGCTGGCGGC</t>
  </si>
  <si>
    <t>GCAATTCGTCCGGGGACTG</t>
  </si>
  <si>
    <t>GTGTGGGATCCGCGTGGTAC</t>
  </si>
  <si>
    <t>GGGAAGCGGGCCCGCTCGT</t>
  </si>
  <si>
    <t>GCGGGGTGCAGAGCGGGAAGC</t>
  </si>
  <si>
    <t>GATCCGCGTGGTACGGGAT</t>
  </si>
  <si>
    <t>GCCCTAGCTCCAGTGGGGCT</t>
  </si>
  <si>
    <t>GGAGGTACTAGGGCCTCGCG</t>
  </si>
  <si>
    <t>GGTGAGCGCAGCCGAACGG</t>
  </si>
  <si>
    <t>GTGCAGGGGAACCCCAGTCCC</t>
  </si>
  <si>
    <t>GGACGACGATGAGGAGGTACT</t>
  </si>
  <si>
    <t>GGCAACGAGAGGGCGGGAAC</t>
  </si>
  <si>
    <t>GACGTGGATTGTCCCGTGC</t>
  </si>
  <si>
    <t>GGGAGACACTCACTGACTCGC</t>
  </si>
  <si>
    <t>GCCCTCAATCCGGAACATCG</t>
  </si>
  <si>
    <t>GCAGGCATCCATCGTCGAGTG</t>
  </si>
  <si>
    <t>GAGTGTGGCAACGAGAGGGC</t>
  </si>
  <si>
    <t>GGCCGCCTCGCGCCCGGAACT</t>
  </si>
  <si>
    <t>GGGCTGTGACTGTGAGACCAG</t>
  </si>
  <si>
    <t>GACCAGCGGGGAGCTCACCGA</t>
  </si>
  <si>
    <t>GCCGCCGCGCTCTGCTCTCCA</t>
  </si>
  <si>
    <t>GGGGGAGCTCCTGGCCGGCCA</t>
  </si>
  <si>
    <t>GGCCGCGCTGTGCCACCAGCT</t>
  </si>
  <si>
    <t>GAAAGCCAAGGCGCAGAGGGC</t>
  </si>
  <si>
    <t>GAGCTTCGCCGTAAGTTCCTC</t>
  </si>
  <si>
    <t>GCGGCGATCCGAGCATGAGCC</t>
  </si>
  <si>
    <t>GcgcggGAAGTCCGGATCCCG</t>
  </si>
  <si>
    <t>GTCCCGGCGCTCACCATGGC</t>
  </si>
  <si>
    <t>GCTGCCCGGCCCTCTGCGCCT</t>
  </si>
  <si>
    <t>GCCTCCGCGCCCCCGGAGGA</t>
  </si>
  <si>
    <t>GCTCGGATCGCCGCGGGATC</t>
  </si>
  <si>
    <t>GACGCGCGTCTGTGGAGAAG</t>
  </si>
  <si>
    <t>GCCCCAGAGCTTCACCCGTCA</t>
  </si>
  <si>
    <t>GGGCGGCCAGAGAGATGCCC</t>
  </si>
  <si>
    <t>GCTTGGTCGGGGGTGGTCTCG</t>
  </si>
  <si>
    <t>GCCTGTTTAGTCGCTTTC</t>
  </si>
  <si>
    <t>GAAGTGTCACCATTGCAGGTA</t>
  </si>
  <si>
    <t>GCTCGCGGGGGGGACTGGCGG</t>
  </si>
  <si>
    <t>GTGGAGAAGCGGCTTGGTCGG</t>
  </si>
  <si>
    <t>GGTGGAGCCTCCGCGCGGCCC</t>
  </si>
  <si>
    <t>GGTCAGGCCGGCGACCGGCT</t>
  </si>
  <si>
    <t>GCTCAAATGGCGCCCACCGAA</t>
  </si>
  <si>
    <t>GAAGTTCCACGCCAAGATAC</t>
  </si>
  <si>
    <t>GCGGCGGCTGCGGCACGGGAA</t>
  </si>
  <si>
    <t>GCTCAGTGACTGAAGCTCCAA</t>
  </si>
  <si>
    <t>GACTGAAGCTCCAAAGGCCAGC</t>
  </si>
  <si>
    <t>GGTGGGGACGTGACCGAAGCG</t>
  </si>
  <si>
    <t>GCGGGAAAAGGCACGGTCTTC</t>
  </si>
  <si>
    <t>GACGTGACCGAAGCGAGGCTC</t>
  </si>
  <si>
    <t>GAGGCTCTGGTTCCCTTTCGG</t>
  </si>
  <si>
    <t>GTCGCCCGCTACGCGCTCCGG</t>
  </si>
  <si>
    <t>GAGGCTCCAACGAGGTAAGTG</t>
  </si>
  <si>
    <t>GGCATCGCGAACCCCAGTT</t>
  </si>
  <si>
    <t>GGTCTCCGGGCGGCGAGTCGG</t>
  </si>
  <si>
    <t>GCGGCGAGTCGGGGGACGCGC</t>
  </si>
  <si>
    <t>GAACCCGGAAATTGCCCAGAA</t>
  </si>
  <si>
    <t>GGGTAGGGGCGGCGCCGAGTC</t>
  </si>
  <si>
    <t>GCGATGCCTTCTGTGGCCTTC</t>
  </si>
  <si>
    <t>GGCTGGGGTCGGGCGCCAGCC</t>
  </si>
  <si>
    <t>GGTGGGCCTTTGACGCCGAG</t>
  </si>
  <si>
    <t>GGTAACTGGCCCTGGAGCCGG</t>
  </si>
  <si>
    <t>GCGATGAGGGTCTGAGACGGT</t>
  </si>
  <si>
    <t>GACGGCAGTTCCGAGTCCAGT</t>
  </si>
  <si>
    <t>GCACTCCCCGGAATCATCCTT</t>
  </si>
  <si>
    <t>GGTGTCGCGTCCTCTGGGTTC</t>
  </si>
  <si>
    <t>GTGTTCTCTCTGCTGATTGGA</t>
  </si>
  <si>
    <t>GCTGATTGGAAGGAGCGCCGT</t>
  </si>
  <si>
    <t>GCCGTGGGGCTGCAGAGAGTC</t>
  </si>
  <si>
    <t>GTGCAATAGAGACGTGATCT</t>
  </si>
  <si>
    <t>GCAATAGAGACGTGATCTGGGCTAG</t>
  </si>
  <si>
    <t>GAAGAAGATCGGTAGATTGAG</t>
  </si>
  <si>
    <t>GTGGTTCGCCTTCAAGGCT</t>
  </si>
  <si>
    <t>GAAGCTCCCAAATTGGGTGGC</t>
  </si>
  <si>
    <t>GCGGGGCTCACTTTGTgggc</t>
  </si>
  <si>
    <t>Gctgggcgattcgagacgggc</t>
  </si>
  <si>
    <t>GTAGGAACCTGATAGCTAAGA</t>
  </si>
  <si>
    <t>GCGGCCGACCGGGTTGAAGC</t>
  </si>
  <si>
    <t>GCTATAGAAGTCGGGCGGACC</t>
  </si>
  <si>
    <t>GAGAGGAGAGAGAGCGGGGTT</t>
  </si>
  <si>
    <t>GCCGGGCGGAGAGGCGACTGA</t>
  </si>
  <si>
    <t>GGGAGTGTTGTCAGAATGTCA</t>
  </si>
  <si>
    <t>Gcggcccgcgcggccggtctc</t>
  </si>
  <si>
    <t>GTTTTAGCCCCCGGGACGCG</t>
  </si>
  <si>
    <t>GGCGATCGACCGCTCGGCGCT</t>
  </si>
  <si>
    <t>GCTGTAGGCGAGCCGTGGC</t>
  </si>
  <si>
    <t>Gtctccgggggcccccgcccg</t>
  </si>
  <si>
    <t>GAATGCACCAATCAGAGCGCC</t>
  </si>
  <si>
    <t>GGCGCGAACGGCGCTAGGGGC</t>
  </si>
  <si>
    <t>GGCTTCGGGCCACGCTTCTCT</t>
  </si>
  <si>
    <t>GCGGCGCGAACGGCGCTA</t>
  </si>
  <si>
    <t>GCCACGCTTCTCTTGGCGAC</t>
  </si>
  <si>
    <t>GCTTCGGGCCACGCTTCTCT</t>
  </si>
  <si>
    <t>GCGCGAGCCAACCCGCCGC</t>
  </si>
  <si>
    <t>GTGCATTCGACTAGGCTGCCT</t>
  </si>
  <si>
    <t>GAATGAGTCCCGCGGCGGGT</t>
  </si>
  <si>
    <t>GGTCTCCCTCCTCCCGGAGTT</t>
  </si>
  <si>
    <t>GCTCGGTCGCCGCCTAGGCG</t>
  </si>
  <si>
    <t>GAAGCGCGAGCCAACCCGCCG</t>
  </si>
  <si>
    <t>GCGGTGCTCGGTCGCCGCCT</t>
  </si>
  <si>
    <t>GGCGAGGCTAGGTGAGCCGT</t>
  </si>
  <si>
    <t>GCCAGGCCTAGCGGCGCGAA</t>
  </si>
  <si>
    <t>GGCTCTGAGCGGCTGGGCGAC</t>
  </si>
  <si>
    <t>GAGTTAGAGCCCGTGCGGAGG</t>
  </si>
  <si>
    <t>GGGCGACCGGCGCGTCGTG</t>
  </si>
  <si>
    <t>GAAAGCGCGCGTTTCTGGGAG</t>
  </si>
  <si>
    <t>GGTCACGTCACTTCCTGTGC</t>
  </si>
  <si>
    <t>GCCGCTGTCGCTCATGACTCC</t>
  </si>
  <si>
    <t>GCATTTCGGCTCTGAGCGGCT</t>
  </si>
  <si>
    <t>GCGGAGCATTTCGGCTCTGAG</t>
  </si>
  <si>
    <t>GCGCGTCGTGCGGGGCTGCGG</t>
  </si>
  <si>
    <t>GCGGCGGAGCCTCCTTAAGGA</t>
  </si>
  <si>
    <t>GCCCGCAGCAAAGGCCGCAGG</t>
  </si>
  <si>
    <t>GCCACGCGGGACCGTACACGA</t>
  </si>
  <si>
    <t>GGGACCGTACACGATGGGAA</t>
  </si>
  <si>
    <t>GgggcTTCCTCGGGCGCGGGG</t>
  </si>
  <si>
    <t>GCGCCGGCGCCCGCAGCAA</t>
  </si>
  <si>
    <t>GACGTCCCTGCCGTCTCCG</t>
  </si>
  <si>
    <t>GCGTCCTGGCTGGACGGGCAG</t>
  </si>
  <si>
    <t>GCCGGGAGGTGAGGGCGTCC</t>
  </si>
  <si>
    <t>GGCAGGGACGTCCCTGTGCTC</t>
  </si>
  <si>
    <t>GGGCCGGGCCACGGAGACGGC</t>
  </si>
  <si>
    <t>GCCTCAGCTGCAGCGGGCCCG</t>
  </si>
  <si>
    <t>GTACAGGGAAGTCTCGCCTGT</t>
  </si>
  <si>
    <t>GAAAGTGCTTCCTGTGCCGG</t>
  </si>
  <si>
    <t>GCCGCCAGCCGGGAGAAGACG</t>
  </si>
  <si>
    <t>GGGATGTCACAGAACGCCG</t>
  </si>
  <si>
    <t>GTTTTGCAATCCCATCGAC</t>
  </si>
  <si>
    <t>GAGCTAGCTCTTAACAATGC</t>
  </si>
  <si>
    <t>GGGCCTGGGTGAGTCCGGGCC</t>
  </si>
  <si>
    <t>GTCCGGGCCCGGAGACCCGC</t>
  </si>
  <si>
    <t>GCCTCCCAAAGGCCAACGTTGC</t>
  </si>
  <si>
    <t>GCACTTTTGACCCACAGCCTA</t>
  </si>
  <si>
    <t>GTAACAATACGCGGCCTCCCAA</t>
  </si>
  <si>
    <t>GCAGGAAAAGAAACCACCCCT</t>
  </si>
  <si>
    <t>GCAATCACACATCGCGACTGC</t>
  </si>
  <si>
    <t>GCACTCTCAACCTCTCTCTGG</t>
  </si>
  <si>
    <t>GGAAACGGAAAACCTCGCGTT</t>
  </si>
  <si>
    <t>GGACAGGTTCAACTTGCCC</t>
  </si>
  <si>
    <t>GTTTACCTTTTAGCGCCAGC</t>
  </si>
  <si>
    <t>GGCAAAGGCTTCGATAAGTA</t>
  </si>
  <si>
    <t>GGTATCTATTTCGTTCTAGAA</t>
  </si>
  <si>
    <t>GCGAGCACTGAGTGTTTAAGA</t>
  </si>
  <si>
    <t>GGCCGCGTATTGTTACCTAG</t>
  </si>
  <si>
    <t>GTCGCGATGTGTGATTGCAGA</t>
  </si>
  <si>
    <t>GCCAGTTTGTAAAGGACACAGT</t>
  </si>
  <si>
    <t>GAGGTTTTCCGTTTCCTTCCG</t>
  </si>
  <si>
    <t>GGAGCACCTGCTGGCGCTAAA</t>
  </si>
  <si>
    <t>GTCCTTTGCCGCCAAGCGGG</t>
  </si>
  <si>
    <t>GCGGGAGGAAGCGATTTCTCC</t>
  </si>
  <si>
    <t>GATCAGAAAGAACGATTTACC</t>
  </si>
  <si>
    <t>GCCCCCATCGCAGCCCGGTGG</t>
  </si>
  <si>
    <t>GGTCGCGGGGCCCTGACCCTA</t>
  </si>
  <si>
    <t>GAGGTACGGGGCGAGGGTCGC</t>
  </si>
  <si>
    <t>GAGCTGAACTGCCGTAGGGTC</t>
  </si>
  <si>
    <t>GCCCCTTCCCCGCGGGCGTGT</t>
  </si>
  <si>
    <t>GGGGTGGGTAGGGTCTCACC</t>
  </si>
  <si>
    <t>GCTCGGCCGAGCTGCTTTA</t>
  </si>
  <si>
    <t>GCTCGGCCGAGCAGACTGCTG</t>
  </si>
  <si>
    <t>GGGAGCGGACGAGGCCCGGCG</t>
  </si>
  <si>
    <t>GAGCAGACTGCTGCGGTTCC</t>
  </si>
  <si>
    <t>GCCGCAGGATAACCTCGCA</t>
  </si>
  <si>
    <t>GCGTTcggggccccgcccggc</t>
  </si>
  <si>
    <t>GGGTGGAATGCGAGCACGC</t>
  </si>
  <si>
    <t>GCGGGGACGAGCGCTGAGAAG</t>
  </si>
  <si>
    <t>GGTGGAATGCGAGCACGC</t>
  </si>
  <si>
    <t>GCGTCTCCACCTATCGGGG</t>
  </si>
  <si>
    <t>GCTGGGAGTAGTACTGCCGGT</t>
  </si>
  <si>
    <t>GTCACCACTTAGTCCTTCGGA</t>
  </si>
  <si>
    <t>GCTCGCATTCCACCCCGAT</t>
  </si>
  <si>
    <t>GACGCCGCCGCTTCGGTTTCT</t>
  </si>
  <si>
    <t>GGTCAGGGTTCGGCCTCAACA</t>
  </si>
  <si>
    <t>GTTCCGGCCGGGCAGTGACCA</t>
  </si>
  <si>
    <t>GCAGCCGCAGGATAACCTCGC</t>
  </si>
  <si>
    <t>GTGCCCCAGAAACCGAAGCGG</t>
  </si>
  <si>
    <t>GCGCTGAGAAGCGGCGGTGAC</t>
  </si>
  <si>
    <t>GGCGTCTCCACCTATCGGGG</t>
  </si>
  <si>
    <t>GGGCCGAGCCGCGGTAACC</t>
  </si>
  <si>
    <t>GCTTGCGGCGGAGGGCAGGAA</t>
  </si>
  <si>
    <t>GTTGCTTGCGGCGGAGGGC</t>
  </si>
  <si>
    <t>GTTTGGAGTTGCTTGCGGCGG</t>
  </si>
  <si>
    <t>GGTGGATGCACGCGCGCAGCC</t>
  </si>
  <si>
    <t>GAGTGGGCTGCGACCGGGGGA</t>
  </si>
  <si>
    <t>GCCCCGAGTGGGCTGCGACCG</t>
  </si>
  <si>
    <t>GGAGCGGATAAGGAGGGTTAA</t>
  </si>
  <si>
    <t>GGGGGTACCGGGGAGCGGATA</t>
  </si>
  <si>
    <t>GCCCACTCGGGGCCGAGCCG</t>
  </si>
  <si>
    <t>GCTTCCTAATTTGTAAACACG</t>
  </si>
  <si>
    <t>GGAGACTGAGGCCTGGCAAAG</t>
  </si>
  <si>
    <t>GCGGCACCTGATCTCCAGTGA</t>
  </si>
  <si>
    <t>GACAGACGGGCGGTTTGACT</t>
  </si>
  <si>
    <t>GACCTTTGGCCCCTTTGGGGA</t>
  </si>
  <si>
    <t>GTCCCTGCCTAGAGCACAACG</t>
  </si>
  <si>
    <t>GAGCAGCTCAGGACAAGGGGA</t>
  </si>
  <si>
    <t>GCGAGCTCTGGAGTGTGACCA</t>
  </si>
  <si>
    <t>GGCCTCAGTCTCCCCGTCAC</t>
  </si>
  <si>
    <t>GGCAACAGGTCCTCTTTGCC</t>
  </si>
  <si>
    <t>GGCACGGGGAGGAAGCCAGAG</t>
  </si>
  <si>
    <t>GAGCTCTTCACAGGCACGGGG</t>
  </si>
  <si>
    <t>GTCTTGCCGGCCAGTGAAGCC</t>
  </si>
  <si>
    <t>GCGGCTCGGAGCGCGAAACA</t>
  </si>
  <si>
    <t>GCGACGACTACTCAGAGGACG</t>
  </si>
  <si>
    <t>GCAGCGTGTCCAGGGCGGCTG</t>
  </si>
  <si>
    <t>GGGCGCAGCCGGAACCGGCGA</t>
  </si>
  <si>
    <t>GGCCTACGCCAAAGCACAGGA</t>
  </si>
  <si>
    <t>GCCCTCTCCCAAGATCGAGT</t>
  </si>
  <si>
    <t>GCAGGGACCTTTGGCCCCTT</t>
  </si>
  <si>
    <t>GcgcccccggcggcgTGTGAA</t>
  </si>
  <si>
    <t>GTAGCAGCGTCCCGCGCGCGG</t>
  </si>
  <si>
    <t>GGCGGCTGAGGAAGAAGCGC</t>
  </si>
  <si>
    <t>GGCGCGTGGTGCGGGTTTCGG</t>
  </si>
  <si>
    <t>GTTATTTCTGTCCCGCCCCC</t>
  </si>
  <si>
    <t>Gccgggggcgcccaggggggg</t>
  </si>
  <si>
    <t>GAGCGCCGCCACGCGCCTCCT</t>
  </si>
  <si>
    <t>GCGCGGGACGCTGCTACGGCA</t>
  </si>
  <si>
    <t>GTGGTGCGGGTTTCGGCGG</t>
  </si>
  <si>
    <t>GAAAGAGCCGAGGCCGGGGGG</t>
  </si>
  <si>
    <t>GGTGGACGGGAGAGACGCTCG</t>
  </si>
  <si>
    <t>GccgggAGCAGGCCAAGCGG</t>
  </si>
  <si>
    <t>GGCCCCGGTCCCTCCGGCCG</t>
  </si>
  <si>
    <t>GAGTCCGGACCGGAGACTTTG</t>
  </si>
  <si>
    <t>GGGGCCTAACTAGGTAATTG</t>
  </si>
  <si>
    <t>GCGGGGGCAAGCCTTGGGGG</t>
  </si>
  <si>
    <t>GGAGCTGGAACAGAAAGTCCC</t>
  </si>
  <si>
    <t>GCCGCGATTCGGCCCCCGCT</t>
  </si>
  <si>
    <t>GggccgcggAAGGACCGGGCC</t>
  </si>
  <si>
    <t>GGTTGTGTCATCGCCGCGATT</t>
  </si>
  <si>
    <t>GGAAGACCTTGGGAGGTGGGC</t>
  </si>
  <si>
    <t>GATCGTCTCCCAAACGCTTT</t>
  </si>
  <si>
    <t>GCTTTAGGGCTCGCTAAAG</t>
  </si>
  <si>
    <t>GGTGCGCCCGCTTTCATTCC</t>
  </si>
  <si>
    <t>GCCGACAAACTTCGTGTCCTG</t>
  </si>
  <si>
    <t>Gacttaggactgtagcaaaat</t>
  </si>
  <si>
    <t>Gaacagtaccatgattcccac</t>
  </si>
  <si>
    <t>Ggagtgggtctgtgtaagtc</t>
  </si>
  <si>
    <t>GCCGCGTGGAAGACCTTGGG</t>
  </si>
  <si>
    <t>GGAGCCAATCCCGAGCCGCG</t>
  </si>
  <si>
    <t>GTAAGCGACCGCGAGTAAT</t>
  </si>
  <si>
    <t>Gaggggagccttttatcctgc</t>
  </si>
  <si>
    <t>Gtttgggaaaaggaattggat</t>
  </si>
  <si>
    <t>Gtaccatgattcccaccggc</t>
  </si>
  <si>
    <t>GGCAGAGCTGAGGTGTGTGTC</t>
  </si>
  <si>
    <t>Ggcaggcctgtttgcagata</t>
  </si>
  <si>
    <t>GGGGATTGGGGAGACCCTGCC</t>
  </si>
  <si>
    <t>GAGACCCTGCCCGGGAAGCTC</t>
  </si>
  <si>
    <t>GAGACGATCGTTCCGTCCC</t>
  </si>
  <si>
    <t>GTCCCTGGGAGCGGCACTTGG</t>
  </si>
  <si>
    <t>GTGCTGACCGATTACTCG</t>
  </si>
  <si>
    <t>GGATTAGGTGGCTTTATCGG</t>
  </si>
  <si>
    <t>GGTGTCCGCGTGGATGACT</t>
  </si>
  <si>
    <t>Ggccagaattgccggagtgt</t>
  </si>
  <si>
    <t>GGTGTGTGTCCGGCGAGTGCG</t>
  </si>
  <si>
    <t>GCCGACCAGAGCGGTCGCTG</t>
  </si>
  <si>
    <t>GACTCCGACGTACGGACGCCC</t>
  </si>
  <si>
    <t>GTCGGAGTCCTTCGTCCTCCA</t>
  </si>
  <si>
    <t>GGTCGGCTGTGTAGACTGTT</t>
  </si>
  <si>
    <t>GCTGCGTGCTAGCTTCGGCG</t>
  </si>
  <si>
    <t>GACGTTCCAAGATGCACTTAG</t>
  </si>
  <si>
    <t>GCAGAGATAGTGGTTCCCGC</t>
  </si>
  <si>
    <t>GATCCCTGGGCGTCCGTACGT</t>
  </si>
  <si>
    <t>GAGCAGCATGGAGGCGTCCTG</t>
  </si>
  <si>
    <t>GATGACGCGCGCCCTCTTCG</t>
  </si>
  <si>
    <t>GTCGTCGGTCGCGCCAGAGG</t>
  </si>
  <si>
    <t>GTGAAGTACGGAATGCCGGA</t>
  </si>
  <si>
    <t>GTACGGAATGCCGGAAGGGCC</t>
  </si>
  <si>
    <t>GCGACCGACGACTGGAGCGCA</t>
  </si>
  <si>
    <t>GCAGGGGTAGAGGCTCGTAGA</t>
  </si>
  <si>
    <t>GTAGAGGCTCGTAGATGGAAC</t>
  </si>
  <si>
    <t>GGGGGAGCTTCAACGCTGAG</t>
  </si>
  <si>
    <t>GCTTTGAGCCCGGCCCTTC</t>
  </si>
  <si>
    <t>GCCCCACCTGGGTTCGTGGG</t>
  </si>
  <si>
    <t>GTGAAGAGGCTGAGTCCGTG</t>
  </si>
  <si>
    <t>GAAAGGGGAGACGTGTGACG</t>
  </si>
  <si>
    <t>GTGAGTGAGGGCAGCCGTCCG</t>
  </si>
  <si>
    <t>GTGGATGGGCGACGTGAGTG</t>
  </si>
  <si>
    <t>GTATGGCGGCCAGCCTGTGGA</t>
  </si>
  <si>
    <t>GGCCGCCATACCCGCGCACCG</t>
  </si>
  <si>
    <t>GCACCGGGGTGGGGCTTTGC</t>
  </si>
  <si>
    <t>GCTTTGCGGGCGGGGCTCTGC</t>
  </si>
  <si>
    <t>GCGGGGCTCGAAGGCCCGCGC</t>
  </si>
  <si>
    <t>GCCGCCGGACAAGGAACGCCC</t>
  </si>
  <si>
    <t>GGCAGCAGAGGCCGCCGGACA</t>
  </si>
  <si>
    <t>GCGGCCTGTAGCCATCTATC</t>
  </si>
  <si>
    <t>GTCCGTCCCCAGCCCCGTCGC</t>
  </si>
  <si>
    <t>GCGTCCCTGTGGCCAGTCACC</t>
  </si>
  <si>
    <t>GGCGGCCTCTGCTGCCGCCTC</t>
  </si>
  <si>
    <t>GGAGACGCTTCCCGATAGA</t>
  </si>
  <si>
    <t>GCTTCCCGATAGATGGCTAC</t>
  </si>
  <si>
    <t>GAGTCCGCCCCGTGAGGAGAA</t>
  </si>
  <si>
    <t>GCGCCCGCCTCCGCCGGCGA</t>
  </si>
  <si>
    <t>GGGCGGGCGTCCGAACGGCCC</t>
  </si>
  <si>
    <t>GCCCTCGTCGCAACCGCT</t>
  </si>
  <si>
    <t>GCGCACCTCCCGGGGCCGTT</t>
  </si>
  <si>
    <t>GAGGGCCGCGCGCACCTCCC</t>
  </si>
  <si>
    <t>GTTAGTCAATTTATGGAGGGCAC</t>
  </si>
  <si>
    <t>GCTTCTCAAGAGAAAAGTATC</t>
  </si>
  <si>
    <t>GTTGCAACAAACGCCATTTTTCTTT</t>
  </si>
  <si>
    <t>GTGGTCTGGTCAACCACCG</t>
  </si>
  <si>
    <t>GTACTTTTTCATCAAAGTGGTC</t>
  </si>
  <si>
    <t>GGTACTTTTTCATCAAAG</t>
  </si>
  <si>
    <t>GCAGGCCGCACCCACTTGG</t>
  </si>
  <si>
    <t>GGGGCCTGGTGCTCGGTCGGC</t>
  </si>
  <si>
    <t>GCATAGAGTTAGTCAATTTATGG</t>
  </si>
  <si>
    <t>GCCGAGGTCGGGGTAAGTTGG</t>
  </si>
  <si>
    <t>GGCGTCCGAACGGCCCCGGG</t>
  </si>
  <si>
    <t>GCGCGCGGCCCTCAGGCGCG</t>
  </si>
  <si>
    <t>GACTAACTCTATGCTTCTTTTCAT</t>
  </si>
  <si>
    <t>GGCGTTTGTTGCAACACAG</t>
  </si>
  <si>
    <t>GTTGCAACACAGGGGGCCACGG</t>
  </si>
  <si>
    <t>GCGGCCGAGCGGTTGCGACG</t>
  </si>
  <si>
    <t>GATCATCAAGCCCTAGAAGC</t>
  </si>
  <si>
    <t>GCACTGGGATCCGCATCTGCC</t>
  </si>
  <si>
    <t>GAAGCGCCTCTTCACGGCACT</t>
  </si>
  <si>
    <t>GTGGAGCCCGGCTGCGGATC</t>
  </si>
  <si>
    <t>GGTCTAGAGCTGAGTGGAGCC</t>
  </si>
  <si>
    <t>GCATATATTTTGCACTAAGAC</t>
  </si>
  <si>
    <t>GCGGATCCCAGTGCCGTGAAG</t>
  </si>
  <si>
    <t>GCGCTTCCCAGATCCGCAGCC</t>
  </si>
  <si>
    <t>GACCAGTGGCGATGGATCT</t>
  </si>
  <si>
    <t>GTTCCCTCTTTTTTTCCACGA</t>
  </si>
  <si>
    <t>GCAGGGGTGGTTCCCCCTGTA</t>
  </si>
  <si>
    <t>GTCGCCGCCCGCCCGCAGGGG</t>
  </si>
  <si>
    <t>GCCCCATCTTGGCCCAGCGG</t>
  </si>
  <si>
    <t>GGCAGACCGCTGGCACGGGAC</t>
  </si>
  <si>
    <t>GGCGGTCTCGGCCTCCCCTCG</t>
  </si>
  <si>
    <t>GAACCACCCCTGCGGGCGGG</t>
  </si>
  <si>
    <t>Ggcattttagtcggcagcgg</t>
  </si>
  <si>
    <t>GGCTGTGTGAGGTAGCGGTGG</t>
  </si>
  <si>
    <t>GTTTAGGAATTGGGCGCACCG</t>
  </si>
  <si>
    <t>GGGGCTGAAATGGCCGCGCCA</t>
  </si>
  <si>
    <t>GACCGGGCGCACTCGGAAGCC</t>
  </si>
  <si>
    <t>GCCGGCGTTTCCAAGAACCAA</t>
  </si>
  <si>
    <t>GGCCGGCGTTGCCGGGGTAA</t>
  </si>
  <si>
    <t>GGGTAACGGCGAGCGCGT</t>
  </si>
  <si>
    <t>GCGAGCGCGTGGGGCCAAGAA</t>
  </si>
  <si>
    <t>GTTTGGTGTTTTGCAGCGAA</t>
  </si>
  <si>
    <t>GAAAGGGCCTAGGTACTGTGC</t>
  </si>
  <si>
    <t>GAAACGCCGGCGCCTTGTTCA</t>
  </si>
  <si>
    <t>GTCAGTGACCGGGCGCACT</t>
  </si>
  <si>
    <t>GGCCGCGCTTTCCTCGCCCA</t>
  </si>
  <si>
    <t>GACTTCTCACCGGGTAGCTCC</t>
  </si>
  <si>
    <t>GGCCCTTCCGCCGCGCCGT</t>
  </si>
  <si>
    <t>GTTGCCTCACCAGTGCGCCCGC</t>
  </si>
  <si>
    <t>GCTAGAGAGATGTCGCTGCTG</t>
  </si>
  <si>
    <t>GGTCGCTGCGCGTGTTTC</t>
  </si>
  <si>
    <t>GTGTTTCTGGTCGCGCGGAC</t>
  </si>
  <si>
    <t>GTCGCGCGGACCGGGAGCTACC</t>
  </si>
  <si>
    <t>GCCGCGATAAACACCCTCCGG</t>
  </si>
  <si>
    <t>GCAACAAACCTACGGCGCGG</t>
  </si>
  <si>
    <t>GCACTGGTGAGGCAACAAACCTA</t>
  </si>
  <si>
    <t>GCCCAATCCCTCTGTAGCT</t>
  </si>
  <si>
    <t>GGCCCCACTGACCTGCAAGGC</t>
  </si>
  <si>
    <t>GCGCGAGCTCTTTTCCGGGCT</t>
  </si>
  <si>
    <t>GGCCAGGGCAAGGTCAAGGTT</t>
  </si>
  <si>
    <t>GGGGCAGAACAGGAGTTGGTT</t>
  </si>
  <si>
    <t>GGCTTGGCTAGGCGGCATAAG</t>
  </si>
  <si>
    <t>GCTAGGCGGCATAAGAGGAGT</t>
  </si>
  <si>
    <t>GCCCCAGTCCACGTGACGTCC</t>
  </si>
  <si>
    <t>GATAGCATGCGCGGTCCCA</t>
  </si>
  <si>
    <t>GTGGGTCACTGGGAGGGCGGC</t>
  </si>
  <si>
    <t>GCACCAGTGATCTACGGGC</t>
  </si>
  <si>
    <t>GCGAGGTCCTTAGCGTGTGAG</t>
  </si>
  <si>
    <t>GCGCCGCTGCCATTGGTCGC</t>
  </si>
  <si>
    <t>GGTGCATCGTCCTCCATGCTG</t>
  </si>
  <si>
    <t>GCTAAGGACCTCGCTACGGC</t>
  </si>
  <si>
    <t>GCCGGCGCGTCCCCACCTCG</t>
  </si>
  <si>
    <t>GGCCCAGAACAGCTTCCGTAG</t>
  </si>
  <si>
    <t>GCTGGGAACACGCCCGCGAGG</t>
  </si>
  <si>
    <t>GACTAATAGCGTCGCTAT</t>
  </si>
  <si>
    <t>GCCAACACGCTTAGACCCAC</t>
  </si>
  <si>
    <t>GTCTTGCTTCTCTTCGCTCCC</t>
  </si>
  <si>
    <t>GACGCTATTAGTCGTCATCGA</t>
  </si>
  <si>
    <t>GCACCTGACTGAGCGGAAGT</t>
  </si>
  <si>
    <t>GAAGCAAGACATTGCTGTGG</t>
  </si>
  <si>
    <t>GAGGTTGTGAGTAACCCCGT</t>
  </si>
  <si>
    <t>GTGGAGACCGGAGAAGCTGTG</t>
  </si>
  <si>
    <t>GTCTCCGTATTAAGATCTTGC</t>
  </si>
  <si>
    <t>GTCGCTATTGGCAAAGCATCC</t>
  </si>
  <si>
    <t>GTTTTGGCTGCAGCGGTGTC</t>
  </si>
  <si>
    <t>GTATCCGCACATGGAATTCTA</t>
  </si>
  <si>
    <t>GCCACTAGATTTCAGCGCCTT</t>
  </si>
  <si>
    <t>GGGAGCCTGTTTTGGCTGCAG</t>
  </si>
  <si>
    <t>GTTACCGTAAATACACCTG</t>
  </si>
  <si>
    <t>GCTGTTATGGCCGCCTCCTTG</t>
  </si>
  <si>
    <t>GCGGCCATAACAGCAGCGCG</t>
  </si>
  <si>
    <t>GGCTCCCACGAGGGCCACAC</t>
  </si>
  <si>
    <t>GCTCGGGTTCTTCTCCTAGG</t>
  </si>
  <si>
    <t>GAGAGCGTGCGTGTTTTTCCC</t>
  </si>
  <si>
    <t>GGGGCGTCGTCCGGACTCGT</t>
  </si>
  <si>
    <t>GGGAGAAGGTGGGCGGTCCTG</t>
  </si>
  <si>
    <t>GGGGTCTCCCCACGTGTGTA</t>
  </si>
  <si>
    <t>GGAAGGAGCCGCTCGCTTCA</t>
  </si>
  <si>
    <t>GGGAACCCGCGCCGCCGGA</t>
  </si>
  <si>
    <t>GGCCGGCGGAACCCAAGGCG</t>
  </si>
  <si>
    <t>GAAGGAGGTGCCCCAGAGCCC</t>
  </si>
  <si>
    <t>GACGACGCCCCTACACACGTG</t>
  </si>
  <si>
    <t>GCAGCGCAGGTCCCCGCGCCT</t>
  </si>
  <si>
    <t>GCTTCACGGCGCTGGGACCC</t>
  </si>
  <si>
    <t>GCAGTTTTTGATACTCCTGAGG</t>
  </si>
  <si>
    <t>GCGATTTACCCTGAAGACCCC</t>
  </si>
  <si>
    <t>GCTGTGAGTGACAGTGCCCTTC</t>
  </si>
  <si>
    <t>GAGGGGAAGGCTGCTGCACAA</t>
  </si>
  <si>
    <t>GACGAGGTAAGGGAAGAGTGG</t>
  </si>
  <si>
    <t>GGATTTCCTTTCTAATCTGGC</t>
  </si>
  <si>
    <t>GTCTTTGTGAGCTGAACACAGAC</t>
  </si>
  <si>
    <t>GATGCTCCACATTCTCCACTGTC</t>
  </si>
  <si>
    <t>GCAGGATGTTTCCTCAATGAG</t>
  </si>
  <si>
    <t>GCAGCAGCCTTCCCCTCATTG</t>
  </si>
  <si>
    <t>GCCAGAGAGCCGAACACATA</t>
  </si>
  <si>
    <t>GCGCGCCGTATCGCGCCAGAA</t>
  </si>
  <si>
    <t>GTAAGACACCAAAGGCCTCCTC</t>
  </si>
  <si>
    <t>GATCATGATCTGGATATGGGA</t>
  </si>
  <si>
    <t>GAAAGGCTGGAAGACGAGGTA</t>
  </si>
  <si>
    <t>GAGAGAAAGGCTGGAAGACG</t>
  </si>
  <si>
    <t>GCGTCACTTCCGGCGAGGCAG</t>
  </si>
  <si>
    <t>GAACCTTTCTGGCGCGATA</t>
  </si>
  <si>
    <t>GTCTTCAGGGTAAATCGCAGA</t>
  </si>
  <si>
    <t>GATCGATTTAACACTTGTATTTG</t>
  </si>
  <si>
    <t>GGGCTTGTTACTTATGATAAC</t>
  </si>
  <si>
    <t>GAATGGATGTATCGCATTA</t>
  </si>
  <si>
    <t>GGTACCTGGGGGTGGTTAAGT</t>
  </si>
  <si>
    <t>GCGCGAGCCGTTGCAGGTACC</t>
  </si>
  <si>
    <t>GGCAGCAATATGAGCTAGGTC</t>
  </si>
  <si>
    <t>GAATAATCACAGAATCTCAGT</t>
  </si>
  <si>
    <t>GTGCCACTAATTTACACATA</t>
  </si>
  <si>
    <t>GatcATCTTATAGTTGACATTA</t>
  </si>
  <si>
    <t>GTCACCCTATGTGTAAATTAG</t>
  </si>
  <si>
    <t>GTAAATTAGTGGCACATACT</t>
  </si>
  <si>
    <t>GCCGTTGCAGGTACCTGGGGG</t>
  </si>
  <si>
    <t>GTTTTGCGGCAGCAATATGAGCT</t>
  </si>
  <si>
    <t>GATCCTTGAAGTtcaggtcaga</t>
  </si>
  <si>
    <t>GCAAGAAAGGGAAAGGGGACTCTC</t>
  </si>
  <si>
    <t>GTTAAATCGATCCTTGAAGTtc</t>
  </si>
  <si>
    <t>GCCGGTGTCTAACAGGATC</t>
  </si>
  <si>
    <t>GCTCGCGCCCGCCGGTGTCTAAC</t>
  </si>
  <si>
    <t>GTCACCAACTTAACCACCCCC</t>
  </si>
  <si>
    <t>GaataaaGAGGAAAGGACGCAAGAA</t>
  </si>
  <si>
    <t>GCCGATAAGGCGACTTCAGAC</t>
  </si>
  <si>
    <t>GCAGAATTTTGACAAGGGGGA</t>
  </si>
  <si>
    <t>GACAGAGCGTGGAGTCATTTA</t>
  </si>
  <si>
    <t>GGAGTCATTTAAGGATAATGGA</t>
  </si>
  <si>
    <t>GAAGGGCATAAGCAGAAGCTCA</t>
  </si>
  <si>
    <t>GCACTGAAATTCTTGAGCTGG</t>
  </si>
  <si>
    <t>GTCAGTAAAGGGCCGGCCCA</t>
  </si>
  <si>
    <t>GTAGGGGCTCATTGTTAGCGC</t>
  </si>
  <si>
    <t>GGGAGATGTTTTTACCCCTG</t>
  </si>
  <si>
    <t>GGGGAAATTCAAACGTGTTTG</t>
  </si>
  <si>
    <t>GTTCTGTCTTACCGGTGCAC</t>
  </si>
  <si>
    <t>GAACAGCCGCAGCCGGTGT</t>
  </si>
  <si>
    <t>GGAGCCAGGTATGCGACG</t>
  </si>
  <si>
    <t>GCGGCTAAACGAGCTGGAG</t>
  </si>
  <si>
    <t>GTCTCACTGCCTCAGCGGGTC</t>
  </si>
  <si>
    <t>GCTACCTCCCAGGCAAAAATT</t>
  </si>
  <si>
    <t>GACCGTAGTGATAGCGACG</t>
  </si>
  <si>
    <t>GTAGAAGCGACAGTCGTGAT</t>
  </si>
  <si>
    <t>GTGAGAGGAATATAGGGGCA</t>
  </si>
  <si>
    <t>GGACGGCTGCTCCTAGCATC</t>
  </si>
  <si>
    <t>GGACCTAAAAGATGCACCT</t>
  </si>
  <si>
    <t>GCCTGCCCCACTTAAGGGCTC</t>
  </si>
  <si>
    <t>GTGCGAGGCTCTGCCGCTAAG</t>
  </si>
  <si>
    <t>GCTAAGTGGCTTTGTGGTCCA</t>
  </si>
  <si>
    <t>GATTGGTTCTTGTGCGACGG</t>
  </si>
  <si>
    <t>GAAAGCAGCCGGGAGCCGCA</t>
  </si>
  <si>
    <t>GCACGGCTTACTCACCATAG</t>
  </si>
  <si>
    <t>GAGGTAAGTAACGCACTAGGG</t>
  </si>
  <si>
    <t>GAGCCTCTTAAGTAGCGGCTG</t>
  </si>
  <si>
    <t>GTAAGTAACGCACTAGGGC</t>
  </si>
  <si>
    <t>GCTTACTCACCATAGTGGCTA</t>
  </si>
  <si>
    <t>GGGGGCCCGGAAAGGTCGAG</t>
  </si>
  <si>
    <t>GCCCTTCCCGGCTGTATAC</t>
  </si>
  <si>
    <t>GGCTCTGAGGCCAGCCCTTCC</t>
  </si>
  <si>
    <t>GGCCCTGTATACAGCCGGGAA</t>
  </si>
  <si>
    <t>GACCTCGGTGTGTGTAAATAG</t>
  </si>
  <si>
    <t>GTCGAGGTAAGTAACGCACTA</t>
  </si>
  <si>
    <t>GTGAGTAAGCCGTGCGGCTCC</t>
  </si>
  <si>
    <t>GCACTAGGGCGGGGCCGGCGC</t>
  </si>
  <si>
    <t>GTGTGTAAATAGCGGGGGCC</t>
  </si>
  <si>
    <t>GTAAATAGCGGGGGCCCGGAA</t>
  </si>
  <si>
    <t>GCTGGGGCCCTGTATACAGCC</t>
  </si>
  <si>
    <t>GGCATCGACTAATCAGGGCC</t>
  </si>
  <si>
    <t>GCTCAGAGGCCAATGGACGCC</t>
  </si>
  <si>
    <t>GCGCTCGTCCACTGGCTCAG</t>
  </si>
  <si>
    <t>GAGGACTGCGCTCGTCCAC</t>
  </si>
  <si>
    <t>GGTGCAAACGCGACGGCAGGA</t>
  </si>
  <si>
    <t>GAATCGGCCCCGCGCGCGGTA</t>
  </si>
  <si>
    <t>GCTTTGTCTCCCTACCGCGCG</t>
  </si>
  <si>
    <t>GTCATGTACCAGGCGTCCAT</t>
  </si>
  <si>
    <t>GGACGAGCGCAGTCCTCTTT</t>
  </si>
  <si>
    <t>GAGACAAAGCCTCATCGAGCC</t>
  </si>
  <si>
    <t>GCCGCGGGCTAGCAAGCTCC</t>
  </si>
  <si>
    <t>GGGGAATGCAGAAGCGGCCGC</t>
  </si>
  <si>
    <t>GTCGTACAGGGTAAGCTACGC</t>
  </si>
  <si>
    <t>GACCCAGTCGGTGGTCGTAC</t>
  </si>
  <si>
    <t>GGCGCACCACCATGACCCAGT</t>
  </si>
  <si>
    <t>GGCCGACTGCGACCGGAGGAG</t>
  </si>
  <si>
    <t>GCACTGGCCGACTGCGACCGG</t>
  </si>
  <si>
    <t>GCGGCAGTAGCGTGACTTA</t>
  </si>
  <si>
    <t>GACCACCGACTGGGTCATGG</t>
  </si>
  <si>
    <t>GGCGGGTACCTGGTTGACCG</t>
  </si>
  <si>
    <t>GTGCCTGAGGAGCGATGCCGA</t>
  </si>
  <si>
    <t>GCCGCACTGGCCCAACTGTA</t>
  </si>
  <si>
    <t>GGAAATCATCACCCTACAGTT</t>
  </si>
  <si>
    <t>GAACCTGGCTAGCTGAGGGGC</t>
  </si>
  <si>
    <t>GGGGTTGGGCAAGTGGACACT</t>
  </si>
  <si>
    <t>GCGTCTTGCGGCGAGCGGGC</t>
  </si>
  <si>
    <t>GCCAGGTTCCTTAGGGTCAAT</t>
  </si>
  <si>
    <t>GGGTCAATGGGATCTCGCTG</t>
  </si>
  <si>
    <t>GTCCACTTGCCCAACCCCGA</t>
  </si>
  <si>
    <t>GGCGTGCGGCGCCGTTGCGGG</t>
  </si>
  <si>
    <t>GCTTAGGCAGCCGCACGCG</t>
  </si>
  <si>
    <t>GTTCGGCGACTTCTGGTCCG</t>
  </si>
  <si>
    <t>GCGCGGGCGCCGCCGGCCACC</t>
  </si>
  <si>
    <t>GCCACTGCCGCCGCACGCGCA</t>
  </si>
  <si>
    <t>GTGGGAAGCGCCCGCGCTTT</t>
  </si>
  <si>
    <t>GCGCCCGCGCCTTAGCCTGTC</t>
  </si>
  <si>
    <t>GCGCCTTAGCCTGTCAGGAGC</t>
  </si>
  <si>
    <t>GTCAGGAGCAGGGAGCTTGCG</t>
  </si>
  <si>
    <t>GGACCACCGTGCACGGCTCC</t>
  </si>
  <si>
    <t>GTGCACGGCTCCGGGCGAGGA</t>
  </si>
  <si>
    <t>GGCTCTGAGCGGGTACCCT</t>
  </si>
  <si>
    <t>GCTACTCCCGCCCGGGCTCTG</t>
  </si>
  <si>
    <t>GGTCCACCAGCTACTCCCGCC</t>
  </si>
  <si>
    <t>GGAAGTTCGGCAGCTCAACG</t>
  </si>
  <si>
    <t>GAAGGGGTCGCGGGGGAGTCC</t>
  </si>
  <si>
    <t>GAAGCTGGGAAGGGGTCGCGG</t>
  </si>
  <si>
    <t>GGACTCGAGGTCCGCCGT</t>
  </si>
  <si>
    <t>GCGCACCTCCAGGCGACCACG</t>
  </si>
  <si>
    <t>GCCGCAGCGATTGTCTCGGT</t>
  </si>
  <si>
    <t>GCACAAACCGCCCGACCCAG</t>
  </si>
  <si>
    <t>GGGGCCGGTGCGCGTGTGGA</t>
  </si>
  <si>
    <t>GGAGGAGGGGGTGACATAACC</t>
  </si>
  <si>
    <t>GGGACTCGAGGTCCGCCGT</t>
  </si>
  <si>
    <t>GCACCTCCAGGCGACCACGAG</t>
  </si>
  <si>
    <t>GTTCGTGGATCATTCCCACGG</t>
  </si>
  <si>
    <t>GCGGGGGAGTCCCGGAAGTT</t>
  </si>
  <si>
    <t>GGCACAAACCGCCCGACCCAG</t>
  </si>
  <si>
    <t>GAGGAGGGGGTGACATAACCA</t>
  </si>
  <si>
    <t>GGTGACATAACCAGGGACTCG</t>
  </si>
  <si>
    <t>GCTCCGCCGCAGCGATTGTCT</t>
  </si>
  <si>
    <t>GAGTCGGTTGGACGCGCAGC</t>
  </si>
  <si>
    <t>GCGGAACATGGCGCGGCAC</t>
  </si>
  <si>
    <t>GAGAATGCCGCCAGCTCCGG</t>
  </si>
  <si>
    <t>GGCTTGGAAGTCGCCCGGCG</t>
  </si>
  <si>
    <t>GGTGCCTGTCGCGCGAGAGCT</t>
  </si>
  <si>
    <t>GACAGTTCGAGCTCCGGCTG</t>
  </si>
  <si>
    <t>GTGCCTGTCGCGCGAGAGCT</t>
  </si>
  <si>
    <t>GAACTGTCGCGAGAATAG</t>
  </si>
  <si>
    <t>GCGGTCGGCTTGGAAGTCGCC</t>
  </si>
  <si>
    <t>GCTTGGAAGTCGCCCGGCG</t>
  </si>
  <si>
    <t>GGAGTCGGTTGGACGCGCAGC</t>
  </si>
  <si>
    <t>GCGCAGCAGGAGCGCGACGTG</t>
  </si>
  <si>
    <t>GGAGCTCGTCCGGGGTGTCGC</t>
  </si>
  <si>
    <t>GCCTGGTCCAACTTCAGGTG</t>
  </si>
  <si>
    <t>GCTCGCCCTAAACTTCGCC</t>
  </si>
  <si>
    <t>GACGTGCGGGAGCTCGTCCG</t>
  </si>
  <si>
    <t>GCGACGTGCGGGAGCTCGTC</t>
  </si>
  <si>
    <t>GCGCGGCTGAAGACGTCATGG</t>
  </si>
  <si>
    <t>GAGCTGGGAGGGCAAGTCC</t>
  </si>
  <si>
    <t>GCGGCTGGAAGGCACTTCCGG</t>
  </si>
  <si>
    <t>GCCCGAGCGCACAGAAGAAGA</t>
  </si>
  <si>
    <t>GCCCCGGTAACCGGGGAGCC</t>
  </si>
  <si>
    <t>GCGTCGCGCGCAGCAGGGTGG</t>
  </si>
  <si>
    <t>GACCACTCACCGCTGAAGTG</t>
  </si>
  <si>
    <t>GCTGAGACGGCCATAGACAC</t>
  </si>
  <si>
    <t>GTGCGCTCGGGCTCCTGGTCC</t>
  </si>
  <si>
    <t>GCGGCCCAGGAACACTTTG</t>
  </si>
  <si>
    <t>GTCGGCAACTCTAGGCAAGGC</t>
  </si>
  <si>
    <t>GCGACAGCGCGATGTGCCTT</t>
  </si>
  <si>
    <t>GGTGGCCGGGCCGCACCAA</t>
  </si>
  <si>
    <t>GCAGGTTGCTCAGAGGCGCCG</t>
  </si>
  <si>
    <t>GCATGGCTGCAGGTTGCTCAG</t>
  </si>
  <si>
    <t>GGGAACCTTGACAAGCAGCA</t>
  </si>
  <si>
    <t>GCGTCAACGGCGCGCGCCGT</t>
  </si>
  <si>
    <t>GCCGGTGCGTTTCCTGTTA</t>
  </si>
  <si>
    <t>GCGTTTCCTGTTAAGGTAGCG</t>
  </si>
  <si>
    <t>GCACAAGCAGCGGCATAAGT</t>
  </si>
  <si>
    <t>GGCGGGGCTGGCGCAAGCGTG</t>
  </si>
  <si>
    <t>GGAGCCTGCGAGCCGGGATCG</t>
  </si>
  <si>
    <t>GGCCTCTGTAACTGGGGAAGG</t>
  </si>
  <si>
    <t>GTCTGACGAGCGGCTGTA</t>
  </si>
  <si>
    <t>GGCTCGCAGGCTCCAggggcg</t>
  </si>
  <si>
    <t>Gcgtggccggggcgcagcgac</t>
  </si>
  <si>
    <t>GCCGGGCGTGCCAGTTTATAA</t>
  </si>
  <si>
    <t>GAGCAAGGTACGCGCTACC</t>
  </si>
  <si>
    <t>GCCGCGCGCGGCCTCTGTAAC</t>
  </si>
  <si>
    <t>GCCCGGCGTGCGTGTggcgg</t>
  </si>
  <si>
    <t>GGGTCCTGCCACCGCGCCACT</t>
  </si>
  <si>
    <t>GCGACCCCGCCGAGCAGGAAG</t>
  </si>
  <si>
    <t>GGCGTCCCGCTCCTGTGCGG</t>
  </si>
  <si>
    <t>GCCGGCTCGGAGCTGCCGCGC</t>
  </si>
  <si>
    <t>GCTCCGCCTCTTCCTGCTCGG</t>
  </si>
  <si>
    <t>GAAGGACGACCGCACGGGCAC</t>
  </si>
  <si>
    <t>GATCCAACACATCCTCCGCTG</t>
  </si>
  <si>
    <t>GGCCAAGTGGCGCGGTGGC</t>
  </si>
  <si>
    <t>GCGTCAGGAAGGACGACCGCA</t>
  </si>
  <si>
    <t>GCCGAGCCGCGTCCGCCGCAC</t>
  </si>
  <si>
    <t>Gtcggcagggtcggcggcgt</t>
  </si>
  <si>
    <t>GGTGACGTCTCCCGAGggcgt</t>
  </si>
  <si>
    <t>Ggcgtcggcagcagtgtcga</t>
  </si>
  <si>
    <t>GGAGCCCCCCGCCGGGGGTT</t>
  </si>
  <si>
    <t>GCCGGGGGTTGGGCGCGATC</t>
  </si>
  <si>
    <t>GATCGGGGCGCAGGGTGGTTG</t>
  </si>
  <si>
    <t>GCGCAGGGTGGTTGAGGCGG</t>
  </si>
  <si>
    <t>GCGGTGGGAGGGCGACCGGGG</t>
  </si>
  <si>
    <t>GAAGAGCGTCGTCGCGTCC</t>
  </si>
  <si>
    <t>GGGAAGAGCGTCGTCGCGTC</t>
  </si>
  <si>
    <t>GTCCGGGTGACGTCTCCCGA</t>
  </si>
  <si>
    <t>GTGACGTCTCCCGAGggcgt</t>
  </si>
  <si>
    <t>GTCTCCCGAGggcgtcggca</t>
  </si>
  <si>
    <t>GTTGGGCGCGATCGGGGCGCA</t>
  </si>
  <si>
    <t>GGCGCAGGGTGGTTGAGGCGG</t>
  </si>
  <si>
    <t>GAGGCGGTGGGAGGGCGACCG</t>
  </si>
  <si>
    <t>GAGGGCGCGCAAGGGGCCGGA</t>
  </si>
  <si>
    <t>GGCGATTCTAGGCGGCCCAGG</t>
  </si>
  <si>
    <t>GCGTCCGCCATCTTGTGTCGG</t>
  </si>
  <si>
    <t>GCCATCTTGTGTCGGCGGCT</t>
  </si>
  <si>
    <t>GTGTCGGCGGCTCGGCTGTA</t>
  </si>
  <si>
    <t>GGCGGCAGCGGCGATTCTAGG</t>
  </si>
  <si>
    <t>GCGATTCTAGGCGGCCCAGG</t>
  </si>
  <si>
    <t>GCGACCCGGGGAACCGGCAT</t>
  </si>
  <si>
    <t>GGCGAGGCTTCCGCCCGGCAC</t>
  </si>
  <si>
    <t>GGCTTCCGCCCGGCACAGG</t>
  </si>
  <si>
    <t>GCTTCCCTAATCCCAACTTC</t>
  </si>
  <si>
    <t>GGGCCCGGGGTGATATTTAGG</t>
  </si>
  <si>
    <t>GGGGTGCCGTTTGGGGACTT</t>
  </si>
  <si>
    <t>GGGGACTTCGGGGTGGGATTT</t>
  </si>
  <si>
    <t>GTCCGCCATCTTGTGTCGG</t>
  </si>
  <si>
    <t>GACAACCACAACCACAACGGC</t>
  </si>
  <si>
    <t>GCGGCAGCGGCGATTCTAGG</t>
  </si>
  <si>
    <t>GACCCTTAAGGGGTGCCGTT</t>
  </si>
  <si>
    <t>GGCTTCGGCTCCTTGAGGAGT</t>
  </si>
  <si>
    <t>GTGCTTCCCTAATCCCAACTT</t>
  </si>
  <si>
    <t>GACGCCCCCTAAATATCACCC</t>
  </si>
  <si>
    <t>GGCTCCTTGAGGAGTTGGCGG</t>
  </si>
  <si>
    <t>GGCCCTGAGCCACGCTGCTGT</t>
  </si>
  <si>
    <t>GAGCCACGCTGCTGTCGGGGC</t>
  </si>
  <si>
    <t>GACGTTTTTTTACCAATGC</t>
  </si>
  <si>
    <t>GCCAGAGTTTGCGCGGAGCT</t>
  </si>
  <si>
    <t>GAGAAGGAGGAGGGTGGCGGC</t>
  </si>
  <si>
    <t>GGCTCCAAATACGCCCATGA</t>
  </si>
  <si>
    <t>GTCCCCAAACGGCACCCCTTA</t>
  </si>
  <si>
    <t>GGACGTTTTTTTACCAATGC</t>
  </si>
  <si>
    <t>GAGGGGTTTCCCCGAAGTT</t>
  </si>
  <si>
    <t>GTTTCCCCGAAGTTGGGATTA</t>
  </si>
  <si>
    <t>GAGCTGGCTGAGGCGGTGGCC</t>
  </si>
  <si>
    <t>GGCCCTCACCAGGTCGATGT</t>
  </si>
  <si>
    <t>GCAGCCCCCGCGACAGTGCCA</t>
  </si>
  <si>
    <t>GGGACAACCACGAGCCGCGG</t>
  </si>
  <si>
    <t>GCGGGAGAACCGAGCCGCGGC</t>
  </si>
  <si>
    <t>GTCCCGCCATGGCACTGTCG</t>
  </si>
  <si>
    <t>GGCGCGCGCGCGTGAATGGC</t>
  </si>
  <si>
    <t>GGTGGTGGGGGCGGGCGGCAT</t>
  </si>
  <si>
    <t>GCGCGCGCGCGTGAATGGC</t>
  </si>
  <si>
    <t>GCTGGGATTCGGGGGTTCC</t>
  </si>
  <si>
    <t>GCGCGCGTGAATGGCGGGCTG</t>
  </si>
  <si>
    <t>GGAGCTGGCTGAGGCGGTGGC</t>
  </si>
  <si>
    <t>GTCCCGCCATGGCACTGTCGC</t>
  </si>
  <si>
    <t>GAGCCGCGGCCGGAAGCGGGT</t>
  </si>
  <si>
    <t>GGGCTGGGATTCGGGGGTTCC</t>
  </si>
  <si>
    <t>GTGAATGGCGGGCTGTGGTGC</t>
  </si>
  <si>
    <t>GGCGGTTGCCGCCGCCACCCG</t>
  </si>
  <si>
    <t>GTCAGCATCGCGCTACACACT</t>
  </si>
  <si>
    <t>GCTACACACTGGGCGCCGCGA</t>
  </si>
  <si>
    <t>GTGCCCACgcgcggcagggcg</t>
  </si>
  <si>
    <t>Gaggagcgggactggcaaagc</t>
  </si>
  <si>
    <t>GAGAACAATATGGCGGATGGCG</t>
  </si>
  <si>
    <t>GAGGAGCCGTAAGTACCG</t>
  </si>
  <si>
    <t>GCGGAGAACAATATGGCGGA</t>
  </si>
  <si>
    <t>GGGAAGAGGCGGAGAACAATA</t>
  </si>
  <si>
    <t>GGTTGTGAGAGAGCGCGGCGG</t>
  </si>
  <si>
    <t>Gctcaagtgatcctcccagct</t>
  </si>
  <si>
    <t>Ggcctcacaaagtactgggatat</t>
  </si>
  <si>
    <t>Gcttgtgcccgggagattg</t>
  </si>
  <si>
    <t>Gggaggatcgcttgtgcc</t>
  </si>
  <si>
    <t>Gtactttgtgaggccgagct</t>
  </si>
  <si>
    <t>Ggtctccctatgttgccc</t>
  </si>
  <si>
    <t>Gagtgagccaccaagcctggcct</t>
  </si>
  <si>
    <t>GAAGCCGAAAGGTGCTGGCAC</t>
  </si>
  <si>
    <t>GGCTACGGTGACGGCCTGGCC</t>
  </si>
  <si>
    <t>GTGACGGCCTGGCCCGGAGC</t>
  </si>
  <si>
    <t>GCCCGGAGCGGGCAGAGTTGG</t>
  </si>
  <si>
    <t>GTGGTGGCGTTCGCTCTCCCT</t>
  </si>
  <si>
    <t>GACCGAGCCTGGGAGGCCGGC</t>
  </si>
  <si>
    <t>GCAGCGGCATTCAGGTGAGG</t>
  </si>
  <si>
    <t>GTGAGGGGGGCCTCCCTCTGG</t>
  </si>
  <si>
    <t>GGGGGCCTCCCTCTGGGGGAG</t>
  </si>
  <si>
    <t>Gctaattttttcaattttttat</t>
  </si>
  <si>
    <t>GTCTCAGAAGCCGAAAGGTGC</t>
  </si>
  <si>
    <t>Gtgctttgggcggcagaggt</t>
  </si>
  <si>
    <t>Gatataggagtgagccaccaagcc</t>
  </si>
  <si>
    <t>GCACAGAATGATGCTGTACTGCA</t>
  </si>
  <si>
    <t>GTCCTTGGCTCTTTTTTTACTT</t>
  </si>
  <si>
    <t>GCTGCTTGTGCTGTGTCTGGTTT</t>
  </si>
  <si>
    <t>GGCCACAGGTAAATAATCCA</t>
  </si>
  <si>
    <t>GACACAGCACAAGCAGCGGCCAC</t>
  </si>
  <si>
    <t>GCACTAACCGAGCCCGGGGAAAC</t>
  </si>
  <si>
    <t>GGTGGGCACTAACCGAGCCCG</t>
  </si>
  <si>
    <t>GCCGTATCCCCTCCCTCGGT</t>
  </si>
  <si>
    <t>GGAGCgcagcggcgttggcgg</t>
  </si>
  <si>
    <t>GAGGTAAAGTTGGGAGCgcag</t>
  </si>
  <si>
    <t>GTGTCAGTGTGGAGGAGACTG</t>
  </si>
  <si>
    <t>GcggGGCCGGGTATTGTCCG</t>
  </si>
  <si>
    <t>GGGGGATCGCGGATTTAAAG</t>
  </si>
  <si>
    <t>GTGGGGGGGCCTACCGAGGGA</t>
  </si>
  <si>
    <t>GGTGTGGGGGGGCCTACCG</t>
  </si>
  <si>
    <t>GCTGTGTCTGGTTTTGGTTTTG</t>
  </si>
  <si>
    <t>GAGGTTGTTCCCAGTTTCCCC</t>
  </si>
  <si>
    <t>GTTGTTCCCAGTTTCCCCGGGCT</t>
  </si>
  <si>
    <t>GaATCTTATATCACGTGACAG</t>
  </si>
  <si>
    <t>Gcctcccccgactcgcgccgccg</t>
  </si>
  <si>
    <t>GCCAGACACAAAGAGAGGTAC</t>
  </si>
  <si>
    <t>GGAGGAGCCAGACACAAAGAG</t>
  </si>
  <si>
    <t>GccggggggcggcgggccgcTGG</t>
  </si>
  <si>
    <t>Gcgaggggtgtccccgaggcc</t>
  </si>
  <si>
    <t>Gaggcggcgaggggtgtccccg</t>
  </si>
  <si>
    <t>Gcgcgagtcgggggaggcggcg</t>
  </si>
  <si>
    <t>Gcggccccggcggcgcgagtc</t>
  </si>
  <si>
    <t>GAGAGAGAGACACGAGTGGCC</t>
  </si>
  <si>
    <t>GTCTGGCTCCTCCGTGCCGCCG</t>
  </si>
  <si>
    <t>Gccgagccgggccccgcgccg</t>
  </si>
  <si>
    <t>GTGAGTCCTCAAGTCGCAGC</t>
  </si>
  <si>
    <t>GccgAGGCCTCTACTCCTGTT</t>
  </si>
  <si>
    <t>GgcggcgcTTCCCTTTGTCTC</t>
  </si>
  <si>
    <t>GCGGCCGCCCGAGGTGAGCGCGTg</t>
  </si>
  <si>
    <t>GCGCGCAGCCAGAGCAGCTCCG</t>
  </si>
  <si>
    <t>GCAGCTCCGAGGACCCTggcg</t>
  </si>
  <si>
    <t>GCCCTGTGAAACCCCTTGCAAT</t>
  </si>
  <si>
    <t>GCGCGGGGCCTCTCGGGCTCCC</t>
  </si>
  <si>
    <t>GCTCCCCGGAAAGCTcggccg</t>
  </si>
  <si>
    <t>GGAAAGCTcggccgcggcgc</t>
  </si>
  <si>
    <t>Gcgcggggcagtcgggggccc</t>
  </si>
  <si>
    <t>GtcgggggcccgggcccAAC</t>
  </si>
  <si>
    <t>GcccgggcccAACAGGAGTAG</t>
  </si>
  <si>
    <t>GCCCCGGCGAGCGTAGCGGAC</t>
  </si>
  <si>
    <t>GCGAGCGTAGCGGACAGGTGG</t>
  </si>
  <si>
    <t>GCGGACAGGTGGAGGACCGAg</t>
  </si>
  <si>
    <t>GCCCGCCAACCACGGTTTCA</t>
  </si>
  <si>
    <t>GAGTGGAGCGCCCGCCAACCA</t>
  </si>
  <si>
    <t>GTCCCGCGCGCTCGCGGGTCT</t>
  </si>
  <si>
    <t>GACCCGGTCCTGCTTGTTGCG</t>
  </si>
  <si>
    <t>GCCAGGCATCCGGGGAGCCTT</t>
  </si>
  <si>
    <t>GGAGGGAAGTCCCGAGACAAA</t>
  </si>
  <si>
    <t>GCTACGCTCGCCGGGGCTG</t>
  </si>
  <si>
    <t>GCCCGAGGTGAGCGCGTgcgg</t>
  </si>
  <si>
    <t>GTTTCACAGGGCGCTGAACTCG</t>
  </si>
  <si>
    <t>GGCGCACAACGCAGGCCGGG</t>
  </si>
  <si>
    <t>GGACACGGCAGCTGCGGTGA</t>
  </si>
  <si>
    <t>GCGAGGGGGTGCGGCTAGGGG</t>
  </si>
  <si>
    <t>GCCGGGCGGGAAGAGCCAAAG</t>
  </si>
  <si>
    <t>GGAAGAGCCAAAGCGGGCAGG</t>
  </si>
  <si>
    <t>GGCGGAAATATCCGAAGCGG</t>
  </si>
  <si>
    <t>GCGGCCAAACGGCACGGTCG</t>
  </si>
  <si>
    <t>GGCCTGAGACCAGAGTTGGCG</t>
  </si>
  <si>
    <t>GGGCAAGGAAggagcggcccc</t>
  </si>
  <si>
    <t>GCGGCAGCAGCGGCTTTAGCG</t>
  </si>
  <si>
    <t>GgccgcAGCCATGGTGAGCAC</t>
  </si>
  <si>
    <t>GTAGACCAACCCGCCGCCC</t>
  </si>
  <si>
    <t>GCCTCATCGCCCGTGCTCACCA</t>
  </si>
  <si>
    <t>GGACACCCCCGACCACCTTCA</t>
  </si>
  <si>
    <t>GCGCGGCCGGCTCAGTGCTGC</t>
  </si>
  <si>
    <t>GGCTCAGTGCTGCCGGGCACC</t>
  </si>
  <si>
    <t>GTCTCAGGGGCCTCCGACGGG</t>
  </si>
  <si>
    <t>GGTGGTCGGGGGTGTCCCTGA</t>
  </si>
  <si>
    <t>GCCTCCGACGGGCGGCCTTGA</t>
  </si>
  <si>
    <t>GGGCGATGAGGCCCATGAAGG</t>
  </si>
  <si>
    <t>GCGCGTTGCTGCGTTGTGAG</t>
  </si>
  <si>
    <t>GTGAGACCCTCCGCTCAACAG</t>
  </si>
  <si>
    <t>GCCAACAGTCAGAGGTCGCGC</t>
  </si>
  <si>
    <t>GGTGTCAGCTCAGGTAAGCA</t>
  </si>
  <si>
    <t>GATTGGCCCACAGTAATCCAC</t>
  </si>
  <si>
    <t>GAGTCCTGTTTCCGCCTAATA</t>
  </si>
  <si>
    <t>GGAGTTTTCGTCTCCTCTGAA</t>
  </si>
  <si>
    <t>GCAACGCGCGGACCAACG</t>
  </si>
  <si>
    <t>GAAGGTCACTGAGTCTTGGG</t>
  </si>
  <si>
    <t>GGCAGCAGTAAAGCGAGCT</t>
  </si>
  <si>
    <t>GCGCCTGTGCCAGATCGCA</t>
  </si>
  <si>
    <t>GTGAGTCTCTCTCTGTACGA</t>
  </si>
  <si>
    <t>GCCGCTGGTTGGTCCGCACG</t>
  </si>
  <si>
    <t>GTCCGCACGTGGAACCTCTCC</t>
  </si>
  <si>
    <t>GCCCCTCGGAACCTCCAGCT</t>
  </si>
  <si>
    <t>GCGGAGACGCGCGTGTTTC</t>
  </si>
  <si>
    <t>GCGCGTGTTTCTGGAGGTGCG</t>
  </si>
  <si>
    <t>GCTCGCTTTACTGCTGCCCGG</t>
  </si>
  <si>
    <t>GCGCCGCAGCGGGGCTGCCGC</t>
  </si>
  <si>
    <t>GTCGTCGCTGCTGGCACTTC</t>
  </si>
  <si>
    <t>GATTCTGTCGTGTCGTCGCTGC</t>
  </si>
  <si>
    <t>GTTGCTGTGCTGAGTCGGAAG</t>
  </si>
  <si>
    <t>GTGAACAGGCTTGAAGTGGCAT</t>
  </si>
  <si>
    <t>GGTTAGCAAAGCATAGGAGA</t>
  </si>
  <si>
    <t>GTAAGACAGGCAATAGCTTCA</t>
  </si>
  <si>
    <t>GACAGAATCTCAGCGGCCGA</t>
  </si>
  <si>
    <t>GACAGGGTCGAAGTTCAAGA</t>
  </si>
  <si>
    <t>GAACTTCGACCCTGTCTGATT</t>
  </si>
  <si>
    <t>GCACTTCAGGCTCTGGTAAGAC</t>
  </si>
  <si>
    <t>GgcggACACGACCCCGGGCT</t>
  </si>
  <si>
    <t>GATGAAGGAGTTGCCGCAGC</t>
  </si>
  <si>
    <t>Gcgccggggaccccggcaacg</t>
  </si>
  <si>
    <t>GAGGGAGCCGCAGTAGTACGA</t>
  </si>
  <si>
    <t>GGGCCGGTGGCAAGCCCCCGG</t>
  </si>
  <si>
    <t>GGCAGGGGGCGGCCCGGAAAG</t>
  </si>
  <si>
    <t>GCAGTAGTACGACGGAAGA</t>
  </si>
  <si>
    <t>GGATCGTCTGGACCCGCTTTC</t>
  </si>
  <si>
    <t>GGTACCGGGCGGCGGCTCTGG</t>
  </si>
  <si>
    <t>GCGGGCGACGCTGTTGTGGG</t>
  </si>
  <si>
    <t>GTCGTGTccgcccccgttgc</t>
  </si>
  <si>
    <t>GGAGTAGGACGCGGACAGCAG</t>
  </si>
  <si>
    <t>GCGGCAACTCCTTCATCTCGA</t>
  </si>
  <si>
    <t>GGAAAGCGGGTCCAGACGATC</t>
  </si>
  <si>
    <t>GCAGGGGGCGGCCCGGAAAG</t>
  </si>
  <si>
    <t>GGGAGCCGCAGTAGTACGA</t>
  </si>
  <si>
    <t>GGATTTCGAGCCGGATCGTC</t>
  </si>
  <si>
    <t>GCCTCAGTCATCGAGAGGTAC</t>
  </si>
  <si>
    <t>GGGCCGAACCAGCCAAGGTTG</t>
  </si>
  <si>
    <t>GGTGGGGGCCGAACCAGCCA</t>
  </si>
  <si>
    <t>GACGAAGACGGAGGGCGGAGC</t>
  </si>
  <si>
    <t>GGCCGCAGAGCCGGACGAAGA</t>
  </si>
  <si>
    <t>GCGCTTGTGCGGAGCCGGAGG</t>
  </si>
  <si>
    <t>GTCCTGGGGCACGGACACCGA</t>
  </si>
  <si>
    <t>GGCGCGCGCCCGCTAGGCCTC</t>
  </si>
  <si>
    <t>GTCGCGCAGTCCAGGAAGTGG</t>
  </si>
  <si>
    <t>GACTAACCGCTAAGACACGT</t>
  </si>
  <si>
    <t>GCGTGCGCGCTTGTGCGGAGC</t>
  </si>
  <si>
    <t>GGCCTGACTCGCAGTAGACG</t>
  </si>
  <si>
    <t>GTCCGCCCACGGCCTAATT</t>
  </si>
  <si>
    <t>GATACAGGCGTGTCCGCCCA</t>
  </si>
  <si>
    <t>GGAGCCTCTTGTCCCTCTGCG</t>
  </si>
  <si>
    <t>GACGCCTGGGAAGAGATTAGG</t>
  </si>
  <si>
    <t>GGAAGAGATTAGGCGGTTGG</t>
  </si>
  <si>
    <t>GGTTGGCGGCCGACTTCCAGC</t>
  </si>
  <si>
    <t>GTTCGCCGAGGCCACGCAG</t>
  </si>
  <si>
    <t>GTGGAGCCCAAATTAGGCCGT</t>
  </si>
  <si>
    <t>GTATCTGGGACTTTAGACCCG</t>
  </si>
  <si>
    <t>GAAGAGATGAAGACTGCGTG</t>
  </si>
  <si>
    <t>GTGAGTAGCTCGGCCGAGAT</t>
  </si>
  <si>
    <t>GTCGTGTGTTCTGGATTCATTC</t>
  </si>
  <si>
    <t>GAGGAAGTCGTGCTACCCCCG</t>
  </si>
  <si>
    <t>GCCTTTTGGGGCCGGACAAGA</t>
  </si>
  <si>
    <t>GAACACACGACAACTCCGC</t>
  </si>
  <si>
    <t>GCACGACTTCCTCTAGTGTGC</t>
  </si>
  <si>
    <t>GCTCGGCCGAGATGGGCCTTT</t>
  </si>
  <si>
    <t>GTCGGTAAGCAAACACTTACA</t>
  </si>
  <si>
    <t>GGGGACTTCGTGCTGAAGAG</t>
  </si>
  <si>
    <t>GCCTGTTTGCTTCAAATTCCC</t>
  </si>
  <si>
    <t>GTCGTACAGACCCGTCACCAA</t>
  </si>
  <si>
    <t>GCAGATCGATGTAGATGGGGG</t>
  </si>
  <si>
    <t>GGCGGAAGAGGCGGGACTTCG</t>
  </si>
  <si>
    <t>GGACTTCGCGGGTGACGTCAT</t>
  </si>
  <si>
    <t>GTCATCGGGGCGCCGGAGGCC</t>
  </si>
  <si>
    <t>GGCGGTCGCTCGTGCAGCTT</t>
  </si>
  <si>
    <t>GCTTTGGGGCCATTGGTGAC</t>
  </si>
  <si>
    <t>GACGTGCAGGCTTTCAAGTTT</t>
  </si>
  <si>
    <t>GGCGGGCTTCCCTTCCCTCAA</t>
  </si>
  <si>
    <t>GACGTGGGTCGAGGCTGTAGC</t>
  </si>
  <si>
    <t>GCGGTAGGGCCGAGGACTACG</t>
  </si>
  <si>
    <t>GCCGAGAGGTGGCGCGTCCG</t>
  </si>
  <si>
    <t>GAAGTCGGTTCCCGTGACG</t>
  </si>
  <si>
    <t>GTGACGCGGCGCGCCCCAA</t>
  </si>
  <si>
    <t>GAAGCCCGCCCGGTGGCGGCT</t>
  </si>
  <si>
    <t>GTGGTGGGCTGGTTCGGACG</t>
  </si>
  <si>
    <t>GCTGGTTCGGACGTGGGTCG</t>
  </si>
  <si>
    <t>GCTTGCGGCCTGACGTCGCTG</t>
  </si>
  <si>
    <t>GCGGCGGGCTCGAGTGCAGCG</t>
  </si>
  <si>
    <t>GGCTCGAGTGCAGCGCGGAAC</t>
  </si>
  <si>
    <t>GGCACTGTTACCTCTCGGTC</t>
  </si>
  <si>
    <t>GCCTAGGCCTCAGCGCGGCGG</t>
  </si>
  <si>
    <t>GTTTGGTCCTTTCCGGGCGCG</t>
  </si>
  <si>
    <t>Gcttcgaggggagctgaggcg</t>
  </si>
  <si>
    <t>Gcgagcggctggcggcttcga</t>
  </si>
  <si>
    <t>GCCCGTACGCCTCCACGCTCA</t>
  </si>
  <si>
    <t>GAGGCCTAGGCCGCAGGCCTC</t>
  </si>
  <si>
    <t>GCGCGTGCGCGAGCCCGACGC</t>
  </si>
  <si>
    <t>Gctctctacttttgtctgggct</t>
  </si>
  <si>
    <t>GGAGTTGGTGCTGGGAAACCCG</t>
  </si>
  <si>
    <t>GCCTAACTAATAATGATAGGATG</t>
  </si>
  <si>
    <t>GCCCGAGCGCTGGAGTTGGTGC</t>
  </si>
  <si>
    <t>GGAGAGCCCGAGCGCTGGAGT</t>
  </si>
  <si>
    <t>GGAGGGGAGAGCCCGAGCGC</t>
  </si>
  <si>
    <t>GGCTGCGAGATAGGTGGGGGGA</t>
  </si>
  <si>
    <t>GGCCCTCGGCTGCGAGATAGG</t>
  </si>
  <si>
    <t>GAGCTGAGGGAAGGCGGGCCCT</t>
  </si>
  <si>
    <t>Gtacttgttttttactttttata</t>
  </si>
  <si>
    <t>GacatAGGCCTAACTAATAATGAT</t>
  </si>
  <si>
    <t>GCCCTTGCCTCCTATATGTCAA</t>
  </si>
  <si>
    <t>GCCTGTTGTCAACATTAGCCCC</t>
  </si>
  <si>
    <t>GACAACAGGCTCGAGGTGAGTCC</t>
  </si>
  <si>
    <t>GAAATAGTGAACTGCCATCTTTCA</t>
  </si>
  <si>
    <t>GACATATTGTTTTGgagttgatag</t>
  </si>
  <si>
    <t>Gctgaatctgagtgatgggtacg</t>
  </si>
  <si>
    <t>Gtaaaaaacaagtacttagacat</t>
  </si>
  <si>
    <t>Gacaaaagtagagagcataatata</t>
  </si>
  <si>
    <t>GCTAATGTTGACAACAGGCTCG</t>
  </si>
  <si>
    <t>GGGCCACAGGCAGCGGTGGT</t>
  </si>
  <si>
    <t>GGGTTACCCCGGGCACAAA</t>
  </si>
  <si>
    <t>GGCCGGAACGGGGTTACCC</t>
  </si>
  <si>
    <t>GGCCCGACTTATCACAAG</t>
  </si>
  <si>
    <t>GCTTTGACGGGAGCTTCCC</t>
  </si>
  <si>
    <t>GTTCCGGCCAAGCCGCTTCAG</t>
  </si>
  <si>
    <t>GTTAACCCCCGCCGGGGCCAC</t>
  </si>
  <si>
    <t>GCAAGGTGCCCGGTCGGCCGC</t>
  </si>
  <si>
    <t>GACCTCGGGGGACAGCTCCAA</t>
  </si>
  <si>
    <t>GCTCCAAGGGGGAAGATAAGC</t>
  </si>
  <si>
    <t>GTCCCGGGTTGGAGTTCGACA</t>
  </si>
  <si>
    <t>GCGCACGCGCTGTTGTTTTCT</t>
  </si>
  <si>
    <t>GAGTGAAGGAGTAATTTTCTA</t>
  </si>
  <si>
    <t>GAACCACTGTTACGTGTAGTG</t>
  </si>
  <si>
    <t>GAATTGGAAGGAATCGCAGGA</t>
  </si>
  <si>
    <t>GGGTTGGAGTTCGACAAGGCA</t>
  </si>
  <si>
    <t>GGCAGGGCGGGAGGAATTGGA</t>
  </si>
  <si>
    <t>GCCGAGGCGGGAGCGCGGAT</t>
  </si>
  <si>
    <t>GCGCACAAATACGGAACGCAG</t>
  </si>
  <si>
    <t>GGGACGCGCCGCTCCGCCTCT</t>
  </si>
  <si>
    <t>GCGCAGTGTAGCCGGGTCAGC</t>
  </si>
  <si>
    <t>GAGGGTGCGACTCCGCCGCGA</t>
  </si>
  <si>
    <t>GCGATGGTGACCCGGTTCCT</t>
  </si>
  <si>
    <t>GTATTTGTGCGCGTTTCCGG</t>
  </si>
  <si>
    <t>GGAGCTGGTCAAGAACTGGTG</t>
  </si>
  <si>
    <t>GCTCCCGGTAGCGTGGGCCC</t>
  </si>
  <si>
    <t>GGTAGCGTGGGCCCAGGAACC</t>
  </si>
  <si>
    <t>GTCACATCGCGAACAGAGAA</t>
  </si>
  <si>
    <t>GTAAGTCATAGAGGACAAGCT</t>
  </si>
  <si>
    <t>GCCTTCTGGGTAAGTCATAG</t>
  </si>
  <si>
    <t>GGTGAAGCGCGACGATGC</t>
  </si>
  <si>
    <t>GTAAGTAACTGGGGGTCTTCT</t>
  </si>
  <si>
    <t>GCCCTGGGGACAGCAAACGAG</t>
  </si>
  <si>
    <t>GGTGCTTACGCAGGTGCTGAA</t>
  </si>
  <si>
    <t>GACGTAACGCGCCTGCGGAC</t>
  </si>
  <si>
    <t>GACAAGCTGGGCCCAGTCCGC</t>
  </si>
  <si>
    <t>GCCAAGTTTGTCGCGGAA</t>
  </si>
  <si>
    <t>GGAAGCTACAGGTGGACGTGG</t>
  </si>
  <si>
    <t>GCGATGGCAGCGGAGAAAC</t>
  </si>
  <si>
    <t>GTCGAGGCTGGAGCTAAACC</t>
  </si>
  <si>
    <t>GGGCGATAATGGCGGCGTCG</t>
  </si>
  <si>
    <t>GTGTAGGGCCGGGCGATAA</t>
  </si>
  <si>
    <t>GGCGCTGCCCGAGAGGCTACT</t>
  </si>
  <si>
    <t>GCCCGAGAGGCTACTGGGGCC</t>
  </si>
  <si>
    <t>GGCCAGGTGGCTTCCAACCCT</t>
  </si>
  <si>
    <t>GCCTTCAAGTGGCCTTCCGGG</t>
  </si>
  <si>
    <t>GCGTAGAGCCCGACTCCCGG</t>
  </si>
  <si>
    <t>GTGGGAAGGCCTTTCCTAGG</t>
  </si>
  <si>
    <t>GTTCGCCAGGCCCGCTGTAAA</t>
  </si>
  <si>
    <t>GCCCGGCCCCTACAGTTCGCC</t>
  </si>
  <si>
    <t>GCTTTAGGAAGCTGGCCAGC</t>
  </si>
  <si>
    <t>GCTTTGGAGGAGAGAAACGG</t>
  </si>
  <si>
    <t>GTGAAGAGGGGAGTCCGGGCT</t>
  </si>
  <si>
    <t>GGTGGGTGAAGAGGGGAGTCC</t>
  </si>
  <si>
    <t>GGCTGCAGCGCACCTAAAGG</t>
  </si>
  <si>
    <t>GAGGTGGTTACATTCGTTGA</t>
  </si>
  <si>
    <t>GGAGTTTACAGCTCTCTGTTC</t>
  </si>
  <si>
    <t>GTTCTGGTTACCTCCTAGGAA</t>
  </si>
  <si>
    <t>GCTTCCTAAAGCACAGCTCGG</t>
  </si>
  <si>
    <t>GAGTTGCTCCTCGGCCAGAAA</t>
  </si>
  <si>
    <t>GCGGGCGGTCCTGCAACGTGC</t>
  </si>
  <si>
    <t>GAATGTAACCACCTCTCGGCC</t>
  </si>
  <si>
    <t>GAATTTGCGGCTTTGGCAGGT</t>
  </si>
  <si>
    <t>GAGGCTGCTTCTGTTACCTGAG</t>
  </si>
  <si>
    <t>GGGCTCCGGACCCTCGGCGC</t>
  </si>
  <si>
    <t>GCTTTCCGCGGGTCTGTCCG</t>
  </si>
  <si>
    <t>GTCCGGGGGCTCCGGACCCT</t>
  </si>
  <si>
    <t>GAGGAGTGAACGCCGAGTGGG</t>
  </si>
  <si>
    <t>GAGTGGGCGGATCGCACAGA</t>
  </si>
  <si>
    <t>GCCTTACCTGCGCCGAGGGTC</t>
  </si>
  <si>
    <t>GCGGAAAGCACGGAGCCCGCG</t>
  </si>
  <si>
    <t>GCACGGAGCCCGCGAGGAGT</t>
  </si>
  <si>
    <t>GGAGCCGAGGGTAATGGAAGT</t>
  </si>
  <si>
    <t>GGCCGCTAGCTACCCCTAGTC</t>
  </si>
  <si>
    <t>GAGCCTGAGGCGGCGAGCTCC</t>
  </si>
  <si>
    <t>GCAGCCCTGTGCGCGTGAAG</t>
  </si>
  <si>
    <t>GATGTCCGGCCGGTCTAAGC</t>
  </si>
  <si>
    <t>GGAGTCTCGCGGTTCCACTCG</t>
  </si>
  <si>
    <t>GGAAGCGAGAGTCTGAGTCGC</t>
  </si>
  <si>
    <t>GCAGCTCCGGTCGCGTCAAG</t>
  </si>
  <si>
    <t>GCGTCAAGCGGGAGCGAGAT</t>
  </si>
  <si>
    <t>GTCCCGTTTGTGCGGGTGAAG</t>
  </si>
  <si>
    <t>GTGAAGCGGGAGTTCGAGC</t>
  </si>
  <si>
    <t>GCTCCCGCTTGACGCGAC</t>
  </si>
  <si>
    <t>GCCAGATTAACACAGGAAGGC</t>
  </si>
  <si>
    <t>GTGAGTCTCATGAGCGTGCTC</t>
  </si>
  <si>
    <t>GTCATCTTCGCGCGACGTT</t>
  </si>
  <si>
    <t>GTGTGTCGCCGGCTCCTTGA</t>
  </si>
  <si>
    <t>GCTGCTGAACTGTGCAGGGT</t>
  </si>
  <si>
    <t>GGTGAAGGCGGCTCCCATTG</t>
  </si>
  <si>
    <t>GGACCCTTTGGGGCTCAGTGG</t>
  </si>
  <si>
    <t>GGGAAGCCCACACTCACACC</t>
  </si>
  <si>
    <t>GTTAATCTGGCATGCTCTTC</t>
  </si>
  <si>
    <t>GTGTCTCGTCGGACCCTTTG</t>
  </si>
  <si>
    <t>GAACACCTACCGGGTGAGCG</t>
  </si>
  <si>
    <t>GGAAACGGGCTTTGTCTTCA</t>
  </si>
  <si>
    <t>GACTGAGGCAGCGGAGACCCG</t>
  </si>
  <si>
    <t>GACGGCCTCGGGAGTGTCGA</t>
  </si>
  <si>
    <t>GCTCCTCCTTGTCTCCAACA</t>
  </si>
  <si>
    <t>GATGCAACCGACAGTAAGGAG</t>
  </si>
  <si>
    <t>GCGCCGCCATGTTGGAGACA</t>
  </si>
  <si>
    <t>GAGGAGCCTGAGTGGGTCACG</t>
  </si>
  <si>
    <t>GTGAGCGCGGGAGCTTAGGCA</t>
  </si>
  <si>
    <t>GAAGGGATGCAACCGACAGTA</t>
  </si>
  <si>
    <t>GCAGCGCGCTCCCCTACCAC</t>
  </si>
  <si>
    <t>GGCCACCACTGACTTCGGCGC</t>
  </si>
  <si>
    <t>GATCTCGACTAAGGGACCGAG</t>
  </si>
  <si>
    <t>GTCCTCAATCGTACGCCACG</t>
  </si>
  <si>
    <t>GCCACGCGGAGAGCATGCTG</t>
  </si>
  <si>
    <t>GAAATTCCAGTAGCCGATC</t>
  </si>
  <si>
    <t>GTCTGCAAACTCCGGTGGT</t>
  </si>
  <si>
    <t>GTGGGGAGATCCCGGCGGCG</t>
  </si>
  <si>
    <t>GGCGGCGCGGAGCAGCTAAG</t>
  </si>
  <si>
    <t>GTACGATTGAGGACTTCCGCT</t>
  </si>
  <si>
    <t>GTCCGGACGCGTCGGTGGT</t>
  </si>
  <si>
    <t>GCTGTTGAGAAGCTACCCGCG</t>
  </si>
  <si>
    <t>GGTTGTAGACCTCGGACCTCA</t>
  </si>
  <si>
    <t>GACGCGTCGGTGGTAGGGC</t>
  </si>
  <si>
    <t>GCCTTCCCCTAAGTAGGAGG</t>
  </si>
  <si>
    <t>GTCCGAGGTCTACAACCCCG</t>
  </si>
  <si>
    <t>GAGCAGGAAGCTCCCGGTTTC</t>
  </si>
  <si>
    <t>GAAGCTCCCGGTTTCAGGTT</t>
  </si>
  <si>
    <t>GCTTCCGCCACCTCCTACTTA</t>
  </si>
  <si>
    <t>GGGTCTCCGAACCTGAAAC</t>
  </si>
  <si>
    <t>GCCTGCTGCACAATGCgcgg</t>
  </si>
  <si>
    <t>GccgggcggcggTGGTTCG</t>
  </si>
  <si>
    <t>GTGCGCGCCCGCTGCCAGCTG</t>
  </si>
  <si>
    <t>GTCTGCCGTCAACCGCAGG</t>
  </si>
  <si>
    <t>GCTCCCGGGGATGGTGAGCA</t>
  </si>
  <si>
    <t>GGCGGGCCCCCGCGCGGTA</t>
  </si>
  <si>
    <t>GGCAGCGGGCGCGCACTCAC</t>
  </si>
  <si>
    <t>GCTTCATCCTCCTGCGGTTGA</t>
  </si>
  <si>
    <t>GCGGTTGACGGCAGACACG</t>
  </si>
  <si>
    <t>GGGTCCAGGGCCCTACCGCGC</t>
  </si>
  <si>
    <t>GGGCGGCGATCTTAGGGAACT</t>
  </si>
  <si>
    <t>GAACACGTGGGCGCCGGCTGC</t>
  </si>
  <si>
    <t>GCTCCCGTCAGGCGCCGCCA</t>
  </si>
  <si>
    <t>GTCACAAAGGGGGGAACACGT</t>
  </si>
  <si>
    <t>GcgcggcccccggggcAGTGT</t>
  </si>
  <si>
    <t>GCTGTTCCTCGTGAGAccggc</t>
  </si>
  <si>
    <t>GCCGTGTCCGACACTgccccg</t>
  </si>
  <si>
    <t>GccgcccgccggTCTCACG</t>
  </si>
  <si>
    <t>GCTGCCGGGGCGGCGATCTTA</t>
  </si>
  <si>
    <t>GgTCTCACGAGGAACAGCGCG</t>
  </si>
  <si>
    <t>GCGGGAAGGCTTGGCCGCGCC</t>
  </si>
  <si>
    <t>GAGCCGCGCGGCGCATggggg</t>
  </si>
  <si>
    <t>GCAGCGTCTCCCACTTCCCGG</t>
  </si>
  <si>
    <t>GTCTACAGCCTTTGGACCGGT</t>
  </si>
  <si>
    <t>GGAGATCGCCGCGGCCCTGGC</t>
  </si>
  <si>
    <t>GGGCCCAGGCCTTGGGATGGG</t>
  </si>
  <si>
    <t>GGAATCCACCAAACCCGACCC</t>
  </si>
  <si>
    <t>GCCTTTGGACCGGTAGGGAGA</t>
  </si>
  <si>
    <t>GGTAAGAGGCACGCTGTTCCC</t>
  </si>
  <si>
    <t>GGATTCCTGAGGCCGTGTTTG</t>
  </si>
  <si>
    <t>GgccgccgggATTCCGTGAT</t>
  </si>
  <si>
    <t>GCGAGCGCGCGACTGCCTcc</t>
  </si>
  <si>
    <t>GTCCTTAACGGCCGCCATCT</t>
  </si>
  <si>
    <t>GTGCGAACAAGCCAATCA</t>
  </si>
  <si>
    <t>GCGCTCGCATCCCCAAGATGG</t>
  </si>
  <si>
    <t>GGCGGCCGTTAAGGACAGTTG</t>
  </si>
  <si>
    <t>GAATGGGCGGCGGCTCCACCT</t>
  </si>
  <si>
    <t>GATTGGCTTGTTCGCACTTGC</t>
  </si>
  <si>
    <t>GTGGTTGGAGGCAGCGTTGAGA</t>
  </si>
  <si>
    <t>GGATTTGAGTGCCTTATTATA</t>
  </si>
  <si>
    <t>GGTATTAATATTAATGACGGG</t>
  </si>
  <si>
    <t>GCTGAGAAACTGCAAAGGCTGT</t>
  </si>
  <si>
    <t>GCTAGTCAGAAAGTTCAGAGT</t>
  </si>
  <si>
    <t>GAAAGTTCAGAGTAGGGGTGGT</t>
  </si>
  <si>
    <t>GTCTATTGTGCCACGTTCTTCC</t>
  </si>
  <si>
    <t>GCAAGAAGTGTCAGGGTGGTGA</t>
  </si>
  <si>
    <t>GTCAGAAAGTTCAGAGTAGGGG</t>
  </si>
  <si>
    <t>GAGAAGGAGCAAGAAGTGTCA</t>
  </si>
  <si>
    <t>GTTTTGGGAGAAGATGGGTGTA</t>
  </si>
  <si>
    <t>GTATTAGTCTAGTCCTATTG</t>
  </si>
  <si>
    <t>GAGAAGGAGCAAGAAGTGTC</t>
  </si>
  <si>
    <t>GGCTCCGGAGTTTATCCTCC</t>
  </si>
  <si>
    <t>Ggctcggaggcggctacggcg</t>
  </si>
  <si>
    <t>GCCTTCCGATTCTCTGAGCTG</t>
  </si>
  <si>
    <t>GCCCCCGCCGTCCAGGGCGCA</t>
  </si>
  <si>
    <t>GAACGCGGCTCGCTAGCGGGA</t>
  </si>
  <si>
    <t>GCTCGCTAGCGGGATGGGGACCC</t>
  </si>
  <si>
    <t>GCTAGCGGGATGGGGACCCTGGCC</t>
  </si>
  <si>
    <t>GGATGGGGACCCTGGCCCGGCC</t>
  </si>
  <si>
    <t>Gctcgctcggctccgctccc</t>
  </si>
  <si>
    <t>GcccgccgccacATCCTCTG</t>
  </si>
  <si>
    <t>GACCCCGGCTTCCTTGCGCCC</t>
  </si>
  <si>
    <t>GCTTCCTTGCGCCCTGGACGG</t>
  </si>
  <si>
    <t>GGAGCTGAGAGGGAGGCGCTG</t>
  </si>
  <si>
    <t>GCTGAGGGAGGAGCGGGCGA</t>
  </si>
  <si>
    <t>Gccgagcgagcggctgggcca</t>
  </si>
  <si>
    <t>GCGCTAATGGAAGACGCGCG</t>
  </si>
  <si>
    <t>GcccgggACAGCGTCCAGGCC</t>
  </si>
  <si>
    <t>Gggggctgcgacgcggaggca</t>
  </si>
  <si>
    <t>GAGCCTGCGGGCGTGTTGC</t>
  </si>
  <si>
    <t>GCGGGAGGACCTGCGTGAGT</t>
  </si>
  <si>
    <t>GCACCGTGTGTGCGTGCGCA</t>
  </si>
  <si>
    <t>GGCCGAGGCGGTTCGCAC</t>
  </si>
  <si>
    <t>GCGCTCAGTAAGCTCCGCG</t>
  </si>
  <si>
    <t>GCCGGCACAGGCGCTCGGCGG</t>
  </si>
  <si>
    <t>GCGTTCAGCGCCGCCTTATC</t>
  </si>
  <si>
    <t>GCTGGGGCCAGTCCGCCTCG</t>
  </si>
  <si>
    <t>GCCTGGACCGCGAGGCGGAC</t>
  </si>
  <si>
    <t>GAGGGAAGGCCCTAGCTGAAT</t>
  </si>
  <si>
    <t>GAGGTCTGGACCCCGGGGACC</t>
  </si>
  <si>
    <t>GGAAGTAGCGGTTCGCGC</t>
  </si>
  <si>
    <t>GGCGGTTCGCACCGGAAGTAG</t>
  </si>
  <si>
    <t>GCGGGTGTGAGAGTCCGTA</t>
  </si>
  <si>
    <t>GTGAGCGGGTTCCGGTTGTC</t>
  </si>
  <si>
    <t>GTTCCGGTTGTCTGGAGCCCAG</t>
  </si>
  <si>
    <t>GGCGGGTGTGAGAGTCCGTA</t>
  </si>
  <si>
    <t>GTCCGTAAGGAGCAGCTTCC</t>
  </si>
  <si>
    <t>GCTTCCAGGATCCTGAGATC</t>
  </si>
  <si>
    <t>GCAGCCGGGGTCGGAGCGGGT</t>
  </si>
  <si>
    <t>GGACTCTCACACCCGCCGCT</t>
  </si>
  <si>
    <t>GCTGCTCCGGATCTCAGGATCC</t>
  </si>
  <si>
    <t>GGACCGGAAGTGACGTGAGC</t>
  </si>
  <si>
    <t>GAAGTGACGTGAGCGGGTTC</t>
  </si>
  <si>
    <t>GGTTGTCTGGAGCCCAGCGGC</t>
  </si>
  <si>
    <t>GAAGGGCTACTGCGGCCGAAG</t>
  </si>
  <si>
    <t>GCGGGGTGGCTGGGTTGGTGA</t>
  </si>
  <si>
    <t>GAAGCGAGGGCCTCGCGGGG</t>
  </si>
  <si>
    <t>GTGGCAGATCCGGCTGGGTTC</t>
  </si>
  <si>
    <t>GGACGGGAGGTCTTCTAGCTT</t>
  </si>
  <si>
    <t>GAGCACCAAGTGGGACACACC</t>
  </si>
  <si>
    <t>GAGGGGACGCGGCGGTACTC</t>
  </si>
  <si>
    <t>GGGACACACCCGGAAGTGGCG</t>
  </si>
  <si>
    <t>GACGTAGTGACCAGAAGAGAG</t>
  </si>
  <si>
    <t>GTACTCTGGCGTGTGAGCCG</t>
  </si>
  <si>
    <t>Gggccagggtcgggaactgca</t>
  </si>
  <si>
    <t>GgacccgcgggccgCCGCTA</t>
  </si>
  <si>
    <t>GccgCCGCTAGGGCTCCGCC</t>
  </si>
  <si>
    <t>GCTAGGGCTCCGCCTGGACA</t>
  </si>
  <si>
    <t>GGGAGAGCGATGCTAGGAGCC</t>
  </si>
  <si>
    <t>GGGGGCCCCGTCGTCCGGCCT</t>
  </si>
  <si>
    <t>Gcccctacctgtcggtgtcc</t>
  </si>
  <si>
    <t>Gccgagcggctccgtgccggg</t>
  </si>
  <si>
    <t>GCCCGGGCCCCCATGTCCAGG</t>
  </si>
  <si>
    <t>Gccgctcggcccctacctgt</t>
  </si>
  <si>
    <t>GGCCCCAAGCCCGCCACCTCC</t>
  </si>
  <si>
    <t>GTGGCGGGCTTGGGGCCCGGG</t>
  </si>
  <si>
    <t>GGAGAGCGATGCTAGGAGCCT</t>
  </si>
  <si>
    <t>GCTAGGGCTCCGCCTGGACAT</t>
  </si>
  <si>
    <t>GacccgcgggccgCCGCTA</t>
  </si>
  <si>
    <t>Gggcggcccgggacaccgac</t>
  </si>
  <si>
    <t>GCCGCGGGCCTGCGCCATTG</t>
  </si>
  <si>
    <t>GGACTCGGACGCAGGGGTCCC</t>
  </si>
  <si>
    <t>GCCTGCGCCATTGAGGAGCGG</t>
  </si>
  <si>
    <t>GCCGCCTTTGGGCAGGGAGCC</t>
  </si>
  <si>
    <t>GCCCCTGTCACTACTGGCGCT</t>
  </si>
  <si>
    <t>GGACTGCTACACGGCGAAC</t>
  </si>
  <si>
    <t>GCGCTAAGTGGCAGACGCT</t>
  </si>
  <si>
    <t>GGCTTACCCTGCTCGCCCGC</t>
  </si>
  <si>
    <t>GACTCCAGCCGGCGGGCGAGC</t>
  </si>
  <si>
    <t>GTAAGCCAGGCCGTGGGCGGG</t>
  </si>
  <si>
    <t>GCAGTCCATGGCTGGTGCAGA</t>
  </si>
  <si>
    <t>GAGGGGACACCCACCTAGAG</t>
  </si>
  <si>
    <t>GCCGGGAGACTCCAGCCGGC</t>
  </si>
  <si>
    <t>GGCCCTGACGCCGAGGCCTCC</t>
  </si>
  <si>
    <t>GGGGCCGGGATACGAGACCT</t>
  </si>
  <si>
    <t>GGTTAAGTGGGCGGGTCGCCG</t>
  </si>
  <si>
    <t>GACTGAGCGGAGCCCGGTGAC</t>
  </si>
  <si>
    <t>GGATGGTGAGGGCTGCAGTTG</t>
  </si>
  <si>
    <t>GCTGCAGTTGCGGCGACCA</t>
  </si>
  <si>
    <t>GGAAAGGCCCAGAAGAGGTCT</t>
  </si>
  <si>
    <t>GCTGGCCTAGGTCTCGTATCC</t>
  </si>
  <si>
    <t>GTCTCGTATCCCGGCCCCAAG</t>
  </si>
  <si>
    <t>GCGTTGTTGGGAGCCGTGGGG</t>
  </si>
  <si>
    <t>GCAGGCTCTGGGGAGTCGCCA</t>
  </si>
  <si>
    <t>GGACAGCAGGAGGAAGGCCGC</t>
  </si>
  <si>
    <t>GGGATTAAGACCAGCCCGATT</t>
  </si>
  <si>
    <t>GCACTCCAGCGAGTGGAGAAG</t>
  </si>
  <si>
    <t>GTGCTGCTTGCTGCAGGCTCT</t>
  </si>
  <si>
    <t>GGGCTGGTCTTAATCCCGAA</t>
  </si>
  <si>
    <t>GGCCGCAGCGTCACATGACCG</t>
  </si>
  <si>
    <t>GCCGCCCCGTCTCTCAGCAA</t>
  </si>
  <si>
    <t>GACCGCGGGAGGCTACGCGC</t>
  </si>
  <si>
    <t>GCAAGCAGCGCCGCGGGGTGT</t>
  </si>
  <si>
    <t>GACTCGGCTCCCGCTGCGAG</t>
  </si>
  <si>
    <t>GGGCCGCACGAAGTACCTGGA</t>
  </si>
  <si>
    <t>GACGTTGTCATTTCATCTCC</t>
  </si>
  <si>
    <t>GACTTCGGAGGCCGAAGGCAG</t>
  </si>
  <si>
    <t>GGCCCCGGGGAGCCGAGGTAC</t>
  </si>
  <si>
    <t>GGGGAGCCGAGGTACTGGGTC</t>
  </si>
  <si>
    <t>GCCGAGGTACTGGGTCCGGCG</t>
  </si>
  <si>
    <t>GGGCAGGGCGGCCGCTCGCAG</t>
  </si>
  <si>
    <t>GCGGCCTCGGTCCGGCCCCG</t>
  </si>
  <si>
    <t>GCGGAACGCTTACCTGCTCGA</t>
  </si>
  <si>
    <t>Gacagagcggctgacggagc</t>
  </si>
  <si>
    <t>Gccgctctgtcagccgctc</t>
  </si>
  <si>
    <t>GccgctccgGCACTTCCGGC</t>
  </si>
  <si>
    <t>GCTCACCAGGTCGCTGCCGCG</t>
  </si>
  <si>
    <t>GAGGGGAAACGGGAGTGCGGG</t>
  </si>
  <si>
    <t>GGAACGCTTACCTGCTCGA</t>
  </si>
  <si>
    <t>GCCTGCCGGAAGTGCcggag</t>
  </si>
  <si>
    <t>GTGCcggagcggctgacagag</t>
  </si>
  <si>
    <t>GacagagcggctgacggagcC</t>
  </si>
  <si>
    <t>GCTCACGCCCGAGGTGCAGC</t>
  </si>
  <si>
    <t>GctgacggagcCGGGCTCACC</t>
  </si>
  <si>
    <t>GCTCGATGGCCAGCTGCACCT</t>
  </si>
  <si>
    <t>GGCCGGGTGGCGGAATGATGG</t>
  </si>
  <si>
    <t>GTAAGCGTTCCGCCCCTCAGG</t>
  </si>
  <si>
    <t>GCTCGCGGCGGGGGTCGGCAG</t>
  </si>
  <si>
    <t>GGGGAAACGGGAGTGCGGGA</t>
  </si>
  <si>
    <t>GcccgcTGGCCAGTCGGCCCG</t>
  </si>
  <si>
    <t>GCACACCTACCTGCGGGTCCC</t>
  </si>
  <si>
    <t>GCCGCGGGGCACACCTACCTG</t>
  </si>
  <si>
    <t>GCTGTAGGTCGGGGTGAGAGT</t>
  </si>
  <si>
    <t>GTGACCGAAACTCGGTCCGTT</t>
  </si>
  <si>
    <t>GcggccgTGGAGCAGCAGCCT</t>
  </si>
  <si>
    <t>GGAGGCGGCGGCGATGCACT</t>
  </si>
  <si>
    <t>GCGATGCACTAGGCCTCGCTC</t>
  </si>
  <si>
    <t>GAGTTTCGGTCACAGCTGAC</t>
  </si>
  <si>
    <t>GCAGCCTCGGTGCGACGTGGA</t>
  </si>
  <si>
    <t>GCCGCTGGTGGCCACCCGC</t>
  </si>
  <si>
    <t>GTGAAACCCCCATAAGTCGTC</t>
  </si>
  <si>
    <t>GCCCCTCACCAGCTCGGTTTT</t>
  </si>
  <si>
    <t>GCTCGACATCACTACCTGC</t>
  </si>
  <si>
    <t>GGTGGCGGCGCAGTCTCGGT</t>
  </si>
  <si>
    <t>GTAGGCGGTATGAGTTTGGCT</t>
  </si>
  <si>
    <t>GACCGCTGGGAACCGGCTTTC</t>
  </si>
  <si>
    <t>GTTCTACCAGACGACTTA</t>
  </si>
  <si>
    <t>GCGGAAGTCGGGCGTTTAC</t>
  </si>
  <si>
    <t>GTGGCCACCAGCGGCGGAAGT</t>
  </si>
  <si>
    <t>GCGGCCAGCGAGAGCTAGGCC</t>
  </si>
  <si>
    <t>GGTGGGGGCCGGGAGCGCAAA</t>
  </si>
  <si>
    <t>GAAGCGGAGTGACGGAGCGAG</t>
  </si>
  <si>
    <t>GACTGTGGGAAGCGGAGTGA</t>
  </si>
  <si>
    <t>GCGATTGGCTGCGGGGTCGGG</t>
  </si>
  <si>
    <t>GAGTAAGCGGCTGCGCGAT</t>
  </si>
  <si>
    <t>GCTCTCGCTGGCCGCCACTGC</t>
  </si>
  <si>
    <t>GAGCCTGCTGTGTGCCCCCGCT</t>
  </si>
  <si>
    <t>GGGCGGCCGCGCGGGGACTGT</t>
  </si>
  <si>
    <t>GGAGCGCAAATGGCGTTGAGA</t>
  </si>
  <si>
    <t>GAAGGGCCGTCTTTGGTTACC</t>
  </si>
  <si>
    <t>GTGGGATGAGAAGAACCTCGC</t>
  </si>
  <si>
    <t>GAGAAATAAATAGAGGGCAGT</t>
  </si>
  <si>
    <t>GAGTAGACCTTAGGCGAGGGA</t>
  </si>
  <si>
    <t>GTCATAGACGAGTAGACCTT</t>
  </si>
  <si>
    <t>GATGGCGCTGCACTCAATG</t>
  </si>
  <si>
    <t>GTGAGCGCTGGAGCTTCATC</t>
  </si>
  <si>
    <t>GCTTCATCCGGGCACTTCATA</t>
  </si>
  <si>
    <t>GAGCGTAGTGACGTTGCA</t>
  </si>
  <si>
    <t>GATGGGAAGCCGCGGAGGGAA</t>
  </si>
  <si>
    <t>GAAGCGGGTAGGGGGCGACTCC</t>
  </si>
  <si>
    <t>GCGGGACGTGGAAGGGACGAAAG</t>
  </si>
  <si>
    <t>GTGTCCCCCAAGCCGCTGCG</t>
  </si>
  <si>
    <t>GGGAGAGGAGGAGCGGGGCAAAG</t>
  </si>
  <si>
    <t>GAAATGACGTGAGGAGTGCGG</t>
  </si>
  <si>
    <t>GCGCTAAGAGAAGGCGGGACAG</t>
  </si>
  <si>
    <t>GAGGTTTCAAGATGGCGGTAGCTG</t>
  </si>
  <si>
    <t>GTTGACCGAGAGACCCAGTTGA</t>
  </si>
  <si>
    <t>GTCAAGCGGCGCTAAGAGAAGG</t>
  </si>
  <si>
    <t>GGTGTCCCCCAAGCCGCTGCG</t>
  </si>
  <si>
    <t>GTGGTGAGCGAGCCGAAGCGC</t>
  </si>
  <si>
    <t>GGAAACCGGGCTGCGGAGAAC</t>
  </si>
  <si>
    <t>GTCACTCGGGTGGGGGAAACC</t>
  </si>
  <si>
    <t>GACCCTCTGCCTTATCCCGC</t>
  </si>
  <si>
    <t>GCAGCTCTTGTGGATCCTCAG</t>
  </si>
  <si>
    <t>GACACCAGCGGGATAAGGCAG</t>
  </si>
  <si>
    <t>GTCAGACAATAAGCCGGAAA</t>
  </si>
  <si>
    <t>GAAGAGAGCTTAGTCTCCTCT</t>
  </si>
  <si>
    <t>GAAAGGGAACACGCATCTCCT</t>
  </si>
  <si>
    <t>GTTGTGCTAATCTGCGTCAGC</t>
  </si>
  <si>
    <t>GATTCAAGTTCTACAGGCTCC</t>
  </si>
  <si>
    <t>GCTGACCCGCAACCAGGAAG</t>
  </si>
  <si>
    <t>GATTAGCACAACCGCCTAAG</t>
  </si>
  <si>
    <t>GAGTGCGGAACCTAGGATCCT</t>
  </si>
  <si>
    <t>GCCTGTAGAACTTGAATCTAG</t>
  </si>
  <si>
    <t>GGAACCTGACAGCGGCGCCG</t>
  </si>
  <si>
    <t>GTCAGCGCCCAGGTCCTGGGC</t>
  </si>
  <si>
    <t>GGTGTCGGCGCGCACCCTCAC</t>
  </si>
  <si>
    <t>GGGGGCGATGGAATCCGGGAG</t>
  </si>
  <si>
    <t>GGGCGTGATCCGGGCACTTA</t>
  </si>
  <si>
    <t>GTTCATCCTGCCCTAAGTGCC</t>
  </si>
  <si>
    <t>GGGCCGGCTGTACTCCGAGTG</t>
  </si>
  <si>
    <t>GGTTGGATCCCTGCGAGTTGA</t>
  </si>
  <si>
    <t>GTCCGCAAGGTACCGACCC</t>
  </si>
  <si>
    <t>GACCCAATTCACCACCCGGGA</t>
  </si>
  <si>
    <t>GCCTGCGCGGTGGGCGTGATC</t>
  </si>
  <si>
    <t>GCGGTCGCCGTTGCCAGAC</t>
  </si>
  <si>
    <t>GGTCGTTGAGGTTTACGA</t>
  </si>
  <si>
    <t>GTTTACGAAGGAGACGCGGAC</t>
  </si>
  <si>
    <t>GAGTAGGAGAGCCCGGGGCTT</t>
  </si>
  <si>
    <t>GCGGGGGCCAGGGACAGACCC</t>
  </si>
  <si>
    <t>GCCTCGGCGGCGGAGGGAGT</t>
  </si>
  <si>
    <t>GCTGTGGCCGCTACTTCGGTG</t>
  </si>
  <si>
    <t>Gacgacgaggacggaggggag</t>
  </si>
  <si>
    <t>GGAAGAAACCCCGAGCCTCGG</t>
  </si>
  <si>
    <t>GGTTTCTTCCGCGGGGGCGGGG</t>
  </si>
  <si>
    <t>GCTCGGGGTTTCTTCCGCGG</t>
  </si>
  <si>
    <t>GCTGTCCCCCACCGAAGTAG</t>
  </si>
  <si>
    <t>GCAGCATCATGCAGGCCAATG</t>
  </si>
  <si>
    <t>GGCCTTTAACACGCCCGTCT</t>
  </si>
  <si>
    <t>GGGCGTCCCCACAGCAGTACT</t>
  </si>
  <si>
    <t>GCAACCGCGCCGAGTAGCTGA</t>
  </si>
  <si>
    <t>GGCCAGCCCGTGCACACGCA</t>
  </si>
  <si>
    <t>GTCTTGTGGGCGGGTCCAAT</t>
  </si>
  <si>
    <t>GTGGGCGGGTCCAATCGGC</t>
  </si>
  <si>
    <t>GAGTCCTGGAGGTGCGTGGTT</t>
  </si>
  <si>
    <t>GTGTTAAAGGCCGGTTGCT</t>
  </si>
  <si>
    <t>GGGGAACTCAGGTAACTAC</t>
  </si>
  <si>
    <t>GACTCACCTCAGCCTCCACG</t>
  </si>
  <si>
    <t>GACCTCGGGGCGGCTGTTCG</t>
  </si>
  <si>
    <t>GAACTGGGAGAATCGACCT</t>
  </si>
  <si>
    <t>GGCTCGGCCGTTGCGTGCTT</t>
  </si>
  <si>
    <t>GTGAGTGCGGCGGCGACAC</t>
  </si>
  <si>
    <t>GTGGCCCATAGGGGAAGATGG</t>
  </si>
  <si>
    <t>GCGTTCGGTGGCCCATAG</t>
  </si>
  <si>
    <t>GATGACCCCAGAGCGTGCGTT</t>
  </si>
  <si>
    <t>GGTCATCACGCACTGGCGGGA</t>
  </si>
  <si>
    <t>GGCCACCGAACGCACGCTCT</t>
  </si>
  <si>
    <t>GCTCTGGGGTCATCACGCAC</t>
  </si>
  <si>
    <t>GGCTCGGCCGTTGCGTGCTTT</t>
  </si>
  <si>
    <t>GGTGAGTGCGGCGGCGACAC</t>
  </si>
  <si>
    <t>GCGTGCGTTCGGTGGCCCATA</t>
  </si>
  <si>
    <t>GGCCACCGAACGCACGCTC</t>
  </si>
  <si>
    <t>GAGAGTGCCGCTGCCTGCTGC</t>
  </si>
  <si>
    <t>GCGCTGAACCGCACCACGTG</t>
  </si>
  <si>
    <t>GCTGGCCGTGCGCCTTTCTG</t>
  </si>
  <si>
    <t>GGATTAAGTCAGTATTCCTTG</t>
  </si>
  <si>
    <t>GCAGACACAACACCGCTTC</t>
  </si>
  <si>
    <t>GCCCGCTGCGAATCGCGTTTC</t>
  </si>
  <si>
    <t>GGGACATTTCAAAACTGACAG</t>
  </si>
  <si>
    <t>GAGGGATTCACTCACAGACCCTC</t>
  </si>
  <si>
    <t>GAGTAGAACTAATTACTTGT</t>
  </si>
  <si>
    <t>GTGGGGAGGGAACTGCTCACT</t>
  </si>
  <si>
    <t>GGAAGATAAATATTAAATGTTAT</t>
  </si>
  <si>
    <t>GCTGTCAAAAGCAGACAGTAG</t>
  </si>
  <si>
    <t>GCAGACAGTAGAGGTTCTAAAG</t>
  </si>
  <si>
    <t>Gtcaatatgtatccaaaagatg</t>
  </si>
  <si>
    <t>GAACTTTATGTGTTGCACTGA</t>
  </si>
  <si>
    <t>GCGGTGTTGTGTCTGCAGCTC</t>
  </si>
  <si>
    <t>GAGAGGAGCTGGGATCGCGG</t>
  </si>
  <si>
    <t>GTAATTAGTTCTACTCCCCAG</t>
  </si>
  <si>
    <t>GCGCTTTTTGCGGGGTTCC</t>
  </si>
  <si>
    <t>GGGAACTGCTCACTTGGGCAACT</t>
  </si>
  <si>
    <t>GCTGGGATCGCGGCGGCAA</t>
  </si>
  <si>
    <t>GGAAACGCGATTCGCAGC</t>
  </si>
  <si>
    <t>GTTCCACTAGACACGCTGAA</t>
  </si>
  <si>
    <t>GAGCTGGGATCGCGGCGGCAA</t>
  </si>
  <si>
    <t>GCGCGCTTTTTGCGGGGTTCC</t>
  </si>
  <si>
    <t>GGAGTAGAACTAATTACTTGT</t>
  </si>
  <si>
    <t>GGTTCAGCGCGCTCAAGCGC</t>
  </si>
  <si>
    <t>GGTACCACTGAGGTGCGCGGA</t>
  </si>
  <si>
    <t>GCAGCGGGGCCAGAGCAGCAA</t>
  </si>
  <si>
    <t>GCGGCGGTAGCTGCGACCCCC</t>
  </si>
  <si>
    <t>GCGCCTTCTCCCCGCACAGCC</t>
  </si>
  <si>
    <t>GCAGGCCAAGGTAAAGCGAG</t>
  </si>
  <si>
    <t>GTGCGCAGGCGCACCGGCGCG</t>
  </si>
  <si>
    <t>GCGAAGTAGGCCTGGCTGTGC</t>
  </si>
  <si>
    <t>GAGGCCAAAGCGAAGTAGGCC</t>
  </si>
  <si>
    <t>GGTAGAGGCCAAAGCGAAGT</t>
  </si>
  <si>
    <t>GCAGGTACCACTGAGGTGCG</t>
  </si>
  <si>
    <t>GCAGTCCCGCTCGCTTTACCT</t>
  </si>
  <si>
    <t>GCCTGCGCACGGACGAACACG</t>
  </si>
  <si>
    <t>GGACGAACACGTGGCTGCAGC</t>
  </si>
  <si>
    <t>GTAGAGGCCAAAGCGAAGT</t>
  </si>
  <si>
    <t>GCAGGCCAAGGTAAAGCGAGC</t>
  </si>
  <si>
    <t>GTCACTTACGAGTATGGGAGA</t>
  </si>
  <si>
    <t>GCTGCTGTAAATTGCTGCTGC</t>
  </si>
  <si>
    <t>GAAGCCCGGCAACTGAGGG</t>
  </si>
  <si>
    <t>GGTGCGCGTCGGTATTTTGC</t>
  </si>
  <si>
    <t>GGAGCAGACGATCTGTAGCG</t>
  </si>
  <si>
    <t>GGGGGCCGCCCTCAGTTGCC</t>
  </si>
  <si>
    <t>GAAGAGGCGGCGGTTGGTCCA</t>
  </si>
  <si>
    <t>GGCGGTGGCTCCTCGCAGTAA</t>
  </si>
  <si>
    <t>GTATAAGGAGCGCGAAAGAGG</t>
  </si>
  <si>
    <t>GgccgcggcgcTAACGGCTTG</t>
  </si>
  <si>
    <t>GGTAGCGGCATGGGGCGAAcg</t>
  </si>
  <si>
    <t>GTGCCCGGCGCCACGACCAGC</t>
  </si>
  <si>
    <t>GGGCACCTTCTAGCTGGAGT</t>
  </si>
  <si>
    <t>GCGTCCGGAAGACCGAGGAAC</t>
  </si>
  <si>
    <t>GGTCGGCTTGCTTGGCCCTT</t>
  </si>
  <si>
    <t>GgggtggggccgcggcgcTAA</t>
  </si>
  <si>
    <t>GCCCAGGCCCGGGACCCTCGT</t>
  </si>
  <si>
    <t>GcTAACGGCTTGAGGAAGGGG</t>
  </si>
  <si>
    <t>GCTGTGTTCTGCCGGTGAT</t>
  </si>
  <si>
    <t>GCCGCACAGGAGACAAGGGTGG</t>
  </si>
  <si>
    <t>GCAAATACGCTTAGAGAGTCT</t>
  </si>
  <si>
    <t>GGCCCCTTGGACACCTTCCGG</t>
  </si>
  <si>
    <t>GCTCAACAGACTGCCTCTGTCAC</t>
  </si>
  <si>
    <t>GCAGTGACATTTAACTGAGT</t>
  </si>
  <si>
    <t>GGGCACGCACCTTGCTCTGAG</t>
  </si>
  <si>
    <t>GAAGGGGTTGGCTGTGCTCTGG</t>
  </si>
  <si>
    <t>GAGGGGGCGGTGTCCGGGGGG</t>
  </si>
  <si>
    <t>GGCGCAGTGCGCGTGCGCGAG</t>
  </si>
  <si>
    <t>GACAAGGCGGCAGCTCGGGC</t>
  </si>
  <si>
    <t>GGACTCAGCTCGACAAGG</t>
  </si>
  <si>
    <t>Gggcgctcggggcgtcgcgt</t>
  </si>
  <si>
    <t>GCTTACCTgccgggccgcgg</t>
  </si>
  <si>
    <t>GCTGCCCGCCTTGTGTTCCCC</t>
  </si>
  <si>
    <t>GtgcggcggccgggtgcggTT</t>
  </si>
  <si>
    <t>Gcccggcggggaacacgtg</t>
  </si>
  <si>
    <t>GTGCTCTGGCGGCCTCGGTCT</t>
  </si>
  <si>
    <t>GTTGAGCGAGATGCAGAACA</t>
  </si>
  <si>
    <t>GACGCTGGCCGCACAGGAGACA</t>
  </si>
  <si>
    <t>Ggctgggcctggcccgaggcc</t>
  </si>
  <si>
    <t>GGCCGTTGACAGTCCAGGCCAG</t>
  </si>
  <si>
    <t>GCCTGGCAGTGCAGTGGTGAGT</t>
  </si>
  <si>
    <t>GCGCAAAGATGAGCTATCGAA</t>
  </si>
  <si>
    <t>GCCAGGCTGCACGTCGGAAGC</t>
  </si>
  <si>
    <t>GCGTCGCAGTCGCGCGGAGCC</t>
  </si>
  <si>
    <t>GCAGTGGTGAGTTGGAGCGCA</t>
  </si>
  <si>
    <t>GAGTTGGAGCGCAGGGCCGTT</t>
  </si>
  <si>
    <t>GCGCAGGGCCGTTGGGGATTG</t>
  </si>
  <si>
    <t>GTTGGGGATTGGGGTCATTA</t>
  </si>
  <si>
    <t>GTCATTAGGGCCGTTGACAGTCC</t>
  </si>
  <si>
    <t>GTCACAAACCCGCTCTAGCCG</t>
  </si>
  <si>
    <t>GTTCCTGCACCGTGGAGGTC</t>
  </si>
  <si>
    <t>GTCTCCCCAGTGATACTGCA</t>
  </si>
  <si>
    <t>GATCCTGCTGGGATAATCCGT</t>
  </si>
  <si>
    <t>GGCGGAACTACGGAGGATGC</t>
  </si>
  <si>
    <t>GGATAGGGCGGAACTACGG</t>
  </si>
  <si>
    <t>GTGCAGGAACATCCCGCCCTG</t>
  </si>
  <si>
    <t>GCCCACCGGCGGTCTGAT</t>
  </si>
  <si>
    <t>GCGGTCTGATAGGCTACATCG</t>
  </si>
  <si>
    <t>GATGAAGCTGTGACAGGTAAG</t>
  </si>
  <si>
    <t>GCGGCACCGCCCTACCGGAC</t>
  </si>
  <si>
    <t>GTGACAGGCTCAGACGCGTC</t>
  </si>
  <si>
    <t>GGGCTGTCCCTGTGGCTGGTTC</t>
  </si>
  <si>
    <t>GCATTTGCCGCAAGTTAT</t>
  </si>
  <si>
    <t>GGCGCCGCTGTAGCTTGA</t>
  </si>
  <si>
    <t>GGGCGGTGCCGCGCAGAAAGCCG</t>
  </si>
  <si>
    <t>GGCGGCGCCGCTGTAGCTTGA</t>
  </si>
  <si>
    <t>GCCGCACACCCCAGAACCAGCCAC</t>
  </si>
  <si>
    <t>GCGCCTTCCGCAGAGGGACCG</t>
  </si>
  <si>
    <t>GCTTTCTGCGCGGCACCGCCCTAC</t>
  </si>
  <si>
    <t>GCCTTCCGCAGAGGGACCG</t>
  </si>
  <si>
    <t>GCTTTCCCGCCTGTCCGGTAGGG</t>
  </si>
  <si>
    <t>GCCTGGCGGATATCGGCTTT</t>
  </si>
  <si>
    <t>GTTCGGACTCGCCCGCCTGG</t>
  </si>
  <si>
    <t>GCGCTTTGTCGGCTGAGGGG</t>
  </si>
  <si>
    <t>GGGCGTGAGTTTCTCGAGGGT</t>
  </si>
  <si>
    <t>GGAGGAGGAGAACATCCGCG</t>
  </si>
  <si>
    <t>GCTACTGCGCAAAGATGGTGG</t>
  </si>
  <si>
    <t>GCTGGGAACAGCCTTATTACC</t>
  </si>
  <si>
    <t>GAACATCCGCGTGGTTCGTTG</t>
  </si>
  <si>
    <t>GGCGGCAGCGAGTTGAACTTT</t>
  </si>
  <si>
    <t>GCACCGCGCTTTGTCGGCTGA</t>
  </si>
  <si>
    <t>GTTCCCTCGGGAGAGGGGCGG</t>
  </si>
  <si>
    <t>GTTGCGGTTCCCTCGGGAGAG</t>
  </si>
  <si>
    <t>GCAATTCTCGCGAGAAGTAGAGTTG</t>
  </si>
  <si>
    <t>GAAGTAGAGTTGCGGTTCCCTC</t>
  </si>
  <si>
    <t>GCGACAGCCGGAAAGCAGGA</t>
  </si>
  <si>
    <t>GCTGAGAGCCTATCGCATG</t>
  </si>
  <si>
    <t>GCTCCGGCAGCAAACCCCACG</t>
  </si>
  <si>
    <t>GGCTGTCGCCCTCATGCGAT</t>
  </si>
  <si>
    <t>GGCTCAGAGGTGCACCACGTG</t>
  </si>
  <si>
    <t>GTTTGCTGCCGGAGCGGAGTCTC</t>
  </si>
  <si>
    <t>GCGCTGCGATGGCGGAGGCCG</t>
  </si>
  <si>
    <t>GACGCTAGCGCTGCGATGG</t>
  </si>
  <si>
    <t>GCGTGAACCCGCGGAAGAGC</t>
  </si>
  <si>
    <t>Ggtcggacgcgctgaggtctc</t>
  </si>
  <si>
    <t>GcgctgaggtctcCGGCGCCC</t>
  </si>
  <si>
    <t>GCTGGGGGGAAGCCCGCTCCC</t>
  </si>
  <si>
    <t>GCGCGGGCAGAGGCGGCCCGA</t>
  </si>
  <si>
    <t>GGTGGTGCGGTGAGGGACGGA</t>
  </si>
  <si>
    <t>GCGGAAGAGCAGGTACTCC</t>
  </si>
  <si>
    <t>GAGCGCACTGACGAGCTGGTC</t>
  </si>
  <si>
    <t>GGCGGCGGCACCGCGAGCAC</t>
  </si>
  <si>
    <t>GCCTCGGAGCCTCGGCGCCTG</t>
  </si>
  <si>
    <t>GCTCGCCGAGCTGGGCGGGCT</t>
  </si>
  <si>
    <t>GAGGCCGGTCCCCATCGCTG</t>
  </si>
  <si>
    <t>GGCACCGCGAGCACGGGACC</t>
  </si>
  <si>
    <t>GCCCTTCGCCTCTGGGCGAT</t>
  </si>
  <si>
    <t>GAGGCTCCGGCCCTTCGCCTC</t>
  </si>
  <si>
    <t>GGCACCGAGTCGAGGCGGATG</t>
  </si>
  <si>
    <t>GACCAGGTCCGACGCCCGGG</t>
  </si>
  <si>
    <t>GAGCCTCGGCGCCTGAGGAG</t>
  </si>
  <si>
    <t>GAAGAGAAAGAGGGTAACGAC</t>
  </si>
  <si>
    <t>GCTACAGCGGGAACCAGCTT</t>
  </si>
  <si>
    <t>GGCCGCGGACGTTTGCTACAG</t>
  </si>
  <si>
    <t>GGGAGAAGAGTCTAACCTGAG</t>
  </si>
  <si>
    <t>GGTCCCTCCAGGGGACACCAT</t>
  </si>
  <si>
    <t>GAGACCAACTTGGGTCCCTCC</t>
  </si>
  <si>
    <t>GGGATCGCCTGAGACCAACT</t>
  </si>
  <si>
    <t>GGAGAAGGGTCAGCCGAACCA</t>
  </si>
  <si>
    <t>GCGAGCCGCCTCCGCCGGAA</t>
  </si>
  <si>
    <t>GTGAGTTAGGCCGTAATGCCT</t>
  </si>
  <si>
    <t>GTGAGAGAGGGAGCCGTGTTT</t>
  </si>
  <si>
    <t>GCAGTCCGTGCAACCACCCAG</t>
  </si>
  <si>
    <t>GTTGGTTAAACCATTTACTGT</t>
  </si>
  <si>
    <t>GGGAGGAAGTGGTGTAGTAG</t>
  </si>
  <si>
    <t>GTAGGAAAGATCAGTTTTTCA</t>
  </si>
  <si>
    <t>GCAAGGAAACTCGAAAGCTCTC</t>
  </si>
  <si>
    <t>GCCCCCTCGGTGGAGAGCT</t>
  </si>
  <si>
    <t>GCCTGCATCACGTGGCCCCCT</t>
  </si>
  <si>
    <t>GTTTAGGCGAGCCTTGGGGGG</t>
  </si>
  <si>
    <t>GGTGGTTCCCCCCTCCCCCTC</t>
  </si>
  <si>
    <t>GCTCCCTCTCTCACGCGGCTC</t>
  </si>
  <si>
    <t>GTTTCCTTGCTGGAGGAACA</t>
  </si>
  <si>
    <t>GACTGGAACAGGCAccgccgc</t>
  </si>
  <si>
    <t>GTTTTTCAGGGGCCTGCACAT</t>
  </si>
  <si>
    <t>GGAGCCGTGTTTTGGTAGGG</t>
  </si>
  <si>
    <t>GGCCCCCTCGGTGGAGAGCTT</t>
  </si>
  <si>
    <t>GGAAAGTTTAGGCGAGCCTT</t>
  </si>
  <si>
    <t>GGGGGGAACCACCAGTCGCTG</t>
  </si>
  <si>
    <t>GTGCAACCACCCAGAGGGGGA</t>
  </si>
  <si>
    <t>GAAAGTTTAGGCGAGCCTTGG</t>
  </si>
  <si>
    <t>GCGCCGGAGCCGCGTGAGAG</t>
  </si>
  <si>
    <t>GCTTTCGAGTTTCCTTGCTGG</t>
  </si>
  <si>
    <t>GTCTTGTAGTTCCTTTTCAG</t>
  </si>
  <si>
    <t>GAGAGGGAGCCGTGTTTTGGT</t>
  </si>
  <si>
    <t>GTGTTTTGGTAGGGGGGAGT</t>
  </si>
  <si>
    <t>GACATCGGAATGAAGGAGAATC</t>
  </si>
  <si>
    <t>GGGCGGTGTAGGCGGTTACCA</t>
  </si>
  <si>
    <t>GATGTATTGCTTCCTCCACTC</t>
  </si>
  <si>
    <t>GGGAGTGATGTGCGCGGAG</t>
  </si>
  <si>
    <t>GGTCCAGCAGCTACAGGCGG</t>
  </si>
  <si>
    <t>GACTCCGACTCCTCCCCACAT</t>
  </si>
  <si>
    <t>GCGCACATCACTCCCGAGTGG</t>
  </si>
  <si>
    <t>GTATGAGGTACCGGCACGGC</t>
  </si>
  <si>
    <t>GATGACGTCCAGAGGGCGGGG</t>
  </si>
  <si>
    <t>GccgcgccggggcccATGTG</t>
  </si>
  <si>
    <t>GACCGGCAACATGGTGCGGTC</t>
  </si>
  <si>
    <t>GAATGGGGCAAGAGAAGATCA</t>
  </si>
  <si>
    <t>GATCGCGGTCAAGACAAAGAA</t>
  </si>
  <si>
    <t>GAAGCAGGAATCGTGGGATCG</t>
  </si>
  <si>
    <t>GGTTCGGAAGCAGGAATCGT</t>
  </si>
  <si>
    <t>GACTTGGGCTTTACCCGGAC</t>
  </si>
  <si>
    <t>Gctctctgcaccctggaacccc</t>
  </si>
  <si>
    <t>GCGACACGGCAGGTTCCCGCC</t>
  </si>
  <si>
    <t>GGAAGCGAGTTGCGACACGGC</t>
  </si>
  <si>
    <t>GTCCTGCTTCACCAGAGGC</t>
  </si>
  <si>
    <t>GCTTCTTTCTGTCCTGCTTCACCAG</t>
  </si>
  <si>
    <t>GGTATGTGATACTAATCAGATT</t>
  </si>
  <si>
    <t>GACAAGGACCACTGACAAGATA</t>
  </si>
  <si>
    <t>GCTCTGGATCGTACAAGA</t>
  </si>
  <si>
    <t>GGCGCTTTGGTCGCTTCTTCC</t>
  </si>
  <si>
    <t>GTATCACATACCATATCTTGTCAG</t>
  </si>
  <si>
    <t>GAGAGAGAAAAGGAAAGAAACagac</t>
  </si>
  <si>
    <t>GCAAGAGAAGATCATGGTGGT</t>
  </si>
  <si>
    <t>GAAACagacagggtgtcgct</t>
  </si>
  <si>
    <t>Gacagggtgtcgctcggccgaggc</t>
  </si>
  <si>
    <t>GTCGCAACTCGCTTCCGG</t>
  </si>
  <si>
    <t>GACTGGGGATCCGGAGAGGG</t>
  </si>
  <si>
    <t>GCTTTACCCGGACTGGGGATC</t>
  </si>
  <si>
    <t>GGACTTGGGCTTTACCCGGAC</t>
  </si>
  <si>
    <t>GCACCATGTTGCCGGTCCTC</t>
  </si>
  <si>
    <t>GCGCTTTGGTCGCTTCTTCC</t>
  </si>
  <si>
    <t>GACCACGCTCCTTCCTCGGGA</t>
  </si>
  <si>
    <t>GCCCCCATAGCCTTGCTAGA</t>
  </si>
  <si>
    <t>GCCTGGCCTCGTCCCGCTTCGCT</t>
  </si>
  <si>
    <t>GTGTTGTTCGCCAGCTAGGCC</t>
  </si>
  <si>
    <t>GGTCGCTTCCCTGCGCCAA</t>
  </si>
  <si>
    <t>GCAGGCGGGCCTCAAACGCG</t>
  </si>
  <si>
    <t>GTGCCGCCTCCTTCCCGAGGA</t>
  </si>
  <si>
    <t>GATCTCATTGGGCGTGATTG</t>
  </si>
  <si>
    <t>GCTAACGCTAACCCTCTAGCA</t>
  </si>
  <si>
    <t>GGCGTGATTGAGGAATTTG</t>
  </si>
  <si>
    <t>GGATAACGGCCCGCTTACCTT</t>
  </si>
  <si>
    <t>GAGGCGGCACCTCGCGTTTG</t>
  </si>
  <si>
    <t>GCCTAGCTGGCGAACAACACAAA</t>
  </si>
  <si>
    <t>GCGGGACGAGGCCAGGCCTAGC</t>
  </si>
  <si>
    <t>GACCGAGCGAAGCGGGACG</t>
  </si>
  <si>
    <t>GAGACCGACCGAGCGAAGC</t>
  </si>
  <si>
    <t>GTCTGCGTTTGAGATCTCATT</t>
  </si>
  <si>
    <t>GAGGAATTTGGGGAGGTTTTT</t>
  </si>
  <si>
    <t>GCCCGCTTACCTTTGGCGCA</t>
  </si>
  <si>
    <t>GCGAACAACACAAATGGATAA</t>
  </si>
  <si>
    <t>GTGACGTCACGGCGCCGCCGC</t>
  </si>
  <si>
    <t>GAACGCCGGGACTCCCATAG</t>
  </si>
  <si>
    <t>GCCGCGGCCTAGACGTGCCGG</t>
  </si>
  <si>
    <t>GCAAGGCTCCCCGGGGGCAGG</t>
  </si>
  <si>
    <t>GCAGGGCGCGAGCTCCGGCA</t>
  </si>
  <si>
    <t>GTTCTCCAGCGCGCACGTGGG</t>
  </si>
  <si>
    <t>GGAGTCCCGGCGTTCTTCCGC</t>
  </si>
  <si>
    <t>GGACTCCCATAGCGGCACA</t>
  </si>
  <si>
    <t>GAATCTGGAAGGTCGCGCCTG</t>
  </si>
  <si>
    <t>GGCCCTGTGACACGTAGCAAC</t>
  </si>
  <si>
    <t>GAAGGTCGCGCCTGAGGTGCA</t>
  </si>
  <si>
    <t>GAGGTGCAGGGGACCGCGTCA</t>
  </si>
  <si>
    <t>GAGAGCGAGGGTCTGAGCGAA</t>
  </si>
  <si>
    <t>GACGGCAACAAGCCCATTTGCA</t>
  </si>
  <si>
    <t>GAAGCTGAACACTGTGCCAC</t>
  </si>
  <si>
    <t>GTGACACGTAGCAACGGGGC</t>
  </si>
  <si>
    <t>GGGTCACTCACCAAACTCTG</t>
  </si>
  <si>
    <t>GTTGCGACGAGTAACGGCGCC</t>
  </si>
  <si>
    <t>GGCGGCGGTGGGACCGGTGG</t>
  </si>
  <si>
    <t>GAAGCTCATGAAGCCCGAGG</t>
  </si>
  <si>
    <t>GCGGGCCCAGCTCGGGAGCGC</t>
  </si>
  <si>
    <t>GCGCTCCGTTTACACGCTCCG</t>
  </si>
  <si>
    <t>GCCTGTAGGCGCCGCGAGTTC</t>
  </si>
  <si>
    <t>GAGCTTCCGCGAACAGCACT</t>
  </si>
  <si>
    <t>GATATGTACCCGAATTGGGGC</t>
  </si>
  <si>
    <t>GGCCCCGGAGCGTGTAAA</t>
  </si>
  <si>
    <t>GGTCGGTTGCGACGAGTAA</t>
  </si>
  <si>
    <t>GTCAAGTTCCGACTTGGATTC</t>
  </si>
  <si>
    <t>GCGGACGTTCATGGGGGGGA</t>
  </si>
  <si>
    <t>GGACTGAGGCGCCCGTTC</t>
  </si>
  <si>
    <t>GCGGATCTCACCGCCGCTCA</t>
  </si>
  <si>
    <t>GACTAAACCTGGAGACTCGGG</t>
  </si>
  <si>
    <t>GCTCTCTTGGTCCCGACACC</t>
  </si>
  <si>
    <t>GGGGGAGGCGGACGTTCAT</t>
  </si>
  <si>
    <t>GcccccACCCGTCGCATAGT</t>
  </si>
  <si>
    <t>GGAACTTGACCGAGTTGTTT</t>
  </si>
  <si>
    <t>GACGGTTGGGCAGCCCGCC</t>
  </si>
  <si>
    <t>GTCTCCGCCCCGAATCCAAGT</t>
  </si>
  <si>
    <t>GTTCGGGTCGGGCGGCTTCG</t>
  </si>
  <si>
    <t>GGCTTCGAGGCACTCGGGAAT</t>
  </si>
  <si>
    <t>GCGCCCCCGACTATGCGAC</t>
  </si>
  <si>
    <t>GGGCGGCCGCTCTGGGACCCC</t>
  </si>
  <si>
    <t>GACCCCGGGAAGAGCGCGGCG</t>
  </si>
  <si>
    <t>GGGAAGAGCGCGGCGAGGAAG</t>
  </si>
  <si>
    <t>GCGGGACTCACCCTGAGCGG</t>
  </si>
  <si>
    <t>GGTGAGATCCGCGGCTGCCAG</t>
  </si>
  <si>
    <t>GTCATCGCGGCCCAAACAACT</t>
  </si>
  <si>
    <t>GCCAAGTGCGACGCGCGTATC</t>
  </si>
  <si>
    <t>GACGCGCGTATCCGGGCAGA</t>
  </si>
  <si>
    <t>GGGAAACAGATGGCGACGGC</t>
  </si>
  <si>
    <t>GTTTACGCTTCGTTCCTCTC</t>
  </si>
  <si>
    <t>GACGGGCCCGTGCTTCTGCCG</t>
  </si>
  <si>
    <t>GGGAAGGGAAACAGATGGCGA</t>
  </si>
  <si>
    <t>GCTCAGACTCGGGCTAGGTA</t>
  </si>
  <si>
    <t>GcTTAGACGCGACTCGCG</t>
  </si>
  <si>
    <t>GAACGAAGCGTAAACAGCGCA</t>
  </si>
  <si>
    <t>GGGAGCGGGATTGTTTCGCGC</t>
  </si>
  <si>
    <t>GCAAAGTCCCAGGTGAACTCG</t>
  </si>
  <si>
    <t>GTGAACTCGTGGCGAGAGA</t>
  </si>
  <si>
    <t>GGAGCGAGCCTGCAGCGAGCG</t>
  </si>
  <si>
    <t>GGGCGCGGGTAGGTGCGTGT</t>
  </si>
  <si>
    <t>GGGTAGGTGCGTGTGGGCAGC</t>
  </si>
  <si>
    <t>GGCCTTCGAAGTTGAGCAG</t>
  </si>
  <si>
    <t>GAGCGTTTCCGTCCGACC</t>
  </si>
  <si>
    <t>GTCGTAACCTCTTCGCGTGAA</t>
  </si>
  <si>
    <t>GCGGAGGAAGGATATCTGTG</t>
  </si>
  <si>
    <t>GCGGCTTTAAAGAGGGGGCAG</t>
  </si>
  <si>
    <t>GGTCGAATGGCAAATGAACAA</t>
  </si>
  <si>
    <t>GACCGTGCGCCCACAATGCAC</t>
  </si>
  <si>
    <t>GGTAGCAGTAACCgctggagg</t>
  </si>
  <si>
    <t>GCTACGCGGAGGACAAACAGC</t>
  </si>
  <si>
    <t>GACAAACAGCTGGCGAGTGTC</t>
  </si>
  <si>
    <t>GGGACTTTGCAAATAACTGTG</t>
  </si>
  <si>
    <t>GGCGGTGCCTTTCACGCGAAG</t>
  </si>
  <si>
    <t>GCATTGTGCGAGGCAGCACCT</t>
  </si>
  <si>
    <t>GGCGGCGGCGTCGGGACTCCT</t>
  </si>
  <si>
    <t>GCGTCGGGACTCCTCGGCGCG</t>
  </si>
  <si>
    <t>GCATGCGCGGTGCGGGCTGGG</t>
  </si>
  <si>
    <t>GAAATCGTGCACGTCCCTGA</t>
  </si>
  <si>
    <t>GATTTTTTTTTGGAGTTTGGGGA</t>
  </si>
  <si>
    <t>GCACGGTGGGTGGCAGTGTGTTT</t>
  </si>
  <si>
    <t>GGCGGTGGGGGTGTTCACGGC</t>
  </si>
  <si>
    <t>GCATGCACGGGAAGGGGGGGG</t>
  </si>
  <si>
    <t>GCACGGGAAGGGGGGGGCGGTG</t>
  </si>
  <si>
    <t>GCTAGACATTCTGTGCTCGTGC</t>
  </si>
  <si>
    <t>GGAGGAGGGCTGCTACCATC</t>
  </si>
  <si>
    <t>GCACCGCGCATGCACGGGAA</t>
  </si>
  <si>
    <t>GAAGGATCCGCTCTGACTTCC</t>
  </si>
  <si>
    <t>GCCGCGACCCAGGGGCGAGGGG</t>
  </si>
  <si>
    <t>GGGTCGTTACGGCGAAGCTGA</t>
  </si>
  <si>
    <t>GGAACTCTTGCAGTATCTGAC</t>
  </si>
  <si>
    <t>GCGACCGGGAGGTGGGGGGGAG</t>
  </si>
  <si>
    <t>Gtctccagtttttgaacagtt</t>
  </si>
  <si>
    <t>Gttcaagaagtttccctacctt</t>
  </si>
  <si>
    <t>GCTACTCAGTTCACCATAGTCT</t>
  </si>
  <si>
    <t>GAAGCAGGACGAAACTGGCCAT</t>
  </si>
  <si>
    <t>GAAGAATTTGAAGCAGGACGAAAC</t>
  </si>
  <si>
    <t>GTCATCATTTTAGTCATTCGGTCA</t>
  </si>
  <si>
    <t>GGCCTATCCCGGGAAGTCAGAG</t>
  </si>
  <si>
    <t>GTGGGGGGGAGGGGTCGTTA</t>
  </si>
  <si>
    <t>GGCAGCGGCCTCCCCTCGCCCC</t>
  </si>
  <si>
    <t>GCCCCTGGGTCGCGGCCTATCC</t>
  </si>
  <si>
    <t>GTTCGGTAAAGTTTCTGTTCTC</t>
  </si>
  <si>
    <t>Gaaacctaactgttcaaaaac</t>
  </si>
  <si>
    <t>Gactatttttaaaaattatgatata</t>
  </si>
  <si>
    <t>Gctactcaggagcctaaggta</t>
  </si>
  <si>
    <t>GTCATTAGAGTCCACTGAAGGG</t>
  </si>
  <si>
    <t>GAAGGGAGGTGAGCACAACTCCAC</t>
  </si>
  <si>
    <t>GCTTCAAATTCTTCCATGGAAGT</t>
  </si>
  <si>
    <t>GACTAAAATGATGACAAGTTTTCC</t>
  </si>
  <si>
    <t>GAGAGGGCGAGGGGAGTGGCAG</t>
  </si>
  <si>
    <t>GTGATATTCTTAAGCCATTTGAGG</t>
  </si>
  <si>
    <t>GCTAGCCAAGAGCCGGTTCCC</t>
  </si>
  <si>
    <t>GTCCTCCTGGGTCCAGGCGC</t>
  </si>
  <si>
    <t>GTCAAGCGAAACTGGGTCGC</t>
  </si>
  <si>
    <t>GAGGCGGTCCTCCTAGCGGCC</t>
  </si>
  <si>
    <t>GGCAAACCTCTGACTTCCGG</t>
  </si>
  <si>
    <t>GAACCGGCTCTTGGCTAGCG</t>
  </si>
  <si>
    <t>GACCCAGTTTCGCTTGACCC</t>
  </si>
  <si>
    <t>GTTCTGCTTCTCAGCCATCCC</t>
  </si>
  <si>
    <t>GTCCTCCTGGGTCCAGGCGCG</t>
  </si>
  <si>
    <t>GAGTCGCCTCCCCCGCTCCT</t>
  </si>
  <si>
    <t>GGCTAGCGAGGAGCCCCCGGGA</t>
  </si>
  <si>
    <t>GAGGAGAAAGCGATGCGCGCG</t>
  </si>
  <si>
    <t>GGCGACTCTGTCCCCGCGCC</t>
  </si>
  <si>
    <t>GCGACGTCATCAGGCCGCGA</t>
  </si>
  <si>
    <t>GCTCGACACGGGCGGAACAAA</t>
  </si>
  <si>
    <t>GCTCCAGGCTCGACACGGG</t>
  </si>
  <si>
    <t>GGCGTGGAGAAGACGTCCCT</t>
  </si>
  <si>
    <t>GGGCGAGGGAGGGAAGCCCGC</t>
  </si>
  <si>
    <t>GGCCTGATGACGTCGCACAA</t>
  </si>
  <si>
    <t>GCACAATGGCCGGCCCCCGC</t>
  </si>
  <si>
    <t>GACGGTAGTCCTACGGCCGGC</t>
  </si>
  <si>
    <t>GCCCTAGCGCTGAGGTTAGCT</t>
  </si>
  <si>
    <t>GCGCTGAGGTTAGCTGGGGCC</t>
  </si>
  <si>
    <t>GAGGCAGTCCGGGGCCACGTC</t>
  </si>
  <si>
    <t>GTAGCTTCCCGGCTCGCGAAA</t>
  </si>
  <si>
    <t>GTTGTTACTCTGTAGCTTCC</t>
  </si>
  <si>
    <t>GTCCGGGTTGTCACTCTCTC</t>
  </si>
  <si>
    <t>GGTCCGTCTCGTCGCGTC</t>
  </si>
  <si>
    <t>GAGTCCGTGGCCGTTTTGCCG</t>
  </si>
  <si>
    <t>GGCCGTTTTGCCGAGGGCC</t>
  </si>
  <si>
    <t>GTCCTCCCTTTCGCGAGCC</t>
  </si>
  <si>
    <t>GACGGACCCAGAGCCGCGCCA</t>
  </si>
  <si>
    <t>GACAACCCGGACGCGACGAGA</t>
  </si>
  <si>
    <t>GAATCAGCCCGGAGGCGAGTC</t>
  </si>
  <si>
    <t>GGGATTTGGGTCAAGACATT</t>
  </si>
  <si>
    <t>GGCCAGGCCGGACAGCTACTC</t>
  </si>
  <si>
    <t>GGGATGGAACCAACGTACCTC</t>
  </si>
  <si>
    <t>GGCGAAGGTGGTGAGTGCTCT</t>
  </si>
  <si>
    <t>GTCCCTGCCAGACTCGCCTCC</t>
  </si>
  <si>
    <t>GGCCTGGCCCCGGAGGTACGT</t>
  </si>
  <si>
    <t>GCCGGCCTCCTCGCACCAGTT</t>
  </si>
  <si>
    <t>GGGCGCAGAAGACGGGATT</t>
  </si>
  <si>
    <t>GGCGAGTCTGGCAGGGACGT</t>
  </si>
  <si>
    <t>GCGCGGTAGCGCGGTGAGGTG</t>
  </si>
  <si>
    <t>GTAAGAAGCTGCGCGGTAGCG</t>
  </si>
  <si>
    <t>GTGCGCGGTAAGAAGCTGCG</t>
  </si>
  <si>
    <t>GACGAGACCCTGCAGCTTTGG</t>
  </si>
  <si>
    <t>GCCCGCGCTCCAGCCAGCTCA</t>
  </si>
  <si>
    <t>GTTCTCAGCCACCAAAGCTGC</t>
  </si>
  <si>
    <t>GTCTTCCCCGGCTCGCCAACT</t>
  </si>
  <si>
    <t>GGCCTGGCGGAACTTGCGT</t>
  </si>
  <si>
    <t>GACCGCCCTCCTGCGGTAT</t>
  </si>
  <si>
    <t>GCAGCCGAGTTGGCGAGCCG</t>
  </si>
  <si>
    <t>GCTCGCCTCTGGGCCCGCCTT</t>
  </si>
  <si>
    <t>GGGGCCCGGATCTCAAACAGT</t>
  </si>
  <si>
    <t>GAGCGTTTTGGCAGCCGAGTC</t>
  </si>
  <si>
    <t>GCTGAGGAGGCGTTTACCTTC</t>
  </si>
  <si>
    <t>GTCCTGGGAGGGGTCAGGCG</t>
  </si>
  <si>
    <t>GAGAGCAGATAATAGCAGCCA</t>
  </si>
  <si>
    <t>GTTTGAGATCCGGGCCCCGA</t>
  </si>
  <si>
    <t>GGGCCCCGAAGGCGGGCCCAG</t>
  </si>
  <si>
    <t>GAGAGAGGGGCAGAGCGTTT</t>
  </si>
  <si>
    <t>GGAGGCGTTTACCTTCAGGT</t>
  </si>
  <si>
    <t>GTGTATTAAAGGAGCTGCgg</t>
  </si>
  <si>
    <t>GagaagAGTCCAAAGCCAGG</t>
  </si>
  <si>
    <t>GCGCGTAGCGAAGGCGCGGAg</t>
  </si>
  <si>
    <t>GGCGGCCGGGCGCGTAGCGA</t>
  </si>
  <si>
    <t>GCCGCCGCCTGGATCTGCCT</t>
  </si>
  <si>
    <t>GGTGGCGGCCACTTCAGCCC</t>
  </si>
  <si>
    <t>GATCCGCGCGGTGCGTCCGG</t>
  </si>
  <si>
    <t>GCCGCCCGAGGCAGATCCAGG</t>
  </si>
  <si>
    <t>GCACCGCGCGGATCGGGAGC</t>
  </si>
  <si>
    <t>GATCGGGAGCGGGAGTCGAGG</t>
  </si>
  <si>
    <t>GAACTCCCCAGTAATAGGCCT</t>
  </si>
  <si>
    <t>GTTCAAGAACTCCCCAGTAAT</t>
  </si>
  <si>
    <t>GTTCTAAACGAGCTAAGGAC</t>
  </si>
  <si>
    <t>GCAGGAGTTTGTCTCTATTC</t>
  </si>
  <si>
    <t>GAGATATCGGGAAGCCAGTC</t>
  </si>
  <si>
    <t>GAGTTCTTGAACCTGAACCCT</t>
  </si>
  <si>
    <t>GGGTAGGTGTTGTGTCTGAGG</t>
  </si>
  <si>
    <t>GTCTGAGGAGGAGGTTTTGCG</t>
  </si>
  <si>
    <t>GACAAACTCCTGCACCCGAC</t>
  </si>
  <si>
    <t>GATATCTCCTCGAGATCCC</t>
  </si>
  <si>
    <t>GCAGCTGGGTTCCCGAGACCC</t>
  </si>
  <si>
    <t>GGACGCACCATTTCTTGGGAT</t>
  </si>
  <si>
    <t>GCGACGCGAGGACGCAGGAGG</t>
  </si>
  <si>
    <t>GTACGCGACGCGAGGACGC</t>
  </si>
  <si>
    <t>GGGTGAAGGGTTTAACCTCC</t>
  </si>
  <si>
    <t>GACAAGGCGAAGAGTTGAGCC</t>
  </si>
  <si>
    <t>GCAGGGCGTACGCACAGAGA</t>
  </si>
  <si>
    <t>GACTCGCCCCTCGACGTCTCG</t>
  </si>
  <si>
    <t>GCCCCTCGACGTCTCGCGGA</t>
  </si>
  <si>
    <t>GAAATGGTGCGTCCCGCCGCA</t>
  </si>
  <si>
    <t>GCCGAGGGGGTGAACACGAGT</t>
  </si>
  <si>
    <t>GCTCCAGGAGGTAGGGCGAGC</t>
  </si>
  <si>
    <t>GGTAGGGCGAGCAGGGTGTGA</t>
  </si>
  <si>
    <t>GGGGGCCAGACTCTTGAGCC</t>
  </si>
  <si>
    <t>GCGTAGATCTGTGTTTTTTGT</t>
  </si>
  <si>
    <t>GCACTCGGCCCTTGGGTGGAA</t>
  </si>
  <si>
    <t>GAAAGGGGACGCCGCCTTTCC</t>
  </si>
  <si>
    <t>GCCCGCCTGGTGCAGAGCGCT</t>
  </si>
  <si>
    <t>GTAGGTAGGGACTATTGAGG</t>
  </si>
  <si>
    <t>GAGCGGCGCTGCCATTTAAA</t>
  </si>
  <si>
    <t>GCCGTCGCTGTCTGCAGTTCT</t>
  </si>
  <si>
    <t>GCACTAACCCTGCCGCAGGTA</t>
  </si>
  <si>
    <t>GCGGGATCTTGCAGTAGCC</t>
  </si>
  <si>
    <t>GATCTTGCAGTAGCCGGGAGG</t>
  </si>
  <si>
    <t>GTTCGGTTCGGCTTGAGC</t>
  </si>
  <si>
    <t>GGTTAAATGGCTCTGGCTCAG</t>
  </si>
  <si>
    <t>GAGCTTTGAAGCCGGCCCCC</t>
  </si>
  <si>
    <t>GACCCCTGTCCCGGCTGCTA</t>
  </si>
  <si>
    <t>GCCTGCTGCATGGCGTAGGT</t>
  </si>
  <si>
    <t>GCAGGCCCGACCCCTACCTG</t>
  </si>
  <si>
    <t>GCCATTTAACCCGACCTGTG</t>
  </si>
  <si>
    <t>GGGGGTCATCAAGCAGTAA</t>
  </si>
  <si>
    <t>GTAGCTTTGCAGGACCTGGTT</t>
  </si>
  <si>
    <t>GCAAGATCCCGCTTGCAGGTT</t>
  </si>
  <si>
    <t>GGGGCCCCGTGGCTGCAGACA</t>
  </si>
  <si>
    <t>GAATTAGTGCTGGGCGCGTTG</t>
  </si>
  <si>
    <t>GCTGGGCGCGTTGCGGTC</t>
  </si>
  <si>
    <t>GCGGGGTCCTTAGCGCTGCGG</t>
  </si>
  <si>
    <t>GAGGCCTGGGGAAGAGTCGC</t>
  </si>
  <si>
    <t>GTATTGCCGGTGGGTCCAGGA</t>
  </si>
  <si>
    <t>GGACCCGTAAGTATTGCCGG</t>
  </si>
  <si>
    <t>GCCGGGACCACCGCAGCGCTA</t>
  </si>
  <si>
    <t>GACCATGCGTGCCGGTGCCGG</t>
  </si>
  <si>
    <t>GGACCCACCGGCAATACTTAC</t>
  </si>
  <si>
    <t>GTGCCGGTGCCGGAGGCGAC</t>
  </si>
  <si>
    <t>GGCCTGCCCGGGCGGCGGAC</t>
  </si>
  <si>
    <t>GCGGGGCTCCCCGAAGTCCG</t>
  </si>
  <si>
    <t>GAGTCGGTGAGAGGCCTGGCG</t>
  </si>
  <si>
    <t>GAGCCGCCGGGAGGTAGGCGC</t>
  </si>
  <si>
    <t>GCGCCGACGCGCGTGCGCGAC</t>
  </si>
  <si>
    <t>GATACGCCCTCAGCGTGGCG</t>
  </si>
  <si>
    <t>GTCGGCGCCCGGGGCCCTCCG</t>
  </si>
  <si>
    <t>GGCGGGAGTCGGTGAGAGGCC</t>
  </si>
  <si>
    <t>GACCGATTGTCGCTCGGCGG</t>
  </si>
  <si>
    <t>GCCGGGAGGTAGGCGCGGGAC</t>
  </si>
  <si>
    <t>GCGTGAGCGCCGACGCCAC</t>
  </si>
  <si>
    <t>GTGAGAGAAAGCGGCTCCGG</t>
  </si>
  <si>
    <t>GGGGGCATAGCGGGCCAGTA</t>
  </si>
  <si>
    <t>GGGCCGCTCCTCCTTTGAAG</t>
  </si>
  <si>
    <t>GAGGTTTTGCGTCTCTTTCCGC</t>
  </si>
  <si>
    <t>GTCTCTTTCCGCCGGTGGCGT</t>
  </si>
  <si>
    <t>GCGTCGGCGCTCACGCAGGGG</t>
  </si>
  <si>
    <t>GAAGGGGATTCGTGGCGACGG</t>
  </si>
  <si>
    <t>GACGCAAAACCTCTTCAAAGG</t>
  </si>
  <si>
    <t>GCTTCCTTCCCCGCGCCGCGC</t>
  </si>
  <si>
    <t>GTTTAGAGGGAACAAGATCCA</t>
  </si>
  <si>
    <t>GCAGCGGGAGACGACAGGCG</t>
  </si>
  <si>
    <t>GCGGGGCAAGGCGGACGGGAG</t>
  </si>
  <si>
    <t>GGACGGGAGAGGGCGTGCGAG</t>
  </si>
  <si>
    <t>GGGGACACCCGGGACGACC</t>
  </si>
  <si>
    <t>GGGGCAAGACGCTGGCCTGGC</t>
  </si>
  <si>
    <t>GCCTGGCCGGTGCAGGCCCGA</t>
  </si>
  <si>
    <t>GCTCTTCCCGCGCGCTCCCTC</t>
  </si>
  <si>
    <t>GTGCAGCGGTCCCCGAACTC</t>
  </si>
  <si>
    <t>GCCCGACACTCAGCCGGGGCG</t>
  </si>
  <si>
    <t>GAGTTTTCAGAAAAAAAGAAATT</t>
  </si>
  <si>
    <t>GGCGCCGGGGCCGCGCGCTAGA</t>
  </si>
  <si>
    <t>GTCACTGGACTGGTGGGCGC</t>
  </si>
  <si>
    <t>GTAGTGGGTCACTGGACTGGT</t>
  </si>
  <si>
    <t>GTAAGTTCATTTTGGCACAAAGT</t>
  </si>
  <si>
    <t>GAagtaaaaataacactaatc</t>
  </si>
  <si>
    <t>GGTCTGGGCAGTCCCGCTGAC</t>
  </si>
  <si>
    <t>GCGGCCATTACACTTCCATC</t>
  </si>
  <si>
    <t>GGGAGCGCACGCTGCGGCGGA</t>
  </si>
  <si>
    <t>GAGACAAGCGGAAGAGAACGG</t>
  </si>
  <si>
    <t>GGAAGAGAACGGAGGCCGGCA</t>
  </si>
  <si>
    <t>GCGCTCGGTCTGACGAGACT</t>
  </si>
  <si>
    <t>GGTCTGACGAGACTAGGCCA</t>
  </si>
  <si>
    <t>GACCTCTCCATCTAGCGCG</t>
  </si>
  <si>
    <t>GTAGCGCTGCGATCAGCTTTT</t>
  </si>
  <si>
    <t>GTCAGCGGCGAACCCAGCTCCA</t>
  </si>
  <si>
    <t>GTTTAATTTTAGGTGAGTTATTGT</t>
  </si>
  <si>
    <t>GAGGGCCACCCAGCAGGCAAA</t>
  </si>
  <si>
    <t>GCGGGACTGCCCAGACCTTTT</t>
  </si>
  <si>
    <t>GACAGGTATTCCCCGTCAG</t>
  </si>
  <si>
    <t>GGCAATGGGTACTACGAC</t>
  </si>
  <si>
    <t>GGCCGCCATCAGGGACTCGC</t>
  </si>
  <si>
    <t>GGAAGTGTAATGGCCGCCATC</t>
  </si>
  <si>
    <t>GATCAGCTTTTCGGCAATACC</t>
  </si>
  <si>
    <t>GGGGCCGCGCGCTAGATGGAG</t>
  </si>
  <si>
    <t>GATGAGAGGCAAGAAGACCC</t>
  </si>
  <si>
    <t>GTAGAGGGGGTGGCTCGGGGG</t>
  </si>
  <si>
    <t>GCGGTGGCATGGTGTGGTAGA</t>
  </si>
  <si>
    <t>GGGCCTTTCTTTCTTATCCCT</t>
  </si>
  <si>
    <t>GGGGGAGCCTGTATTGGTTG</t>
  </si>
  <si>
    <t>GAGCGGCACCAACGGCCGACC</t>
  </si>
  <si>
    <t>GTTAGGGCGGAGCGGCACCAA</t>
  </si>
  <si>
    <t>GGGGGTGCGCGCCGGGCAGTT</t>
  </si>
  <si>
    <t>GCCAGGTCGCCTGCGCACTGA</t>
  </si>
  <si>
    <t>GTGCAAGGGGAGCCGTGGCCC</t>
  </si>
  <si>
    <t>GTGGCCGTGCAAGGGGAGCCG</t>
  </si>
  <si>
    <t>GCGTTAGGGTGGCCGTGCA</t>
  </si>
  <si>
    <t>GCCCCCAGCCCCAACCAATAC</t>
  </si>
  <si>
    <t>GGCGACGGCGAGAGCTAGAG</t>
  </si>
  <si>
    <t>GATGAGAAGAAGGAGCTGCAT</t>
  </si>
  <si>
    <t>GCGAGAGCGAGGCTACGGAGC</t>
  </si>
  <si>
    <t>GTCAAGACTGTCCAGAGAAGT</t>
  </si>
  <si>
    <t>GAAGAAGGAGCTGCATTGGA</t>
  </si>
  <si>
    <t>GCTAGAGCGGGCGCAGCGTT</t>
  </si>
  <si>
    <t>GTGTGGTAGAGGGGGTGGCTC</t>
  </si>
  <si>
    <t>GTCGGAAGTTATTCACAAC</t>
  </si>
  <si>
    <t>GCCACCCGGCAAGTTATGC</t>
  </si>
  <si>
    <t>GGTGCCAGTCCGTCTTATAGT</t>
  </si>
  <si>
    <t>GGAAGCCCTCGGCGGTCACTG</t>
  </si>
  <si>
    <t>GATTGTCACTGAGGAAACTTC</t>
  </si>
  <si>
    <t>GCGTGTCGAGTGGCTCTTCC</t>
  </si>
  <si>
    <t>GGCGCTGATCACCAGGTGTT</t>
  </si>
  <si>
    <t>GTCGGTTCTTATTTCTCGCC</t>
  </si>
  <si>
    <t>GGAAGTCGGCGTGTCGAG</t>
  </si>
  <si>
    <t>GCTGGTcccaaactcactgaat</t>
  </si>
  <si>
    <t>GAAAAATAGAATACAGGTAAGTAAA</t>
  </si>
  <si>
    <t>GAGTTACAGAAAAATAGAATAC</t>
  </si>
  <si>
    <t>GCTTTTCTTCATGAAGGCGACA</t>
  </si>
  <si>
    <t>GGGTGACATTTGCCTCGGCT</t>
  </si>
  <si>
    <t>GATCTGTGGATCGCGGCGTGT</t>
  </si>
  <si>
    <t>GTGAGCTGATCTGTGGATCG</t>
  </si>
  <si>
    <t>Gattctgatgcaggcgagagt</t>
  </si>
  <si>
    <t>GTCAGCTGCCCCTGTGGCCG</t>
  </si>
  <si>
    <t>GCCCTAAAACACTGAGGGAGACC</t>
  </si>
  <si>
    <t>Gtggtccaatacagaaagagattgc</t>
  </si>
  <si>
    <t>GgcTTGTGCCCTAAAACACTG</t>
  </si>
  <si>
    <t>Gccagcaatctctttctgtat</t>
  </si>
  <si>
    <t>GGTACAATGGAAATATTCTTT</t>
  </si>
  <si>
    <t>GATCAGCTCACAGAGAACG</t>
  </si>
  <si>
    <t>GCTTGTCCTTGAGACACGAA</t>
  </si>
  <si>
    <t>GAGAGCAAAGGATGCTTTCGG</t>
  </si>
  <si>
    <t>GCTGATGAACTACGAcat</t>
  </si>
  <si>
    <t>Gccttcagtgcctaaaatactatg</t>
  </si>
  <si>
    <t>Gtattggaccacatagtatttt</t>
  </si>
  <si>
    <t>GCTTCCCTGCCGGAGTCCGGG</t>
  </si>
  <si>
    <t>GAAAGCAGCACCGAGAGAAAG</t>
  </si>
  <si>
    <t>GTTGTGCCCTGTGTAACACTC</t>
  </si>
  <si>
    <t>GCGAAGTACAACCGTTTG</t>
  </si>
  <si>
    <t>GTCTGAGCACCAGTCGGAAA</t>
  </si>
  <si>
    <t>GGCCGAGCTGAAAGGCGCGA</t>
  </si>
  <si>
    <t>GCCTCCGCCCGGACTCCGGC</t>
  </si>
  <si>
    <t>GCACAACTCAGCTGCCCCAAA</t>
  </si>
  <si>
    <t>GATTCTATCCGTTTCCGAC</t>
  </si>
  <si>
    <t>GTGATAAATCAGGAAGAATTG</t>
  </si>
  <si>
    <t>GTCGCGTCAAGCAGGCTATTC</t>
  </si>
  <si>
    <t>GGCTGCTTGGCTCCACACGT</t>
  </si>
  <si>
    <t>GGAGTTCGGCGGCGGAGAGGA</t>
  </si>
  <si>
    <t>GGCCGCCGTAGGTATTCCGAC</t>
  </si>
  <si>
    <t>GACCGGTAATTCCTCCTAT</t>
  </si>
  <si>
    <t>GAGGTCTCCACAGCGTAGCTG</t>
  </si>
  <si>
    <t>GCCACTCTATCCTTCAATG</t>
  </si>
  <si>
    <t>GGAGGGAGTAAGGGACTTAGC</t>
  </si>
  <si>
    <t>GGACAGGGCTGACAGGGATAA</t>
  </si>
  <si>
    <t>GGGTTATATACTCCTAGGTCC</t>
  </si>
  <si>
    <t>GACAGAATAGTTACGACCTC</t>
  </si>
  <si>
    <t>GCGAGGTCCATGACAGACATG</t>
  </si>
  <si>
    <t>GGCGCTCTAGCCCACGGAGT</t>
  </si>
  <si>
    <t>GTCTGGGAATTCCGGGCGTTT</t>
  </si>
  <si>
    <t>GTTTCGGCTCCTTGGTCGCAG</t>
  </si>
  <si>
    <t>GCGTGCGTGGCAGGAGGGTTC</t>
  </si>
  <si>
    <t>GGGTTCGGGTTATATACTCCT</t>
  </si>
  <si>
    <t>GACCAAGGAGCCGAAACGCC</t>
  </si>
  <si>
    <t>GACATGCGGTCGGGTCTGAGG</t>
  </si>
  <si>
    <t>GGAGAGGATCAGGTTGGCGGA</t>
  </si>
  <si>
    <t>GGTGCCCTCCCCGGACTTGCA</t>
  </si>
  <si>
    <t>GTGGCTCAGGCAAGCGAGGAG</t>
  </si>
  <si>
    <t>GGGCGGGCCTAAGAGTCGAGA</t>
  </si>
  <si>
    <t>GAAGGAATGGAGCTGCCGCGG</t>
  </si>
  <si>
    <t>GCAGGCGAGCGGGCCGATCG</t>
  </si>
  <si>
    <t>GAAACCAAGGTAAGCGCCGTA</t>
  </si>
  <si>
    <t>GGGCATGGAGGATGTGGTGGC</t>
  </si>
  <si>
    <t>GCCAAGCTAAGTGAGCCACCG</t>
  </si>
  <si>
    <t>GCACCAGAGCGCGCACCAGGA</t>
  </si>
  <si>
    <t>GCCGCCTGACCCGGCGGGTGG</t>
  </si>
  <si>
    <t>GGATCAGCCGCCTGACCCGGC</t>
  </si>
  <si>
    <t>GTCAAGACGGCCGGCGGGAC</t>
  </si>
  <si>
    <t>GGCCTCGCGTCAAGACGGC</t>
  </si>
  <si>
    <t>GGCCCGCGAGACTCCGTTTCC</t>
  </si>
  <si>
    <t>GTAGTGCGCCCCTCGCCTTC</t>
  </si>
  <si>
    <t>GAACGAGGCCATGGCCAAGA</t>
  </si>
  <si>
    <t>GTCTTGACGCGAGGCCTGCC</t>
  </si>
  <si>
    <t>GGCCTCAGACCGCCGCCCGGA</t>
  </si>
  <si>
    <t>GTCAGCGTTGGTTCCCGTCT</t>
  </si>
  <si>
    <t>GTCCCCCAAAGGCTGTACTCC</t>
  </si>
  <si>
    <t>GTCACAGTCGACTTCGCGC</t>
  </si>
  <si>
    <t>GGGCCCCTATGTGTAATGAT</t>
  </si>
  <si>
    <t>GCCGGGCCTGGGAGGACCTTG</t>
  </si>
  <si>
    <t>GGCTAAGTGGCAGCTGGGGCC</t>
  </si>
  <si>
    <t>GTAATCTTAGGGATTGTGGGA</t>
  </si>
  <si>
    <t>GTGACTTCAAAGTAATCTTA</t>
  </si>
  <si>
    <t>GTGGATGTGGGGAGCGGCGAA</t>
  </si>
  <si>
    <t>GACACCTCAGGAACCTAAGAC</t>
  </si>
  <si>
    <t>GGGCACCAATCATTACACAT</t>
  </si>
  <si>
    <t>CRISPRa activity score</t>
  </si>
  <si>
    <t>GacaactggtagacaacCAAT</t>
  </si>
  <si>
    <t>GACGGTGGGTCAGCTAACTTG</t>
  </si>
  <si>
    <t>GTAAGGACGCCCCCCCCCGC</t>
  </si>
  <si>
    <t>GATTCCATTCCGTCTTCCTTG</t>
  </si>
  <si>
    <t>GACCCACCGTCTCTCAAAC</t>
  </si>
  <si>
    <t>GCACGAAGATGGCTACCGGC</t>
  </si>
  <si>
    <t>GTCCTACGTCATCACGTGC</t>
  </si>
  <si>
    <t>GTCATCACGTGCCGGGATG</t>
  </si>
  <si>
    <t>GAAGACGGAATGGAATCCAGA</t>
  </si>
  <si>
    <t>GGAATGGAATCCAGATggg</t>
  </si>
  <si>
    <t>GTCTCAgcgcggcgggggccg</t>
  </si>
  <si>
    <t>GAGGTAGAAGGAGTCTCAgcg</t>
  </si>
  <si>
    <t>GCGCGACGACGTGGGGCCGG</t>
  </si>
  <si>
    <t>Gcagctgccgcgccgcgtcgc</t>
  </si>
  <si>
    <t>Ggcggggagactcgcggcggg</t>
  </si>
  <si>
    <t>GGAAAGGCGCAGCCCGAATAG</t>
  </si>
  <si>
    <t>GCTGATGTAAGACCTTTCTCG</t>
  </si>
  <si>
    <t>GCTCCGGGCGCGACGACGT</t>
  </si>
  <si>
    <t>GTCCCGGATGTGGTTGCTA</t>
  </si>
  <si>
    <t>GCAACGACACCGCCGGAGTCC</t>
  </si>
  <si>
    <t>GGTCGCTGCCAGAAAATTACC</t>
  </si>
  <si>
    <t>GCCTCTGGCCCCGCGCGCATT</t>
  </si>
  <si>
    <t>GACCTTCGACCTCTCAAGACC</t>
  </si>
  <si>
    <t>GTCCTCCTAACGTGTGAGGCT</t>
  </si>
  <si>
    <t>GGGGGGTCCTCCTAACGTGTG</t>
  </si>
  <si>
    <t>GGCAGCGACCTAATGCGCGCG</t>
  </si>
  <si>
    <t>GTCGTTGCCCGGGTAATTTTC</t>
  </si>
  <si>
    <t>GGCACCAGCTCACGGTCTGT</t>
  </si>
  <si>
    <t>GGGGCCTCTCAAACCTGTCCT</t>
  </si>
  <si>
    <t>GTCTCCTCCCCCGCCCAAGCTC</t>
  </si>
  <si>
    <t>GCGGGGTGCCCGCGCGCAGGAC</t>
  </si>
  <si>
    <t>GCGCGCAGGACGGGACGCC</t>
  </si>
  <si>
    <t>GACGGGACGCCAGGGTTTGTGT</t>
  </si>
  <si>
    <t>GGGCAGCTCGGAGAGGTACG</t>
  </si>
  <si>
    <t>GAAGAGCTAAGAGGCGGGTCTC</t>
  </si>
  <si>
    <t>GGGTCCTAGGACAGGTTTGAG</t>
  </si>
  <si>
    <t>GCCTATTTCCCCTCCAGCGCC</t>
  </si>
  <si>
    <t>Gctcctctcccccccgccccgc</t>
  </si>
  <si>
    <t>GAAGGGAGCGAGTCCGTTCCA</t>
  </si>
  <si>
    <t>GCCCGCTCCGCTCTCCACTCC</t>
  </si>
  <si>
    <t>GAGCCTCGTGTCGGAGTGAGG</t>
  </si>
  <si>
    <t>GGGCGCTCTAGCCGCTCAGTC</t>
  </si>
  <si>
    <t>GCAGAAAGCGGAGAGTCACAG</t>
  </si>
  <si>
    <t>GCCCCCCTCATTCCCAGGCAA</t>
  </si>
  <si>
    <t>GGGGAATGAGCCGGGAGAGCC</t>
  </si>
  <si>
    <t>GccAGCCCGGAGCCTGAGCCgg</t>
  </si>
  <si>
    <t>Gcgaggcccgcccgggcgggt</t>
  </si>
  <si>
    <t>GGCTCTGTAGGCTCGGGACC</t>
  </si>
  <si>
    <t>GAGCGGGCGCAGGCCGTGGAA</t>
  </si>
  <si>
    <t>GGCCGCCTGGCAAACCCGGAG</t>
  </si>
  <si>
    <t>Ggagcgagcgcagcgcagcag</t>
  </si>
  <si>
    <t>GCGGGCGAGCAAGCGGTCGGC</t>
  </si>
  <si>
    <t>GGCTGCTGCGCGGCAGCGGGC</t>
  </si>
  <si>
    <t>GCTTGGGTCGAGGCTGCTGCG</t>
  </si>
  <si>
    <t>GggagggGGACCCGGGACGGG</t>
  </si>
  <si>
    <t>GACTCTCCGCTTTCTGCTGC</t>
  </si>
  <si>
    <t>GTGGGCTCCTATTGGTAGGC</t>
  </si>
  <si>
    <t>GAGTGGGGTGCGAGGGTACAA</t>
  </si>
  <si>
    <t>GTACCCGGGAGCGAGCGGGCA</t>
  </si>
  <si>
    <t>GGGCTCCAGATAGCACGTCG</t>
  </si>
  <si>
    <t>GTAGAGTGCGCTCGGTAAC</t>
  </si>
  <si>
    <t>GCTGCAGTTTATCCTAACT</t>
  </si>
  <si>
    <t>GTTGGTAAAACGCTGCAGTGC</t>
  </si>
  <si>
    <t>GGTACAGTAGGTGTAGAGCT</t>
  </si>
  <si>
    <t>GTATACCCTCGACGTGCTATC</t>
  </si>
  <si>
    <t>GTGCCGGTAACGCACGCTTC</t>
  </si>
  <si>
    <t>GCCCCTCCAGTTGGCTTCGTG</t>
  </si>
  <si>
    <t>GGAGGAGGAGGGTCAGAACTC</t>
  </si>
  <si>
    <t>GAGAACAAAGTGAGTGGAATAA</t>
  </si>
  <si>
    <t>GGACTCGGAAACTTTAACTG</t>
  </si>
  <si>
    <t>GCTCCCGCTCCCGGAATGGACT</t>
  </si>
  <si>
    <t>GCCAACTGGAGGGGCGGGCGT</t>
  </si>
  <si>
    <t>GTCCTAATCCACACCAGCAGG</t>
  </si>
  <si>
    <t>GTTTCCGAGTCCATTCCGGGAG</t>
  </si>
  <si>
    <t>GGGAGCGGGAGCCCATCTTGC</t>
  </si>
  <si>
    <t>GCTGGCTGCCGAGGCCCTCGC</t>
  </si>
  <si>
    <t>GCCGCTGGGCGCCGACCCATGC</t>
  </si>
  <si>
    <t>GGAGTGCTCGGGCGGGCCGCT</t>
  </si>
  <si>
    <t>GGCACTCTGGTTCTGCGGC</t>
  </si>
  <si>
    <t>GAACATCCAGAATCATGCAGTATAT</t>
  </si>
  <si>
    <t>GCCTTATTTCTGAGAGTGGGA</t>
  </si>
  <si>
    <t>GACGGTTTAGCCAAGGCCCGT</t>
  </si>
  <si>
    <t>GCAAGGTCATGTTAGTAAAG</t>
  </si>
  <si>
    <t>GTTATACATTAGTACAAACAAGC</t>
  </si>
  <si>
    <t>GTTCAAATACCTGTTTCAAGCA</t>
  </si>
  <si>
    <t>GCACACGCCTGGGCATTCGT</t>
  </si>
  <si>
    <t>GGCCTGTAGGGTGACGGGTAG</t>
  </si>
  <si>
    <t>GCTTTTAAAATGGAAAAAAAAAT</t>
  </si>
  <si>
    <t>GCACATTATTTTAGCTACTT</t>
  </si>
  <si>
    <t>GTATAACCGTGCTTGAAAC</t>
  </si>
  <si>
    <t>GTTAAATTCTTTGAGAGTGTGTTCG</t>
  </si>
  <si>
    <t>GTTGTGTTCTCAGCAGGCCTC</t>
  </si>
  <si>
    <t>GGGCGCCGACCCATGCTGGCT</t>
  </si>
  <si>
    <t>GTCTCCCTGGTGGAGTACGT</t>
  </si>
  <si>
    <t>GCACACCAACCCCAGGGTGT</t>
  </si>
  <si>
    <t>GTTGCTTCGGTCACAGCCCGA</t>
  </si>
  <si>
    <t>GCGGCAGGGCGCGGAAACC</t>
  </si>
  <si>
    <t>GGCGTCGGAGCAGCGCGGCA</t>
  </si>
  <si>
    <t>GGTTGGTGTGCAGCATCATTG</t>
  </si>
  <si>
    <t>GAGCCTAGCCAGTTGCAGTTA</t>
  </si>
  <si>
    <t>GCTGTGACCGAAGCAACAA</t>
  </si>
  <si>
    <t>GGTGGAGTACGTCGGTGGGT</t>
  </si>
  <si>
    <t>Ggtgctttaatctgcaaatc</t>
  </si>
  <si>
    <t>GCAGATATCTCAGATACAACC</t>
  </si>
  <si>
    <t>GCTTCTATTTGGACTGAGAAGA</t>
  </si>
  <si>
    <t>GAGCTCTAACGCAGGCTCAGG</t>
  </si>
  <si>
    <t>GACACCGGTTCCGCAGCGCCG</t>
  </si>
  <si>
    <t>GGGAGAGGTCTAACAACATGC</t>
  </si>
  <si>
    <t>GGGGGCCTCAGTAACAAAGTA</t>
  </si>
  <si>
    <t>GGTTCCTCCCACACGGGACAC</t>
  </si>
  <si>
    <t>GAAACAAGAAATCAAGCGCATCC</t>
  </si>
  <si>
    <t>GCGCCGGGAGGGTGGCGGCTGG</t>
  </si>
  <si>
    <t>GAGGACATTCATGTGCACTC</t>
  </si>
  <si>
    <t>GATCGCAATTAACTGACGAG</t>
  </si>
  <si>
    <t>GTTTCTAAAATACGAGAAG</t>
  </si>
  <si>
    <t>GGGAGGGTGGCGGCTGGCGGGC</t>
  </si>
  <si>
    <t>GGACTTGGAGGTAAAGTCACT</t>
  </si>
  <si>
    <t>GCCTGCGTTAGAGCTCCCGCT</t>
  </si>
  <si>
    <t>GTAAAAGACCATCCTAATCCG</t>
  </si>
  <si>
    <t>GCGGAACCGGTGTCCCGTG</t>
  </si>
  <si>
    <t>GCCCCTCGGTGACATTACA</t>
  </si>
  <si>
    <t>Gcaccgaatcagagtgaggtg</t>
  </si>
  <si>
    <t>GcccaaggttacacaATAAATC</t>
  </si>
  <si>
    <t>GTCCGCATCTCTCGATATTGTC</t>
  </si>
  <si>
    <t>GAGAGAGATTATAAATGAATCC</t>
  </si>
  <si>
    <t>GACTTCAGAGCCTGCTGAAAAT</t>
  </si>
  <si>
    <t>GGTTCCGCAGCGCCGCGGATT</t>
  </si>
  <si>
    <t>GGCAGAGCGTTTATTTTCCAG</t>
  </si>
  <si>
    <t>GTGCCTCAGTCTTTGTTAGCC</t>
  </si>
  <si>
    <t>GAGTGTCTGTTAAATAATGGG</t>
  </si>
  <si>
    <t>GTTGCACCAAGCGGCAGTTCG</t>
  </si>
  <si>
    <t>GAGGTATCAGGCTATGACCTA</t>
  </si>
  <si>
    <t>GGAACCCCAGAGAGGCCAGAT</t>
  </si>
  <si>
    <t>GTAGTTCTGCTTGCAAGCCTT</t>
  </si>
  <si>
    <t>GATACCTCACATTGCCGAGAAT</t>
  </si>
  <si>
    <t>GCCGAGAATCGGAGTTCTG</t>
  </si>
  <si>
    <t>GAATCGGAGTTCTGTGGCTCCG</t>
  </si>
  <si>
    <t>GCCGACAGCCTGTAGGGTGATC</t>
  </si>
  <si>
    <t>Gagcctctgttcatctgaat</t>
  </si>
  <si>
    <t>GtgcttaagaaaCTTCTCACCC</t>
  </si>
  <si>
    <t>GTATTGATTGATGTAGAGGTGG</t>
  </si>
  <si>
    <t>GTGGGGGAGAAGATCAAAGACA</t>
  </si>
  <si>
    <t>GACAAGGATTGAGAATCAGGGA</t>
  </si>
  <si>
    <t>GAATCAGGGATGGGAAAAGCAGT</t>
  </si>
  <si>
    <t>GCCGCCCTGCCTGCCTGGGAGGT</t>
  </si>
  <si>
    <t>GAAAGTGGGCGGGACATGCTCC</t>
  </si>
  <si>
    <t>GGCAGGCAGGGCGGCTGTCAG</t>
  </si>
  <si>
    <t>GCTTGCCAGCCCGCGCGCCG</t>
  </si>
  <si>
    <t>GCGCCGGGGCGGGACCTAGCG</t>
  </si>
  <si>
    <t>GCCTGCAcgcgccggcggccg</t>
  </si>
  <si>
    <t>GTCCGAGCCTGCAcgcgccgg</t>
  </si>
  <si>
    <t>GGCGCGCACATGGCCGCCAGC</t>
  </si>
  <si>
    <t>GGCTAGGGTACACTTCGGGGT</t>
  </si>
  <si>
    <t>GCCGGGTTGGGGTAGGTGAGC</t>
  </si>
  <si>
    <t>GCTGGCAAGCTccgcccccct</t>
  </si>
  <si>
    <t>GCAGGCTCGGACAGGTAAAGG</t>
  </si>
  <si>
    <t>GCGCGCGGGAGGCAACCCAGC</t>
  </si>
  <si>
    <t>GAGTTGTAGTCCGGTGGAGC</t>
  </si>
  <si>
    <t>GTTTTAGTGCACCATTCATATA</t>
  </si>
  <si>
    <t>GTATGACTCTCTAATTGTAGT</t>
  </si>
  <si>
    <t>GAAAGCTGGTGCTCCCTCTTCC</t>
  </si>
  <si>
    <t>GAATGTTAAAGCAGCCAGCCTGCTA</t>
  </si>
  <si>
    <t>GCCAGCCTGCTATGGAAAATTA</t>
  </si>
  <si>
    <t>GCTATGGAAAATTAAGGTCTAAAC</t>
  </si>
  <si>
    <t>GCACCAGCTTTCTAGGAATCCAT</t>
  </si>
  <si>
    <t>GCTTTCTAGGAATCCATAGGTTTC</t>
  </si>
  <si>
    <t>GAGTCCGGCTGGGTCCGCGGG</t>
  </si>
  <si>
    <t>GAATGGTGCACTAAAACACTAC</t>
  </si>
  <si>
    <t>GACGGGAAGTGGAGTCCGGC</t>
  </si>
  <si>
    <t>GAATGCGGCCTACGCgggt</t>
  </si>
  <si>
    <t>GCCTACGCgggtgggggggaa</t>
  </si>
  <si>
    <t>GCAGCCCCGGTGACACTGGGA</t>
  </si>
  <si>
    <t>GGGATCGCTGAGAGGACCGAG</t>
  </si>
  <si>
    <t>GGACCGAGCGGATTCCGGAG</t>
  </si>
  <si>
    <t>GAGGCGGAGGCGCTCAATCTG</t>
  </si>
  <si>
    <t>GAGTCATACCCATATATGAA</t>
  </si>
  <si>
    <t>GTAGTCCGGTGGAGCGGGGGT</t>
  </si>
  <si>
    <t>GCGTGGTAGGGGCAGAGGGGGG</t>
  </si>
  <si>
    <t>GATCTGGCCCAACGATGCGGA</t>
  </si>
  <si>
    <t>GGTCCTGGCCTCTCTGTGAGT</t>
  </si>
  <si>
    <t>GGTCCCTAGTGTGCCCAGCCCTG</t>
  </si>
  <si>
    <t>GAAGGTGCCCTCCGCATCGTT</t>
  </si>
  <si>
    <t>GCCTCTGACACGACGACT</t>
  </si>
  <si>
    <t>GCACTGCGGCGTGGTAGGGGCAG</t>
  </si>
  <si>
    <t>GAGGGGGGAGGTTGCTTCTGT</t>
  </si>
  <si>
    <t>GGCCTCTCACCAGCCTCAGGGCT</t>
  </si>
  <si>
    <t>GCACACTAGGGACCACCCAGCA</t>
  </si>
  <si>
    <t>Gttcgagctcaaagtactcct</t>
  </si>
  <si>
    <t>GAATCTGgccctttacacgga</t>
  </si>
  <si>
    <t>GATCGATCCATTGACAGAATC</t>
  </si>
  <si>
    <t>GGGGTTTCCATCAATATCGGG</t>
  </si>
  <si>
    <t>GCACCCCGAGCGCGGAATCC</t>
  </si>
  <si>
    <t>Gatcgtgaaaaaaagcaccg</t>
  </si>
  <si>
    <t>Gtactttgagctcgaacgg</t>
  </si>
  <si>
    <t>GTGCACGCCCGTGCTGGGCGC</t>
  </si>
  <si>
    <t>GCAGGGGAAACAGCGACGCAC</t>
  </si>
  <si>
    <t>GAGAGGCTGTAAACAAGCCAA</t>
  </si>
  <si>
    <t>GAGTTGGCTTCGACGCCAG</t>
  </si>
  <si>
    <t>GCGTCGAAGCCAACTCCTTAC</t>
  </si>
  <si>
    <t>GTCCCGGCCTACTCCCGGAAC</t>
  </si>
  <si>
    <t>GGCCTACTCCCGGAACAGGAG</t>
  </si>
  <si>
    <t>GAGCACATACCTGAACCAGTA</t>
  </si>
  <si>
    <t>GGGGAGCATCTTAGCTGTTTG</t>
  </si>
  <si>
    <t>GCGTCGCTGGTGCAAAACCTC</t>
  </si>
  <si>
    <t>GTGCAAAACCTCGGGTGCG</t>
  </si>
  <si>
    <t>GCGGACTCTTGGAAGAGAGG</t>
  </si>
  <si>
    <t>GGCTTCGACGCCAGCGGGC</t>
  </si>
  <si>
    <t>Gatctgattggaagtgggagct</t>
  </si>
  <si>
    <t>GCCGCGGCCTACGCGTCTCCC</t>
  </si>
  <si>
    <t>GTTGTTTCCTCCTACAGAATAC</t>
  </si>
  <si>
    <t>GCACCGCCGACGTCAAAACAC</t>
  </si>
  <si>
    <t>GACGTCAAAACACCGGGCCTG</t>
  </si>
  <si>
    <t>GGATGGTGGCGGGAAGAAGGC</t>
  </si>
  <si>
    <t>GCGCCCCTCGCCCGATTTGAT</t>
  </si>
  <si>
    <t>GTTCCCACGGAGGCGTCCAGG</t>
  </si>
  <si>
    <t>GAGGCGTCCAGGGGGCGAAG</t>
  </si>
  <si>
    <t>GCACACAAGACTTTTTCCCAG</t>
  </si>
  <si>
    <t>GAGGGTGCTGGCCGCGCCCAG</t>
  </si>
  <si>
    <t>GcagtttttatttagactgGG</t>
  </si>
  <si>
    <t>GGCGGGGAGACCCCCGGAGGA</t>
  </si>
  <si>
    <t>GGGAGGCAGTGACGGCACGGAT</t>
  </si>
  <si>
    <t>GAAGCACCACAGTAACAACAT</t>
  </si>
  <si>
    <t>GAGCTATGGGGGTGTCCACT</t>
  </si>
  <si>
    <t>GTTTAGCAACAGGTCAGGAGT</t>
  </si>
  <si>
    <t>GCCTCCGTGGGAACCCCCGGC</t>
  </si>
  <si>
    <t>GACGCGTAGGCCGCGGCCCCC</t>
  </si>
  <si>
    <t>GTAGGAGGAAACAACATTTTTGT</t>
  </si>
  <si>
    <t>GAGATACAGCCTTCCTACCC</t>
  </si>
  <si>
    <t>GTTCTGGGGCGGCACAGCCA</t>
  </si>
  <si>
    <t>GGTGCGCCGCGTGCGCAGGAG</t>
  </si>
  <si>
    <t>GATTCACCTCGCCCGGTCCTG</t>
  </si>
  <si>
    <t>GGCGCCTGTGTCCAGAGACCC</t>
  </si>
  <si>
    <t>GGACCAAGCAACGTGAGAG</t>
  </si>
  <si>
    <t>GCGTCCCTGGGACCTCAGGAC</t>
  </si>
  <si>
    <t>GGGCGAGGTGAATCGTGCCGA</t>
  </si>
  <si>
    <t>GGTGAATCGTGCCGATgggc</t>
  </si>
  <si>
    <t>GACACCCCCAGCTGCGTCCCT</t>
  </si>
  <si>
    <t>GCCGCGTGCGCAGGAGGGGGT</t>
  </si>
  <si>
    <t>GCGAAGGCGCCTGACGCAAG</t>
  </si>
  <si>
    <t>GTCTCTGGCGGAGCTGCCTCC</t>
  </si>
  <si>
    <t>GAAGCACGACCCGCGTCTC</t>
  </si>
  <si>
    <t>GGAGTCCGCCCAACAGAGA</t>
  </si>
  <si>
    <t>GCGCCTGACGCAAGCGGAACT</t>
  </si>
  <si>
    <t>GGCCGGAGCCCCTCTCTGTT</t>
  </si>
  <si>
    <t>Ggagaggggagagcagcgac</t>
  </si>
  <si>
    <t>GTCGCGTTCAGAGCTGCCGC</t>
  </si>
  <si>
    <t>GAACAGATGGAAACGTGAAGA</t>
  </si>
  <si>
    <t>GAAACGTGAAGACGGGTAGCT</t>
  </si>
  <si>
    <t>GAGCGGGCCTGCACCGGCGGT</t>
  </si>
  <si>
    <t>GCCTGCACCGGCGGTTGGGC</t>
  </si>
  <si>
    <t>GGTGGTGCCGGGCTTTGGCTT</t>
  </si>
  <si>
    <t>GTTCTCAGCTGGGGGGTACG</t>
  </si>
  <si>
    <t>GTACGGGGGAAGATGGCTGGA</t>
  </si>
  <si>
    <t>GGGCGCGCCGCGGTCCCAGG</t>
  </si>
  <si>
    <t>GTCCCAGGTGGACCCCGCCCC</t>
  </si>
  <si>
    <t>GCCCAGTGGCCACGCTGTA</t>
  </si>
  <si>
    <t>GGGCCAGGATGGAGCTGCCCTC</t>
  </si>
  <si>
    <t>GCCAAGGGCTCTGGGCCAGGA</t>
  </si>
  <si>
    <t>GAGAGTCTCACGGGgccccg</t>
  </si>
  <si>
    <t>Ggccggagaccgccccgggcg</t>
  </si>
  <si>
    <t>Gcggaggccggagaccgccc</t>
  </si>
  <si>
    <t>GGCGTTGGAGCCACAggcg</t>
  </si>
  <si>
    <t>GAGACTCTCGGGCGAGCGCG</t>
  </si>
  <si>
    <t>Gagcgccatgggcgccggg</t>
  </si>
  <si>
    <t>GCGTTGGGGGCGGCTCTCGG</t>
  </si>
  <si>
    <t>GATGGGTGGGCGGGACAGGCCA</t>
  </si>
  <si>
    <t>GGAAGATGGGTGGGCGGGAC</t>
  </si>
  <si>
    <t>GGCCACGCTGTAGGGCTCAGGGT</t>
  </si>
  <si>
    <t>GGCGCCCTAAGAACTGGCCg</t>
  </si>
  <si>
    <t>GCCACTGGGCATGTGTTTCCT</t>
  </si>
  <si>
    <t>GCATGTGTTTCCTCGGCCCC</t>
  </si>
  <si>
    <t>GcccccacGGCCAGTTCTTA</t>
  </si>
  <si>
    <t>GCTACTGCGCAGACTCCACCT</t>
  </si>
  <si>
    <t>GGAGCATGGAAGTCTTGGTTTC</t>
  </si>
  <si>
    <t>GCGCCAACCTCCCGCCCACA</t>
  </si>
  <si>
    <t>GGTGGGGAAAGACTTGACATC</t>
  </si>
  <si>
    <t>GAAACGGGGAAAGGAGCGGCG</t>
  </si>
  <si>
    <t>GAGCGGCGGGGGGTTGGGGAGT</t>
  </si>
  <si>
    <t>GACTTCCATGCTCCTTGTGGGC</t>
  </si>
  <si>
    <t>GGCGGGAGGTTGGCGCTTCTG</t>
  </si>
  <si>
    <t>GGCGCTTCTGGGGTGGGTCAT</t>
  </si>
  <si>
    <t>GAATGTTTAAATTAAGACAGG</t>
  </si>
  <si>
    <t>GCAGAGAACTTTCTAGGAGGT</t>
  </si>
  <si>
    <t>GAGCGCAAGCCGGCCGGCTTC</t>
  </si>
  <si>
    <t>GAGCAAGCAGCCGGTGAAGT</t>
  </si>
  <si>
    <t>GAGTCCGAGAAGCAAAATGGG</t>
  </si>
  <si>
    <t>GGGCCTGGAGTGCCCGGAAGC</t>
  </si>
  <si>
    <t>GAAAGTTCTCTGCACCCGG</t>
  </si>
  <si>
    <t>GCACCCGGTGGTCCAGAGGGCC</t>
  </si>
  <si>
    <t>GAAGCAAAATGGGAGGGCCCG</t>
  </si>
  <si>
    <t>GTAGTGAGTCATTACATCGTG</t>
  </si>
  <si>
    <t>GTAGGAGCGCTTCCCGGCCGG</t>
  </si>
  <si>
    <t>GGCGGTAAATGAGGCGAGCAC</t>
  </si>
  <si>
    <t>GTCCTGGCGCGGCCAATGG</t>
  </si>
  <si>
    <t>GCGGCGAAGCCCGAACCCATG</t>
  </si>
  <si>
    <t>GCACCGCAGATGCCGGTCGC</t>
  </si>
  <si>
    <t>GCTGATTGGTGGAACCCGCG</t>
  </si>
  <si>
    <t>GGCCGCCCCGCCTCCCCAACG</t>
  </si>
  <si>
    <t>GCCGGCGGGCAGGGGTTTGT</t>
  </si>
  <si>
    <t>GTGCCCTCCTGCAGCACGCG</t>
  </si>
  <si>
    <t>GACCGGCTGGCCTGCTGGAACT</t>
  </si>
  <si>
    <t>GGGTCAGCGGTGAGCCAGAA</t>
  </si>
  <si>
    <t>GTAAATCCTTGCCTGCCAGAG</t>
  </si>
  <si>
    <t>GATTTGTGGCTCACTTCGTG</t>
  </si>
  <si>
    <t>GGAACCTCGCGTGCTGCAGG</t>
  </si>
  <si>
    <t>GAATGAGTTGGCACTCTCC</t>
  </si>
  <si>
    <t>GCTGACCCACTCTGGCAGGCA</t>
  </si>
  <si>
    <t>GAGCCTGGCCGAGTTCCAGC</t>
  </si>
  <si>
    <t>GCTGCGTTGGCGGGTTCGCCG</t>
  </si>
  <si>
    <t>GGGGCCCGGCGCTGCGTTGG</t>
  </si>
  <si>
    <t>GGTCCAGGTCCCGGCTTCCC</t>
  </si>
  <si>
    <t>GCTTCCCGGGCGAGGAGCGGG</t>
  </si>
  <si>
    <t>GCAGCTCGCTAGGAGCCGGGG</t>
  </si>
  <si>
    <t>GGAGGCCGCGGAGCGTTTGC</t>
  </si>
  <si>
    <t>GCTGGTGGAGGCAGTGGGCAA</t>
  </si>
  <si>
    <t>GGCGACCTTCGCGGTCCTC</t>
  </si>
  <si>
    <t>GACCACGAGGTGGGGGCCGCT</t>
  </si>
  <si>
    <t>GGCGAGGAGCGGGAGGGAGGT</t>
  </si>
  <si>
    <t>GGGTGTGCGCGCGGCCAAT</t>
  </si>
  <si>
    <t>GGGGAGTGTTGCAGGGGGGAT</t>
  </si>
  <si>
    <t>GGGGGTGGGGGAGTGTTGCAGG</t>
  </si>
  <si>
    <t>GGCCGCGCGCACACCCACcg</t>
  </si>
  <si>
    <t>GggagTTAAAGGGCGCTGC</t>
  </si>
  <si>
    <t>GTCCTAGCgcgcggccggcat</t>
  </si>
  <si>
    <t>GCTCCCGGCCGTGGCTGGATA</t>
  </si>
  <si>
    <t>GCTGGATACGGGCGCCTA</t>
  </si>
  <si>
    <t>Gcgttgcgccgcggcctgcct</t>
  </si>
  <si>
    <t>GCTGGGCGCGCTGGAGGCGGT</t>
  </si>
  <si>
    <t>GTGCAGCCTCGGGATACTCCT</t>
  </si>
  <si>
    <t>GcgcccACGTGGTCGGTAG</t>
  </si>
  <si>
    <t>GCGCCCGTATCCAGCCACGGC</t>
  </si>
  <si>
    <t>GAGTCTTGGTCTTGAGCTGC</t>
  </si>
  <si>
    <t>GACGGCGGCAGGGCGCAGCGG</t>
  </si>
  <si>
    <t>GccccgggATTGGGAGCGAG</t>
  </si>
  <si>
    <t>GCAGCGGAGGGACCGGGCACC</t>
  </si>
  <si>
    <t>GGCAGGGCGCAGCGGAGGGAC</t>
  </si>
  <si>
    <t>GCGGGCCGGGGCCGCGTCTCG</t>
  </si>
  <si>
    <t>Gaggccgcccctgcgtccc</t>
  </si>
  <si>
    <t>GATCGCCTTCCCCCCGAGACG</t>
  </si>
  <si>
    <t>GCCGTGTCCTTCGCGTcccgg</t>
  </si>
  <si>
    <t>GCCCTGCCGCCGTCCTCCCGG</t>
  </si>
  <si>
    <t>GgccccccgAAAACGCGCTCC</t>
  </si>
  <si>
    <t>GGGTCTAGGGAGTAGTGAT</t>
  </si>
  <si>
    <t>GAAGTGTACCAGGCTGCTAG</t>
  </si>
  <si>
    <t>GCTGCTAGAGGTAGCTAGGGC</t>
  </si>
  <si>
    <t>GGCTGGAAACGCACTAACATG</t>
  </si>
  <si>
    <t>GCATGCTCTGGAGCACCACGC</t>
  </si>
  <si>
    <t>GACCCCTCAAAAAACAAACCC</t>
  </si>
  <si>
    <t>GCCTACACTCAGAGAATGCTC</t>
  </si>
  <si>
    <t>GAGCCAGAGGAAGGCGTGTCA</t>
  </si>
  <si>
    <t>GCTTGGCCAAAGCACCTGGTC</t>
  </si>
  <si>
    <t>GGAGAGAATGTGACAAGTGC</t>
  </si>
  <si>
    <t>GGAGGGGATTGGCGGAGCGCG</t>
  </si>
  <si>
    <t>GGATTTCGGAGGGGATTGG</t>
  </si>
  <si>
    <t>GCCCACGCTGGAGAAAAAGGC</t>
  </si>
  <si>
    <t>Gcggctctgcgcgcgtccgag</t>
  </si>
  <si>
    <t>GcTTAACCCCTGCGGGCCCGC</t>
  </si>
  <si>
    <t>GGCTCCGCCCCGCGGGGACAC</t>
  </si>
  <si>
    <t>GCCGCCTCCGCGCTCACCGCC</t>
  </si>
  <si>
    <t>GAGAAAAAGGCCGGAGCTGGGAG</t>
  </si>
  <si>
    <t>GccccggcgcTGGATTTCGGA</t>
  </si>
  <si>
    <t>GCAGCTGATTGGCTGCCCACGC</t>
  </si>
  <si>
    <t>GCTATGCAGCTCTGCGCAGCTGAT</t>
  </si>
  <si>
    <t>GTACGTTGTTGCTACTCAGAA</t>
  </si>
  <si>
    <t>GATGAATTTGCAGAGTGCGCG</t>
  </si>
  <si>
    <t>GTCAGATGACTAATGCAAGATG</t>
  </si>
  <si>
    <t>GAGGTGGTAATAATAAAGTCACA</t>
  </si>
  <si>
    <t>GTTTTTGGAAGAGAGGAGAGAGG</t>
  </si>
  <si>
    <t>GTGCCCGGGCGGTGAGCGCGG</t>
  </si>
  <si>
    <t>GCTCTGGGCCGGCGGGCCCGC</t>
  </si>
  <si>
    <t>GTTGTTGCTACTCAGAATGGAAAG</t>
  </si>
  <si>
    <t>GCAGCCCTGTGGACCGGCCA</t>
  </si>
  <si>
    <t>GTGGACCGGCCAAGGCTCCCG</t>
  </si>
  <si>
    <t>GAGTCCGGCAGCCCTGTGGAC</t>
  </si>
  <si>
    <t>GGGCTATGGGCAGCCCTCGCC</t>
  </si>
  <si>
    <t>GTGTGAAAGCAAAGGGCCGGC</t>
  </si>
  <si>
    <t>GGCTGGCGAGTCCGGGCTA</t>
  </si>
  <si>
    <t>GGATCGTGTGAAAGCAAAGGGC</t>
  </si>
  <si>
    <t>GCAAGCGAACCCGAGCGCTgg</t>
  </si>
  <si>
    <t>GGGATGGAAGTTAGCGAATT</t>
  </si>
  <si>
    <t>GCTGGAGAAAGCGCGGGCGCA</t>
  </si>
  <si>
    <t>GGGAGATTAGCAAAGTCGG</t>
  </si>
  <si>
    <t>GCCAGCCCCACCCCGGGAGCCT</t>
  </si>
  <si>
    <t>GCCGGACTCGCGTGGCCGCG</t>
  </si>
  <si>
    <t>GCGTGGACTCCGTTCCCCAGC</t>
  </si>
  <si>
    <t>GCCGGGTGCCCGCTTCTCCCG</t>
  </si>
  <si>
    <t>GCTAATCTCCCGGACCGCATC</t>
  </si>
  <si>
    <t>GCATCTGGACGCTCTGGCTC</t>
  </si>
  <si>
    <t>GGCCGAGTTCAGCGGAATTG</t>
  </si>
  <si>
    <t>GAGTTCAGCGGAATTGCGGGA</t>
  </si>
  <si>
    <t>GAAAAGGTGCTGCCGTCTCCC</t>
  </si>
  <si>
    <t>GAACTGGGCAGACACCAGAC</t>
  </si>
  <si>
    <t>GACTCAGTCCCAACCGAAC</t>
  </si>
  <si>
    <t>GCCTTCCTCCAAGGACTGTGA</t>
  </si>
  <si>
    <t>GAGCCTGGACTGCAGTTGCCG</t>
  </si>
  <si>
    <t>GAGGACGTAAACACCGATC</t>
  </si>
  <si>
    <t>GACGTGCGATGGGGGAGGAGT</t>
  </si>
  <si>
    <t>GTCCCCACGACATAGCAGGACT</t>
  </si>
  <si>
    <t>GTTGACAAACAACCGAGAT</t>
  </si>
  <si>
    <t>GGCAGACACCAGACCGGCCC</t>
  </si>
  <si>
    <t>GGTGTCTGCCCAGTTCGGTT</t>
  </si>
  <si>
    <t>Gggtgtttctcacagagg</t>
  </si>
  <si>
    <t>Gatcattcttgggtgtttctcacag</t>
  </si>
  <si>
    <t>Gggggatttggcagggtcat</t>
  </si>
  <si>
    <t>GATCATCTTTCCTTATGGG</t>
  </si>
  <si>
    <t>Gcagacaaacaagtgaacaa</t>
  </si>
  <si>
    <t>Gaaatatgtgctgtgtccactc</t>
  </si>
  <si>
    <t>Gctttgttaaacagatgcttga</t>
  </si>
  <si>
    <t>Gggacacaaacactctgcct</t>
  </si>
  <si>
    <t>GAATTGATCATCTTTCCTTA</t>
  </si>
  <si>
    <t>Gggtcataggacactagtgg</t>
  </si>
  <si>
    <t>GGTCTGATACTCGAAGGAAA</t>
  </si>
  <si>
    <t>GTGGAACTTCCTTTGGTCGG</t>
  </si>
  <si>
    <t>GGAAGAGCTAAAGAGGAATC</t>
  </si>
  <si>
    <t>GCGTGATAGGAAGAGCTAAAG</t>
  </si>
  <si>
    <t>GAACGTTAGTTGACCCTGA</t>
  </si>
  <si>
    <t>GCTTCGCTGGCGTAAAGTCCC</t>
  </si>
  <si>
    <t>GGCGCTGGCCTGGCCGTGTT</t>
  </si>
  <si>
    <t>GAGTATCAGACCCCCGACCAA</t>
  </si>
  <si>
    <t>GTCAACTAACGTTCTCCGTGA</t>
  </si>
  <si>
    <t>GTCGGGGGTCTGATACTCGA</t>
  </si>
  <si>
    <t>GGCAGCGGGCGTGCGAATCCC</t>
  </si>
  <si>
    <t>GCGAATCCCAGGCTTGTCAGA</t>
  </si>
  <si>
    <t>GCGCTGGAGGCTGGGGTCGCT</t>
  </si>
  <si>
    <t>GGCAGACGTCCAGACTCACCC</t>
  </si>
  <si>
    <t>Gcttcaccacttaagcagcg</t>
  </si>
  <si>
    <t>GgcgTCCCGAAGCGGACCTCA</t>
  </si>
  <si>
    <t>GGACGTGCACTATGGCTCG</t>
  </si>
  <si>
    <t>GAGCTCCGCCCCGGAAggcgg</t>
  </si>
  <si>
    <t>GCGGGCGCAGGACGTGCACTA</t>
  </si>
  <si>
    <t>GACCCTGTCCCTGACGGCAG</t>
  </si>
  <si>
    <t>GGCTCGCTGCGCCGGTTGCTG</t>
  </si>
  <si>
    <t>GGTTGCTGCGGCTCCTCGTGC</t>
  </si>
  <si>
    <t>GGCGAGAGCTCCGCCCCGGA</t>
  </si>
  <si>
    <t>GGGCAGAGACCCTGTCCCTGA</t>
  </si>
  <si>
    <t>GCCAGCCAGAGCCCCAGCACG</t>
  </si>
  <si>
    <t>GCCGCTGTCTgcgcccgccgc</t>
  </si>
  <si>
    <t>GCCCGCCTTGAGGTCCGCTTC</t>
  </si>
  <si>
    <t>Gtaggaaacgaaggctcggga</t>
  </si>
  <si>
    <t>GTCTGGACGTCTGCCAGCCCG</t>
  </si>
  <si>
    <t>GTCTCTGCCCCTCCTCCGGGG</t>
  </si>
  <si>
    <t>GCGTTATTCTGGGGGGGCT</t>
  </si>
  <si>
    <t>GCAGCCTGCGTTATTCTGGGG</t>
  </si>
  <si>
    <t>GGGGCAGCCTGCGTTATTC</t>
  </si>
  <si>
    <t>Gcttacctaaggctatagactgt</t>
  </si>
  <si>
    <t>Ggctatagactgttggtatc</t>
  </si>
  <si>
    <t>Gttggtatctggagataaacc</t>
  </si>
  <si>
    <t>GGTGCTCACTAAACTACCTT</t>
  </si>
  <si>
    <t>GAGGCCCAATGGACAGTGGG</t>
  </si>
  <si>
    <t>GTAGTTTAGTGAGCACCatcc</t>
  </si>
  <si>
    <t>GAGGTCATCTCTCTTTATCTCTC</t>
  </si>
  <si>
    <t>GAGCACTGGGCGGGTACCCGC</t>
  </si>
  <si>
    <t>GGCCCCACTGGCAGAGAAAGG</t>
  </si>
  <si>
    <t>GTAGCTAGGAGACCAGGTCC</t>
  </si>
  <si>
    <t>GGAACAGGAACGGCGTAGCT</t>
  </si>
  <si>
    <t>GGCCGTGCGAGGCCGAGGAAC</t>
  </si>
  <si>
    <t>GAGCGGGCCACCCCTAGCTGC</t>
  </si>
  <si>
    <t>GCTTGAGCGCCCGCCCTTAA</t>
  </si>
  <si>
    <t>GACTGTACCCCCTTAAGGGC</t>
  </si>
  <si>
    <t>GCGCGGAGGCGGAGCACTGGG</t>
  </si>
  <si>
    <t>GGGCCTCCAATGCAAATGAG</t>
  </si>
  <si>
    <t>GGGTGGGGAGACTTCCAAAGG</t>
  </si>
  <si>
    <t>GGCCGGCTCCCCCTCTCCGAG</t>
  </si>
  <si>
    <t>GCCAGGCAGCTCTGATTGGCT</t>
  </si>
  <si>
    <t>GTTCCACTTCTTCTAGATTGG</t>
  </si>
  <si>
    <t>GGAACCCTGCCCCTCGGAGA</t>
  </si>
  <si>
    <t>GGGCCAGAGGTGCTGTGGTAG</t>
  </si>
  <si>
    <t>GCTGGGTCCTCAGAATGGCGT</t>
  </si>
  <si>
    <t>GAATGGCGTGGGCTAACCAG</t>
  </si>
  <si>
    <t>GTGGGCTAACCAGTGGGTAG</t>
  </si>
  <si>
    <t>GGCAGGGGGCGGCCCGCGGTT</t>
  </si>
  <si>
    <t>GTAACCTGAACCGCCCGCCCC</t>
  </si>
  <si>
    <t>GCCCGCCCCCGGAGCCCGCCT</t>
  </si>
  <si>
    <t>GCGCTGCCCCCCTCTGACCAC</t>
  </si>
  <si>
    <t>GCCACTCGGCGCACTAGGGG</t>
  </si>
  <si>
    <t>GAAGCGTGACTCCCAGAGAGG</t>
  </si>
  <si>
    <t>GCAGGGCCCAGGCGGGCTCCG</t>
  </si>
  <si>
    <t>GGTTCAGGTTACAGCCCAGC</t>
  </si>
  <si>
    <t>GATCAGGCCACTCGGCGCACT</t>
  </si>
  <si>
    <t>GCCGCAGCCCCGGGTTTGGG</t>
  </si>
  <si>
    <t>GAGGGAATCGGCTGCTTTA</t>
  </si>
  <si>
    <t>GAGGAGGGCAGGCCCGCCCAG</t>
  </si>
  <si>
    <t>GGTCACTCTCTTCCTTCGCCA</t>
  </si>
  <si>
    <t>GGAGCGTCACCACCAGGGGGC</t>
  </si>
  <si>
    <t>GCCTGGTGGAGCGTCACCACC</t>
  </si>
  <si>
    <t>GCACACGCAGAAGACGAAACA</t>
  </si>
  <si>
    <t>GAGAAGAAGAACCTTGGCGA</t>
  </si>
  <si>
    <t>GTGACCAAACTCGTCCCGGAC</t>
  </si>
  <si>
    <t>GCAGGCCCGCCCAGAGGGAAT</t>
  </si>
  <si>
    <t>GAGAAAAATGGGTGATAATTT</t>
  </si>
  <si>
    <t>GTCCCGAGCCAGACCGGGAAG</t>
  </si>
  <si>
    <t>GTACGCCGGGGCCACTTTGTC</t>
  </si>
  <si>
    <t>GcccggccTCCAGTCTGCCC</t>
  </si>
  <si>
    <t>GCCCCACGCTCGCGGGCTGA</t>
  </si>
  <si>
    <t>GTCAGCCCGACAAAGTGGCCC</t>
  </si>
  <si>
    <t>GAACGCTGGGGTGCCACTCCA</t>
  </si>
  <si>
    <t>GGAGACTCTCCGACCCAGGGA</t>
  </si>
  <si>
    <t>GGCGGGTCCCGAGCCAGAC</t>
  </si>
  <si>
    <t>GGGCTGACGGGGGTCCCTCC</t>
  </si>
  <si>
    <t>GTCGCCGGGTCACAGTCCGCA</t>
  </si>
  <si>
    <t>GCTTTCCTCCTGTTGTTCTTGC</t>
  </si>
  <si>
    <t>GCTTCCAGCACGGTCCCTAA</t>
  </si>
  <si>
    <t>Gcctcctccagggagccttcgt</t>
  </si>
  <si>
    <t>GTTGGGGGTGGGGGTGACCTCC</t>
  </si>
  <si>
    <t>GACCTCCTGGCCTTCTTGGA</t>
  </si>
  <si>
    <t>GGCATCTGCGGTGGAGTTGA</t>
  </si>
  <si>
    <t>GCATGCATTGAGTGTGTACCT</t>
  </si>
  <si>
    <t>GTGCGTCAGCGCAGTGAGCCC</t>
  </si>
  <si>
    <t>GCGCCAGGCTCCAGGCGGGGG</t>
  </si>
  <si>
    <t>GACCGTGCTGGAAGCGGGGCG</t>
  </si>
  <si>
    <t>GctTGAGTCGTCCGCGCCTTT</t>
  </si>
  <si>
    <t>Gatctctacgctcggctctgc</t>
  </si>
  <si>
    <t>Gaggtggggatctctacgct</t>
  </si>
  <si>
    <t>Gttacgaggtgctcccggcct</t>
  </si>
  <si>
    <t>Gcggagttacgaggtgctcc</t>
  </si>
  <si>
    <t>GCCATTCTACATGCACATCTG</t>
  </si>
  <si>
    <t>Gaatgcagcgggagcaggac</t>
  </si>
  <si>
    <t>Ggggagggtcaggctcccacga</t>
  </si>
  <si>
    <t>GGAAGGTAGAATGGAATCCTG</t>
  </si>
  <si>
    <t>GAAATCTCCCCCAGAGCTCGCA</t>
  </si>
  <si>
    <t>GGGTGAGAGAGGGAAAATAGG</t>
  </si>
  <si>
    <t>GAAAATAGGCGGGACCGCGACG</t>
  </si>
  <si>
    <t>GAGTGGGCGGTGGAGCCCGA</t>
  </si>
  <si>
    <t>GTCCCTGGCAAAGCTGGGCTGC</t>
  </si>
  <si>
    <t>GCAGTCGGGGCGCTCACGTC</t>
  </si>
  <si>
    <t>GAGAAGGAGTGGAGCAGTCG</t>
  </si>
  <si>
    <t>GCGACGCGGGATGAGAAGGAG</t>
  </si>
  <si>
    <t>GGACCGCGACGCGGGATGAGA</t>
  </si>
  <si>
    <t>GCGCTCACGTCAGGTGAAGGG</t>
  </si>
  <si>
    <t>GGCGGCAGTCTGTTTGCACCT</t>
  </si>
  <si>
    <t>GAAAGTACGAATCACTGGAAC</t>
  </si>
  <si>
    <t>GCAAACGGCCGCGGAGCTCC</t>
  </si>
  <si>
    <t>GCTCCGGGAACGCCCGGCCA</t>
  </si>
  <si>
    <t>GGCGTCACATGGTGGGCGCTG</t>
  </si>
  <si>
    <t>GAATGTGAGCAGCGAGGCGAG</t>
  </si>
  <si>
    <t>GTCGAGGTAGCGAGGAGTCA</t>
  </si>
  <si>
    <t>GCAGCAGGAAGACAGAAGGCG</t>
  </si>
  <si>
    <t>GATTCGTACTTTCATGTCCG</t>
  </si>
  <si>
    <t>GCCAAGGGGCGGGCGTCACA</t>
  </si>
  <si>
    <t>GCCCCCACTCATTGGCGCCAC</t>
  </si>
  <si>
    <t>GGCTAGCACCCGTTGGCTCAc</t>
  </si>
  <si>
    <t>GATTTGGAGTTTCCCTCCGCAG</t>
  </si>
  <si>
    <t>GCGGAGAAGACGGCGACTGGA</t>
  </si>
  <si>
    <t>GCCTAGAGAACAGAGGCTTGC</t>
  </si>
  <si>
    <t>GCAGGGCGCGTCGGGCAGGAC</t>
  </si>
  <si>
    <t>GGGAGCGCAGGGCGCGTCGGGC</t>
  </si>
  <si>
    <t>GCCACTGGGGACCGGGGAGCGC</t>
  </si>
  <si>
    <t>GCCCAGGAGGGGCACTGTAGC</t>
  </si>
  <si>
    <t>GGCTTCCACCGAGGCGGGACG</t>
  </si>
  <si>
    <t>GTGCTAGCCGAAGCAGTCGGG</t>
  </si>
  <si>
    <t>GAGTGGGGGCTCCGGCGCTTG</t>
  </si>
  <si>
    <t>GCACTGTAGCTGGCGGCTCG</t>
  </si>
  <si>
    <t>GCTAGCAGCTTGGGCAAACT</t>
  </si>
  <si>
    <t>GggCTCAGAGCTAGCAGCT</t>
  </si>
  <si>
    <t>GCccaactcacagggtgatac</t>
  </si>
  <si>
    <t>GGGGACCAGCTGCGGCTCCCC</t>
  </si>
  <si>
    <t>GCAGAGGCCAAGGGCAGGTCA</t>
  </si>
  <si>
    <t>GAGCTGGGGCTTCCACCGAGG</t>
  </si>
  <si>
    <t>GgcgggccggTGAGCCAAC</t>
  </si>
  <si>
    <t>GAGTCTATTCTAAACTGAAAGCC</t>
  </si>
  <si>
    <t>GATTTTCCACATGATCTCATGTAG</t>
  </si>
  <si>
    <t>GCCCGTAACACGTCATCTCCCCC</t>
  </si>
  <si>
    <t>GGGCCTCCTTAACGGCTCA</t>
  </si>
  <si>
    <t>GAATTACTCTCAGCTCCGGT</t>
  </si>
  <si>
    <t>GGAGTTTAACGACGGTCCCT</t>
  </si>
  <si>
    <t>GAATTAGATCTAAAGCTAACTGT</t>
  </si>
  <si>
    <t>GGCGGGAACGCAGCGATCTC</t>
  </si>
  <si>
    <t>GTGTTGGGGTTAGGAAACTGGG</t>
  </si>
  <si>
    <t>GAAAGTGATGTCGTGTAC</t>
  </si>
  <si>
    <t>GAAGGTGGCGCGGGGTAAACT</t>
  </si>
  <si>
    <t>GATCTCTGGGTTCTACGTTAG</t>
  </si>
  <si>
    <t>GTGGAAAATCTGAAAGCATTTT</t>
  </si>
  <si>
    <t>GCCTGGACATCTGGAGTACCA</t>
  </si>
  <si>
    <t>GCCCACAGTCCCCGAGAAGTT</t>
  </si>
  <si>
    <t>GTTACGGGCTTCCATAAAAGCAGC</t>
  </si>
  <si>
    <t>GCTTTGAATGGAAGGAGCCAAG</t>
  </si>
  <si>
    <t>GAGGCTCCGGTGCCCGTCAGT</t>
  </si>
  <si>
    <t>GCAAGTCCGTGAGCCGTTA</t>
  </si>
  <si>
    <t>GTACTCCTTGCCACACGGGA</t>
  </si>
  <si>
    <t>GCCCGCTCTCGTCATCACTG</t>
  </si>
  <si>
    <t>GAAGAGCATGCGTGAGGCTC</t>
  </si>
  <si>
    <t>GAGCCAAGAGGCCAGCACAGGAG</t>
  </si>
  <si>
    <t>GGAAGCGGCCGGGCCATATC</t>
  </si>
  <si>
    <t>GGCAGCACCTTATTTGGAG</t>
  </si>
  <si>
    <t>GGCCCGGCCGCTTCCGGCTCT</t>
  </si>
  <si>
    <t>GAGGGGCAACGCGGGAACTC</t>
  </si>
  <si>
    <t>GATGGAGGTGCCGGGCGCTGT</t>
  </si>
  <si>
    <t>GGTGCCGGGCGCTGTCGGAT</t>
  </si>
  <si>
    <t>GGCCATGTACGTCACGACGG</t>
  </si>
  <si>
    <t>GCCCCCCATCCGACAGCGCC</t>
  </si>
  <si>
    <t>GGGCTTCCTGCTTCCCATATA</t>
  </si>
  <si>
    <t>GTTTGGTGTTGGGGCTAAAA</t>
  </si>
  <si>
    <t>GCCCCGGATCGCACTTCGGCG</t>
  </si>
  <si>
    <t>GGAAACGACGCGGCTGGAGCG</t>
  </si>
  <si>
    <t>GGCTTCCCTCCCAGGGCGGG</t>
  </si>
  <si>
    <t>GCAGAGTGGGGAGAcggcgcc</t>
  </si>
  <si>
    <t>GGGGAGAcggcgcctggggcc</t>
  </si>
  <si>
    <t>GTGTGAAAGGAACTAGCAGCG</t>
  </si>
  <si>
    <t>GGCCCGCCAGCAAAGCCATCG</t>
  </si>
  <si>
    <t>GGACGGCGACCGACTCGTGAG</t>
  </si>
  <si>
    <t>GTGAGTGGAGGTGAGGTCTGC</t>
  </si>
  <si>
    <t>GACGCCTTCCCCGGCCTTATT</t>
  </si>
  <si>
    <t>GGCGTCCTTAAACCTCAGG</t>
  </si>
  <si>
    <t>GAGCAGGGGACTCCAGCGCG</t>
  </si>
  <si>
    <t>GCGCCCCCGATGGCTTTGCTGG</t>
  </si>
  <si>
    <t>GCGCCCTCGGCTGCGGGGTAG</t>
  </si>
  <si>
    <t>GCCTGCACCCCCCGCCCTGGG</t>
  </si>
  <si>
    <t>GGTTCAGGGTCCCCGGAAAGC</t>
  </si>
  <si>
    <t>GGAAACCCATTGAGCCTGCC</t>
  </si>
  <si>
    <t>GGGGAAGGCGTCCTTAAACCTC</t>
  </si>
  <si>
    <t>GATCCGCCCTAGGCCCCAACG</t>
  </si>
  <si>
    <t>GCGGATCCCGTGATTGGGAC</t>
  </si>
  <si>
    <t>GCCTAGGGCGGATCCCGTGAT</t>
  </si>
  <si>
    <t>GCGCTAACCGCGTTGGGGCCT</t>
  </si>
  <si>
    <t>GCGGAAGCGCTAACCGCGTTG</t>
  </si>
  <si>
    <t>GTCCCTTACGCAGAGACCAA</t>
  </si>
  <si>
    <t>GGGAGTGGCCGGGCCTCCGGA</t>
  </si>
  <si>
    <t>GGCGGGGCCTGTCCCAATCA</t>
  </si>
  <si>
    <t>GGCGGCCGGAAATGAGCCAAG</t>
  </si>
  <si>
    <t>GTCTCTGCGTAAGGGACCAG</t>
  </si>
  <si>
    <t>Gtcagattgatgagaaattca</t>
  </si>
  <si>
    <t>GCGGCTcccactttacacagg</t>
  </si>
  <si>
    <t>GCACATCATCGTCACTCTCGG</t>
  </si>
  <si>
    <t>GCCTTGGCCGCGCTTCAATCT</t>
  </si>
  <si>
    <t>GTGGCGCCCTCTGGAGCTGAG</t>
  </si>
  <si>
    <t>GAGACTTTCCGTGGAGCGCT</t>
  </si>
  <si>
    <t>GCGAGTGTGCGCCCTGGGAGC</t>
  </si>
  <si>
    <t>GGGGCGGGGCTGACACCTTC</t>
  </si>
  <si>
    <t>Gagaggagagggaacgcacga</t>
  </si>
  <si>
    <t>GCCCAGCCCAGATTGAAGCG</t>
  </si>
  <si>
    <t>GCCACTCCCGCGGAGCCTGC</t>
  </si>
  <si>
    <t>GCCTGCGGGATCGGGGCTTCC</t>
  </si>
  <si>
    <t>GCGCGATCAGCACCACGACT</t>
  </si>
  <si>
    <t>GCAGGTTTGGCGTTAGGGCCT</t>
  </si>
  <si>
    <t>GGCCAAGGCGGGTCGCTATCT</t>
  </si>
  <si>
    <t>GGCCCTGCTCCCGGGGCCTCA</t>
  </si>
  <si>
    <t>GGGACCCAGCCGAGTGACAGC</t>
  </si>
  <si>
    <t>GCTTGGTCCTCCACCGCCAG</t>
  </si>
  <si>
    <t>GATTGTGCAGCGCCTGGCCGG</t>
  </si>
  <si>
    <t>GTGTAAACGGTGGGGAGACGG</t>
  </si>
  <si>
    <t>GATTTTGTGCGTGTAAACGGT</t>
  </si>
  <si>
    <t>GCGCCCGCCCCCTGGCGGTGG</t>
  </si>
  <si>
    <t>GCGGGCGCCCGGGCCGGCCAG</t>
  </si>
  <si>
    <t>GCCCGGGCCGGCCAGAGGGAA</t>
  </si>
  <si>
    <t>GCGCCGGGTGGCACTACGGGA</t>
  </si>
  <si>
    <t>GCACAATCTGAACTTGCCACG</t>
  </si>
  <si>
    <t>GCCCTGCGCCGGGTGGCACTA</t>
  </si>
  <si>
    <t>GGACAGTCGCTACAAAGTCCT</t>
  </si>
  <si>
    <t>GCCCTGAGAAGCATCGAAC</t>
  </si>
  <si>
    <t>GGGCTGCCTAGTGGAGGGCTA</t>
  </si>
  <si>
    <t>GGCCCGGCCACCCATCCCCGC</t>
  </si>
  <si>
    <t>GTTCACTCAGCCCAACACGC</t>
  </si>
  <si>
    <t>GGCAGCCTCACCCCCCGCGTC</t>
  </si>
  <si>
    <t>GGGTGGCCGGGCCGCCCACAC</t>
  </si>
  <si>
    <t>GTGTGCGCGCGCCTGACGC</t>
  </si>
  <si>
    <t>GCGCGCCTGACGCGGGGGGTG</t>
  </si>
  <si>
    <t>GCGTCCAGTTCGATGCTTCTC</t>
  </si>
  <si>
    <t>Gtcggagagaaaagcctagg</t>
  </si>
  <si>
    <t>GCTTGGGGGCCCCAGAAAGGC</t>
  </si>
  <si>
    <t>GGGGCCCCAGAAAGGCAGGAAA</t>
  </si>
  <si>
    <t>GGGCCAAAGCAAGAAGGAGACG</t>
  </si>
  <si>
    <t>GAAGGAGACGGGGAAGGGGTTC</t>
  </si>
  <si>
    <t>GGCCACCCATCATAAGTTGCC</t>
  </si>
  <si>
    <t>GAGCAGAGAGTGGGAGAAGAGG</t>
  </si>
  <si>
    <t>GCGGGGATGCGGGCAGAGATAA</t>
  </si>
  <si>
    <t>GCGCGCAGCGACAGGCGAGA</t>
  </si>
  <si>
    <t>GGAAGGGGTTCGGGTCTCTA</t>
  </si>
  <si>
    <t>GTCTAGAACAGACCTCTTGC</t>
  </si>
  <si>
    <t>GTGACGCAATTAGCCATATA</t>
  </si>
  <si>
    <t>GGGATCCCGGCCCCGCCTTCC</t>
  </si>
  <si>
    <t>GTTCCGGGCCACTCGGCGGGA</t>
  </si>
  <si>
    <t>GGGGTTGCGTTCCGGGCCACT</t>
  </si>
  <si>
    <t>GTCTGTTCTAGACTCGATC</t>
  </si>
  <si>
    <t>GGGGCGGCGTTGCACTGCGC</t>
  </si>
  <si>
    <t>GCCGGCCGAGCTCCTTATA</t>
  </si>
  <si>
    <t>GGACAGTGCGGGACTCGATT</t>
  </si>
  <si>
    <t>GGGACTCGATTTGGCGGGGC</t>
  </si>
  <si>
    <t>GCTCTGGGCTTCCTCTTCGCC</t>
  </si>
  <si>
    <t>GTCTTTGTGCGGCGGACAAAT</t>
  </si>
  <si>
    <t>GTGCGAGCGTCTTTGTGCGG</t>
  </si>
  <si>
    <t>GAAGCCCAGAGCTgcggggcg</t>
  </si>
  <si>
    <t>Gcaggcggctgccgcggagcg</t>
  </si>
  <si>
    <t>GgcgccggGGAGCGCCTCCGC</t>
  </si>
  <si>
    <t>GCGCCTCCGCGGGAAGTGAGC</t>
  </si>
  <si>
    <t>GTGAGCGGGCTGCCTCTGCG</t>
  </si>
  <si>
    <t>GCTCGCACCTACAAAGCCCG</t>
  </si>
  <si>
    <t>GCCCGAGGTGCACCTGCAAgg</t>
  </si>
  <si>
    <t>GGCTCCAGAGTTCTGACCTCG</t>
  </si>
  <si>
    <t>GGGTCCTTGTAGTCGCATAG</t>
  </si>
  <si>
    <t>GTCCAATGGGGATGTGATTTC</t>
  </si>
  <si>
    <t>GAGACAGACCTCAGGCGCCG</t>
  </si>
  <si>
    <t>GCAGCCCCAGGACGCGACAGC</t>
  </si>
  <si>
    <t>GCAGCGACGCTGCAGATACCA</t>
  </si>
  <si>
    <t>GACGGCTAGAAATGCTTAACT</t>
  </si>
  <si>
    <t>GCGACTACAAGGACCCGTAAA</t>
  </si>
  <si>
    <t>GCATGACCGTGGCGGAAGAAA</t>
  </si>
  <si>
    <t>GGCTGCACCTCTGCCGTCAT</t>
  </si>
  <si>
    <t>GGCACCACCTCCAGGTCTTA</t>
  </si>
  <si>
    <t>GCTACCCCCGCCGGTATTTTT</t>
  </si>
  <si>
    <t>GccgcggcTCGCTCGGGAGAAG</t>
  </si>
  <si>
    <t>GGGGCGCACGGCCGTAAGACC</t>
  </si>
  <si>
    <t>GCCTCCCCCCAAAAAATACCGG</t>
  </si>
  <si>
    <t>GCTTCCTCACGGCCTTCGCCC</t>
  </si>
  <si>
    <t>GCAGCTCCTCGGGGAgggcggg</t>
  </si>
  <si>
    <t>GTGGCCGCCGATGACGGCAG</t>
  </si>
  <si>
    <t>GagggGCTCTGAGCCAACCGC</t>
  </si>
  <si>
    <t>GGAGATGAACTCGCCCGTGCG</t>
  </si>
  <si>
    <t>GGAGATGACGAGGACCCCGGT</t>
  </si>
  <si>
    <t>GCTGAACTTCTAGCTcggggc</t>
  </si>
  <si>
    <t>GCCGTTTGCTGCCGTCTTG</t>
  </si>
  <si>
    <t>GGTACTCGCTCTGCGGGCT</t>
  </si>
  <si>
    <t>GGGCGTTTACAAAAAGTGACT</t>
  </si>
  <si>
    <t>GCCCCTGAGGCTCGCTGGGCG</t>
  </si>
  <si>
    <t>GCGTGAGCCTGGCTGTCGGCT</t>
  </si>
  <si>
    <t>GCGAGTACCGGCAGATTTCAA</t>
  </si>
  <si>
    <t>GGGCCCGAGCTTCCTGGGCTT</t>
  </si>
  <si>
    <t>GTGGCACGACTGCAGAACT</t>
  </si>
  <si>
    <t>GTGGTAAACAGAGACGTCAGG</t>
  </si>
  <si>
    <t>GAAATTTGGGAGGAGTGTCCG</t>
  </si>
  <si>
    <t>GagggCAGCAATCCGGGTGG</t>
  </si>
  <si>
    <t>GGAATCGGTGCGGGAATA</t>
  </si>
  <si>
    <t>GTTGATAGGGGAATCGGTGC</t>
  </si>
  <si>
    <t>GCAAAACAAAAGGGAAACCCG</t>
  </si>
  <si>
    <t>GCTGCTTGGAGCAAAACAAAA</t>
  </si>
  <si>
    <t>GTCTCTGTTTACCACTCGCCG</t>
  </si>
  <si>
    <t>GCCACTCTTACTAGGGTCC</t>
  </si>
  <si>
    <t>GGGAAGGGACTGCGCGCCCT</t>
  </si>
  <si>
    <t>GATACAGAAAGCCACCGCCGC</t>
  </si>
  <si>
    <t>GCACTCTCCGCCCGGCCGCCG</t>
  </si>
  <si>
    <t>GCGCCCGCGGCTTGGGGCCTC</t>
  </si>
  <si>
    <t>GACTCCGGGGCGCGCCGGCGG</t>
  </si>
  <si>
    <t>GAAAAATCGATCGACGACCGA</t>
  </si>
  <si>
    <t>GGTGGCTTTCTGTATCCTCGC</t>
  </si>
  <si>
    <t>GAGTGCGGATTGCGCGCGCTC</t>
  </si>
  <si>
    <t>GTAAACTTTGCCCCGGAGGTC</t>
  </si>
  <si>
    <t>GTCCCGCGCGCACTCTTATC</t>
  </si>
  <si>
    <t>GCACTCTTATCCGGTTGGCG</t>
  </si>
  <si>
    <t>GCGGGGACCATTGGGAGTGGG</t>
  </si>
  <si>
    <t>GGGGGCTTTAGCAGAGGCTAG</t>
  </si>
  <si>
    <t>GGCCTCAGCTTGGGCTGAAGC</t>
  </si>
  <si>
    <t>GGCTATTAAAATCTATTTCCA</t>
  </si>
  <si>
    <t>GTCTAGTAATTATTAGTAAGC</t>
  </si>
  <si>
    <t>GCTAAAGCCCCCCACTCCCAA</t>
  </si>
  <si>
    <t>GCGGGACCCGCCTTCCCCTCT</t>
  </si>
  <si>
    <t>GTGAGGGACAGAGAGGTGCAGGT</t>
  </si>
  <si>
    <t>GCTCACCCGCTGAAGTGTC</t>
  </si>
  <si>
    <t>GGCTTCGTTGTCTCGGCTCC</t>
  </si>
  <si>
    <t>Gagacttaaatgaaatgcaat</t>
  </si>
  <si>
    <t>Gacttaaatgaaatgcaataggtg</t>
  </si>
  <si>
    <t>GTGCAGGTGGGCTGGGgtgccag</t>
  </si>
  <si>
    <t>Ggtggggcaattagccctc</t>
  </si>
  <si>
    <t>GTTGGGGTCCAAAGAGAGGTG</t>
  </si>
  <si>
    <t>GTGAATGAGTGTACCAGTAA</t>
  </si>
  <si>
    <t>GTGCGGGTGGAGGAACTGTCC</t>
  </si>
  <si>
    <t>GAGGTGCCCAGTAAGAGCCCA</t>
  </si>
  <si>
    <t>GTGCCCCTAGAGTCTGTAGGG</t>
  </si>
  <si>
    <t>GGCACCTCACCTGTACCACTG</t>
  </si>
  <si>
    <t>GTGGAGGAACTGTCCTGGGCG</t>
  </si>
  <si>
    <t>GAACAGGCTCTAAGGCTGAGTGA</t>
  </si>
  <si>
    <t>GCTGAGTGAGGGACAGAGAGGTGC</t>
  </si>
  <si>
    <t>GACAGAGAGGTGCAGGTGGGCT</t>
  </si>
  <si>
    <t>GACAAACGGGCCTTGTTGGGC</t>
  </si>
  <si>
    <t>GgcgTCCATTGGCCCCGGCGC</t>
  </si>
  <si>
    <t>GAATGCGGCTTCTGTGCGTCT</t>
  </si>
  <si>
    <t>GCCTGGCCCAGCCTCCGGCGC</t>
  </si>
  <si>
    <t>GTGCGTCTCgggcgggcgcag</t>
  </si>
  <si>
    <t>GGTGTGCCATCCAGTGAAAG</t>
  </si>
  <si>
    <t>GtccggggcgTCCATTGGCCC</t>
  </si>
  <si>
    <t>GCGCCCCAGCGCGCTGAATG</t>
  </si>
  <si>
    <t>GAAGCCGCATTCAGCGCGCT</t>
  </si>
  <si>
    <t>GTCTCGGACGCGCCAACG</t>
  </si>
  <si>
    <t>GGGGCAGCCACCTGTCACTCA</t>
  </si>
  <si>
    <t>Gccggcggggggagcacgctg</t>
  </si>
  <si>
    <t>Ggggggagcacgctgagggg</t>
  </si>
  <si>
    <t>GAGCCCGGCGTGCTGCAGCCA</t>
  </si>
  <si>
    <t>GACGCGGCAGTCCCCTcccg</t>
  </si>
  <si>
    <t>GccgAGCAGTAGCACCGCGC</t>
  </si>
  <si>
    <t>GAGCAAAGGGCGACCAATcgg</t>
  </si>
  <si>
    <t>GTGTGCGCGCGCTCCAGTC</t>
  </si>
  <si>
    <t>GAGTAAAGCCCTTAATTTGTG</t>
  </si>
  <si>
    <t>GCCCTTAATTTGTGCGGGGC</t>
  </si>
  <si>
    <t>GCGAGGTCCAAGAATCCCCA</t>
  </si>
  <si>
    <t>GGGAGCCTAGGTCGAGCG</t>
  </si>
  <si>
    <t>GCCAGGAAGACGCACATACAC</t>
  </si>
  <si>
    <t>GTGGGTGGGGCAGTCCAGGGGA</t>
  </si>
  <si>
    <t>GATATGGTTTCATGACTTCAC</t>
  </si>
  <si>
    <t>GGGGGCGGGTCCCATGCTTGT</t>
  </si>
  <si>
    <t>GATCGGCTCTATGGTTCGTGT</t>
  </si>
  <si>
    <t>GAGGAGGGAGGTCCAGGACAA</t>
  </si>
  <si>
    <t>GCTCCCCACTCACTTCTAGCC</t>
  </si>
  <si>
    <t>GAGACGCCCCCGGGCAAGAGG</t>
  </si>
  <si>
    <t>GGACTGGCGCCGGCGCCAGC</t>
  </si>
  <si>
    <t>GTGGAGACCCGGACTGGCGC</t>
  </si>
  <si>
    <t>GCTCTATGGTTCGTGTGGGC</t>
  </si>
  <si>
    <t>GGGTACCCGGGGCTCTGCACC</t>
  </si>
  <si>
    <t>GCCAAGGGCCGCTAGGCACTC</t>
  </si>
  <si>
    <t>GCCTGGCCGGCCAAGGGCCGCT</t>
  </si>
  <si>
    <t>GGATGCTTGCTCAGAAAGCTT</t>
  </si>
  <si>
    <t>GTGGGTTGAAGACAGAGGAGC</t>
  </si>
  <si>
    <t>GGGTGGGAGCGGCCTGGAGTG</t>
  </si>
  <si>
    <t>GCGCGCCCTGAGTGCCTAG</t>
  </si>
  <si>
    <t>GGGAGGAAGACTTGTGCGCC</t>
  </si>
  <si>
    <t>GAACCATAGAGCCGATCTCC</t>
  </si>
  <si>
    <t>GGCCTACCAGGTCCAGCCGCC</t>
  </si>
  <si>
    <t>GCGCGCGTGTGCGCTCCGGAG</t>
  </si>
  <si>
    <t>GCTCACAGCTCCTGAGGGTCCC</t>
  </si>
  <si>
    <t>GAGGGGTCCCGCCTGATCCT</t>
  </si>
  <si>
    <t>GCCCTCTTGGCCTGAAGAGG</t>
  </si>
  <si>
    <t>GGTCGCGGCTCCGGAGACGCC</t>
  </si>
  <si>
    <t>GGAGGGGTTCGCAAGCGCA</t>
  </si>
  <si>
    <t>GGGCGCCGGCCCCTAGGATC</t>
  </si>
  <si>
    <t>GCGGGACCCCTCCACTTATTG</t>
  </si>
  <si>
    <t>GAATGAGCCGAACCCGAAAAG</t>
  </si>
  <si>
    <t>GGGATCTCAGTGAGAAAGACG</t>
  </si>
  <si>
    <t>GCCAAGAGGGCGCTGCATTGA</t>
  </si>
  <si>
    <t>GCTCATTCCGCAATAAGTGG</t>
  </si>
  <si>
    <t>GccggggcgggTCCCCAGTGTCG</t>
  </si>
  <si>
    <t>Gtaggggacgggtctggccgggg</t>
  </si>
  <si>
    <t>Gtctcggtaggggacgggtc</t>
  </si>
  <si>
    <t>Gacaaggtctcggtaggggac</t>
  </si>
  <si>
    <t>Gggacgaggtctcggtaggag</t>
  </si>
  <si>
    <t>Gtaggagagggggctggcggggg</t>
  </si>
  <si>
    <t>Gaggtctcggtaggagagggggc</t>
  </si>
  <si>
    <t>GACTCTGCACCGCTCCACGACAC</t>
  </si>
  <si>
    <t>Gaccttgtccccgccccgcccc</t>
  </si>
  <si>
    <t>Ggggcggggacaaggtctcggta</t>
  </si>
  <si>
    <t>GCTCTCCCGCCCGCCGGTCCA</t>
  </si>
  <si>
    <t>GCCTCCTCCTTCGCCCCACTC</t>
  </si>
  <si>
    <t>GGTTCGCGGGTCGGCGCCGGC</t>
  </si>
  <si>
    <t>GAAACCCCAGCAACCCCCCC</t>
  </si>
  <si>
    <t>GCCGACCCGCGAACCCAGAGT</t>
  </si>
  <si>
    <t>GCTGGAAACCGCACACACCC</t>
  </si>
  <si>
    <t>GCTGGGGTTTCTTAAAAAGCC</t>
  </si>
  <si>
    <t>GAGCGGCGCTCCTTACCCGGG</t>
  </si>
  <si>
    <t>GTTTCTTAAAAAGCCCGGGCA</t>
  </si>
  <si>
    <t>GCACACACCCTGGACCGGC</t>
  </si>
  <si>
    <t>GCGGATCTGTTAACCCGA</t>
  </si>
  <si>
    <t>GGTTAACAGATCCGCCCTCC</t>
  </si>
  <si>
    <t>GGTTGCAGCTAGTCGAAAA</t>
  </si>
  <si>
    <t>GTTTTGGGATCTACGAACTC</t>
  </si>
  <si>
    <t>GGTTTACCGCCTTCTCCCTCT</t>
  </si>
  <si>
    <t>GGTGGGGATCCGGTGCCCTCG</t>
  </si>
  <si>
    <t>GTTAACCCGAGGGTGGGGATC</t>
  </si>
  <si>
    <t>GATCTGTTAACCCGAGGGTG</t>
  </si>
  <si>
    <t>GAGTTGGGCGAGTTAGGTGG</t>
  </si>
  <si>
    <t>GCCTGAGGACCGCCGAGGGCG</t>
  </si>
  <si>
    <t>GCCGGAGCTGCACAGCCTGTG</t>
  </si>
  <si>
    <t>GTATAGCAGCTCCTTGTGTGT</t>
  </si>
  <si>
    <t>GACAGGCTCCCGCCACGCCCT</t>
  </si>
  <si>
    <t>GTCCTCAGGCCTTGGCGGTTG</t>
  </si>
  <si>
    <t>GGCGGTTGGGGAAGCCCGCCA</t>
  </si>
  <si>
    <t>GGGGAAGCCCGCCAAGGGCGA</t>
  </si>
  <si>
    <t>GCGCCCCAGTGCGTGCCTCGG</t>
  </si>
  <si>
    <t>GGATACCTAGTGACACTTGG</t>
  </si>
  <si>
    <t>GCCAAGGCCTGAGGACCGCCG</t>
  </si>
  <si>
    <t>GCCTGCCGACGCGCGCTTATT</t>
  </si>
  <si>
    <t>GAGACTCTAATGGGAGGTTAT</t>
  </si>
  <si>
    <t>GTAACCCAGAGACTCTAAT</t>
  </si>
  <si>
    <t>GCAGTTAACGGGATTGGATAA</t>
  </si>
  <si>
    <t>GGAGGCGACCAATAAGAACAG</t>
  </si>
  <si>
    <t>GTTCAGCCCTCCGGCCGTCAC</t>
  </si>
  <si>
    <t>GAGTCTCTGGGTTACGCCCCT</t>
  </si>
  <si>
    <t>GACGCTCTAAGGGAGTGAAG</t>
  </si>
  <si>
    <t>GGCTGGTTTACAGACCGTA</t>
  </si>
  <si>
    <t>GGCGGGACCCAGCTGAAAGG</t>
  </si>
  <si>
    <t>GATTCTGCCCCTCTAGGACC</t>
  </si>
  <si>
    <t>GGGTCCTATCCCTCCTACCCT</t>
  </si>
  <si>
    <t>GGATGTCGAAGGGGGCGGGGT</t>
  </si>
  <si>
    <t>GAATCTGGATGTCGAAGGGGG</t>
  </si>
  <si>
    <t>GGGGCAGAATCTGGATGTCGA</t>
  </si>
  <si>
    <t>GCCTCCTTATACAGCCTTA</t>
  </si>
  <si>
    <t>GCCCCTCTAGGACCCGGCACG</t>
  </si>
  <si>
    <t>GTGAGGGGTGAATGGGGGCAC</t>
  </si>
  <si>
    <t>GGTCCTCTCAGTCCCTGTTTA</t>
  </si>
  <si>
    <t>Gcaaacgtgctggaatgtca</t>
  </si>
  <si>
    <t>GGGTCACTGGGTGTGTGGCGA</t>
  </si>
  <si>
    <t>GGGTGTGTGGCGAAGGAGAAG</t>
  </si>
  <si>
    <t>GGCCTCAGTGACTGGTATGGA</t>
  </si>
  <si>
    <t>GAATCCCCTGCAGCAAGTTT</t>
  </si>
  <si>
    <t>GACTGGTATGGAGGGTTCTC</t>
  </si>
  <si>
    <t>Gccaggctgtggtgaggtcaca</t>
  </si>
  <si>
    <t>GGGGGGGCCGATTCCCCCGG</t>
  </si>
  <si>
    <t>Ggtacacagtgcaaacgtgc</t>
  </si>
  <si>
    <t>Gggcaagggcggaggcgcgct</t>
  </si>
  <si>
    <t>GGCACCGCCTTCCTTCGGAGA</t>
  </si>
  <si>
    <t>GTCGCTCGCCATTGGATCTCG</t>
  </si>
  <si>
    <t>GAGGAACCCGCCTCCACCTC</t>
  </si>
  <si>
    <t>GCCCGCCTCACCTGAGGTGG</t>
  </si>
  <si>
    <t>GATTGGCTGAGAGCGGCGT</t>
  </si>
  <si>
    <t>GCGGGTTCCTCGAGATCCAA</t>
  </si>
  <si>
    <t>GGACTCTGCGCCTTCTCCGA</t>
  </si>
  <si>
    <t>GCGCCTTCTCCGAAGGAAGG</t>
  </si>
  <si>
    <t>GTGCTCGTCTGTGTTTAGCGG</t>
  </si>
  <si>
    <t>GCGACTGGAAAAACGGGCCTC</t>
  </si>
  <si>
    <t>GGGAGCGTGATCGCGGACCC</t>
  </si>
  <si>
    <t>GCCGCGTCAGGCTCGGCTA</t>
  </si>
  <si>
    <t>GAGCCACCGCCGCGTCAGGCT</t>
  </si>
  <si>
    <t>GGCTAAAGGCTGGGACGGAA</t>
  </si>
  <si>
    <t>GACGTGTGGTCCGTGGCTAA</t>
  </si>
  <si>
    <t>GcgccTGAGATGGGACGTG</t>
  </si>
  <si>
    <t>GATGCTTTAGACGTGTGACT</t>
  </si>
  <si>
    <t>GCATCTCGGGATCATGTGAG</t>
  </si>
  <si>
    <t>GGACCAGCACACGCCCTGTG</t>
  </si>
  <si>
    <t>GCCGTGAGTGTCGCACGGCT</t>
  </si>
  <si>
    <t>GCCCCGGACCGGTTAGAAC</t>
  </si>
  <si>
    <t>GCCGCCGTTCATTGGCCCAGC</t>
  </si>
  <si>
    <t>GTTTAAACTCACCTCCTCTGG</t>
  </si>
  <si>
    <t>GAGGGGGTGGGGGCGCAGTCG</t>
  </si>
  <si>
    <t>GTCGGGGTGGCGCGCGTCGA</t>
  </si>
  <si>
    <t>GGAGGGGTGCGCGAGTCGGC</t>
  </si>
  <si>
    <t>GGCTTGGAGAAGTGGGTTGCT</t>
  </si>
  <si>
    <t>GGGCCAATGAACGGCGGCGGG</t>
  </si>
  <si>
    <t>Gcggcgggccgggcgggccct</t>
  </si>
  <si>
    <t>GCTCGCGGGCTCCCGCAGACC</t>
  </si>
  <si>
    <t>GCCCACCCCCGACGACTT</t>
  </si>
  <si>
    <t>GACTTAGGCTTTGAACGGT</t>
  </si>
  <si>
    <t>GCGCCCGCAGCCGATTGGGGA</t>
  </si>
  <si>
    <t>GCGGAGGTGGGAGCTCGCATT</t>
  </si>
  <si>
    <t>GGGAGCCCGCGAGCCGACCGC</t>
  </si>
  <si>
    <t>GGGCGCGCGGCCCTGAAGAAC</t>
  </si>
  <si>
    <t>GTGGGAGCTCGCATTgggcgg</t>
  </si>
  <si>
    <t>GccctgggacggccgcgcccT</t>
  </si>
  <si>
    <t>GAATTAGGGGATCTCGGAGGT</t>
  </si>
  <si>
    <t>GCCCCGCCCAGCCTATCCAC</t>
  </si>
  <si>
    <t>GCCCAGCCTATCCACCGGCGG</t>
  </si>
  <si>
    <t>GTCTTGGCCTAGCCTCTGTGAA</t>
  </si>
  <si>
    <t>GAAGGGGTGGAGGCTCTGCCG</t>
  </si>
  <si>
    <t>GTTAATCGGTCCCCCGCCGG</t>
  </si>
  <si>
    <t>GGTTTCTGGCTGACACCCG</t>
  </si>
  <si>
    <t>GGGTGCTAATTACAACTGCT</t>
  </si>
  <si>
    <t>GGCATTCTAACTGATACTATC</t>
  </si>
  <si>
    <t>GAGCCTCCACCCCTTCACAG</t>
  </si>
  <si>
    <t>GCATACGCCGTGGGCGGAG</t>
  </si>
  <si>
    <t>GCCCGCTTTGCATACGCCGT</t>
  </si>
  <si>
    <t>GGTGAATGGTgcgcggccgcg</t>
  </si>
  <si>
    <t>Gcgcgatccgcccccctcgct</t>
  </si>
  <si>
    <t>GCGCGGGTCTGGGCCCCACT</t>
  </si>
  <si>
    <t>GcACCATTCACCCGGGGGAG</t>
  </si>
  <si>
    <t>GGGCCCAGACCCGCGCAACC</t>
  </si>
  <si>
    <t>GGGCCCCACTGGGATAAAGGA</t>
  </si>
  <si>
    <t>GGGAGAGGCGGAGGAACGTGC</t>
  </si>
  <si>
    <t>GACGGGTGCACCGTGCAGAGC</t>
  </si>
  <si>
    <t>GATATGGAGTGCGGTGCGGA</t>
  </si>
  <si>
    <t>GGGGACCGGGCGGCCGGTAGC</t>
  </si>
  <si>
    <t>GGGCCTCTATGGCTTCTCCC</t>
  </si>
  <si>
    <t>GCACCGCACTCCATATCG</t>
  </si>
  <si>
    <t>GCAATGTGCTATCACGTCA</t>
  </si>
  <si>
    <t>GagggagagagCCCCAGCCCG</t>
  </si>
  <si>
    <t>GAGCCCTCTCCCCAGGCGGGT</t>
  </si>
  <si>
    <t>GTTCTCAACATGGGGCGGCGG</t>
  </si>
  <si>
    <t>GAAGGGGGGCAGTTCTCAACA</t>
  </si>
  <si>
    <t>GCTATCACGTCAGGGCTCCGG</t>
  </si>
  <si>
    <t>GGATCTCAGGTAGGCCAAAGG</t>
  </si>
  <si>
    <t>GCGGGAGCTGGGAGATTTAAA</t>
  </si>
  <si>
    <t>GCTGAATTTGGCCGACGCAA</t>
  </si>
  <si>
    <t>GCCGACGCAAAGGGGTGTA</t>
  </si>
  <si>
    <t>GTAACTGGGCGCCTCCGCCT</t>
  </si>
  <si>
    <t>GCACATCCTATGCCTAGGCGG</t>
  </si>
  <si>
    <t>GAACCCCAGGAGACCTGGCCG</t>
  </si>
  <si>
    <t>GGGGTTCCCTCCCCTCGAGGT</t>
  </si>
  <si>
    <t>GCGGTAGGGGGTCTGTCTCTC</t>
  </si>
  <si>
    <t>GTGATCGGCTTGGCGGTA</t>
  </si>
  <si>
    <t>GTCTGCAGCATAGGTCGCC</t>
  </si>
  <si>
    <t>GATTGGCCAGCCGAGTAGCCC</t>
  </si>
  <si>
    <t>GTTGGAGGCCCGGGGTCCGTT</t>
  </si>
  <si>
    <t>GCTGCAGACTGCGGCCCCGG</t>
  </si>
  <si>
    <t>GGCTTCAACGTGGCCGCTGCC</t>
  </si>
  <si>
    <t>GGCAGCCGCGGGCTTCAACG</t>
  </si>
  <si>
    <t>GCTGCCCTCGCCTTAGGTCC</t>
  </si>
  <si>
    <t>GCTCCCGGGACCTAAGGCGA</t>
  </si>
  <si>
    <t>GAGGCCCAGCCGTGCGGAAAG</t>
  </si>
  <si>
    <t>GGTCCCCGGCTGGCCCGCGGGG</t>
  </si>
  <si>
    <t>GGACCCACTCCCCAGTCCGC</t>
  </si>
  <si>
    <t>GCTGTGTGTCTTTCCGCAGCC</t>
  </si>
  <si>
    <t>GGCGAGCGCTTTAAGCGGC</t>
  </si>
  <si>
    <t>GCTTTAAGCGGCCGGACATTCC</t>
  </si>
  <si>
    <t>GCGCCCCCTGCGCTTTGAACTG</t>
  </si>
  <si>
    <t>GAAGTGGACACCAGCGGACT</t>
  </si>
  <si>
    <t>GGCTGCAGCCCGGGACGGCGC</t>
  </si>
  <si>
    <t>GTCTGGGGAACAAAAGAGC</t>
  </si>
  <si>
    <t>GGGGCCAGGTTCTTGCAAAGG</t>
  </si>
  <si>
    <t>GGAAGGGGCCTGTAGAGCTTC</t>
  </si>
  <si>
    <t>GGGGCGCTTCCCTAGGGGCC</t>
  </si>
  <si>
    <t>GTTGAGTTCCCCACCCTCAGG</t>
  </si>
  <si>
    <t>GGGAGATTATCGGGTTTGGC</t>
  </si>
  <si>
    <t>GGTTTGGCCGGAGGGCCGA</t>
  </si>
  <si>
    <t>GCCGAGGGGCCCTGTGGCGTC</t>
  </si>
  <si>
    <t>GTCGGGGGTCTTTCCCTGCA</t>
  </si>
  <si>
    <t>GGTCTTTCCCTGCAGGGTGGG</t>
  </si>
  <si>
    <t>GTGGGGAACTCAACTCACCCC</t>
  </si>
  <si>
    <t>GTCAGCGCCCCGCTTGGTGC</t>
  </si>
  <si>
    <t>GTGACCGTCAGCGCCCCGCT</t>
  </si>
  <si>
    <t>GAGCCTCAATTAGAGTGGGTTT</t>
  </si>
  <si>
    <t>GGTCACAACTCGAGTTTGTAA</t>
  </si>
  <si>
    <t>GGAACCGCAGCCGGCACCAAG</t>
  </si>
  <si>
    <t>GCGCCCCGCTTGGTGCCGGCTG</t>
  </si>
  <si>
    <t>GTTTGTAAAGGGTTATCTGGTC</t>
  </si>
  <si>
    <t>Gaggggaaacgagattgggaga</t>
  </si>
  <si>
    <t>GTTGATTTGTAGTTTGAACACG</t>
  </si>
  <si>
    <t>Gagggggaggggaaacgagat</t>
  </si>
  <si>
    <t>GCCGGTGCGCGGGGTTACAG</t>
  </si>
  <si>
    <t>GCTTTAAAGGACGCTGGCCG</t>
  </si>
  <si>
    <t>GACATCACACGGAGGGTCG</t>
  </si>
  <si>
    <t>GGGCAGGAGCCGGCGACCTGC</t>
  </si>
  <si>
    <t>GCGGCGGCTTTAAAGGACGC</t>
  </si>
  <si>
    <t>GCGTCGGCGCAGACTGAAAA</t>
  </si>
  <si>
    <t>GATGCGACATTTCCATCCTGT</t>
  </si>
  <si>
    <t>GGGTTTGACATTCGAAAGG</t>
  </si>
  <si>
    <t>GGGGTTACAGCGGCGCTGGC</t>
  </si>
  <si>
    <t>GTCTGCGCCGACGCGGCTGC</t>
  </si>
  <si>
    <t>GCAATCTGCGGGACTAAGAGG</t>
  </si>
  <si>
    <t>GCTTTCTTTCTTCTCCAAGCA</t>
  </si>
  <si>
    <t>GAGCACTGCGAAGGCCACGCG</t>
  </si>
  <si>
    <t>GAGGAAGTAGATCCCCGCCT</t>
  </si>
  <si>
    <t>GCGGGACTAAGAGGCGGGGAA</t>
  </si>
  <si>
    <t>GCCATATCCACTAGCAATCTG</t>
  </si>
  <si>
    <t>GACTCGTAGTTCCAGGTCTG</t>
  </si>
  <si>
    <t>GTGGCCTTCGCAGTGCTCGCC</t>
  </si>
  <si>
    <t>GCAGCACCCGGAAGCTGAGG</t>
  </si>
  <si>
    <t>GAGAAGAAAGAAAGCCGCGCG</t>
  </si>
  <si>
    <t>GCGCGAGGGTCCCGGCGACGC</t>
  </si>
  <si>
    <t>GAGCGCGACTCCGAGTGGAAG</t>
  </si>
  <si>
    <t>GATTCGGCGGTCGCGCGCGA</t>
  </si>
  <si>
    <t>Ggcccgggcaacgccgcgcgc</t>
  </si>
  <si>
    <t>GGCTGCGTGCCGTCATTTCG</t>
  </si>
  <si>
    <t>GTTGTAGAGCTAGCGGCGAA</t>
  </si>
  <si>
    <t>Gccaccgccccggggccaccg</t>
  </si>
  <si>
    <t>GGCGATCCCCTCACCTGCGTT</t>
  </si>
  <si>
    <t>GGGGGTATATCTCCCGAACGC</t>
  </si>
  <si>
    <t>GGCTGGAGACTcgccggcgcg</t>
  </si>
  <si>
    <t>GGCGCGCGGGGCACCAGGAAG</t>
  </si>
  <si>
    <t>GCGTCGAATAAAAGGCGCG</t>
  </si>
  <si>
    <t>GCCTTTGAGGCGCGGGGCAC</t>
  </si>
  <si>
    <t>GAGTACGCCTTTGAGGCGCG</t>
  </si>
  <si>
    <t>GAGGGTGAAAAGATGGCCCC</t>
  </si>
  <si>
    <t>GGGTGGATTGGGAGCGCTcg</t>
  </si>
  <si>
    <t>GgcgcccggccggAGAGGGTG</t>
  </si>
  <si>
    <t>GCCTGATTTCCCCGAAATGA</t>
  </si>
  <si>
    <t>GACGGCACGCAGCCGGCCAAT</t>
  </si>
  <si>
    <t>GCCGAATCGCTCCTGCAGCAG</t>
  </si>
  <si>
    <t>GCCCTGCGAGGGCGAGCGGGC</t>
  </si>
  <si>
    <t>GAAGAGGAAAGTTGGAAGAGAT</t>
  </si>
  <si>
    <t>GTTGGAAGAGATCGGCGCTCC</t>
  </si>
  <si>
    <t>GATGTGATTGTCATCCTGGGGC</t>
  </si>
  <si>
    <t>GgcgaggCGCGCCTGGCGGCC</t>
  </si>
  <si>
    <t>GagagggcgaggCGCGCCTGG</t>
  </si>
  <si>
    <t>GAGCGGGCGGGCACCTGGCCTC</t>
  </si>
  <si>
    <t>GCCTGGCGGCCGGGTTGGCTG</t>
  </si>
  <si>
    <t>GTCCTCCCACCGACTACACCC</t>
  </si>
  <si>
    <t>GCCCCCCGGTGCAAAGAGCG</t>
  </si>
  <si>
    <t>GGGAGGGGAAAAAAAGCCCAGC</t>
  </si>
  <si>
    <t>GGGCGCGGCGGTCGCAGCCGG</t>
  </si>
  <si>
    <t>GGCGCGCGGGAAGCCAGCGAGG</t>
  </si>
  <si>
    <t>GCGGGCCGGAGCCCCGGAGCCG</t>
  </si>
  <si>
    <t>Ggcgagaggagcgccagcgag</t>
  </si>
  <si>
    <t>GGTCCTGCCAAGATGCTAAGT</t>
  </si>
  <si>
    <t>GCGCCTCGCTCGCCCCAGCT</t>
  </si>
  <si>
    <t>GGACTGGCAGGAGCTTCTGGG</t>
  </si>
  <si>
    <t>GACTCTCGAGCGCCGGCCCC</t>
  </si>
  <si>
    <t>GCGCCCGAAGCTCCTCCTTCC</t>
  </si>
  <si>
    <t>GTGGGCCAACCCTGATTGGCC</t>
  </si>
  <si>
    <t>GAGCTTCCTCTTGGACTTTCG</t>
  </si>
  <si>
    <t>GAGGATCCTTGTAGGTTTCGG</t>
  </si>
  <si>
    <t>GGCATGAGAGAGGATCCTTGT</t>
  </si>
  <si>
    <t>GTAACGGCCGCGGAGCCAGCT</t>
  </si>
  <si>
    <t>GATTGGCCCGGAGTGAACAA</t>
  </si>
  <si>
    <t>GCTCAGAGTTGTAACGGCCG</t>
  </si>
  <si>
    <t>GGCTGATGGGCGGGGTGGGTT</t>
  </si>
  <si>
    <t>GGGGGTGAAGGGAGATTGGCT</t>
  </si>
  <si>
    <t>GGAAGTGGGCCAACCCTGAT</t>
  </si>
  <si>
    <t>GTCCCCACCGCGAGCCTAA</t>
  </si>
  <si>
    <t>GGGTACAAGGGACTAACCTT</t>
  </si>
  <si>
    <t>GTTCTGAATTCGCTCCCAACC</t>
  </si>
  <si>
    <t>GAGAGGGATGGGTGTCCCTCT</t>
  </si>
  <si>
    <t>GACAGGGTACAGGGAAGCGG</t>
  </si>
  <si>
    <t>GTACAGGGAAGCGGCGGTC</t>
  </si>
  <si>
    <t>GCACTCGGCCTGGAGGTAACC</t>
  </si>
  <si>
    <t>GGGACACCCATCCCTCTCCG</t>
  </si>
  <si>
    <t>GGGATCCGGCGCCCAGCTGCG</t>
  </si>
  <si>
    <t>GTGAACTTTCCTGAGTTCGCC</t>
  </si>
  <si>
    <t>GTTTTTGCTTTCCAGATTTACCA</t>
  </si>
  <si>
    <t>GGTCCGTCCAGATCCAGAgg</t>
  </si>
  <si>
    <t>GGAAAGTAGTGCCCGGCCCTG</t>
  </si>
  <si>
    <t>GTCGGCGGAACCACCGCAGA</t>
  </si>
  <si>
    <t>GTCTCCTTCCGCCGGCGCGGG</t>
  </si>
  <si>
    <t>GCGCAGCGCGTCTCCTTCCGC</t>
  </si>
  <si>
    <t>GCATCAAATATACTTTGTATGTTTT</t>
  </si>
  <si>
    <t>GGCTGCGGCCATAGAGAC</t>
  </si>
  <si>
    <t>GCTTAGGGCACACTGAGAGAA</t>
  </si>
  <si>
    <t>GTAACTAATCCCCCGTCAC</t>
  </si>
  <si>
    <t>GAGAACGAGTACTTGGCTTA</t>
  </si>
  <si>
    <t>GGGCACTACTTTCCGTCTG</t>
  </si>
  <si>
    <t>GCCCCGCCCGCGCCGGCGGA</t>
  </si>
  <si>
    <t>GGAGGGAGACGGAGCAGTAC</t>
  </si>
  <si>
    <t>GCACTTTCTCACCTTGGTAAATC</t>
  </si>
  <si>
    <t>GTATTTGCATTTGCTTTATGA</t>
  </si>
  <si>
    <t>GTTAAAATTATGAGCCAGTCTCTA</t>
  </si>
  <si>
    <t>GTGACTCCATCAGCACCTGTGA</t>
  </si>
  <si>
    <t>GCCAAGTACTCGTTCTCATT</t>
  </si>
  <si>
    <t>GTTTCCACGCAGACAGAGTACAG</t>
  </si>
  <si>
    <t>GGAAAGGCTTTCTCCAGCTGA</t>
  </si>
  <si>
    <t>GTCACATTACTAGTGATTACTCATT</t>
  </si>
  <si>
    <t>GGAGCAGTACTGGCCGCGGCG</t>
  </si>
  <si>
    <t>GTCAGCCCACAATGCACCGGG</t>
  </si>
  <si>
    <t>GCTCAAGTTCACGGCTGCGGA</t>
  </si>
  <si>
    <t>Gggccgagaggcgtgcggca</t>
  </si>
  <si>
    <t>GagaaagaagggCCCGACTGT</t>
  </si>
  <si>
    <t>GTGACGGTGGCTGCCGCGAG</t>
  </si>
  <si>
    <t>GCATTGTGGGCTGACGTCTTG</t>
  </si>
  <si>
    <t>GCTCCGCTGCCCTCCTACAGT</t>
  </si>
  <si>
    <t>GAAGATTCTTCTCTGGGCCCG</t>
  </si>
  <si>
    <t>GGGAAAAACGGCCCgggga</t>
  </si>
  <si>
    <t>GGGCGAACCGGTGCTGGATT</t>
  </si>
  <si>
    <t>GCAGGATTTTTCAAGCTCAGA</t>
  </si>
  <si>
    <t>GCGACCCTCCCAAGTTCCTAT</t>
  </si>
  <si>
    <t>Ggtctaggggaggaagtaggt</t>
  </si>
  <si>
    <t>GCGCCGCCACGGCAAAGCAGG</t>
  </si>
  <si>
    <t>GAGGTGGGCGATAGGGGGCGC</t>
  </si>
  <si>
    <t>GATAGGGGGCGCCGGGGATCC</t>
  </si>
  <si>
    <t>GGGTGCGTTTAGCGCCGCCA</t>
  </si>
  <si>
    <t>GAAAGTGCCAAATCCAGCAC</t>
  </si>
  <si>
    <t>GGGCAGTCTCTACATCCCTGCA</t>
  </si>
  <si>
    <t>Gggggtggaggaactctcatt</t>
  </si>
  <si>
    <t>GAGTCCGGGGTCTTCTTGCA</t>
  </si>
  <si>
    <t>GGGAAAATTTGGCAGAGTCCG</t>
  </si>
  <si>
    <t>GGAAACCCGGCAGGGAAAATT</t>
  </si>
  <si>
    <t>GTAAAGGAAACTGCTGGCACCCG</t>
  </si>
  <si>
    <t>GAGTGTTATTTCAAAAAAGTAA</t>
  </si>
  <si>
    <t>GCCGGGTTTCCGGCTTCTCCT</t>
  </si>
  <si>
    <t>GACTCCCTTGCAAGAAGACCC</t>
  </si>
  <si>
    <t>GGGAGGAAAGAAAAGATCCCCA</t>
  </si>
  <si>
    <t>GGCGCCcgggacgggtcaagg</t>
  </si>
  <si>
    <t>Gcggaatgaacctggagaggg</t>
  </si>
  <si>
    <t>Ggccctggcgcggctagggtg</t>
  </si>
  <si>
    <t>Gggaagtgaacctggcgaggg</t>
  </si>
  <si>
    <t>Gggggcggggcggccctggcg</t>
  </si>
  <si>
    <t>Gactggcctaggggcgggcc</t>
  </si>
  <si>
    <t>Gtgcggaatggagccggag</t>
  </si>
  <si>
    <t>GgtggggcgAACCTAGGAAGG</t>
  </si>
  <si>
    <t>Ggcgggatggtgcagttggtg</t>
  </si>
  <si>
    <t>GCCGAGTCGTTGCTTAGTTTC</t>
  </si>
  <si>
    <t>GTGATTTGGCGGCTCCGAC</t>
  </si>
  <si>
    <t>GCCAGAGTACCGGGTAGAGAG</t>
  </si>
  <si>
    <t>GCGCCAGCGCAGCCATTGGTC</t>
  </si>
  <si>
    <t>GCCCCCGGAGCGTGGCCTA</t>
  </si>
  <si>
    <t>GCGCTGGCGCGCAAGGCACCA</t>
  </si>
  <si>
    <t>GGCGTTTGTCCCGCGCCAGT</t>
  </si>
  <si>
    <t>GTTCCCGTAGGCCACGCTCCG</t>
  </si>
  <si>
    <t>GCCTACGGGAACGTAAAGAGG</t>
  </si>
  <si>
    <t>GATCTTTTGGGTTGAGGCCTC</t>
  </si>
  <si>
    <t>GCTTCATTTCTCAGGACTTCC</t>
  </si>
  <si>
    <t>GGCCTCAGGCTTCATTTCTC</t>
  </si>
  <si>
    <t>GTGAGGCCTCCAAGAAGTTGT</t>
  </si>
  <si>
    <t>GCTAGGGGGAGAGGTGGAGTT</t>
  </si>
  <si>
    <t>GGGTGTGAGTGAGACTGCTGC</t>
  </si>
  <si>
    <t>GGGCCCGGTCCCAGAGTTAA</t>
  </si>
  <si>
    <t>GGTCCCTACAACTTCTTGG</t>
  </si>
  <si>
    <t>GCCCTGCACCCGCCGGTCTAC</t>
  </si>
  <si>
    <t>GGGTGTGGATTAATGGGTTC</t>
  </si>
  <si>
    <t>GTTGCGAGAGCCGTTCACAG</t>
  </si>
  <si>
    <t>GTTTCCCAGGCGGTGTCTCC</t>
  </si>
  <si>
    <t>GTCAGCGTCCGTATCGCTGAT</t>
  </si>
  <si>
    <t>GTAGCGGGCAGAAGCCAACGC</t>
  </si>
  <si>
    <t>GTTCAAATTAGCCGGGCGGGC</t>
  </si>
  <si>
    <t>GAAACTGCAGCCGACAGGAAG</t>
  </si>
  <si>
    <t>GGGCCGGACCGTGCTTCCTAT</t>
  </si>
  <si>
    <t>GGCAGAAGCCAACGCAGGGTT</t>
  </si>
  <si>
    <t>GATACGGACGCTGACCAAT</t>
  </si>
  <si>
    <t>GTAGCGGCGAAGTTCCCAGA</t>
  </si>
  <si>
    <t>GGGGTGTGGCCAGACGCAT</t>
  </si>
  <si>
    <t>GCTTGGCACCGCCCATGCGTC</t>
  </si>
  <si>
    <t>GGGAACTTCGCCGCTACGTG</t>
  </si>
  <si>
    <t>GGGTCTGGGGCTCCCATTTC</t>
  </si>
  <si>
    <t>GTCCTCGGTCACCTTGTACTG</t>
  </si>
  <si>
    <t>Gttcagtgacctcgagcaagt</t>
  </si>
  <si>
    <t>GCGGTGCCAAGCGTAGGAAGA</t>
  </si>
  <si>
    <t>GCGTCTCCCCCAAGGCTCCGC</t>
  </si>
  <si>
    <t>GGTCGAAAAGAGGCCGGGCCA</t>
  </si>
  <si>
    <t>GTCTCAGGCAGAATGTGGGGC</t>
  </si>
  <si>
    <t>GGTGAAGGAAGGGTCGATCTA</t>
  </si>
  <si>
    <t>GGTCAGCTCGTTGCACCC</t>
  </si>
  <si>
    <t>GCTCCGCAGGGTCGAAAAG</t>
  </si>
  <si>
    <t>GATTGGCTGCAGCCTCTGATA</t>
  </si>
  <si>
    <t>GAGGCTGCAGCCAATCAGCTA</t>
  </si>
  <si>
    <t>GGAGCCTCAATCAGGGGGACA</t>
  </si>
  <si>
    <t>GGGCTGTGGAGCCTCAATC</t>
  </si>
  <si>
    <t>GCCTCTGATAAGGCAAAGCA</t>
  </si>
  <si>
    <t>GGCAAAGCAAGGCAAGGCGGC</t>
  </si>
  <si>
    <t>GGCGGGGGGGCACTGTTTCTG</t>
  </si>
  <si>
    <t>GGTTGGGGGGTTCAGGGTTTG</t>
  </si>
  <si>
    <t>GAAAAGGCAGAAAGGGTATTC</t>
  </si>
  <si>
    <t>GACCCCCTGTCCCCCTGATTG</t>
  </si>
  <si>
    <t>Gcgcggctcggagagtggtgg</t>
  </si>
  <si>
    <t>Gcgggctgtggccgcccccgc</t>
  </si>
  <si>
    <t>GAGGCCGGAGTgggcgcgccg</t>
  </si>
  <si>
    <t>GGCCTAAGACGCTAGGCGC</t>
  </si>
  <si>
    <t>GCTCCGGGCCTAAGACGCT</t>
  </si>
  <si>
    <t>Gcctgacgcgtcctgacgcac</t>
  </si>
  <si>
    <t>Ggccggaggaacccgccccc</t>
  </si>
  <si>
    <t>GCGCGCCTTCTCCGCGCTA</t>
  </si>
  <si>
    <t>Gtcaggacgcgtcaggcgggg</t>
  </si>
  <si>
    <t>GCATGCCCCGCCCTCCGGGAG</t>
  </si>
  <si>
    <t>GGGCGCTGCAACTCCATCCCG</t>
  </si>
  <si>
    <t>GGGCCTCCGCCTCTGACGCC</t>
  </si>
  <si>
    <t>GCCGGCCGCTATGCAGAGCGC</t>
  </si>
  <si>
    <t>GAGCAATGCCTCTCCCGGA</t>
  </si>
  <si>
    <t>GCATGCAGTTATCCAGGTTgc</t>
  </si>
  <si>
    <t>GAGGCCGCTATACAGATTGC</t>
  </si>
  <si>
    <t>GAGCGCGGGTTCCGGAGAGAG</t>
  </si>
  <si>
    <t>GGAGAGGCATTGCTCGGGAAA</t>
  </si>
  <si>
    <t>GGCGGCTCCCCTGCACTGCT</t>
  </si>
  <si>
    <t>GACCGAGCCTTGTGGAAGGT</t>
  </si>
  <si>
    <t>GGCCAGAGTTCTGCTGTAGAG</t>
  </si>
  <si>
    <t>GAGCGGGAATAGGCGCAGG</t>
  </si>
  <si>
    <t>GGCGTGGGTTTCGATGGGA</t>
  </si>
  <si>
    <t>GGGCCCCCTCCTGCTCCGGTA</t>
  </si>
  <si>
    <t>GACCGCGTTTAGAGGATCAG</t>
  </si>
  <si>
    <t>GCGGGGAGACCGCGTTTAG</t>
  </si>
  <si>
    <t>GTAAACCATTCTGCATCCCC</t>
  </si>
  <si>
    <t>GCTGCACCCCAACCTTCCACA</t>
  </si>
  <si>
    <t>GCCCGAATGTCTGTGCTGATG</t>
  </si>
  <si>
    <t>GTCACGCGGCCCCAACGGGC</t>
  </si>
  <si>
    <t>GAGGTGCCTGGATGCACGCAG</t>
  </si>
  <si>
    <t>GCCTCTGGGGACCCGGGCCCC</t>
  </si>
  <si>
    <t>GACTCGGTCCGCCACCCCTCA</t>
  </si>
  <si>
    <t>GGAGAGCCCTTTCCGGCCCGT</t>
  </si>
  <si>
    <t>GCAAAGCCAAAGGGCAGACT</t>
  </si>
  <si>
    <t>GTCCTGCCAGCGCCGGCTGG</t>
  </si>
  <si>
    <t>GGCCGGGAGGCCCGCGCTGCT</t>
  </si>
  <si>
    <t>GATTACTCACTCGCGCAG</t>
  </si>
  <si>
    <t>GCCCTACATTACGCCCCGCTG</t>
  </si>
  <si>
    <t>GCCAGGGCAGCTGAGATGCGC</t>
  </si>
  <si>
    <t>GGGATTTACCTCTTCAGCCAC</t>
  </si>
  <si>
    <t>GCATCAGACTCGGTTAAGC</t>
  </si>
  <si>
    <t>GGAACGCAGAGGGCCTCCCAG</t>
  </si>
  <si>
    <t>GAGTAATCGCAGCCAGGCAC</t>
  </si>
  <si>
    <t>GAGAGCTCGTTCGAGGCTCCC</t>
  </si>
  <si>
    <t>GAGGGCGGGAGAGCTCGTTCG</t>
  </si>
  <si>
    <t>GGGGCGTAATGTAGGGCTGAA</t>
  </si>
  <si>
    <t>GCTCCTGCCGGGTGAGAGTCC</t>
  </si>
  <si>
    <t>GTGTGGTTGGGGGCGTAGGA</t>
  </si>
  <si>
    <t>GCGGGGCGGTAGTGTGGTTGG</t>
  </si>
  <si>
    <t>GCTCTGGGCTTCTCGGCGGGG</t>
  </si>
  <si>
    <t>GGATCGCTTGATACTTTCCT</t>
  </si>
  <si>
    <t>GTGAGACAGGCCCGCGGACA</t>
  </si>
  <si>
    <t>GGCTCCCGTCTCCGTCGCCT</t>
  </si>
  <si>
    <t>GACGGAGAGAAGAAAGATTCT</t>
  </si>
  <si>
    <t>GCGTGCCGCGCCCGCTCCTGC</t>
  </si>
  <si>
    <t>GtgCGCGGGGACGCGCCTGGT</t>
  </si>
  <si>
    <t>GCTGGCGGACTTGACAGAGAG</t>
  </si>
  <si>
    <t>GCTGCTCCCTGCAGGCGCCC</t>
  </si>
  <si>
    <t>GATCCTGGGCCTAAGGAGGGT</t>
  </si>
  <si>
    <t>GGACTTGACAGAGAGCGGG</t>
  </si>
  <si>
    <t>GGGCGGAGCCTGACCGGACCT</t>
  </si>
  <si>
    <t>GTCCAGGGGGCGGAGCCTGAC</t>
  </si>
  <si>
    <t>GGCGCGGCTTTAGTCCAGG</t>
  </si>
  <si>
    <t>GCATGTTGACGGGCAGCGCGA</t>
  </si>
  <si>
    <t>GGGCTCAGTGGGTCCCGGGAG</t>
  </si>
  <si>
    <t>GGGGCGTGTGCTTGACAGGC</t>
  </si>
  <si>
    <t>GTGAAAAGCGGCAAGGCCAAGA</t>
  </si>
  <si>
    <t>GACACACACTCAGTAGAGTGAT</t>
  </si>
  <si>
    <t>GGCTCTGATTTAAGGAAACG</t>
  </si>
  <si>
    <t>GAGTCCACGGGGCTCTGATTTA</t>
  </si>
  <si>
    <t>GTTCTCCGGCGGAGTCCAC</t>
  </si>
  <si>
    <t>GTGTGAGGGTAAAACGTCTAC</t>
  </si>
  <si>
    <t>GAACAAAACTGCCGCCCCGTCT</t>
  </si>
  <si>
    <t>GTGTGTCTGACTTGTTTATC</t>
  </si>
  <si>
    <t>GTGATGGGTGAAAAGCGGCA</t>
  </si>
  <si>
    <t>GGCTTGTCGAGAAGGTCTGTT</t>
  </si>
  <si>
    <t>GCGGTCCGCTTCGGCATTCGC</t>
  </si>
  <si>
    <t>GccacatgcggctCACGGGAG</t>
  </si>
  <si>
    <t>GGCCATCATAGAACAGCGA</t>
  </si>
  <si>
    <t>GATGGAGCTCTTACGGGTTTT</t>
  </si>
  <si>
    <t>GGCGGCAGGGCCAGCACCCAT</t>
  </si>
  <si>
    <t>Ggtgagctctgaaacgtggc</t>
  </si>
  <si>
    <t>GAGGACGCCACAGGTCCTCGG</t>
  </si>
  <si>
    <t>GAAGGAACCCTTAGAGGAGC</t>
  </si>
  <si>
    <t>GGTCGCGGGCCATCTGGGCTC</t>
  </si>
  <si>
    <t>GTTGGGGCGAGGTGCGCCTG</t>
  </si>
  <si>
    <t>GAGGGCTGTGGCGGACCAAT</t>
  </si>
  <si>
    <t>GAACAGCGAAGGCAGTCGAT</t>
  </si>
  <si>
    <t>GCTCGCCGGGTAGGCGGTGG</t>
  </si>
  <si>
    <t>GGAGAAATTGAGTTCTACCG</t>
  </si>
  <si>
    <t>GAGCTGCCAAGAGCAAATCCA</t>
  </si>
  <si>
    <t>GCCTCTTGAGGGCCGGCGCAA</t>
  </si>
  <si>
    <t>GACAAGATGGGCAGTTTCCCA</t>
  </si>
  <si>
    <t>GTCATGGAGCGCTTCATAGC</t>
  </si>
  <si>
    <t>GGACTAGGCATTGGGCTACTA</t>
  </si>
  <si>
    <t>GCATTGGGCTACTAGGGGG</t>
  </si>
  <si>
    <t>GAAGAAGGCTCTTCTCGGGCA</t>
  </si>
  <si>
    <t>GTTCAGGGTACTTATCTGCA</t>
  </si>
  <si>
    <t>GCATTCATTCTCAGAGGAAGAG</t>
  </si>
  <si>
    <t>GGCAGCTCACATCTGTCACCT</t>
  </si>
  <si>
    <t>GCTTCCACTGTGGGTGTATC</t>
  </si>
  <si>
    <t>GCTACAGATGGAGCTCTTA</t>
  </si>
  <si>
    <t>GGCGGCGTCCCTCCCTTGCGC</t>
  </si>
  <si>
    <t>GCTTCCTCGTCGCCTCTTG</t>
  </si>
  <si>
    <t>GAGCCGGAACGCGCAAGGGGT</t>
  </si>
  <si>
    <t>GGTCGGGTGCGCGCCAGGCC</t>
  </si>
  <si>
    <t>GGCGCGCTCCCTCCGGGATCG</t>
  </si>
  <si>
    <t>GCAGAAAAGCCGAGGCGTTTC</t>
  </si>
  <si>
    <t>GCGGGTCCGCAGAAAAGCCG</t>
  </si>
  <si>
    <t>GGTCCAACTTTGTCGTTA</t>
  </si>
  <si>
    <t>GGCTCCGCGCGCCTGCCAGGC</t>
  </si>
  <si>
    <t>GGGCCGGCGGCGGAACAGCTT</t>
  </si>
  <si>
    <t>GCTGCCGCCGGACGCTTGAAA</t>
  </si>
  <si>
    <t>GGGTTAGGACTAGCAGAAAG</t>
  </si>
  <si>
    <t>GGGTAGAGGAAGAAGGGCGAT</t>
  </si>
  <si>
    <t>GCCCCGCTGCCAGGTTACTTC</t>
  </si>
  <si>
    <t>GGCACACGCCTGGGCATTCGT</t>
  </si>
  <si>
    <t>GCGGCACTCTGGTTCTGCGGC</t>
  </si>
  <si>
    <t>GTAGCCCTCCAAGTTAAACA</t>
  </si>
  <si>
    <t>GCACCGGGCCAGAAGTAACC</t>
  </si>
  <si>
    <t>GTAACCTGGCAGCGGGGCGCC</t>
  </si>
  <si>
    <t>GCGGGGCGCCGGGGAAGGAGGT</t>
  </si>
  <si>
    <t>GACTCACCCGCCGCGGGGACT</t>
  </si>
  <si>
    <t>GCTAGCGCGGCGAACTCC</t>
  </si>
  <si>
    <t>GCGTACCAAGACGCGGACGCA</t>
  </si>
  <si>
    <t>GCTGGCGCGTACCAAGTTCG</t>
  </si>
  <si>
    <t>GCGTACCAAGTTCGAGGCGGG</t>
  </si>
  <si>
    <t>GCCACGGCCGAGCGGGCTCCA</t>
  </si>
  <si>
    <t>GGTACGCGCCGCAGCGCCTG</t>
  </si>
  <si>
    <t>GCAGCGCCTGAGGACTAAGTA</t>
  </si>
  <si>
    <t>GGGTGACTCACCCGCCGCG</t>
  </si>
  <si>
    <t>GGACTAAGTAGGGAGCGCT</t>
  </si>
  <si>
    <t>GCCCAGGCGAGCGACCGAGC</t>
  </si>
  <si>
    <t>GGGTCCCTCGCTGGCTCTGTT</t>
  </si>
  <si>
    <t>GGCTCTGTTCGGACCCTGCT</t>
  </si>
  <si>
    <t>GCACAGCCCGGGGTCCCTCGC</t>
  </si>
  <si>
    <t>GCACTGCGACGGCGTTGACTG</t>
  </si>
  <si>
    <t>GTTGACTGAGGGGGCGCCACT</t>
  </si>
  <si>
    <t>GGCGCGGTCACGTGCATTCG</t>
  </si>
  <si>
    <t>GCGGTGCATTCGCGGGGGCGT</t>
  </si>
  <si>
    <t>GCATTCGCGGTGCATTCGCGG</t>
  </si>
  <si>
    <t>GACCAGCCATCTGACGAGCC</t>
  </si>
  <si>
    <t>GCAGGCAGGCAGGGACGTGGG</t>
  </si>
  <si>
    <t>GGCCAGTCCTCCCGCGAGCT</t>
  </si>
  <si>
    <t>GTCCTCCCGCGAGCTgggc</t>
  </si>
  <si>
    <t>GAAGCTGCAGGGCCCCTGCGC</t>
  </si>
  <si>
    <t>GAGCCCTTCGAAGGGTTCAAG</t>
  </si>
  <si>
    <t>GTTCAAGCGGGAGACTGCCAG</t>
  </si>
  <si>
    <t>GGTCGTGTGAGCCCTTCGAA</t>
  </si>
  <si>
    <t>GGCACCTCCCTTCCGACCGT</t>
  </si>
  <si>
    <t>GGGAAAGCTATCCCGGCCAA</t>
  </si>
  <si>
    <t>GACCTCCGGGAAAGCTATCC</t>
  </si>
  <si>
    <t>GccAATGCACCACTTGCGCG</t>
  </si>
  <si>
    <t>GCACCACTTGCGCGGGGGTC</t>
  </si>
  <si>
    <t>GCGGGAGGTGCCGTGGCAATC</t>
  </si>
  <si>
    <t>GGTGCCATGTCACCGCACAG</t>
  </si>
  <si>
    <t>GAGAAAAATGCAGACGCG</t>
  </si>
  <si>
    <t>GCATTggcgcgcggcgccgag</t>
  </si>
  <si>
    <t>GATGTGGGAGAAAAAGCGAC</t>
  </si>
  <si>
    <t>GCGGCAGCTCCGGAGCAAACC</t>
  </si>
  <si>
    <t>GTTCCCGCCGCGCCCTGTCGG</t>
  </si>
  <si>
    <t>GGCGCGGCGGGAACCCGAGCC</t>
  </si>
  <si>
    <t>GGGAACCCGAGCCGGGAGTA</t>
  </si>
  <si>
    <t>GTCACGAGTTAAAGCGGCG</t>
  </si>
  <si>
    <t>GGGACGCAGGAGGCCGTCCGG</t>
  </si>
  <si>
    <t>GGTTGCCGGGCTCCGCGGGTG</t>
  </si>
  <si>
    <t>GCTATAGATCCCGCACCCG</t>
  </si>
  <si>
    <t>GCAGGGCGGTGCGGGTTGCTC</t>
  </si>
  <si>
    <t>GAAGCAGGGCGGCCCCGCAGA</t>
  </si>
  <si>
    <t>GCGCCGCCGGAAACCAGGGTG</t>
  </si>
  <si>
    <t>GAGCGCGCGGGAGAGCGGAAA</t>
  </si>
  <si>
    <t>GAGGCGGTACCTGTGAGCGCG</t>
  </si>
  <si>
    <t>GTCTAGCACCGCAGCGCTGGG</t>
  </si>
  <si>
    <t>GTCGATCGGCAGAGCGGAAGG</t>
  </si>
  <si>
    <t>GCGGAAGTCGATCGGCAGAG</t>
  </si>
  <si>
    <t>GAGGCGCAGCTTCCCCTCTGC</t>
  </si>
  <si>
    <t>GGGCAGTCAACATGTACGTTG</t>
  </si>
  <si>
    <t>GAAGCTGCTTCTGAGCGTTTG</t>
  </si>
  <si>
    <t>GagagaAACTGATTAGGAATT</t>
  </si>
  <si>
    <t>GCAAGCGGGCAGCATCGATCG</t>
  </si>
  <si>
    <t>GTAAGACGCGACCTGTTA</t>
  </si>
  <si>
    <t>GTAAAGTGTGTGTTGCACAGG</t>
  </si>
  <si>
    <t>GTGTGTGTTGCACAGGCGGAG</t>
  </si>
  <si>
    <t>GCTAGAACCCGGAAGTAGTGG</t>
  </si>
  <si>
    <t>GTCGCGTCTTACACAATGCAT</t>
  </si>
  <si>
    <t>GCAAGTAGGCTCCTCGGCA</t>
  </si>
  <si>
    <t>GGAAGTAGTGGTGGCCATAAC</t>
  </si>
  <si>
    <t>GTGGGTGCGCGAAGCGAGCTC</t>
  </si>
  <si>
    <t>GCCCCCGAACTGAAGGTTACGAG</t>
  </si>
  <si>
    <t>GTCAATCAAAGCCCGGAATGTCA</t>
  </si>
  <si>
    <t>GCGGTACCGTACTTTCCCTG</t>
  </si>
  <si>
    <t>GAGCAGGCTTGCTGATTTGCT</t>
  </si>
  <si>
    <t>GTAACCGAACTGTCGTGTTTCA</t>
  </si>
  <si>
    <t>GGCCGCTCGTAACCTTCAGTT</t>
  </si>
  <si>
    <t>GGACAGCCCCGGCTggggggg</t>
  </si>
  <si>
    <t>GggggaggggaggCTCGAGC</t>
  </si>
  <si>
    <t>GCTGATTTGCTCGGGTCCGCC</t>
  </si>
  <si>
    <t>Gggggacggcgggggggaggaaa</t>
  </si>
  <si>
    <t>Gcgcgcgcgaacagggagaga</t>
  </si>
  <si>
    <t>GTCAAGGTAGTGAATGAATGA</t>
  </si>
  <si>
    <t>GCGGGGGCAAAGCTAAAAAA</t>
  </si>
  <si>
    <t>GCAGAAAACCACAGGGAAAGTA</t>
  </si>
  <si>
    <t>GAAACCCCTCGCGGAGTTTTAC</t>
  </si>
  <si>
    <t>GaggaaaaCTGCAGAAAACCACA</t>
  </si>
  <si>
    <t>GTTTTACTGGAAGAAAAAAAC</t>
  </si>
  <si>
    <t>GCCATGAAACACGACAGTT</t>
  </si>
  <si>
    <t>GGGCAAAGCTAAAAAAGGGGGG</t>
  </si>
  <si>
    <t>GACTGGCAGGCTCGGGACACT</t>
  </si>
  <si>
    <t>GTTGTCTAATGCGGGACTGGC</t>
  </si>
  <si>
    <t>GcctcTCTTTGTTGTCTAATG</t>
  </si>
  <si>
    <t>GGAGGCCGCGGGTTGAGCGAG</t>
  </si>
  <si>
    <t>GCGATTGGCGCGCGCCAGGCC</t>
  </si>
  <si>
    <t>GGGAGGCGATTGGCGCGCGCC</t>
  </si>
  <si>
    <t>GCTACTGACACTATCGCTGG</t>
  </si>
  <si>
    <t>Gctgcggcgagcgcgggggtg</t>
  </si>
  <si>
    <t>GCGATAGTGTCAGTAGCATTG</t>
  </si>
  <si>
    <t>GACAACAAAGAgaggcgttag</t>
  </si>
  <si>
    <t>GgcgcgcccgcccTTTGTTGC</t>
  </si>
  <si>
    <t>GGTACCCCTCGCGATCCCAA</t>
  </si>
  <si>
    <t>GGCCCGGGCTCGCGGCCGAC</t>
  </si>
  <si>
    <t>GCTCTCATAGGCCCGGGCTCG</t>
  </si>
  <si>
    <t>GGGCGCTTATGAATGGCTg</t>
  </si>
  <si>
    <t>GCGCCAAGCCTGGGTCCCGGG</t>
  </si>
  <si>
    <t>GCGGGCCGAGACCCTTGGCT</t>
  </si>
  <si>
    <t>GCATCTCAGCCCGCGGCGAGG</t>
  </si>
  <si>
    <t>GCACCGCCCCACGTGGCAgcc</t>
  </si>
  <si>
    <t>GCGACCAAGGGGAGCGCAgcg</t>
  </si>
  <si>
    <t>GCGCCCGGAGCCCGCAACAA</t>
  </si>
  <si>
    <t>GggcgggcggTGACGCAGAC</t>
  </si>
  <si>
    <t>GGCTTGGCGCAGTTCATGGG</t>
  </si>
  <si>
    <t>GATGCACCCCGAATCGTCAG</t>
  </si>
  <si>
    <t>GGGCGCCCGCGTGGGGGGGAC</t>
  </si>
  <si>
    <t>GGGAAGAGGGGCCTGAGTCAG</t>
  </si>
  <si>
    <t>GCCGGCGGAGTAAGTAGTGAA</t>
  </si>
  <si>
    <t>GATTGGCCGGCGCCCGGCCGG</t>
  </si>
  <si>
    <t>GGCGCCTACTTAACATGCA</t>
  </si>
  <si>
    <t>GCCGCCAGTCAGCTAGCGCG</t>
  </si>
  <si>
    <t>GTCCTAACGGGCCCCCAGGA</t>
  </si>
  <si>
    <t>GAGACGCTCCTGCGTCCTAAC</t>
  </si>
  <si>
    <t>GGCCGCCGTGCATGTTAAGT</t>
  </si>
  <si>
    <t>GCGAGCCAATGGCCGGTGG</t>
  </si>
  <si>
    <t>GCAGCCGGACGCGTTGCCGAG</t>
  </si>
  <si>
    <t>GAGAGGAAGCGCAGCGCGCG</t>
  </si>
  <si>
    <t>GGGACCGCCCGCCGTCCTGG</t>
  </si>
  <si>
    <t>GCTTCCTCTCGGCAACGCGTC</t>
  </si>
  <si>
    <t>GCGAGCTGGGAGTCTACTCCC</t>
  </si>
  <si>
    <t>GGAAGCCTGCGGGGACGGGCA</t>
  </si>
  <si>
    <t>GTTGCGGGACTTTGCTTCTGGG</t>
  </si>
  <si>
    <t>GTCGGAAGGTGTAGTCCCGC</t>
  </si>
  <si>
    <t>GATTCGCAAAGGTCGTCGGA</t>
  </si>
  <si>
    <t>GTAGTGCACACGCCGTTTCA</t>
  </si>
  <si>
    <t>GAGCCTGTCGCCATCGGAC</t>
  </si>
  <si>
    <t>GGCAGGGAAGCCTGCGGGGAC</t>
  </si>
  <si>
    <t>GTTCTACTCTGTGGTAAGCCT</t>
  </si>
  <si>
    <t>GGTAAGCCTTGGGGAGAGGCA</t>
  </si>
  <si>
    <t>GTGGAGACTAGCGAGCGAGGC</t>
  </si>
  <si>
    <t>GATGGCGACAGGCTCGCACT</t>
  </si>
  <si>
    <t>GCAGGTGCACCCAGAGACATC</t>
  </si>
  <si>
    <t>GTCTCAGCCCCTGGGCAACCGC</t>
  </si>
  <si>
    <t>GGACCGGTCAAAATAAAAGG</t>
  </si>
  <si>
    <t>GCGAATCTTGCGGAACGC</t>
  </si>
  <si>
    <t>GGCGTGTGCACTACGATTCC</t>
  </si>
  <si>
    <t>GCACTACGATTCCCGGCAGCCG</t>
  </si>
  <si>
    <t>GTAGAACACTGTCTTTTAAC</t>
  </si>
  <si>
    <t>GACGACCTTTGCGAATCTTG</t>
  </si>
  <si>
    <t>GCTAAACAGACGCCTCCCGCA</t>
  </si>
  <si>
    <t>GAGGGGCGGTATCTGCTGCTT</t>
  </si>
  <si>
    <t>GCTGCTTTGGCAGCAAATTG</t>
  </si>
  <si>
    <t>GACTCCCCCCAACAAATGCAA</t>
  </si>
  <si>
    <t>GGGAACTCCGTGTGGGAGGCG</t>
  </si>
  <si>
    <t>GAGAAATTGGGAACTCCGTG</t>
  </si>
  <si>
    <t>GTGGGACGGTGGGGTACAGAC</t>
  </si>
  <si>
    <t>GGCTTCCGTGGGGCCCCGTG</t>
  </si>
  <si>
    <t>GCATTATGTATGCACAGCTATC</t>
  </si>
  <si>
    <t>GCCCTAGCCCAGCTCTGGAAC</t>
  </si>
  <si>
    <t>GGGGCGAATTTCAGGTATTAA</t>
  </si>
  <si>
    <t>GGAGATAGTTGGCTCTGTAG</t>
  </si>
  <si>
    <t>GCATTCTCCCTAGCCAAGTTA</t>
  </si>
  <si>
    <t>GGGGCCCTGTGCGCCTTCTAG</t>
  </si>
  <si>
    <t>GAGTCTCTGATCCCGATTGGC</t>
  </si>
  <si>
    <t>GAGACTCGTGCGCCGCGAAGG</t>
  </si>
  <si>
    <t>GCCTGCCCTGCCCAGCCAATC</t>
  </si>
  <si>
    <t>Gacacaatgggaaaaggagcaa</t>
  </si>
  <si>
    <t>GGGAAAAATCCACCACTAGA</t>
  </si>
  <si>
    <t>GCACCGGAAGTTCAGGGACCG</t>
  </si>
  <si>
    <t>GCGCCCACGGCCCAATCAGCG</t>
  </si>
  <si>
    <t>GCCAATGTGGCTGGGTCCGT</t>
  </si>
  <si>
    <t>GGTCTCCGGTTCGCCAATG</t>
  </si>
  <si>
    <t>GACCGAGCGCGGGGTCTCTG</t>
  </si>
  <si>
    <t>GCGGGGGTGGTGGAATCGGG</t>
  </si>
  <si>
    <t>Ggggctggcaacggcgccgtg</t>
  </si>
  <si>
    <t>GCTGGCGGACTCCTCGCTCC</t>
  </si>
  <si>
    <t>GCCGCGGCGTGAGTGCGTGC</t>
  </si>
  <si>
    <t>GTGGTGGAATCGGGCGGTCTC</t>
  </si>
  <si>
    <t>GCCGGCCGCGCAAGGCCCCCT</t>
  </si>
  <si>
    <t>Gaggatgatcatggtccctac</t>
  </si>
  <si>
    <t>GAGGGAGCTCCCAGTCGATGC</t>
  </si>
  <si>
    <t>GGGTCGCTGGAACCCTAGGC</t>
  </si>
  <si>
    <t>GAACCCTAGGCCGGCCGCGCA</t>
  </si>
  <si>
    <t>GCGTGGCGACGTGGGCTCGTG</t>
  </si>
  <si>
    <t>GGACCGGTAGTGCTGGGCG</t>
  </si>
  <si>
    <t>GCCCAGCACTACCGGTCCCAG</t>
  </si>
  <si>
    <t>GCTTTCGCCCAGCATCGACT</t>
  </si>
  <si>
    <t>GCTCCCTCGGGATCCGGAGAAC</t>
  </si>
  <si>
    <t>GACCCCTGGTTTATGAGTA</t>
  </si>
  <si>
    <t>GCTGCCAGACACGAGGGATC</t>
  </si>
  <si>
    <t>Gtttgcaggccataccaaacaaa</t>
  </si>
  <si>
    <t>GAGGTCGTTGGCAACCAGAG</t>
  </si>
  <si>
    <t>GCGACCTGATCCCTCGTGTC</t>
  </si>
  <si>
    <t>GGGTCAGCCAGCGACAGGGA</t>
  </si>
  <si>
    <t>Gaacacagcagcacccatttgtt</t>
  </si>
  <si>
    <t>GATTTGGCCCCCTCCCTGTCGC</t>
  </si>
  <si>
    <t>GtcatgGTGGCAGACCGGATT</t>
  </si>
  <si>
    <t>Ggggcaggactgacaggaggagg</t>
  </si>
  <si>
    <t>GTTGGAGCTCCGGGCTGCGGC</t>
  </si>
  <si>
    <t>GCCGCCGCTGTCCATTGTGAT</t>
  </si>
  <si>
    <t>GCCGGAGCTGGCGAAGCCGCAG</t>
  </si>
  <si>
    <t>Gagaaggggggcaggactgac</t>
  </si>
  <si>
    <t>Gaaaagcgggggagaaggggggc</t>
  </si>
  <si>
    <t>Gagggaaaagcgggggagaagg</t>
  </si>
  <si>
    <t>GCCACCAATCACAATGGACAG</t>
  </si>
  <si>
    <t>GCTTGAGCCTCTGCGGCCGCTG</t>
  </si>
  <si>
    <t>Gatggatggcagggccaaggga</t>
  </si>
  <si>
    <t>GTCGCGCCGGCAAGAGCAGC</t>
  </si>
  <si>
    <t>GAACCCCTTCGGAGAGGTAGA</t>
  </si>
  <si>
    <t>GCTAGCCGAACCCCTTCGGAG</t>
  </si>
  <si>
    <t>GGGTCTGGAATACTAGCGAGA</t>
  </si>
  <si>
    <t>GGTGAGAGCCACGCCTCCGTG</t>
  </si>
  <si>
    <t>GAGTGGACCATTAGCAGACGC</t>
  </si>
  <si>
    <t>GTTTGGATAGCAACTGAGTCTTAA</t>
  </si>
  <si>
    <t>GGCGCTGAgggccccgcgcgg</t>
  </si>
  <si>
    <t>GCCAGGGCGCTGAgggccccgcg</t>
  </si>
  <si>
    <t>GCCGGGCGCGGAGGCGGAGCCA</t>
  </si>
  <si>
    <t>GACCATTAGCAGACGCCGGGCG</t>
  </si>
  <si>
    <t>GCAACTGAGTCTTAAAGGCAC</t>
  </si>
  <si>
    <t>GTCCACTCTGTTTACTTCTGTT</t>
  </si>
  <si>
    <t>GggagCAGCCggcgaaggaag</t>
  </si>
  <si>
    <t>GAGCCTGTCACTCCGGTGC</t>
  </si>
  <si>
    <t>GCAGAATggccccggggcggt</t>
  </si>
  <si>
    <t>GGGCGGTCAGCAGAATggccc</t>
  </si>
  <si>
    <t>GGGGCTGGGCGGTCAGCAGAA</t>
  </si>
  <si>
    <t>GCCGCAACTTGCCACTGTCG</t>
  </si>
  <si>
    <t>GcAGCACTGCGCTCCCCGCTG</t>
  </si>
  <si>
    <t>GGGCCCTCCTCGCCGAAGCTC</t>
  </si>
  <si>
    <t>GGCTACTGCAGTTGCAAGCTC</t>
  </si>
  <si>
    <t>GTTGCAAGCTCCGGCCAACC</t>
  </si>
  <si>
    <t>GTCACTCCGGTGCCGGCTAG</t>
  </si>
  <si>
    <t>GCCAACCCGGAGGAGCCCCAG</t>
  </si>
  <si>
    <t>GCGGTGGTCGGAGAGCGCGCG</t>
  </si>
  <si>
    <t>GGGCCCCGAGCCTGTCACTC</t>
  </si>
  <si>
    <t>GATGGATGACTTGTCAGACAA</t>
  </si>
  <si>
    <t>GGAGACTGGAGCCTCGGCTCC</t>
  </si>
  <si>
    <t>GAGAAGACTCGGCCGGAGAC</t>
  </si>
  <si>
    <t>GGCTGGCCCCAGGTGGGTTG</t>
  </si>
  <si>
    <t>GTCATCCGAGAGGCGGTGGT</t>
  </si>
  <si>
    <t>GCCGAGCGGCGCTGGCAGCTC</t>
  </si>
  <si>
    <t>GTCAAGGAAAGTTGTGCAATG</t>
  </si>
  <si>
    <t>GCGCCAATACCTGCCGCGCG</t>
  </si>
  <si>
    <t>GTTGGGAGGTAGTTAATTGCT</t>
  </si>
  <si>
    <t>GACTTTTGGGGGTCATCCTG</t>
  </si>
  <si>
    <t>GCGGCCTTGCGAGGGCACGCA</t>
  </si>
  <si>
    <t>GTATTGGCGCCAACCGGG</t>
  </si>
  <si>
    <t>GAAGCGAGCCCAGGTTCCCG</t>
  </si>
  <si>
    <t>GCGCCTCCCGGAGGACCCGAC</t>
  </si>
  <si>
    <t>GCCCTCTCCGGTCGGGTCCTC</t>
  </si>
  <si>
    <t>GGTTCCCGCGGCCTTGCGA</t>
  </si>
  <si>
    <t>GGACAGGGTCGGGGGACACGC</t>
  </si>
  <si>
    <t>GGATGAGCCCCGCGACCAC</t>
  </si>
  <si>
    <t>GAATGTGCCAGTGGTCGCG</t>
  </si>
  <si>
    <t>GCAGTGGCCCGCCGCTAGA</t>
  </si>
  <si>
    <t>GCCCGCCGCTAGAGGGAGTAC</t>
  </si>
  <si>
    <t>GGGAGACCCCTGTGCTTGGAC</t>
  </si>
  <si>
    <t>GCTGATGCTGAACTGGCCAAGC</t>
  </si>
  <si>
    <t>GAGGGGAGAATCGAGGACGGA</t>
  </si>
  <si>
    <t>GGAGCTGGGAGACCCCTGTGCT</t>
  </si>
  <si>
    <t>GAGGGAGTACGGGATTACCG</t>
  </si>
  <si>
    <t>GTACACCCTGGGTTGAGGTCA</t>
  </si>
  <si>
    <t>GATAGATAGGATCTATAGCca</t>
  </si>
  <si>
    <t>GAAACGATACACGAAGCAC</t>
  </si>
  <si>
    <t>GCACACATTATGCCTCTGGTT</t>
  </si>
  <si>
    <t>GGGCAGCCATGACCTCAACCC</t>
  </si>
  <si>
    <t>GTTCAAGCATCGGAGGCCAGG</t>
  </si>
  <si>
    <t>GAAAGTTGCCGTAAGATGGAG</t>
  </si>
  <si>
    <t>GAGGCATAATGTGTGCATTTA</t>
  </si>
  <si>
    <t>GGCAGAGTGCTGGGATAGAT</t>
  </si>
  <si>
    <t>GCACAGGGTACACCCTGGGTTG</t>
  </si>
  <si>
    <t>GAACTGAGTAAACATTTAGT</t>
  </si>
  <si>
    <t>GAGGACGCGGCACCGCCTGC</t>
  </si>
  <si>
    <t>GAGTAAACATTTAGTAGGATTTC</t>
  </si>
  <si>
    <t>GCTTAATTTGTGAAAAGGTTG</t>
  </si>
  <si>
    <t>GTCTGATGCTTAATTTGTGAAA</t>
  </si>
  <si>
    <t>GCGCGGCAGCGACGCAGGCCG</t>
  </si>
  <si>
    <t>GCGCAGGCGCGGCAGCGACGC</t>
  </si>
  <si>
    <t>GGCCCTAAAGCGCGCAGGCG</t>
  </si>
  <si>
    <t>GCTCGAGGCCCTAAAGCGCGC</t>
  </si>
  <si>
    <t>GGTGCCGCGTCCTCCGAAGAC</t>
  </si>
  <si>
    <t>GTGTGAGCTAGAAGCCCGC</t>
  </si>
  <si>
    <t>GCTCCTCTGATTCGCCCCTCC</t>
  </si>
  <si>
    <t>GAAGCCTTAGTGCTTACTA</t>
  </si>
  <si>
    <t>GTTTTGAGTCTAAGAACACACTTA</t>
  </si>
  <si>
    <t>GTTTTTAGAATATACATT</t>
  </si>
  <si>
    <t>GTTTACTCAGTTCATTATTTTT</t>
  </si>
  <si>
    <t>GACACATACAAAAGAATTACA</t>
  </si>
  <si>
    <t>GCCCAAATATCTGTGCTGGCT</t>
  </si>
  <si>
    <t>GTATATTCTAAAAACAAGTG</t>
  </si>
  <si>
    <t>GACTCAAAACTATTAAAATAATT</t>
  </si>
  <si>
    <t>GGTATAAAATTTGGCTGA</t>
  </si>
  <si>
    <t>GGCCAATCCCGGGCCCCgcgg</t>
  </si>
  <si>
    <t>GTGCGCGCGCGCCAGCCTCTC</t>
  </si>
  <si>
    <t>GACATCTGAATAAACTGCATGCTTA</t>
  </si>
  <si>
    <t>GCCGTGCAGCAGCGTCGCAGC</t>
  </si>
  <si>
    <t>GCGTCGCAGCCGGGCTGGCAA</t>
  </si>
  <si>
    <t>GGCTGGCAACGGTAGAGGAAT</t>
  </si>
  <si>
    <t>GATTGGCCCGAGGGCGGCGC</t>
  </si>
  <si>
    <t>GCACACGGGCGCGGGTTCGG</t>
  </si>
  <si>
    <t>GGCCTCCTGTTACATTAT</t>
  </si>
  <si>
    <t>GGGCGAGTGTAGTGCTGCGC</t>
  </si>
  <si>
    <t>GAGTGTAGTGCTGCGCGGGGC</t>
  </si>
  <si>
    <t>GTTGAATTTGAATCAATG</t>
  </si>
  <si>
    <t>GAATAATTTTTTTCCTTTAGT</t>
  </si>
  <si>
    <t>GGACTAATTGTAGATTAG</t>
  </si>
  <si>
    <t>GATTAGTGGTCTTTATCATATCT</t>
  </si>
  <si>
    <t>GGCGGAGCGGGCCATGGCAGT</t>
  </si>
  <si>
    <t>GAGGGCTCCTCCCTTCAGCTT</t>
  </si>
  <si>
    <t>GCGCACTCTTGTCTGCTTACG</t>
  </si>
  <si>
    <t>GAGCGTGCGGCTTCTACTG</t>
  </si>
  <si>
    <t>GACCAGTCGCGTCAGCGCGCG</t>
  </si>
  <si>
    <t>GAAGCCGCACGCTCTTCGGC</t>
  </si>
  <si>
    <t>GCAGGCTGCGCAACCGCAG</t>
  </si>
  <si>
    <t>GAGGCCTCGTGTGCCCGGGGT</t>
  </si>
  <si>
    <t>GGCACGAAACTGGGCGGAGCT</t>
  </si>
  <si>
    <t>GGGTGGGGCACGAAACTGGG</t>
  </si>
  <si>
    <t>GCTGACGCGACTGGTCGCGG</t>
  </si>
  <si>
    <t>Ggctgcggagggggagggcgc</t>
  </si>
  <si>
    <t>GCCTGCGCTCTAATGGGCCCC</t>
  </si>
  <si>
    <t>Gcggcgcgggcggcttggggc</t>
  </si>
  <si>
    <t>GACAGCAGCCTGCGCTCTAAT</t>
  </si>
  <si>
    <t>GCCCGTTCCGGCAGCTCCCAG</t>
  </si>
  <si>
    <t>GGCGCCTTCGAGCCAGCGCCG</t>
  </si>
  <si>
    <t>GCCGAACAGGATCGCACCGAG</t>
  </si>
  <si>
    <t>GAGTGAATGTTTGCCGAAC</t>
  </si>
  <si>
    <t>GCCTAGAATCAACTCCCGTCT</t>
  </si>
  <si>
    <t>GGGCGGCTCGTGCACACCTC</t>
  </si>
  <si>
    <t>GGAGGCCTGAGAAGCAGCCGT</t>
  </si>
  <si>
    <t>GGGAGAAGGTCCAAGCTAATT</t>
  </si>
  <si>
    <t>GCTAATTAGGAGGCAGCATCC</t>
  </si>
  <si>
    <t>GGGCAGGCGGCCCCTCGACG</t>
  </si>
  <si>
    <t>GCCCCTCGACGAGGACACCGC</t>
  </si>
  <si>
    <t>GAGCTGCCGGAACGGGCCCC</t>
  </si>
  <si>
    <t>GACACACCGAGTTCTCCCT</t>
  </si>
  <si>
    <t>GGAGAACTCGGTGTGTCACCG</t>
  </si>
  <si>
    <t>Gcggcgggaaggtggctgcgg</t>
  </si>
  <si>
    <t>GACTTCGAGGCGGCCGAGA</t>
  </si>
  <si>
    <t>GGCCCAGGGCGGGAAATGGGT</t>
  </si>
  <si>
    <t>GAAGGTTTCCCGCATCGGCGG</t>
  </si>
  <si>
    <t>GGGCCTGGGTTGGAGACTGGA</t>
  </si>
  <si>
    <t>GGAGCCGGGCGGAGATGCAAC</t>
  </si>
  <si>
    <t>GATGCAACTGGAGGAAGAGGG</t>
  </si>
  <si>
    <t>GGCGGAGAAGGTTTCCCGCAT</t>
  </si>
  <si>
    <t>GGTCTCGCAACCCCAGCCCAC</t>
  </si>
  <si>
    <t>GACTAGGAGGGGGCTGCGGCG</t>
  </si>
  <si>
    <t>GGGCTTCCGGCCCAGAGACTG</t>
  </si>
  <si>
    <t>GGTCTCCCGAACCAGTGGGCT</t>
  </si>
  <si>
    <t>GAATTCCTCCTCTCTCGGGGC</t>
  </si>
  <si>
    <t>GAGAGAGGAGGAATTCCTTCG</t>
  </si>
  <si>
    <t>GCCCGAACACGTGGGATAGCC</t>
  </si>
  <si>
    <t>GACACGGACGCCCGAACACG</t>
  </si>
  <si>
    <t>Ggcctgaacgtttgcctttg</t>
  </si>
  <si>
    <t>Gatggcgatgctactgttccc</t>
  </si>
  <si>
    <t>GctactgttccctggcccCG</t>
  </si>
  <si>
    <t>GGAGGCGCAAGTGAACCGC</t>
  </si>
  <si>
    <t>GCTTTCCCGGACGCCCGAGAA</t>
  </si>
  <si>
    <t>Gagagcttgttagaaccgcaa</t>
  </si>
  <si>
    <t>GCCATAAGTGTCCCATCTTTA</t>
  </si>
  <si>
    <t>GTCAAGCGTTTAAGACTTGA</t>
  </si>
  <si>
    <t>GATGGGACACTTATGGCTGAT</t>
  </si>
  <si>
    <t>GAGGCTGTCTCGGGCCCACTCT</t>
  </si>
  <si>
    <t>GGTGTAAACGGTGTTCCTTAA</t>
  </si>
  <si>
    <t>GCGCTGCGGAGAGTTTAGTTC</t>
  </si>
  <si>
    <t>GTTCTAGACTTCGGGGCCAA</t>
  </si>
  <si>
    <t>GAATAAGCGGTAGTGGTGTAAA</t>
  </si>
  <si>
    <t>GAGAGTTTAGTTCGGGCGGG</t>
  </si>
  <si>
    <t>GTTTAAGACTTGACGGAACA</t>
  </si>
  <si>
    <t>GAGTAGCTCTGCGCCAATCAG</t>
  </si>
  <si>
    <t>GCCAATCAGTGGCGCCGGCCT</t>
  </si>
  <si>
    <t>GATACCGCTAGCAACCTCCC</t>
  </si>
  <si>
    <t>GCTCGCAGCGGCACGCGCCT</t>
  </si>
  <si>
    <t>GGCCCCGGGTGAGGAAGAAGC</t>
  </si>
  <si>
    <t>GAGAACTGAGAGAATCTGAAT</t>
  </si>
  <si>
    <t>GAATCGGGAGGCGAAGGGGAC</t>
  </si>
  <si>
    <t>GGGCTAGGAGGACTCCGAGCC</t>
  </si>
  <si>
    <t>GCGGTATCCACGTAAATCAA</t>
  </si>
  <si>
    <t>GAGCCGGCGCTGCCAagagag</t>
  </si>
  <si>
    <t>GCAGCGCGCCCGGAGTGATC</t>
  </si>
  <si>
    <t>GACTTCTCCAAAGTTGGGTAG</t>
  </si>
  <si>
    <t>GGACTCCAGCCGCCGACCAAT</t>
  </si>
  <si>
    <t>GCTGCGCGCCCATTGGTCGG</t>
  </si>
  <si>
    <t>GCCCGCAGCCGGATCACTCC</t>
  </si>
  <si>
    <t>GTCCTCCGGCTTCTGATGAAA</t>
  </si>
  <si>
    <t>GGCAAAGGGGCAACCCCGGC</t>
  </si>
  <si>
    <t>GCTAGGTCCCGTCGCCCTCGG</t>
  </si>
  <si>
    <t>GACCTCTCGGGACCCGGGGC</t>
  </si>
  <si>
    <t>GAACGCCCCCCGCAGCCAAT</t>
  </si>
  <si>
    <t>GTCTGGAGACTTCTCCAAAGT</t>
  </si>
  <si>
    <t>GgtaggCTCTCAGGCCACCGA</t>
  </si>
  <si>
    <t>GGGGGCAACTTCCTACAGGA</t>
  </si>
  <si>
    <t>GCACGATCCCCGTCCCGGGC</t>
  </si>
  <si>
    <t>GTCGCGCTGCTTGCTCCGGCC</t>
  </si>
  <si>
    <t>GGGCGTCCCGTTAGAATGACA</t>
  </si>
  <si>
    <t>GATATGGAGGGTTTCACAGGT</t>
  </si>
  <si>
    <t>GCCGGAGGACGGGCGCCAGG</t>
  </si>
  <si>
    <t>GACCTAGCACGATCCCCGTCC</t>
  </si>
  <si>
    <t>GCCAATCGTAAGTGAAGA</t>
  </si>
  <si>
    <t>GGCGGGCTGTGTGACGGGCTT</t>
  </si>
  <si>
    <t>GGGTTCTCCGTGGGCGGCCGA</t>
  </si>
  <si>
    <t>GCTCGCCTGGGGTTCTCCGT</t>
  </si>
  <si>
    <t>GCGACCGCTACAACTTGAGA</t>
  </si>
  <si>
    <t>GGTGGTTGGTACAGGCGACTG</t>
  </si>
  <si>
    <t>GTTTGACTGACAACTTCCGCG</t>
  </si>
  <si>
    <t>GCCCCACTCCTCTGCCTCAAG</t>
  </si>
  <si>
    <t>GCGTGAGGTGCGGCCTCTTG</t>
  </si>
  <si>
    <t>GAGTGGGGCGGGCTGTGTGA</t>
  </si>
  <si>
    <t>GCTCTGCTACCCTGTCCAGT</t>
  </si>
  <si>
    <t>GCCATTCTTCGCGGCGCT</t>
  </si>
  <si>
    <t>GAAACCCAAGCTTGGCTAGGA</t>
  </si>
  <si>
    <t>GATAAGGGGAAACCCAAGCT</t>
  </si>
  <si>
    <t>GTGGGTGGTCCCGCCCTAAAG</t>
  </si>
  <si>
    <t>GCTTCCAGAATTGGCTGAAGT</t>
  </si>
  <si>
    <t>GAAAGGTGCCCTCCGTATTA</t>
  </si>
  <si>
    <t>GGCCGACGCACAGCAGACGC</t>
  </si>
  <si>
    <t>GGAGGGCACCTTTCTTCACT</t>
  </si>
  <si>
    <t>GGAAGGAAGCCCTAATACGG</t>
  </si>
  <si>
    <t>GATTTCTCAGCTCAAATCCCC</t>
  </si>
  <si>
    <t>GGGAAAGCCCTGGGCTCGGCC</t>
  </si>
  <si>
    <t>GCGGCTGTGCTAGCAATCTG</t>
  </si>
  <si>
    <t>GCGAAGAGAGGAAGCTCTCGG</t>
  </si>
  <si>
    <t>GAAATACACATGCGAAGAG</t>
  </si>
  <si>
    <t>GCGCCAGGAAGGAGGGCGATC</t>
  </si>
  <si>
    <t>GCCCCCTAATTCTGCCGCGCC</t>
  </si>
  <si>
    <t>GCCAACGTGGCCAACACCACC</t>
  </si>
  <si>
    <t>GAATCTTCTTACTTCCCTTTGA</t>
  </si>
  <si>
    <t>GCACTTAACCTCAACGCTTACT</t>
  </si>
  <si>
    <t>GTAGTCCCAGGCCCGCGGCCG</t>
  </si>
  <si>
    <t>GACCTCCCTGGCCCAGACCAA</t>
  </si>
  <si>
    <t>GCGGCGAGGCTGGTGCTCGGA</t>
  </si>
  <si>
    <t>GCCGCTCGCGAGAAGCAA</t>
  </si>
  <si>
    <t>GAAGCAAGGGGCCTGAGAGTC</t>
  </si>
  <si>
    <t>GAGTGGACAGCGCCGCGGCCG</t>
  </si>
  <si>
    <t>GTGGCGGCCGGGTCGGAGCCC</t>
  </si>
  <si>
    <t>GGGGAAGGGTACGGGTCCCGC</t>
  </si>
  <si>
    <t>GTCCCGCCGGACAATGCACCT</t>
  </si>
  <si>
    <t>GGGGCCTGAGAGTCCGGCTGG</t>
  </si>
  <si>
    <t>GCTCTGCTCCCATCTGCCTAC</t>
  </si>
  <si>
    <t>GAACGGTTGTGCTGCCTAACG</t>
  </si>
  <si>
    <t>GGGAGCAGAGCGCGGCTGGCC</t>
  </si>
  <si>
    <t>GGTGGCGGAGCCGAGGGTTG</t>
  </si>
  <si>
    <t>GCATCCCGGTGGCGGAGCCGA</t>
  </si>
  <si>
    <t>GCCCAGCAGAGGGAGCGGGGC</t>
  </si>
  <si>
    <t>GGCGCGAGTTCCATACTCG</t>
  </si>
  <si>
    <t>GTGGGTCCGTTTCTTCCCTCC</t>
  </si>
  <si>
    <t>GCCACCGGGATGCAGTCTTCT</t>
  </si>
  <si>
    <t>GACTGCGCAGCGCGGGACGCGC</t>
  </si>
  <si>
    <t>GAGGGGTGCGCGAGCGCGTTC</t>
  </si>
  <si>
    <t>GAGTTTGCCGGGTCTCAGCA</t>
  </si>
  <si>
    <t>GATCGCACTGTCATTCAAGGC</t>
  </si>
  <si>
    <t>GTGCTTAAAGCGGCAGTGCCC</t>
  </si>
  <si>
    <t>GGGAGCGGGCGCTCGCTCAT</t>
  </si>
  <si>
    <t>GCGGGCAGCTTTGCCGCGCTT</t>
  </si>
  <si>
    <t>GCCCTCGGCCCTGCTGAGACC</t>
  </si>
  <si>
    <t>GCGCTCCCGCAGCTGTTTTGC</t>
  </si>
  <si>
    <t>GCAGCCCCAGCAAAACAGCTG</t>
  </si>
  <si>
    <t>GCTGGAACTCAATGCCCTCCC</t>
  </si>
  <si>
    <t>GTGACTCAACGGGCCGGGTCG</t>
  </si>
  <si>
    <t>GAATTTCGACAAGCACTTCCG</t>
  </si>
  <si>
    <t>GCCTGGAGAGCCCACGCGCCG</t>
  </si>
  <si>
    <t>GAGCCCACGCGCCGTGGGCG</t>
  </si>
  <si>
    <t>GCGCTATTAGATATCTCG</t>
  </si>
  <si>
    <t>GCCTGTTGCCTAGGCGACCC</t>
  </si>
  <si>
    <t>GCGGCGCGCGCCTGTTGCCT</t>
  </si>
  <si>
    <t>GCGTTCCCTCCTCCGCTTTG</t>
  </si>
  <si>
    <t>GGAGGTGCATGACTACTTTA</t>
  </si>
  <si>
    <t>GCTGGAAGGCACTTCAGCGGG</t>
  </si>
  <si>
    <t>GTGCCTTCCAGCCACTCCAAG</t>
  </si>
  <si>
    <t>GGAGACCTGACTCCATTTCCG</t>
  </si>
  <si>
    <t>Gcatctgcgggcgcagcgctt</t>
  </si>
  <si>
    <t>Gcagcgcgaggccgcgcatc</t>
  </si>
  <si>
    <t>Ggccgcgcatctgggtggcgg</t>
  </si>
  <si>
    <t>GAGGAACCGGGAAGGGGGGGC</t>
  </si>
  <si>
    <t>GAGCTAGCTGTGTTCCTGAgg</t>
  </si>
  <si>
    <t>Gcgggcggggatgcatctgc</t>
  </si>
  <si>
    <t>GCGGGGGTGCGTTGAGCGCTC</t>
  </si>
  <si>
    <t>GACCGCTGCCGAGGCGGAC</t>
  </si>
  <si>
    <t>GAGTTTAAGATAACATTTAGAT</t>
  </si>
  <si>
    <t>GAAGTTGACCGTGTTGGGCTA</t>
  </si>
  <si>
    <t>GTCTCTGAAGTTGACCGTGTT</t>
  </si>
  <si>
    <t>GCCCACGCCCGCAGCCGCTTG</t>
  </si>
  <si>
    <t>GGAGCGTTTCCGAGGCGAGG</t>
  </si>
  <si>
    <t>GTCGAGCACAGTAGGGCGGC</t>
  </si>
  <si>
    <t>GGACCGGGGAGCTACGGAGCA</t>
  </si>
  <si>
    <t>GTCCTCCCAGTGCCGGGGAA</t>
  </si>
  <si>
    <t>GCCAAAACCTTCTGGCGCGGG</t>
  </si>
  <si>
    <t>GCAGCGGTCAGAGTCGCCTAC</t>
  </si>
  <si>
    <t>GTCTACCTAATTTCTCAATA</t>
  </si>
  <si>
    <t>GTGGGCTGAAGGAGCTGTAGA</t>
  </si>
  <si>
    <t>GAGTTCCTAGCGCCTGCAGTG</t>
  </si>
  <si>
    <t>GGACTAGCCAGAGGCTCAGGT</t>
  </si>
  <si>
    <t>GAGCACGGCTCGCCAGCACGA</t>
  </si>
  <si>
    <t>GGTGACTGCTTTACGGAAAA</t>
  </si>
  <si>
    <t>GCGCTAGGAACTCTGCCGCT</t>
  </si>
  <si>
    <t>GAGGTCGAGGGGAGCTCGGGG</t>
  </si>
  <si>
    <t>GTTCACCACACTGCAGGCGCT</t>
  </si>
  <si>
    <t>GTCATGGCAACCGGGGCGC</t>
  </si>
  <si>
    <t>GGCGGGCCAATGAGGTCGAG</t>
  </si>
  <si>
    <t>GTCCGAAGAACGCGAAAAGCC</t>
  </si>
  <si>
    <t>GAACGCGAAAAGCCAGGCCCA</t>
  </si>
  <si>
    <t>GCCAACGCTgcggccgccccg</t>
  </si>
  <si>
    <t>GAGCGAGGACGCAGTCCggga</t>
  </si>
  <si>
    <t>Gacagagaggagcccgggcgg</t>
  </si>
  <si>
    <t>GGACTGCGTCCTCGCTCCGC</t>
  </si>
  <si>
    <t>GTTTCTCAATGGAgccgcggg</t>
  </si>
  <si>
    <t>GgcggggaggggACCCTAGC</t>
  </si>
  <si>
    <t>GGAAGGCAACTCGACTGCGGG</t>
  </si>
  <si>
    <t>GAGGCTCAGATCCTCGGAGG</t>
  </si>
  <si>
    <t>GTTTGCAAATTATCTGCTGAC</t>
  </si>
  <si>
    <t>GAGTTGCCTTCCGTCCAGCTA</t>
  </si>
  <si>
    <t>GAGCGTCGCCGGTCTCCCTC</t>
  </si>
  <si>
    <t>GTGTGAGACTTTCGGTCGCGG</t>
  </si>
  <si>
    <t>GTCCGGTCTGCCCTCCCGCAC</t>
  </si>
  <si>
    <t>GCCCAAAGGCGCCGGTGCGGG</t>
  </si>
  <si>
    <t>Gaagtagtcccctgcctaag</t>
  </si>
  <si>
    <t>Gttaataataaagttccatcc</t>
  </si>
  <si>
    <t>GGCCCGCCCCGGAGACTGGGG</t>
  </si>
  <si>
    <t>GAGCAGATGAACCGGTCCCT</t>
  </si>
  <si>
    <t>GATGAACCGGTCCCTCGGTC</t>
  </si>
  <si>
    <t>GATAAACttaagagactagggtcc</t>
  </si>
  <si>
    <t>GCCAGATGGCGAGAGTAAATT</t>
  </si>
  <si>
    <t>GGCAGACCGGACCGAGGGAC</t>
  </si>
  <si>
    <t>Gactacttcccatctctaaaatg</t>
  </si>
  <si>
    <t>GACTTAGATAAACttaagagact</t>
  </si>
  <si>
    <t>GATGGATTACAGTGATACAAATG</t>
  </si>
  <si>
    <t>GATACAAATGTGGTATAAAAAGTTG</t>
  </si>
  <si>
    <t>GTATAAAAAGTTGTGGAATAAGAC</t>
  </si>
  <si>
    <t>Gaatggaaatagatgttctatca</t>
  </si>
  <si>
    <t>GTTGTGGAATAAGACTGGACTTG</t>
  </si>
  <si>
    <t>GTTGGAATGAGAGAACCGTT</t>
  </si>
  <si>
    <t>GGGCGTTCTCTGAGCGGTTC</t>
  </si>
  <si>
    <t>GCCCCGAACGGTGTCGACG</t>
  </si>
  <si>
    <t>GCTCGGTGTATCCTCGCTGG</t>
  </si>
  <si>
    <t>GACCGAGATCCCCGTCGGCT</t>
  </si>
  <si>
    <t>GTTCCAGATTCGGCTCTCAG</t>
  </si>
  <si>
    <t>GCAGAGGGTACTCCACCAGCG</t>
  </si>
  <si>
    <t>GCGAGGATACACCGAGCCGAC</t>
  </si>
  <si>
    <t>GGGATCTCGGTCTCGGCGC</t>
  </si>
  <si>
    <t>GGGCGGGAATCGAGGGCCCTT</t>
  </si>
  <si>
    <t>GAGCACGCGTTGGTGGTGTgg</t>
  </si>
  <si>
    <t>Ggtaagtggtgtagtagggtg</t>
  </si>
  <si>
    <t>Gcgtgggagggggagtaggat</t>
  </si>
  <si>
    <t>Gggaggggtaagtggtgtagt</t>
  </si>
  <si>
    <t>GTAGACAGGCATGCGTGAGTG</t>
  </si>
  <si>
    <t>GCATGCGTTGTCCTGTAGAC</t>
  </si>
  <si>
    <t>GCCCATTTTATGGCGATAA</t>
  </si>
  <si>
    <t>GGCCTGGATTTGCAAAGCTTG</t>
  </si>
  <si>
    <t>GCATGCGTGAGTGTGGAACTT</t>
  </si>
  <si>
    <t>GAATTGTGCAAGCCCATTTTA</t>
  </si>
  <si>
    <t>GCCCACAAGCTTTGCAAATCC</t>
  </si>
  <si>
    <t>Gtaagtggtgtagtagggtg</t>
  </si>
  <si>
    <t>GAGAGCACGCGTTGGTGGTGT</t>
  </si>
  <si>
    <t>Ggaggggtaagtggtgtagt</t>
  </si>
  <si>
    <t>Gggccggcggcggcggcgg</t>
  </si>
  <si>
    <t>GCACACGCCTgcgcggggccgg</t>
  </si>
  <si>
    <t>GCCTgcgcggggccggcggcggcgg</t>
  </si>
  <si>
    <t>Gcggcggcggcggcgggc</t>
  </si>
  <si>
    <t>Ggcggcggcggcggcgggc</t>
  </si>
  <si>
    <t>Gggcggggccggcggcggcgg</t>
  </si>
  <si>
    <t>GAATTCCGCACACGCCTgcg</t>
  </si>
  <si>
    <t>Gccccgccctgcccgccgccgccgc</t>
  </si>
  <si>
    <t>Ggagcgggtattgaatgcaga</t>
  </si>
  <si>
    <t>GTGATGGTTCTGGAGGCGGCG</t>
  </si>
  <si>
    <t>GGACTGGGGTGATGGTTCTGG</t>
  </si>
  <si>
    <t>GTCTGGGGCGGCTAGGACTG</t>
  </si>
  <si>
    <t>GAGGTTCCAGTCTGGGGCGGCT</t>
  </si>
  <si>
    <t>GTGAGAAGAGGTTCCAGTCTG</t>
  </si>
  <si>
    <t>GAGACTATTTAGCAACAGACT</t>
  </si>
  <si>
    <t>GCGGGGCGGGCGCGATTCGAG</t>
  </si>
  <si>
    <t>Gacaaagagcacagttacctg</t>
  </si>
  <si>
    <t>GGCGAGGGAAGGTGTGAGGCG</t>
  </si>
  <si>
    <t>GAGGCATGGTGGGAGTTTGCC</t>
  </si>
  <si>
    <t>GGGTTACTCTCAGAGGCATGG</t>
  </si>
  <si>
    <t>GCCAGGCCTGAACCCTCCTTAA</t>
  </si>
  <si>
    <t>GGCCGAGAAGTGGAACCGCC</t>
  </si>
  <si>
    <t>GAGTCGAAACAAGTGCAGGGG</t>
  </si>
  <si>
    <t>GGGCGGAGTCGAAACAAGTGC</t>
  </si>
  <si>
    <t>GAAGTGGAACCGCCAGGCGGA</t>
  </si>
  <si>
    <t>GCGGACAGGGGCGTGATGCC</t>
  </si>
  <si>
    <t>GACTATTTGCATGACCAATTA</t>
  </si>
  <si>
    <t>GATGCCTGGGTTACTCTCAG</t>
  </si>
  <si>
    <t>Ggctaaggtaggagctgttc</t>
  </si>
  <si>
    <t>Gttgaaaaagagtggaaggcaa</t>
  </si>
  <si>
    <t>Gcaatggaattggaaacgagtg</t>
  </si>
  <si>
    <t>Gatcaatcggataaatattg</t>
  </si>
  <si>
    <t>Gaggctgctgcggtcgttt</t>
  </si>
  <si>
    <t>GGTCTGCGGCGTCGGCAGATC</t>
  </si>
  <si>
    <t>Gattgatcaagtgacaatctt</t>
  </si>
  <si>
    <t>Ggctgcgttgaaaaagagtgga</t>
  </si>
  <si>
    <t>Gcggtcgtttaggatgagatgt</t>
  </si>
  <si>
    <t>GGTGACCGCAGTTGCCATCCC</t>
  </si>
  <si>
    <t>GCTCGGACTGGGGGGGGTGA</t>
  </si>
  <si>
    <t>GgcggcgCTCGGACTGGGGG</t>
  </si>
  <si>
    <t>GcggcggcggcgCTCGGAC</t>
  </si>
  <si>
    <t>GGACGTGTTACTGAgcggccg</t>
  </si>
  <si>
    <t>GAGGGCGTAGGGCAAACCTG</t>
  </si>
  <si>
    <t>GGTCACCCTGCTAAAGTCG</t>
  </si>
  <si>
    <t>GGTTTGCCCTACGCCCTCCCA</t>
  </si>
  <si>
    <t>GTGTAGCCGCCATGTTGAGTC</t>
  </si>
  <si>
    <t>GAAGACTACGCCTCTCCCAT</t>
  </si>
  <si>
    <t>GAGGGCGGCGCCTGACCCAGC</t>
  </si>
  <si>
    <t>GCAAGCCGAGTTCGGGACCCT</t>
  </si>
  <si>
    <t>GGCTCTAGGTGCTACGCCA</t>
  </si>
  <si>
    <t>GTCCATATCCAATGGGGCCCA</t>
  </si>
  <si>
    <t>GGGTCTTGCCCAGACTCAACA</t>
  </si>
  <si>
    <t>GAAAAACGTTCCCGCCGGTT</t>
  </si>
  <si>
    <t>GCGCGTCTCCGCCGGAGGAA</t>
  </si>
  <si>
    <t>GTCAGTCTGTGAAGCCTACCC</t>
  </si>
  <si>
    <t>GCATTTATCTGCAGGGCGGCC</t>
  </si>
  <si>
    <t>GCAGGGCGGCCGGGCGTCCGC</t>
  </si>
  <si>
    <t>GGAGACATCTGTGTTGTGCGG</t>
  </si>
  <si>
    <t>GCCCCTGGCGCGAGCGTGCGC</t>
  </si>
  <si>
    <t>GAAGGGAAGCCTTTTATTGTG</t>
  </si>
  <si>
    <t>GAATGATTCTGATACTTTGTGC</t>
  </si>
  <si>
    <t>GCACTCGAGTAAAATAAAAG</t>
  </si>
  <si>
    <t>GCATATCAACCCGGGGATCCC</t>
  </si>
  <si>
    <t>GTTTGGAGCATATCAACCC</t>
  </si>
  <si>
    <t>GTGTTATCATGTAAACAGAT</t>
  </si>
  <si>
    <t>GcgggggCTCAGACCCCAGGA</t>
  </si>
  <si>
    <t>GTCCTTTAGAAAACATCATGAT</t>
  </si>
  <si>
    <t>GGTAAAATGTAACATTCTCTTA</t>
  </si>
  <si>
    <t>GGTAGCTCTCCCCCACTTTC</t>
  </si>
  <si>
    <t>GAGCAGGGAAATACAGTTTGC</t>
  </si>
  <si>
    <t>GTTCCAGCCTAGCCCTGGAGC</t>
  </si>
  <si>
    <t>GGCGCGAGCGTGCGCCGGAGC</t>
  </si>
  <si>
    <t>GAGATGGCGACTGTCTCCTT</t>
  </si>
  <si>
    <t>GTGGGGGAGAGCTACCCTA</t>
  </si>
  <si>
    <t>GAGCTACCCTAAGGCTATCT</t>
  </si>
  <si>
    <t>GAAGGCGACGCATTTATCTGC</t>
  </si>
  <si>
    <t>GCAAAATGTGGCTGTTTGGA</t>
  </si>
  <si>
    <t>GCGCGCGGCGCTCCTGCTCCC</t>
  </si>
  <si>
    <t>GCGCCGGAGCCGGCCTGATG</t>
  </si>
  <si>
    <t>GTCGGGAGGGAGGCGGCTGCG</t>
  </si>
  <si>
    <t>GCGGCCGCTACCAGGTGCA</t>
  </si>
  <si>
    <t>GAAGACAGTTGTTTCAGGTTG</t>
  </si>
  <si>
    <t>GGAGAGGAGGGCGGGGCGAGC</t>
  </si>
  <si>
    <t>GCAGCCGCCGCCGGAAAGGGG</t>
  </si>
  <si>
    <t>GAATTCATTGCAGCCGCCGC</t>
  </si>
  <si>
    <t>GGCCAGCCGGCCGGTCACATC</t>
  </si>
  <si>
    <t>GAATTCCAGATGTGACCGGC</t>
  </si>
  <si>
    <t>GACGTCACAGTACTCCTGGCC</t>
  </si>
  <si>
    <t>GTTACCTCTGGGCTTACCCC</t>
  </si>
  <si>
    <t>GGCTGCGTGACGTTTCGCGC</t>
  </si>
  <si>
    <t>Ggggcgggggaaagcggcggg</t>
  </si>
  <si>
    <t>GAGGCGCCGCGGAGTTGGCC</t>
  </si>
  <si>
    <t>GTGAGCGAGAGCGCAGGGTAA</t>
  </si>
  <si>
    <t>GCGGGAGTTGTAAGGGGGGGC</t>
  </si>
  <si>
    <t>GAGAGCGCAGGGTAAAggggg</t>
  </si>
  <si>
    <t>GcccgggcTCCACCTTAAAAG</t>
  </si>
  <si>
    <t>GCCGGAGTGTcccgggcgca</t>
  </si>
  <si>
    <t>Gggcgcagggcgcgcgtgcgg</t>
  </si>
  <si>
    <t>GGCGCCTCCTTAAAAAGCGCG</t>
  </si>
  <si>
    <t>GCCGCGGAGTTGGCCCggggc</t>
  </si>
  <si>
    <t>GCCTGAAAGGACGTGCGATT</t>
  </si>
  <si>
    <t>GCTAGCTTATGCAGAGAGCCT</t>
  </si>
  <si>
    <t>GTTTCTCGGGACGGGCAGGAG</t>
  </si>
  <si>
    <t>GGGAGACGTTCAGGCTTCTGA</t>
  </si>
  <si>
    <t>GCGGGGCGCCGGGAGTCCCCA</t>
  </si>
  <si>
    <t>GAAAGTTGGAAACGCTTCCGG</t>
  </si>
  <si>
    <t>GCCCGTCCCGAGAAACTTC</t>
  </si>
  <si>
    <t>GAACGTCTCCCCTGAGAGGGA</t>
  </si>
  <si>
    <t>GGACTGCCATATATAGATCC</t>
  </si>
  <si>
    <t>GCTTGAAAATGGGGGAGAGCG</t>
  </si>
  <si>
    <t>GGGCAGAGCCCCTGCGGGGAA</t>
  </si>
  <si>
    <t>GCGGGGAAAGGGGCGCCTGAA</t>
  </si>
  <si>
    <t>GGGAGGAAGCTCGCACTCTGA</t>
  </si>
  <si>
    <t>GGCTTTTTTTGGCGGAGCTG</t>
  </si>
  <si>
    <t>GCTGATCCCCGTGGGGACTCC</t>
  </si>
  <si>
    <t>GAAGGACACGCTGATCCCCG</t>
  </si>
  <si>
    <t>GAAGGGGAGATGGCTCTGCTT</t>
  </si>
  <si>
    <t>GGCGCTAGCCCAGCCCGACCC</t>
  </si>
  <si>
    <t>GTCTACACTACAGATAATGcc</t>
  </si>
  <si>
    <t>GGGGCTTCAGGGCGCATGCCC</t>
  </si>
  <si>
    <t>GCAGGTGCATGGGTAGTTGTG</t>
  </si>
  <si>
    <t>GAAGCTTAATTGCCGGGTT</t>
  </si>
  <si>
    <t>GTGTAAGAAGCTTAATTGCC</t>
  </si>
  <si>
    <t>GTGTAGACCCCTGTCGGGGC</t>
  </si>
  <si>
    <t>Gtgagtggggaatccggagt</t>
  </si>
  <si>
    <t>GGTGATGGGCGGAGCTTGTAG</t>
  </si>
  <si>
    <t>GTAGGGGGCGGATTCTGAAGG</t>
  </si>
  <si>
    <t>GCCCGGGCAGCTGCGCGAGTG</t>
  </si>
  <si>
    <t>GTGCTCAGGCGAATGACGAAG</t>
  </si>
  <si>
    <t>GTGTGTAGGGGGCGTTACTAG</t>
  </si>
  <si>
    <t>GTCCCGGGAGGCGCGATAA</t>
  </si>
  <si>
    <t>GGGAGGCGCGATAAAggccg</t>
  </si>
  <si>
    <t>GATAAAggccggggccggccg</t>
  </si>
  <si>
    <t>GTAAGGACGGGCTGAAAGAGG</t>
  </si>
  <si>
    <t>GGGAGACAGAAGGAGACACTC</t>
  </si>
  <si>
    <t>GCCCGTCCTTACGAGAAAATC</t>
  </si>
  <si>
    <t>GAAGCGGCTGGTGACAAAGG</t>
  </si>
  <si>
    <t>GAGAAAATCAGGGGCGCGC</t>
  </si>
  <si>
    <t>GACACAGGGCCCGGCGAGAGG</t>
  </si>
  <si>
    <t>GCAGGCCCGGCCTCGTATGG</t>
  </si>
  <si>
    <t>GTCGCGGCGCGGAGACACA</t>
  </si>
  <si>
    <t>GGAATTCGGGGCCCCCATACG</t>
  </si>
  <si>
    <t>GCCGGGCCTGCACTTTCGGGG</t>
  </si>
  <si>
    <t>GCCTGCCGCGCGCCAGTGTCC</t>
  </si>
  <si>
    <t>GCGAGCGGCTTCCCTGCTCCG</t>
  </si>
  <si>
    <t>GCGGCGCGGAGACACAGGGCC</t>
  </si>
  <si>
    <t>GCGGAGAGGCCAATGGCGCGG</t>
  </si>
  <si>
    <t>GGAAACGCCACTGACCGCAC</t>
  </si>
  <si>
    <t>GGCGAGTGGGCCAATGGGTGC</t>
  </si>
  <si>
    <t>GCCAATGGGTGCGGGGCGGT</t>
  </si>
  <si>
    <t>GGCGGTGGGCGGAGAGGCCAA</t>
  </si>
  <si>
    <t>GAGGCCAATGGCGCGGCGGGA</t>
  </si>
  <si>
    <t>GGGTGCCCCTGGCGCCGGCGC</t>
  </si>
  <si>
    <t>GGTCAGTGGCGTTTCCGCTC</t>
  </si>
  <si>
    <t>GGCGTTTCCGCTCGGGCAG</t>
  </si>
  <si>
    <t>GGGCCGTTATCAGTCTCCAT</t>
  </si>
  <si>
    <t>GCGCGAGGACCGCCCGGGGA</t>
  </si>
  <si>
    <t>GCCAGCAAACCGCGAGGCGGC</t>
  </si>
  <si>
    <t>GGGACAGAACCGCCCGCCGC</t>
  </si>
  <si>
    <t>GACTGATAACGGCCCTGCGCC</t>
  </si>
  <si>
    <t>GCCCGGGGACGGCCTGGCGCA</t>
  </si>
  <si>
    <t>GGCGGCGGAATAAATGAGAG</t>
  </si>
  <si>
    <t>GCGCTTCGGCGCTGCGAACC</t>
  </si>
  <si>
    <t>GCGGGTGCGCGGCGGCCACGG</t>
  </si>
  <si>
    <t>GAACGCGCCGGCGGAGGGCGC</t>
  </si>
  <si>
    <t>GCCACCTCAAGTCTGTTAGA</t>
  </si>
  <si>
    <t>GCTGTCTCCTGAAGCGTTGA</t>
  </si>
  <si>
    <t>GACGCCGCTGCTAGGGCAGGAA</t>
  </si>
  <si>
    <t>GCGGGACGCCGCTGCTAGGGC</t>
  </si>
  <si>
    <t>GTGATTGATAATGAATGTCAG</t>
  </si>
  <si>
    <t>GCAGAAGAAATGGTAAGATGT</t>
  </si>
  <si>
    <t>GGCGTCACACTTGGAAATGCA</t>
  </si>
  <si>
    <t>GAAAGGGCGGGACGCCGCTGCT</t>
  </si>
  <si>
    <t>GCTCTTCCGCCCTGTGTTGG</t>
  </si>
  <si>
    <t>GGGCGGCACAGTCTGCGTGAC</t>
  </si>
  <si>
    <t>GAAGCCTACGCTCAGTGACCC</t>
  </si>
  <si>
    <t>GTTTGTGTGGTAGGGAGGCGT</t>
  </si>
  <si>
    <t>GAGGCTCGTTGTTTGTGTGGT</t>
  </si>
  <si>
    <t>GTAACGCAAGCCTCCCGCTTT</t>
  </si>
  <si>
    <t>GCTCCCTCCACATCTCCAAGG</t>
  </si>
  <si>
    <t>GAGGGGACTCCCGAAAGCGGG</t>
  </si>
  <si>
    <t>GAGCTGCTAAGTTACAAGG</t>
  </si>
  <si>
    <t>GAGGGAGCTGGGGTTTTGCGA</t>
  </si>
  <si>
    <t>GGTTTTGCGACGGAGACC</t>
  </si>
  <si>
    <t>GCGACGGAGACCTGGATAGCT</t>
  </si>
  <si>
    <t>GTGACCCGTAGTGTTGTGGTC</t>
  </si>
  <si>
    <t>GCCACGTGACCCGTAGTGTTG</t>
  </si>
  <si>
    <t>GccgAGTGCGCTTCCAGCCC</t>
  </si>
  <si>
    <t>GCCACAAAGAGGAAgggccgc</t>
  </si>
  <si>
    <t>GCAGGCCAGGTGTACACTTC</t>
  </si>
  <si>
    <t>GGGCCAGACCACAACACTAC</t>
  </si>
  <si>
    <t>GTCTACCGCTCCGCCTGGGC</t>
  </si>
  <si>
    <t>GAAGTTGAGAAAGCGGCCGAG</t>
  </si>
  <si>
    <t>GTGGTCTGGCCCGCGTGGG</t>
  </si>
  <si>
    <t>GCACTcggccccggcggccgg</t>
  </si>
  <si>
    <t>GCTGCATACTATATGGCAGTgg</t>
  </si>
  <si>
    <t>GTTCCCCCAACGTGACTCCTC</t>
  </si>
  <si>
    <t>GGCTGTATCTGGCCGATC</t>
  </si>
  <si>
    <t>GTGGGAGGCGGGTGATCGACA</t>
  </si>
  <si>
    <t>GCCATATAGTATGCAGCAAC</t>
  </si>
  <si>
    <t>GCAACCGGAGGAGTCACGT</t>
  </si>
  <si>
    <t>GCTATCTTAATGGTGACTGCG</t>
  </si>
  <si>
    <t>GTGGCCGGGGGGAAACCTGAT</t>
  </si>
  <si>
    <t>GCCAGATACAGCCGAAACC</t>
  </si>
  <si>
    <t>GGCTATTTCGCATTCAGAGGG</t>
  </si>
  <si>
    <t>GCACAAACGAGTGGGCTGCGG</t>
  </si>
  <si>
    <t>GGCGCAAAGCACAAACGAGT</t>
  </si>
  <si>
    <t>GAGGTACCGCGTCTGCAGGTC</t>
  </si>
  <si>
    <t>GGCTTCCCCCGGCCTGTTGAC</t>
  </si>
  <si>
    <t>GGTCCGGAGAAAGTGTCGCAC</t>
  </si>
  <si>
    <t>Gcgcgtggcgtgagacggggc</t>
  </si>
  <si>
    <t>GacggggcggggcgCGCGTAT</t>
  </si>
  <si>
    <t>GTAGAGGCCGTAGCTGGCGGA</t>
  </si>
  <si>
    <t>GgggcgCGCGTATCGGCGCCG</t>
  </si>
  <si>
    <t>GCGGAGGAGAGGGGGCGTGTC</t>
  </si>
  <si>
    <t>GTGCAGAGAGGGGCGCTGCGG</t>
  </si>
  <si>
    <t>GGGGAAAAGGGCCGCGGGAGG</t>
  </si>
  <si>
    <t>GGGTGAATCCCACCTCTGCAT</t>
  </si>
  <si>
    <t>GCCAGGAGAAGCGGGGTGTCT</t>
  </si>
  <si>
    <t>GGCCCTTATGACTGAGTCAAC</t>
  </si>
  <si>
    <t>GATGTCTCTCTTTGTGGGAC</t>
  </si>
  <si>
    <t>GTGGGACAGGACTGTGCAGAG</t>
  </si>
  <si>
    <t>GGTGTGTTCGCTGCGGTGGAC</t>
  </si>
  <si>
    <t>GACTCCCTCCCCATGCAGAGG</t>
  </si>
  <si>
    <t>GCCTATCCTTTTCAGCCAGGGT</t>
  </si>
  <si>
    <t>GTCCCCCGAAAGCAAGGACTGC</t>
  </si>
  <si>
    <t>GCATGTGTTGAGCACCAACCC</t>
  </si>
  <si>
    <t>GGATAGGCAGGGGAAGCATCT</t>
  </si>
  <si>
    <t>GGGAGAGTCTTGGGGGCGCCTG</t>
  </si>
  <si>
    <t>GTCTTGGGGGCGCCTGCgggc</t>
  </si>
  <si>
    <t>Ggccgcgggcgcgggccgcaga</t>
  </si>
  <si>
    <t>GTCACCAGCAGTCCTTGCTTT</t>
  </si>
  <si>
    <t>GGGGACACATCAAGGCTTTTG</t>
  </si>
  <si>
    <t>GAAGTTTTGTCTCACAAACTT</t>
  </si>
  <si>
    <t>GTAAGAGATAACTCTGTTTAC</t>
  </si>
  <si>
    <t>GACTCACAGCTGTCCAGATGT</t>
  </si>
  <si>
    <t>GGGGACCAGGAGGGCCCCGAG</t>
  </si>
  <si>
    <t>GTCAGGAGAACCATGGGGACC</t>
  </si>
  <si>
    <t>GATCAAACCTTCATCCACAA</t>
  </si>
  <si>
    <t>GCAGGCGCCCTTGCACCTTG</t>
  </si>
  <si>
    <t>GGTTTGATCGCTCTGTCCTC</t>
  </si>
  <si>
    <t>GGCACCCAGTGGGAGCGGGGT</t>
  </si>
  <si>
    <t>GGAGGGCCCCGAGAGGCCTTG</t>
  </si>
  <si>
    <t>GGCCAGTGGGGCGGGCAGATT</t>
  </si>
  <si>
    <t>GCTTGTAGTCCTAAAACGACT</t>
  </si>
  <si>
    <t>GGTCAAGTCTGCACGCGGGCC</t>
  </si>
  <si>
    <t>GCGCAGGTCAAGTCTGCACGC</t>
  </si>
  <si>
    <t>GCCAGAGTCTTAAAACCG</t>
  </si>
  <si>
    <t>GTCCTCGGTCTCGGGCATTG</t>
  </si>
  <si>
    <t>GGGTTGTAGTCTTCTTGTCCT</t>
  </si>
  <si>
    <t>GAGCGTGAGCGCAGACGGCTG</t>
  </si>
  <si>
    <t>GCCCGGTACCCTGAGCTGATC</t>
  </si>
  <si>
    <t>GAGAAGGGTGACAGGGGCTGG</t>
  </si>
  <si>
    <t>GTGCCTCCAAGAAAGCCCCTG</t>
  </si>
  <si>
    <t>GAGGTGCCGTAATGGAGCCAA</t>
  </si>
  <si>
    <t>GACTTTGCATGATGGTCGTAG</t>
  </si>
  <si>
    <t>GAGCCCCGAGTGGAGAAGCTT</t>
  </si>
  <si>
    <t>GCCAAGGGACGGCATCCTCG</t>
  </si>
  <si>
    <t>GGCAGCAAAACGCAGGCACA</t>
  </si>
  <si>
    <t>GGATCCCAGGCAGCAAAACGC</t>
  </si>
  <si>
    <t>GCAGGGGGCGTGGCCAGTCG</t>
  </si>
  <si>
    <t>GCCTGGGTGGCACGTGGGCAG</t>
  </si>
  <si>
    <t>GGCGGGCCTGGGTGGCACGT</t>
  </si>
  <si>
    <t>GTTTCTCGTATTTCTGCATCG</t>
  </si>
  <si>
    <t>GGCGGCCGCGGGGACCCCTGC</t>
  </si>
  <si>
    <t>GGCGGGGGCGGCCCCTGGTGC</t>
  </si>
  <si>
    <t>GCTCCGTTTCTACCGCGG</t>
  </si>
  <si>
    <t>GCAACCCGTCTCAGACCCGGC</t>
  </si>
  <si>
    <t>GTCGTAGGGGGGGATGGGTAG</t>
  </si>
  <si>
    <t>GTACAAGTGCTGGAGGGAGAAG</t>
  </si>
  <si>
    <t>GAGCCTCACTTTAGTCCCTTC</t>
  </si>
  <si>
    <t>GCAGGAGATTGCTACATGT</t>
  </si>
  <si>
    <t>GTCAAAGGCTGTCAGTCATCT</t>
  </si>
  <si>
    <t>GCTGATCTGTACAAGTGCTGG</t>
  </si>
  <si>
    <t>GACCAGACTGAGAGACGAGGTT</t>
  </si>
  <si>
    <t>GCACTTGTACAGATCAGCACT</t>
  </si>
  <si>
    <t>GTAGTGTCAATTACCGGA</t>
  </si>
  <si>
    <t>GCAATCTAGCCGCCTTTCCT</t>
  </si>
  <si>
    <t>GACTGAGAGACGAGGTTAGG</t>
  </si>
  <si>
    <t>GATTGATCCCCACGAACCCC</t>
  </si>
  <si>
    <t>GTTTGGTGAAAGTTTGAAGAG</t>
  </si>
  <si>
    <t>GGGAGGCGGGGGCTAAGAGTT</t>
  </si>
  <si>
    <t>GCCTGTTGTGTTTTGGTTTCG</t>
  </si>
  <si>
    <t>GCGGAGAAGGGGACTCCTTTG</t>
  </si>
  <si>
    <t>GGAGCCTGAGAAGTCGGCAC</t>
  </si>
  <si>
    <t>GAGAAGTCGGCACGGGAGGA</t>
  </si>
  <si>
    <t>GCCAGGGGAGCCGTTCGGGT</t>
  </si>
  <si>
    <t>GGCCCACATCTGCTTGCTCAA</t>
  </si>
  <si>
    <t>GCGCTCACTCCCAGGGGTTCG</t>
  </si>
  <si>
    <t>GCGTCACCGCCGGGCACCAA</t>
  </si>
  <si>
    <t>GCCGTGCCAACCCCCTCCCGG</t>
  </si>
  <si>
    <t>GGGACCGACGCGCCCTTGGT</t>
  </si>
  <si>
    <t>GGCCGGGGACCGACGCGCCCT</t>
  </si>
  <si>
    <t>GCGCTCAGATTGGCGGAGAAA</t>
  </si>
  <si>
    <t>GCTACTGAGAAGGCGAGCGG</t>
  </si>
  <si>
    <t>GGGAACCCCAGGTTGGGGCGC</t>
  </si>
  <si>
    <t>GCGCTCCCATTGGTGCCCGG</t>
  </si>
  <si>
    <t>GTGACGCGGCCGAGCGGGCC</t>
  </si>
  <si>
    <t>GAAACGGCCACACGCCTA</t>
  </si>
  <si>
    <t>Gcgggctcggggtcgcgttc</t>
  </si>
  <si>
    <t>GCGCCCACCGGCCTAGCCCG</t>
  </si>
  <si>
    <t>GTAGAATGGAAAGTAAACGGG</t>
  </si>
  <si>
    <t>Gttccgggagcgcggaggagg</t>
  </si>
  <si>
    <t>GGAGCCGAGCACACGTGGGC</t>
  </si>
  <si>
    <t>GGCGGGCGCTAGCCCCGGGCT</t>
  </si>
  <si>
    <t>GCTAGCCCCGGGCTAGGCCGG</t>
  </si>
  <si>
    <t>GATAAACTTCGTGCTCTCCT</t>
  </si>
  <si>
    <t>GgccgcgcTGACCAATCCCCG</t>
  </si>
  <si>
    <t>GTGGAAAATCTCATGGGTTCTT</t>
  </si>
  <si>
    <t>GCACAGAGGTGGAAAATCTCA</t>
  </si>
  <si>
    <t>GCTTTGCAAAAGGATTGCG</t>
  </si>
  <si>
    <t>GCGTGCCGGGGAGCGAGAAA</t>
  </si>
  <si>
    <t>GTCTTTTCCCATTTGTCTCGC</t>
  </si>
  <si>
    <t>GTCGTCAGAACAGGACAATAAG</t>
  </si>
  <si>
    <t>GTTAGGACCAGTGATTCTGGGC</t>
  </si>
  <si>
    <t>GACCAGTGATTCTGGGCAGGAA</t>
  </si>
  <si>
    <t>GGCACGCCAGGCTTGCTAGTG</t>
  </si>
  <si>
    <t>GCCAGGCTTGCTAGTGAGGAT</t>
  </si>
  <si>
    <t>GCTGGCCGGGCTCGCGCCGCG</t>
  </si>
  <si>
    <t>GACAAAGGGGCGTGGCAGATA</t>
  </si>
  <si>
    <t>GACGAGCCTCCGATTGGCG</t>
  </si>
  <si>
    <t>GCGGAGACGAGCCTCCGAT</t>
  </si>
  <si>
    <t>GCTCGGGGAGTGGCCTTCGG</t>
  </si>
  <si>
    <t>GTGGCGGTGAGAGCCCGGGCG</t>
  </si>
  <si>
    <t>GCGGGGACTCCTCCGAGGCG</t>
  </si>
  <si>
    <t>GCGCGGGTCGTCCCCGGTGCT</t>
  </si>
  <si>
    <t>GCAGGACGCCGCGCGCCCAC</t>
  </si>
  <si>
    <t>GGCGGGACGTCGAGCGAAGCG</t>
  </si>
  <si>
    <t>GAGTCCCTGGGCCCTTCGTTT</t>
  </si>
  <si>
    <t>GCCTGGCCACCCACCCGACAC</t>
  </si>
  <si>
    <t>GAACGGACGCGGCCCGGAGG</t>
  </si>
  <si>
    <t>GcccgccggggcTGCACTCCC</t>
  </si>
  <si>
    <t>GCCCAGGGACTCCGAGAAGGG</t>
  </si>
  <si>
    <t>Gagggggccgggccgtccggt</t>
  </si>
  <si>
    <t>GGCTGGTACCTGTGTCGGGT</t>
  </si>
  <si>
    <t>GGTGCGGGATGCCGCCGCCTC</t>
  </si>
  <si>
    <t>GGAGCGCAGCCACAGCCCGGC</t>
  </si>
  <si>
    <t>GTGGGTGATGACTAGGGTAAAG</t>
  </si>
  <si>
    <t>GGTCTGGCCCCGCGGCGGAGC</t>
  </si>
  <si>
    <t>GGGCCCGAGAAGTCGCACCC</t>
  </si>
  <si>
    <t>GAAGTCGCACCCTGGCAAAGT</t>
  </si>
  <si>
    <t>GCAAAGTGGGGCCTGCAAGGG</t>
  </si>
  <si>
    <t>GccgcgcagccgggcTAGCCC</t>
  </si>
  <si>
    <t>GcTGCACTCCCGGGCCCGGTC</t>
  </si>
  <si>
    <t>GGGTGGGAGCCCTCACGGCC</t>
  </si>
  <si>
    <t>GCCCTTCGTTTCGGAAAG</t>
  </si>
  <si>
    <t>GCCCCCTCGCCAGGGCTAgcc</t>
  </si>
  <si>
    <t>GCAGTCCTTATCTTCGTGTTC</t>
  </si>
  <si>
    <t>GACTGAGAGGGATGACTTTGG</t>
  </si>
  <si>
    <t>GTGTAGCTCTGCCACACCAC</t>
  </si>
  <si>
    <t>GTTAGAGCAAAAGCCTCCCAG</t>
  </si>
  <si>
    <t>GGTGGTGCTCAAAGGGCTGGCC</t>
  </si>
  <si>
    <t>GATCTAGCAGGCTATCAGGCC</t>
  </si>
  <si>
    <t>GCTCTGATCTAGCAGGCTATC</t>
  </si>
  <si>
    <t>GTAGCCAACAGTCACCTCATT</t>
  </si>
  <si>
    <t>GAGGTGACTGTTGGCTACATA</t>
  </si>
  <si>
    <t>GATCAGAGCCCTCACCCAGGA</t>
  </si>
  <si>
    <t>GAGTTGCAGTGATTCGCCCGG</t>
  </si>
  <si>
    <t>GTGGGTAGGACTAAAAGCCG</t>
  </si>
  <si>
    <t>GACTAAAAGCCGCGGCCTC</t>
  </si>
  <si>
    <t>GCTTTCCCCGGAGGCCAGAG</t>
  </si>
  <si>
    <t>GGGGGCGCCCGCGAGAGAAGG</t>
  </si>
  <si>
    <t>GCAGCCGCTGCCCGAACCGG</t>
  </si>
  <si>
    <t>GCGCGCGCACGCACACCGAGCA</t>
  </si>
  <si>
    <t>GAGCCACTTAGCGGAGAAAGG</t>
  </si>
  <si>
    <t>GTGGCTCGACAACGATTT</t>
  </si>
  <si>
    <t>GCGGCCGGGAGAAGTCGCGA</t>
  </si>
  <si>
    <t>GCGAGCCTCTCTTTCTGTCGC</t>
  </si>
  <si>
    <t>GCCTGCTCCTGCAGGCGAACT</t>
  </si>
  <si>
    <t>GGAGGGACGCCCTGACAGCGC</t>
  </si>
  <si>
    <t>GCCTCGGCCAATCGGCGCAcg</t>
  </si>
  <si>
    <t>GGAGCGAGCGGCGACCGCTTG</t>
  </si>
  <si>
    <t>GGGGCGGTGGGCGACGTGGAT</t>
  </si>
  <si>
    <t>GTCAGATCCCCCTCCTCGCTG</t>
  </si>
  <si>
    <t>GCGGCAGCGTCCGATGGGAG</t>
  </si>
  <si>
    <t>GGAGCCGCTGCCTGCTCCTGC</t>
  </si>
  <si>
    <t>GAGGGGGCGCAGACCCCCAAG</t>
  </si>
  <si>
    <t>GcgcgcggccAGTCAGCCCTG</t>
  </si>
  <si>
    <t>GGCATCGTGCTCTCCGAT</t>
  </si>
  <si>
    <t>GTCATTTCCTCTCCAGAACCA</t>
  </si>
  <si>
    <t>GCAAGTCGACCGACTTCAC</t>
  </si>
  <si>
    <t>GTGCGCCTGCAACTTTCCGG</t>
  </si>
  <si>
    <t>GAGAGCACGATGCCTccgcgg</t>
  </si>
  <si>
    <t>GCAGGGACGCACCCGGGGCGG</t>
  </si>
  <si>
    <t>GCCCCCTGCAGGGACGCACCC</t>
  </si>
  <si>
    <t>GAGCCCCCCTTGGTTCTGGAG</t>
  </si>
  <si>
    <t>GATAAATTACTTTAGGGAGAACGA</t>
  </si>
  <si>
    <t>GAAGACACTCCCATCCCGCCC</t>
  </si>
  <si>
    <t>GGTCCCCAACGCCTCACCCTC</t>
  </si>
  <si>
    <t>GTCCGCCCCGCCCGAAAGGTA</t>
  </si>
  <si>
    <t>GAAGGGCAGAGCCCCGGAATTC</t>
  </si>
  <si>
    <t>GTAAGAGGACATTAATAACGT</t>
  </si>
  <si>
    <t>GTATTCAGAGCCATCCAAGTAAG</t>
  </si>
  <si>
    <t>GATTACACTGCTCAGGGCCCAA</t>
  </si>
  <si>
    <t>GCACGTGATTACACTGCTC</t>
  </si>
  <si>
    <t>GTACGAACACATTTGCCCTTGA</t>
  </si>
  <si>
    <t>GGTGGGAGGCTGCGGGTCTCC</t>
  </si>
  <si>
    <t>GAATTACATCCAAGTCCG</t>
  </si>
  <si>
    <t>GTTGGCAATGTGTCACGAAC</t>
  </si>
  <si>
    <t>GAAAGGCGGCGGGTGGCTTC</t>
  </si>
  <si>
    <t>GACTTGGATGTAATTCAAAGT</t>
  </si>
  <si>
    <t>GCCGAACCCCTACCTTTCGGG</t>
  </si>
  <si>
    <t>GTCTCCCGGAGGGTGAGGCGT</t>
  </si>
  <si>
    <t>GGAAAATCACCGCGAAGGGA</t>
  </si>
  <si>
    <t>Gttggaataatagagtggggc</t>
  </si>
  <si>
    <t>GGAAAGCCCAGCTAGGTAGA</t>
  </si>
  <si>
    <t>GTTAAGTTCCGGGGCGGGGT</t>
  </si>
  <si>
    <t>GAAACCTCGCCAGTCAGGGAG</t>
  </si>
  <si>
    <t>GGTCAGAAACCTCGCCAGTCA</t>
  </si>
  <si>
    <t>Gccccggtttcaatatctgcac</t>
  </si>
  <si>
    <t>GCTCTTCTTTACATACAGAATAA</t>
  </si>
  <si>
    <t>Gcacaggatgcctcccttaact</t>
  </si>
  <si>
    <t>GCTCCTCCGTCTACCTAGCT</t>
  </si>
  <si>
    <t>GAACCAGTGCGGGGCGCTGAT</t>
  </si>
  <si>
    <t>GGTCGGCACACCAATACGTAA</t>
  </si>
  <si>
    <t>Gggcattccaagttaaggg</t>
  </si>
  <si>
    <t>Ggcactgcaagtagttcagtttgac</t>
  </si>
  <si>
    <t>Gtttgactggaatgtaggatgag</t>
  </si>
  <si>
    <t>Ggaatgtaggatgagtggatgggg</t>
  </si>
  <si>
    <t>Gtggatgggggggttaaggt</t>
  </si>
  <si>
    <t>GTCGAGCGCGGAACCAGTGC</t>
  </si>
  <si>
    <t>Ggttaaggttggaataatagagt</t>
  </si>
  <si>
    <t>GCGTGCCCTCCACTCCGGAAA</t>
  </si>
  <si>
    <t>GTTGCGGAACTCGAAATTCAT</t>
  </si>
  <si>
    <t>GGGGAAACTTAGGCCTGAGCG</t>
  </si>
  <si>
    <t>GAACCGTCGGCGCCCGAGCGG</t>
  </si>
  <si>
    <t>GAGTTCCGCAACTGACGCTAC</t>
  </si>
  <si>
    <t>GTGCGGTGCCGCCTCCAGGGC</t>
  </si>
  <si>
    <t>GACGGTTCCGTTTCCGGAG</t>
  </si>
  <si>
    <t>GAAGAGAGGCCGCACCCGCAC</t>
  </si>
  <si>
    <t>GGCGCCGACGGTTCCGTTTC</t>
  </si>
  <si>
    <t>GTCGGCGCCCGAGCGGGGGGT</t>
  </si>
  <si>
    <t>GAGCCCGGGTCCCGGGGCCTT</t>
  </si>
  <si>
    <t>GCCGAAAGGGCCTGAGGCGAG</t>
  </si>
  <si>
    <t>GGCCGACCTGACCCGCCGAA</t>
  </si>
  <si>
    <t>GCTCAGGCCAAGCTCCGGCC</t>
  </si>
  <si>
    <t>GCGGCTGCGGGTCCTTCCCCA</t>
  </si>
  <si>
    <t>GCAGGCAGCCGCAggcgcggg</t>
  </si>
  <si>
    <t>GAGCTGTCAAAACCCCGCCCC</t>
  </si>
  <si>
    <t>GCCCCCGGAGACCCACAAT</t>
  </si>
  <si>
    <t>GGCCAAGCTCCGGCCGGGAG</t>
  </si>
  <si>
    <t>GGTTTCAATCCAAATCTTGCT</t>
  </si>
  <si>
    <t>GAAATGCCTCAGTCATCCAGC</t>
  </si>
  <si>
    <t>GCGCGCACAGAGTCGCCTCT</t>
  </si>
  <si>
    <t>GAGGGCGGGCGGGAGCCACTG</t>
  </si>
  <si>
    <t>GAATATGTCAACATGATCAGA</t>
  </si>
  <si>
    <t>GTAACGTCGCAGCGCCGCAT</t>
  </si>
  <si>
    <t>GATTGGCTCTTTGACGCTTT</t>
  </si>
  <si>
    <t>GGGAGCCGGAGGCCTCTTGAT</t>
  </si>
  <si>
    <t>GCTAGACCCGGCTTTAAC</t>
  </si>
  <si>
    <t>GCTTTAACAGGGAGCGAGAGAG</t>
  </si>
  <si>
    <t>GTTTTGATAGCGCTGGTAGAA</t>
  </si>
  <si>
    <t>GATTGAAACCGAGACACCCTC</t>
  </si>
  <si>
    <t>GAGAAGAGCCCAGCAAGATT</t>
  </si>
  <si>
    <t>Gagaggaagacagataggggg</t>
  </si>
  <si>
    <t>GCGAATTCGCTCACGTTTT</t>
  </si>
  <si>
    <t>GCGTCAAAGAGCCAATCAAG</t>
  </si>
  <si>
    <t>GGACAGGCAGTAGTACCGATG</t>
  </si>
  <si>
    <t>GACTGAGGCATTTCAGACG</t>
  </si>
  <si>
    <t>GTCTGCAGCTGTGCTAGACC</t>
  </si>
  <si>
    <t>GACGCCACCAGCgagaaaga</t>
  </si>
  <si>
    <t>GAGCATCCAGCCTGTGGTTGC</t>
  </si>
  <si>
    <t>GCTCCTCTGGGGGCTGGAGATT</t>
  </si>
  <si>
    <t>GTGGTTGCTGGCCCGTCGT</t>
  </si>
  <si>
    <t>GTCACCAGCTCCCTCCAAGG</t>
  </si>
  <si>
    <t>GGGCCTTCCTGCAGGTGCCCAG</t>
  </si>
  <si>
    <t>GCTGCACATGGCCCTCCTTGG</t>
  </si>
  <si>
    <t>GGAGGGCCATGTGCAGCCCC</t>
  </si>
  <si>
    <t>GTCGTGGGCACGACGTCC</t>
  </si>
  <si>
    <t>GCTAGTCCGCGCGTACAGCCC</t>
  </si>
  <si>
    <t>GTCCGCGTGCTACTGAGGCGG</t>
  </si>
  <si>
    <t>GGCCCCGAGTGGAGCAATCCT</t>
  </si>
  <si>
    <t>GAGCTGATCGCGCCTCGGAA</t>
  </si>
  <si>
    <t>GGTCAGAGCTGATCGCGCCT</t>
  </si>
  <si>
    <t>GGGAGTAACGAATCGACTAT</t>
  </si>
  <si>
    <t>GCGCGGACTAGCGGAGCTAG</t>
  </si>
  <si>
    <t>GCCCCCGTTTCCGCCTCACCC</t>
  </si>
  <si>
    <t>GTCGATTCGTTACTCCCGTTA</t>
  </si>
  <si>
    <t>GCCGCTTCGCACACTTCTACA</t>
  </si>
  <si>
    <t>GTGTTGGGGCAGGGCCTCGCGG</t>
  </si>
  <si>
    <t>GGAGCGGCCGGCGGCAGATTG</t>
  </si>
  <si>
    <t>GCCGGCGGCAGATTGTGGTAC</t>
  </si>
  <si>
    <t>GACTCCTCACCGGGGCCTGCT</t>
  </si>
  <si>
    <t>GGCTTTTGGACTCCTCACCG</t>
  </si>
  <si>
    <t>GACTGGTCAGTCCGGGCTTT</t>
  </si>
  <si>
    <t>GAGCCACCTACTCGTCCAGAC</t>
  </si>
  <si>
    <t>GCGTGCTCGCGAGGCAGAGCC</t>
  </si>
  <si>
    <t>GATTTGGTGATGCTACTAACG</t>
  </si>
  <si>
    <t>GCCGCTCCGACACAGGTATAA</t>
  </si>
  <si>
    <t>GAGCCCGGCTGCCGCGGAACC</t>
  </si>
  <si>
    <t>GACTGACCAGTCTGGACGAGT</t>
  </si>
  <si>
    <t>GCGGGACCTAGTGTAGTTA</t>
  </si>
  <si>
    <t>GCAAGTTCGCGGCGTAGAG</t>
  </si>
  <si>
    <t>GCGCTCTAGAAGCAAGTTCG</t>
  </si>
  <si>
    <t>GGTTTTATCAGTTCGCAGGC</t>
  </si>
  <si>
    <t>GAGAGGCCTTTATACCTGTGT</t>
  </si>
  <si>
    <t>GCGCTTGGACCTTGAGCAGTGC</t>
  </si>
  <si>
    <t>GTAGGTGGCTCCCAGGCCTCC</t>
  </si>
  <si>
    <t>GGAAGGGGAATGTGGCGGAAT</t>
  </si>
  <si>
    <t>GTTGACAGCCGAAGACCTGCG</t>
  </si>
  <si>
    <t>GCGCTTCGTCCCTCACAGCG</t>
  </si>
  <si>
    <t>GTGACAGAAGGAAGGCGCGT</t>
  </si>
  <si>
    <t>GAAGGCCGTTTAGGCGAAAG</t>
  </si>
  <si>
    <t>GGAACGAGTGAAGGCCGTTT</t>
  </si>
  <si>
    <t>GCCTAGCTCCGCCCCGCACC</t>
  </si>
  <si>
    <t>GCGCCGAGCCCCACGCTGTGA</t>
  </si>
  <si>
    <t>GGACGAAGCGCGGAGTCAGT</t>
  </si>
  <si>
    <t>GAGTTAAGAAACTGCGCATTT</t>
  </si>
  <si>
    <t>GGTCTTCGGCTGTCAACG</t>
  </si>
  <si>
    <t>Gtgctcgcgactcaatagat</t>
  </si>
  <si>
    <t>GCAATCTGAAGAAAGCTGAGGGG</t>
  </si>
  <si>
    <t>GGCAGATGTTCTGATCTACT</t>
  </si>
  <si>
    <t>GTTCTGATCTACTAGGGAAAACG</t>
  </si>
  <si>
    <t>GGAACTCCTGAGTGGTGTGGG</t>
  </si>
  <si>
    <t>GTGGTGTGGGAGGGCGGTGAG</t>
  </si>
  <si>
    <t>GCGGTGAGGGGCAGCTGAAAGT</t>
  </si>
  <si>
    <t>GaaaaCGCATCTCTAAAGCACCT</t>
  </si>
  <si>
    <t>GCGAAGCCGGAAGTGAGGAGAC</t>
  </si>
  <si>
    <t>GCACCTCGGCTGCTCGGGGGC</t>
  </si>
  <si>
    <t>GTGGCCGGGCAAGGCCGGATTGA</t>
  </si>
  <si>
    <t>GGCTGGGTTGAGAGGTCGC</t>
  </si>
  <si>
    <t>GCCAGGGACAACGCTACTTC</t>
  </si>
  <si>
    <t>GGTCCGACTGTCCTCGGCGGT</t>
  </si>
  <si>
    <t>GCTCCCCGCCCCCGAGCAGCCG</t>
  </si>
  <si>
    <t>GCAGCCGAGGTGCGTGGGGGAA</t>
  </si>
  <si>
    <t>GTTTCCGCTCAGTTTTTGCCA</t>
  </si>
  <si>
    <t>GTCGCCGGTCCGACTGTCCT</t>
  </si>
  <si>
    <t>GCAGAAACCGGCAGGCTCTCT</t>
  </si>
  <si>
    <t>GTAGGAGCAAAAGTAATTGCAggcc</t>
  </si>
  <si>
    <t>GTGGGGATGATATTAGGT</t>
  </si>
  <si>
    <t>GCGGTTGTGGGGATGATATT</t>
  </si>
  <si>
    <t>GCCCAGAAGGCGGTTGTG</t>
  </si>
  <si>
    <t>GTTTCTGCCCAGAAGGCGGTTG</t>
  </si>
  <si>
    <t>GTAATTGCAggcctggcacag</t>
  </si>
  <si>
    <t>GACTTCTCCAAGAGAGCCTGC</t>
  </si>
  <si>
    <t>GCTCTCTTGGAGAAGTCACAGGCG</t>
  </si>
  <si>
    <t>GCCTTCTGGGCAGAAACCGGC</t>
  </si>
  <si>
    <t>GTCTCGGAACGGCATCCGG</t>
  </si>
  <si>
    <t>GCCTTCCCGGGGAGAACCACT</t>
  </si>
  <si>
    <t>GAGCCTCCTCCCAGCCTCGGA</t>
  </si>
  <si>
    <t>GTTGCCTTGGAGGCTGAGATATG</t>
  </si>
  <si>
    <t>GCGTTTTGCCGTGCCGCTCGG</t>
  </si>
  <si>
    <t>GTTCTCCCCGGGAAGGCTACTT</t>
  </si>
  <si>
    <t>GAGCCCGAGTGGTTCTCCCC</t>
  </si>
  <si>
    <t>GCGAAGGAGTTAAGCGGGC</t>
  </si>
  <si>
    <t>GTTCCGAGACGCGGCGCGA</t>
  </si>
  <si>
    <t>GCACTAGTGGACCCCGGGTG</t>
  </si>
  <si>
    <t>GTGCATGCACTAGTGGACCCC</t>
  </si>
  <si>
    <t>GGTTAGGGTGCATGCACTAG</t>
  </si>
  <si>
    <t>GTAATGAAATAAACGTAAAAG</t>
  </si>
  <si>
    <t>GCGCAGCCGTCCGAGGCTGGG</t>
  </si>
  <si>
    <t>GGAAGATGAACCTCAGAACAA</t>
  </si>
  <si>
    <t>GGCAACGCACAATACCTTTGC</t>
  </si>
  <si>
    <t>GCTCCCCAAAGTAGCCTTCCC</t>
  </si>
  <si>
    <t>GAACGGCATCCGGAGGCCTGC</t>
  </si>
  <si>
    <t>GGCCAATGAACCGACGAT</t>
  </si>
  <si>
    <t>GGTGGGGAAGCCGCACCCTCC</t>
  </si>
  <si>
    <t>Ggagccggccggcgggggacc</t>
  </si>
  <si>
    <t>GAGTGGAATTGAAATGTGAAAGTA</t>
  </si>
  <si>
    <t>GGGTTTTTTAGTTGCAAAC</t>
  </si>
  <si>
    <t>GGGCTGAGGGTGGGGAGTGGTC</t>
  </si>
  <si>
    <t>GTGGAATGGGCTGAGGGTGGGGAG</t>
  </si>
  <si>
    <t>GGGTTTGTGGAATGGGCTGAGGGT</t>
  </si>
  <si>
    <t>GGGGTAGGGCGGCTGACGCC</t>
  </si>
  <si>
    <t>GACGTGCCAATGAGAGAGAA</t>
  </si>
  <si>
    <t>GAACGTCTGGAAAGGGACTGT</t>
  </si>
  <si>
    <t>GAACCGACGATCGGAGCACTG</t>
  </si>
  <si>
    <t>GATGACATTTCAATGCAGAGGA</t>
  </si>
  <si>
    <t>GTCACTTAGTAAAACTATGTTTT</t>
  </si>
  <si>
    <t>GTCCGCCGCGCGTCCGGACAG</t>
  </si>
  <si>
    <t>GGGACTTGGCCAATGGCGTCG</t>
  </si>
  <si>
    <t>GCCGCCGGAGCTGTGTGACG</t>
  </si>
  <si>
    <t>GCCAGACCCGACCGCGATCTT</t>
  </si>
  <si>
    <t>GACGCGCGCCAAAAGGCGGC</t>
  </si>
  <si>
    <t>GCAGGAGCGACGCGCGCCAAA</t>
  </si>
  <si>
    <t>GGACCTGCTTCGGCCCTGCGT</t>
  </si>
  <si>
    <t>GCCCTGGCGCCGGACCTGCTT</t>
  </si>
  <si>
    <t>GCTCTGCCGAAGATCGCGGT</t>
  </si>
  <si>
    <t>GTCGGGCACAGAGTCGGCAC</t>
  </si>
  <si>
    <t>GCGCGGGCCACCGAGTCGCGG</t>
  </si>
  <si>
    <t>GCCGCGTCCAAGTCGGGGTCC</t>
  </si>
  <si>
    <t>GCCCGGCGAGGCCGCCCACGC</t>
  </si>
  <si>
    <t>GGGGAGAATGAAAGTGAGATGA</t>
  </si>
  <si>
    <t>GTCCACAGGTGAGCAACAAGAC</t>
  </si>
  <si>
    <t>GAGAAGCCCTGATTCCCCAGAG</t>
  </si>
  <si>
    <t>GCTGGCCAAGAGTGTTGAGGTG</t>
  </si>
  <si>
    <t>GGGTTCCCGGGGCGAGCCTCC</t>
  </si>
  <si>
    <t>GgtggcgctgTTACAAACTAC</t>
  </si>
  <si>
    <t>GAAAAGTAGACCCGCAGCG</t>
  </si>
  <si>
    <t>GAAGTTTCCCGGAGGCTCGCCC</t>
  </si>
  <si>
    <t>GCTGGTCGGGAAGTTTCCCGG</t>
  </si>
  <si>
    <t>GCGGCTGTGGCTCAGGTCTCCT</t>
  </si>
  <si>
    <t>GGGGAATCAGGGCTTCTCTTGG</t>
  </si>
  <si>
    <t>GGCACCTCCTCTCTGGGGAATC</t>
  </si>
  <si>
    <t>GCAGCGGGCACCTCCTCTCTG</t>
  </si>
  <si>
    <t>GACCAGGGCAAGTCTGGCCAC</t>
  </si>
  <si>
    <t>GCTCACCTGTGGACTGGCAGC</t>
  </si>
  <si>
    <t>GGCAAATTGCATCCATTCCCT</t>
  </si>
  <si>
    <t>GCACGAATACACCCCGCTG</t>
  </si>
  <si>
    <t>GTGGTGAGCTGCCCGTCCTA</t>
  </si>
  <si>
    <t>GGTAAGCCAGCGAGCAGACAG</t>
  </si>
  <si>
    <t>GCGAGCAGACAGGGGCTTCCA</t>
  </si>
  <si>
    <t>GAACTTTGGAACCTCAGAATCT</t>
  </si>
  <si>
    <t>GCGGTCCCGAGGCGCAGTGG</t>
  </si>
  <si>
    <t>GACTAGAAGACAGGGCTGTCTG</t>
  </si>
  <si>
    <t>GTCATACACACCAGTGGTTT</t>
  </si>
  <si>
    <t>GTCTGGCCACAGGGAGACTGCA</t>
  </si>
  <si>
    <t>Gggaggacctggaagggagta</t>
  </si>
  <si>
    <t>GCTTTCGCCGTTAAGCAGCCG</t>
  </si>
  <si>
    <t>GCCGATTGGCCGGCACGCCAC</t>
  </si>
  <si>
    <t>GTGTCCCGCGGCTGCTTAA</t>
  </si>
  <si>
    <t>GGTCCCCGGAGCTGTGTCCCG</t>
  </si>
  <si>
    <t>GGTCCCTGAAAAATACTATGG</t>
  </si>
  <si>
    <t>GGAGTGGGGTGCTGGGTTCGG</t>
  </si>
  <si>
    <t>GGGTTCGGAGGTTTCCACGG</t>
  </si>
  <si>
    <t>GCAGCCGCGGGACACAGCTCC</t>
  </si>
  <si>
    <t>GGAGAAAGGGGAGGAGCTTGC</t>
  </si>
  <si>
    <t>GGGCTAGGGCCCGGCAGGTGTG</t>
  </si>
  <si>
    <t>GCCCGGCAGGTGTGGGGTTAA</t>
  </si>
  <si>
    <t>GCAGCCCCTCCCTGCAAGAGTG</t>
  </si>
  <si>
    <t>GGTGGGCATGCAGCACACCTCC</t>
  </si>
  <si>
    <t>GAAGTTCCCAGTCCCTGCTGT</t>
  </si>
  <si>
    <t>GCCTAGAGACACACAGAAGAGA</t>
  </si>
  <si>
    <t>GGGAGTCTGTTTGGGGCCCCc</t>
  </si>
  <si>
    <t>GAGTGGGGCTAGGGCCCGGC</t>
  </si>
  <si>
    <t>GCCCTAGCCCCACTCTTGCA</t>
  </si>
  <si>
    <t>GTACTGGCGCGCGTTGCCCGC</t>
  </si>
  <si>
    <t>GCTTCGTCTTTCAAATTGTA</t>
  </si>
  <si>
    <t>GTACTGCAGTGTGCGGCGCA</t>
  </si>
  <si>
    <t>GTGTGCGGCGCATGGCTGCG</t>
  </si>
  <si>
    <t>GTCGGAAAGACACCGACCA</t>
  </si>
  <si>
    <t>GCGACGAGGCTTGCCTTAATT</t>
  </si>
  <si>
    <t>GAGGCTTGCCTTAATTCGG</t>
  </si>
  <si>
    <t>GCCTTAATTCGGAGGAAACCC</t>
  </si>
  <si>
    <t>GAAATGCAGAAAGTTGTGGTT</t>
  </si>
  <si>
    <t>GAGCGCAGCCGCGGGGACCGG</t>
  </si>
  <si>
    <t>GGCGCGGTCGCCCTCTTACC</t>
  </si>
  <si>
    <t>GCCGGACGTCTGCCCCGTCCC</t>
  </si>
  <si>
    <t>GTGGGTGCGGGGGCGTCAGGT</t>
  </si>
  <si>
    <t>GAGGGCGACCGCGCCCAGGA</t>
  </si>
  <si>
    <t>GGCTGGAGAATGGGCCGGGAC</t>
  </si>
  <si>
    <t>GGAGGCGCCGACGCCGGGACC</t>
  </si>
  <si>
    <t>GGCTGCGCTCCCTACGCCGC</t>
  </si>
  <si>
    <t>GTGCAGTAAGGGCTTCCCTCC</t>
  </si>
  <si>
    <t>GCCGACGCCGGGACCAGGCTG</t>
  </si>
  <si>
    <t>GAGCGGAGGACCCAGCGCCA</t>
  </si>
  <si>
    <t>GTCGCCCGTGCCCGTGGATC</t>
  </si>
  <si>
    <t>GGGTGGGGATCGCGGCGTGAG</t>
  </si>
  <si>
    <t>GGTGACGTCATGACGGGCG</t>
  </si>
  <si>
    <t>GGGTCCAGAGTGGGCGGCTCG</t>
  </si>
  <si>
    <t>GCTGGGACTGCGGCACCGCGA</t>
  </si>
  <si>
    <t>GCCGGGGCGCGGTGCGAGGTG</t>
  </si>
  <si>
    <t>GCACGGGCGACCCCTGGCGCT</t>
  </si>
  <si>
    <t>GACCGGGGGCCCCGGAACCAG</t>
  </si>
  <si>
    <t>GGCCGCGGGGGCGGTGCGGCT</t>
  </si>
  <si>
    <t>GGCCTCGGGCAAGCGCAGTCT</t>
  </si>
  <si>
    <t>GCCGCAGTGCTCCGTCCATT</t>
  </si>
  <si>
    <t>GCGCTTGCCCGAGGCCCGTC</t>
  </si>
  <si>
    <t>GcgccggccGCGGCACTGCGG</t>
  </si>
  <si>
    <t>GCGCAGCCAATAGCGCCAGCC</t>
  </si>
  <si>
    <t>GGAGCACTGCGGCGCCAGGA</t>
  </si>
  <si>
    <t>GGATTGTGATAGGGAGATAGG</t>
  </si>
  <si>
    <t>GagggcgggcCCGACGGGCCT</t>
  </si>
  <si>
    <t>Gtggggcgcaggcgcgagtg</t>
  </si>
  <si>
    <t>Gcgcgagtgcgggcttccggt</t>
  </si>
  <si>
    <t>GTCAGGGAATGAGTTCCCTCC</t>
  </si>
  <si>
    <t>GAATGCGTGAGAGCATGGGGGA</t>
  </si>
  <si>
    <t>GACCTTTAGCCTCAAACTCCCG</t>
  </si>
  <si>
    <t>GATCCAGGGTGGGTCAGGGCAG</t>
  </si>
  <si>
    <t>GATCCCGTGCAGGGGCTCGGT</t>
  </si>
  <si>
    <t>GTTTCCACCACGGGAGTTTG</t>
  </si>
  <si>
    <t>GGGATCAGCCTCTGTAGGGACT</t>
  </si>
  <si>
    <t>GTAGGGACTTGGCTAGTATTC</t>
  </si>
  <si>
    <t>GCAAGAATGCGTGAGAGCATG</t>
  </si>
  <si>
    <t>GAATTCTGTTTGCAGGATGCT</t>
  </si>
  <si>
    <t>GACTACAGCTCTTGCCCGCA</t>
  </si>
  <si>
    <t>GAAGCACACAAGCAGCCCATA</t>
  </si>
  <si>
    <t>GATGGTCCTAACAACCCTTT</t>
  </si>
  <si>
    <t>GATTGGGAACTCAACTTCCGA</t>
  </si>
  <si>
    <t>GTAGTCGCGCTACTTGGAGA</t>
  </si>
  <si>
    <t>GTTTCATGTGATTCTAGATG</t>
  </si>
  <si>
    <t>GGACCAGAAGGCCAAGCCGTA</t>
  </si>
  <si>
    <t>GAAGGCCAAGCCGTAAGGCCT</t>
  </si>
  <si>
    <t>GGCTGGCATACCCGCCCAGCT</t>
  </si>
  <si>
    <t>GGATGATACTAATGGACCAGA</t>
  </si>
  <si>
    <t>GCAACACATCGGAAAACCGG</t>
  </si>
  <si>
    <t>GGGGAAAGAGCAAAATCCCAG</t>
  </si>
  <si>
    <t>GGCGGGGGGTGTGCGAGCTG</t>
  </si>
  <si>
    <t>GCTGCTGCCTGCTGCTCCTCG</t>
  </si>
  <si>
    <t>GGGTCGGTGTGCGCTCTACG</t>
  </si>
  <si>
    <t>GCGGGCTGGCGCTCGCTCCCC</t>
  </si>
  <si>
    <t>GATAAGGCGGGGTGCTCCCC</t>
  </si>
  <si>
    <t>GACGGCGAAGGGAGCCCGGG</t>
  </si>
  <si>
    <t>GGAATCCGGATCCGGTCCC</t>
  </si>
  <si>
    <t>GCGGTGCGGCCGCTCCGCTCC</t>
  </si>
  <si>
    <t>GGCGGCGGCTGCGCTGCGTCC</t>
  </si>
  <si>
    <t>GCCTCAGCCGCCGGAGCgggg</t>
  </si>
  <si>
    <t>GTCCGGGTCCCCGCCGGGTTG</t>
  </si>
  <si>
    <t>GCATGGAGATCGGATAAGGC</t>
  </si>
  <si>
    <t>GCTTGTCCTAAAACCCGGA</t>
  </si>
  <si>
    <t>GggcgggcTGCCTGCAGGCGG</t>
  </si>
  <si>
    <t>GACACCCGTCACTACGACCC</t>
  </si>
  <si>
    <t>GATCCCTCGCGCAAACCCACT</t>
  </si>
  <si>
    <t>GGTAAAGGGCGCGCGCGGCCA</t>
  </si>
  <si>
    <t>GGCGCGCGCGGCCACGGAAGC</t>
  </si>
  <si>
    <t>GTCCCCGCCGGGTTGCGGAGG</t>
  </si>
  <si>
    <t>GATCCTAAACCCAGCGAAAC</t>
  </si>
  <si>
    <t>GGTTTGCGCGAGGGATCTTCT</t>
  </si>
  <si>
    <t>GAGTGAAGCTGGGCTCGAGA</t>
  </si>
  <si>
    <t>GcggaggcggcgCTGCGGACC</t>
  </si>
  <si>
    <t>Gagcagaagcgctagaggcag</t>
  </si>
  <si>
    <t>GGTGAGGGAAAgcagtggagt</t>
  </si>
  <si>
    <t>GCTGTCTCCCCGCACCCGAC</t>
  </si>
  <si>
    <t>GGCTCGGCCCGGTCGGGTGCG</t>
  </si>
  <si>
    <t>GCCCAGCCGGCTCGGCCCGGT</t>
  </si>
  <si>
    <t>GagccgcgcggTGGATTG</t>
  </si>
  <si>
    <t>GccgcgcggTGGATTGTGGGC</t>
  </si>
  <si>
    <t>GGACACCCGGGAGAGACGTG</t>
  </si>
  <si>
    <t>GTCTCCGGAGTCGATTCGGGC</t>
  </si>
  <si>
    <t>GGCGTCGCCCGGCGTTGTCTC</t>
  </si>
  <si>
    <t>GGAATGGTTTGTTTGCTACA</t>
  </si>
  <si>
    <t>GAGCGCTACGGGCAGCGACAG</t>
  </si>
  <si>
    <t>GCCTCTCGGAGGAGCGCTA</t>
  </si>
  <si>
    <t>GCGACAGCGGCCAGAATGCCT</t>
  </si>
  <si>
    <t>GCAAACAAACCATTCCAAATTG</t>
  </si>
  <si>
    <t>GTGTACAGGGCGTGCTGTCTG</t>
  </si>
  <si>
    <t>GTGCTGTCTGTGGAAACGCG</t>
  </si>
  <si>
    <t>GGGCCTGCACCAGTCAAATTC</t>
  </si>
  <si>
    <t>GGGTCTTTCATTATGATGACAAA</t>
  </si>
  <si>
    <t>GCGCAGGGGTGTCAGCGGAGCAGC</t>
  </si>
  <si>
    <t>GAGCAGCTGGAAAGTATTAGCA</t>
  </si>
  <si>
    <t>GAAAGTATTAGCAAGGACTTA</t>
  </si>
  <si>
    <t>GCAAGGACTTAGGGGAATTAAT</t>
  </si>
  <si>
    <t>GAGCTTCAGGGTGTAGAAATT</t>
  </si>
  <si>
    <t>GCGCAGGTCCCGGAGGGCCGC</t>
  </si>
  <si>
    <t>GTTTGTTTGCTACAGGGCTCAATA</t>
  </si>
  <si>
    <t>GATAGGGGCGGTTCCGAGTT</t>
  </si>
  <si>
    <t>GCCTCCCGCCCCCCTCGGCGCCG</t>
  </si>
  <si>
    <t>GGAACCGCCCCTATCGCAGCG</t>
  </si>
  <si>
    <t>GgggaggggcggagaAAGCCAA</t>
  </si>
  <si>
    <t>GTCTTCATATTGCATGAATAT</t>
  </si>
  <si>
    <t>GGAAATACATGACCACGCAAA</t>
  </si>
  <si>
    <t>GAATAAACTTCTTATTAAGGAAAA</t>
  </si>
  <si>
    <t>GAAAAAAGAATAAACTTCTTATTA</t>
  </si>
  <si>
    <t>GAGTCTGCTGGTTCCTAAGAT</t>
  </si>
  <si>
    <t>GGAGAGAGGGATGCGCGTCG</t>
  </si>
  <si>
    <t>GAGGGATGCGCGTCGAGGAGAA</t>
  </si>
  <si>
    <t>Gtctgctagacactgaggactaa</t>
  </si>
  <si>
    <t>GAGGCGTGCGCGCACTCTAGT</t>
  </si>
  <si>
    <t>GAGAGCGCTTCGGAACACAC</t>
  </si>
  <si>
    <t>GGCACCTCGCTGCGATAGGGG</t>
  </si>
  <si>
    <t>GCTAGGAAGTAGTGTGTGCT</t>
  </si>
  <si>
    <t>GTCATGTATTTCCATAGCAACCTGA</t>
  </si>
  <si>
    <t>GTATTTCCATAGCAACCTGAAG</t>
  </si>
  <si>
    <t>GATATTTTAAAATCACCCTACAA</t>
  </si>
  <si>
    <t>GATTGACAGATGGAGCTGAGAACT</t>
  </si>
  <si>
    <t>GCTGGGCGGGGCGGTGACTA</t>
  </si>
  <si>
    <t>GACCCTAGTGGGGGATTACTT</t>
  </si>
  <si>
    <t>GAACGACACCCGGACCCTAGT</t>
  </si>
  <si>
    <t>GTGAGCAAACCTGTTTGTGCG</t>
  </si>
  <si>
    <t>GCCCCTCCGAGCTGCTCCCG</t>
  </si>
  <si>
    <t>GCCTCAGAGTGAGACTGCGGC</t>
  </si>
  <si>
    <t>GGGAAAGAAGGGGACGCGGCT</t>
  </si>
  <si>
    <t>GCTCGCGGGATCCGCACCGC</t>
  </si>
  <si>
    <t>GCCCTCCTCCGCGCACAAAC</t>
  </si>
  <si>
    <t>Ggggcggggccaggccgagct</t>
  </si>
  <si>
    <t>GCCCCTCCTGCACGGAGGAGT</t>
  </si>
  <si>
    <t>GCCGCGAGCCACCCAGGGCGG</t>
  </si>
  <si>
    <t>GCGGCATCTGGGTAAGCGACG</t>
  </si>
  <si>
    <t>GAGGAGTCGGCCTGCCGCCG</t>
  </si>
  <si>
    <t>GAGCCCGCCCCTCCTGCACGG</t>
  </si>
  <si>
    <t>GGCGCCACTGCTTGCAGTGCG</t>
  </si>
  <si>
    <t>GCGGTCACGTGGGGCCATCGC</t>
  </si>
  <si>
    <t>GCTACCAGACACGCGGTCACG</t>
  </si>
  <si>
    <t>GCGGTCCGCCTCGAGTGCTC</t>
  </si>
  <si>
    <t>GACTCCCCAGGGCAGGATGCG</t>
  </si>
  <si>
    <t>GCCCCTCTCAAGGGTAGGCTT</t>
  </si>
  <si>
    <t>GGCCCCACGTGACCGCGTGTC</t>
  </si>
  <si>
    <t>GACTGGGCGACCCTGAACCGA</t>
  </si>
  <si>
    <t>GCGAGTGACGGCCCAGCTGC</t>
  </si>
  <si>
    <t>GTTCCATCCAGCTGTGCAAAC</t>
  </si>
  <si>
    <t>GGCAGGGGTCTGACATCTGGA</t>
  </si>
  <si>
    <t>GGGTCTGACATCTGGACGGAG</t>
  </si>
  <si>
    <t>GCAGCCTCGCATCCTGCCCTG</t>
  </si>
  <si>
    <t>GCTGCTGGGCCCAACGGGC</t>
  </si>
  <si>
    <t>GACATACTGTAATACTCACAAGG</t>
  </si>
  <si>
    <t>GCAGACTCCTCCCCGCTCCTG</t>
  </si>
  <si>
    <t>GTTGACTTTAAACACACAATCTT</t>
  </si>
  <si>
    <t>Gggtgggggcgccaggggac</t>
  </si>
  <si>
    <t>Gggcgccaggggaccgggaaa</t>
  </si>
  <si>
    <t>Gctgcgcctccggcctggggg</t>
  </si>
  <si>
    <t>Gtgtcttattgctgtgatgaaa</t>
  </si>
  <si>
    <t>Gatgaaatggaaatttaaataaa</t>
  </si>
  <si>
    <t>Gtcgaacacgtgcgttcac</t>
  </si>
  <si>
    <t>Gttcactgggaagtattgacat</t>
  </si>
  <si>
    <t>GGCAGGGTTTTCCCCAGGAGCG</t>
  </si>
  <si>
    <t>Gtagaagtataaacacgac</t>
  </si>
  <si>
    <t>GAAAATGCGCGTCCCGGGCGC</t>
  </si>
  <si>
    <t>Gccttttgtccccaacccct</t>
  </si>
  <si>
    <t>GCGGGGAGGAGTCTGCTTCTA</t>
  </si>
  <si>
    <t>GGTGAACTCGTGGCGAGAGA</t>
  </si>
  <si>
    <t>Ggagcctgggtgggagcggcag</t>
  </si>
  <si>
    <t>Ggctggagcagagcgcggagcc</t>
  </si>
  <si>
    <t>GGAGAGAAGTTTCCTCGCCT</t>
  </si>
  <si>
    <t>GCACTAGTCTCTCCGCTCTCT</t>
  </si>
  <si>
    <t>GACTCAGGCCTCCAGCCCCAAT</t>
  </si>
  <si>
    <t>GAGCGGAGAGACTAGTGCAAAG</t>
  </si>
  <si>
    <t>GCTGCGAGCGGCTCCCGCCGGG</t>
  </si>
  <si>
    <t>GCTCCCGCCGGGGGGGAGAGG</t>
  </si>
  <si>
    <t>GAAACTTCTCTCCACCTATTG</t>
  </si>
  <si>
    <t>Gcggcagtggagtgctgcagg</t>
  </si>
  <si>
    <t>GACCCGGAGTCGCCGCGTAAG</t>
  </si>
  <si>
    <t>GGGTCACGCGGTTGTTTGTG</t>
  </si>
  <si>
    <t>GCTCTGGTTCCTGTTGCGGC</t>
  </si>
  <si>
    <t>GTAAGCGGGGCCGGCTCAGTG</t>
  </si>
  <si>
    <t>GGAGTCGCCGCGTAAGCG</t>
  </si>
  <si>
    <t>GAGTCACAACTGCGAACTG</t>
  </si>
  <si>
    <t>GGACGCCGCAGCGAACTGGT</t>
  </si>
  <si>
    <t>GCCTGGGTGGAGAGGCGGACT</t>
  </si>
  <si>
    <t>GCTGGGGAAGGGATGAGGGCG</t>
  </si>
  <si>
    <t>GCACAGGCACCCCCTCAGTTC</t>
  </si>
  <si>
    <t>GATGCGCCCGCGTGTTCGCT</t>
  </si>
  <si>
    <t>GCGCAAATAGCCCCACAAC</t>
  </si>
  <si>
    <t>GTTTAAGGCAAATCAGCCGC</t>
  </si>
  <si>
    <t>GCCGCGGGAAAGGCGGGCGA</t>
  </si>
  <si>
    <t>GGAAAGGCGGGCGAAGGCGAA</t>
  </si>
  <si>
    <t>GCCTGCCGCACCGCACTGAGC</t>
  </si>
  <si>
    <t>GCTCCCGCGGCTCGGCCTCCC</t>
  </si>
  <si>
    <t>GCACACCCTGGGGAAAGTCCC</t>
  </si>
  <si>
    <t>GGGGAAAGTCCCCGGGTCACG</t>
  </si>
  <si>
    <t>GGGACAAGCCTGAGCGTCAC</t>
  </si>
  <si>
    <t>GACGGCTCGCGTGTTCCCAGC</t>
  </si>
  <si>
    <t>Ggggcggagcgcgctcggggg</t>
  </si>
  <si>
    <t>GTGTCCCACAATGCTCTGCGC</t>
  </si>
  <si>
    <t>GTGTTCCCAGCGGGGCGGGGT</t>
  </si>
  <si>
    <t>GGGGACGGTTGGCCGAGGGC</t>
  </si>
  <si>
    <t>GCCGCCGGCGCAGAGCATTGT</t>
  </si>
  <si>
    <t>GCCGCGCGCTGGCGACCGTT</t>
  </si>
  <si>
    <t>GTGAGCGGAgcggcaacgg</t>
  </si>
  <si>
    <t>Gcgccggccgcacgcgcgcgg</t>
  </si>
  <si>
    <t>GCGCTGGCGACCGTTGGGGA</t>
  </si>
  <si>
    <t>GGGGGTTCGGCTGGCTCGCGC</t>
  </si>
  <si>
    <t>GCTGTAGCGGGGGTTCGGC</t>
  </si>
  <si>
    <t>GCCTGCGCTGTAGCGGGGGTT</t>
  </si>
  <si>
    <t>GATGAACTCGATCATCCCCG</t>
  </si>
  <si>
    <t>GCTACAGCGCAGGCGCCACG</t>
  </si>
  <si>
    <t>GGGGAGTTCGCTTCTCAGG</t>
  </si>
  <si>
    <t>GTCACGTGACGGGGCTCCGGC</t>
  </si>
  <si>
    <t>GCCGGCGGGTTCTTCATCCCC</t>
  </si>
  <si>
    <t>GGATGATCGAGTTCATCAAAG</t>
  </si>
  <si>
    <t>GCTTCTCAGGCGGCGGGCGTG</t>
  </si>
  <si>
    <t>GGGTACCACGATCTGGGGCCT</t>
  </si>
  <si>
    <t>GTAACTTGCACGAACACGCAC</t>
  </si>
  <si>
    <t>GTTTCCCCAAATCGCGTCCCC</t>
  </si>
  <si>
    <t>GGGCCTGGGGACGCGATTTG</t>
  </si>
  <si>
    <t>GCCTGGGGTACCACGATCTG</t>
  </si>
  <si>
    <t>GGGTCTGCTCTTTCCGGGAAT</t>
  </si>
  <si>
    <t>GTCGGCTGGCTTATAAAACAC</t>
  </si>
  <si>
    <t>GCTCGCAGGAAGCGCTCGCTA</t>
  </si>
  <si>
    <t>GTGGGGTGCGCACTCCTCAAC</t>
  </si>
  <si>
    <t>GCGTCACACGCCTCAGTCGGC</t>
  </si>
  <si>
    <t>GATTGGTTATGCAAATATGGA</t>
  </si>
  <si>
    <t>GAATACAGCTTTCTACTGTA</t>
  </si>
  <si>
    <t>GCTTCTGTCGTAATCCAATC</t>
  </si>
  <si>
    <t>GCTGGTTTACACTGCACATAAT</t>
  </si>
  <si>
    <t>GTTTCTCTCTGGGAAAGGATC</t>
  </si>
  <si>
    <t>GATAGGTGGCGCGTGTTTCA</t>
  </si>
  <si>
    <t>GATCTCTTTCGGCCACTCC</t>
  </si>
  <si>
    <t>GCAGGTTAGAACTGATCTCTTT</t>
  </si>
  <si>
    <t>GGACCGTTATTCCTGCAGAGC</t>
  </si>
  <si>
    <t>GATTAACAAAACAGCAGAGCAT</t>
  </si>
  <si>
    <t>GATTACGACAGAAGCGTCACGT</t>
  </si>
  <si>
    <t>GCGCCACCTATCTTTGTGGGG</t>
  </si>
  <si>
    <t>GAAGGGATTGGTTATGCAAATA</t>
  </si>
  <si>
    <t>GTAAAACGGGAAATCTTAATT</t>
  </si>
  <si>
    <t>GGTAAAGGACAGTGTCCAAAG</t>
  </si>
  <si>
    <t>GTGGCGAGGGGGGGTGGGGTAA</t>
  </si>
  <si>
    <t>GTAAATATTGTCAAAGTGGCG</t>
  </si>
  <si>
    <t>GCCTCCCGACACTCTTGGCG</t>
  </si>
  <si>
    <t>GTAACACGTCAGTCCGTCCCC</t>
  </si>
  <si>
    <t>GAAGTCTCCGCAAACGCTTTAG</t>
  </si>
  <si>
    <t>GATCAGTTCTAACCTGCTCTGC</t>
  </si>
  <si>
    <t>GGAAATCTTAATTTGGGGGCG</t>
  </si>
  <si>
    <t>GTGCCTCGATAAACTCCAAAA</t>
  </si>
  <si>
    <t>GCCCGAGTGTGCTTCATCCAG</t>
  </si>
  <si>
    <t>GTTTGTTTCCTCTGGGAATTG</t>
  </si>
  <si>
    <t>GAGCTCCGCGCTCGGCACCCG</t>
  </si>
  <si>
    <t>GGCTCCACCTGAccgcggcg</t>
  </si>
  <si>
    <t>GaggagaggggggCTACCGGG</t>
  </si>
  <si>
    <t>GACGGGCGAGGAGAGGACCG</t>
  </si>
  <si>
    <t>GCGGCCGGGCTCCGGGTCCGC</t>
  </si>
  <si>
    <t>GCTCGGTGCGGCCGGGCTCC</t>
  </si>
  <si>
    <t>GAGCCGCTGGTGCGCTGGCCC</t>
  </si>
  <si>
    <t>GgcgcccccgccgcggTCAGG</t>
  </si>
  <si>
    <t>GACCGAGGCGAGCTCCGCGCT</t>
  </si>
  <si>
    <t>GTAGAATGCAGTCACAACCG</t>
  </si>
  <si>
    <t>GCCGCTCCCTGAGTGGAGGAG</t>
  </si>
  <si>
    <t>GACCCCTGTGGCCTCCGCGC</t>
  </si>
  <si>
    <t>GCGCCCTCCAACCGCCAgccg</t>
  </si>
  <si>
    <t>GCCGCCCACTTCCCCCTCCCG</t>
  </si>
  <si>
    <t>GTGGGGAGGAGCACAGACGC</t>
  </si>
  <si>
    <t>GGTTCCCCGCTCCTCCACTCA</t>
  </si>
  <si>
    <t>GAGGCCACAGGGGTCACGTGG</t>
  </si>
  <si>
    <t>GCCATCTTGAGGATTCGGAGG</t>
  </si>
  <si>
    <t>GGAGGAGCGGGGAACCCCGG</t>
  </si>
  <si>
    <t>GCGGCCGCCACGTGACCCCTG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</si>
</sst>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Arial"/>
    </font>
    <font>
      <color theme="1"/>
      <name val="Calibri"/>
    </font>
    <font>
      <sz val="12.0"/>
      <color rgb="FF000000"/>
      <name val="Calibri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6.0"/>
    <col customWidth="1" min="2" max="2" width="11.78"/>
    <col customWidth="1" min="3" max="3" width="27.33"/>
    <col customWidth="1" min="4" max="4" width="13.67"/>
    <col customWidth="1" min="5" max="5" width="25.33"/>
    <col customWidth="1" min="6" max="6" width="31.0"/>
    <col customWidth="1" min="7" max="7" width="18.33"/>
  </cols>
  <sheetData>
    <row r="1" ht="15.7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5.75" customHeight="1">
      <c r="A2" s="1" t="str">
        <f t="shared" ref="A2:A19" si="1">"AARS"</f>
        <v>AARS</v>
      </c>
      <c r="B2" s="1" t="s">
        <v>7</v>
      </c>
      <c r="C2" s="1">
        <v>7.0323441E7</v>
      </c>
      <c r="D2" s="1" t="s">
        <v>8</v>
      </c>
      <c r="E2" s="1">
        <v>24.0</v>
      </c>
      <c r="F2" s="1" t="s">
        <v>9</v>
      </c>
      <c r="G2" s="1">
        <v>0.0193203597323</v>
      </c>
    </row>
    <row r="3" ht="15.75" customHeight="1">
      <c r="A3" s="1" t="str">
        <f t="shared" si="1"/>
        <v>AARS</v>
      </c>
      <c r="B3" s="1" t="s">
        <v>7</v>
      </c>
      <c r="C3" s="1">
        <v>7.0323216E7</v>
      </c>
      <c r="D3" s="1" t="s">
        <v>8</v>
      </c>
      <c r="E3" s="1">
        <v>24.0</v>
      </c>
      <c r="F3" s="1" t="s">
        <v>10</v>
      </c>
      <c r="G3" s="1">
        <v>0.348892112423</v>
      </c>
    </row>
    <row r="4" ht="15.75" customHeight="1">
      <c r="A4" s="1" t="str">
        <f t="shared" si="1"/>
        <v>AARS</v>
      </c>
      <c r="B4" s="1" t="s">
        <v>7</v>
      </c>
      <c r="C4" s="1">
        <v>7.0323296E7</v>
      </c>
      <c r="D4" s="1" t="s">
        <v>8</v>
      </c>
      <c r="E4" s="1">
        <v>24.0</v>
      </c>
      <c r="F4" s="1" t="s">
        <v>11</v>
      </c>
      <c r="G4" s="1">
        <v>0.912408827097</v>
      </c>
    </row>
    <row r="5" ht="15.75" customHeight="1">
      <c r="A5" s="1" t="str">
        <f t="shared" si="1"/>
        <v>AARS</v>
      </c>
      <c r="B5" s="1" t="s">
        <v>7</v>
      </c>
      <c r="C5" s="1">
        <v>7.0323318E7</v>
      </c>
      <c r="D5" s="1" t="s">
        <v>8</v>
      </c>
      <c r="E5" s="1">
        <v>24.0</v>
      </c>
      <c r="F5" s="1" t="s">
        <v>12</v>
      </c>
      <c r="G5" s="1">
        <v>0.997242047147</v>
      </c>
    </row>
    <row r="6" ht="15.75" customHeight="1">
      <c r="A6" s="1" t="str">
        <f t="shared" si="1"/>
        <v>AARS</v>
      </c>
      <c r="B6" s="1" t="s">
        <v>7</v>
      </c>
      <c r="C6" s="1">
        <v>7.0323362E7</v>
      </c>
      <c r="D6" s="1" t="s">
        <v>8</v>
      </c>
      <c r="E6" s="1">
        <v>24.0</v>
      </c>
      <c r="F6" s="1" t="s">
        <v>13</v>
      </c>
      <c r="G6" s="1">
        <v>0.962154129231</v>
      </c>
    </row>
    <row r="7" ht="15.75" customHeight="1">
      <c r="A7" s="1" t="str">
        <f t="shared" si="1"/>
        <v>AARS</v>
      </c>
      <c r="B7" s="1" t="s">
        <v>7</v>
      </c>
      <c r="C7" s="1">
        <v>7.0323225E7</v>
      </c>
      <c r="D7" s="1" t="s">
        <v>14</v>
      </c>
      <c r="E7" s="1">
        <v>22.0</v>
      </c>
      <c r="F7" s="1" t="s">
        <v>15</v>
      </c>
      <c r="G7" s="1">
        <v>0.57975948986</v>
      </c>
    </row>
    <row r="8" ht="15.75" customHeight="1">
      <c r="A8" s="1" t="str">
        <f t="shared" si="1"/>
        <v>AARS</v>
      </c>
      <c r="B8" s="1" t="s">
        <v>7</v>
      </c>
      <c r="C8" s="1">
        <v>7.0323276E7</v>
      </c>
      <c r="D8" s="1" t="s">
        <v>14</v>
      </c>
      <c r="E8" s="1">
        <v>23.0</v>
      </c>
      <c r="F8" s="1" t="s">
        <v>16</v>
      </c>
      <c r="G8" s="1">
        <v>0.00831109028859</v>
      </c>
    </row>
    <row r="9" ht="15.75" customHeight="1">
      <c r="A9" s="1" t="str">
        <f t="shared" si="1"/>
        <v>AARS</v>
      </c>
      <c r="B9" s="1" t="s">
        <v>7</v>
      </c>
      <c r="C9" s="1">
        <v>7.0323332E7</v>
      </c>
      <c r="D9" s="1" t="s">
        <v>14</v>
      </c>
      <c r="E9" s="1">
        <v>23.0</v>
      </c>
      <c r="F9" s="1" t="s">
        <v>17</v>
      </c>
      <c r="G9" s="1">
        <v>0.824811665852</v>
      </c>
    </row>
    <row r="10" ht="15.75" customHeight="1">
      <c r="A10" s="1" t="str">
        <f t="shared" si="1"/>
        <v>AARS</v>
      </c>
      <c r="B10" s="1" t="s">
        <v>7</v>
      </c>
      <c r="C10" s="1">
        <v>7.0323472E7</v>
      </c>
      <c r="D10" s="1" t="s">
        <v>14</v>
      </c>
      <c r="E10" s="1">
        <v>23.0</v>
      </c>
      <c r="F10" s="1" t="s">
        <v>18</v>
      </c>
      <c r="G10" s="1">
        <v>0.00421907693454</v>
      </c>
    </row>
    <row r="11" ht="15.75" customHeight="1">
      <c r="A11" s="1" t="str">
        <f t="shared" si="1"/>
        <v>AARS</v>
      </c>
      <c r="B11" s="1" t="s">
        <v>7</v>
      </c>
      <c r="C11" s="1">
        <v>7.0323466E7</v>
      </c>
      <c r="D11" s="1" t="s">
        <v>8</v>
      </c>
      <c r="E11" s="1">
        <v>24.0</v>
      </c>
      <c r="F11" s="1" t="s">
        <v>19</v>
      </c>
      <c r="G11" s="1">
        <v>-0.0458166144222</v>
      </c>
    </row>
    <row r="12" ht="15.75" customHeight="1">
      <c r="A12" s="1" t="str">
        <f t="shared" si="1"/>
        <v>AARS</v>
      </c>
      <c r="B12" s="1" t="s">
        <v>7</v>
      </c>
      <c r="C12" s="1">
        <v>7.0323196E7</v>
      </c>
      <c r="D12" s="1" t="s">
        <v>8</v>
      </c>
      <c r="E12" s="1">
        <v>24.0</v>
      </c>
      <c r="F12" s="1" t="s">
        <v>20</v>
      </c>
      <c r="G12" s="1">
        <v>0.192469249236</v>
      </c>
    </row>
    <row r="13" ht="15.75" customHeight="1">
      <c r="A13" s="1" t="str">
        <f t="shared" si="1"/>
        <v>AARS</v>
      </c>
      <c r="B13" s="1" t="s">
        <v>7</v>
      </c>
      <c r="C13" s="1">
        <v>7.032324E7</v>
      </c>
      <c r="D13" s="1" t="s">
        <v>8</v>
      </c>
      <c r="E13" s="1">
        <v>24.0</v>
      </c>
      <c r="F13" s="1" t="s">
        <v>21</v>
      </c>
      <c r="G13" s="1">
        <v>0.189447632799</v>
      </c>
    </row>
    <row r="14" ht="15.75" customHeight="1">
      <c r="A14" s="1" t="str">
        <f t="shared" si="1"/>
        <v>AARS</v>
      </c>
      <c r="B14" s="1" t="s">
        <v>7</v>
      </c>
      <c r="C14" s="1">
        <v>7.0323322E7</v>
      </c>
      <c r="D14" s="1" t="s">
        <v>8</v>
      </c>
      <c r="E14" s="1">
        <v>23.0</v>
      </c>
      <c r="F14" s="1" t="s">
        <v>22</v>
      </c>
      <c r="G14" s="1">
        <v>0.851107423077</v>
      </c>
    </row>
    <row r="15" ht="15.75" customHeight="1">
      <c r="A15" s="1" t="str">
        <f t="shared" si="1"/>
        <v>AARS</v>
      </c>
      <c r="B15" s="1" t="s">
        <v>7</v>
      </c>
      <c r="C15" s="1">
        <v>7.0323353E7</v>
      </c>
      <c r="D15" s="1" t="s">
        <v>8</v>
      </c>
      <c r="E15" s="1">
        <v>24.0</v>
      </c>
      <c r="F15" s="1" t="s">
        <v>23</v>
      </c>
      <c r="G15" s="1">
        <v>1.04060382362</v>
      </c>
    </row>
    <row r="16" ht="15.75" customHeight="1">
      <c r="A16" s="1" t="str">
        <f t="shared" si="1"/>
        <v>AARS</v>
      </c>
      <c r="B16" s="1" t="s">
        <v>7</v>
      </c>
      <c r="C16" s="1">
        <v>7.0323368E7</v>
      </c>
      <c r="D16" s="1" t="s">
        <v>8</v>
      </c>
      <c r="E16" s="1">
        <v>23.0</v>
      </c>
      <c r="F16" s="1" t="s">
        <v>24</v>
      </c>
      <c r="G16" s="1">
        <v>0.0770685526159</v>
      </c>
    </row>
    <row r="17" ht="15.75" customHeight="1">
      <c r="A17" s="1" t="str">
        <f t="shared" si="1"/>
        <v>AARS</v>
      </c>
      <c r="B17" s="1" t="s">
        <v>7</v>
      </c>
      <c r="C17" s="1">
        <v>7.0323225E7</v>
      </c>
      <c r="D17" s="1" t="s">
        <v>14</v>
      </c>
      <c r="E17" s="1">
        <v>23.0</v>
      </c>
      <c r="F17" s="1" t="s">
        <v>25</v>
      </c>
      <c r="G17" s="1">
        <v>0.519604804983</v>
      </c>
    </row>
    <row r="18" ht="15.75" customHeight="1">
      <c r="A18" s="1" t="str">
        <f t="shared" si="1"/>
        <v>AARS</v>
      </c>
      <c r="B18" s="1" t="s">
        <v>7</v>
      </c>
      <c r="C18" s="1">
        <v>7.0323237E7</v>
      </c>
      <c r="D18" s="1" t="s">
        <v>14</v>
      </c>
      <c r="E18" s="1">
        <v>23.0</v>
      </c>
      <c r="F18" s="1" t="s">
        <v>26</v>
      </c>
      <c r="G18" s="1">
        <v>-0.011822190605</v>
      </c>
    </row>
    <row r="19" ht="15.75" customHeight="1">
      <c r="A19" s="1" t="str">
        <f t="shared" si="1"/>
        <v>AARS</v>
      </c>
      <c r="B19" s="1" t="s">
        <v>7</v>
      </c>
      <c r="C19" s="1">
        <v>7.0323152E7</v>
      </c>
      <c r="D19" s="1" t="s">
        <v>8</v>
      </c>
      <c r="E19" s="1">
        <v>24.0</v>
      </c>
      <c r="F19" s="1" t="s">
        <v>27</v>
      </c>
      <c r="G19" s="1">
        <v>0.393921459053</v>
      </c>
    </row>
    <row r="20" ht="15.75" customHeight="1">
      <c r="A20" s="1" t="str">
        <f t="shared" ref="A20:A29" si="2">"AARS2"</f>
        <v>AARS2</v>
      </c>
      <c r="B20" s="1" t="s">
        <v>28</v>
      </c>
      <c r="C20" s="1">
        <v>4.4281044E7</v>
      </c>
      <c r="D20" s="1" t="s">
        <v>8</v>
      </c>
      <c r="E20" s="1">
        <v>22.0</v>
      </c>
      <c r="F20" s="1" t="s">
        <v>29</v>
      </c>
      <c r="G20" s="1">
        <v>1.24713324706</v>
      </c>
    </row>
    <row r="21" ht="15.75" customHeight="1">
      <c r="A21" s="1" t="str">
        <f t="shared" si="2"/>
        <v>AARS2</v>
      </c>
      <c r="B21" s="1" t="s">
        <v>28</v>
      </c>
      <c r="C21" s="1">
        <v>4.4281056E7</v>
      </c>
      <c r="D21" s="1" t="s">
        <v>8</v>
      </c>
      <c r="E21" s="1">
        <v>23.0</v>
      </c>
      <c r="F21" s="1" t="s">
        <v>30</v>
      </c>
      <c r="G21" s="1">
        <v>0.891762889367</v>
      </c>
    </row>
    <row r="22" ht="15.75" customHeight="1">
      <c r="A22" s="1" t="str">
        <f t="shared" si="2"/>
        <v>AARS2</v>
      </c>
      <c r="B22" s="1" t="s">
        <v>28</v>
      </c>
      <c r="C22" s="1">
        <v>4.4280804E7</v>
      </c>
      <c r="D22" s="1" t="s">
        <v>14</v>
      </c>
      <c r="E22" s="1">
        <v>24.0</v>
      </c>
      <c r="F22" s="1" t="s">
        <v>31</v>
      </c>
      <c r="G22" s="1">
        <v>0.24151239863</v>
      </c>
    </row>
    <row r="23" ht="15.75" customHeight="1">
      <c r="A23" s="1" t="str">
        <f t="shared" si="2"/>
        <v>AARS2</v>
      </c>
      <c r="B23" s="1" t="s">
        <v>28</v>
      </c>
      <c r="C23" s="1">
        <v>4.4280878E7</v>
      </c>
      <c r="D23" s="1" t="s">
        <v>14</v>
      </c>
      <c r="E23" s="1">
        <v>23.0</v>
      </c>
      <c r="F23" s="1" t="s">
        <v>32</v>
      </c>
      <c r="G23" s="1">
        <v>0.771395936673</v>
      </c>
    </row>
    <row r="24" ht="15.75" customHeight="1">
      <c r="A24" s="1" t="str">
        <f t="shared" si="2"/>
        <v>AARS2</v>
      </c>
      <c r="B24" s="1" t="s">
        <v>28</v>
      </c>
      <c r="C24" s="1">
        <v>4.4281087E7</v>
      </c>
      <c r="D24" s="1" t="s">
        <v>14</v>
      </c>
      <c r="E24" s="1">
        <v>24.0</v>
      </c>
      <c r="F24" s="1" t="s">
        <v>33</v>
      </c>
      <c r="G24" s="1">
        <v>0.384226325872</v>
      </c>
    </row>
    <row r="25" ht="15.75" customHeight="1">
      <c r="A25" s="1" t="str">
        <f t="shared" si="2"/>
        <v>AARS2</v>
      </c>
      <c r="B25" s="1" t="s">
        <v>28</v>
      </c>
      <c r="C25" s="1">
        <v>4.428095E7</v>
      </c>
      <c r="D25" s="1" t="s">
        <v>14</v>
      </c>
      <c r="E25" s="1">
        <v>23.0</v>
      </c>
      <c r="F25" s="1" t="s">
        <v>34</v>
      </c>
      <c r="G25" s="1">
        <v>-0.0276312269201</v>
      </c>
    </row>
    <row r="26" ht="15.75" customHeight="1">
      <c r="A26" s="1" t="str">
        <f t="shared" si="2"/>
        <v>AARS2</v>
      </c>
      <c r="B26" s="1" t="s">
        <v>28</v>
      </c>
      <c r="C26" s="1">
        <v>4.4281016E7</v>
      </c>
      <c r="D26" s="1" t="s">
        <v>14</v>
      </c>
      <c r="E26" s="1">
        <v>24.0</v>
      </c>
      <c r="F26" s="1" t="s">
        <v>35</v>
      </c>
      <c r="G26" s="1">
        <v>0.184202087875</v>
      </c>
    </row>
    <row r="27" ht="15.75" customHeight="1">
      <c r="A27" s="1" t="str">
        <f t="shared" si="2"/>
        <v>AARS2</v>
      </c>
      <c r="B27" s="1" t="s">
        <v>28</v>
      </c>
      <c r="C27" s="1">
        <v>4.4281006E7</v>
      </c>
      <c r="D27" s="1" t="s">
        <v>8</v>
      </c>
      <c r="E27" s="1">
        <v>23.0</v>
      </c>
      <c r="F27" s="1" t="s">
        <v>36</v>
      </c>
      <c r="G27" s="1">
        <v>0.861103863574</v>
      </c>
    </row>
    <row r="28" ht="15.75" customHeight="1">
      <c r="A28" s="1" t="str">
        <f t="shared" si="2"/>
        <v>AARS2</v>
      </c>
      <c r="B28" s="1" t="s">
        <v>28</v>
      </c>
      <c r="C28" s="1">
        <v>4.4280944E7</v>
      </c>
      <c r="D28" s="1" t="s">
        <v>14</v>
      </c>
      <c r="E28" s="1">
        <v>24.0</v>
      </c>
      <c r="F28" s="1" t="s">
        <v>37</v>
      </c>
      <c r="G28" s="1">
        <v>0.0448800154881</v>
      </c>
    </row>
    <row r="29" ht="15.75" customHeight="1">
      <c r="A29" s="1" t="str">
        <f t="shared" si="2"/>
        <v>AARS2</v>
      </c>
      <c r="B29" s="1" t="s">
        <v>28</v>
      </c>
      <c r="C29" s="1">
        <v>4.4280792E7</v>
      </c>
      <c r="D29" s="1" t="s">
        <v>8</v>
      </c>
      <c r="E29" s="1">
        <v>21.0</v>
      </c>
      <c r="F29" s="1" t="s">
        <v>38</v>
      </c>
      <c r="G29" s="1">
        <v>0.315951306313</v>
      </c>
    </row>
    <row r="30" ht="15.75" customHeight="1">
      <c r="A30" s="1" t="str">
        <f t="shared" ref="A30:A39" si="3">"AATF"</f>
        <v>AATF</v>
      </c>
      <c r="B30" s="1" t="s">
        <v>39</v>
      </c>
      <c r="C30" s="1">
        <v>3.5306124E7</v>
      </c>
      <c r="D30" s="1" t="s">
        <v>8</v>
      </c>
      <c r="E30" s="1">
        <v>24.0</v>
      </c>
      <c r="F30" s="1" t="s">
        <v>40</v>
      </c>
      <c r="G30" s="1">
        <v>-0.0612021290669</v>
      </c>
    </row>
    <row r="31" ht="15.75" customHeight="1">
      <c r="A31" s="1" t="str">
        <f t="shared" si="3"/>
        <v>AATF</v>
      </c>
      <c r="B31" s="1" t="s">
        <v>39</v>
      </c>
      <c r="C31" s="1">
        <v>3.5306428E7</v>
      </c>
      <c r="D31" s="1" t="s">
        <v>14</v>
      </c>
      <c r="E31" s="1">
        <v>22.0</v>
      </c>
      <c r="F31" s="1" t="s">
        <v>41</v>
      </c>
      <c r="G31" s="1">
        <v>0.345528293235</v>
      </c>
    </row>
    <row r="32" ht="15.75" customHeight="1">
      <c r="A32" s="1" t="str">
        <f t="shared" si="3"/>
        <v>AATF</v>
      </c>
      <c r="B32" s="1" t="s">
        <v>39</v>
      </c>
      <c r="C32" s="1">
        <v>3.5306413E7</v>
      </c>
      <c r="D32" s="1" t="s">
        <v>14</v>
      </c>
      <c r="E32" s="1">
        <v>22.0</v>
      </c>
      <c r="F32" s="1" t="s">
        <v>42</v>
      </c>
      <c r="G32" s="1">
        <v>0.228624507813</v>
      </c>
    </row>
    <row r="33" ht="15.75" customHeight="1">
      <c r="A33" s="1" t="str">
        <f t="shared" si="3"/>
        <v>AATF</v>
      </c>
      <c r="B33" s="1" t="s">
        <v>39</v>
      </c>
      <c r="C33" s="1">
        <v>3.530634E7</v>
      </c>
      <c r="D33" s="1" t="s">
        <v>14</v>
      </c>
      <c r="E33" s="1">
        <v>23.0</v>
      </c>
      <c r="F33" s="1" t="s">
        <v>43</v>
      </c>
      <c r="G33" s="1">
        <v>0.818804699142</v>
      </c>
    </row>
    <row r="34" ht="15.75" customHeight="1">
      <c r="A34" s="1" t="str">
        <f t="shared" si="3"/>
        <v>AATF</v>
      </c>
      <c r="B34" s="1" t="s">
        <v>39</v>
      </c>
      <c r="C34" s="1">
        <v>3.5306319E7</v>
      </c>
      <c r="D34" s="1" t="s">
        <v>14</v>
      </c>
      <c r="E34" s="1">
        <v>23.0</v>
      </c>
      <c r="F34" s="1" t="s">
        <v>44</v>
      </c>
      <c r="G34" s="1">
        <v>0.0186658398845</v>
      </c>
    </row>
    <row r="35" ht="15.75" customHeight="1">
      <c r="A35" s="1" t="str">
        <f t="shared" si="3"/>
        <v>AATF</v>
      </c>
      <c r="B35" s="1" t="s">
        <v>39</v>
      </c>
      <c r="C35" s="1">
        <v>3.5306178E7</v>
      </c>
      <c r="D35" s="1" t="s">
        <v>8</v>
      </c>
      <c r="E35" s="1">
        <v>23.0</v>
      </c>
      <c r="F35" s="1" t="s">
        <v>45</v>
      </c>
      <c r="G35" s="1">
        <v>0.0578137646395</v>
      </c>
    </row>
    <row r="36" ht="15.75" customHeight="1">
      <c r="A36" s="1" t="str">
        <f t="shared" si="3"/>
        <v>AATF</v>
      </c>
      <c r="B36" s="1" t="s">
        <v>39</v>
      </c>
      <c r="C36" s="1">
        <v>3.5306366E7</v>
      </c>
      <c r="D36" s="1" t="s">
        <v>8</v>
      </c>
      <c r="E36" s="1">
        <v>24.0</v>
      </c>
      <c r="F36" s="1" t="s">
        <v>46</v>
      </c>
      <c r="G36" s="1">
        <v>0.0936120739946</v>
      </c>
    </row>
    <row r="37" ht="15.75" customHeight="1">
      <c r="A37" s="1" t="str">
        <f t="shared" si="3"/>
        <v>AATF</v>
      </c>
      <c r="B37" s="1" t="s">
        <v>39</v>
      </c>
      <c r="C37" s="1">
        <v>3.5306169E7</v>
      </c>
      <c r="D37" s="1" t="s">
        <v>14</v>
      </c>
      <c r="E37" s="1">
        <v>24.0</v>
      </c>
      <c r="F37" s="1" t="s">
        <v>47</v>
      </c>
      <c r="G37" s="1">
        <v>0.0281301994719</v>
      </c>
    </row>
    <row r="38" ht="15.75" customHeight="1">
      <c r="A38" s="1" t="str">
        <f t="shared" si="3"/>
        <v>AATF</v>
      </c>
      <c r="B38" s="1" t="s">
        <v>39</v>
      </c>
      <c r="C38" s="1">
        <v>3.5306286E7</v>
      </c>
      <c r="D38" s="1" t="s">
        <v>14</v>
      </c>
      <c r="E38" s="1">
        <v>24.0</v>
      </c>
      <c r="F38" s="1" t="s">
        <v>48</v>
      </c>
      <c r="G38" s="1">
        <v>0.963578443238</v>
      </c>
    </row>
    <row r="39" ht="15.75" customHeight="1">
      <c r="A39" s="1" t="str">
        <f t="shared" si="3"/>
        <v>AATF</v>
      </c>
      <c r="B39" s="1" t="s">
        <v>39</v>
      </c>
      <c r="C39" s="1">
        <v>3.5306309E7</v>
      </c>
      <c r="D39" s="1" t="s">
        <v>14</v>
      </c>
      <c r="E39" s="1">
        <v>23.0</v>
      </c>
      <c r="F39" s="1" t="s">
        <v>49</v>
      </c>
      <c r="G39" s="1">
        <v>1.21761685762</v>
      </c>
    </row>
    <row r="40" ht="15.75" customHeight="1">
      <c r="A40" s="1" t="str">
        <f t="shared" ref="A40:A54" si="4">"ABCB7"</f>
        <v>ABCB7</v>
      </c>
      <c r="B40" s="1" t="s">
        <v>50</v>
      </c>
      <c r="C40" s="1">
        <v>7.4375992E7</v>
      </c>
      <c r="D40" s="1" t="s">
        <v>14</v>
      </c>
      <c r="E40" s="1">
        <v>24.0</v>
      </c>
      <c r="F40" s="1" t="s">
        <v>51</v>
      </c>
      <c r="G40" s="1">
        <v>0.476077343356</v>
      </c>
    </row>
    <row r="41" ht="15.75" customHeight="1">
      <c r="A41" s="1" t="str">
        <f t="shared" si="4"/>
        <v>ABCB7</v>
      </c>
      <c r="B41" s="1" t="s">
        <v>50</v>
      </c>
      <c r="C41" s="1">
        <v>7.4375984E7</v>
      </c>
      <c r="D41" s="1" t="s">
        <v>8</v>
      </c>
      <c r="E41" s="1">
        <v>24.0</v>
      </c>
      <c r="F41" s="1" t="s">
        <v>52</v>
      </c>
      <c r="G41" s="1">
        <v>0.943196670541</v>
      </c>
    </row>
    <row r="42" ht="15.75" customHeight="1">
      <c r="A42" s="1" t="str">
        <f t="shared" si="4"/>
        <v>ABCB7</v>
      </c>
      <c r="B42" s="1" t="s">
        <v>50</v>
      </c>
      <c r="C42" s="1">
        <v>7.437602E7</v>
      </c>
      <c r="D42" s="1" t="s">
        <v>8</v>
      </c>
      <c r="E42" s="1">
        <v>23.0</v>
      </c>
      <c r="F42" s="1" t="s">
        <v>53</v>
      </c>
      <c r="G42" s="1">
        <v>0.441492750182</v>
      </c>
    </row>
    <row r="43" ht="15.75" customHeight="1">
      <c r="A43" s="1" t="str">
        <f t="shared" si="4"/>
        <v>ABCB7</v>
      </c>
      <c r="B43" s="1" t="s">
        <v>50</v>
      </c>
      <c r="C43" s="1">
        <v>7.437607E7</v>
      </c>
      <c r="D43" s="1" t="s">
        <v>8</v>
      </c>
      <c r="E43" s="1">
        <v>23.0</v>
      </c>
      <c r="F43" s="1" t="s">
        <v>54</v>
      </c>
      <c r="G43" s="1">
        <v>0.772763075728</v>
      </c>
    </row>
    <row r="44" ht="15.75" customHeight="1">
      <c r="A44" s="1" t="str">
        <f t="shared" si="4"/>
        <v>ABCB7</v>
      </c>
      <c r="B44" s="1" t="s">
        <v>50</v>
      </c>
      <c r="C44" s="1">
        <v>7.437608E7</v>
      </c>
      <c r="D44" s="1" t="s">
        <v>8</v>
      </c>
      <c r="E44" s="1">
        <v>24.0</v>
      </c>
      <c r="F44" s="1" t="s">
        <v>55</v>
      </c>
      <c r="G44" s="1">
        <v>0.52163301146</v>
      </c>
    </row>
    <row r="45" ht="15.75" customHeight="1">
      <c r="A45" s="1" t="str">
        <f t="shared" si="4"/>
        <v>ABCB7</v>
      </c>
      <c r="B45" s="1" t="s">
        <v>50</v>
      </c>
      <c r="C45" s="1">
        <v>7.4376146E7</v>
      </c>
      <c r="D45" s="1" t="s">
        <v>14</v>
      </c>
      <c r="E45" s="1">
        <v>24.0</v>
      </c>
      <c r="F45" s="1" t="s">
        <v>56</v>
      </c>
      <c r="G45" s="1">
        <v>0.665153326356</v>
      </c>
    </row>
    <row r="46" ht="15.75" customHeight="1">
      <c r="A46" s="1" t="str">
        <f t="shared" si="4"/>
        <v>ABCB7</v>
      </c>
      <c r="B46" s="1" t="s">
        <v>50</v>
      </c>
      <c r="C46" s="1">
        <v>7.4375946E7</v>
      </c>
      <c r="D46" s="1" t="s">
        <v>14</v>
      </c>
      <c r="E46" s="1">
        <v>24.0</v>
      </c>
      <c r="F46" s="1" t="s">
        <v>57</v>
      </c>
      <c r="G46" s="1">
        <v>0.586422099242</v>
      </c>
    </row>
    <row r="47" ht="15.75" customHeight="1">
      <c r="A47" s="1" t="str">
        <f t="shared" si="4"/>
        <v>ABCB7</v>
      </c>
      <c r="B47" s="1" t="s">
        <v>50</v>
      </c>
      <c r="C47" s="1">
        <v>7.4375964E7</v>
      </c>
      <c r="D47" s="1" t="s">
        <v>14</v>
      </c>
      <c r="E47" s="1">
        <v>23.0</v>
      </c>
      <c r="F47" s="1" t="s">
        <v>58</v>
      </c>
      <c r="G47" s="1">
        <v>0.893055656566</v>
      </c>
    </row>
    <row r="48" ht="15.75" customHeight="1">
      <c r="A48" s="1" t="str">
        <f t="shared" si="4"/>
        <v>ABCB7</v>
      </c>
      <c r="B48" s="1" t="s">
        <v>50</v>
      </c>
      <c r="C48" s="1">
        <v>7.4375959E7</v>
      </c>
      <c r="D48" s="1" t="s">
        <v>8</v>
      </c>
      <c r="E48" s="1">
        <v>24.0</v>
      </c>
      <c r="F48" s="1" t="s">
        <v>59</v>
      </c>
      <c r="G48" s="1">
        <v>-0.0309063267361</v>
      </c>
    </row>
    <row r="49" ht="15.75" customHeight="1">
      <c r="A49" s="1" t="str">
        <f t="shared" si="4"/>
        <v>ABCB7</v>
      </c>
      <c r="B49" s="1" t="s">
        <v>50</v>
      </c>
      <c r="C49" s="1">
        <v>7.4375893E7</v>
      </c>
      <c r="D49" s="1" t="s">
        <v>14</v>
      </c>
      <c r="E49" s="1">
        <v>24.0</v>
      </c>
      <c r="F49" s="1" t="s">
        <v>60</v>
      </c>
      <c r="G49" s="1">
        <v>0.105403901987</v>
      </c>
    </row>
    <row r="50" ht="15.75" customHeight="1">
      <c r="A50" s="1" t="str">
        <f t="shared" si="4"/>
        <v>ABCB7</v>
      </c>
      <c r="B50" s="1" t="s">
        <v>50</v>
      </c>
      <c r="C50" s="1">
        <v>7.4375886E7</v>
      </c>
      <c r="D50" s="1" t="s">
        <v>8</v>
      </c>
      <c r="E50" s="1">
        <v>24.0</v>
      </c>
      <c r="F50" s="1" t="s">
        <v>61</v>
      </c>
      <c r="G50" s="1">
        <v>0.871584662391</v>
      </c>
    </row>
    <row r="51" ht="15.75" customHeight="1">
      <c r="A51" s="1" t="str">
        <f t="shared" si="4"/>
        <v>ABCB7</v>
      </c>
      <c r="B51" s="1" t="s">
        <v>50</v>
      </c>
      <c r="C51" s="1">
        <v>7.4376044E7</v>
      </c>
      <c r="D51" s="1" t="s">
        <v>14</v>
      </c>
      <c r="E51" s="1">
        <v>23.0</v>
      </c>
      <c r="F51" s="1" t="s">
        <v>62</v>
      </c>
      <c r="G51" s="1">
        <v>0.808660620051</v>
      </c>
    </row>
    <row r="52" ht="15.75" customHeight="1">
      <c r="A52" s="1" t="str">
        <f t="shared" si="4"/>
        <v>ABCB7</v>
      </c>
      <c r="B52" s="1" t="s">
        <v>50</v>
      </c>
      <c r="C52" s="1">
        <v>7.4376019E7</v>
      </c>
      <c r="D52" s="1" t="s">
        <v>14</v>
      </c>
      <c r="E52" s="1">
        <v>23.0</v>
      </c>
      <c r="F52" s="1" t="s">
        <v>63</v>
      </c>
      <c r="G52" s="1">
        <v>1.16374767289</v>
      </c>
    </row>
    <row r="53" ht="15.75" customHeight="1">
      <c r="A53" s="1" t="str">
        <f t="shared" si="4"/>
        <v>ABCB7</v>
      </c>
      <c r="B53" s="1" t="s">
        <v>50</v>
      </c>
      <c r="C53" s="1">
        <v>7.4375964E7</v>
      </c>
      <c r="D53" s="1" t="s">
        <v>14</v>
      </c>
      <c r="E53" s="1">
        <v>24.0</v>
      </c>
      <c r="F53" s="1" t="s">
        <v>64</v>
      </c>
      <c r="G53" s="1">
        <v>0.537864103176</v>
      </c>
    </row>
    <row r="54" ht="15.75" customHeight="1">
      <c r="A54" s="1" t="str">
        <f t="shared" si="4"/>
        <v>ABCB7</v>
      </c>
      <c r="B54" s="1" t="s">
        <v>50</v>
      </c>
      <c r="C54" s="1">
        <v>7.4375871E7</v>
      </c>
      <c r="D54" s="1" t="s">
        <v>14</v>
      </c>
      <c r="E54" s="1">
        <v>23.0</v>
      </c>
      <c r="F54" s="1" t="s">
        <v>65</v>
      </c>
      <c r="G54" s="1">
        <v>0.0084434493472</v>
      </c>
    </row>
    <row r="55" ht="15.75" customHeight="1">
      <c r="A55" s="1" t="str">
        <f t="shared" ref="A55:A64" si="5">"ABCC1"</f>
        <v>ABCC1</v>
      </c>
      <c r="B55" s="1" t="s">
        <v>7</v>
      </c>
      <c r="C55" s="1">
        <v>1.6043415E7</v>
      </c>
      <c r="D55" s="1" t="s">
        <v>8</v>
      </c>
      <c r="E55" s="1">
        <v>24.0</v>
      </c>
      <c r="F55" s="1" t="s">
        <v>66</v>
      </c>
      <c r="G55" s="1">
        <v>0.181066342687</v>
      </c>
    </row>
    <row r="56" ht="15.75" customHeight="1">
      <c r="A56" s="1" t="str">
        <f t="shared" si="5"/>
        <v>ABCC1</v>
      </c>
      <c r="B56" s="1" t="s">
        <v>7</v>
      </c>
      <c r="C56" s="1">
        <v>1.604356E7</v>
      </c>
      <c r="D56" s="1" t="s">
        <v>14</v>
      </c>
      <c r="E56" s="1">
        <v>24.0</v>
      </c>
      <c r="F56" s="1" t="s">
        <v>67</v>
      </c>
      <c r="G56" s="1">
        <v>-0.033317140396</v>
      </c>
    </row>
    <row r="57" ht="15.75" customHeight="1">
      <c r="A57" s="1" t="str">
        <f t="shared" si="5"/>
        <v>ABCC1</v>
      </c>
      <c r="B57" s="1" t="s">
        <v>7</v>
      </c>
      <c r="C57" s="1">
        <v>1.6043655E7</v>
      </c>
      <c r="D57" s="1" t="s">
        <v>14</v>
      </c>
      <c r="E57" s="1">
        <v>24.0</v>
      </c>
      <c r="F57" s="1" t="s">
        <v>68</v>
      </c>
      <c r="G57" s="1">
        <v>0.585705832647</v>
      </c>
    </row>
    <row r="58" ht="15.75" customHeight="1">
      <c r="A58" s="1" t="str">
        <f t="shared" si="5"/>
        <v>ABCC1</v>
      </c>
      <c r="B58" s="1" t="s">
        <v>7</v>
      </c>
      <c r="C58" s="1">
        <v>1.6043667E7</v>
      </c>
      <c r="D58" s="1" t="s">
        <v>14</v>
      </c>
      <c r="E58" s="1">
        <v>24.0</v>
      </c>
      <c r="F58" s="1" t="s">
        <v>69</v>
      </c>
      <c r="G58" s="1">
        <v>0.135332889074</v>
      </c>
    </row>
    <row r="59" ht="15.75" customHeight="1">
      <c r="A59" s="1" t="str">
        <f t="shared" si="5"/>
        <v>ABCC1</v>
      </c>
      <c r="B59" s="1" t="s">
        <v>7</v>
      </c>
      <c r="C59" s="1">
        <v>1.6043679E7</v>
      </c>
      <c r="D59" s="1" t="s">
        <v>14</v>
      </c>
      <c r="E59" s="1">
        <v>24.0</v>
      </c>
      <c r="F59" s="1" t="s">
        <v>70</v>
      </c>
      <c r="G59" s="1">
        <v>0.86670783402</v>
      </c>
    </row>
    <row r="60" ht="15.75" customHeight="1">
      <c r="A60" s="1" t="str">
        <f t="shared" si="5"/>
        <v>ABCC1</v>
      </c>
      <c r="B60" s="1" t="s">
        <v>7</v>
      </c>
      <c r="C60" s="1">
        <v>1.6043687E7</v>
      </c>
      <c r="D60" s="1" t="s">
        <v>14</v>
      </c>
      <c r="E60" s="1">
        <v>23.0</v>
      </c>
      <c r="F60" s="1" t="s">
        <v>71</v>
      </c>
      <c r="G60" s="1">
        <v>0.720377308058</v>
      </c>
    </row>
    <row r="61" ht="15.75" customHeight="1">
      <c r="A61" s="1" t="str">
        <f t="shared" si="5"/>
        <v>ABCC1</v>
      </c>
      <c r="B61" s="1" t="s">
        <v>7</v>
      </c>
      <c r="C61" s="1">
        <v>1.6043722E7</v>
      </c>
      <c r="D61" s="1" t="s">
        <v>14</v>
      </c>
      <c r="E61" s="1">
        <v>25.0</v>
      </c>
      <c r="F61" s="1" t="s">
        <v>72</v>
      </c>
      <c r="G61" s="1">
        <v>0.317453274517</v>
      </c>
    </row>
    <row r="62" ht="15.75" customHeight="1">
      <c r="A62" s="1" t="str">
        <f t="shared" si="5"/>
        <v>ABCC1</v>
      </c>
      <c r="B62" s="1" t="s">
        <v>7</v>
      </c>
      <c r="C62" s="1">
        <v>1.6043482E7</v>
      </c>
      <c r="D62" s="1" t="s">
        <v>8</v>
      </c>
      <c r="E62" s="1">
        <v>23.0</v>
      </c>
      <c r="F62" s="1" t="s">
        <v>73</v>
      </c>
      <c r="G62" s="1">
        <v>0.969184476948</v>
      </c>
    </row>
    <row r="63" ht="15.75" customHeight="1">
      <c r="A63" s="1" t="str">
        <f t="shared" si="5"/>
        <v>ABCC1</v>
      </c>
      <c r="B63" s="1" t="s">
        <v>7</v>
      </c>
      <c r="C63" s="1">
        <v>1.6043488E7</v>
      </c>
      <c r="D63" s="1" t="s">
        <v>8</v>
      </c>
      <c r="E63" s="1">
        <v>25.0</v>
      </c>
      <c r="F63" s="1" t="s">
        <v>74</v>
      </c>
      <c r="G63" s="1">
        <v>1.16410768903</v>
      </c>
    </row>
    <row r="64" ht="15.75" customHeight="1">
      <c r="A64" s="1" t="str">
        <f t="shared" si="5"/>
        <v>ABCC1</v>
      </c>
      <c r="B64" s="1" t="s">
        <v>7</v>
      </c>
      <c r="C64" s="1">
        <v>1.6043545E7</v>
      </c>
      <c r="D64" s="1" t="s">
        <v>8</v>
      </c>
      <c r="E64" s="1">
        <v>24.0</v>
      </c>
      <c r="F64" s="1" t="s">
        <v>75</v>
      </c>
      <c r="G64" s="1">
        <v>0.0545919631654</v>
      </c>
    </row>
    <row r="65" ht="15.75" customHeight="1">
      <c r="A65" s="1" t="str">
        <f t="shared" ref="A65:A74" si="6">"ABCC4"</f>
        <v>ABCC4</v>
      </c>
      <c r="B65" s="1" t="s">
        <v>76</v>
      </c>
      <c r="C65" s="1">
        <v>9.5953614E7</v>
      </c>
      <c r="D65" s="1" t="s">
        <v>14</v>
      </c>
      <c r="E65" s="1">
        <v>24.0</v>
      </c>
      <c r="F65" s="1" t="s">
        <v>77</v>
      </c>
      <c r="G65" s="1">
        <v>0.906938967093</v>
      </c>
    </row>
    <row r="66" ht="15.75" customHeight="1">
      <c r="A66" s="1" t="str">
        <f t="shared" si="6"/>
        <v>ABCC4</v>
      </c>
      <c r="B66" s="1" t="s">
        <v>76</v>
      </c>
      <c r="C66" s="1">
        <v>9.5953641E7</v>
      </c>
      <c r="D66" s="1" t="s">
        <v>8</v>
      </c>
      <c r="E66" s="1">
        <v>24.0</v>
      </c>
      <c r="F66" s="1" t="s">
        <v>78</v>
      </c>
      <c r="G66" s="1">
        <v>1.00650874144</v>
      </c>
    </row>
    <row r="67" ht="15.75" customHeight="1">
      <c r="A67" s="1" t="str">
        <f t="shared" si="6"/>
        <v>ABCC4</v>
      </c>
      <c r="B67" s="1" t="s">
        <v>76</v>
      </c>
      <c r="C67" s="1">
        <v>9.595354E7</v>
      </c>
      <c r="D67" s="1" t="s">
        <v>14</v>
      </c>
      <c r="E67" s="1">
        <v>24.0</v>
      </c>
      <c r="F67" s="1" t="s">
        <v>79</v>
      </c>
      <c r="G67" s="1">
        <v>0.301618166087</v>
      </c>
    </row>
    <row r="68" ht="15.75" customHeight="1">
      <c r="A68" s="1" t="str">
        <f t="shared" si="6"/>
        <v>ABCC4</v>
      </c>
      <c r="B68" s="1" t="s">
        <v>76</v>
      </c>
      <c r="C68" s="1">
        <v>9.5953484E7</v>
      </c>
      <c r="D68" s="1" t="s">
        <v>14</v>
      </c>
      <c r="E68" s="1">
        <v>24.0</v>
      </c>
      <c r="F68" s="1" t="s">
        <v>80</v>
      </c>
      <c r="G68" s="1">
        <v>0.161423256784</v>
      </c>
    </row>
    <row r="69" ht="15.75" customHeight="1">
      <c r="A69" s="1" t="str">
        <f t="shared" si="6"/>
        <v>ABCC4</v>
      </c>
      <c r="B69" s="1" t="s">
        <v>76</v>
      </c>
      <c r="C69" s="1">
        <v>9.5953458E7</v>
      </c>
      <c r="D69" s="1" t="s">
        <v>14</v>
      </c>
      <c r="E69" s="1">
        <v>23.0</v>
      </c>
      <c r="F69" s="1" t="s">
        <v>81</v>
      </c>
      <c r="G69" s="1">
        <v>0.969716318169</v>
      </c>
    </row>
    <row r="70" ht="15.75" customHeight="1">
      <c r="A70" s="1" t="str">
        <f t="shared" si="6"/>
        <v>ABCC4</v>
      </c>
      <c r="B70" s="1" t="s">
        <v>76</v>
      </c>
      <c r="C70" s="1">
        <v>9.595347E7</v>
      </c>
      <c r="D70" s="1" t="s">
        <v>8</v>
      </c>
      <c r="E70" s="1">
        <v>24.0</v>
      </c>
      <c r="F70" s="1" t="s">
        <v>82</v>
      </c>
      <c r="G70" s="1">
        <v>0.662100204121</v>
      </c>
    </row>
    <row r="71" ht="15.75" customHeight="1">
      <c r="A71" s="1" t="str">
        <f t="shared" si="6"/>
        <v>ABCC4</v>
      </c>
      <c r="B71" s="1" t="s">
        <v>76</v>
      </c>
      <c r="C71" s="1">
        <v>9.595343E7</v>
      </c>
      <c r="D71" s="1" t="s">
        <v>8</v>
      </c>
      <c r="E71" s="1">
        <v>24.0</v>
      </c>
      <c r="F71" s="1" t="s">
        <v>83</v>
      </c>
      <c r="G71" s="1">
        <v>1.02377494039</v>
      </c>
    </row>
    <row r="72" ht="15.75" customHeight="1">
      <c r="A72" s="1" t="str">
        <f t="shared" si="6"/>
        <v>ABCC4</v>
      </c>
      <c r="B72" s="1" t="s">
        <v>76</v>
      </c>
      <c r="C72" s="1">
        <v>9.5953561E7</v>
      </c>
      <c r="D72" s="1" t="s">
        <v>14</v>
      </c>
      <c r="E72" s="1">
        <v>24.0</v>
      </c>
      <c r="F72" s="1" t="s">
        <v>84</v>
      </c>
      <c r="G72" s="1">
        <v>0.909537202925</v>
      </c>
    </row>
    <row r="73" ht="15.75" customHeight="1">
      <c r="A73" s="1" t="str">
        <f t="shared" si="6"/>
        <v>ABCC4</v>
      </c>
      <c r="B73" s="1" t="s">
        <v>76</v>
      </c>
      <c r="C73" s="1">
        <v>9.5953393E7</v>
      </c>
      <c r="D73" s="1" t="s">
        <v>8</v>
      </c>
      <c r="E73" s="1">
        <v>24.0</v>
      </c>
      <c r="F73" s="1" t="s">
        <v>85</v>
      </c>
      <c r="G73" s="1">
        <v>0.0563708835036</v>
      </c>
    </row>
    <row r="74" ht="15.75" customHeight="1">
      <c r="A74" s="1" t="str">
        <f t="shared" si="6"/>
        <v>ABCC4</v>
      </c>
      <c r="B74" s="1" t="s">
        <v>76</v>
      </c>
      <c r="C74" s="1">
        <v>9.5953716E7</v>
      </c>
      <c r="D74" s="1" t="s">
        <v>14</v>
      </c>
      <c r="E74" s="1">
        <v>23.0</v>
      </c>
      <c r="F74" s="1" t="s">
        <v>86</v>
      </c>
      <c r="G74" s="1">
        <v>0.238264996022</v>
      </c>
    </row>
    <row r="75" ht="15.75" customHeight="1">
      <c r="A75" s="1" t="str">
        <f t="shared" ref="A75:A84" si="7">"ABCE1"</f>
        <v>ABCE1</v>
      </c>
      <c r="B75" s="1" t="s">
        <v>87</v>
      </c>
      <c r="C75" s="1">
        <v>1.46019158E8</v>
      </c>
      <c r="D75" s="1" t="s">
        <v>8</v>
      </c>
      <c r="E75" s="1">
        <v>23.0</v>
      </c>
      <c r="F75" s="1" t="s">
        <v>88</v>
      </c>
      <c r="G75" s="1">
        <v>-4.00903024826E-4</v>
      </c>
    </row>
    <row r="76" ht="15.75" customHeight="1">
      <c r="A76" s="1" t="str">
        <f t="shared" si="7"/>
        <v>ABCE1</v>
      </c>
      <c r="B76" s="1" t="s">
        <v>87</v>
      </c>
      <c r="C76" s="1">
        <v>1.46019125E8</v>
      </c>
      <c r="D76" s="1" t="s">
        <v>8</v>
      </c>
      <c r="E76" s="1">
        <v>24.0</v>
      </c>
      <c r="F76" s="1" t="s">
        <v>89</v>
      </c>
      <c r="G76" s="1">
        <v>0.0367780854095</v>
      </c>
    </row>
    <row r="77" ht="15.75" customHeight="1">
      <c r="A77" s="1" t="str">
        <f t="shared" si="7"/>
        <v>ABCE1</v>
      </c>
      <c r="B77" s="1" t="s">
        <v>87</v>
      </c>
      <c r="C77" s="1">
        <v>1.4601925E8</v>
      </c>
      <c r="D77" s="1" t="s">
        <v>14</v>
      </c>
      <c r="E77" s="1">
        <v>23.0</v>
      </c>
      <c r="F77" s="1" t="s">
        <v>90</v>
      </c>
      <c r="G77" s="1">
        <v>0.0642866994067</v>
      </c>
    </row>
    <row r="78" ht="15.75" customHeight="1">
      <c r="A78" s="1" t="str">
        <f t="shared" si="7"/>
        <v>ABCE1</v>
      </c>
      <c r="B78" s="1" t="s">
        <v>87</v>
      </c>
      <c r="C78" s="1">
        <v>1.4601911E8</v>
      </c>
      <c r="D78" s="1" t="s">
        <v>14</v>
      </c>
      <c r="E78" s="1">
        <v>23.0</v>
      </c>
      <c r="F78" s="1" t="s">
        <v>91</v>
      </c>
      <c r="G78" s="1">
        <v>0.289939722254</v>
      </c>
    </row>
    <row r="79" ht="15.75" customHeight="1">
      <c r="A79" s="1" t="str">
        <f t="shared" si="7"/>
        <v>ABCE1</v>
      </c>
      <c r="B79" s="1" t="s">
        <v>87</v>
      </c>
      <c r="C79" s="1">
        <v>1.46019094E8</v>
      </c>
      <c r="D79" s="1" t="s">
        <v>14</v>
      </c>
      <c r="E79" s="1">
        <v>22.0</v>
      </c>
      <c r="F79" s="1" t="s">
        <v>92</v>
      </c>
      <c r="G79" s="1">
        <v>0.204791313636</v>
      </c>
    </row>
    <row r="80" ht="15.75" customHeight="1">
      <c r="A80" s="1" t="str">
        <f t="shared" si="7"/>
        <v>ABCE1</v>
      </c>
      <c r="B80" s="1" t="s">
        <v>87</v>
      </c>
      <c r="C80" s="1">
        <v>1.46019276E8</v>
      </c>
      <c r="D80" s="1" t="s">
        <v>8</v>
      </c>
      <c r="E80" s="1">
        <v>24.0</v>
      </c>
      <c r="F80" s="1" t="s">
        <v>93</v>
      </c>
      <c r="G80" s="1">
        <v>0.0990503700681</v>
      </c>
    </row>
    <row r="81" ht="15.75" customHeight="1">
      <c r="A81" s="1" t="str">
        <f t="shared" si="7"/>
        <v>ABCE1</v>
      </c>
      <c r="B81" s="1" t="s">
        <v>87</v>
      </c>
      <c r="C81" s="1">
        <v>1.46019061E8</v>
      </c>
      <c r="D81" s="1" t="s">
        <v>14</v>
      </c>
      <c r="E81" s="1">
        <v>27.0</v>
      </c>
      <c r="F81" s="1" t="s">
        <v>94</v>
      </c>
      <c r="G81" s="1">
        <v>0.0452895024353</v>
      </c>
    </row>
    <row r="82" ht="15.75" customHeight="1">
      <c r="A82" s="1" t="str">
        <f t="shared" si="7"/>
        <v>ABCE1</v>
      </c>
      <c r="B82" s="1" t="s">
        <v>87</v>
      </c>
      <c r="C82" s="1">
        <v>1.46019333E8</v>
      </c>
      <c r="D82" s="1" t="s">
        <v>8</v>
      </c>
      <c r="E82" s="1">
        <v>24.0</v>
      </c>
      <c r="F82" s="1" t="s">
        <v>95</v>
      </c>
      <c r="G82" s="1">
        <v>0.00227270708765</v>
      </c>
    </row>
    <row r="83" ht="15.75" customHeight="1">
      <c r="A83" s="1" t="str">
        <f t="shared" si="7"/>
        <v>ABCE1</v>
      </c>
      <c r="B83" s="1" t="s">
        <v>87</v>
      </c>
      <c r="C83" s="1">
        <v>1.46019317E8</v>
      </c>
      <c r="D83" s="1" t="s">
        <v>8</v>
      </c>
      <c r="E83" s="1">
        <v>24.0</v>
      </c>
      <c r="F83" s="1" t="s">
        <v>96</v>
      </c>
      <c r="G83" s="1">
        <v>2.50526896411</v>
      </c>
    </row>
    <row r="84" ht="15.75" customHeight="1">
      <c r="A84" s="1" t="str">
        <f t="shared" si="7"/>
        <v>ABCE1</v>
      </c>
      <c r="B84" s="1" t="s">
        <v>87</v>
      </c>
      <c r="C84" s="1">
        <v>1.46019235E8</v>
      </c>
      <c r="D84" s="1" t="s">
        <v>8</v>
      </c>
      <c r="E84" s="1">
        <v>24.0</v>
      </c>
      <c r="F84" s="1" t="s">
        <v>97</v>
      </c>
      <c r="G84" s="1">
        <v>-0.0361265160649</v>
      </c>
    </row>
    <row r="85" ht="15.75" customHeight="1">
      <c r="A85" s="1" t="str">
        <f t="shared" ref="A85:A94" si="8">"ACACA"</f>
        <v>ACACA</v>
      </c>
      <c r="B85" s="1" t="s">
        <v>39</v>
      </c>
      <c r="C85" s="1">
        <v>3.5715924E7</v>
      </c>
      <c r="D85" s="1" t="s">
        <v>14</v>
      </c>
      <c r="E85" s="1">
        <v>23.0</v>
      </c>
      <c r="F85" s="1" t="s">
        <v>98</v>
      </c>
      <c r="G85" s="1">
        <v>0.30165643157</v>
      </c>
    </row>
    <row r="86" ht="15.75" customHeight="1">
      <c r="A86" s="1" t="str">
        <f t="shared" si="8"/>
        <v>ACACA</v>
      </c>
      <c r="B86" s="1" t="s">
        <v>39</v>
      </c>
      <c r="C86" s="1">
        <v>3.5716077E7</v>
      </c>
      <c r="D86" s="1" t="s">
        <v>14</v>
      </c>
      <c r="E86" s="1">
        <v>24.0</v>
      </c>
      <c r="F86" s="1" t="s">
        <v>99</v>
      </c>
      <c r="G86" s="1">
        <v>0.0628438729933</v>
      </c>
    </row>
    <row r="87" ht="15.75" customHeight="1">
      <c r="A87" s="1" t="str">
        <f t="shared" si="8"/>
        <v>ACACA</v>
      </c>
      <c r="B87" s="1" t="s">
        <v>39</v>
      </c>
      <c r="C87" s="1">
        <v>3.5716009E7</v>
      </c>
      <c r="D87" s="1" t="s">
        <v>14</v>
      </c>
      <c r="E87" s="1">
        <v>24.0</v>
      </c>
      <c r="F87" s="1" t="s">
        <v>100</v>
      </c>
      <c r="G87" s="1">
        <v>0.853287424304</v>
      </c>
    </row>
    <row r="88" ht="15.75" customHeight="1">
      <c r="A88" s="1" t="str">
        <f t="shared" si="8"/>
        <v>ACACA</v>
      </c>
      <c r="B88" s="1" t="s">
        <v>39</v>
      </c>
      <c r="C88" s="1">
        <v>3.5715967E7</v>
      </c>
      <c r="D88" s="1" t="s">
        <v>14</v>
      </c>
      <c r="E88" s="1">
        <v>23.0</v>
      </c>
      <c r="F88" s="1" t="s">
        <v>101</v>
      </c>
      <c r="G88" s="1">
        <v>0.745798281677</v>
      </c>
    </row>
    <row r="89" ht="15.75" customHeight="1">
      <c r="A89" s="1" t="str">
        <f t="shared" si="8"/>
        <v>ACACA</v>
      </c>
      <c r="B89" s="1" t="s">
        <v>39</v>
      </c>
      <c r="C89" s="1">
        <v>3.5715847E7</v>
      </c>
      <c r="D89" s="1" t="s">
        <v>14</v>
      </c>
      <c r="E89" s="1">
        <v>23.0</v>
      </c>
      <c r="F89" s="1" t="s">
        <v>102</v>
      </c>
      <c r="G89" s="1">
        <v>1.22499074036</v>
      </c>
    </row>
    <row r="90" ht="15.75" customHeight="1">
      <c r="A90" s="1" t="str">
        <f t="shared" si="8"/>
        <v>ACACA</v>
      </c>
      <c r="B90" s="1" t="s">
        <v>39</v>
      </c>
      <c r="C90" s="1">
        <v>3.5715826E7</v>
      </c>
      <c r="D90" s="1" t="s">
        <v>14</v>
      </c>
      <c r="E90" s="1">
        <v>24.0</v>
      </c>
      <c r="F90" s="1" t="s">
        <v>103</v>
      </c>
      <c r="G90" s="1">
        <v>0.250476663559</v>
      </c>
    </row>
    <row r="91" ht="15.75" customHeight="1">
      <c r="A91" s="1" t="str">
        <f t="shared" si="8"/>
        <v>ACACA</v>
      </c>
      <c r="B91" s="1" t="s">
        <v>39</v>
      </c>
      <c r="C91" s="1">
        <v>3.571598E7</v>
      </c>
      <c r="D91" s="1" t="s">
        <v>8</v>
      </c>
      <c r="E91" s="1">
        <v>24.0</v>
      </c>
      <c r="F91" s="1" t="s">
        <v>104</v>
      </c>
      <c r="G91" s="1">
        <v>0.80977537043</v>
      </c>
    </row>
    <row r="92" ht="15.75" customHeight="1">
      <c r="A92" s="1" t="str">
        <f t="shared" si="8"/>
        <v>ACACA</v>
      </c>
      <c r="B92" s="1" t="s">
        <v>39</v>
      </c>
      <c r="C92" s="1">
        <v>3.5716015E7</v>
      </c>
      <c r="D92" s="1" t="s">
        <v>8</v>
      </c>
      <c r="E92" s="1">
        <v>24.0</v>
      </c>
      <c r="F92" s="1" t="s">
        <v>105</v>
      </c>
      <c r="G92" s="1">
        <v>0.921721835338</v>
      </c>
    </row>
    <row r="93" ht="15.75" customHeight="1">
      <c r="A93" s="1" t="str">
        <f t="shared" si="8"/>
        <v>ACACA</v>
      </c>
      <c r="B93" s="1" t="s">
        <v>39</v>
      </c>
      <c r="C93" s="1">
        <v>3.5715882E7</v>
      </c>
      <c r="D93" s="1" t="s">
        <v>8</v>
      </c>
      <c r="E93" s="1">
        <v>24.0</v>
      </c>
      <c r="F93" s="1" t="s">
        <v>106</v>
      </c>
      <c r="G93" s="1">
        <v>0.00724259263849</v>
      </c>
    </row>
    <row r="94" ht="15.75" customHeight="1">
      <c r="A94" s="1" t="str">
        <f t="shared" si="8"/>
        <v>ACACA</v>
      </c>
      <c r="B94" s="1" t="s">
        <v>39</v>
      </c>
      <c r="C94" s="1">
        <v>3.5715907E7</v>
      </c>
      <c r="D94" s="1" t="s">
        <v>8</v>
      </c>
      <c r="E94" s="1">
        <v>24.0</v>
      </c>
      <c r="F94" s="1" t="s">
        <v>107</v>
      </c>
      <c r="G94" s="1">
        <v>0.178159099178</v>
      </c>
    </row>
    <row r="95" ht="15.75" customHeight="1">
      <c r="A95" s="1" t="str">
        <f t="shared" ref="A95:A104" si="9">"ACBD3"</f>
        <v>ACBD3</v>
      </c>
      <c r="B95" s="1" t="s">
        <v>108</v>
      </c>
      <c r="C95" s="1">
        <v>2.26374381E8</v>
      </c>
      <c r="D95" s="1" t="s">
        <v>14</v>
      </c>
      <c r="E95" s="1">
        <v>24.0</v>
      </c>
      <c r="F95" s="1" t="s">
        <v>109</v>
      </c>
      <c r="G95" s="1">
        <v>0.952960964805</v>
      </c>
    </row>
    <row r="96" ht="15.75" customHeight="1">
      <c r="A96" s="1" t="str">
        <f t="shared" si="9"/>
        <v>ACBD3</v>
      </c>
      <c r="B96" s="1" t="s">
        <v>108</v>
      </c>
      <c r="C96" s="1">
        <v>2.26374403E8</v>
      </c>
      <c r="D96" s="1" t="s">
        <v>14</v>
      </c>
      <c r="E96" s="1">
        <v>24.0</v>
      </c>
      <c r="F96" s="1" t="s">
        <v>110</v>
      </c>
      <c r="G96" s="1">
        <v>1.07755364791</v>
      </c>
    </row>
    <row r="97" ht="15.75" customHeight="1">
      <c r="A97" s="1" t="str">
        <f t="shared" si="9"/>
        <v>ACBD3</v>
      </c>
      <c r="B97" s="1" t="s">
        <v>108</v>
      </c>
      <c r="C97" s="1">
        <v>2.26374463E8</v>
      </c>
      <c r="D97" s="1" t="s">
        <v>14</v>
      </c>
      <c r="E97" s="1">
        <v>22.0</v>
      </c>
      <c r="F97" s="1" t="s">
        <v>111</v>
      </c>
      <c r="G97" s="1">
        <v>0.011581292227</v>
      </c>
    </row>
    <row r="98" ht="15.75" customHeight="1">
      <c r="A98" s="1" t="str">
        <f t="shared" si="9"/>
        <v>ACBD3</v>
      </c>
      <c r="B98" s="1" t="s">
        <v>108</v>
      </c>
      <c r="C98" s="1">
        <v>2.26374131E8</v>
      </c>
      <c r="D98" s="1" t="s">
        <v>8</v>
      </c>
      <c r="E98" s="1">
        <v>24.0</v>
      </c>
      <c r="F98" s="1" t="s">
        <v>112</v>
      </c>
      <c r="G98" s="1">
        <v>0.486192146133</v>
      </c>
    </row>
    <row r="99" ht="15.75" customHeight="1">
      <c r="A99" s="1" t="str">
        <f t="shared" si="9"/>
        <v>ACBD3</v>
      </c>
      <c r="B99" s="1" t="s">
        <v>108</v>
      </c>
      <c r="C99" s="1">
        <v>2.26374211E8</v>
      </c>
      <c r="D99" s="1" t="s">
        <v>8</v>
      </c>
      <c r="E99" s="1">
        <v>23.0</v>
      </c>
      <c r="F99" s="1" t="s">
        <v>113</v>
      </c>
      <c r="G99" s="1">
        <v>0.46809581177</v>
      </c>
    </row>
    <row r="100" ht="15.75" customHeight="1">
      <c r="A100" s="1" t="str">
        <f t="shared" si="9"/>
        <v>ACBD3</v>
      </c>
      <c r="B100" s="1" t="s">
        <v>108</v>
      </c>
      <c r="C100" s="1">
        <v>2.26374329E8</v>
      </c>
      <c r="D100" s="1" t="s">
        <v>8</v>
      </c>
      <c r="E100" s="1">
        <v>22.0</v>
      </c>
      <c r="F100" s="1" t="s">
        <v>114</v>
      </c>
      <c r="G100" s="1">
        <v>0.969485387287</v>
      </c>
    </row>
    <row r="101" ht="15.75" customHeight="1">
      <c r="A101" s="1" t="str">
        <f t="shared" si="9"/>
        <v>ACBD3</v>
      </c>
      <c r="B101" s="1" t="s">
        <v>108</v>
      </c>
      <c r="C101" s="1">
        <v>2.26374251E8</v>
      </c>
      <c r="D101" s="1" t="s">
        <v>14</v>
      </c>
      <c r="E101" s="1">
        <v>23.0</v>
      </c>
      <c r="F101" s="1" t="s">
        <v>115</v>
      </c>
      <c r="G101" s="1">
        <v>-0.0159657979742</v>
      </c>
    </row>
    <row r="102" ht="15.75" customHeight="1">
      <c r="A102" s="1" t="str">
        <f t="shared" si="9"/>
        <v>ACBD3</v>
      </c>
      <c r="B102" s="1" t="s">
        <v>108</v>
      </c>
      <c r="C102" s="1">
        <v>2.26374225E8</v>
      </c>
      <c r="D102" s="1" t="s">
        <v>14</v>
      </c>
      <c r="E102" s="1">
        <v>24.0</v>
      </c>
      <c r="F102" s="1" t="s">
        <v>116</v>
      </c>
      <c r="G102" s="1">
        <v>0.0404919120576</v>
      </c>
    </row>
    <row r="103" ht="15.75" customHeight="1">
      <c r="A103" s="1" t="str">
        <f t="shared" si="9"/>
        <v>ACBD3</v>
      </c>
      <c r="B103" s="1" t="s">
        <v>108</v>
      </c>
      <c r="C103" s="1">
        <v>2.26374447E8</v>
      </c>
      <c r="D103" s="1" t="s">
        <v>8</v>
      </c>
      <c r="E103" s="1">
        <v>23.0</v>
      </c>
      <c r="F103" s="1" t="s">
        <v>117</v>
      </c>
      <c r="G103" s="1">
        <v>0.180915919859</v>
      </c>
    </row>
    <row r="104" ht="15.75" customHeight="1">
      <c r="A104" s="1" t="str">
        <f t="shared" si="9"/>
        <v>ACBD3</v>
      </c>
      <c r="B104" s="1" t="s">
        <v>108</v>
      </c>
      <c r="C104" s="1">
        <v>2.26374415E8</v>
      </c>
      <c r="D104" s="1" t="s">
        <v>8</v>
      </c>
      <c r="E104" s="1">
        <v>23.0</v>
      </c>
      <c r="F104" s="1" t="s">
        <v>118</v>
      </c>
      <c r="G104" s="1">
        <v>0.604493606592</v>
      </c>
    </row>
    <row r="105" ht="15.75" customHeight="1">
      <c r="A105" s="1" t="str">
        <f t="shared" ref="A105:A119" si="10">"ACTL6A"</f>
        <v>ACTL6A</v>
      </c>
      <c r="B105" s="1" t="s">
        <v>119</v>
      </c>
      <c r="C105" s="1">
        <v>1.7928072E8</v>
      </c>
      <c r="D105" s="1" t="s">
        <v>14</v>
      </c>
      <c r="E105" s="1">
        <v>24.0</v>
      </c>
      <c r="F105" s="1" t="s">
        <v>120</v>
      </c>
      <c r="G105" s="1">
        <v>0.103268703331</v>
      </c>
    </row>
    <row r="106" ht="15.75" customHeight="1">
      <c r="A106" s="1" t="str">
        <f t="shared" si="10"/>
        <v>ACTL6A</v>
      </c>
      <c r="B106" s="1" t="s">
        <v>119</v>
      </c>
      <c r="C106" s="1">
        <v>1.79280899E8</v>
      </c>
      <c r="D106" s="1" t="s">
        <v>14</v>
      </c>
      <c r="E106" s="1">
        <v>23.0</v>
      </c>
      <c r="F106" s="1" t="s">
        <v>121</v>
      </c>
      <c r="G106" s="1">
        <v>0.820270060007</v>
      </c>
    </row>
    <row r="107" ht="15.75" customHeight="1">
      <c r="A107" s="1" t="str">
        <f t="shared" si="10"/>
        <v>ACTL6A</v>
      </c>
      <c r="B107" s="1" t="s">
        <v>119</v>
      </c>
      <c r="C107" s="1">
        <v>1.7928086E8</v>
      </c>
      <c r="D107" s="1" t="s">
        <v>14</v>
      </c>
      <c r="E107" s="1">
        <v>22.0</v>
      </c>
      <c r="F107" s="1" t="s">
        <v>122</v>
      </c>
      <c r="G107" s="1">
        <v>1.27619015433</v>
      </c>
    </row>
    <row r="108" ht="15.75" customHeight="1">
      <c r="A108" s="1" t="str">
        <f t="shared" si="10"/>
        <v>ACTL6A</v>
      </c>
      <c r="B108" s="1" t="s">
        <v>119</v>
      </c>
      <c r="C108" s="1">
        <v>1.79280951E8</v>
      </c>
      <c r="D108" s="1" t="s">
        <v>14</v>
      </c>
      <c r="E108" s="1">
        <v>23.0</v>
      </c>
      <c r="F108" s="1" t="s">
        <v>123</v>
      </c>
      <c r="G108" s="1">
        <v>-0.0777114470086</v>
      </c>
    </row>
    <row r="109" ht="15.75" customHeight="1">
      <c r="A109" s="1" t="str">
        <f t="shared" si="10"/>
        <v>ACTL6A</v>
      </c>
      <c r="B109" s="1" t="s">
        <v>119</v>
      </c>
      <c r="C109" s="1">
        <v>1.79280822E8</v>
      </c>
      <c r="D109" s="1" t="s">
        <v>14</v>
      </c>
      <c r="E109" s="1">
        <v>24.0</v>
      </c>
      <c r="F109" s="1" t="s">
        <v>124</v>
      </c>
      <c r="G109" s="1">
        <v>0.236937789344</v>
      </c>
    </row>
    <row r="110" ht="15.75" customHeight="1">
      <c r="A110" s="1" t="str">
        <f t="shared" si="10"/>
        <v>ACTL6A</v>
      </c>
      <c r="B110" s="1" t="s">
        <v>119</v>
      </c>
      <c r="C110" s="1">
        <v>1.79280783E8</v>
      </c>
      <c r="D110" s="1" t="s">
        <v>14</v>
      </c>
      <c r="E110" s="1">
        <v>23.0</v>
      </c>
      <c r="F110" s="1" t="s">
        <v>125</v>
      </c>
      <c r="G110" s="1">
        <v>0.338123866851</v>
      </c>
    </row>
    <row r="111" ht="15.75" customHeight="1">
      <c r="A111" s="1" t="str">
        <f t="shared" si="10"/>
        <v>ACTL6A</v>
      </c>
      <c r="B111" s="1" t="s">
        <v>119</v>
      </c>
      <c r="C111" s="1">
        <v>1.79280922E8</v>
      </c>
      <c r="D111" s="1" t="s">
        <v>14</v>
      </c>
      <c r="E111" s="1">
        <v>23.0</v>
      </c>
      <c r="F111" s="1" t="s">
        <v>126</v>
      </c>
      <c r="G111" s="1">
        <v>0.0787164397365</v>
      </c>
    </row>
    <row r="112" ht="15.75" customHeight="1">
      <c r="A112" s="1" t="str">
        <f t="shared" si="10"/>
        <v>ACTL6A</v>
      </c>
      <c r="B112" s="1" t="s">
        <v>119</v>
      </c>
      <c r="C112" s="1">
        <v>1.79280944E8</v>
      </c>
      <c r="D112" s="1" t="s">
        <v>14</v>
      </c>
      <c r="E112" s="1">
        <v>24.0</v>
      </c>
      <c r="F112" s="1" t="s">
        <v>127</v>
      </c>
      <c r="G112" s="1">
        <v>0.0391218634316</v>
      </c>
    </row>
    <row r="113" ht="15.75" customHeight="1">
      <c r="A113" s="1" t="str">
        <f t="shared" si="10"/>
        <v>ACTL6A</v>
      </c>
      <c r="B113" s="1" t="s">
        <v>119</v>
      </c>
      <c r="C113" s="1">
        <v>1.79280791E8</v>
      </c>
      <c r="D113" s="1" t="s">
        <v>14</v>
      </c>
      <c r="E113" s="1">
        <v>24.0</v>
      </c>
      <c r="F113" s="1" t="s">
        <v>128</v>
      </c>
      <c r="G113" s="1">
        <v>0.217485574084</v>
      </c>
    </row>
    <row r="114" ht="15.75" customHeight="1">
      <c r="A114" s="1" t="str">
        <f t="shared" si="10"/>
        <v>ACTL6A</v>
      </c>
      <c r="B114" s="1" t="s">
        <v>119</v>
      </c>
      <c r="C114" s="1">
        <v>1.79280849E8</v>
      </c>
      <c r="D114" s="1" t="s">
        <v>8</v>
      </c>
      <c r="E114" s="1">
        <v>24.0</v>
      </c>
      <c r="F114" s="1" t="s">
        <v>129</v>
      </c>
      <c r="G114" s="1">
        <v>0.903539785659</v>
      </c>
    </row>
    <row r="115" ht="15.75" customHeight="1">
      <c r="A115" s="1" t="str">
        <f t="shared" si="10"/>
        <v>ACTL6A</v>
      </c>
      <c r="B115" s="1" t="s">
        <v>119</v>
      </c>
      <c r="C115" s="1">
        <v>1.79280664E8</v>
      </c>
      <c r="D115" s="1" t="s">
        <v>14</v>
      </c>
      <c r="E115" s="1">
        <v>24.0</v>
      </c>
      <c r="F115" s="1" t="s">
        <v>130</v>
      </c>
      <c r="G115" s="1">
        <v>0.00567612823562</v>
      </c>
    </row>
    <row r="116" ht="15.75" customHeight="1">
      <c r="A116" s="1" t="str">
        <f t="shared" si="10"/>
        <v>ACTL6A</v>
      </c>
      <c r="B116" s="1" t="s">
        <v>119</v>
      </c>
      <c r="C116" s="1">
        <v>1.79280783E8</v>
      </c>
      <c r="D116" s="1" t="s">
        <v>14</v>
      </c>
      <c r="E116" s="1">
        <v>24.0</v>
      </c>
      <c r="F116" s="1" t="s">
        <v>131</v>
      </c>
      <c r="G116" s="1">
        <v>0.311315769427</v>
      </c>
    </row>
    <row r="117" ht="15.75" customHeight="1">
      <c r="A117" s="1" t="str">
        <f t="shared" si="10"/>
        <v>ACTL6A</v>
      </c>
      <c r="B117" s="1" t="s">
        <v>119</v>
      </c>
      <c r="C117" s="1">
        <v>1.79280944E8</v>
      </c>
      <c r="D117" s="1" t="s">
        <v>14</v>
      </c>
      <c r="E117" s="1">
        <v>23.0</v>
      </c>
      <c r="F117" s="1" t="s">
        <v>132</v>
      </c>
      <c r="G117" s="1">
        <v>7.81673339179E-4</v>
      </c>
    </row>
    <row r="118" ht="15.75" customHeight="1">
      <c r="A118" s="1" t="str">
        <f t="shared" si="10"/>
        <v>ACTL6A</v>
      </c>
      <c r="B118" s="1" t="s">
        <v>119</v>
      </c>
      <c r="C118" s="1">
        <v>1.79280953E8</v>
      </c>
      <c r="D118" s="1" t="s">
        <v>14</v>
      </c>
      <c r="E118" s="1">
        <v>21.0</v>
      </c>
      <c r="F118" s="1" t="s">
        <v>133</v>
      </c>
      <c r="G118" s="1">
        <v>0.0283828188044</v>
      </c>
    </row>
    <row r="119" ht="15.75" customHeight="1">
      <c r="A119" s="1" t="str">
        <f t="shared" si="10"/>
        <v>ACTL6A</v>
      </c>
      <c r="B119" s="1" t="s">
        <v>119</v>
      </c>
      <c r="C119" s="1">
        <v>1.79280802E8</v>
      </c>
      <c r="D119" s="1" t="s">
        <v>8</v>
      </c>
      <c r="E119" s="1">
        <v>23.0</v>
      </c>
      <c r="F119" s="1" t="s">
        <v>134</v>
      </c>
      <c r="G119" s="1">
        <v>0.494565887604</v>
      </c>
    </row>
    <row r="120" ht="15.75" customHeight="1">
      <c r="A120" s="1" t="str">
        <f t="shared" ref="A120:A128" si="11">"ACTR10"</f>
        <v>ACTR10</v>
      </c>
      <c r="B120" s="1" t="s">
        <v>135</v>
      </c>
      <c r="C120" s="1">
        <v>5.8667079E7</v>
      </c>
      <c r="D120" s="1" t="s">
        <v>8</v>
      </c>
      <c r="E120" s="1">
        <v>24.0</v>
      </c>
      <c r="F120" s="1" t="s">
        <v>136</v>
      </c>
      <c r="G120" s="1">
        <v>0.503190033257</v>
      </c>
    </row>
    <row r="121" ht="15.75" customHeight="1">
      <c r="A121" s="1" t="str">
        <f t="shared" si="11"/>
        <v>ACTR10</v>
      </c>
      <c r="B121" s="1" t="s">
        <v>135</v>
      </c>
      <c r="C121" s="1">
        <v>5.8666892E7</v>
      </c>
      <c r="D121" s="1" t="s">
        <v>8</v>
      </c>
      <c r="E121" s="1">
        <v>23.0</v>
      </c>
      <c r="F121" s="1" t="s">
        <v>137</v>
      </c>
      <c r="G121" s="1">
        <v>1.74784697939</v>
      </c>
    </row>
    <row r="122" ht="15.75" customHeight="1">
      <c r="A122" s="1" t="str">
        <f t="shared" si="11"/>
        <v>ACTR10</v>
      </c>
      <c r="B122" s="1" t="s">
        <v>135</v>
      </c>
      <c r="C122" s="1">
        <v>5.8667094E7</v>
      </c>
      <c r="D122" s="1" t="s">
        <v>8</v>
      </c>
      <c r="E122" s="1">
        <v>24.0</v>
      </c>
      <c r="F122" s="1" t="s">
        <v>138</v>
      </c>
      <c r="G122" s="1">
        <v>0.330768655808</v>
      </c>
    </row>
    <row r="123" ht="15.75" customHeight="1">
      <c r="A123" s="1" t="str">
        <f t="shared" si="11"/>
        <v>ACTR10</v>
      </c>
      <c r="B123" s="1" t="s">
        <v>135</v>
      </c>
      <c r="C123" s="1">
        <v>5.8666897E7</v>
      </c>
      <c r="D123" s="1" t="s">
        <v>14</v>
      </c>
      <c r="E123" s="1">
        <v>23.0</v>
      </c>
      <c r="F123" s="1" t="s">
        <v>139</v>
      </c>
      <c r="G123" s="1">
        <v>0.0564063749603</v>
      </c>
    </row>
    <row r="124" ht="15.75" customHeight="1">
      <c r="A124" s="1" t="str">
        <f t="shared" si="11"/>
        <v>ACTR10</v>
      </c>
      <c r="B124" s="1" t="s">
        <v>135</v>
      </c>
      <c r="C124" s="1">
        <v>5.8666996E7</v>
      </c>
      <c r="D124" s="1" t="s">
        <v>14</v>
      </c>
      <c r="E124" s="1">
        <v>24.0</v>
      </c>
      <c r="F124" s="1" t="s">
        <v>140</v>
      </c>
      <c r="G124" s="1">
        <v>0.339295354535</v>
      </c>
    </row>
    <row r="125" ht="15.75" customHeight="1">
      <c r="A125" s="1" t="str">
        <f t="shared" si="11"/>
        <v>ACTR10</v>
      </c>
      <c r="B125" s="1" t="s">
        <v>135</v>
      </c>
      <c r="C125" s="1">
        <v>5.866705E7</v>
      </c>
      <c r="D125" s="1" t="s">
        <v>14</v>
      </c>
      <c r="E125" s="1">
        <v>24.0</v>
      </c>
      <c r="F125" s="1" t="s">
        <v>141</v>
      </c>
      <c r="G125" s="1">
        <v>0.352209353444</v>
      </c>
    </row>
    <row r="126" ht="15.75" customHeight="1">
      <c r="A126" s="1" t="str">
        <f t="shared" si="11"/>
        <v>ACTR10</v>
      </c>
      <c r="B126" s="1" t="s">
        <v>135</v>
      </c>
      <c r="C126" s="1">
        <v>5.8667057E7</v>
      </c>
      <c r="D126" s="1" t="s">
        <v>14</v>
      </c>
      <c r="E126" s="1">
        <v>24.0</v>
      </c>
      <c r="F126" s="1" t="s">
        <v>142</v>
      </c>
      <c r="G126" s="1">
        <v>0.201875679335</v>
      </c>
    </row>
    <row r="127" ht="15.75" customHeight="1">
      <c r="A127" s="1" t="str">
        <f t="shared" si="11"/>
        <v>ACTR10</v>
      </c>
      <c r="B127" s="1" t="s">
        <v>135</v>
      </c>
      <c r="C127" s="1">
        <v>5.8666938E7</v>
      </c>
      <c r="D127" s="1" t="s">
        <v>8</v>
      </c>
      <c r="E127" s="1">
        <v>24.0</v>
      </c>
      <c r="F127" s="1" t="s">
        <v>143</v>
      </c>
      <c r="G127" s="1">
        <v>0.74896298735</v>
      </c>
    </row>
    <row r="128" ht="15.75" customHeight="1">
      <c r="A128" s="1" t="str">
        <f t="shared" si="11"/>
        <v>ACTR10</v>
      </c>
      <c r="B128" s="1" t="s">
        <v>135</v>
      </c>
      <c r="C128" s="1">
        <v>5.866702E7</v>
      </c>
      <c r="D128" s="1" t="s">
        <v>8</v>
      </c>
      <c r="E128" s="1">
        <v>23.0</v>
      </c>
      <c r="F128" s="1" t="s">
        <v>144</v>
      </c>
      <c r="G128" s="1">
        <v>0.227133100987</v>
      </c>
    </row>
    <row r="129" ht="15.75" customHeight="1">
      <c r="A129" s="1" t="str">
        <f t="shared" ref="A129:A138" si="12">"ACTR5"</f>
        <v>ACTR5</v>
      </c>
      <c r="B129" s="1" t="s">
        <v>145</v>
      </c>
      <c r="C129" s="1">
        <v>3.7377234E7</v>
      </c>
      <c r="D129" s="1" t="s">
        <v>14</v>
      </c>
      <c r="E129" s="1">
        <v>24.0</v>
      </c>
      <c r="F129" s="1" t="s">
        <v>146</v>
      </c>
      <c r="G129" s="1">
        <v>0.0628822144314</v>
      </c>
    </row>
    <row r="130" ht="15.75" customHeight="1">
      <c r="A130" s="1" t="str">
        <f t="shared" si="12"/>
        <v>ACTR5</v>
      </c>
      <c r="B130" s="1" t="s">
        <v>145</v>
      </c>
      <c r="C130" s="1">
        <v>3.737731E7</v>
      </c>
      <c r="D130" s="1" t="s">
        <v>14</v>
      </c>
      <c r="E130" s="1">
        <v>23.0</v>
      </c>
      <c r="F130" s="1" t="s">
        <v>147</v>
      </c>
      <c r="G130" s="1">
        <v>0.114845065828</v>
      </c>
    </row>
    <row r="131" ht="15.75" customHeight="1">
      <c r="A131" s="1" t="str">
        <f t="shared" si="12"/>
        <v>ACTR5</v>
      </c>
      <c r="B131" s="1" t="s">
        <v>145</v>
      </c>
      <c r="C131" s="1">
        <v>3.7377127E7</v>
      </c>
      <c r="D131" s="1" t="s">
        <v>14</v>
      </c>
      <c r="E131" s="1">
        <v>23.0</v>
      </c>
      <c r="F131" s="1" t="s">
        <v>148</v>
      </c>
      <c r="G131" s="1">
        <v>0.827432254295</v>
      </c>
    </row>
    <row r="132" ht="15.75" customHeight="1">
      <c r="A132" s="1" t="str">
        <f t="shared" si="12"/>
        <v>ACTR5</v>
      </c>
      <c r="B132" s="1" t="s">
        <v>145</v>
      </c>
      <c r="C132" s="1">
        <v>3.7377329E7</v>
      </c>
      <c r="D132" s="1" t="s">
        <v>14</v>
      </c>
      <c r="E132" s="1">
        <v>23.0</v>
      </c>
      <c r="F132" s="1" t="s">
        <v>149</v>
      </c>
      <c r="G132" s="1">
        <v>0.235734684926</v>
      </c>
    </row>
    <row r="133" ht="15.75" customHeight="1">
      <c r="A133" s="1" t="str">
        <f t="shared" si="12"/>
        <v>ACTR5</v>
      </c>
      <c r="B133" s="1" t="s">
        <v>145</v>
      </c>
      <c r="C133" s="1">
        <v>3.7377101E7</v>
      </c>
      <c r="D133" s="1" t="s">
        <v>14</v>
      </c>
      <c r="E133" s="1">
        <v>24.0</v>
      </c>
      <c r="F133" s="1" t="s">
        <v>150</v>
      </c>
      <c r="G133" s="1">
        <v>-0.0880843986521</v>
      </c>
    </row>
    <row r="134" ht="15.75" customHeight="1">
      <c r="A134" s="1" t="str">
        <f t="shared" si="12"/>
        <v>ACTR5</v>
      </c>
      <c r="B134" s="1" t="s">
        <v>145</v>
      </c>
      <c r="C134" s="1">
        <v>3.7377078E7</v>
      </c>
      <c r="D134" s="1" t="s">
        <v>14</v>
      </c>
      <c r="E134" s="1">
        <v>24.0</v>
      </c>
      <c r="F134" s="1" t="s">
        <v>151</v>
      </c>
      <c r="G134" s="1">
        <v>0.0398407549341</v>
      </c>
    </row>
    <row r="135" ht="15.75" customHeight="1">
      <c r="A135" s="1" t="str">
        <f t="shared" si="12"/>
        <v>ACTR5</v>
      </c>
      <c r="B135" s="1" t="s">
        <v>145</v>
      </c>
      <c r="C135" s="1">
        <v>3.7377152E7</v>
      </c>
      <c r="D135" s="1" t="s">
        <v>8</v>
      </c>
      <c r="E135" s="1">
        <v>24.0</v>
      </c>
      <c r="F135" s="1" t="s">
        <v>152</v>
      </c>
      <c r="G135" s="1">
        <v>1.22521720696</v>
      </c>
    </row>
    <row r="136" ht="15.75" customHeight="1">
      <c r="A136" s="1" t="str">
        <f t="shared" si="12"/>
        <v>ACTR5</v>
      </c>
      <c r="B136" s="1" t="s">
        <v>145</v>
      </c>
      <c r="C136" s="1">
        <v>3.7377138E7</v>
      </c>
      <c r="D136" s="1" t="s">
        <v>8</v>
      </c>
      <c r="E136" s="1">
        <v>24.0</v>
      </c>
      <c r="F136" s="1" t="s">
        <v>153</v>
      </c>
      <c r="G136" s="1">
        <v>0.947350538747</v>
      </c>
    </row>
    <row r="137" ht="15.75" customHeight="1">
      <c r="A137" s="1" t="str">
        <f t="shared" si="12"/>
        <v>ACTR5</v>
      </c>
      <c r="B137" s="1" t="s">
        <v>145</v>
      </c>
      <c r="C137" s="1">
        <v>3.7377201E7</v>
      </c>
      <c r="D137" s="1" t="s">
        <v>14</v>
      </c>
      <c r="E137" s="1">
        <v>24.0</v>
      </c>
      <c r="F137" s="1" t="s">
        <v>154</v>
      </c>
      <c r="G137" s="1">
        <v>0.819733048387</v>
      </c>
    </row>
    <row r="138" ht="15.75" customHeight="1">
      <c r="A138" s="1" t="str">
        <f t="shared" si="12"/>
        <v>ACTR5</v>
      </c>
      <c r="B138" s="1" t="s">
        <v>145</v>
      </c>
      <c r="C138" s="1">
        <v>3.7377323E7</v>
      </c>
      <c r="D138" s="1" t="s">
        <v>14</v>
      </c>
      <c r="E138" s="1">
        <v>24.0</v>
      </c>
      <c r="F138" s="1" t="s">
        <v>155</v>
      </c>
      <c r="G138" s="1">
        <v>0.311225735482</v>
      </c>
    </row>
    <row r="139" ht="15.75" customHeight="1">
      <c r="A139" s="1" t="str">
        <f t="shared" ref="A139:A148" si="13">"ACTR8"</f>
        <v>ACTR8</v>
      </c>
      <c r="B139" s="1" t="s">
        <v>119</v>
      </c>
      <c r="C139" s="1">
        <v>5.3916157E7</v>
      </c>
      <c r="D139" s="1" t="s">
        <v>8</v>
      </c>
      <c r="E139" s="1">
        <v>24.0</v>
      </c>
      <c r="F139" s="1" t="s">
        <v>156</v>
      </c>
      <c r="G139" s="1">
        <v>0.978388571927</v>
      </c>
    </row>
    <row r="140" ht="15.75" customHeight="1">
      <c r="A140" s="1" t="str">
        <f t="shared" si="13"/>
        <v>ACTR8</v>
      </c>
      <c r="B140" s="1" t="s">
        <v>119</v>
      </c>
      <c r="C140" s="1">
        <v>5.3916118E7</v>
      </c>
      <c r="D140" s="1" t="s">
        <v>8</v>
      </c>
      <c r="E140" s="1">
        <v>23.0</v>
      </c>
      <c r="F140" s="1" t="s">
        <v>157</v>
      </c>
      <c r="G140" s="1">
        <v>1.0791721937</v>
      </c>
    </row>
    <row r="141" ht="15.75" customHeight="1">
      <c r="A141" s="1" t="str">
        <f t="shared" si="13"/>
        <v>ACTR8</v>
      </c>
      <c r="B141" s="1" t="s">
        <v>119</v>
      </c>
      <c r="C141" s="1">
        <v>5.3916088E7</v>
      </c>
      <c r="D141" s="1" t="s">
        <v>8</v>
      </c>
      <c r="E141" s="1">
        <v>23.0</v>
      </c>
      <c r="F141" s="1" t="s">
        <v>158</v>
      </c>
      <c r="G141" s="1">
        <v>0.61249508875</v>
      </c>
    </row>
    <row r="142" ht="15.75" customHeight="1">
      <c r="A142" s="1" t="str">
        <f t="shared" si="13"/>
        <v>ACTR8</v>
      </c>
      <c r="B142" s="1" t="s">
        <v>119</v>
      </c>
      <c r="C142" s="1">
        <v>5.3916171E7</v>
      </c>
      <c r="D142" s="1" t="s">
        <v>8</v>
      </c>
      <c r="E142" s="1">
        <v>24.0</v>
      </c>
      <c r="F142" s="1" t="s">
        <v>159</v>
      </c>
      <c r="G142" s="1">
        <v>0.942439234377</v>
      </c>
    </row>
    <row r="143" ht="15.75" customHeight="1">
      <c r="A143" s="1" t="str">
        <f t="shared" si="13"/>
        <v>ACTR8</v>
      </c>
      <c r="B143" s="1" t="s">
        <v>119</v>
      </c>
      <c r="C143" s="1">
        <v>5.3916239E7</v>
      </c>
      <c r="D143" s="1" t="s">
        <v>8</v>
      </c>
      <c r="E143" s="1">
        <v>24.0</v>
      </c>
      <c r="F143" s="1" t="s">
        <v>160</v>
      </c>
      <c r="G143" s="1">
        <v>0.0527797931044</v>
      </c>
    </row>
    <row r="144" ht="15.75" customHeight="1">
      <c r="A144" s="1" t="str">
        <f t="shared" si="13"/>
        <v>ACTR8</v>
      </c>
      <c r="B144" s="1" t="s">
        <v>119</v>
      </c>
      <c r="C144" s="1">
        <v>5.3916235E7</v>
      </c>
      <c r="D144" s="1" t="s">
        <v>14</v>
      </c>
      <c r="E144" s="1">
        <v>24.0</v>
      </c>
      <c r="F144" s="1" t="s">
        <v>161</v>
      </c>
      <c r="G144" s="1">
        <v>0.0678011771513</v>
      </c>
    </row>
    <row r="145" ht="15.75" customHeight="1">
      <c r="A145" s="1" t="str">
        <f t="shared" si="13"/>
        <v>ACTR8</v>
      </c>
      <c r="B145" s="1" t="s">
        <v>119</v>
      </c>
      <c r="C145" s="1">
        <v>5.391607E7</v>
      </c>
      <c r="D145" s="1" t="s">
        <v>8</v>
      </c>
      <c r="E145" s="1">
        <v>24.0</v>
      </c>
      <c r="F145" s="1" t="s">
        <v>162</v>
      </c>
      <c r="G145" s="1">
        <v>0.135454045052</v>
      </c>
    </row>
    <row r="146" ht="15.75" customHeight="1">
      <c r="A146" s="1" t="str">
        <f t="shared" si="13"/>
        <v>ACTR8</v>
      </c>
      <c r="B146" s="1" t="s">
        <v>119</v>
      </c>
      <c r="C146" s="1">
        <v>5.3916025E7</v>
      </c>
      <c r="D146" s="1" t="s">
        <v>8</v>
      </c>
      <c r="E146" s="1">
        <v>23.0</v>
      </c>
      <c r="F146" s="1" t="s">
        <v>163</v>
      </c>
      <c r="G146" s="1">
        <v>-0.0387244970769</v>
      </c>
    </row>
    <row r="147" ht="15.75" customHeight="1">
      <c r="A147" s="1" t="str">
        <f t="shared" si="13"/>
        <v>ACTR8</v>
      </c>
      <c r="B147" s="1" t="s">
        <v>119</v>
      </c>
      <c r="C147" s="1">
        <v>5.3916004E7</v>
      </c>
      <c r="D147" s="1" t="s">
        <v>8</v>
      </c>
      <c r="E147" s="1">
        <v>23.0</v>
      </c>
      <c r="F147" s="1" t="s">
        <v>164</v>
      </c>
      <c r="G147" s="1">
        <v>-0.0537495217855</v>
      </c>
    </row>
    <row r="148" ht="15.75" customHeight="1">
      <c r="A148" s="1" t="str">
        <f t="shared" si="13"/>
        <v>ACTR8</v>
      </c>
      <c r="B148" s="1" t="s">
        <v>119</v>
      </c>
      <c r="C148" s="1">
        <v>5.3916043E7</v>
      </c>
      <c r="D148" s="1" t="s">
        <v>14</v>
      </c>
      <c r="E148" s="1">
        <v>23.0</v>
      </c>
      <c r="F148" s="1" t="s">
        <v>165</v>
      </c>
      <c r="G148" s="1">
        <v>0.0583769954359</v>
      </c>
    </row>
    <row r="149" ht="15.75" customHeight="1">
      <c r="A149" s="1" t="str">
        <f t="shared" ref="A149:A158" si="14">"ADAT2"</f>
        <v>ADAT2</v>
      </c>
      <c r="B149" s="1" t="s">
        <v>28</v>
      </c>
      <c r="C149" s="1">
        <v>1.43771797E8</v>
      </c>
      <c r="D149" s="1" t="s">
        <v>8</v>
      </c>
      <c r="E149" s="1">
        <v>24.0</v>
      </c>
      <c r="F149" s="1" t="s">
        <v>166</v>
      </c>
      <c r="G149" s="1">
        <v>0.0907764422395</v>
      </c>
    </row>
    <row r="150" ht="15.75" customHeight="1">
      <c r="A150" s="1" t="str">
        <f t="shared" si="14"/>
        <v>ADAT2</v>
      </c>
      <c r="B150" s="1" t="s">
        <v>28</v>
      </c>
      <c r="C150" s="1">
        <v>1.43771746E8</v>
      </c>
      <c r="D150" s="1" t="s">
        <v>8</v>
      </c>
      <c r="E150" s="1">
        <v>22.0</v>
      </c>
      <c r="F150" s="1" t="s">
        <v>167</v>
      </c>
      <c r="G150" s="1">
        <v>0.105586329344</v>
      </c>
    </row>
    <row r="151" ht="15.75" customHeight="1">
      <c r="A151" s="1" t="str">
        <f t="shared" si="14"/>
        <v>ADAT2</v>
      </c>
      <c r="B151" s="1" t="s">
        <v>28</v>
      </c>
      <c r="C151" s="1">
        <v>1.43771734E8</v>
      </c>
      <c r="D151" s="1" t="s">
        <v>8</v>
      </c>
      <c r="E151" s="1">
        <v>24.0</v>
      </c>
      <c r="F151" s="1" t="s">
        <v>168</v>
      </c>
      <c r="G151" s="1">
        <v>1.85009001656</v>
      </c>
    </row>
    <row r="152" ht="15.75" customHeight="1">
      <c r="A152" s="1" t="str">
        <f t="shared" si="14"/>
        <v>ADAT2</v>
      </c>
      <c r="B152" s="1" t="s">
        <v>28</v>
      </c>
      <c r="C152" s="1">
        <v>1.43771685E8</v>
      </c>
      <c r="D152" s="1" t="s">
        <v>8</v>
      </c>
      <c r="E152" s="1">
        <v>24.0</v>
      </c>
      <c r="F152" s="1" t="s">
        <v>169</v>
      </c>
      <c r="G152" s="1">
        <v>0.0491685681616</v>
      </c>
    </row>
    <row r="153" ht="15.75" customHeight="1">
      <c r="A153" s="1" t="str">
        <f t="shared" si="14"/>
        <v>ADAT2</v>
      </c>
      <c r="B153" s="1" t="s">
        <v>28</v>
      </c>
      <c r="C153" s="1">
        <v>1.43771639E8</v>
      </c>
      <c r="D153" s="1" t="s">
        <v>14</v>
      </c>
      <c r="E153" s="1">
        <v>23.0</v>
      </c>
      <c r="F153" s="1" t="s">
        <v>170</v>
      </c>
      <c r="G153" s="1">
        <v>0.0877125757028</v>
      </c>
    </row>
    <row r="154" ht="15.75" customHeight="1">
      <c r="A154" s="1" t="str">
        <f t="shared" si="14"/>
        <v>ADAT2</v>
      </c>
      <c r="B154" s="1" t="s">
        <v>28</v>
      </c>
      <c r="C154" s="1">
        <v>1.43771757E8</v>
      </c>
      <c r="D154" s="1" t="s">
        <v>8</v>
      </c>
      <c r="E154" s="1">
        <v>24.0</v>
      </c>
      <c r="F154" s="1" t="s">
        <v>171</v>
      </c>
      <c r="G154" s="1">
        <v>0.305987251768</v>
      </c>
    </row>
    <row r="155" ht="15.75" customHeight="1">
      <c r="A155" s="1" t="str">
        <f t="shared" si="14"/>
        <v>ADAT2</v>
      </c>
      <c r="B155" s="1" t="s">
        <v>28</v>
      </c>
      <c r="C155" s="1">
        <v>1.43771665E8</v>
      </c>
      <c r="D155" s="1" t="s">
        <v>8</v>
      </c>
      <c r="E155" s="1">
        <v>23.0</v>
      </c>
      <c r="F155" s="1" t="s">
        <v>172</v>
      </c>
      <c r="G155" s="1">
        <v>0.268363878476</v>
      </c>
    </row>
    <row r="156" ht="15.75" customHeight="1">
      <c r="A156" s="1" t="str">
        <f t="shared" si="14"/>
        <v>ADAT2</v>
      </c>
      <c r="B156" s="1" t="s">
        <v>28</v>
      </c>
      <c r="C156" s="1">
        <v>1.43771782E8</v>
      </c>
      <c r="D156" s="1" t="s">
        <v>8</v>
      </c>
      <c r="E156" s="1">
        <v>24.0</v>
      </c>
      <c r="F156" s="1" t="s">
        <v>173</v>
      </c>
      <c r="G156" s="1">
        <v>0.843922731669</v>
      </c>
    </row>
    <row r="157" ht="15.75" customHeight="1">
      <c r="A157" s="1" t="str">
        <f t="shared" si="14"/>
        <v>ADAT2</v>
      </c>
      <c r="B157" s="1" t="s">
        <v>28</v>
      </c>
      <c r="C157" s="1">
        <v>1.43771849E8</v>
      </c>
      <c r="D157" s="1" t="s">
        <v>14</v>
      </c>
      <c r="E157" s="1">
        <v>24.0</v>
      </c>
      <c r="F157" s="1" t="s">
        <v>174</v>
      </c>
      <c r="G157" s="1">
        <v>0.0805424997509</v>
      </c>
    </row>
    <row r="158" ht="15.75" customHeight="1">
      <c r="A158" s="1" t="str">
        <f t="shared" si="14"/>
        <v>ADAT2</v>
      </c>
      <c r="B158" s="1" t="s">
        <v>28</v>
      </c>
      <c r="C158" s="1">
        <v>1.43771859E8</v>
      </c>
      <c r="D158" s="1" t="s">
        <v>14</v>
      </c>
      <c r="E158" s="1">
        <v>23.0</v>
      </c>
      <c r="F158" s="1" t="s">
        <v>175</v>
      </c>
      <c r="G158" s="1">
        <v>-0.0382823682882</v>
      </c>
    </row>
    <row r="159" ht="15.75" customHeight="1">
      <c r="A159" s="1" t="str">
        <f t="shared" ref="A159:A168" si="15">"ADO"</f>
        <v>ADO</v>
      </c>
      <c r="B159" s="1" t="s">
        <v>176</v>
      </c>
      <c r="C159" s="1">
        <v>6.4564701E7</v>
      </c>
      <c r="D159" s="1" t="s">
        <v>14</v>
      </c>
      <c r="E159" s="1">
        <v>24.0</v>
      </c>
      <c r="F159" s="1" t="s">
        <v>177</v>
      </c>
      <c r="G159" s="1">
        <v>0.0824421533155</v>
      </c>
    </row>
    <row r="160" ht="15.75" customHeight="1">
      <c r="A160" s="1" t="str">
        <f t="shared" si="15"/>
        <v>ADO</v>
      </c>
      <c r="B160" s="1" t="s">
        <v>176</v>
      </c>
      <c r="C160" s="1">
        <v>6.4564643E7</v>
      </c>
      <c r="D160" s="1" t="s">
        <v>14</v>
      </c>
      <c r="E160" s="1">
        <v>24.0</v>
      </c>
      <c r="F160" s="1" t="s">
        <v>178</v>
      </c>
      <c r="G160" s="1">
        <v>0.108358192158</v>
      </c>
    </row>
    <row r="161" ht="15.75" customHeight="1">
      <c r="A161" s="1" t="str">
        <f t="shared" si="15"/>
        <v>ADO</v>
      </c>
      <c r="B161" s="1" t="s">
        <v>176</v>
      </c>
      <c r="C161" s="1">
        <v>6.4564711E7</v>
      </c>
      <c r="D161" s="1" t="s">
        <v>14</v>
      </c>
      <c r="E161" s="1">
        <v>24.0</v>
      </c>
      <c r="F161" s="1" t="s">
        <v>179</v>
      </c>
      <c r="G161" s="1">
        <v>0.299170178007</v>
      </c>
    </row>
    <row r="162" ht="15.75" customHeight="1">
      <c r="A162" s="1" t="str">
        <f t="shared" si="15"/>
        <v>ADO</v>
      </c>
      <c r="B162" s="1" t="s">
        <v>176</v>
      </c>
      <c r="C162" s="1">
        <v>6.4564781E7</v>
      </c>
      <c r="D162" s="1" t="s">
        <v>14</v>
      </c>
      <c r="E162" s="1">
        <v>24.0</v>
      </c>
      <c r="F162" s="1" t="s">
        <v>180</v>
      </c>
      <c r="G162" s="1">
        <v>2.48590791489</v>
      </c>
    </row>
    <row r="163" ht="15.75" customHeight="1">
      <c r="A163" s="1" t="str">
        <f t="shared" si="15"/>
        <v>ADO</v>
      </c>
      <c r="B163" s="1" t="s">
        <v>176</v>
      </c>
      <c r="C163" s="1">
        <v>6.4564623E7</v>
      </c>
      <c r="D163" s="1" t="s">
        <v>14</v>
      </c>
      <c r="E163" s="1">
        <v>24.0</v>
      </c>
      <c r="F163" s="1" t="s">
        <v>181</v>
      </c>
      <c r="G163" s="1">
        <v>0.160477512576</v>
      </c>
    </row>
    <row r="164" ht="15.75" customHeight="1">
      <c r="A164" s="1" t="str">
        <f t="shared" si="15"/>
        <v>ADO</v>
      </c>
      <c r="B164" s="1" t="s">
        <v>176</v>
      </c>
      <c r="C164" s="1">
        <v>6.4564527E7</v>
      </c>
      <c r="D164" s="1" t="s">
        <v>14</v>
      </c>
      <c r="E164" s="1">
        <v>22.0</v>
      </c>
      <c r="F164" s="1" t="s">
        <v>182</v>
      </c>
      <c r="G164" s="1">
        <v>0.102234478348</v>
      </c>
    </row>
    <row r="165" ht="15.75" customHeight="1">
      <c r="A165" s="1" t="str">
        <f t="shared" si="15"/>
        <v>ADO</v>
      </c>
      <c r="B165" s="1" t="s">
        <v>176</v>
      </c>
      <c r="C165" s="1">
        <v>6.456472E7</v>
      </c>
      <c r="D165" s="1" t="s">
        <v>8</v>
      </c>
      <c r="E165" s="1">
        <v>23.0</v>
      </c>
      <c r="F165" s="1" t="s">
        <v>183</v>
      </c>
      <c r="G165" s="1">
        <v>-0.0632331093727</v>
      </c>
    </row>
    <row r="166" ht="15.75" customHeight="1">
      <c r="A166" s="1" t="str">
        <f t="shared" si="15"/>
        <v>ADO</v>
      </c>
      <c r="B166" s="1" t="s">
        <v>176</v>
      </c>
      <c r="C166" s="1">
        <v>6.4564485E7</v>
      </c>
      <c r="D166" s="1" t="s">
        <v>8</v>
      </c>
      <c r="E166" s="1">
        <v>24.0</v>
      </c>
      <c r="F166" s="1" t="s">
        <v>184</v>
      </c>
      <c r="G166" s="1">
        <v>-0.0375126438944</v>
      </c>
    </row>
    <row r="167" ht="15.75" customHeight="1">
      <c r="A167" s="1" t="str">
        <f t="shared" si="15"/>
        <v>ADO</v>
      </c>
      <c r="B167" s="1" t="s">
        <v>176</v>
      </c>
      <c r="C167" s="1">
        <v>6.4564669E7</v>
      </c>
      <c r="D167" s="1" t="s">
        <v>14</v>
      </c>
      <c r="E167" s="1">
        <v>24.0</v>
      </c>
      <c r="F167" s="1" t="s">
        <v>185</v>
      </c>
      <c r="G167" s="1">
        <v>0.214921907103</v>
      </c>
    </row>
    <row r="168" ht="15.75" customHeight="1">
      <c r="A168" s="1" t="str">
        <f t="shared" si="15"/>
        <v>ADO</v>
      </c>
      <c r="B168" s="1" t="s">
        <v>176</v>
      </c>
      <c r="C168" s="1">
        <v>6.4564696E7</v>
      </c>
      <c r="D168" s="1" t="s">
        <v>14</v>
      </c>
      <c r="E168" s="1">
        <v>24.0</v>
      </c>
      <c r="F168" s="1" t="s">
        <v>186</v>
      </c>
      <c r="G168" s="1">
        <v>0.00488889842282</v>
      </c>
    </row>
    <row r="169" ht="15.75" customHeight="1">
      <c r="A169" s="1" t="str">
        <f t="shared" ref="A169:A193" si="16">"ADPRH"</f>
        <v>ADPRH</v>
      </c>
      <c r="B169" s="1" t="s">
        <v>119</v>
      </c>
      <c r="C169" s="1">
        <v>1.19301127E8</v>
      </c>
      <c r="D169" s="1" t="s">
        <v>14</v>
      </c>
      <c r="E169" s="1">
        <v>22.0</v>
      </c>
      <c r="F169" s="1" t="s">
        <v>187</v>
      </c>
      <c r="G169" s="1">
        <v>0.0663936803237</v>
      </c>
    </row>
    <row r="170" ht="15.75" customHeight="1">
      <c r="A170" s="1" t="str">
        <f t="shared" si="16"/>
        <v>ADPRH</v>
      </c>
      <c r="B170" s="1" t="s">
        <v>119</v>
      </c>
      <c r="C170" s="1">
        <v>1.19301129E8</v>
      </c>
      <c r="D170" s="1" t="s">
        <v>8</v>
      </c>
      <c r="E170" s="1">
        <v>23.0</v>
      </c>
      <c r="F170" s="1" t="s">
        <v>188</v>
      </c>
      <c r="G170" s="1">
        <v>0.171105858419</v>
      </c>
    </row>
    <row r="171" ht="15.75" customHeight="1">
      <c r="A171" s="1" t="str">
        <f t="shared" si="16"/>
        <v>ADPRH</v>
      </c>
      <c r="B171" s="1" t="s">
        <v>119</v>
      </c>
      <c r="C171" s="1">
        <v>1.19298594E8</v>
      </c>
      <c r="D171" s="1" t="s">
        <v>8</v>
      </c>
      <c r="E171" s="1">
        <v>23.0</v>
      </c>
      <c r="F171" s="1" t="s">
        <v>189</v>
      </c>
      <c r="G171" s="1">
        <v>0.583347908728</v>
      </c>
    </row>
    <row r="172" ht="15.75" customHeight="1">
      <c r="A172" s="1" t="str">
        <f t="shared" si="16"/>
        <v>ADPRH</v>
      </c>
      <c r="B172" s="1" t="s">
        <v>119</v>
      </c>
      <c r="C172" s="1">
        <v>1.19298615E8</v>
      </c>
      <c r="D172" s="1" t="s">
        <v>8</v>
      </c>
      <c r="E172" s="1">
        <v>24.0</v>
      </c>
      <c r="F172" s="1" t="s">
        <v>190</v>
      </c>
      <c r="G172" s="1">
        <v>0.8357607911</v>
      </c>
    </row>
    <row r="173" ht="15.75" customHeight="1">
      <c r="A173" s="1" t="str">
        <f t="shared" si="16"/>
        <v>ADPRH</v>
      </c>
      <c r="B173" s="1" t="s">
        <v>119</v>
      </c>
      <c r="C173" s="1">
        <v>1.19298651E8</v>
      </c>
      <c r="D173" s="1" t="s">
        <v>8</v>
      </c>
      <c r="E173" s="1">
        <v>23.0</v>
      </c>
      <c r="F173" s="1" t="s">
        <v>191</v>
      </c>
      <c r="G173" s="1">
        <v>0.986758562067</v>
      </c>
    </row>
    <row r="174" ht="15.75" customHeight="1">
      <c r="A174" s="1" t="str">
        <f t="shared" si="16"/>
        <v>ADPRH</v>
      </c>
      <c r="B174" s="1" t="s">
        <v>119</v>
      </c>
      <c r="C174" s="1">
        <v>1.19298657E8</v>
      </c>
      <c r="D174" s="1" t="s">
        <v>8</v>
      </c>
      <c r="E174" s="1">
        <v>24.0</v>
      </c>
      <c r="F174" s="1" t="s">
        <v>192</v>
      </c>
      <c r="G174" s="1">
        <v>0.494458914249</v>
      </c>
    </row>
    <row r="175" ht="15.75" customHeight="1">
      <c r="A175" s="1" t="str">
        <f t="shared" si="16"/>
        <v>ADPRH</v>
      </c>
      <c r="B175" s="1" t="s">
        <v>119</v>
      </c>
      <c r="C175" s="1">
        <v>1.19298663E8</v>
      </c>
      <c r="D175" s="1" t="s">
        <v>8</v>
      </c>
      <c r="E175" s="1">
        <v>23.0</v>
      </c>
      <c r="F175" s="1" t="s">
        <v>193</v>
      </c>
      <c r="G175" s="1">
        <v>0.315241810511</v>
      </c>
    </row>
    <row r="176" ht="15.75" customHeight="1">
      <c r="A176" s="1" t="str">
        <f t="shared" si="16"/>
        <v>ADPRH</v>
      </c>
      <c r="B176" s="1" t="s">
        <v>119</v>
      </c>
      <c r="C176" s="1">
        <v>1.1929854E8</v>
      </c>
      <c r="D176" s="1" t="s">
        <v>8</v>
      </c>
      <c r="E176" s="1">
        <v>24.0</v>
      </c>
      <c r="F176" s="1" t="s">
        <v>194</v>
      </c>
      <c r="G176" s="1">
        <v>-0.0291122500847</v>
      </c>
    </row>
    <row r="177" ht="15.75" customHeight="1">
      <c r="A177" s="1" t="str">
        <f t="shared" si="16"/>
        <v>ADPRH</v>
      </c>
      <c r="B177" s="1" t="s">
        <v>119</v>
      </c>
      <c r="C177" s="1">
        <v>1.19298316E8</v>
      </c>
      <c r="D177" s="1" t="s">
        <v>14</v>
      </c>
      <c r="E177" s="1">
        <v>24.0</v>
      </c>
      <c r="F177" s="1" t="s">
        <v>195</v>
      </c>
      <c r="G177" s="1">
        <v>0.104310215283</v>
      </c>
    </row>
    <row r="178" ht="15.75" customHeight="1">
      <c r="A178" s="1" t="str">
        <f t="shared" si="16"/>
        <v>ADPRH</v>
      </c>
      <c r="B178" s="1" t="s">
        <v>119</v>
      </c>
      <c r="C178" s="1">
        <v>1.19298364E8</v>
      </c>
      <c r="D178" s="1" t="s">
        <v>14</v>
      </c>
      <c r="E178" s="1">
        <v>24.0</v>
      </c>
      <c r="F178" s="1" t="s">
        <v>196</v>
      </c>
      <c r="G178" s="1">
        <v>0.713827583078</v>
      </c>
    </row>
    <row r="179" ht="15.75" customHeight="1">
      <c r="A179" s="1" t="str">
        <f t="shared" si="16"/>
        <v>ADPRH</v>
      </c>
      <c r="B179" s="1" t="s">
        <v>119</v>
      </c>
      <c r="C179" s="1">
        <v>1.19298388E8</v>
      </c>
      <c r="D179" s="1" t="s">
        <v>14</v>
      </c>
      <c r="E179" s="1">
        <v>23.0</v>
      </c>
      <c r="F179" s="1" t="s">
        <v>197</v>
      </c>
      <c r="G179" s="1">
        <v>0.3655636857</v>
      </c>
    </row>
    <row r="180" ht="15.75" customHeight="1">
      <c r="A180" s="1" t="str">
        <f t="shared" si="16"/>
        <v>ADPRH</v>
      </c>
      <c r="B180" s="1" t="s">
        <v>119</v>
      </c>
      <c r="C180" s="1">
        <v>1.19298412E8</v>
      </c>
      <c r="D180" s="1" t="s">
        <v>14</v>
      </c>
      <c r="E180" s="1">
        <v>25.0</v>
      </c>
      <c r="F180" s="1" t="s">
        <v>198</v>
      </c>
      <c r="G180" s="1">
        <v>-0.155249568885</v>
      </c>
    </row>
    <row r="181" ht="15.75" customHeight="1">
      <c r="A181" s="1" t="str">
        <f t="shared" si="16"/>
        <v>ADPRH</v>
      </c>
      <c r="B181" s="1" t="s">
        <v>119</v>
      </c>
      <c r="C181" s="1">
        <v>1.1930104E8</v>
      </c>
      <c r="D181" s="1" t="s">
        <v>14</v>
      </c>
      <c r="E181" s="1">
        <v>23.0</v>
      </c>
      <c r="F181" s="1" t="s">
        <v>199</v>
      </c>
      <c r="G181" s="1">
        <v>0.031587658388</v>
      </c>
    </row>
    <row r="182" ht="15.75" customHeight="1">
      <c r="A182" s="1" t="str">
        <f t="shared" si="16"/>
        <v>ADPRH</v>
      </c>
      <c r="B182" s="1" t="s">
        <v>119</v>
      </c>
      <c r="C182" s="1">
        <v>1.19301068E8</v>
      </c>
      <c r="D182" s="1" t="s">
        <v>14</v>
      </c>
      <c r="E182" s="1">
        <v>24.0</v>
      </c>
      <c r="F182" s="1" t="s">
        <v>200</v>
      </c>
      <c r="G182" s="1">
        <v>0.230314910692</v>
      </c>
    </row>
    <row r="183" ht="15.75" customHeight="1">
      <c r="A183" s="1" t="str">
        <f t="shared" si="16"/>
        <v>ADPRH</v>
      </c>
      <c r="B183" s="1" t="s">
        <v>119</v>
      </c>
      <c r="C183" s="1">
        <v>1.19301081E8</v>
      </c>
      <c r="D183" s="1" t="s">
        <v>14</v>
      </c>
      <c r="E183" s="1">
        <v>24.0</v>
      </c>
      <c r="F183" s="1" t="s">
        <v>201</v>
      </c>
      <c r="G183" s="1">
        <v>-0.140793812481</v>
      </c>
    </row>
    <row r="184" ht="15.75" customHeight="1">
      <c r="A184" s="1" t="str">
        <f t="shared" si="16"/>
        <v>ADPRH</v>
      </c>
      <c r="B184" s="1" t="s">
        <v>119</v>
      </c>
      <c r="C184" s="1">
        <v>1.19301161E8</v>
      </c>
      <c r="D184" s="1" t="s">
        <v>14</v>
      </c>
      <c r="E184" s="1">
        <v>23.0</v>
      </c>
      <c r="F184" s="1" t="s">
        <v>202</v>
      </c>
      <c r="G184" s="1">
        <v>0.198677482472</v>
      </c>
    </row>
    <row r="185" ht="15.75" customHeight="1">
      <c r="A185" s="1" t="str">
        <f t="shared" si="16"/>
        <v>ADPRH</v>
      </c>
      <c r="B185" s="1" t="s">
        <v>119</v>
      </c>
      <c r="C185" s="1">
        <v>1.19301165E8</v>
      </c>
      <c r="D185" s="1" t="s">
        <v>14</v>
      </c>
      <c r="E185" s="1">
        <v>22.0</v>
      </c>
      <c r="F185" s="1" t="s">
        <v>203</v>
      </c>
      <c r="G185" s="1">
        <v>0.0816050868578</v>
      </c>
    </row>
    <row r="186" ht="15.75" customHeight="1">
      <c r="A186" s="1" t="str">
        <f t="shared" si="16"/>
        <v>ADPRH</v>
      </c>
      <c r="B186" s="1" t="s">
        <v>119</v>
      </c>
      <c r="C186" s="1">
        <v>1.19298534E8</v>
      </c>
      <c r="D186" s="1" t="s">
        <v>8</v>
      </c>
      <c r="E186" s="1">
        <v>23.0</v>
      </c>
      <c r="F186" s="1" t="s">
        <v>204</v>
      </c>
      <c r="G186" s="1">
        <v>0.821914130529</v>
      </c>
    </row>
    <row r="187" ht="15.75" customHeight="1">
      <c r="A187" s="1" t="str">
        <f t="shared" si="16"/>
        <v>ADPRH</v>
      </c>
      <c r="B187" s="1" t="s">
        <v>119</v>
      </c>
      <c r="C187" s="1">
        <v>1.19298491E8</v>
      </c>
      <c r="D187" s="1" t="s">
        <v>8</v>
      </c>
      <c r="E187" s="1">
        <v>22.0</v>
      </c>
      <c r="F187" s="1" t="s">
        <v>205</v>
      </c>
      <c r="G187" s="1">
        <v>1.17748064683</v>
      </c>
    </row>
    <row r="188" ht="15.75" customHeight="1">
      <c r="A188" s="1" t="str">
        <f t="shared" si="16"/>
        <v>ADPRH</v>
      </c>
      <c r="B188" s="1" t="s">
        <v>119</v>
      </c>
      <c r="C188" s="1">
        <v>1.19298353E8</v>
      </c>
      <c r="D188" s="1" t="s">
        <v>8</v>
      </c>
      <c r="E188" s="1">
        <v>25.0</v>
      </c>
      <c r="F188" s="1" t="s">
        <v>206</v>
      </c>
      <c r="G188" s="1">
        <v>0.451863136077</v>
      </c>
    </row>
    <row r="189" ht="15.75" customHeight="1">
      <c r="A189" s="1" t="str">
        <f t="shared" si="16"/>
        <v>ADPRH</v>
      </c>
      <c r="B189" s="1" t="s">
        <v>119</v>
      </c>
      <c r="C189" s="1">
        <v>1.19298312E8</v>
      </c>
      <c r="D189" s="1" t="s">
        <v>8</v>
      </c>
      <c r="E189" s="1">
        <v>25.0</v>
      </c>
      <c r="F189" s="1" t="s">
        <v>207</v>
      </c>
      <c r="G189" s="1">
        <v>0.581470914822</v>
      </c>
    </row>
    <row r="190" ht="15.75" customHeight="1">
      <c r="A190" s="1" t="str">
        <f t="shared" si="16"/>
        <v>ADPRH</v>
      </c>
      <c r="B190" s="1" t="s">
        <v>119</v>
      </c>
      <c r="C190" s="1">
        <v>1.19298264E8</v>
      </c>
      <c r="D190" s="1" t="s">
        <v>8</v>
      </c>
      <c r="E190" s="1">
        <v>25.0</v>
      </c>
      <c r="F190" s="1" t="s">
        <v>208</v>
      </c>
      <c r="G190" s="1">
        <v>0.214503529798</v>
      </c>
    </row>
    <row r="191" ht="15.75" customHeight="1">
      <c r="A191" s="1" t="str">
        <f t="shared" si="16"/>
        <v>ADPRH</v>
      </c>
      <c r="B191" s="1" t="s">
        <v>119</v>
      </c>
      <c r="C191" s="1">
        <v>1.19298148E8</v>
      </c>
      <c r="D191" s="1" t="s">
        <v>8</v>
      </c>
      <c r="E191" s="1">
        <v>23.0</v>
      </c>
      <c r="F191" s="1" t="s">
        <v>209</v>
      </c>
      <c r="G191" s="1">
        <v>-0.0368771330618</v>
      </c>
    </row>
    <row r="192" ht="15.75" customHeight="1">
      <c r="A192" s="1" t="str">
        <f t="shared" si="16"/>
        <v>ADPRH</v>
      </c>
      <c r="B192" s="1" t="s">
        <v>119</v>
      </c>
      <c r="C192" s="1">
        <v>1.19298567E8</v>
      </c>
      <c r="D192" s="1" t="s">
        <v>8</v>
      </c>
      <c r="E192" s="1">
        <v>24.0</v>
      </c>
      <c r="F192" s="1" t="s">
        <v>210</v>
      </c>
      <c r="G192" s="1">
        <v>0.366561765727</v>
      </c>
    </row>
    <row r="193" ht="15.75" customHeight="1">
      <c r="A193" s="1" t="str">
        <f t="shared" si="16"/>
        <v>ADPRH</v>
      </c>
      <c r="B193" s="1" t="s">
        <v>119</v>
      </c>
      <c r="C193" s="1">
        <v>1.19298546E8</v>
      </c>
      <c r="D193" s="1" t="s">
        <v>8</v>
      </c>
      <c r="E193" s="1">
        <v>24.0</v>
      </c>
      <c r="F193" s="1" t="s">
        <v>211</v>
      </c>
      <c r="G193" s="1">
        <v>0.554911197834</v>
      </c>
    </row>
    <row r="194" ht="15.75" customHeight="1">
      <c r="A194" s="1" t="str">
        <f t="shared" ref="A194:A203" si="17">"ADPRM"</f>
        <v>ADPRM</v>
      </c>
      <c r="B194" s="1" t="s">
        <v>39</v>
      </c>
      <c r="C194" s="1">
        <v>1.0601011E7</v>
      </c>
      <c r="D194" s="1" t="s">
        <v>14</v>
      </c>
      <c r="E194" s="1">
        <v>24.0</v>
      </c>
      <c r="F194" s="1" t="s">
        <v>212</v>
      </c>
      <c r="G194" s="1">
        <v>0.890282739545</v>
      </c>
    </row>
    <row r="195" ht="15.75" customHeight="1">
      <c r="A195" s="1" t="str">
        <f t="shared" si="17"/>
        <v>ADPRM</v>
      </c>
      <c r="B195" s="1" t="s">
        <v>39</v>
      </c>
      <c r="C195" s="1">
        <v>1.0600917E7</v>
      </c>
      <c r="D195" s="1" t="s">
        <v>8</v>
      </c>
      <c r="E195" s="1">
        <v>23.0</v>
      </c>
      <c r="F195" s="1" t="s">
        <v>213</v>
      </c>
      <c r="G195" s="1">
        <v>0.96422075412</v>
      </c>
    </row>
    <row r="196" ht="15.75" customHeight="1">
      <c r="A196" s="1" t="str">
        <f t="shared" si="17"/>
        <v>ADPRM</v>
      </c>
      <c r="B196" s="1" t="s">
        <v>39</v>
      </c>
      <c r="C196" s="1">
        <v>1.0600945E7</v>
      </c>
      <c r="D196" s="1" t="s">
        <v>8</v>
      </c>
      <c r="E196" s="1">
        <v>23.0</v>
      </c>
      <c r="F196" s="1" t="s">
        <v>214</v>
      </c>
      <c r="G196" s="1">
        <v>1.14549650633</v>
      </c>
    </row>
    <row r="197" ht="15.75" customHeight="1">
      <c r="A197" s="1" t="str">
        <f t="shared" si="17"/>
        <v>ADPRM</v>
      </c>
      <c r="B197" s="1" t="s">
        <v>39</v>
      </c>
      <c r="C197" s="1">
        <v>1.0601102E7</v>
      </c>
      <c r="D197" s="1" t="s">
        <v>8</v>
      </c>
      <c r="E197" s="1">
        <v>24.0</v>
      </c>
      <c r="F197" s="1" t="s">
        <v>215</v>
      </c>
      <c r="G197" s="1">
        <v>0.0392580402447</v>
      </c>
    </row>
    <row r="198" ht="15.75" customHeight="1">
      <c r="A198" s="1" t="str">
        <f t="shared" si="17"/>
        <v>ADPRM</v>
      </c>
      <c r="B198" s="1" t="s">
        <v>39</v>
      </c>
      <c r="C198" s="1">
        <v>1.0601132E7</v>
      </c>
      <c r="D198" s="1" t="s">
        <v>8</v>
      </c>
      <c r="E198" s="1">
        <v>23.0</v>
      </c>
      <c r="F198" s="1" t="s">
        <v>216</v>
      </c>
      <c r="G198" s="1">
        <v>0.0231586193617</v>
      </c>
    </row>
    <row r="199" ht="15.75" customHeight="1">
      <c r="A199" s="1" t="str">
        <f t="shared" si="17"/>
        <v>ADPRM</v>
      </c>
      <c r="B199" s="1" t="s">
        <v>39</v>
      </c>
      <c r="C199" s="1">
        <v>1.0600957E7</v>
      </c>
      <c r="D199" s="1" t="s">
        <v>14</v>
      </c>
      <c r="E199" s="1">
        <v>23.0</v>
      </c>
      <c r="F199" s="1" t="s">
        <v>217</v>
      </c>
      <c r="G199" s="1">
        <v>0.51321426469</v>
      </c>
    </row>
    <row r="200" ht="15.75" customHeight="1">
      <c r="A200" s="1" t="str">
        <f t="shared" si="17"/>
        <v>ADPRM</v>
      </c>
      <c r="B200" s="1" t="s">
        <v>39</v>
      </c>
      <c r="C200" s="1">
        <v>1.0601031E7</v>
      </c>
      <c r="D200" s="1" t="s">
        <v>14</v>
      </c>
      <c r="E200" s="1">
        <v>24.0</v>
      </c>
      <c r="F200" s="1" t="s">
        <v>218</v>
      </c>
      <c r="G200" s="1">
        <v>0.186429432874</v>
      </c>
    </row>
    <row r="201" ht="15.75" customHeight="1">
      <c r="A201" s="1" t="str">
        <f t="shared" si="17"/>
        <v>ADPRM</v>
      </c>
      <c r="B201" s="1" t="s">
        <v>39</v>
      </c>
      <c r="C201" s="1">
        <v>1.0600988E7</v>
      </c>
      <c r="D201" s="1" t="s">
        <v>14</v>
      </c>
      <c r="E201" s="1">
        <v>24.0</v>
      </c>
      <c r="F201" s="1" t="s">
        <v>219</v>
      </c>
      <c r="G201" s="1">
        <v>0.269658165455</v>
      </c>
    </row>
    <row r="202" ht="15.75" customHeight="1">
      <c r="A202" s="1" t="str">
        <f t="shared" si="17"/>
        <v>ADPRM</v>
      </c>
      <c r="B202" s="1" t="s">
        <v>39</v>
      </c>
      <c r="C202" s="1">
        <v>1.0601064E7</v>
      </c>
      <c r="D202" s="1" t="s">
        <v>14</v>
      </c>
      <c r="E202" s="1">
        <v>24.0</v>
      </c>
      <c r="F202" s="1" t="s">
        <v>220</v>
      </c>
      <c r="G202" s="1">
        <v>0.0317127792385</v>
      </c>
    </row>
    <row r="203" ht="15.75" customHeight="1">
      <c r="A203" s="1" t="str">
        <f t="shared" si="17"/>
        <v>ADPRM</v>
      </c>
      <c r="B203" s="1" t="s">
        <v>39</v>
      </c>
      <c r="C203" s="1">
        <v>1.0601082E7</v>
      </c>
      <c r="D203" s="1" t="s">
        <v>14</v>
      </c>
      <c r="E203" s="1">
        <v>24.0</v>
      </c>
      <c r="F203" s="1" t="s">
        <v>221</v>
      </c>
      <c r="G203" s="1">
        <v>0.444316150422</v>
      </c>
    </row>
    <row r="204" ht="15.75" customHeight="1">
      <c r="A204" s="1" t="str">
        <f t="shared" ref="A204:A216" si="18">"ADSL"</f>
        <v>ADSL</v>
      </c>
      <c r="B204" s="1" t="s">
        <v>222</v>
      </c>
      <c r="C204" s="1">
        <v>4.0742501E7</v>
      </c>
      <c r="D204" s="1" t="s">
        <v>8</v>
      </c>
      <c r="E204" s="1">
        <v>23.0</v>
      </c>
      <c r="F204" s="1" t="s">
        <v>223</v>
      </c>
      <c r="G204" s="1">
        <v>0.13011439966</v>
      </c>
    </row>
    <row r="205" ht="15.75" customHeight="1">
      <c r="A205" s="1" t="str">
        <f t="shared" si="18"/>
        <v>ADSL</v>
      </c>
      <c r="B205" s="1" t="s">
        <v>222</v>
      </c>
      <c r="C205" s="1">
        <v>4.0742678E7</v>
      </c>
      <c r="D205" s="1" t="s">
        <v>14</v>
      </c>
      <c r="E205" s="1">
        <v>24.0</v>
      </c>
      <c r="F205" s="1" t="s">
        <v>224</v>
      </c>
      <c r="G205" s="1">
        <v>-0.0581272468621</v>
      </c>
    </row>
    <row r="206" ht="15.75" customHeight="1">
      <c r="A206" s="1" t="str">
        <f t="shared" si="18"/>
        <v>ADSL</v>
      </c>
      <c r="B206" s="1" t="s">
        <v>222</v>
      </c>
      <c r="C206" s="1">
        <v>4.0742501E7</v>
      </c>
      <c r="D206" s="1" t="s">
        <v>8</v>
      </c>
      <c r="E206" s="1">
        <v>24.0</v>
      </c>
      <c r="F206" s="1" t="s">
        <v>225</v>
      </c>
      <c r="G206" s="1">
        <v>0.0679780722264</v>
      </c>
    </row>
    <row r="207" ht="15.75" customHeight="1">
      <c r="A207" s="1" t="str">
        <f t="shared" si="18"/>
        <v>ADSL</v>
      </c>
      <c r="B207" s="1" t="s">
        <v>222</v>
      </c>
      <c r="C207" s="1">
        <v>4.0742729E7</v>
      </c>
      <c r="D207" s="1" t="s">
        <v>14</v>
      </c>
      <c r="E207" s="1">
        <v>24.0</v>
      </c>
      <c r="F207" s="1" t="s">
        <v>226</v>
      </c>
      <c r="G207" s="1">
        <v>0.942789645295</v>
      </c>
    </row>
    <row r="208" ht="15.75" customHeight="1">
      <c r="A208" s="1" t="str">
        <f t="shared" si="18"/>
        <v>ADSL</v>
      </c>
      <c r="B208" s="1" t="s">
        <v>222</v>
      </c>
      <c r="C208" s="1">
        <v>4.0742737E7</v>
      </c>
      <c r="D208" s="1" t="s">
        <v>14</v>
      </c>
      <c r="E208" s="1">
        <v>23.0</v>
      </c>
      <c r="F208" s="1" t="s">
        <v>227</v>
      </c>
      <c r="G208" s="1">
        <v>0.916560639111</v>
      </c>
    </row>
    <row r="209" ht="15.75" customHeight="1">
      <c r="A209" s="1" t="str">
        <f t="shared" si="18"/>
        <v>ADSL</v>
      </c>
      <c r="B209" s="1" t="s">
        <v>222</v>
      </c>
      <c r="C209" s="1">
        <v>4.0742681E7</v>
      </c>
      <c r="D209" s="1" t="s">
        <v>14</v>
      </c>
      <c r="E209" s="1">
        <v>23.0</v>
      </c>
      <c r="F209" s="1" t="s">
        <v>228</v>
      </c>
      <c r="G209" s="1">
        <v>0.122924842602</v>
      </c>
    </row>
    <row r="210" ht="15.75" customHeight="1">
      <c r="A210" s="1" t="str">
        <f t="shared" si="18"/>
        <v>ADSL</v>
      </c>
      <c r="B210" s="1" t="s">
        <v>222</v>
      </c>
      <c r="C210" s="1">
        <v>4.0742458E7</v>
      </c>
      <c r="D210" s="1" t="s">
        <v>8</v>
      </c>
      <c r="E210" s="1">
        <v>22.0</v>
      </c>
      <c r="F210" s="1" t="s">
        <v>229</v>
      </c>
      <c r="G210" s="1">
        <v>0.00241249352298</v>
      </c>
    </row>
    <row r="211" ht="15.75" customHeight="1">
      <c r="A211" s="1" t="str">
        <f t="shared" si="18"/>
        <v>ADSL</v>
      </c>
      <c r="B211" s="1" t="s">
        <v>222</v>
      </c>
      <c r="C211" s="1">
        <v>4.0742584E7</v>
      </c>
      <c r="D211" s="1" t="s">
        <v>14</v>
      </c>
      <c r="E211" s="1">
        <v>24.0</v>
      </c>
      <c r="F211" s="1" t="s">
        <v>230</v>
      </c>
      <c r="G211" s="1">
        <v>0.68461349118</v>
      </c>
    </row>
    <row r="212" ht="15.75" customHeight="1">
      <c r="A212" s="1" t="str">
        <f t="shared" si="18"/>
        <v>ADSL</v>
      </c>
      <c r="B212" s="1" t="s">
        <v>222</v>
      </c>
      <c r="C212" s="1">
        <v>4.0742556E7</v>
      </c>
      <c r="D212" s="1" t="s">
        <v>14</v>
      </c>
      <c r="E212" s="1">
        <v>24.0</v>
      </c>
      <c r="F212" s="1" t="s">
        <v>231</v>
      </c>
      <c r="G212" s="1">
        <v>1.14064971559</v>
      </c>
    </row>
    <row r="213" ht="15.75" customHeight="1">
      <c r="A213" s="1" t="str">
        <f t="shared" si="18"/>
        <v>ADSL</v>
      </c>
      <c r="B213" s="1" t="s">
        <v>222</v>
      </c>
      <c r="C213" s="1">
        <v>4.0742607E7</v>
      </c>
      <c r="D213" s="1" t="s">
        <v>8</v>
      </c>
      <c r="E213" s="1">
        <v>24.0</v>
      </c>
      <c r="F213" s="1" t="s">
        <v>232</v>
      </c>
      <c r="G213" s="1">
        <v>0.100724240986</v>
      </c>
    </row>
    <row r="214" ht="15.75" customHeight="1">
      <c r="A214" s="1" t="str">
        <f t="shared" si="18"/>
        <v>ADSL</v>
      </c>
      <c r="B214" s="1" t="s">
        <v>222</v>
      </c>
      <c r="C214" s="1">
        <v>4.0742631E7</v>
      </c>
      <c r="D214" s="1" t="s">
        <v>8</v>
      </c>
      <c r="E214" s="1">
        <v>24.0</v>
      </c>
      <c r="F214" s="1" t="s">
        <v>233</v>
      </c>
      <c r="G214" s="1">
        <v>0.00573337908152</v>
      </c>
    </row>
    <row r="215" ht="15.75" customHeight="1">
      <c r="A215" s="1" t="str">
        <f t="shared" si="18"/>
        <v>ADSL</v>
      </c>
      <c r="B215" s="1" t="s">
        <v>222</v>
      </c>
      <c r="C215" s="1">
        <v>4.074266E7</v>
      </c>
      <c r="D215" s="1" t="s">
        <v>14</v>
      </c>
      <c r="E215" s="1">
        <v>22.0</v>
      </c>
      <c r="F215" s="1" t="s">
        <v>234</v>
      </c>
      <c r="G215" s="1">
        <v>0.00280907106343</v>
      </c>
    </row>
    <row r="216" ht="15.75" customHeight="1">
      <c r="A216" s="1" t="str">
        <f t="shared" si="18"/>
        <v>ADSL</v>
      </c>
      <c r="B216" s="1" t="s">
        <v>222</v>
      </c>
      <c r="C216" s="1">
        <v>4.0742707E7</v>
      </c>
      <c r="D216" s="1" t="s">
        <v>8</v>
      </c>
      <c r="E216" s="1">
        <v>24.0</v>
      </c>
      <c r="F216" s="1" t="s">
        <v>235</v>
      </c>
      <c r="G216" s="1">
        <v>0.607618788741</v>
      </c>
    </row>
    <row r="217" ht="15.75" customHeight="1">
      <c r="A217" s="1" t="str">
        <f t="shared" ref="A217:A225" si="19">"ADSS"</f>
        <v>ADSS</v>
      </c>
      <c r="B217" s="1" t="s">
        <v>108</v>
      </c>
      <c r="C217" s="1">
        <v>2.44615468E8</v>
      </c>
      <c r="D217" s="1" t="s">
        <v>14</v>
      </c>
      <c r="E217" s="1">
        <v>24.0</v>
      </c>
      <c r="F217" s="1" t="s">
        <v>236</v>
      </c>
      <c r="G217" s="1">
        <v>0.0330872350767</v>
      </c>
    </row>
    <row r="218" ht="15.75" customHeight="1">
      <c r="A218" s="1" t="str">
        <f t="shared" si="19"/>
        <v>ADSS</v>
      </c>
      <c r="B218" s="1" t="s">
        <v>108</v>
      </c>
      <c r="C218" s="1">
        <v>2.44615458E8</v>
      </c>
      <c r="D218" s="1" t="s">
        <v>14</v>
      </c>
      <c r="E218" s="1">
        <v>23.0</v>
      </c>
      <c r="F218" s="1" t="s">
        <v>237</v>
      </c>
      <c r="G218" s="1">
        <v>-0.0119247013989</v>
      </c>
    </row>
    <row r="219" ht="15.75" customHeight="1">
      <c r="A219" s="1" t="str">
        <f t="shared" si="19"/>
        <v>ADSS</v>
      </c>
      <c r="B219" s="1" t="s">
        <v>108</v>
      </c>
      <c r="C219" s="1">
        <v>2.44615211E8</v>
      </c>
      <c r="D219" s="1" t="s">
        <v>14</v>
      </c>
      <c r="E219" s="1">
        <v>24.0</v>
      </c>
      <c r="F219" s="1" t="s">
        <v>238</v>
      </c>
      <c r="G219" s="1">
        <v>1.12730558086</v>
      </c>
    </row>
    <row r="220" ht="15.75" customHeight="1">
      <c r="A220" s="1" t="str">
        <f t="shared" si="19"/>
        <v>ADSS</v>
      </c>
      <c r="B220" s="1" t="s">
        <v>108</v>
      </c>
      <c r="C220" s="1">
        <v>2.44615191E8</v>
      </c>
      <c r="D220" s="1" t="s">
        <v>14</v>
      </c>
      <c r="E220" s="1">
        <v>23.0</v>
      </c>
      <c r="F220" s="1" t="s">
        <v>239</v>
      </c>
      <c r="G220" s="1">
        <v>1.40188927405</v>
      </c>
    </row>
    <row r="221" ht="15.75" customHeight="1">
      <c r="A221" s="1" t="str">
        <f t="shared" si="19"/>
        <v>ADSS</v>
      </c>
      <c r="B221" s="1" t="s">
        <v>108</v>
      </c>
      <c r="C221" s="1">
        <v>2.44615406E8</v>
      </c>
      <c r="D221" s="1" t="s">
        <v>8</v>
      </c>
      <c r="E221" s="1">
        <v>24.0</v>
      </c>
      <c r="F221" s="1" t="s">
        <v>240</v>
      </c>
      <c r="G221" s="1">
        <v>0.156685666791</v>
      </c>
    </row>
    <row r="222" ht="15.75" customHeight="1">
      <c r="A222" s="1" t="str">
        <f t="shared" si="19"/>
        <v>ADSS</v>
      </c>
      <c r="B222" s="1" t="s">
        <v>108</v>
      </c>
      <c r="C222" s="1">
        <v>2.44615389E8</v>
      </c>
      <c r="D222" s="1" t="s">
        <v>8</v>
      </c>
      <c r="E222" s="1">
        <v>23.0</v>
      </c>
      <c r="F222" s="1" t="s">
        <v>241</v>
      </c>
      <c r="G222" s="1">
        <v>0.0834748879353</v>
      </c>
    </row>
    <row r="223" ht="15.75" customHeight="1">
      <c r="A223" s="1" t="str">
        <f t="shared" si="19"/>
        <v>ADSS</v>
      </c>
      <c r="B223" s="1" t="s">
        <v>108</v>
      </c>
      <c r="C223" s="1">
        <v>2.44615321E8</v>
      </c>
      <c r="D223" s="1" t="s">
        <v>8</v>
      </c>
      <c r="E223" s="1">
        <v>24.0</v>
      </c>
      <c r="F223" s="1" t="s">
        <v>242</v>
      </c>
      <c r="G223" s="1">
        <v>0.45311068416</v>
      </c>
    </row>
    <row r="224" ht="15.75" customHeight="1">
      <c r="A224" s="1" t="str">
        <f t="shared" si="19"/>
        <v>ADSS</v>
      </c>
      <c r="B224" s="1" t="s">
        <v>108</v>
      </c>
      <c r="C224" s="1">
        <v>2.44615421E8</v>
      </c>
      <c r="D224" s="1" t="s">
        <v>14</v>
      </c>
      <c r="E224" s="1">
        <v>24.0</v>
      </c>
      <c r="F224" s="1" t="s">
        <v>243</v>
      </c>
      <c r="G224" s="1">
        <v>0.0116382331367</v>
      </c>
    </row>
    <row r="225" ht="15.75" customHeight="1">
      <c r="A225" s="1" t="str">
        <f t="shared" si="19"/>
        <v>ADSS</v>
      </c>
      <c r="B225" s="1" t="s">
        <v>108</v>
      </c>
      <c r="C225" s="1">
        <v>2.44615289E8</v>
      </c>
      <c r="D225" s="1" t="s">
        <v>8</v>
      </c>
      <c r="E225" s="1">
        <v>24.0</v>
      </c>
      <c r="F225" s="1" t="s">
        <v>244</v>
      </c>
      <c r="G225" s="1">
        <v>0.470805145085</v>
      </c>
    </row>
    <row r="226" ht="15.75" customHeight="1">
      <c r="A226" s="1" t="str">
        <f t="shared" ref="A226:A235" si="20">"AFG3L2"</f>
        <v>AFG3L2</v>
      </c>
      <c r="B226" s="1" t="s">
        <v>245</v>
      </c>
      <c r="C226" s="1">
        <v>1.237706E7</v>
      </c>
      <c r="D226" s="1" t="s">
        <v>8</v>
      </c>
      <c r="E226" s="1">
        <v>24.0</v>
      </c>
      <c r="F226" s="1" t="s">
        <v>246</v>
      </c>
      <c r="G226" s="1">
        <v>0.14578038148</v>
      </c>
    </row>
    <row r="227" ht="15.75" customHeight="1">
      <c r="A227" s="1" t="str">
        <f t="shared" si="20"/>
        <v>AFG3L2</v>
      </c>
      <c r="B227" s="1" t="s">
        <v>245</v>
      </c>
      <c r="C227" s="1">
        <v>1.2377332E7</v>
      </c>
      <c r="D227" s="1" t="s">
        <v>14</v>
      </c>
      <c r="E227" s="1">
        <v>24.0</v>
      </c>
      <c r="F227" s="1" t="s">
        <v>247</v>
      </c>
      <c r="G227" s="1">
        <v>-0.0208641800458</v>
      </c>
    </row>
    <row r="228" ht="15.75" customHeight="1">
      <c r="A228" s="1" t="str">
        <f t="shared" si="20"/>
        <v>AFG3L2</v>
      </c>
      <c r="B228" s="1" t="s">
        <v>245</v>
      </c>
      <c r="C228" s="1">
        <v>1.237715E7</v>
      </c>
      <c r="D228" s="1" t="s">
        <v>14</v>
      </c>
      <c r="E228" s="1">
        <v>24.0</v>
      </c>
      <c r="F228" s="1" t="s">
        <v>248</v>
      </c>
      <c r="G228" s="1">
        <v>0.0426616293278</v>
      </c>
    </row>
    <row r="229" ht="15.75" customHeight="1">
      <c r="A229" s="1" t="str">
        <f t="shared" si="20"/>
        <v>AFG3L2</v>
      </c>
      <c r="B229" s="1" t="s">
        <v>245</v>
      </c>
      <c r="C229" s="1">
        <v>1.2377256E7</v>
      </c>
      <c r="D229" s="1" t="s">
        <v>8</v>
      </c>
      <c r="E229" s="1">
        <v>24.0</v>
      </c>
      <c r="F229" s="1" t="s">
        <v>249</v>
      </c>
      <c r="G229" s="1">
        <v>0.0277618385726</v>
      </c>
    </row>
    <row r="230" ht="15.75" customHeight="1">
      <c r="A230" s="1" t="str">
        <f t="shared" si="20"/>
        <v>AFG3L2</v>
      </c>
      <c r="B230" s="1" t="s">
        <v>245</v>
      </c>
      <c r="C230" s="1">
        <v>1.2377251E7</v>
      </c>
      <c r="D230" s="1" t="s">
        <v>8</v>
      </c>
      <c r="E230" s="1">
        <v>24.0</v>
      </c>
      <c r="F230" s="1" t="s">
        <v>250</v>
      </c>
      <c r="G230" s="1">
        <v>-0.00537862291999</v>
      </c>
    </row>
    <row r="231" ht="15.75" customHeight="1">
      <c r="A231" s="1" t="str">
        <f t="shared" si="20"/>
        <v>AFG3L2</v>
      </c>
      <c r="B231" s="1" t="s">
        <v>245</v>
      </c>
      <c r="C231" s="1">
        <v>1.2377216E7</v>
      </c>
      <c r="D231" s="1" t="s">
        <v>8</v>
      </c>
      <c r="E231" s="1">
        <v>24.0</v>
      </c>
      <c r="F231" s="1" t="s">
        <v>251</v>
      </c>
      <c r="G231" s="1">
        <v>0.464945768061</v>
      </c>
    </row>
    <row r="232" ht="15.75" customHeight="1">
      <c r="A232" s="1" t="str">
        <f t="shared" si="20"/>
        <v>AFG3L2</v>
      </c>
      <c r="B232" s="1" t="s">
        <v>245</v>
      </c>
      <c r="C232" s="1">
        <v>1.2377089E7</v>
      </c>
      <c r="D232" s="1" t="s">
        <v>8</v>
      </c>
      <c r="E232" s="1">
        <v>23.0</v>
      </c>
      <c r="F232" s="1" t="s">
        <v>252</v>
      </c>
      <c r="G232" s="1">
        <v>0.627848744413</v>
      </c>
    </row>
    <row r="233" ht="15.75" customHeight="1">
      <c r="A233" s="1" t="str">
        <f t="shared" si="20"/>
        <v>AFG3L2</v>
      </c>
      <c r="B233" s="1" t="s">
        <v>245</v>
      </c>
      <c r="C233" s="1">
        <v>1.2377232E7</v>
      </c>
      <c r="D233" s="1" t="s">
        <v>14</v>
      </c>
      <c r="E233" s="1">
        <v>24.0</v>
      </c>
      <c r="F233" s="1" t="s">
        <v>253</v>
      </c>
      <c r="G233" s="1">
        <v>1.90720548753</v>
      </c>
    </row>
    <row r="234" ht="15.75" customHeight="1">
      <c r="A234" s="1" t="str">
        <f t="shared" si="20"/>
        <v>AFG3L2</v>
      </c>
      <c r="B234" s="1" t="s">
        <v>245</v>
      </c>
      <c r="C234" s="1">
        <v>1.2377163E7</v>
      </c>
      <c r="D234" s="1" t="s">
        <v>14</v>
      </c>
      <c r="E234" s="1">
        <v>24.0</v>
      </c>
      <c r="F234" s="1" t="s">
        <v>254</v>
      </c>
      <c r="G234" s="1">
        <v>0.220261159978</v>
      </c>
    </row>
    <row r="235" ht="15.75" customHeight="1">
      <c r="A235" s="1" t="str">
        <f t="shared" si="20"/>
        <v>AFG3L2</v>
      </c>
      <c r="B235" s="1" t="s">
        <v>245</v>
      </c>
      <c r="C235" s="1">
        <v>1.2377054E7</v>
      </c>
      <c r="D235" s="1" t="s">
        <v>8</v>
      </c>
      <c r="E235" s="1">
        <v>24.0</v>
      </c>
      <c r="F235" s="1" t="s">
        <v>255</v>
      </c>
      <c r="G235" s="1">
        <v>0.0585458097998</v>
      </c>
    </row>
    <row r="236" ht="15.75" customHeight="1">
      <c r="A236" s="1" t="str">
        <f t="shared" ref="A236:A245" si="21">"AGPS"</f>
        <v>AGPS</v>
      </c>
      <c r="B236" s="1" t="s">
        <v>256</v>
      </c>
      <c r="C236" s="1">
        <v>1.78257482E8</v>
      </c>
      <c r="D236" s="1" t="s">
        <v>8</v>
      </c>
      <c r="E236" s="1">
        <v>23.0</v>
      </c>
      <c r="F236" s="1" t="s">
        <v>257</v>
      </c>
      <c r="G236" s="1">
        <v>0.0679279814304</v>
      </c>
    </row>
    <row r="237" ht="15.75" customHeight="1">
      <c r="A237" s="1" t="str">
        <f t="shared" si="21"/>
        <v>AGPS</v>
      </c>
      <c r="B237" s="1" t="s">
        <v>256</v>
      </c>
      <c r="C237" s="1">
        <v>1.78257321E8</v>
      </c>
      <c r="D237" s="1" t="s">
        <v>8</v>
      </c>
      <c r="E237" s="1">
        <v>23.0</v>
      </c>
      <c r="F237" s="1" t="s">
        <v>258</v>
      </c>
      <c r="G237" s="1">
        <v>0.403723230087</v>
      </c>
    </row>
    <row r="238" ht="15.75" customHeight="1">
      <c r="A238" s="1" t="str">
        <f t="shared" si="21"/>
        <v>AGPS</v>
      </c>
      <c r="B238" s="1" t="s">
        <v>256</v>
      </c>
      <c r="C238" s="1">
        <v>1.78257511E8</v>
      </c>
      <c r="D238" s="1" t="s">
        <v>14</v>
      </c>
      <c r="E238" s="1">
        <v>24.0</v>
      </c>
      <c r="F238" s="1" t="s">
        <v>259</v>
      </c>
      <c r="G238" s="1">
        <v>1.29917703079</v>
      </c>
    </row>
    <row r="239" ht="15.75" customHeight="1">
      <c r="A239" s="1" t="str">
        <f t="shared" si="21"/>
        <v>AGPS</v>
      </c>
      <c r="B239" s="1" t="s">
        <v>256</v>
      </c>
      <c r="C239" s="1">
        <v>1.7825752E8</v>
      </c>
      <c r="D239" s="1" t="s">
        <v>14</v>
      </c>
      <c r="E239" s="1">
        <v>24.0</v>
      </c>
      <c r="F239" s="1" t="s">
        <v>260</v>
      </c>
      <c r="G239" s="1">
        <v>0.771490931348</v>
      </c>
    </row>
    <row r="240" ht="15.75" customHeight="1">
      <c r="A240" s="1" t="str">
        <f t="shared" si="21"/>
        <v>AGPS</v>
      </c>
      <c r="B240" s="1" t="s">
        <v>256</v>
      </c>
      <c r="C240" s="1">
        <v>1.78257597E8</v>
      </c>
      <c r="D240" s="1" t="s">
        <v>14</v>
      </c>
      <c r="E240" s="1">
        <v>22.0</v>
      </c>
      <c r="F240" s="1" t="s">
        <v>261</v>
      </c>
      <c r="G240" s="1">
        <v>0.0548233370315</v>
      </c>
    </row>
    <row r="241" ht="15.75" customHeight="1">
      <c r="A241" s="1" t="str">
        <f t="shared" si="21"/>
        <v>AGPS</v>
      </c>
      <c r="B241" s="1" t="s">
        <v>256</v>
      </c>
      <c r="C241" s="1">
        <v>1.78257621E8</v>
      </c>
      <c r="D241" s="1" t="s">
        <v>14</v>
      </c>
      <c r="E241" s="1">
        <v>24.0</v>
      </c>
      <c r="F241" s="1" t="s">
        <v>262</v>
      </c>
      <c r="G241" s="1">
        <v>0.0162758352923</v>
      </c>
    </row>
    <row r="242" ht="15.75" customHeight="1">
      <c r="A242" s="1" t="str">
        <f t="shared" si="21"/>
        <v>AGPS</v>
      </c>
      <c r="B242" s="1" t="s">
        <v>256</v>
      </c>
      <c r="C242" s="1">
        <v>1.78257627E8</v>
      </c>
      <c r="D242" s="1" t="s">
        <v>14</v>
      </c>
      <c r="E242" s="1">
        <v>24.0</v>
      </c>
      <c r="F242" s="1" t="s">
        <v>263</v>
      </c>
      <c r="G242" s="1">
        <v>0.114213325425</v>
      </c>
    </row>
    <row r="243" ht="15.75" customHeight="1">
      <c r="A243" s="1" t="str">
        <f t="shared" si="21"/>
        <v>AGPS</v>
      </c>
      <c r="B243" s="1" t="s">
        <v>256</v>
      </c>
      <c r="C243" s="1">
        <v>1.782574E8</v>
      </c>
      <c r="D243" s="1" t="s">
        <v>8</v>
      </c>
      <c r="E243" s="1">
        <v>22.0</v>
      </c>
      <c r="F243" s="1" t="s">
        <v>264</v>
      </c>
      <c r="G243" s="1">
        <v>0.0878777686192</v>
      </c>
    </row>
    <row r="244" ht="15.75" customHeight="1">
      <c r="A244" s="1" t="str">
        <f t="shared" si="21"/>
        <v>AGPS</v>
      </c>
      <c r="B244" s="1" t="s">
        <v>256</v>
      </c>
      <c r="C244" s="1">
        <v>1.78257644E8</v>
      </c>
      <c r="D244" s="1" t="s">
        <v>14</v>
      </c>
      <c r="E244" s="1">
        <v>24.0</v>
      </c>
      <c r="F244" s="1" t="s">
        <v>265</v>
      </c>
      <c r="G244" s="1">
        <v>0.77983863914</v>
      </c>
    </row>
    <row r="245" ht="15.75" customHeight="1">
      <c r="A245" s="1" t="str">
        <f t="shared" si="21"/>
        <v>AGPS</v>
      </c>
      <c r="B245" s="1" t="s">
        <v>256</v>
      </c>
      <c r="C245" s="1">
        <v>1.78257656E8</v>
      </c>
      <c r="D245" s="1" t="s">
        <v>14</v>
      </c>
      <c r="E245" s="1">
        <v>24.0</v>
      </c>
      <c r="F245" s="1" t="s">
        <v>266</v>
      </c>
      <c r="G245" s="1">
        <v>0.920984330067</v>
      </c>
    </row>
    <row r="246" ht="15.75" customHeight="1">
      <c r="A246" s="1" t="str">
        <f t="shared" ref="A246:A255" si="22">"AIFM1"</f>
        <v>AIFM1</v>
      </c>
      <c r="B246" s="1" t="s">
        <v>50</v>
      </c>
      <c r="C246" s="1">
        <v>1.29299839E8</v>
      </c>
      <c r="D246" s="1" t="s">
        <v>14</v>
      </c>
      <c r="E246" s="1">
        <v>22.0</v>
      </c>
      <c r="F246" s="1" t="s">
        <v>267</v>
      </c>
      <c r="G246" s="1">
        <v>0.77135522196</v>
      </c>
    </row>
    <row r="247" ht="15.75" customHeight="1">
      <c r="A247" s="1" t="str">
        <f t="shared" si="22"/>
        <v>AIFM1</v>
      </c>
      <c r="B247" s="1" t="s">
        <v>50</v>
      </c>
      <c r="C247" s="1">
        <v>1.29299826E8</v>
      </c>
      <c r="D247" s="1" t="s">
        <v>14</v>
      </c>
      <c r="E247" s="1">
        <v>24.0</v>
      </c>
      <c r="F247" s="1" t="s">
        <v>268</v>
      </c>
      <c r="G247" s="1">
        <v>0.378576823146</v>
      </c>
    </row>
    <row r="248" ht="15.75" customHeight="1">
      <c r="A248" s="1" t="str">
        <f t="shared" si="22"/>
        <v>AIFM1</v>
      </c>
      <c r="B248" s="1" t="s">
        <v>50</v>
      </c>
      <c r="C248" s="1">
        <v>1.29299803E8</v>
      </c>
      <c r="D248" s="1" t="s">
        <v>14</v>
      </c>
      <c r="E248" s="1">
        <v>24.0</v>
      </c>
      <c r="F248" s="1" t="s">
        <v>269</v>
      </c>
      <c r="G248" s="1">
        <v>0.961202139062</v>
      </c>
    </row>
    <row r="249" ht="15.75" customHeight="1">
      <c r="A249" s="1" t="str">
        <f t="shared" si="22"/>
        <v>AIFM1</v>
      </c>
      <c r="B249" s="1" t="s">
        <v>50</v>
      </c>
      <c r="C249" s="1">
        <v>1.29299612E8</v>
      </c>
      <c r="D249" s="1" t="s">
        <v>14</v>
      </c>
      <c r="E249" s="1">
        <v>23.0</v>
      </c>
      <c r="F249" s="1" t="s">
        <v>270</v>
      </c>
      <c r="G249" s="1">
        <v>0.0630040135926</v>
      </c>
    </row>
    <row r="250" ht="15.75" customHeight="1">
      <c r="A250" s="1" t="str">
        <f t="shared" si="22"/>
        <v>AIFM1</v>
      </c>
      <c r="B250" s="1" t="s">
        <v>50</v>
      </c>
      <c r="C250" s="1">
        <v>1.2929987E8</v>
      </c>
      <c r="D250" s="1" t="s">
        <v>8</v>
      </c>
      <c r="E250" s="1">
        <v>21.0</v>
      </c>
      <c r="F250" s="1" t="s">
        <v>271</v>
      </c>
      <c r="G250" s="1">
        <v>-0.104619634751</v>
      </c>
    </row>
    <row r="251" ht="15.75" customHeight="1">
      <c r="A251" s="1" t="str">
        <f t="shared" si="22"/>
        <v>AIFM1</v>
      </c>
      <c r="B251" s="1" t="s">
        <v>50</v>
      </c>
      <c r="C251" s="1">
        <v>1.29299718E8</v>
      </c>
      <c r="D251" s="1" t="s">
        <v>8</v>
      </c>
      <c r="E251" s="1">
        <v>24.0</v>
      </c>
      <c r="F251" s="1" t="s">
        <v>272</v>
      </c>
      <c r="G251" s="1">
        <v>1.04007996712</v>
      </c>
    </row>
    <row r="252" ht="15.75" customHeight="1">
      <c r="A252" s="1" t="str">
        <f t="shared" si="22"/>
        <v>AIFM1</v>
      </c>
      <c r="B252" s="1" t="s">
        <v>50</v>
      </c>
      <c r="C252" s="1">
        <v>1.29299709E8</v>
      </c>
      <c r="D252" s="1" t="s">
        <v>8</v>
      </c>
      <c r="E252" s="1">
        <v>24.0</v>
      </c>
      <c r="F252" s="1" t="s">
        <v>273</v>
      </c>
      <c r="G252" s="1">
        <v>0.805739802504</v>
      </c>
    </row>
    <row r="253" ht="15.75" customHeight="1">
      <c r="A253" s="1" t="str">
        <f t="shared" si="22"/>
        <v>AIFM1</v>
      </c>
      <c r="B253" s="1" t="s">
        <v>50</v>
      </c>
      <c r="C253" s="1">
        <v>1.29299613E8</v>
      </c>
      <c r="D253" s="1" t="s">
        <v>8</v>
      </c>
      <c r="E253" s="1">
        <v>23.0</v>
      </c>
      <c r="F253" s="1" t="s">
        <v>274</v>
      </c>
      <c r="G253" s="1">
        <v>0.161610472798</v>
      </c>
    </row>
    <row r="254" ht="15.75" customHeight="1">
      <c r="A254" s="1" t="str">
        <f t="shared" si="22"/>
        <v>AIFM1</v>
      </c>
      <c r="B254" s="1" t="s">
        <v>50</v>
      </c>
      <c r="C254" s="1">
        <v>1.29299884E8</v>
      </c>
      <c r="D254" s="1" t="s">
        <v>14</v>
      </c>
      <c r="E254" s="1">
        <v>24.0</v>
      </c>
      <c r="F254" s="1" t="s">
        <v>275</v>
      </c>
      <c r="G254" s="1">
        <v>0.097081198011</v>
      </c>
    </row>
    <row r="255" ht="15.75" customHeight="1">
      <c r="A255" s="1" t="str">
        <f t="shared" si="22"/>
        <v>AIFM1</v>
      </c>
      <c r="B255" s="1" t="s">
        <v>50</v>
      </c>
      <c r="C255" s="1">
        <v>1.29299638E8</v>
      </c>
      <c r="D255" s="1" t="s">
        <v>8</v>
      </c>
      <c r="E255" s="1">
        <v>24.0</v>
      </c>
      <c r="F255" s="1" t="s">
        <v>276</v>
      </c>
      <c r="G255" s="1">
        <v>0.998717893814</v>
      </c>
    </row>
    <row r="256" ht="15.75" customHeight="1">
      <c r="A256" s="1" t="str">
        <f t="shared" ref="A256:A275" si="23">"AKT2"</f>
        <v>AKT2</v>
      </c>
      <c r="B256" s="1" t="s">
        <v>277</v>
      </c>
      <c r="C256" s="1">
        <v>4.0791077E7</v>
      </c>
      <c r="D256" s="1" t="s">
        <v>14</v>
      </c>
      <c r="E256" s="1">
        <v>22.0</v>
      </c>
      <c r="F256" s="1" t="s">
        <v>278</v>
      </c>
      <c r="G256" s="1">
        <v>0.498599786568</v>
      </c>
    </row>
    <row r="257" ht="15.75" customHeight="1">
      <c r="A257" s="1" t="str">
        <f t="shared" si="23"/>
        <v>AKT2</v>
      </c>
      <c r="B257" s="1" t="s">
        <v>277</v>
      </c>
      <c r="C257" s="1">
        <v>4.0770939E7</v>
      </c>
      <c r="D257" s="1" t="s">
        <v>8</v>
      </c>
      <c r="E257" s="1">
        <v>25.0</v>
      </c>
      <c r="F257" s="1" t="s">
        <v>279</v>
      </c>
      <c r="G257" s="1">
        <v>0.289062153046</v>
      </c>
    </row>
    <row r="258" ht="15.75" customHeight="1">
      <c r="A258" s="1" t="str">
        <f t="shared" si="23"/>
        <v>AKT2</v>
      </c>
      <c r="B258" s="1" t="s">
        <v>277</v>
      </c>
      <c r="C258" s="1">
        <v>4.0770951E7</v>
      </c>
      <c r="D258" s="1" t="s">
        <v>8</v>
      </c>
      <c r="E258" s="1">
        <v>24.0</v>
      </c>
      <c r="F258" s="1" t="s">
        <v>280</v>
      </c>
      <c r="G258" s="1">
        <v>2.79928919487E-4</v>
      </c>
    </row>
    <row r="259" ht="15.75" customHeight="1">
      <c r="A259" s="1" t="str">
        <f t="shared" si="23"/>
        <v>AKT2</v>
      </c>
      <c r="B259" s="1" t="s">
        <v>277</v>
      </c>
      <c r="C259" s="1">
        <v>4.0770973E7</v>
      </c>
      <c r="D259" s="1" t="s">
        <v>8</v>
      </c>
      <c r="E259" s="1">
        <v>24.0</v>
      </c>
      <c r="F259" s="1" t="s">
        <v>281</v>
      </c>
      <c r="G259" s="1">
        <v>-0.16965280951700001</v>
      </c>
    </row>
    <row r="260" ht="15.75" customHeight="1">
      <c r="A260" s="1" t="str">
        <f t="shared" si="23"/>
        <v>AKT2</v>
      </c>
      <c r="B260" s="1" t="s">
        <v>277</v>
      </c>
      <c r="C260" s="1">
        <v>4.0771003E7</v>
      </c>
      <c r="D260" s="1" t="s">
        <v>8</v>
      </c>
      <c r="E260" s="1">
        <v>24.0</v>
      </c>
      <c r="F260" s="1" t="s">
        <v>282</v>
      </c>
      <c r="G260" s="1">
        <v>0.0180228637716</v>
      </c>
    </row>
    <row r="261" ht="15.75" customHeight="1">
      <c r="A261" s="1" t="str">
        <f t="shared" si="23"/>
        <v>AKT2</v>
      </c>
      <c r="B261" s="1" t="s">
        <v>277</v>
      </c>
      <c r="C261" s="1">
        <v>4.0771026E7</v>
      </c>
      <c r="D261" s="1" t="s">
        <v>8</v>
      </c>
      <c r="E261" s="1">
        <v>24.0</v>
      </c>
      <c r="F261" s="1" t="s">
        <v>283</v>
      </c>
      <c r="G261" s="1">
        <v>-0.139353516699</v>
      </c>
    </row>
    <row r="262" ht="15.75" customHeight="1">
      <c r="A262" s="1" t="str">
        <f t="shared" si="23"/>
        <v>AKT2</v>
      </c>
      <c r="B262" s="1" t="s">
        <v>277</v>
      </c>
      <c r="C262" s="1">
        <v>4.0771141E7</v>
      </c>
      <c r="D262" s="1" t="s">
        <v>8</v>
      </c>
      <c r="E262" s="1">
        <v>25.0</v>
      </c>
      <c r="F262" s="1" t="s">
        <v>284</v>
      </c>
      <c r="G262" s="1">
        <v>0.0860112654522</v>
      </c>
    </row>
    <row r="263" ht="15.75" customHeight="1">
      <c r="A263" s="1" t="str">
        <f t="shared" si="23"/>
        <v>AKT2</v>
      </c>
      <c r="B263" s="1" t="s">
        <v>277</v>
      </c>
      <c r="C263" s="1">
        <v>4.0791086E7</v>
      </c>
      <c r="D263" s="1" t="s">
        <v>8</v>
      </c>
      <c r="E263" s="1">
        <v>23.0</v>
      </c>
      <c r="F263" s="1" t="s">
        <v>285</v>
      </c>
      <c r="G263" s="1">
        <v>0.76050277745</v>
      </c>
    </row>
    <row r="264" ht="15.75" customHeight="1">
      <c r="A264" s="1" t="str">
        <f t="shared" si="23"/>
        <v>AKT2</v>
      </c>
      <c r="B264" s="1" t="s">
        <v>277</v>
      </c>
      <c r="C264" s="1">
        <v>4.0791108E7</v>
      </c>
      <c r="D264" s="1" t="s">
        <v>8</v>
      </c>
      <c r="E264" s="1">
        <v>24.0</v>
      </c>
      <c r="F264" s="1" t="s">
        <v>286</v>
      </c>
      <c r="G264" s="1">
        <v>0.185802205936</v>
      </c>
    </row>
    <row r="265" ht="15.75" customHeight="1">
      <c r="A265" s="1" t="str">
        <f t="shared" si="23"/>
        <v>AKT2</v>
      </c>
      <c r="B265" s="1" t="s">
        <v>277</v>
      </c>
      <c r="C265" s="1">
        <v>4.0791235E7</v>
      </c>
      <c r="D265" s="1" t="s">
        <v>8</v>
      </c>
      <c r="E265" s="1">
        <v>22.0</v>
      </c>
      <c r="F265" s="1" t="s">
        <v>287</v>
      </c>
      <c r="G265" s="1">
        <v>0.325640372747</v>
      </c>
    </row>
    <row r="266" ht="15.75" customHeight="1">
      <c r="A266" s="1" t="str">
        <f t="shared" si="23"/>
        <v>AKT2</v>
      </c>
      <c r="B266" s="1" t="s">
        <v>277</v>
      </c>
      <c r="C266" s="1">
        <v>4.0791298E7</v>
      </c>
      <c r="D266" s="1" t="s">
        <v>8</v>
      </c>
      <c r="E266" s="1">
        <v>23.0</v>
      </c>
      <c r="F266" s="1" t="s">
        <v>288</v>
      </c>
      <c r="G266" s="1">
        <v>1.25568096541</v>
      </c>
    </row>
    <row r="267" ht="15.75" customHeight="1">
      <c r="A267" s="1" t="str">
        <f t="shared" si="23"/>
        <v>AKT2</v>
      </c>
      <c r="B267" s="1" t="s">
        <v>277</v>
      </c>
      <c r="C267" s="1">
        <v>4.0771036E7</v>
      </c>
      <c r="D267" s="1" t="s">
        <v>14</v>
      </c>
      <c r="E267" s="1">
        <v>25.0</v>
      </c>
      <c r="F267" s="1" t="s">
        <v>289</v>
      </c>
      <c r="G267" s="1">
        <v>0.304858931651</v>
      </c>
    </row>
    <row r="268" ht="15.75" customHeight="1">
      <c r="A268" s="1" t="str">
        <f t="shared" si="23"/>
        <v>AKT2</v>
      </c>
      <c r="B268" s="1" t="s">
        <v>277</v>
      </c>
      <c r="C268" s="1">
        <v>4.0791129E7</v>
      </c>
      <c r="D268" s="1" t="s">
        <v>8</v>
      </c>
      <c r="E268" s="1">
        <v>22.0</v>
      </c>
      <c r="F268" s="1" t="s">
        <v>290</v>
      </c>
      <c r="G268" s="1">
        <v>0.175967759521</v>
      </c>
    </row>
    <row r="269" ht="15.75" customHeight="1">
      <c r="A269" s="1" t="str">
        <f t="shared" si="23"/>
        <v>AKT2</v>
      </c>
      <c r="B269" s="1" t="s">
        <v>277</v>
      </c>
      <c r="C269" s="1">
        <v>4.0771206E7</v>
      </c>
      <c r="D269" s="1" t="s">
        <v>14</v>
      </c>
      <c r="E269" s="1">
        <v>22.0</v>
      </c>
      <c r="F269" s="1" t="s">
        <v>291</v>
      </c>
      <c r="G269" s="1">
        <v>-0.0480906255088</v>
      </c>
    </row>
    <row r="270" ht="15.75" customHeight="1">
      <c r="A270" s="1" t="str">
        <f t="shared" si="23"/>
        <v>AKT2</v>
      </c>
      <c r="B270" s="1" t="s">
        <v>277</v>
      </c>
      <c r="C270" s="1">
        <v>4.0771217E7</v>
      </c>
      <c r="D270" s="1" t="s">
        <v>14</v>
      </c>
      <c r="E270" s="1">
        <v>25.0</v>
      </c>
      <c r="F270" s="1" t="s">
        <v>292</v>
      </c>
      <c r="G270" s="1">
        <v>0.00840934249574</v>
      </c>
    </row>
    <row r="271" ht="15.75" customHeight="1">
      <c r="A271" s="1" t="str">
        <f t="shared" si="23"/>
        <v>AKT2</v>
      </c>
      <c r="B271" s="1" t="s">
        <v>277</v>
      </c>
      <c r="C271" s="1">
        <v>4.0791031E7</v>
      </c>
      <c r="D271" s="1" t="s">
        <v>14</v>
      </c>
      <c r="E271" s="1">
        <v>23.0</v>
      </c>
      <c r="F271" s="1" t="s">
        <v>293</v>
      </c>
      <c r="G271" s="1">
        <v>0.502510334577</v>
      </c>
    </row>
    <row r="272" ht="15.75" customHeight="1">
      <c r="A272" s="1" t="str">
        <f t="shared" si="23"/>
        <v>AKT2</v>
      </c>
      <c r="B272" s="1" t="s">
        <v>277</v>
      </c>
      <c r="C272" s="1">
        <v>4.0791053E7</v>
      </c>
      <c r="D272" s="1" t="s">
        <v>14</v>
      </c>
      <c r="E272" s="1">
        <v>24.0</v>
      </c>
      <c r="F272" s="1" t="s">
        <v>294</v>
      </c>
      <c r="G272" s="1">
        <v>0.165529391969</v>
      </c>
    </row>
    <row r="273" ht="15.75" customHeight="1">
      <c r="A273" s="1" t="str">
        <f t="shared" si="23"/>
        <v>AKT2</v>
      </c>
      <c r="B273" s="1" t="s">
        <v>277</v>
      </c>
      <c r="C273" s="1">
        <v>4.0791096E7</v>
      </c>
      <c r="D273" s="1" t="s">
        <v>14</v>
      </c>
      <c r="E273" s="1">
        <v>24.0</v>
      </c>
      <c r="F273" s="1" t="s">
        <v>295</v>
      </c>
      <c r="G273" s="1">
        <v>0.895291613912</v>
      </c>
    </row>
    <row r="274" ht="15.75" customHeight="1">
      <c r="A274" s="1" t="str">
        <f t="shared" si="23"/>
        <v>AKT2</v>
      </c>
      <c r="B274" s="1" t="s">
        <v>277</v>
      </c>
      <c r="C274" s="1">
        <v>4.0791188E7</v>
      </c>
      <c r="D274" s="1" t="s">
        <v>14</v>
      </c>
      <c r="E274" s="1">
        <v>23.0</v>
      </c>
      <c r="F274" s="1" t="s">
        <v>296</v>
      </c>
      <c r="G274" s="1">
        <v>0.84902742068</v>
      </c>
    </row>
    <row r="275" ht="15.75" customHeight="1">
      <c r="A275" s="1" t="str">
        <f t="shared" si="23"/>
        <v>AKT2</v>
      </c>
      <c r="B275" s="1" t="s">
        <v>277</v>
      </c>
      <c r="C275" s="1">
        <v>4.0771138E7</v>
      </c>
      <c r="D275" s="1" t="s">
        <v>14</v>
      </c>
      <c r="E275" s="1">
        <v>23.0</v>
      </c>
      <c r="F275" s="1" t="s">
        <v>297</v>
      </c>
      <c r="G275" s="1">
        <v>0.0373544289666</v>
      </c>
    </row>
    <row r="276" ht="15.75" customHeight="1">
      <c r="A276" s="1" t="str">
        <f t="shared" ref="A276:A285" si="24">"ALAD"</f>
        <v>ALAD</v>
      </c>
      <c r="B276" s="1" t="s">
        <v>298</v>
      </c>
      <c r="C276" s="1">
        <v>1.16163558E8</v>
      </c>
      <c r="D276" s="1" t="s">
        <v>8</v>
      </c>
      <c r="E276" s="1">
        <v>23.0</v>
      </c>
      <c r="F276" s="1" t="s">
        <v>299</v>
      </c>
      <c r="G276" s="1">
        <v>0.515878872212</v>
      </c>
    </row>
    <row r="277" ht="15.75" customHeight="1">
      <c r="A277" s="1" t="str">
        <f t="shared" si="24"/>
        <v>ALAD</v>
      </c>
      <c r="B277" s="1" t="s">
        <v>298</v>
      </c>
      <c r="C277" s="1">
        <v>1.16163498E8</v>
      </c>
      <c r="D277" s="1" t="s">
        <v>8</v>
      </c>
      <c r="E277" s="1">
        <v>24.0</v>
      </c>
      <c r="F277" s="1" t="s">
        <v>300</v>
      </c>
      <c r="G277" s="1">
        <v>1.13906104671</v>
      </c>
    </row>
    <row r="278" ht="15.75" customHeight="1">
      <c r="A278" s="1" t="str">
        <f t="shared" si="24"/>
        <v>ALAD</v>
      </c>
      <c r="B278" s="1" t="s">
        <v>298</v>
      </c>
      <c r="C278" s="1">
        <v>1.1616349E8</v>
      </c>
      <c r="D278" s="1" t="s">
        <v>8</v>
      </c>
      <c r="E278" s="1">
        <v>24.0</v>
      </c>
      <c r="F278" s="1" t="s">
        <v>301</v>
      </c>
      <c r="G278" s="1">
        <v>0.837857338289</v>
      </c>
    </row>
    <row r="279" ht="15.75" customHeight="1">
      <c r="A279" s="1" t="str">
        <f t="shared" si="24"/>
        <v>ALAD</v>
      </c>
      <c r="B279" s="1" t="s">
        <v>298</v>
      </c>
      <c r="C279" s="1">
        <v>1.16163459E8</v>
      </c>
      <c r="D279" s="1" t="s">
        <v>8</v>
      </c>
      <c r="E279" s="1">
        <v>24.0</v>
      </c>
      <c r="F279" s="1" t="s">
        <v>302</v>
      </c>
      <c r="G279" s="1">
        <v>0.301055461144</v>
      </c>
    </row>
    <row r="280" ht="15.75" customHeight="1">
      <c r="A280" s="1" t="str">
        <f t="shared" si="24"/>
        <v>ALAD</v>
      </c>
      <c r="B280" s="1" t="s">
        <v>298</v>
      </c>
      <c r="C280" s="1">
        <v>1.16163369E8</v>
      </c>
      <c r="D280" s="1" t="s">
        <v>8</v>
      </c>
      <c r="E280" s="1">
        <v>24.0</v>
      </c>
      <c r="F280" s="1" t="s">
        <v>303</v>
      </c>
      <c r="G280" s="1">
        <v>0.273015744981</v>
      </c>
    </row>
    <row r="281" ht="15.75" customHeight="1">
      <c r="A281" s="1" t="str">
        <f t="shared" si="24"/>
        <v>ALAD</v>
      </c>
      <c r="B281" s="1" t="s">
        <v>298</v>
      </c>
      <c r="C281" s="1">
        <v>1.16163546E8</v>
      </c>
      <c r="D281" s="1" t="s">
        <v>14</v>
      </c>
      <c r="E281" s="1">
        <v>23.0</v>
      </c>
      <c r="F281" s="1" t="s">
        <v>304</v>
      </c>
      <c r="G281" s="1">
        <v>1.023081615</v>
      </c>
    </row>
    <row r="282" ht="15.75" customHeight="1">
      <c r="A282" s="1" t="str">
        <f t="shared" si="24"/>
        <v>ALAD</v>
      </c>
      <c r="B282" s="1" t="s">
        <v>298</v>
      </c>
      <c r="C282" s="1">
        <v>1.16163331E8</v>
      </c>
      <c r="D282" s="1" t="s">
        <v>8</v>
      </c>
      <c r="E282" s="1">
        <v>22.0</v>
      </c>
      <c r="F282" s="1" t="s">
        <v>305</v>
      </c>
      <c r="G282" s="1">
        <v>0.187019366548</v>
      </c>
    </row>
    <row r="283" ht="15.75" customHeight="1">
      <c r="A283" s="1" t="str">
        <f t="shared" si="24"/>
        <v>ALAD</v>
      </c>
      <c r="B283" s="1" t="s">
        <v>298</v>
      </c>
      <c r="C283" s="1">
        <v>1.16163652E8</v>
      </c>
      <c r="D283" s="1" t="s">
        <v>14</v>
      </c>
      <c r="E283" s="1">
        <v>23.0</v>
      </c>
      <c r="F283" s="1" t="s">
        <v>306</v>
      </c>
      <c r="G283" s="1">
        <v>0.0163985614369</v>
      </c>
    </row>
    <row r="284" ht="15.75" customHeight="1">
      <c r="A284" s="1" t="str">
        <f t="shared" si="24"/>
        <v>ALAD</v>
      </c>
      <c r="B284" s="1" t="s">
        <v>298</v>
      </c>
      <c r="C284" s="1">
        <v>1.16163384E8</v>
      </c>
      <c r="D284" s="1" t="s">
        <v>14</v>
      </c>
      <c r="E284" s="1">
        <v>23.0</v>
      </c>
      <c r="F284" s="1" t="s">
        <v>307</v>
      </c>
      <c r="G284" s="1">
        <v>0.230771422424</v>
      </c>
    </row>
    <row r="285" ht="15.75" customHeight="1">
      <c r="A285" s="1" t="str">
        <f t="shared" si="24"/>
        <v>ALAD</v>
      </c>
      <c r="B285" s="1" t="s">
        <v>298</v>
      </c>
      <c r="C285" s="1">
        <v>1.16163344E8</v>
      </c>
      <c r="D285" s="1" t="s">
        <v>8</v>
      </c>
      <c r="E285" s="1">
        <v>24.0</v>
      </c>
      <c r="F285" s="1" t="s">
        <v>308</v>
      </c>
      <c r="G285" s="1">
        <v>0.110361751918</v>
      </c>
    </row>
    <row r="286" ht="15.75" customHeight="1">
      <c r="A286" s="1" t="str">
        <f t="shared" ref="A286:A294" si="25">"ALG13"</f>
        <v>ALG13</v>
      </c>
      <c r="B286" s="1" t="s">
        <v>50</v>
      </c>
      <c r="C286" s="1">
        <v>1.10924571E8</v>
      </c>
      <c r="D286" s="1" t="s">
        <v>8</v>
      </c>
      <c r="E286" s="1">
        <v>24.0</v>
      </c>
      <c r="F286" s="1" t="s">
        <v>309</v>
      </c>
      <c r="G286" s="1">
        <v>1.34176626894</v>
      </c>
    </row>
    <row r="287" ht="15.75" customHeight="1">
      <c r="A287" s="1" t="str">
        <f t="shared" si="25"/>
        <v>ALG13</v>
      </c>
      <c r="B287" s="1" t="s">
        <v>50</v>
      </c>
      <c r="C287" s="1">
        <v>1.1092434E8</v>
      </c>
      <c r="D287" s="1" t="s">
        <v>8</v>
      </c>
      <c r="E287" s="1">
        <v>24.0</v>
      </c>
      <c r="F287" s="1" t="s">
        <v>310</v>
      </c>
      <c r="G287" s="1">
        <v>0.045226084748</v>
      </c>
    </row>
    <row r="288" ht="15.75" customHeight="1">
      <c r="A288" s="1" t="str">
        <f t="shared" si="25"/>
        <v>ALG13</v>
      </c>
      <c r="B288" s="1" t="s">
        <v>50</v>
      </c>
      <c r="C288" s="1">
        <v>1.10924393E8</v>
      </c>
      <c r="D288" s="1" t="s">
        <v>8</v>
      </c>
      <c r="E288" s="1">
        <v>24.0</v>
      </c>
      <c r="F288" s="1" t="s">
        <v>311</v>
      </c>
      <c r="G288" s="1">
        <v>-0.0360108998865</v>
      </c>
    </row>
    <row r="289" ht="15.75" customHeight="1">
      <c r="A289" s="1" t="str">
        <f t="shared" si="25"/>
        <v>ALG13</v>
      </c>
      <c r="B289" s="1" t="s">
        <v>50</v>
      </c>
      <c r="C289" s="1">
        <v>1.10924612E8</v>
      </c>
      <c r="D289" s="1" t="s">
        <v>8</v>
      </c>
      <c r="E289" s="1">
        <v>23.0</v>
      </c>
      <c r="F289" s="1" t="s">
        <v>312</v>
      </c>
      <c r="G289" s="1">
        <v>0.04214977065</v>
      </c>
    </row>
    <row r="290" ht="15.75" customHeight="1">
      <c r="A290" s="1" t="str">
        <f t="shared" si="25"/>
        <v>ALG13</v>
      </c>
      <c r="B290" s="1" t="s">
        <v>50</v>
      </c>
      <c r="C290" s="1">
        <v>1.1092449E8</v>
      </c>
      <c r="D290" s="1" t="s">
        <v>8</v>
      </c>
      <c r="E290" s="1">
        <v>24.0</v>
      </c>
      <c r="F290" s="1" t="s">
        <v>313</v>
      </c>
      <c r="G290" s="1">
        <v>0.342232720695</v>
      </c>
    </row>
    <row r="291" ht="15.75" customHeight="1">
      <c r="A291" s="1" t="str">
        <f t="shared" si="25"/>
        <v>ALG13</v>
      </c>
      <c r="B291" s="1" t="s">
        <v>50</v>
      </c>
      <c r="C291" s="1">
        <v>1.10924435E8</v>
      </c>
      <c r="D291" s="1" t="s">
        <v>14</v>
      </c>
      <c r="E291" s="1">
        <v>23.0</v>
      </c>
      <c r="F291" s="1" t="s">
        <v>314</v>
      </c>
      <c r="G291" s="1">
        <v>0.209877636118</v>
      </c>
    </row>
    <row r="292" ht="15.75" customHeight="1">
      <c r="A292" s="1" t="str">
        <f t="shared" si="25"/>
        <v>ALG13</v>
      </c>
      <c r="B292" s="1" t="s">
        <v>50</v>
      </c>
      <c r="C292" s="1">
        <v>1.10924392E8</v>
      </c>
      <c r="D292" s="1" t="s">
        <v>14</v>
      </c>
      <c r="E292" s="1">
        <v>23.0</v>
      </c>
      <c r="F292" s="1" t="s">
        <v>315</v>
      </c>
      <c r="G292" s="1">
        <v>0.747632460297</v>
      </c>
    </row>
    <row r="293" ht="15.75" customHeight="1">
      <c r="A293" s="1" t="str">
        <f t="shared" si="25"/>
        <v>ALG13</v>
      </c>
      <c r="B293" s="1" t="s">
        <v>50</v>
      </c>
      <c r="C293" s="1">
        <v>1.10924371E8</v>
      </c>
      <c r="D293" s="1" t="s">
        <v>14</v>
      </c>
      <c r="E293" s="1">
        <v>24.0</v>
      </c>
      <c r="F293" s="1" t="s">
        <v>316</v>
      </c>
      <c r="G293" s="1">
        <v>0.910601270764</v>
      </c>
    </row>
    <row r="294" ht="15.75" customHeight="1">
      <c r="A294" s="1" t="str">
        <f t="shared" si="25"/>
        <v>ALG13</v>
      </c>
      <c r="B294" s="1" t="s">
        <v>50</v>
      </c>
      <c r="C294" s="1">
        <v>1.1092433E8</v>
      </c>
      <c r="D294" s="1" t="s">
        <v>8</v>
      </c>
      <c r="E294" s="1">
        <v>24.0</v>
      </c>
      <c r="F294" s="1" t="s">
        <v>317</v>
      </c>
      <c r="G294" s="1">
        <v>-0.0534322241701</v>
      </c>
    </row>
    <row r="295" ht="15.75" customHeight="1">
      <c r="A295" s="1" t="str">
        <f t="shared" ref="A295:A304" si="26">"ALG14"</f>
        <v>ALG14</v>
      </c>
      <c r="B295" s="1" t="s">
        <v>108</v>
      </c>
      <c r="C295" s="1">
        <v>9.553824E7</v>
      </c>
      <c r="D295" s="1" t="s">
        <v>8</v>
      </c>
      <c r="E295" s="1">
        <v>24.0</v>
      </c>
      <c r="F295" s="1" t="s">
        <v>318</v>
      </c>
      <c r="G295" s="1">
        <v>0.327281413471</v>
      </c>
    </row>
    <row r="296" ht="15.75" customHeight="1">
      <c r="A296" s="1" t="str">
        <f t="shared" si="26"/>
        <v>ALG14</v>
      </c>
      <c r="B296" s="1" t="s">
        <v>108</v>
      </c>
      <c r="C296" s="1">
        <v>9.5538302E7</v>
      </c>
      <c r="D296" s="1" t="s">
        <v>8</v>
      </c>
      <c r="E296" s="1">
        <v>22.0</v>
      </c>
      <c r="F296" s="1" t="s">
        <v>319</v>
      </c>
      <c r="G296" s="1">
        <v>0.753903774312</v>
      </c>
    </row>
    <row r="297" ht="15.75" customHeight="1">
      <c r="A297" s="1" t="str">
        <f t="shared" si="26"/>
        <v>ALG14</v>
      </c>
      <c r="B297" s="1" t="s">
        <v>108</v>
      </c>
      <c r="C297" s="1">
        <v>9.5538352E7</v>
      </c>
      <c r="D297" s="1" t="s">
        <v>8</v>
      </c>
      <c r="E297" s="1">
        <v>23.0</v>
      </c>
      <c r="F297" s="1" t="s">
        <v>320</v>
      </c>
      <c r="G297" s="1">
        <v>0.805259090032</v>
      </c>
    </row>
    <row r="298" ht="15.75" customHeight="1">
      <c r="A298" s="1" t="str">
        <f t="shared" si="26"/>
        <v>ALG14</v>
      </c>
      <c r="B298" s="1" t="s">
        <v>108</v>
      </c>
      <c r="C298" s="1">
        <v>9.5538385E7</v>
      </c>
      <c r="D298" s="1" t="s">
        <v>8</v>
      </c>
      <c r="E298" s="1">
        <v>24.0</v>
      </c>
      <c r="F298" s="1" t="s">
        <v>321</v>
      </c>
      <c r="G298" s="1">
        <v>-0.00564803889968</v>
      </c>
    </row>
    <row r="299" ht="15.75" customHeight="1">
      <c r="A299" s="1" t="str">
        <f t="shared" si="26"/>
        <v>ALG14</v>
      </c>
      <c r="B299" s="1" t="s">
        <v>108</v>
      </c>
      <c r="C299" s="1">
        <v>9.5538489E7</v>
      </c>
      <c r="D299" s="1" t="s">
        <v>8</v>
      </c>
      <c r="E299" s="1">
        <v>24.0</v>
      </c>
      <c r="F299" s="1" t="s">
        <v>322</v>
      </c>
      <c r="G299" s="1">
        <v>0.0702610858725</v>
      </c>
    </row>
    <row r="300" ht="15.75" customHeight="1">
      <c r="A300" s="1" t="str">
        <f t="shared" si="26"/>
        <v>ALG14</v>
      </c>
      <c r="B300" s="1" t="s">
        <v>108</v>
      </c>
      <c r="C300" s="1">
        <v>9.553827E7</v>
      </c>
      <c r="D300" s="1" t="s">
        <v>14</v>
      </c>
      <c r="E300" s="1">
        <v>23.0</v>
      </c>
      <c r="F300" s="1" t="s">
        <v>323</v>
      </c>
      <c r="G300" s="1">
        <v>0.371988404726</v>
      </c>
    </row>
    <row r="301" ht="15.75" customHeight="1">
      <c r="A301" s="1" t="str">
        <f t="shared" si="26"/>
        <v>ALG14</v>
      </c>
      <c r="B301" s="1" t="s">
        <v>108</v>
      </c>
      <c r="C301" s="1">
        <v>9.5538285E7</v>
      </c>
      <c r="D301" s="1" t="s">
        <v>8</v>
      </c>
      <c r="E301" s="1">
        <v>22.0</v>
      </c>
      <c r="F301" s="1" t="s">
        <v>324</v>
      </c>
      <c r="G301" s="1">
        <v>0.152450716775</v>
      </c>
    </row>
    <row r="302" ht="15.75" customHeight="1">
      <c r="A302" s="1" t="str">
        <f t="shared" si="26"/>
        <v>ALG14</v>
      </c>
      <c r="B302" s="1" t="s">
        <v>108</v>
      </c>
      <c r="C302" s="1">
        <v>9.5538487E7</v>
      </c>
      <c r="D302" s="1" t="s">
        <v>14</v>
      </c>
      <c r="E302" s="1">
        <v>23.0</v>
      </c>
      <c r="F302" s="1" t="s">
        <v>325</v>
      </c>
      <c r="G302" s="1">
        <v>0.0203851861978</v>
      </c>
    </row>
    <row r="303" ht="15.75" customHeight="1">
      <c r="A303" s="1" t="str">
        <f t="shared" si="26"/>
        <v>ALG14</v>
      </c>
      <c r="B303" s="1" t="s">
        <v>108</v>
      </c>
      <c r="C303" s="1">
        <v>9.553854E7</v>
      </c>
      <c r="D303" s="1" t="s">
        <v>14</v>
      </c>
      <c r="E303" s="1">
        <v>24.0</v>
      </c>
      <c r="F303" s="1" t="s">
        <v>326</v>
      </c>
      <c r="G303" s="1">
        <v>1.44083713566</v>
      </c>
    </row>
    <row r="304" ht="15.75" customHeight="1">
      <c r="A304" s="1" t="str">
        <f t="shared" si="26"/>
        <v>ALG14</v>
      </c>
      <c r="B304" s="1" t="s">
        <v>108</v>
      </c>
      <c r="C304" s="1">
        <v>9.553832E7</v>
      </c>
      <c r="D304" s="1" t="s">
        <v>14</v>
      </c>
      <c r="E304" s="1">
        <v>23.0</v>
      </c>
      <c r="F304" s="1" t="s">
        <v>327</v>
      </c>
      <c r="G304" s="1">
        <v>0.193792599125</v>
      </c>
    </row>
    <row r="305" ht="15.75" customHeight="1">
      <c r="A305" s="1" t="str">
        <f t="shared" ref="A305:A314" si="27">"ALKBH8"</f>
        <v>ALKBH8</v>
      </c>
      <c r="B305" s="1" t="s">
        <v>328</v>
      </c>
      <c r="C305" s="1">
        <v>1.07436184E8</v>
      </c>
      <c r="D305" s="1" t="s">
        <v>8</v>
      </c>
      <c r="E305" s="1">
        <v>24.0</v>
      </c>
      <c r="F305" s="1" t="s">
        <v>329</v>
      </c>
      <c r="G305" s="1">
        <v>0.526074551523</v>
      </c>
    </row>
    <row r="306" ht="15.75" customHeight="1">
      <c r="A306" s="1" t="str">
        <f t="shared" si="27"/>
        <v>ALKBH8</v>
      </c>
      <c r="B306" s="1" t="s">
        <v>328</v>
      </c>
      <c r="C306" s="1">
        <v>1.07436193E8</v>
      </c>
      <c r="D306" s="1" t="s">
        <v>8</v>
      </c>
      <c r="E306" s="1">
        <v>24.0</v>
      </c>
      <c r="F306" s="1" t="s">
        <v>330</v>
      </c>
      <c r="G306" s="1">
        <v>0.816411230755</v>
      </c>
    </row>
    <row r="307" ht="15.75" customHeight="1">
      <c r="A307" s="1" t="str">
        <f t="shared" si="27"/>
        <v>ALKBH8</v>
      </c>
      <c r="B307" s="1" t="s">
        <v>328</v>
      </c>
      <c r="C307" s="1">
        <v>1.07436203E8</v>
      </c>
      <c r="D307" s="1" t="s">
        <v>8</v>
      </c>
      <c r="E307" s="1">
        <v>28.0</v>
      </c>
      <c r="F307" s="1" t="s">
        <v>331</v>
      </c>
      <c r="G307" s="1">
        <v>-0.100545637723</v>
      </c>
    </row>
    <row r="308" ht="15.75" customHeight="1">
      <c r="A308" s="1" t="str">
        <f t="shared" si="27"/>
        <v>ALKBH8</v>
      </c>
      <c r="B308" s="1" t="s">
        <v>328</v>
      </c>
      <c r="C308" s="1">
        <v>1.07436209E8</v>
      </c>
      <c r="D308" s="1" t="s">
        <v>8</v>
      </c>
      <c r="E308" s="1">
        <v>26.0</v>
      </c>
      <c r="F308" s="1" t="s">
        <v>332</v>
      </c>
      <c r="G308" s="1">
        <v>0.976795563594</v>
      </c>
    </row>
    <row r="309" ht="15.75" customHeight="1">
      <c r="A309" s="1" t="str">
        <f t="shared" si="27"/>
        <v>ALKBH8</v>
      </c>
      <c r="B309" s="1" t="s">
        <v>328</v>
      </c>
      <c r="C309" s="1">
        <v>1.07436229E8</v>
      </c>
      <c r="D309" s="1" t="s">
        <v>8</v>
      </c>
      <c r="E309" s="1">
        <v>28.0</v>
      </c>
      <c r="F309" s="1" t="s">
        <v>333</v>
      </c>
      <c r="G309" s="1">
        <v>0.200468555877</v>
      </c>
    </row>
    <row r="310" ht="15.75" customHeight="1">
      <c r="A310" s="1" t="str">
        <f t="shared" si="27"/>
        <v>ALKBH8</v>
      </c>
      <c r="B310" s="1" t="s">
        <v>328</v>
      </c>
      <c r="C310" s="1">
        <v>1.07436242E8</v>
      </c>
      <c r="D310" s="1" t="s">
        <v>14</v>
      </c>
      <c r="E310" s="1">
        <v>24.0</v>
      </c>
      <c r="F310" s="1" t="s">
        <v>334</v>
      </c>
      <c r="G310" s="1">
        <v>0.802114240064</v>
      </c>
    </row>
    <row r="311" ht="15.75" customHeight="1">
      <c r="A311" s="1" t="str">
        <f t="shared" si="27"/>
        <v>ALKBH8</v>
      </c>
      <c r="B311" s="1" t="s">
        <v>328</v>
      </c>
      <c r="C311" s="1">
        <v>1.07436259E8</v>
      </c>
      <c r="D311" s="1" t="s">
        <v>14</v>
      </c>
      <c r="E311" s="1">
        <v>24.0</v>
      </c>
      <c r="F311" s="1" t="s">
        <v>335</v>
      </c>
      <c r="G311" s="1">
        <v>0.924158199373</v>
      </c>
    </row>
    <row r="312" ht="15.75" customHeight="1">
      <c r="A312" s="1" t="str">
        <f t="shared" si="27"/>
        <v>ALKBH8</v>
      </c>
      <c r="B312" s="1" t="s">
        <v>328</v>
      </c>
      <c r="C312" s="1">
        <v>1.07436265E8</v>
      </c>
      <c r="D312" s="1" t="s">
        <v>14</v>
      </c>
      <c r="E312" s="1">
        <v>24.0</v>
      </c>
      <c r="F312" s="1" t="s">
        <v>336</v>
      </c>
      <c r="G312" s="1">
        <v>0.934278384476</v>
      </c>
    </row>
    <row r="313" ht="15.75" customHeight="1">
      <c r="A313" s="1" t="str">
        <f t="shared" si="27"/>
        <v>ALKBH8</v>
      </c>
      <c r="B313" s="1" t="s">
        <v>328</v>
      </c>
      <c r="C313" s="1">
        <v>1.07436173E8</v>
      </c>
      <c r="D313" s="1" t="s">
        <v>8</v>
      </c>
      <c r="E313" s="1">
        <v>24.0</v>
      </c>
      <c r="F313" s="1" t="s">
        <v>337</v>
      </c>
      <c r="G313" s="1">
        <v>1.08892605193</v>
      </c>
    </row>
    <row r="314" ht="15.75" customHeight="1">
      <c r="A314" s="1" t="str">
        <f t="shared" si="27"/>
        <v>ALKBH8</v>
      </c>
      <c r="B314" s="1" t="s">
        <v>328</v>
      </c>
      <c r="C314" s="1">
        <v>1.07436276E8</v>
      </c>
      <c r="D314" s="1" t="s">
        <v>14</v>
      </c>
      <c r="E314" s="1">
        <v>26.0</v>
      </c>
      <c r="F314" s="1" t="s">
        <v>338</v>
      </c>
      <c r="G314" s="1">
        <v>0.102239203379</v>
      </c>
    </row>
    <row r="315" ht="15.75" customHeight="1">
      <c r="A315" s="1" t="str">
        <f t="shared" ref="A315:A324" si="28">"ALYREF"</f>
        <v>ALYREF</v>
      </c>
      <c r="B315" s="1" t="s">
        <v>39</v>
      </c>
      <c r="C315" s="1">
        <v>7.9849244E7</v>
      </c>
      <c r="D315" s="1" t="s">
        <v>8</v>
      </c>
      <c r="E315" s="1">
        <v>24.0</v>
      </c>
      <c r="F315" s="1" t="s">
        <v>339</v>
      </c>
      <c r="G315" s="1">
        <v>0.515498246994</v>
      </c>
    </row>
    <row r="316" ht="15.75" customHeight="1">
      <c r="A316" s="1" t="str">
        <f t="shared" si="28"/>
        <v>ALYREF</v>
      </c>
      <c r="B316" s="1" t="s">
        <v>39</v>
      </c>
      <c r="C316" s="1">
        <v>7.9849261E7</v>
      </c>
      <c r="D316" s="1" t="s">
        <v>8</v>
      </c>
      <c r="E316" s="1">
        <v>24.0</v>
      </c>
      <c r="F316" s="1" t="s">
        <v>340</v>
      </c>
      <c r="G316" s="1">
        <v>1.25622670377</v>
      </c>
    </row>
    <row r="317" ht="15.75" customHeight="1">
      <c r="A317" s="1" t="str">
        <f t="shared" si="28"/>
        <v>ALYREF</v>
      </c>
      <c r="B317" s="1" t="s">
        <v>39</v>
      </c>
      <c r="C317" s="1">
        <v>7.984928E7</v>
      </c>
      <c r="D317" s="1" t="s">
        <v>8</v>
      </c>
      <c r="E317" s="1">
        <v>23.0</v>
      </c>
      <c r="F317" s="1" t="s">
        <v>341</v>
      </c>
      <c r="G317" s="1">
        <v>0.379377948514</v>
      </c>
    </row>
    <row r="318" ht="15.75" customHeight="1">
      <c r="A318" s="1" t="str">
        <f t="shared" si="28"/>
        <v>ALYREF</v>
      </c>
      <c r="B318" s="1" t="s">
        <v>39</v>
      </c>
      <c r="C318" s="1">
        <v>7.9849458E7</v>
      </c>
      <c r="D318" s="1" t="s">
        <v>14</v>
      </c>
      <c r="E318" s="1">
        <v>24.0</v>
      </c>
      <c r="F318" s="1" t="s">
        <v>342</v>
      </c>
      <c r="G318" s="1">
        <v>0.78683777947</v>
      </c>
    </row>
    <row r="319" ht="15.75" customHeight="1">
      <c r="A319" s="1" t="str">
        <f t="shared" si="28"/>
        <v>ALYREF</v>
      </c>
      <c r="B319" s="1" t="s">
        <v>39</v>
      </c>
      <c r="C319" s="1">
        <v>7.9849451E7</v>
      </c>
      <c r="D319" s="1" t="s">
        <v>14</v>
      </c>
      <c r="E319" s="1">
        <v>23.0</v>
      </c>
      <c r="F319" s="1" t="s">
        <v>343</v>
      </c>
      <c r="G319" s="1">
        <v>0.223000559272</v>
      </c>
    </row>
    <row r="320" ht="15.75" customHeight="1">
      <c r="A320" s="1" t="str">
        <f t="shared" si="28"/>
        <v>ALYREF</v>
      </c>
      <c r="B320" s="1" t="s">
        <v>39</v>
      </c>
      <c r="C320" s="1">
        <v>7.984944E7</v>
      </c>
      <c r="D320" s="1" t="s">
        <v>14</v>
      </c>
      <c r="E320" s="1">
        <v>24.0</v>
      </c>
      <c r="F320" s="1" t="s">
        <v>344</v>
      </c>
      <c r="G320" s="1">
        <v>0.00888128883875</v>
      </c>
    </row>
    <row r="321" ht="15.75" customHeight="1">
      <c r="A321" s="1" t="str">
        <f t="shared" si="28"/>
        <v>ALYREF</v>
      </c>
      <c r="B321" s="1" t="s">
        <v>39</v>
      </c>
      <c r="C321" s="1">
        <v>7.9849324E7</v>
      </c>
      <c r="D321" s="1" t="s">
        <v>14</v>
      </c>
      <c r="E321" s="1">
        <v>24.0</v>
      </c>
      <c r="F321" s="1" t="s">
        <v>345</v>
      </c>
      <c r="G321" s="1">
        <v>0.156021141295</v>
      </c>
    </row>
    <row r="322" ht="15.75" customHeight="1">
      <c r="A322" s="1" t="str">
        <f t="shared" si="28"/>
        <v>ALYREF</v>
      </c>
      <c r="B322" s="1" t="s">
        <v>39</v>
      </c>
      <c r="C322" s="1">
        <v>7.9849465E7</v>
      </c>
      <c r="D322" s="1" t="s">
        <v>8</v>
      </c>
      <c r="E322" s="1">
        <v>23.0</v>
      </c>
      <c r="F322" s="1" t="s">
        <v>346</v>
      </c>
      <c r="G322" s="1">
        <v>0.1313419017</v>
      </c>
    </row>
    <row r="323" ht="15.75" customHeight="1">
      <c r="A323" s="1" t="str">
        <f t="shared" si="28"/>
        <v>ALYREF</v>
      </c>
      <c r="B323" s="1" t="s">
        <v>39</v>
      </c>
      <c r="C323" s="1">
        <v>7.9849212E7</v>
      </c>
      <c r="D323" s="1" t="s">
        <v>8</v>
      </c>
      <c r="E323" s="1">
        <v>24.0</v>
      </c>
      <c r="F323" s="1" t="s">
        <v>347</v>
      </c>
      <c r="G323" s="1">
        <v>0.95693551676</v>
      </c>
    </row>
    <row r="324" ht="15.75" customHeight="1">
      <c r="A324" s="1" t="str">
        <f t="shared" si="28"/>
        <v>ALYREF</v>
      </c>
      <c r="B324" s="1" t="s">
        <v>39</v>
      </c>
      <c r="C324" s="1">
        <v>7.9849384E7</v>
      </c>
      <c r="D324" s="1" t="s">
        <v>8</v>
      </c>
      <c r="E324" s="1">
        <v>24.0</v>
      </c>
      <c r="F324" s="1" t="s">
        <v>348</v>
      </c>
      <c r="G324" s="1">
        <v>0.0424360887093</v>
      </c>
    </row>
    <row r="325" ht="15.75" customHeight="1">
      <c r="A325" s="1" t="str">
        <f t="shared" ref="A325:A344" si="29">"ANAPC13"</f>
        <v>ANAPC13</v>
      </c>
      <c r="B325" s="1" t="s">
        <v>119</v>
      </c>
      <c r="C325" s="1">
        <v>1.34204795E8</v>
      </c>
      <c r="D325" s="1" t="s">
        <v>14</v>
      </c>
      <c r="E325" s="1">
        <v>22.0</v>
      </c>
      <c r="F325" s="1" t="s">
        <v>349</v>
      </c>
      <c r="G325" s="1">
        <v>1.12081405092</v>
      </c>
    </row>
    <row r="326" ht="15.75" customHeight="1">
      <c r="A326" s="1" t="str">
        <f t="shared" si="29"/>
        <v>ANAPC13</v>
      </c>
      <c r="B326" s="1" t="s">
        <v>119</v>
      </c>
      <c r="C326" s="1">
        <v>1.34205538E8</v>
      </c>
      <c r="D326" s="1" t="s">
        <v>14</v>
      </c>
      <c r="E326" s="1">
        <v>24.0</v>
      </c>
      <c r="F326" s="1" t="s">
        <v>350</v>
      </c>
      <c r="G326" s="1">
        <v>-0.0426830599417</v>
      </c>
    </row>
    <row r="327" ht="15.75" customHeight="1">
      <c r="A327" s="1" t="str">
        <f t="shared" si="29"/>
        <v>ANAPC13</v>
      </c>
      <c r="B327" s="1" t="s">
        <v>119</v>
      </c>
      <c r="C327" s="1">
        <v>1.34205531E8</v>
      </c>
      <c r="D327" s="1" t="s">
        <v>14</v>
      </c>
      <c r="E327" s="1">
        <v>22.0</v>
      </c>
      <c r="F327" s="1" t="s">
        <v>351</v>
      </c>
      <c r="G327" s="1">
        <v>0.0966833907324</v>
      </c>
    </row>
    <row r="328" ht="15.75" customHeight="1">
      <c r="A328" s="1" t="str">
        <f t="shared" si="29"/>
        <v>ANAPC13</v>
      </c>
      <c r="B328" s="1" t="s">
        <v>119</v>
      </c>
      <c r="C328" s="1">
        <v>1.34205515E8</v>
      </c>
      <c r="D328" s="1" t="s">
        <v>14</v>
      </c>
      <c r="E328" s="1">
        <v>23.0</v>
      </c>
      <c r="F328" s="1" t="s">
        <v>352</v>
      </c>
      <c r="G328" s="1">
        <v>0.0381785535041</v>
      </c>
    </row>
    <row r="329" ht="15.75" customHeight="1">
      <c r="A329" s="1" t="str">
        <f t="shared" si="29"/>
        <v>ANAPC13</v>
      </c>
      <c r="B329" s="1" t="s">
        <v>119</v>
      </c>
      <c r="C329" s="1">
        <v>1.34205436E8</v>
      </c>
      <c r="D329" s="1" t="s">
        <v>14</v>
      </c>
      <c r="E329" s="1">
        <v>24.0</v>
      </c>
      <c r="F329" s="1" t="s">
        <v>353</v>
      </c>
      <c r="G329" s="1">
        <v>0.168260518781</v>
      </c>
    </row>
    <row r="330" ht="15.75" customHeight="1">
      <c r="A330" s="1" t="str">
        <f t="shared" si="29"/>
        <v>ANAPC13</v>
      </c>
      <c r="B330" s="1" t="s">
        <v>119</v>
      </c>
      <c r="C330" s="1">
        <v>1.34205401E8</v>
      </c>
      <c r="D330" s="1" t="s">
        <v>14</v>
      </c>
      <c r="E330" s="1">
        <v>24.0</v>
      </c>
      <c r="F330" s="1" t="s">
        <v>354</v>
      </c>
      <c r="G330" s="1">
        <v>0.0206249304502</v>
      </c>
    </row>
    <row r="331" ht="15.75" customHeight="1">
      <c r="A331" s="1" t="str">
        <f t="shared" si="29"/>
        <v>ANAPC13</v>
      </c>
      <c r="B331" s="1" t="s">
        <v>119</v>
      </c>
      <c r="C331" s="1">
        <v>1.34204776E8</v>
      </c>
      <c r="D331" s="1" t="s">
        <v>14</v>
      </c>
      <c r="E331" s="1">
        <v>23.0</v>
      </c>
      <c r="F331" s="1" t="s">
        <v>355</v>
      </c>
      <c r="G331" s="1">
        <v>0.453644900442</v>
      </c>
    </row>
    <row r="332" ht="15.75" customHeight="1">
      <c r="A332" s="1" t="str">
        <f t="shared" si="29"/>
        <v>ANAPC13</v>
      </c>
      <c r="B332" s="1" t="s">
        <v>119</v>
      </c>
      <c r="C332" s="1">
        <v>1.34204719E8</v>
      </c>
      <c r="D332" s="1" t="s">
        <v>14</v>
      </c>
      <c r="E332" s="1">
        <v>23.0</v>
      </c>
      <c r="F332" s="1" t="s">
        <v>356</v>
      </c>
      <c r="G332" s="1">
        <v>0.182713701061</v>
      </c>
    </row>
    <row r="333" ht="15.75" customHeight="1">
      <c r="A333" s="1" t="str">
        <f t="shared" si="29"/>
        <v>ANAPC13</v>
      </c>
      <c r="B333" s="1" t="s">
        <v>119</v>
      </c>
      <c r="C333" s="1">
        <v>1.3420471E8</v>
      </c>
      <c r="D333" s="1" t="s">
        <v>14</v>
      </c>
      <c r="E333" s="1">
        <v>25.0</v>
      </c>
      <c r="F333" s="1" t="s">
        <v>357</v>
      </c>
      <c r="G333" s="1">
        <v>-0.0397020489551</v>
      </c>
    </row>
    <row r="334" ht="15.75" customHeight="1">
      <c r="A334" s="1" t="str">
        <f t="shared" si="29"/>
        <v>ANAPC13</v>
      </c>
      <c r="B334" s="1" t="s">
        <v>119</v>
      </c>
      <c r="C334" s="1">
        <v>1.34204625E8</v>
      </c>
      <c r="D334" s="1" t="s">
        <v>14</v>
      </c>
      <c r="E334" s="1">
        <v>24.0</v>
      </c>
      <c r="F334" s="1" t="s">
        <v>358</v>
      </c>
      <c r="G334" s="1">
        <v>0.0695452742034</v>
      </c>
    </row>
    <row r="335" ht="15.75" customHeight="1">
      <c r="A335" s="1" t="str">
        <f t="shared" si="29"/>
        <v>ANAPC13</v>
      </c>
      <c r="B335" s="1" t="s">
        <v>119</v>
      </c>
      <c r="C335" s="1">
        <v>1.34204614E8</v>
      </c>
      <c r="D335" s="1" t="s">
        <v>14</v>
      </c>
      <c r="E335" s="1">
        <v>25.0</v>
      </c>
      <c r="F335" s="1" t="s">
        <v>359</v>
      </c>
      <c r="G335" s="1">
        <v>0.217711857482</v>
      </c>
    </row>
    <row r="336" ht="15.75" customHeight="1">
      <c r="A336" s="1" t="str">
        <f t="shared" si="29"/>
        <v>ANAPC13</v>
      </c>
      <c r="B336" s="1" t="s">
        <v>119</v>
      </c>
      <c r="C336" s="1">
        <v>1.34205445E8</v>
      </c>
      <c r="D336" s="1" t="s">
        <v>8</v>
      </c>
      <c r="E336" s="1">
        <v>22.0</v>
      </c>
      <c r="F336" s="1" t="s">
        <v>360</v>
      </c>
      <c r="G336" s="1">
        <v>5.24230688787E-4</v>
      </c>
    </row>
    <row r="337" ht="15.75" customHeight="1">
      <c r="A337" s="1" t="str">
        <f t="shared" si="29"/>
        <v>ANAPC13</v>
      </c>
      <c r="B337" s="1" t="s">
        <v>119</v>
      </c>
      <c r="C337" s="1">
        <v>1.34205433E8</v>
      </c>
      <c r="D337" s="1" t="s">
        <v>8</v>
      </c>
      <c r="E337" s="1">
        <v>23.0</v>
      </c>
      <c r="F337" s="1" t="s">
        <v>361</v>
      </c>
      <c r="G337" s="1">
        <v>0.0578439094445</v>
      </c>
    </row>
    <row r="338" ht="15.75" customHeight="1">
      <c r="A338" s="1" t="str">
        <f t="shared" si="29"/>
        <v>ANAPC13</v>
      </c>
      <c r="B338" s="1" t="s">
        <v>119</v>
      </c>
      <c r="C338" s="1">
        <v>1.34205417E8</v>
      </c>
      <c r="D338" s="1" t="s">
        <v>8</v>
      </c>
      <c r="E338" s="1">
        <v>25.0</v>
      </c>
      <c r="F338" s="1" t="s">
        <v>362</v>
      </c>
      <c r="G338" s="1">
        <v>-0.0391300917159</v>
      </c>
    </row>
    <row r="339" ht="15.75" customHeight="1">
      <c r="A339" s="1" t="str">
        <f t="shared" si="29"/>
        <v>ANAPC13</v>
      </c>
      <c r="B339" s="1" t="s">
        <v>119</v>
      </c>
      <c r="C339" s="1">
        <v>1.34205559E8</v>
      </c>
      <c r="D339" s="1" t="s">
        <v>14</v>
      </c>
      <c r="E339" s="1">
        <v>22.0</v>
      </c>
      <c r="F339" s="1" t="s">
        <v>363</v>
      </c>
      <c r="G339" s="1">
        <v>0.0689568707954</v>
      </c>
    </row>
    <row r="340" ht="15.75" customHeight="1">
      <c r="A340" s="1" t="str">
        <f t="shared" si="29"/>
        <v>ANAPC13</v>
      </c>
      <c r="B340" s="1" t="s">
        <v>119</v>
      </c>
      <c r="C340" s="1">
        <v>1.34204841E8</v>
      </c>
      <c r="D340" s="1" t="s">
        <v>8</v>
      </c>
      <c r="E340" s="1">
        <v>24.0</v>
      </c>
      <c r="F340" s="1" t="s">
        <v>364</v>
      </c>
      <c r="G340" s="1">
        <v>0.0526882211094</v>
      </c>
    </row>
    <row r="341" ht="15.75" customHeight="1">
      <c r="A341" s="1" t="str">
        <f t="shared" si="29"/>
        <v>ANAPC13</v>
      </c>
      <c r="B341" s="1" t="s">
        <v>119</v>
      </c>
      <c r="C341" s="1">
        <v>1.34205394E8</v>
      </c>
      <c r="D341" s="1" t="s">
        <v>8</v>
      </c>
      <c r="E341" s="1">
        <v>23.0</v>
      </c>
      <c r="F341" s="1" t="s">
        <v>365</v>
      </c>
      <c r="G341" s="1">
        <v>0.0173269258473</v>
      </c>
    </row>
    <row r="342" ht="15.75" customHeight="1">
      <c r="A342" s="1" t="str">
        <f t="shared" si="29"/>
        <v>ANAPC13</v>
      </c>
      <c r="B342" s="1" t="s">
        <v>119</v>
      </c>
      <c r="C342" s="1">
        <v>1.34204764E8</v>
      </c>
      <c r="D342" s="1" t="s">
        <v>8</v>
      </c>
      <c r="E342" s="1">
        <v>24.0</v>
      </c>
      <c r="F342" s="1" t="s">
        <v>366</v>
      </c>
      <c r="G342" s="1">
        <v>-0.0025704074694</v>
      </c>
    </row>
    <row r="343" ht="15.75" customHeight="1">
      <c r="A343" s="1" t="str">
        <f t="shared" si="29"/>
        <v>ANAPC13</v>
      </c>
      <c r="B343" s="1" t="s">
        <v>119</v>
      </c>
      <c r="C343" s="1">
        <v>1.34204787E8</v>
      </c>
      <c r="D343" s="1" t="s">
        <v>8</v>
      </c>
      <c r="E343" s="1">
        <v>23.0</v>
      </c>
      <c r="F343" s="1" t="s">
        <v>367</v>
      </c>
      <c r="G343" s="1">
        <v>1.10105707365</v>
      </c>
    </row>
    <row r="344" ht="15.75" customHeight="1">
      <c r="A344" s="1" t="str">
        <f t="shared" si="29"/>
        <v>ANAPC13</v>
      </c>
      <c r="B344" s="1" t="s">
        <v>119</v>
      </c>
      <c r="C344" s="1">
        <v>1.34204803E8</v>
      </c>
      <c r="D344" s="1" t="s">
        <v>8</v>
      </c>
      <c r="E344" s="1">
        <v>22.0</v>
      </c>
      <c r="F344" s="1" t="s">
        <v>368</v>
      </c>
      <c r="G344" s="1">
        <v>0.778128875434</v>
      </c>
    </row>
    <row r="345" ht="15.75" customHeight="1">
      <c r="A345" s="1" t="str">
        <f t="shared" ref="A345:A354" si="30">"ANAPC4"</f>
        <v>ANAPC4</v>
      </c>
      <c r="B345" s="1" t="s">
        <v>87</v>
      </c>
      <c r="C345" s="1">
        <v>2.5379092E7</v>
      </c>
      <c r="D345" s="1" t="s">
        <v>14</v>
      </c>
      <c r="E345" s="1">
        <v>25.0</v>
      </c>
      <c r="F345" s="1" t="s">
        <v>369</v>
      </c>
      <c r="G345" s="1">
        <v>0.00806432459501</v>
      </c>
    </row>
    <row r="346" ht="15.75" customHeight="1">
      <c r="A346" s="1" t="str">
        <f t="shared" si="30"/>
        <v>ANAPC4</v>
      </c>
      <c r="B346" s="1" t="s">
        <v>87</v>
      </c>
      <c r="C346" s="1">
        <v>2.5379027E7</v>
      </c>
      <c r="D346" s="1" t="s">
        <v>14</v>
      </c>
      <c r="E346" s="1">
        <v>24.0</v>
      </c>
      <c r="F346" s="1" t="s">
        <v>370</v>
      </c>
      <c r="G346" s="1">
        <v>0.0233779910462</v>
      </c>
    </row>
    <row r="347" ht="15.75" customHeight="1">
      <c r="A347" s="1" t="str">
        <f t="shared" si="30"/>
        <v>ANAPC4</v>
      </c>
      <c r="B347" s="1" t="s">
        <v>87</v>
      </c>
      <c r="C347" s="1">
        <v>2.5379001E7</v>
      </c>
      <c r="D347" s="1" t="s">
        <v>14</v>
      </c>
      <c r="E347" s="1">
        <v>25.0</v>
      </c>
      <c r="F347" s="1" t="s">
        <v>371</v>
      </c>
      <c r="G347" s="1">
        <v>0.00847575014291</v>
      </c>
    </row>
    <row r="348" ht="15.75" customHeight="1">
      <c r="A348" s="1" t="str">
        <f t="shared" si="30"/>
        <v>ANAPC4</v>
      </c>
      <c r="B348" s="1" t="s">
        <v>87</v>
      </c>
      <c r="C348" s="1">
        <v>2.5378993E7</v>
      </c>
      <c r="D348" s="1" t="s">
        <v>14</v>
      </c>
      <c r="E348" s="1">
        <v>23.0</v>
      </c>
      <c r="F348" s="1" t="s">
        <v>372</v>
      </c>
      <c r="G348" s="1">
        <v>0.607495971822</v>
      </c>
    </row>
    <row r="349" ht="15.75" customHeight="1">
      <c r="A349" s="1" t="str">
        <f t="shared" si="30"/>
        <v>ANAPC4</v>
      </c>
      <c r="B349" s="1" t="s">
        <v>87</v>
      </c>
      <c r="C349" s="1">
        <v>2.5378972E7</v>
      </c>
      <c r="D349" s="1" t="s">
        <v>14</v>
      </c>
      <c r="E349" s="1">
        <v>23.0</v>
      </c>
      <c r="F349" s="1" t="s">
        <v>373</v>
      </c>
      <c r="G349" s="1">
        <v>0.963143392564</v>
      </c>
    </row>
    <row r="350" ht="15.75" customHeight="1">
      <c r="A350" s="1" t="str">
        <f t="shared" si="30"/>
        <v>ANAPC4</v>
      </c>
      <c r="B350" s="1" t="s">
        <v>87</v>
      </c>
      <c r="C350" s="1">
        <v>2.5378966E7</v>
      </c>
      <c r="D350" s="1" t="s">
        <v>14</v>
      </c>
      <c r="E350" s="1">
        <v>25.0</v>
      </c>
      <c r="F350" s="1" t="s">
        <v>374</v>
      </c>
      <c r="G350" s="1">
        <v>0.62578355708</v>
      </c>
    </row>
    <row r="351" ht="15.75" customHeight="1">
      <c r="A351" s="1" t="str">
        <f t="shared" si="30"/>
        <v>ANAPC4</v>
      </c>
      <c r="B351" s="1" t="s">
        <v>87</v>
      </c>
      <c r="C351" s="1">
        <v>2.5378954E7</v>
      </c>
      <c r="D351" s="1" t="s">
        <v>14</v>
      </c>
      <c r="E351" s="1">
        <v>24.0</v>
      </c>
      <c r="F351" s="1" t="s">
        <v>375</v>
      </c>
      <c r="G351" s="1">
        <v>1.0065856387</v>
      </c>
    </row>
    <row r="352" ht="15.75" customHeight="1">
      <c r="A352" s="1" t="str">
        <f t="shared" si="30"/>
        <v>ANAPC4</v>
      </c>
      <c r="B352" s="1" t="s">
        <v>87</v>
      </c>
      <c r="C352" s="1">
        <v>2.5378914E7</v>
      </c>
      <c r="D352" s="1" t="s">
        <v>14</v>
      </c>
      <c r="E352" s="1">
        <v>25.0</v>
      </c>
      <c r="F352" s="1" t="s">
        <v>376</v>
      </c>
      <c r="G352" s="1">
        <v>1.03027096874</v>
      </c>
    </row>
    <row r="353" ht="15.75" customHeight="1">
      <c r="A353" s="1" t="str">
        <f t="shared" si="30"/>
        <v>ANAPC4</v>
      </c>
      <c r="B353" s="1" t="s">
        <v>87</v>
      </c>
      <c r="C353" s="1">
        <v>2.5379106E7</v>
      </c>
      <c r="D353" s="1" t="s">
        <v>8</v>
      </c>
      <c r="E353" s="1">
        <v>24.0</v>
      </c>
      <c r="F353" s="1" t="s">
        <v>377</v>
      </c>
      <c r="G353" s="1">
        <v>0.237859393359</v>
      </c>
    </row>
    <row r="354" ht="15.75" customHeight="1">
      <c r="A354" s="1" t="str">
        <f t="shared" si="30"/>
        <v>ANAPC4</v>
      </c>
      <c r="B354" s="1" t="s">
        <v>87</v>
      </c>
      <c r="C354" s="1">
        <v>2.5378925E7</v>
      </c>
      <c r="D354" s="1" t="s">
        <v>8</v>
      </c>
      <c r="E354" s="1">
        <v>24.0</v>
      </c>
      <c r="F354" s="1" t="s">
        <v>378</v>
      </c>
      <c r="G354" s="1">
        <v>0.413682247702</v>
      </c>
    </row>
    <row r="355" ht="15.75" customHeight="1">
      <c r="A355" s="1" t="str">
        <f t="shared" ref="A355:A369" si="31">"ANAPC5"</f>
        <v>ANAPC5</v>
      </c>
      <c r="B355" s="1" t="s">
        <v>379</v>
      </c>
      <c r="C355" s="1">
        <v>1.2179E8</v>
      </c>
      <c r="D355" s="1" t="s">
        <v>8</v>
      </c>
      <c r="E355" s="1">
        <v>24.0</v>
      </c>
      <c r="F355" s="1" t="s">
        <v>380</v>
      </c>
      <c r="G355" s="1">
        <v>0.612327035096</v>
      </c>
    </row>
    <row r="356" ht="15.75" customHeight="1">
      <c r="A356" s="1" t="str">
        <f t="shared" si="31"/>
        <v>ANAPC5</v>
      </c>
      <c r="B356" s="1" t="s">
        <v>379</v>
      </c>
      <c r="C356" s="1">
        <v>1.21790166E8</v>
      </c>
      <c r="D356" s="1" t="s">
        <v>14</v>
      </c>
      <c r="E356" s="1">
        <v>24.0</v>
      </c>
      <c r="F356" s="1" t="s">
        <v>381</v>
      </c>
      <c r="G356" s="1">
        <v>0.0874320229436</v>
      </c>
    </row>
    <row r="357" ht="15.75" customHeight="1">
      <c r="A357" s="1" t="str">
        <f t="shared" si="31"/>
        <v>ANAPC5</v>
      </c>
      <c r="B357" s="1" t="s">
        <v>379</v>
      </c>
      <c r="C357" s="1">
        <v>1.21790144E8</v>
      </c>
      <c r="D357" s="1" t="s">
        <v>14</v>
      </c>
      <c r="E357" s="1">
        <v>24.0</v>
      </c>
      <c r="F357" s="1" t="s">
        <v>382</v>
      </c>
      <c r="G357" s="1">
        <v>-0.00158182491967</v>
      </c>
    </row>
    <row r="358" ht="15.75" customHeight="1">
      <c r="A358" s="1" t="str">
        <f t="shared" si="31"/>
        <v>ANAPC5</v>
      </c>
      <c r="B358" s="1" t="s">
        <v>379</v>
      </c>
      <c r="C358" s="1">
        <v>1.21790131E8</v>
      </c>
      <c r="D358" s="1" t="s">
        <v>14</v>
      </c>
      <c r="E358" s="1">
        <v>23.0</v>
      </c>
      <c r="F358" s="1" t="s">
        <v>383</v>
      </c>
      <c r="G358" s="1">
        <v>0.827528109121</v>
      </c>
    </row>
    <row r="359" ht="15.75" customHeight="1">
      <c r="A359" s="1" t="str">
        <f t="shared" si="31"/>
        <v>ANAPC5</v>
      </c>
      <c r="B359" s="1" t="s">
        <v>379</v>
      </c>
      <c r="C359" s="1">
        <v>1.21790181E8</v>
      </c>
      <c r="D359" s="1" t="s">
        <v>8</v>
      </c>
      <c r="E359" s="1">
        <v>24.0</v>
      </c>
      <c r="F359" s="1" t="s">
        <v>384</v>
      </c>
      <c r="G359" s="1">
        <v>1.0865604911</v>
      </c>
    </row>
    <row r="360" ht="15.75" customHeight="1">
      <c r="A360" s="1" t="str">
        <f t="shared" si="31"/>
        <v>ANAPC5</v>
      </c>
      <c r="B360" s="1" t="s">
        <v>379</v>
      </c>
      <c r="C360" s="1">
        <v>1.21790165E8</v>
      </c>
      <c r="D360" s="1" t="s">
        <v>14</v>
      </c>
      <c r="E360" s="1">
        <v>22.0</v>
      </c>
      <c r="F360" s="1" t="s">
        <v>385</v>
      </c>
      <c r="G360" s="1">
        <v>0.561613900102</v>
      </c>
    </row>
    <row r="361" ht="15.75" customHeight="1">
      <c r="A361" s="1" t="str">
        <f t="shared" si="31"/>
        <v>ANAPC5</v>
      </c>
      <c r="B361" s="1" t="s">
        <v>379</v>
      </c>
      <c r="C361" s="1">
        <v>1.21790131E8</v>
      </c>
      <c r="D361" s="1" t="s">
        <v>14</v>
      </c>
      <c r="E361" s="1">
        <v>24.0</v>
      </c>
      <c r="F361" s="1" t="s">
        <v>386</v>
      </c>
      <c r="G361" s="1">
        <v>0.475659905982</v>
      </c>
    </row>
    <row r="362" ht="15.75" customHeight="1">
      <c r="A362" s="1" t="str">
        <f t="shared" si="31"/>
        <v>ANAPC5</v>
      </c>
      <c r="B362" s="1" t="s">
        <v>379</v>
      </c>
      <c r="C362" s="1">
        <v>1.21790184E8</v>
      </c>
      <c r="D362" s="1" t="s">
        <v>8</v>
      </c>
      <c r="E362" s="1">
        <v>24.0</v>
      </c>
      <c r="F362" s="1" t="s">
        <v>387</v>
      </c>
      <c r="G362" s="1">
        <v>0.603114744371</v>
      </c>
    </row>
    <row r="363" ht="15.75" customHeight="1">
      <c r="A363" s="1" t="str">
        <f t="shared" si="31"/>
        <v>ANAPC5</v>
      </c>
      <c r="B363" s="1" t="s">
        <v>379</v>
      </c>
      <c r="C363" s="1">
        <v>1.21790055E8</v>
      </c>
      <c r="D363" s="1" t="s">
        <v>8</v>
      </c>
      <c r="E363" s="1">
        <v>22.0</v>
      </c>
      <c r="F363" s="1" t="s">
        <v>388</v>
      </c>
      <c r="G363" s="1">
        <v>0.310396870565</v>
      </c>
    </row>
    <row r="364" ht="15.75" customHeight="1">
      <c r="A364" s="1" t="str">
        <f t="shared" si="31"/>
        <v>ANAPC5</v>
      </c>
      <c r="B364" s="1" t="s">
        <v>379</v>
      </c>
      <c r="C364" s="1">
        <v>1.21789994E8</v>
      </c>
      <c r="D364" s="1" t="s">
        <v>8</v>
      </c>
      <c r="E364" s="1">
        <v>23.0</v>
      </c>
      <c r="F364" s="1" t="s">
        <v>389</v>
      </c>
      <c r="G364" s="1">
        <v>0.898173368959</v>
      </c>
    </row>
    <row r="365" ht="15.75" customHeight="1">
      <c r="A365" s="1" t="str">
        <f t="shared" si="31"/>
        <v>ANAPC5</v>
      </c>
      <c r="B365" s="1" t="s">
        <v>379</v>
      </c>
      <c r="C365" s="1">
        <v>1.21790149E8</v>
      </c>
      <c r="D365" s="1" t="s">
        <v>8</v>
      </c>
      <c r="E365" s="1">
        <v>23.0</v>
      </c>
      <c r="F365" s="1" t="s">
        <v>390</v>
      </c>
      <c r="G365" s="1">
        <v>0.303704100377</v>
      </c>
    </row>
    <row r="366" ht="15.75" customHeight="1">
      <c r="A366" s="1" t="str">
        <f t="shared" si="31"/>
        <v>ANAPC5</v>
      </c>
      <c r="B366" s="1" t="s">
        <v>379</v>
      </c>
      <c r="C366" s="1">
        <v>1.21790069E8</v>
      </c>
      <c r="D366" s="1" t="s">
        <v>8</v>
      </c>
      <c r="E366" s="1">
        <v>24.0</v>
      </c>
      <c r="F366" s="1" t="s">
        <v>391</v>
      </c>
      <c r="G366" s="1">
        <v>0.24515065571</v>
      </c>
    </row>
    <row r="367" ht="15.75" customHeight="1">
      <c r="A367" s="1" t="str">
        <f t="shared" si="31"/>
        <v>ANAPC5</v>
      </c>
      <c r="B367" s="1" t="s">
        <v>379</v>
      </c>
      <c r="C367" s="1">
        <v>1.21790034E8</v>
      </c>
      <c r="D367" s="1" t="s">
        <v>8</v>
      </c>
      <c r="E367" s="1">
        <v>24.0</v>
      </c>
      <c r="F367" s="1" t="s">
        <v>392</v>
      </c>
      <c r="G367" s="1">
        <v>0.456702328017</v>
      </c>
    </row>
    <row r="368" ht="15.75" customHeight="1">
      <c r="A368" s="1" t="str">
        <f t="shared" si="31"/>
        <v>ANAPC5</v>
      </c>
      <c r="B368" s="1" t="s">
        <v>379</v>
      </c>
      <c r="C368" s="1">
        <v>1.21789972E8</v>
      </c>
      <c r="D368" s="1" t="s">
        <v>8</v>
      </c>
      <c r="E368" s="1">
        <v>24.0</v>
      </c>
      <c r="F368" s="1" t="s">
        <v>393</v>
      </c>
      <c r="G368" s="1">
        <v>1.01526613994</v>
      </c>
    </row>
    <row r="369" ht="15.75" customHeight="1">
      <c r="A369" s="1" t="str">
        <f t="shared" si="31"/>
        <v>ANAPC5</v>
      </c>
      <c r="B369" s="1" t="s">
        <v>379</v>
      </c>
      <c r="C369" s="1">
        <v>1.21789966E8</v>
      </c>
      <c r="D369" s="1" t="s">
        <v>8</v>
      </c>
      <c r="E369" s="1">
        <v>24.0</v>
      </c>
      <c r="F369" s="1" t="s">
        <v>394</v>
      </c>
      <c r="G369" s="1">
        <v>0.650336581849</v>
      </c>
    </row>
    <row r="370" ht="15.75" customHeight="1">
      <c r="A370" s="1" t="str">
        <f t="shared" ref="A370:A379" si="32">"ANKRD17"</f>
        <v>ANKRD17</v>
      </c>
      <c r="B370" s="1" t="s">
        <v>87</v>
      </c>
      <c r="C370" s="1">
        <v>7.4124315E7</v>
      </c>
      <c r="D370" s="1" t="s">
        <v>8</v>
      </c>
      <c r="E370" s="1">
        <v>24.0</v>
      </c>
      <c r="F370" s="1" t="s">
        <v>395</v>
      </c>
      <c r="G370" s="1">
        <v>1.89189518524</v>
      </c>
    </row>
    <row r="371" ht="15.75" customHeight="1">
      <c r="A371" s="1" t="str">
        <f t="shared" si="32"/>
        <v>ANKRD17</v>
      </c>
      <c r="B371" s="1" t="s">
        <v>87</v>
      </c>
      <c r="C371" s="1">
        <v>7.4124415E7</v>
      </c>
      <c r="D371" s="1" t="s">
        <v>14</v>
      </c>
      <c r="E371" s="1">
        <v>24.0</v>
      </c>
      <c r="F371" s="1" t="s">
        <v>396</v>
      </c>
      <c r="G371" s="1">
        <v>0.112930492474</v>
      </c>
    </row>
    <row r="372" ht="15.75" customHeight="1">
      <c r="A372" s="1" t="str">
        <f t="shared" si="32"/>
        <v>ANKRD17</v>
      </c>
      <c r="B372" s="1" t="s">
        <v>87</v>
      </c>
      <c r="C372" s="1">
        <v>7.4124498E7</v>
      </c>
      <c r="D372" s="1" t="s">
        <v>8</v>
      </c>
      <c r="E372" s="1">
        <v>23.0</v>
      </c>
      <c r="F372" s="1" t="s">
        <v>397</v>
      </c>
      <c r="G372" s="1">
        <v>0.564589644928</v>
      </c>
    </row>
    <row r="373" ht="15.75" customHeight="1">
      <c r="A373" s="1" t="str">
        <f t="shared" si="32"/>
        <v>ANKRD17</v>
      </c>
      <c r="B373" s="1" t="s">
        <v>87</v>
      </c>
      <c r="C373" s="1">
        <v>7.4124462E7</v>
      </c>
      <c r="D373" s="1" t="s">
        <v>8</v>
      </c>
      <c r="E373" s="1">
        <v>23.0</v>
      </c>
      <c r="F373" s="1" t="s">
        <v>398</v>
      </c>
      <c r="G373" s="1">
        <v>0.359320943318</v>
      </c>
    </row>
    <row r="374" ht="15.75" customHeight="1">
      <c r="A374" s="1" t="str">
        <f t="shared" si="32"/>
        <v>ANKRD17</v>
      </c>
      <c r="B374" s="1" t="s">
        <v>87</v>
      </c>
      <c r="C374" s="1">
        <v>7.4124439E7</v>
      </c>
      <c r="D374" s="1" t="s">
        <v>8</v>
      </c>
      <c r="E374" s="1">
        <v>24.0</v>
      </c>
      <c r="F374" s="1" t="s">
        <v>399</v>
      </c>
      <c r="G374" s="1">
        <v>0.23177425239</v>
      </c>
    </row>
    <row r="375" ht="15.75" customHeight="1">
      <c r="A375" s="1" t="str">
        <f t="shared" si="32"/>
        <v>ANKRD17</v>
      </c>
      <c r="B375" s="1" t="s">
        <v>87</v>
      </c>
      <c r="C375" s="1">
        <v>7.4124363E7</v>
      </c>
      <c r="D375" s="1" t="s">
        <v>8</v>
      </c>
      <c r="E375" s="1">
        <v>24.0</v>
      </c>
      <c r="F375" s="1" t="s">
        <v>400</v>
      </c>
      <c r="G375" s="1">
        <v>0.543515169827</v>
      </c>
    </row>
    <row r="376" ht="15.75" customHeight="1">
      <c r="A376" s="1" t="str">
        <f t="shared" si="32"/>
        <v>ANKRD17</v>
      </c>
      <c r="B376" s="1" t="s">
        <v>87</v>
      </c>
      <c r="C376" s="1">
        <v>7.4124338E7</v>
      </c>
      <c r="D376" s="1" t="s">
        <v>8</v>
      </c>
      <c r="E376" s="1">
        <v>24.0</v>
      </c>
      <c r="F376" s="1" t="s">
        <v>401</v>
      </c>
      <c r="G376" s="1">
        <v>0.381257538519</v>
      </c>
    </row>
    <row r="377" ht="15.75" customHeight="1">
      <c r="A377" s="1" t="str">
        <f t="shared" si="32"/>
        <v>ANKRD17</v>
      </c>
      <c r="B377" s="1" t="s">
        <v>87</v>
      </c>
      <c r="C377" s="1">
        <v>7.4124243E7</v>
      </c>
      <c r="D377" s="1" t="s">
        <v>8</v>
      </c>
      <c r="E377" s="1">
        <v>24.0</v>
      </c>
      <c r="F377" s="1" t="s">
        <v>402</v>
      </c>
      <c r="G377" s="1">
        <v>0.213791262522</v>
      </c>
    </row>
    <row r="378" ht="15.75" customHeight="1">
      <c r="A378" s="1" t="str">
        <f t="shared" si="32"/>
        <v>ANKRD17</v>
      </c>
      <c r="B378" s="1" t="s">
        <v>87</v>
      </c>
      <c r="C378" s="1">
        <v>7.4124226E7</v>
      </c>
      <c r="D378" s="1" t="s">
        <v>8</v>
      </c>
      <c r="E378" s="1">
        <v>23.0</v>
      </c>
      <c r="F378" s="1" t="s">
        <v>403</v>
      </c>
      <c r="G378" s="1">
        <v>0.39798328414</v>
      </c>
    </row>
    <row r="379" ht="15.75" customHeight="1">
      <c r="A379" s="1" t="str">
        <f t="shared" si="32"/>
        <v>ANKRD17</v>
      </c>
      <c r="B379" s="1" t="s">
        <v>87</v>
      </c>
      <c r="C379" s="1">
        <v>7.412445E7</v>
      </c>
      <c r="D379" s="1" t="s">
        <v>14</v>
      </c>
      <c r="E379" s="1">
        <v>23.0</v>
      </c>
      <c r="F379" s="1" t="s">
        <v>404</v>
      </c>
      <c r="G379" s="1">
        <v>0.189068065607</v>
      </c>
    </row>
    <row r="380" ht="15.75" customHeight="1">
      <c r="A380" s="1" t="str">
        <f t="shared" ref="A380:A389" si="33">"API5"</f>
        <v>API5</v>
      </c>
      <c r="B380" s="1" t="s">
        <v>328</v>
      </c>
      <c r="C380" s="1">
        <v>4.3333524E7</v>
      </c>
      <c r="D380" s="1" t="s">
        <v>14</v>
      </c>
      <c r="E380" s="1">
        <v>23.0</v>
      </c>
      <c r="F380" s="1" t="s">
        <v>405</v>
      </c>
      <c r="G380" s="1">
        <v>-0.113350196087</v>
      </c>
    </row>
    <row r="381" ht="15.75" customHeight="1">
      <c r="A381" s="1" t="str">
        <f t="shared" si="33"/>
        <v>API5</v>
      </c>
      <c r="B381" s="1" t="s">
        <v>328</v>
      </c>
      <c r="C381" s="1">
        <v>4.3333825E7</v>
      </c>
      <c r="D381" s="1" t="s">
        <v>8</v>
      </c>
      <c r="E381" s="1">
        <v>24.0</v>
      </c>
      <c r="F381" s="1" t="s">
        <v>406</v>
      </c>
      <c r="G381" s="1">
        <v>0.366626271837</v>
      </c>
    </row>
    <row r="382" ht="15.75" customHeight="1">
      <c r="A382" s="1" t="str">
        <f t="shared" si="33"/>
        <v>API5</v>
      </c>
      <c r="B382" s="1" t="s">
        <v>328</v>
      </c>
      <c r="C382" s="1">
        <v>4.3333742E7</v>
      </c>
      <c r="D382" s="1" t="s">
        <v>8</v>
      </c>
      <c r="E382" s="1">
        <v>23.0</v>
      </c>
      <c r="F382" s="1" t="s">
        <v>407</v>
      </c>
      <c r="G382" s="1">
        <v>0.353188753402</v>
      </c>
    </row>
    <row r="383" ht="15.75" customHeight="1">
      <c r="A383" s="1" t="str">
        <f t="shared" si="33"/>
        <v>API5</v>
      </c>
      <c r="B383" s="1" t="s">
        <v>328</v>
      </c>
      <c r="C383" s="1">
        <v>4.333359E7</v>
      </c>
      <c r="D383" s="1" t="s">
        <v>14</v>
      </c>
      <c r="E383" s="1">
        <v>24.0</v>
      </c>
      <c r="F383" s="1" t="s">
        <v>408</v>
      </c>
      <c r="G383" s="1">
        <v>0.812178873069</v>
      </c>
    </row>
    <row r="384" ht="15.75" customHeight="1">
      <c r="A384" s="1" t="str">
        <f t="shared" si="33"/>
        <v>API5</v>
      </c>
      <c r="B384" s="1" t="s">
        <v>328</v>
      </c>
      <c r="C384" s="1">
        <v>4.3333785E7</v>
      </c>
      <c r="D384" s="1" t="s">
        <v>8</v>
      </c>
      <c r="E384" s="1">
        <v>24.0</v>
      </c>
      <c r="F384" s="1" t="s">
        <v>409</v>
      </c>
      <c r="G384" s="1">
        <v>0.400171522122</v>
      </c>
    </row>
    <row r="385" ht="15.75" customHeight="1">
      <c r="A385" s="1" t="str">
        <f t="shared" si="33"/>
        <v>API5</v>
      </c>
      <c r="B385" s="1" t="s">
        <v>328</v>
      </c>
      <c r="C385" s="1">
        <v>4.3333652E7</v>
      </c>
      <c r="D385" s="1" t="s">
        <v>8</v>
      </c>
      <c r="E385" s="1">
        <v>24.0</v>
      </c>
      <c r="F385" s="1" t="s">
        <v>410</v>
      </c>
      <c r="G385" s="1">
        <v>-0.0408733603515</v>
      </c>
    </row>
    <row r="386" ht="15.75" customHeight="1">
      <c r="A386" s="1" t="str">
        <f t="shared" si="33"/>
        <v>API5</v>
      </c>
      <c r="B386" s="1" t="s">
        <v>328</v>
      </c>
      <c r="C386" s="1">
        <v>4.3333597E7</v>
      </c>
      <c r="D386" s="1" t="s">
        <v>14</v>
      </c>
      <c r="E386" s="1">
        <v>24.0</v>
      </c>
      <c r="F386" s="1" t="s">
        <v>411</v>
      </c>
      <c r="G386" s="1">
        <v>0.985789350757</v>
      </c>
    </row>
    <row r="387" ht="15.75" customHeight="1">
      <c r="A387" s="1" t="str">
        <f t="shared" si="33"/>
        <v>API5</v>
      </c>
      <c r="B387" s="1" t="s">
        <v>328</v>
      </c>
      <c r="C387" s="1">
        <v>4.3333619E7</v>
      </c>
      <c r="D387" s="1" t="s">
        <v>14</v>
      </c>
      <c r="E387" s="1">
        <v>23.0</v>
      </c>
      <c r="F387" s="1" t="s">
        <v>412</v>
      </c>
      <c r="G387" s="1">
        <v>1.07792156535</v>
      </c>
    </row>
    <row r="388" ht="15.75" customHeight="1">
      <c r="A388" s="1" t="str">
        <f t="shared" si="33"/>
        <v>API5</v>
      </c>
      <c r="B388" s="1" t="s">
        <v>328</v>
      </c>
      <c r="C388" s="1">
        <v>4.3333824E7</v>
      </c>
      <c r="D388" s="1" t="s">
        <v>14</v>
      </c>
      <c r="E388" s="1">
        <v>24.0</v>
      </c>
      <c r="F388" s="1" t="s">
        <v>413</v>
      </c>
      <c r="G388" s="1">
        <v>0.936289083892</v>
      </c>
    </row>
    <row r="389" ht="15.75" customHeight="1">
      <c r="A389" s="1" t="str">
        <f t="shared" si="33"/>
        <v>API5</v>
      </c>
      <c r="B389" s="1" t="s">
        <v>328</v>
      </c>
      <c r="C389" s="1">
        <v>4.3333791E7</v>
      </c>
      <c r="D389" s="1" t="s">
        <v>8</v>
      </c>
      <c r="E389" s="1">
        <v>21.0</v>
      </c>
      <c r="F389" s="1" t="s">
        <v>414</v>
      </c>
      <c r="G389" s="1">
        <v>0.823967242897</v>
      </c>
    </row>
    <row r="390" ht="15.75" customHeight="1">
      <c r="A390" s="1" t="str">
        <f t="shared" ref="A390:A399" si="34">"APOOL"</f>
        <v>APOOL</v>
      </c>
      <c r="B390" s="1" t="s">
        <v>50</v>
      </c>
      <c r="C390" s="1">
        <v>8.4259112E7</v>
      </c>
      <c r="D390" s="1" t="s">
        <v>14</v>
      </c>
      <c r="E390" s="1">
        <v>24.0</v>
      </c>
      <c r="F390" s="1" t="s">
        <v>415</v>
      </c>
      <c r="G390" s="1">
        <v>0.97601292919</v>
      </c>
    </row>
    <row r="391" ht="15.75" customHeight="1">
      <c r="A391" s="1" t="str">
        <f t="shared" si="34"/>
        <v>APOOL</v>
      </c>
      <c r="B391" s="1" t="s">
        <v>50</v>
      </c>
      <c r="C391" s="1">
        <v>8.4259038E7</v>
      </c>
      <c r="D391" s="1" t="s">
        <v>14</v>
      </c>
      <c r="E391" s="1">
        <v>23.0</v>
      </c>
      <c r="F391" s="1" t="s">
        <v>416</v>
      </c>
      <c r="G391" s="1">
        <v>0.952288958243</v>
      </c>
    </row>
    <row r="392" ht="15.75" customHeight="1">
      <c r="A392" s="1" t="str">
        <f t="shared" si="34"/>
        <v>APOOL</v>
      </c>
      <c r="B392" s="1" t="s">
        <v>50</v>
      </c>
      <c r="C392" s="1">
        <v>8.4258872E7</v>
      </c>
      <c r="D392" s="1" t="s">
        <v>8</v>
      </c>
      <c r="E392" s="1">
        <v>24.0</v>
      </c>
      <c r="F392" s="1" t="s">
        <v>417</v>
      </c>
      <c r="G392" s="1">
        <v>1.07169811257</v>
      </c>
    </row>
    <row r="393" ht="15.75" customHeight="1">
      <c r="A393" s="1" t="str">
        <f t="shared" si="34"/>
        <v>APOOL</v>
      </c>
      <c r="B393" s="1" t="s">
        <v>50</v>
      </c>
      <c r="C393" s="1">
        <v>8.4258852E7</v>
      </c>
      <c r="D393" s="1" t="s">
        <v>8</v>
      </c>
      <c r="E393" s="1">
        <v>24.0</v>
      </c>
      <c r="F393" s="1" t="s">
        <v>418</v>
      </c>
      <c r="G393" s="1">
        <v>0.642007696389</v>
      </c>
    </row>
    <row r="394" ht="15.75" customHeight="1">
      <c r="A394" s="1" t="str">
        <f t="shared" si="34"/>
        <v>APOOL</v>
      </c>
      <c r="B394" s="1" t="s">
        <v>50</v>
      </c>
      <c r="C394" s="1">
        <v>8.4259E7</v>
      </c>
      <c r="D394" s="1" t="s">
        <v>8</v>
      </c>
      <c r="E394" s="1">
        <v>23.0</v>
      </c>
      <c r="F394" s="1" t="s">
        <v>419</v>
      </c>
      <c r="G394" s="1">
        <v>0.883464816842</v>
      </c>
    </row>
    <row r="395" ht="15.75" customHeight="1">
      <c r="A395" s="1" t="str">
        <f t="shared" si="34"/>
        <v>APOOL</v>
      </c>
      <c r="B395" s="1" t="s">
        <v>50</v>
      </c>
      <c r="C395" s="1">
        <v>8.4258841E7</v>
      </c>
      <c r="D395" s="1" t="s">
        <v>8</v>
      </c>
      <c r="E395" s="1">
        <v>22.0</v>
      </c>
      <c r="F395" s="1" t="s">
        <v>420</v>
      </c>
      <c r="G395" s="1">
        <v>0.0397919203663</v>
      </c>
    </row>
    <row r="396" ht="15.75" customHeight="1">
      <c r="A396" s="1" t="str">
        <f t="shared" si="34"/>
        <v>APOOL</v>
      </c>
      <c r="B396" s="1" t="s">
        <v>50</v>
      </c>
      <c r="C396" s="1">
        <v>8.4258921E7</v>
      </c>
      <c r="D396" s="1" t="s">
        <v>14</v>
      </c>
      <c r="E396" s="1">
        <v>23.0</v>
      </c>
      <c r="F396" s="1" t="s">
        <v>421</v>
      </c>
      <c r="G396" s="1">
        <v>0.812774136564</v>
      </c>
    </row>
    <row r="397" ht="15.75" customHeight="1">
      <c r="A397" s="1" t="str">
        <f t="shared" si="34"/>
        <v>APOOL</v>
      </c>
      <c r="B397" s="1" t="s">
        <v>50</v>
      </c>
      <c r="C397" s="1">
        <v>8.4258835E7</v>
      </c>
      <c r="D397" s="1" t="s">
        <v>14</v>
      </c>
      <c r="E397" s="1">
        <v>23.0</v>
      </c>
      <c r="F397" s="1" t="s">
        <v>422</v>
      </c>
      <c r="G397" s="1">
        <v>0.610541373042</v>
      </c>
    </row>
    <row r="398" ht="15.75" customHeight="1">
      <c r="A398" s="1" t="str">
        <f t="shared" si="34"/>
        <v>APOOL</v>
      </c>
      <c r="B398" s="1" t="s">
        <v>50</v>
      </c>
      <c r="C398" s="1">
        <v>8.4258814E7</v>
      </c>
      <c r="D398" s="1" t="s">
        <v>14</v>
      </c>
      <c r="E398" s="1">
        <v>23.0</v>
      </c>
      <c r="F398" s="1" t="s">
        <v>423</v>
      </c>
      <c r="G398" s="1">
        <v>0.266824425465</v>
      </c>
    </row>
    <row r="399" ht="15.75" customHeight="1">
      <c r="A399" s="1" t="str">
        <f t="shared" si="34"/>
        <v>APOOL</v>
      </c>
      <c r="B399" s="1" t="s">
        <v>50</v>
      </c>
      <c r="C399" s="1">
        <v>8.4258979E7</v>
      </c>
      <c r="D399" s="1" t="s">
        <v>8</v>
      </c>
      <c r="E399" s="1">
        <v>23.0</v>
      </c>
      <c r="F399" s="1" t="s">
        <v>424</v>
      </c>
      <c r="G399" s="1">
        <v>0.457595754693</v>
      </c>
    </row>
    <row r="400" ht="15.75" customHeight="1">
      <c r="A400" s="1" t="str">
        <f t="shared" ref="A400:A413" si="35">"AQR"</f>
        <v>AQR</v>
      </c>
      <c r="B400" s="1" t="s">
        <v>425</v>
      </c>
      <c r="C400" s="1">
        <v>3.5262035E7</v>
      </c>
      <c r="D400" s="1" t="s">
        <v>14</v>
      </c>
      <c r="E400" s="1">
        <v>23.0</v>
      </c>
      <c r="F400" s="1" t="s">
        <v>426</v>
      </c>
      <c r="G400" s="1">
        <v>0.772438451116</v>
      </c>
    </row>
    <row r="401" ht="15.75" customHeight="1">
      <c r="A401" s="1" t="str">
        <f t="shared" si="35"/>
        <v>AQR</v>
      </c>
      <c r="B401" s="1" t="s">
        <v>425</v>
      </c>
      <c r="C401" s="1">
        <v>3.5261873E7</v>
      </c>
      <c r="D401" s="1" t="s">
        <v>8</v>
      </c>
      <c r="E401" s="1">
        <v>24.0</v>
      </c>
      <c r="F401" s="1" t="s">
        <v>427</v>
      </c>
      <c r="G401" s="1">
        <v>0.766228093627</v>
      </c>
    </row>
    <row r="402" ht="15.75" customHeight="1">
      <c r="A402" s="1" t="str">
        <f t="shared" si="35"/>
        <v>AQR</v>
      </c>
      <c r="B402" s="1" t="s">
        <v>425</v>
      </c>
      <c r="C402" s="1">
        <v>3.5261795E7</v>
      </c>
      <c r="D402" s="1" t="s">
        <v>14</v>
      </c>
      <c r="E402" s="1">
        <v>23.0</v>
      </c>
      <c r="F402" s="1" t="s">
        <v>428</v>
      </c>
      <c r="G402" s="1">
        <v>0.786664373392</v>
      </c>
    </row>
    <row r="403" ht="15.75" customHeight="1">
      <c r="A403" s="1" t="str">
        <f t="shared" si="35"/>
        <v>AQR</v>
      </c>
      <c r="B403" s="1" t="s">
        <v>425</v>
      </c>
      <c r="C403" s="1">
        <v>3.5262041E7</v>
      </c>
      <c r="D403" s="1" t="s">
        <v>14</v>
      </c>
      <c r="E403" s="1">
        <v>24.0</v>
      </c>
      <c r="F403" s="1" t="s">
        <v>429</v>
      </c>
      <c r="G403" s="1">
        <v>0.53058149191</v>
      </c>
    </row>
    <row r="404" ht="15.75" customHeight="1">
      <c r="A404" s="1" t="str">
        <f t="shared" si="35"/>
        <v>AQR</v>
      </c>
      <c r="B404" s="1" t="s">
        <v>425</v>
      </c>
      <c r="C404" s="1">
        <v>3.5261914E7</v>
      </c>
      <c r="D404" s="1" t="s">
        <v>8</v>
      </c>
      <c r="E404" s="1">
        <v>24.0</v>
      </c>
      <c r="F404" s="1" t="s">
        <v>430</v>
      </c>
      <c r="G404" s="1">
        <v>0.149479654907</v>
      </c>
    </row>
    <row r="405" ht="15.75" customHeight="1">
      <c r="A405" s="1" t="str">
        <f t="shared" si="35"/>
        <v>AQR</v>
      </c>
      <c r="B405" s="1" t="s">
        <v>425</v>
      </c>
      <c r="C405" s="1">
        <v>3.5261951E7</v>
      </c>
      <c r="D405" s="1" t="s">
        <v>8</v>
      </c>
      <c r="E405" s="1">
        <v>24.0</v>
      </c>
      <c r="F405" s="1" t="s">
        <v>431</v>
      </c>
      <c r="G405" s="1">
        <v>0.0426204380915</v>
      </c>
    </row>
    <row r="406" ht="15.75" customHeight="1">
      <c r="A406" s="1" t="str">
        <f t="shared" si="35"/>
        <v>AQR</v>
      </c>
      <c r="B406" s="1" t="s">
        <v>425</v>
      </c>
      <c r="C406" s="1">
        <v>3.5261766E7</v>
      </c>
      <c r="D406" s="1" t="s">
        <v>14</v>
      </c>
      <c r="E406" s="1">
        <v>24.0</v>
      </c>
      <c r="F406" s="1" t="s">
        <v>432</v>
      </c>
      <c r="G406" s="1">
        <v>0.0297286659479</v>
      </c>
    </row>
    <row r="407" ht="15.75" customHeight="1">
      <c r="A407" s="1" t="str">
        <f t="shared" si="35"/>
        <v>AQR</v>
      </c>
      <c r="B407" s="1" t="s">
        <v>425</v>
      </c>
      <c r="C407" s="1">
        <v>3.5261835E7</v>
      </c>
      <c r="D407" s="1" t="s">
        <v>8</v>
      </c>
      <c r="E407" s="1">
        <v>24.0</v>
      </c>
      <c r="F407" s="1" t="s">
        <v>433</v>
      </c>
      <c r="G407" s="1">
        <v>0.604655404433</v>
      </c>
    </row>
    <row r="408" ht="15.75" customHeight="1">
      <c r="A408" s="1" t="str">
        <f t="shared" si="35"/>
        <v>AQR</v>
      </c>
      <c r="B408" s="1" t="s">
        <v>425</v>
      </c>
      <c r="C408" s="1">
        <v>3.5261886E7</v>
      </c>
      <c r="D408" s="1" t="s">
        <v>8</v>
      </c>
      <c r="E408" s="1">
        <v>22.0</v>
      </c>
      <c r="F408" s="1" t="s">
        <v>434</v>
      </c>
      <c r="G408" s="1">
        <v>1.02015001263</v>
      </c>
    </row>
    <row r="409" ht="15.75" customHeight="1">
      <c r="A409" s="1" t="str">
        <f t="shared" si="35"/>
        <v>AQR</v>
      </c>
      <c r="B409" s="1" t="s">
        <v>425</v>
      </c>
      <c r="C409" s="1">
        <v>3.5261962E7</v>
      </c>
      <c r="D409" s="1" t="s">
        <v>8</v>
      </c>
      <c r="E409" s="1">
        <v>23.0</v>
      </c>
      <c r="F409" s="1" t="s">
        <v>435</v>
      </c>
      <c r="G409" s="1">
        <v>1.00431531903</v>
      </c>
    </row>
    <row r="410" ht="15.75" customHeight="1">
      <c r="A410" s="1" t="str">
        <f t="shared" si="35"/>
        <v>AQR</v>
      </c>
      <c r="B410" s="1" t="s">
        <v>425</v>
      </c>
      <c r="C410" s="1">
        <v>3.5261972E7</v>
      </c>
      <c r="D410" s="1" t="s">
        <v>8</v>
      </c>
      <c r="E410" s="1">
        <v>24.0</v>
      </c>
      <c r="F410" s="1" t="s">
        <v>436</v>
      </c>
      <c r="G410" s="1">
        <v>0.975534668342</v>
      </c>
    </row>
    <row r="411" ht="15.75" customHeight="1">
      <c r="A411" s="1" t="str">
        <f t="shared" si="35"/>
        <v>AQR</v>
      </c>
      <c r="B411" s="1" t="s">
        <v>425</v>
      </c>
      <c r="C411" s="1">
        <v>3.5261806E7</v>
      </c>
      <c r="D411" s="1" t="s">
        <v>14</v>
      </c>
      <c r="E411" s="1">
        <v>23.0</v>
      </c>
      <c r="F411" s="1" t="s">
        <v>437</v>
      </c>
      <c r="G411" s="1">
        <v>0.966807042077</v>
      </c>
    </row>
    <row r="412" ht="15.75" customHeight="1">
      <c r="A412" s="1" t="str">
        <f t="shared" si="35"/>
        <v>AQR</v>
      </c>
      <c r="B412" s="1" t="s">
        <v>425</v>
      </c>
      <c r="C412" s="1">
        <v>3.5262022E7</v>
      </c>
      <c r="D412" s="1" t="s">
        <v>14</v>
      </c>
      <c r="E412" s="1">
        <v>24.0</v>
      </c>
      <c r="F412" s="1" t="s">
        <v>438</v>
      </c>
      <c r="G412" s="1">
        <v>0.0123417202454</v>
      </c>
    </row>
    <row r="413" ht="15.75" customHeight="1">
      <c r="A413" s="1" t="str">
        <f t="shared" si="35"/>
        <v>AQR</v>
      </c>
      <c r="B413" s="1" t="s">
        <v>425</v>
      </c>
      <c r="C413" s="1">
        <v>3.5261932E7</v>
      </c>
      <c r="D413" s="1" t="s">
        <v>8</v>
      </c>
      <c r="E413" s="1">
        <v>24.0</v>
      </c>
      <c r="F413" s="1" t="s">
        <v>439</v>
      </c>
      <c r="G413" s="1">
        <v>0.473780420017</v>
      </c>
    </row>
    <row r="414" ht="15.75" customHeight="1">
      <c r="A414" s="1" t="str">
        <f t="shared" ref="A414:A428" si="36">"ARCN1"</f>
        <v>ARCN1</v>
      </c>
      <c r="B414" s="1" t="s">
        <v>328</v>
      </c>
      <c r="C414" s="1">
        <v>1.18443398E8</v>
      </c>
      <c r="D414" s="1" t="s">
        <v>14</v>
      </c>
      <c r="E414" s="1">
        <v>24.0</v>
      </c>
      <c r="F414" s="1" t="s">
        <v>440</v>
      </c>
      <c r="G414" s="1">
        <v>0.0271713913653</v>
      </c>
    </row>
    <row r="415" ht="15.75" customHeight="1">
      <c r="A415" s="1" t="str">
        <f t="shared" si="36"/>
        <v>ARCN1</v>
      </c>
      <c r="B415" s="1" t="s">
        <v>328</v>
      </c>
      <c r="C415" s="1">
        <v>1.18443371E8</v>
      </c>
      <c r="D415" s="1" t="s">
        <v>14</v>
      </c>
      <c r="E415" s="1">
        <v>24.0</v>
      </c>
      <c r="F415" s="1" t="s">
        <v>441</v>
      </c>
      <c r="G415" s="1">
        <v>0.00975624960461</v>
      </c>
    </row>
    <row r="416" ht="15.75" customHeight="1">
      <c r="A416" s="1" t="str">
        <f t="shared" si="36"/>
        <v>ARCN1</v>
      </c>
      <c r="B416" s="1" t="s">
        <v>328</v>
      </c>
      <c r="C416" s="1">
        <v>1.18443334E8</v>
      </c>
      <c r="D416" s="1" t="s">
        <v>14</v>
      </c>
      <c r="E416" s="1">
        <v>24.0</v>
      </c>
      <c r="F416" s="1" t="s">
        <v>442</v>
      </c>
      <c r="G416" s="1">
        <v>-0.0194206325366</v>
      </c>
    </row>
    <row r="417" ht="15.75" customHeight="1">
      <c r="A417" s="1" t="str">
        <f t="shared" si="36"/>
        <v>ARCN1</v>
      </c>
      <c r="B417" s="1" t="s">
        <v>328</v>
      </c>
      <c r="C417" s="1">
        <v>1.18443325E8</v>
      </c>
      <c r="D417" s="1" t="s">
        <v>14</v>
      </c>
      <c r="E417" s="1">
        <v>23.0</v>
      </c>
      <c r="F417" s="1" t="s">
        <v>443</v>
      </c>
      <c r="G417" s="1">
        <v>0.950281948508</v>
      </c>
    </row>
    <row r="418" ht="15.75" customHeight="1">
      <c r="A418" s="1" t="str">
        <f t="shared" si="36"/>
        <v>ARCN1</v>
      </c>
      <c r="B418" s="1" t="s">
        <v>328</v>
      </c>
      <c r="C418" s="1">
        <v>1.18443297E8</v>
      </c>
      <c r="D418" s="1" t="s">
        <v>14</v>
      </c>
      <c r="E418" s="1">
        <v>24.0</v>
      </c>
      <c r="F418" s="1" t="s">
        <v>444</v>
      </c>
      <c r="G418" s="1">
        <v>0.736478444662</v>
      </c>
    </row>
    <row r="419" ht="15.75" customHeight="1">
      <c r="A419" s="1" t="str">
        <f t="shared" si="36"/>
        <v>ARCN1</v>
      </c>
      <c r="B419" s="1" t="s">
        <v>328</v>
      </c>
      <c r="C419" s="1">
        <v>1.18443284E8</v>
      </c>
      <c r="D419" s="1" t="s">
        <v>8</v>
      </c>
      <c r="E419" s="1">
        <v>24.0</v>
      </c>
      <c r="F419" s="1" t="s">
        <v>445</v>
      </c>
      <c r="G419" s="1">
        <v>0.0662946611225</v>
      </c>
    </row>
    <row r="420" ht="15.75" customHeight="1">
      <c r="A420" s="1" t="str">
        <f t="shared" si="36"/>
        <v>ARCN1</v>
      </c>
      <c r="B420" s="1" t="s">
        <v>328</v>
      </c>
      <c r="C420" s="1">
        <v>1.1844326E8</v>
      </c>
      <c r="D420" s="1" t="s">
        <v>8</v>
      </c>
      <c r="E420" s="1">
        <v>24.0</v>
      </c>
      <c r="F420" s="1" t="s">
        <v>446</v>
      </c>
      <c r="G420" s="1">
        <v>0.63255829716</v>
      </c>
    </row>
    <row r="421" ht="15.75" customHeight="1">
      <c r="A421" s="1" t="str">
        <f t="shared" si="36"/>
        <v>ARCN1</v>
      </c>
      <c r="B421" s="1" t="s">
        <v>328</v>
      </c>
      <c r="C421" s="1">
        <v>1.18443164E8</v>
      </c>
      <c r="D421" s="1" t="s">
        <v>14</v>
      </c>
      <c r="E421" s="1">
        <v>24.0</v>
      </c>
      <c r="F421" s="1" t="s">
        <v>447</v>
      </c>
      <c r="G421" s="1">
        <v>1.17193405533</v>
      </c>
    </row>
    <row r="422" ht="15.75" customHeight="1">
      <c r="A422" s="1" t="str">
        <f t="shared" si="36"/>
        <v>ARCN1</v>
      </c>
      <c r="B422" s="1" t="s">
        <v>328</v>
      </c>
      <c r="C422" s="1">
        <v>1.18443218E8</v>
      </c>
      <c r="D422" s="1" t="s">
        <v>8</v>
      </c>
      <c r="E422" s="1">
        <v>24.0</v>
      </c>
      <c r="F422" s="1" t="s">
        <v>448</v>
      </c>
      <c r="G422" s="1">
        <v>0.229366669073</v>
      </c>
    </row>
    <row r="423" ht="15.75" customHeight="1">
      <c r="A423" s="1" t="str">
        <f t="shared" si="36"/>
        <v>ARCN1</v>
      </c>
      <c r="B423" s="1" t="s">
        <v>328</v>
      </c>
      <c r="C423" s="1">
        <v>1.18443255E8</v>
      </c>
      <c r="D423" s="1" t="s">
        <v>8</v>
      </c>
      <c r="E423" s="1">
        <v>23.0</v>
      </c>
      <c r="F423" s="1" t="s">
        <v>449</v>
      </c>
      <c r="G423" s="1">
        <v>0.416431763698</v>
      </c>
    </row>
    <row r="424" ht="15.75" customHeight="1">
      <c r="A424" s="1" t="str">
        <f t="shared" si="36"/>
        <v>ARCN1</v>
      </c>
      <c r="B424" s="1" t="s">
        <v>328</v>
      </c>
      <c r="C424" s="1">
        <v>1.18443216E8</v>
      </c>
      <c r="D424" s="1" t="s">
        <v>8</v>
      </c>
      <c r="E424" s="1">
        <v>24.0</v>
      </c>
      <c r="F424" s="1" t="s">
        <v>450</v>
      </c>
      <c r="G424" s="1">
        <v>0.877783996163</v>
      </c>
    </row>
    <row r="425" ht="15.75" customHeight="1">
      <c r="A425" s="1" t="str">
        <f t="shared" si="36"/>
        <v>ARCN1</v>
      </c>
      <c r="B425" s="1" t="s">
        <v>328</v>
      </c>
      <c r="C425" s="1">
        <v>1.18443399E8</v>
      </c>
      <c r="D425" s="1" t="s">
        <v>14</v>
      </c>
      <c r="E425" s="1">
        <v>23.0</v>
      </c>
      <c r="F425" s="1" t="s">
        <v>451</v>
      </c>
      <c r="G425" s="1">
        <v>-0.0184449384662</v>
      </c>
    </row>
    <row r="426" ht="15.75" customHeight="1">
      <c r="A426" s="1" t="str">
        <f t="shared" si="36"/>
        <v>ARCN1</v>
      </c>
      <c r="B426" s="1" t="s">
        <v>328</v>
      </c>
      <c r="C426" s="1">
        <v>1.18443364E8</v>
      </c>
      <c r="D426" s="1" t="s">
        <v>14</v>
      </c>
      <c r="E426" s="1">
        <v>24.0</v>
      </c>
      <c r="F426" s="1" t="s">
        <v>452</v>
      </c>
      <c r="G426" s="1">
        <v>0.0317358613024</v>
      </c>
    </row>
    <row r="427" ht="15.75" customHeight="1">
      <c r="A427" s="1" t="str">
        <f t="shared" si="36"/>
        <v>ARCN1</v>
      </c>
      <c r="B427" s="1" t="s">
        <v>328</v>
      </c>
      <c r="C427" s="1">
        <v>1.18443255E8</v>
      </c>
      <c r="D427" s="1" t="s">
        <v>8</v>
      </c>
      <c r="E427" s="1">
        <v>24.0</v>
      </c>
      <c r="F427" s="1" t="s">
        <v>453</v>
      </c>
      <c r="G427" s="1">
        <v>0.330901127068</v>
      </c>
    </row>
    <row r="428" ht="15.75" customHeight="1">
      <c r="A428" s="1" t="str">
        <f t="shared" si="36"/>
        <v>ARCN1</v>
      </c>
      <c r="B428" s="1" t="s">
        <v>328</v>
      </c>
      <c r="C428" s="1">
        <v>1.18443372E8</v>
      </c>
      <c r="D428" s="1" t="s">
        <v>14</v>
      </c>
      <c r="E428" s="1">
        <v>24.0</v>
      </c>
      <c r="F428" s="1" t="s">
        <v>454</v>
      </c>
      <c r="G428" s="1">
        <v>0.556790452755</v>
      </c>
    </row>
    <row r="429" ht="15.75" customHeight="1">
      <c r="A429" s="1" t="str">
        <f t="shared" ref="A429:A438" si="37">"ARGLU1"</f>
        <v>ARGLU1</v>
      </c>
      <c r="B429" s="1" t="s">
        <v>76</v>
      </c>
      <c r="C429" s="1">
        <v>1.07220539E8</v>
      </c>
      <c r="D429" s="1" t="s">
        <v>14</v>
      </c>
      <c r="E429" s="1">
        <v>23.0</v>
      </c>
      <c r="F429" s="1" t="s">
        <v>455</v>
      </c>
      <c r="G429" s="1">
        <v>-0.0478682498033</v>
      </c>
    </row>
    <row r="430" ht="15.75" customHeight="1">
      <c r="A430" s="1" t="str">
        <f t="shared" si="37"/>
        <v>ARGLU1</v>
      </c>
      <c r="B430" s="1" t="s">
        <v>76</v>
      </c>
      <c r="C430" s="1">
        <v>1.07220363E8</v>
      </c>
      <c r="D430" s="1" t="s">
        <v>14</v>
      </c>
      <c r="E430" s="1">
        <v>21.0</v>
      </c>
      <c r="F430" s="1" t="s">
        <v>456</v>
      </c>
      <c r="G430" s="1">
        <v>0.0294472042095</v>
      </c>
    </row>
    <row r="431" ht="15.75" customHeight="1">
      <c r="A431" s="1" t="str">
        <f t="shared" si="37"/>
        <v>ARGLU1</v>
      </c>
      <c r="B431" s="1" t="s">
        <v>76</v>
      </c>
      <c r="C431" s="1">
        <v>1.072203E8</v>
      </c>
      <c r="D431" s="1" t="s">
        <v>14</v>
      </c>
      <c r="E431" s="1">
        <v>24.0</v>
      </c>
      <c r="F431" s="1" t="s">
        <v>457</v>
      </c>
      <c r="G431" s="1">
        <v>0.0658187572349</v>
      </c>
    </row>
    <row r="432" ht="15.75" customHeight="1">
      <c r="A432" s="1" t="str">
        <f t="shared" si="37"/>
        <v>ARGLU1</v>
      </c>
      <c r="B432" s="1" t="s">
        <v>76</v>
      </c>
      <c r="C432" s="1">
        <v>1.07220432E8</v>
      </c>
      <c r="D432" s="1" t="s">
        <v>14</v>
      </c>
      <c r="E432" s="1">
        <v>23.0</v>
      </c>
      <c r="F432" s="1" t="s">
        <v>458</v>
      </c>
      <c r="G432" s="1">
        <v>0.382974085802</v>
      </c>
    </row>
    <row r="433" ht="15.75" customHeight="1">
      <c r="A433" s="1" t="str">
        <f t="shared" si="37"/>
        <v>ARGLU1</v>
      </c>
      <c r="B433" s="1" t="s">
        <v>76</v>
      </c>
      <c r="C433" s="1">
        <v>1.07220436E8</v>
      </c>
      <c r="D433" s="1" t="s">
        <v>8</v>
      </c>
      <c r="E433" s="1">
        <v>24.0</v>
      </c>
      <c r="F433" s="1" t="s">
        <v>459</v>
      </c>
      <c r="G433" s="1">
        <v>0.709497174382</v>
      </c>
    </row>
    <row r="434" ht="15.75" customHeight="1">
      <c r="A434" s="1" t="str">
        <f t="shared" si="37"/>
        <v>ARGLU1</v>
      </c>
      <c r="B434" s="1" t="s">
        <v>76</v>
      </c>
      <c r="C434" s="1">
        <v>1.07220364E8</v>
      </c>
      <c r="D434" s="1" t="s">
        <v>8</v>
      </c>
      <c r="E434" s="1">
        <v>24.0</v>
      </c>
      <c r="F434" s="1" t="s">
        <v>460</v>
      </c>
      <c r="G434" s="1">
        <v>0.00177853606132</v>
      </c>
    </row>
    <row r="435" ht="15.75" customHeight="1">
      <c r="A435" s="1" t="str">
        <f t="shared" si="37"/>
        <v>ARGLU1</v>
      </c>
      <c r="B435" s="1" t="s">
        <v>76</v>
      </c>
      <c r="C435" s="1">
        <v>1.07220262E8</v>
      </c>
      <c r="D435" s="1" t="s">
        <v>8</v>
      </c>
      <c r="E435" s="1">
        <v>22.0</v>
      </c>
      <c r="F435" s="1" t="s">
        <v>461</v>
      </c>
      <c r="G435" s="1">
        <v>1.24194349437</v>
      </c>
    </row>
    <row r="436" ht="15.75" customHeight="1">
      <c r="A436" s="1" t="str">
        <f t="shared" si="37"/>
        <v>ARGLU1</v>
      </c>
      <c r="B436" s="1" t="s">
        <v>76</v>
      </c>
      <c r="C436" s="1">
        <v>1.07220267E8</v>
      </c>
      <c r="D436" s="1" t="s">
        <v>8</v>
      </c>
      <c r="E436" s="1">
        <v>24.0</v>
      </c>
      <c r="F436" s="1" t="s">
        <v>462</v>
      </c>
      <c r="G436" s="1">
        <v>0.79606825775</v>
      </c>
    </row>
    <row r="437" ht="15.75" customHeight="1">
      <c r="A437" s="1" t="str">
        <f t="shared" si="37"/>
        <v>ARGLU1</v>
      </c>
      <c r="B437" s="1" t="s">
        <v>76</v>
      </c>
      <c r="C437" s="1">
        <v>1.07220302E8</v>
      </c>
      <c r="D437" s="1" t="s">
        <v>8</v>
      </c>
      <c r="E437" s="1">
        <v>23.0</v>
      </c>
      <c r="F437" s="1" t="s">
        <v>463</v>
      </c>
      <c r="G437" s="1">
        <v>0.0316725213193</v>
      </c>
    </row>
    <row r="438" ht="15.75" customHeight="1">
      <c r="A438" s="1" t="str">
        <f t="shared" si="37"/>
        <v>ARGLU1</v>
      </c>
      <c r="B438" s="1" t="s">
        <v>76</v>
      </c>
      <c r="C438" s="1">
        <v>1.07220249E8</v>
      </c>
      <c r="D438" s="1" t="s">
        <v>14</v>
      </c>
      <c r="E438" s="1">
        <v>23.0</v>
      </c>
      <c r="F438" s="1" t="s">
        <v>464</v>
      </c>
      <c r="G438" s="1">
        <v>0.961988247876</v>
      </c>
    </row>
    <row r="439" ht="15.75" customHeight="1">
      <c r="A439" s="1" t="str">
        <f t="shared" ref="A439:A448" si="38">"ARHGAP11A"</f>
        <v>ARHGAP11A</v>
      </c>
      <c r="B439" s="1" t="s">
        <v>425</v>
      </c>
      <c r="C439" s="1">
        <v>3.2907709E7</v>
      </c>
      <c r="D439" s="1" t="s">
        <v>8</v>
      </c>
      <c r="E439" s="1">
        <v>22.0</v>
      </c>
      <c r="F439" s="1" t="s">
        <v>465</v>
      </c>
      <c r="G439" s="1">
        <v>0.571365769359</v>
      </c>
    </row>
    <row r="440" ht="15.75" customHeight="1">
      <c r="A440" s="1" t="str">
        <f t="shared" si="38"/>
        <v>ARHGAP11A</v>
      </c>
      <c r="B440" s="1" t="s">
        <v>425</v>
      </c>
      <c r="C440" s="1">
        <v>3.2907686E7</v>
      </c>
      <c r="D440" s="1" t="s">
        <v>14</v>
      </c>
      <c r="E440" s="1">
        <v>25.0</v>
      </c>
      <c r="F440" s="1" t="s">
        <v>466</v>
      </c>
      <c r="G440" s="1">
        <v>-0.0150923207477</v>
      </c>
    </row>
    <row r="441" ht="15.75" customHeight="1">
      <c r="A441" s="1" t="str">
        <f t="shared" si="38"/>
        <v>ARHGAP11A</v>
      </c>
      <c r="B441" s="1" t="s">
        <v>425</v>
      </c>
      <c r="C441" s="1">
        <v>3.2907726E7</v>
      </c>
      <c r="D441" s="1" t="s">
        <v>14</v>
      </c>
      <c r="E441" s="1">
        <v>23.0</v>
      </c>
      <c r="F441" s="1" t="s">
        <v>467</v>
      </c>
      <c r="G441" s="1">
        <v>0.374408105534</v>
      </c>
    </row>
    <row r="442" ht="15.75" customHeight="1">
      <c r="A442" s="1" t="str">
        <f t="shared" si="38"/>
        <v>ARHGAP11A</v>
      </c>
      <c r="B442" s="1" t="s">
        <v>425</v>
      </c>
      <c r="C442" s="1">
        <v>3.2907738E7</v>
      </c>
      <c r="D442" s="1" t="s">
        <v>14</v>
      </c>
      <c r="E442" s="1">
        <v>24.0</v>
      </c>
      <c r="F442" s="1" t="s">
        <v>468</v>
      </c>
      <c r="G442" s="1">
        <v>0.546309134875</v>
      </c>
    </row>
    <row r="443" ht="15.75" customHeight="1">
      <c r="A443" s="1" t="str">
        <f t="shared" si="38"/>
        <v>ARHGAP11A</v>
      </c>
      <c r="B443" s="1" t="s">
        <v>425</v>
      </c>
      <c r="C443" s="1">
        <v>3.2907747E7</v>
      </c>
      <c r="D443" s="1" t="s">
        <v>14</v>
      </c>
      <c r="E443" s="1">
        <v>24.0</v>
      </c>
      <c r="F443" s="1" t="s">
        <v>469</v>
      </c>
      <c r="G443" s="1">
        <v>1.80182511369</v>
      </c>
    </row>
    <row r="444" ht="15.75" customHeight="1">
      <c r="A444" s="1" t="str">
        <f t="shared" si="38"/>
        <v>ARHGAP11A</v>
      </c>
      <c r="B444" s="1" t="s">
        <v>425</v>
      </c>
      <c r="C444" s="1">
        <v>3.290776E7</v>
      </c>
      <c r="D444" s="1" t="s">
        <v>14</v>
      </c>
      <c r="E444" s="1">
        <v>27.0</v>
      </c>
      <c r="F444" s="1" t="s">
        <v>470</v>
      </c>
      <c r="G444" s="1">
        <v>0.108045073017</v>
      </c>
    </row>
    <row r="445" ht="15.75" customHeight="1">
      <c r="A445" s="1" t="str">
        <f t="shared" si="38"/>
        <v>ARHGAP11A</v>
      </c>
      <c r="B445" s="1" t="s">
        <v>425</v>
      </c>
      <c r="C445" s="1">
        <v>3.2907767E7</v>
      </c>
      <c r="D445" s="1" t="s">
        <v>14</v>
      </c>
      <c r="E445" s="1">
        <v>23.0</v>
      </c>
      <c r="F445" s="1" t="s">
        <v>471</v>
      </c>
      <c r="G445" s="1">
        <v>0.564294468576</v>
      </c>
    </row>
    <row r="446" ht="15.75" customHeight="1">
      <c r="A446" s="1" t="str">
        <f t="shared" si="38"/>
        <v>ARHGAP11A</v>
      </c>
      <c r="B446" s="1" t="s">
        <v>425</v>
      </c>
      <c r="C446" s="1">
        <v>3.2907887E7</v>
      </c>
      <c r="D446" s="1" t="s">
        <v>14</v>
      </c>
      <c r="E446" s="1">
        <v>24.0</v>
      </c>
      <c r="F446" s="1" t="s">
        <v>472</v>
      </c>
      <c r="G446" s="1">
        <v>0.626809116955</v>
      </c>
    </row>
    <row r="447" ht="15.75" customHeight="1">
      <c r="A447" s="1" t="str">
        <f t="shared" si="38"/>
        <v>ARHGAP11A</v>
      </c>
      <c r="B447" s="1" t="s">
        <v>425</v>
      </c>
      <c r="C447" s="1">
        <v>3.2907936E7</v>
      </c>
      <c r="D447" s="1" t="s">
        <v>14</v>
      </c>
      <c r="E447" s="1">
        <v>24.0</v>
      </c>
      <c r="F447" s="1" t="s">
        <v>473</v>
      </c>
      <c r="G447" s="1">
        <v>0.413788543867</v>
      </c>
    </row>
    <row r="448" ht="15.75" customHeight="1">
      <c r="A448" s="1" t="str">
        <f t="shared" si="38"/>
        <v>ARHGAP11A</v>
      </c>
      <c r="B448" s="1" t="s">
        <v>425</v>
      </c>
      <c r="C448" s="1">
        <v>3.2907642E7</v>
      </c>
      <c r="D448" s="1" t="s">
        <v>8</v>
      </c>
      <c r="E448" s="1">
        <v>25.0</v>
      </c>
      <c r="F448" s="1" t="s">
        <v>474</v>
      </c>
      <c r="G448" s="1">
        <v>0.260023376873</v>
      </c>
    </row>
    <row r="449" ht="15.75" customHeight="1">
      <c r="A449" s="1" t="str">
        <f t="shared" ref="A449:A458" si="39">"ARID2"</f>
        <v>ARID2</v>
      </c>
      <c r="B449" s="1" t="s">
        <v>379</v>
      </c>
      <c r="C449" s="1">
        <v>4.612351E7</v>
      </c>
      <c r="D449" s="1" t="s">
        <v>8</v>
      </c>
      <c r="E449" s="1">
        <v>23.0</v>
      </c>
      <c r="F449" s="1" t="s">
        <v>475</v>
      </c>
      <c r="G449" s="1">
        <v>0.692533085992</v>
      </c>
    </row>
    <row r="450" ht="15.75" customHeight="1">
      <c r="A450" s="1" t="str">
        <f t="shared" si="39"/>
        <v>ARID2</v>
      </c>
      <c r="B450" s="1" t="s">
        <v>379</v>
      </c>
      <c r="C450" s="1">
        <v>4.6123548E7</v>
      </c>
      <c r="D450" s="1" t="s">
        <v>14</v>
      </c>
      <c r="E450" s="1">
        <v>24.0</v>
      </c>
      <c r="F450" s="1" t="s">
        <v>476</v>
      </c>
      <c r="G450" s="1">
        <v>0.729741211062</v>
      </c>
    </row>
    <row r="451" ht="15.75" customHeight="1">
      <c r="A451" s="1" t="str">
        <f t="shared" si="39"/>
        <v>ARID2</v>
      </c>
      <c r="B451" s="1" t="s">
        <v>379</v>
      </c>
      <c r="C451" s="1">
        <v>4.6123742E7</v>
      </c>
      <c r="D451" s="1" t="s">
        <v>14</v>
      </c>
      <c r="E451" s="1">
        <v>23.0</v>
      </c>
      <c r="F451" s="1" t="s">
        <v>477</v>
      </c>
      <c r="G451" s="1">
        <v>1.22419593521</v>
      </c>
    </row>
    <row r="452" ht="15.75" customHeight="1">
      <c r="A452" s="1" t="str">
        <f t="shared" si="39"/>
        <v>ARID2</v>
      </c>
      <c r="B452" s="1" t="s">
        <v>379</v>
      </c>
      <c r="C452" s="1">
        <v>4.6123726E7</v>
      </c>
      <c r="D452" s="1" t="s">
        <v>14</v>
      </c>
      <c r="E452" s="1">
        <v>23.0</v>
      </c>
      <c r="F452" s="1" t="s">
        <v>478</v>
      </c>
      <c r="G452" s="1">
        <v>0.0946602829962</v>
      </c>
    </row>
    <row r="453" ht="15.75" customHeight="1">
      <c r="A453" s="1" t="str">
        <f t="shared" si="39"/>
        <v>ARID2</v>
      </c>
      <c r="B453" s="1" t="s">
        <v>379</v>
      </c>
      <c r="C453" s="1">
        <v>4.6123665E7</v>
      </c>
      <c r="D453" s="1" t="s">
        <v>14</v>
      </c>
      <c r="E453" s="1">
        <v>24.0</v>
      </c>
      <c r="F453" s="1" t="s">
        <v>479</v>
      </c>
      <c r="G453" s="1">
        <v>0.388806362296</v>
      </c>
    </row>
    <row r="454" ht="15.75" customHeight="1">
      <c r="A454" s="1" t="str">
        <f t="shared" si="39"/>
        <v>ARID2</v>
      </c>
      <c r="B454" s="1" t="s">
        <v>379</v>
      </c>
      <c r="C454" s="1">
        <v>4.6123657E7</v>
      </c>
      <c r="D454" s="1" t="s">
        <v>14</v>
      </c>
      <c r="E454" s="1">
        <v>24.0</v>
      </c>
      <c r="F454" s="1" t="s">
        <v>480</v>
      </c>
      <c r="G454" s="1">
        <v>0.106171661375</v>
      </c>
    </row>
    <row r="455" ht="15.75" customHeight="1">
      <c r="A455" s="1" t="str">
        <f t="shared" si="39"/>
        <v>ARID2</v>
      </c>
      <c r="B455" s="1" t="s">
        <v>379</v>
      </c>
      <c r="C455" s="1">
        <v>4.6123567E7</v>
      </c>
      <c r="D455" s="1" t="s">
        <v>14</v>
      </c>
      <c r="E455" s="1">
        <v>24.0</v>
      </c>
      <c r="F455" s="1" t="s">
        <v>481</v>
      </c>
      <c r="G455" s="1">
        <v>0.393565197742</v>
      </c>
    </row>
    <row r="456" ht="15.75" customHeight="1">
      <c r="A456" s="1" t="str">
        <f t="shared" si="39"/>
        <v>ARID2</v>
      </c>
      <c r="B456" s="1" t="s">
        <v>379</v>
      </c>
      <c r="C456" s="1">
        <v>4.6123516E7</v>
      </c>
      <c r="D456" s="1" t="s">
        <v>8</v>
      </c>
      <c r="E456" s="1">
        <v>24.0</v>
      </c>
      <c r="F456" s="1" t="s">
        <v>482</v>
      </c>
      <c r="G456" s="1">
        <v>0.0742941416588</v>
      </c>
    </row>
    <row r="457" ht="15.75" customHeight="1">
      <c r="A457" s="1" t="str">
        <f t="shared" si="39"/>
        <v>ARID2</v>
      </c>
      <c r="B457" s="1" t="s">
        <v>379</v>
      </c>
      <c r="C457" s="1">
        <v>4.6123489E7</v>
      </c>
      <c r="D457" s="1" t="s">
        <v>8</v>
      </c>
      <c r="E457" s="1">
        <v>23.0</v>
      </c>
      <c r="F457" s="1" t="s">
        <v>483</v>
      </c>
      <c r="G457" s="1">
        <v>0.563889907835</v>
      </c>
    </row>
    <row r="458" ht="15.75" customHeight="1">
      <c r="A458" s="1" t="str">
        <f t="shared" si="39"/>
        <v>ARID2</v>
      </c>
      <c r="B458" s="1" t="s">
        <v>379</v>
      </c>
      <c r="C458" s="1">
        <v>4.6123483E7</v>
      </c>
      <c r="D458" s="1" t="s">
        <v>8</v>
      </c>
      <c r="E458" s="1">
        <v>24.0</v>
      </c>
      <c r="F458" s="1" t="s">
        <v>484</v>
      </c>
      <c r="G458" s="1">
        <v>1.04606285373</v>
      </c>
    </row>
    <row r="459" ht="15.75" customHeight="1">
      <c r="A459" s="1" t="str">
        <f t="shared" ref="A459:A468" si="40">"ARIH1"</f>
        <v>ARIH1</v>
      </c>
      <c r="B459" s="1" t="s">
        <v>425</v>
      </c>
      <c r="C459" s="1">
        <v>7.2766896E7</v>
      </c>
      <c r="D459" s="1" t="s">
        <v>14</v>
      </c>
      <c r="E459" s="1">
        <v>23.0</v>
      </c>
      <c r="F459" s="1" t="s">
        <v>485</v>
      </c>
      <c r="G459" s="1">
        <v>0.16300373655</v>
      </c>
    </row>
    <row r="460" ht="15.75" customHeight="1">
      <c r="A460" s="1" t="str">
        <f t="shared" si="40"/>
        <v>ARIH1</v>
      </c>
      <c r="B460" s="1" t="s">
        <v>425</v>
      </c>
      <c r="C460" s="1">
        <v>7.2766902E7</v>
      </c>
      <c r="D460" s="1" t="s">
        <v>14</v>
      </c>
      <c r="E460" s="1">
        <v>23.0</v>
      </c>
      <c r="F460" s="1" t="s">
        <v>486</v>
      </c>
      <c r="G460" s="1">
        <v>0.4960796507</v>
      </c>
    </row>
    <row r="461" ht="15.75" customHeight="1">
      <c r="A461" s="1" t="str">
        <f t="shared" si="40"/>
        <v>ARIH1</v>
      </c>
      <c r="B461" s="1" t="s">
        <v>425</v>
      </c>
      <c r="C461" s="1">
        <v>7.27668E7</v>
      </c>
      <c r="D461" s="1" t="s">
        <v>8</v>
      </c>
      <c r="E461" s="1">
        <v>24.0</v>
      </c>
      <c r="F461" s="1" t="s">
        <v>487</v>
      </c>
      <c r="G461" s="1">
        <v>0.159041056441</v>
      </c>
    </row>
    <row r="462" ht="15.75" customHeight="1">
      <c r="A462" s="1" t="str">
        <f t="shared" si="40"/>
        <v>ARIH1</v>
      </c>
      <c r="B462" s="1" t="s">
        <v>425</v>
      </c>
      <c r="C462" s="1">
        <v>7.2766815E7</v>
      </c>
      <c r="D462" s="1" t="s">
        <v>8</v>
      </c>
      <c r="E462" s="1">
        <v>23.0</v>
      </c>
      <c r="F462" s="1" t="s">
        <v>488</v>
      </c>
      <c r="G462" s="1">
        <v>0.066567511403</v>
      </c>
    </row>
    <row r="463" ht="15.75" customHeight="1">
      <c r="A463" s="1" t="str">
        <f t="shared" si="40"/>
        <v>ARIH1</v>
      </c>
      <c r="B463" s="1" t="s">
        <v>425</v>
      </c>
      <c r="C463" s="1">
        <v>7.2766666E7</v>
      </c>
      <c r="D463" s="1" t="s">
        <v>14</v>
      </c>
      <c r="E463" s="1">
        <v>23.0</v>
      </c>
      <c r="F463" s="1" t="s">
        <v>489</v>
      </c>
      <c r="G463" s="1">
        <v>0.153437231551</v>
      </c>
    </row>
    <row r="464" ht="15.75" customHeight="1">
      <c r="A464" s="1" t="str">
        <f t="shared" si="40"/>
        <v>ARIH1</v>
      </c>
      <c r="B464" s="1" t="s">
        <v>425</v>
      </c>
      <c r="C464" s="1">
        <v>7.2766686E7</v>
      </c>
      <c r="D464" s="1" t="s">
        <v>14</v>
      </c>
      <c r="E464" s="1">
        <v>22.0</v>
      </c>
      <c r="F464" s="1" t="s">
        <v>490</v>
      </c>
      <c r="G464" s="1">
        <v>0.716482958225</v>
      </c>
    </row>
    <row r="465" ht="15.75" customHeight="1">
      <c r="A465" s="1" t="str">
        <f t="shared" si="40"/>
        <v>ARIH1</v>
      </c>
      <c r="B465" s="1" t="s">
        <v>425</v>
      </c>
      <c r="C465" s="1">
        <v>7.2766728E7</v>
      </c>
      <c r="D465" s="1" t="s">
        <v>14</v>
      </c>
      <c r="E465" s="1">
        <v>24.0</v>
      </c>
      <c r="F465" s="1" t="s">
        <v>491</v>
      </c>
      <c r="G465" s="1">
        <v>0.10883236291</v>
      </c>
    </row>
    <row r="466" ht="15.75" customHeight="1">
      <c r="A466" s="1" t="str">
        <f t="shared" si="40"/>
        <v>ARIH1</v>
      </c>
      <c r="B466" s="1" t="s">
        <v>425</v>
      </c>
      <c r="C466" s="1">
        <v>7.2766733E7</v>
      </c>
      <c r="D466" s="1" t="s">
        <v>14</v>
      </c>
      <c r="E466" s="1">
        <v>24.0</v>
      </c>
      <c r="F466" s="1" t="s">
        <v>492</v>
      </c>
      <c r="G466" s="1">
        <v>1.43184190865</v>
      </c>
    </row>
    <row r="467" ht="15.75" customHeight="1">
      <c r="A467" s="1" t="str">
        <f t="shared" si="40"/>
        <v>ARIH1</v>
      </c>
      <c r="B467" s="1" t="s">
        <v>425</v>
      </c>
      <c r="C467" s="1">
        <v>7.2766755E7</v>
      </c>
      <c r="D467" s="1" t="s">
        <v>14</v>
      </c>
      <c r="E467" s="1">
        <v>24.0</v>
      </c>
      <c r="F467" s="1" t="s">
        <v>493</v>
      </c>
      <c r="G467" s="1">
        <v>0.851675133123</v>
      </c>
    </row>
    <row r="468" ht="15.75" customHeight="1">
      <c r="A468" s="1" t="str">
        <f t="shared" si="40"/>
        <v>ARIH1</v>
      </c>
      <c r="B468" s="1" t="s">
        <v>425</v>
      </c>
      <c r="C468" s="1">
        <v>7.2766736E7</v>
      </c>
      <c r="D468" s="1" t="s">
        <v>8</v>
      </c>
      <c r="E468" s="1">
        <v>24.0</v>
      </c>
      <c r="F468" s="1" t="s">
        <v>494</v>
      </c>
      <c r="G468" s="1">
        <v>0.259352103959</v>
      </c>
    </row>
    <row r="469" ht="15.75" customHeight="1">
      <c r="A469" s="1" t="str">
        <f t="shared" ref="A469:A478" si="41">"ARL1"</f>
        <v>ARL1</v>
      </c>
      <c r="B469" s="1" t="s">
        <v>379</v>
      </c>
      <c r="C469" s="1">
        <v>1.01801539E8</v>
      </c>
      <c r="D469" s="1" t="s">
        <v>14</v>
      </c>
      <c r="E469" s="1">
        <v>24.0</v>
      </c>
      <c r="F469" s="1" t="s">
        <v>495</v>
      </c>
      <c r="G469" s="1">
        <v>-0.161630397388</v>
      </c>
    </row>
    <row r="470" ht="15.75" customHeight="1">
      <c r="A470" s="1" t="str">
        <f t="shared" si="41"/>
        <v>ARL1</v>
      </c>
      <c r="B470" s="1" t="s">
        <v>379</v>
      </c>
      <c r="C470" s="1">
        <v>1.0180144E8</v>
      </c>
      <c r="D470" s="1" t="s">
        <v>8</v>
      </c>
      <c r="E470" s="1">
        <v>24.0</v>
      </c>
      <c r="F470" s="1" t="s">
        <v>496</v>
      </c>
      <c r="G470" s="1">
        <v>0.212430448386</v>
      </c>
    </row>
    <row r="471" ht="15.75" customHeight="1">
      <c r="A471" s="1" t="str">
        <f t="shared" si="41"/>
        <v>ARL1</v>
      </c>
      <c r="B471" s="1" t="s">
        <v>379</v>
      </c>
      <c r="C471" s="1">
        <v>1.01801468E8</v>
      </c>
      <c r="D471" s="1" t="s">
        <v>8</v>
      </c>
      <c r="E471" s="1">
        <v>22.0</v>
      </c>
      <c r="F471" s="1" t="s">
        <v>497</v>
      </c>
      <c r="G471" s="1">
        <v>1.46850150704</v>
      </c>
    </row>
    <row r="472" ht="15.75" customHeight="1">
      <c r="A472" s="1" t="str">
        <f t="shared" si="41"/>
        <v>ARL1</v>
      </c>
      <c r="B472" s="1" t="s">
        <v>379</v>
      </c>
      <c r="C472" s="1">
        <v>1.01801483E8</v>
      </c>
      <c r="D472" s="1" t="s">
        <v>8</v>
      </c>
      <c r="E472" s="1">
        <v>22.0</v>
      </c>
      <c r="F472" s="1" t="s">
        <v>498</v>
      </c>
      <c r="G472" s="1">
        <v>0.969843676881</v>
      </c>
    </row>
    <row r="473" ht="15.75" customHeight="1">
      <c r="A473" s="1" t="str">
        <f t="shared" si="41"/>
        <v>ARL1</v>
      </c>
      <c r="B473" s="1" t="s">
        <v>379</v>
      </c>
      <c r="C473" s="1">
        <v>1.01801597E8</v>
      </c>
      <c r="D473" s="1" t="s">
        <v>8</v>
      </c>
      <c r="E473" s="1">
        <v>23.0</v>
      </c>
      <c r="F473" s="1" t="s">
        <v>499</v>
      </c>
      <c r="G473" s="1">
        <v>0.561654816081</v>
      </c>
    </row>
    <row r="474" ht="15.75" customHeight="1">
      <c r="A474" s="1" t="str">
        <f t="shared" si="41"/>
        <v>ARL1</v>
      </c>
      <c r="B474" s="1" t="s">
        <v>379</v>
      </c>
      <c r="C474" s="1">
        <v>1.01801623E8</v>
      </c>
      <c r="D474" s="1" t="s">
        <v>8</v>
      </c>
      <c r="E474" s="1">
        <v>24.0</v>
      </c>
      <c r="F474" s="1" t="s">
        <v>500</v>
      </c>
      <c r="G474" s="1">
        <v>0.110872286712</v>
      </c>
    </row>
    <row r="475" ht="15.75" customHeight="1">
      <c r="A475" s="1" t="str">
        <f t="shared" si="41"/>
        <v>ARL1</v>
      </c>
      <c r="B475" s="1" t="s">
        <v>379</v>
      </c>
      <c r="C475" s="1">
        <v>1.0180134E8</v>
      </c>
      <c r="D475" s="1" t="s">
        <v>14</v>
      </c>
      <c r="E475" s="1">
        <v>24.0</v>
      </c>
      <c r="F475" s="1" t="s">
        <v>501</v>
      </c>
      <c r="G475" s="1">
        <v>0.0629210215374</v>
      </c>
    </row>
    <row r="476" ht="15.75" customHeight="1">
      <c r="A476" s="1" t="str">
        <f t="shared" si="41"/>
        <v>ARL1</v>
      </c>
      <c r="B476" s="1" t="s">
        <v>379</v>
      </c>
      <c r="C476" s="1">
        <v>1.01801579E8</v>
      </c>
      <c r="D476" s="1" t="s">
        <v>14</v>
      </c>
      <c r="E476" s="1">
        <v>24.0</v>
      </c>
      <c r="F476" s="1" t="s">
        <v>502</v>
      </c>
      <c r="G476" s="1">
        <v>0.0699959092457</v>
      </c>
    </row>
    <row r="477" ht="15.75" customHeight="1">
      <c r="A477" s="1" t="str">
        <f t="shared" si="41"/>
        <v>ARL1</v>
      </c>
      <c r="B477" s="1" t="s">
        <v>379</v>
      </c>
      <c r="C477" s="1">
        <v>1.01801575E8</v>
      </c>
      <c r="D477" s="1" t="s">
        <v>8</v>
      </c>
      <c r="E477" s="1">
        <v>24.0</v>
      </c>
      <c r="F477" s="1" t="s">
        <v>503</v>
      </c>
      <c r="G477" s="1">
        <v>0.350991821983</v>
      </c>
    </row>
    <row r="478" ht="15.75" customHeight="1">
      <c r="A478" s="1" t="str">
        <f t="shared" si="41"/>
        <v>ARL1</v>
      </c>
      <c r="B478" s="1" t="s">
        <v>379</v>
      </c>
      <c r="C478" s="1">
        <v>1.01801418E8</v>
      </c>
      <c r="D478" s="1" t="s">
        <v>8</v>
      </c>
      <c r="E478" s="1">
        <v>23.0</v>
      </c>
      <c r="F478" s="1" t="s">
        <v>504</v>
      </c>
      <c r="G478" s="1">
        <v>0.279860978468</v>
      </c>
    </row>
    <row r="479" ht="15.75" customHeight="1">
      <c r="A479" s="1" t="str">
        <f t="shared" ref="A479:A488" si="42">"ARL2"</f>
        <v>ARL2</v>
      </c>
      <c r="B479" s="1" t="s">
        <v>328</v>
      </c>
      <c r="C479" s="1">
        <v>6.4781577E7</v>
      </c>
      <c r="D479" s="1" t="s">
        <v>14</v>
      </c>
      <c r="E479" s="1">
        <v>23.0</v>
      </c>
      <c r="F479" s="1" t="s">
        <v>505</v>
      </c>
      <c r="G479" s="1">
        <v>0.121484155774</v>
      </c>
    </row>
    <row r="480" ht="15.75" customHeight="1">
      <c r="A480" s="1" t="str">
        <f t="shared" si="42"/>
        <v>ARL2</v>
      </c>
      <c r="B480" s="1" t="s">
        <v>328</v>
      </c>
      <c r="C480" s="1">
        <v>6.4781852E7</v>
      </c>
      <c r="D480" s="1" t="s">
        <v>8</v>
      </c>
      <c r="E480" s="1">
        <v>24.0</v>
      </c>
      <c r="F480" s="1" t="s">
        <v>506</v>
      </c>
      <c r="G480" s="1">
        <v>1.10231484811</v>
      </c>
    </row>
    <row r="481" ht="15.75" customHeight="1">
      <c r="A481" s="1" t="str">
        <f t="shared" si="42"/>
        <v>ARL2</v>
      </c>
      <c r="B481" s="1" t="s">
        <v>328</v>
      </c>
      <c r="C481" s="1">
        <v>6.478181E7</v>
      </c>
      <c r="D481" s="1" t="s">
        <v>8</v>
      </c>
      <c r="E481" s="1">
        <v>23.0</v>
      </c>
      <c r="F481" s="1" t="s">
        <v>507</v>
      </c>
      <c r="G481" s="1">
        <v>0.0137973255021</v>
      </c>
    </row>
    <row r="482" ht="15.75" customHeight="1">
      <c r="A482" s="1" t="str">
        <f t="shared" si="42"/>
        <v>ARL2</v>
      </c>
      <c r="B482" s="1" t="s">
        <v>328</v>
      </c>
      <c r="C482" s="1">
        <v>6.4781765E7</v>
      </c>
      <c r="D482" s="1" t="s">
        <v>8</v>
      </c>
      <c r="E482" s="1">
        <v>24.0</v>
      </c>
      <c r="F482" s="1" t="s">
        <v>508</v>
      </c>
      <c r="G482" s="1">
        <v>0.916448586001</v>
      </c>
    </row>
    <row r="483" ht="15.75" customHeight="1">
      <c r="A483" s="1" t="str">
        <f t="shared" si="42"/>
        <v>ARL2</v>
      </c>
      <c r="B483" s="1" t="s">
        <v>328</v>
      </c>
      <c r="C483" s="1">
        <v>6.478161E7</v>
      </c>
      <c r="D483" s="1" t="s">
        <v>8</v>
      </c>
      <c r="E483" s="1">
        <v>24.0</v>
      </c>
      <c r="F483" s="1" t="s">
        <v>509</v>
      </c>
      <c r="G483" s="1">
        <v>0.172071815808</v>
      </c>
    </row>
    <row r="484" ht="15.75" customHeight="1">
      <c r="A484" s="1" t="str">
        <f t="shared" si="42"/>
        <v>ARL2</v>
      </c>
      <c r="B484" s="1" t="s">
        <v>328</v>
      </c>
      <c r="C484" s="1">
        <v>6.4781574E7</v>
      </c>
      <c r="D484" s="1" t="s">
        <v>8</v>
      </c>
      <c r="E484" s="1">
        <v>22.0</v>
      </c>
      <c r="F484" s="1" t="s">
        <v>510</v>
      </c>
      <c r="G484" s="1">
        <v>0.0777316336661</v>
      </c>
    </row>
    <row r="485" ht="15.75" customHeight="1">
      <c r="A485" s="1" t="str">
        <f t="shared" si="42"/>
        <v>ARL2</v>
      </c>
      <c r="B485" s="1" t="s">
        <v>328</v>
      </c>
      <c r="C485" s="1">
        <v>6.4781781E7</v>
      </c>
      <c r="D485" s="1" t="s">
        <v>14</v>
      </c>
      <c r="E485" s="1">
        <v>24.0</v>
      </c>
      <c r="F485" s="1" t="s">
        <v>511</v>
      </c>
      <c r="G485" s="1">
        <v>0.981236565886</v>
      </c>
    </row>
    <row r="486" ht="15.75" customHeight="1">
      <c r="A486" s="1" t="str">
        <f t="shared" si="42"/>
        <v>ARL2</v>
      </c>
      <c r="B486" s="1" t="s">
        <v>328</v>
      </c>
      <c r="C486" s="1">
        <v>6.4781762E7</v>
      </c>
      <c r="D486" s="1" t="s">
        <v>14</v>
      </c>
      <c r="E486" s="1">
        <v>22.0</v>
      </c>
      <c r="F486" s="1" t="s">
        <v>512</v>
      </c>
      <c r="G486" s="1">
        <v>-0.00679552517276</v>
      </c>
    </row>
    <row r="487" ht="15.75" customHeight="1">
      <c r="A487" s="1" t="str">
        <f t="shared" si="42"/>
        <v>ARL2</v>
      </c>
      <c r="B487" s="1" t="s">
        <v>328</v>
      </c>
      <c r="C487" s="1">
        <v>6.4781661E7</v>
      </c>
      <c r="D487" s="1" t="s">
        <v>14</v>
      </c>
      <c r="E487" s="1">
        <v>24.0</v>
      </c>
      <c r="F487" s="1" t="s">
        <v>513</v>
      </c>
      <c r="G487" s="1">
        <v>0.127643140459</v>
      </c>
    </row>
    <row r="488" ht="15.75" customHeight="1">
      <c r="A488" s="1" t="str">
        <f t="shared" si="42"/>
        <v>ARL2</v>
      </c>
      <c r="B488" s="1" t="s">
        <v>328</v>
      </c>
      <c r="C488" s="1">
        <v>6.4781591E7</v>
      </c>
      <c r="D488" s="1" t="s">
        <v>8</v>
      </c>
      <c r="E488" s="1">
        <v>21.0</v>
      </c>
      <c r="F488" s="1" t="s">
        <v>514</v>
      </c>
      <c r="G488" s="1">
        <v>0.156631197079</v>
      </c>
    </row>
    <row r="489" ht="15.75" customHeight="1">
      <c r="A489" s="1" t="str">
        <f t="shared" ref="A489:A497" si="43">"ARRB2"</f>
        <v>ARRB2</v>
      </c>
      <c r="B489" s="1" t="s">
        <v>39</v>
      </c>
      <c r="C489" s="1">
        <v>4613790.0</v>
      </c>
      <c r="D489" s="1" t="s">
        <v>8</v>
      </c>
      <c r="E489" s="1">
        <v>23.0</v>
      </c>
      <c r="F489" s="1" t="s">
        <v>515</v>
      </c>
      <c r="G489" s="1">
        <v>0.489247313687</v>
      </c>
    </row>
    <row r="490" ht="15.75" customHeight="1">
      <c r="A490" s="1" t="str">
        <f t="shared" si="43"/>
        <v>ARRB2</v>
      </c>
      <c r="B490" s="1" t="s">
        <v>39</v>
      </c>
      <c r="C490" s="1">
        <v>4614014.0</v>
      </c>
      <c r="D490" s="1" t="s">
        <v>8</v>
      </c>
      <c r="E490" s="1">
        <v>23.0</v>
      </c>
      <c r="F490" s="1" t="s">
        <v>516</v>
      </c>
      <c r="G490" s="1">
        <v>0.117156419248</v>
      </c>
    </row>
    <row r="491" ht="15.75" customHeight="1">
      <c r="A491" s="1" t="str">
        <f t="shared" si="43"/>
        <v>ARRB2</v>
      </c>
      <c r="B491" s="1" t="s">
        <v>39</v>
      </c>
      <c r="C491" s="1">
        <v>4613853.0</v>
      </c>
      <c r="D491" s="1" t="s">
        <v>14</v>
      </c>
      <c r="E491" s="1">
        <v>22.0</v>
      </c>
      <c r="F491" s="1" t="s">
        <v>517</v>
      </c>
      <c r="G491" s="1">
        <v>0.206835137504</v>
      </c>
    </row>
    <row r="492" ht="15.75" customHeight="1">
      <c r="A492" s="1" t="str">
        <f t="shared" si="43"/>
        <v>ARRB2</v>
      </c>
      <c r="B492" s="1" t="s">
        <v>39</v>
      </c>
      <c r="C492" s="1">
        <v>4613915.0</v>
      </c>
      <c r="D492" s="1" t="s">
        <v>14</v>
      </c>
      <c r="E492" s="1">
        <v>24.0</v>
      </c>
      <c r="F492" s="1" t="s">
        <v>518</v>
      </c>
      <c r="G492" s="1">
        <v>0.226946862528</v>
      </c>
    </row>
    <row r="493" ht="15.75" customHeight="1">
      <c r="A493" s="1" t="str">
        <f t="shared" si="43"/>
        <v>ARRB2</v>
      </c>
      <c r="B493" s="1" t="s">
        <v>39</v>
      </c>
      <c r="C493" s="1">
        <v>4613932.0</v>
      </c>
      <c r="D493" s="1" t="s">
        <v>14</v>
      </c>
      <c r="E493" s="1">
        <v>24.0</v>
      </c>
      <c r="F493" s="1" t="s">
        <v>519</v>
      </c>
      <c r="G493" s="1">
        <v>0.245649870408</v>
      </c>
    </row>
    <row r="494" ht="15.75" customHeight="1">
      <c r="A494" s="1" t="str">
        <f t="shared" si="43"/>
        <v>ARRB2</v>
      </c>
      <c r="B494" s="1" t="s">
        <v>39</v>
      </c>
      <c r="C494" s="1">
        <v>4613939.0</v>
      </c>
      <c r="D494" s="1" t="s">
        <v>14</v>
      </c>
      <c r="E494" s="1">
        <v>24.0</v>
      </c>
      <c r="F494" s="1" t="s">
        <v>520</v>
      </c>
      <c r="G494" s="1">
        <v>0.133205172715</v>
      </c>
    </row>
    <row r="495" ht="15.75" customHeight="1">
      <c r="A495" s="1" t="str">
        <f t="shared" si="43"/>
        <v>ARRB2</v>
      </c>
      <c r="B495" s="1" t="s">
        <v>39</v>
      </c>
      <c r="C495" s="1">
        <v>4613971.0</v>
      </c>
      <c r="D495" s="1" t="s">
        <v>14</v>
      </c>
      <c r="E495" s="1">
        <v>23.0</v>
      </c>
      <c r="F495" s="1" t="s">
        <v>521</v>
      </c>
      <c r="G495" s="1">
        <v>2.2651028159</v>
      </c>
    </row>
    <row r="496" ht="15.75" customHeight="1">
      <c r="A496" s="1" t="str">
        <f t="shared" si="43"/>
        <v>ARRB2</v>
      </c>
      <c r="B496" s="1" t="s">
        <v>39</v>
      </c>
      <c r="C496" s="1">
        <v>4614020.0</v>
      </c>
      <c r="D496" s="1" t="s">
        <v>14</v>
      </c>
      <c r="E496" s="1">
        <v>24.0</v>
      </c>
      <c r="F496" s="1" t="s">
        <v>522</v>
      </c>
      <c r="G496" s="1">
        <v>-0.097325884624</v>
      </c>
    </row>
    <row r="497" ht="15.75" customHeight="1">
      <c r="A497" s="1" t="str">
        <f t="shared" si="43"/>
        <v>ARRB2</v>
      </c>
      <c r="B497" s="1" t="s">
        <v>39</v>
      </c>
      <c r="C497" s="1">
        <v>4614045.0</v>
      </c>
      <c r="D497" s="1" t="s">
        <v>14</v>
      </c>
      <c r="E497" s="1">
        <v>24.0</v>
      </c>
      <c r="F497" s="1" t="s">
        <v>523</v>
      </c>
      <c r="G497" s="1">
        <v>-0.0386825237709</v>
      </c>
    </row>
    <row r="498" ht="15.75" customHeight="1">
      <c r="A498" s="1" t="str">
        <f t="shared" ref="A498:A507" si="44">"ASCC3"</f>
        <v>ASCC3</v>
      </c>
      <c r="B498" s="1" t="s">
        <v>28</v>
      </c>
      <c r="C498" s="1">
        <v>1.01329277E8</v>
      </c>
      <c r="D498" s="1" t="s">
        <v>14</v>
      </c>
      <c r="E498" s="1">
        <v>23.0</v>
      </c>
      <c r="F498" s="1" t="s">
        <v>524</v>
      </c>
      <c r="G498" s="1">
        <v>0.0256020625791</v>
      </c>
    </row>
    <row r="499" ht="15.75" customHeight="1">
      <c r="A499" s="1" t="str">
        <f t="shared" si="44"/>
        <v>ASCC3</v>
      </c>
      <c r="B499" s="1" t="s">
        <v>28</v>
      </c>
      <c r="C499" s="1">
        <v>1.01329188E8</v>
      </c>
      <c r="D499" s="1" t="s">
        <v>14</v>
      </c>
      <c r="E499" s="1">
        <v>23.0</v>
      </c>
      <c r="F499" s="1" t="s">
        <v>525</v>
      </c>
      <c r="G499" s="1">
        <v>1.01868228713</v>
      </c>
    </row>
    <row r="500" ht="15.75" customHeight="1">
      <c r="A500" s="1" t="str">
        <f t="shared" si="44"/>
        <v>ASCC3</v>
      </c>
      <c r="B500" s="1" t="s">
        <v>28</v>
      </c>
      <c r="C500" s="1">
        <v>1.01329131E8</v>
      </c>
      <c r="D500" s="1" t="s">
        <v>14</v>
      </c>
      <c r="E500" s="1">
        <v>24.0</v>
      </c>
      <c r="F500" s="1" t="s">
        <v>526</v>
      </c>
      <c r="G500" s="1">
        <v>0.579923323676</v>
      </c>
    </row>
    <row r="501" ht="15.75" customHeight="1">
      <c r="A501" s="1" t="str">
        <f t="shared" si="44"/>
        <v>ASCC3</v>
      </c>
      <c r="B501" s="1" t="s">
        <v>28</v>
      </c>
      <c r="C501" s="1">
        <v>1.01329065E8</v>
      </c>
      <c r="D501" s="1" t="s">
        <v>14</v>
      </c>
      <c r="E501" s="1">
        <v>23.0</v>
      </c>
      <c r="F501" s="1" t="s">
        <v>527</v>
      </c>
      <c r="G501" s="1">
        <v>0.469167252332</v>
      </c>
    </row>
    <row r="502" ht="15.75" customHeight="1">
      <c r="A502" s="1" t="str">
        <f t="shared" si="44"/>
        <v>ASCC3</v>
      </c>
      <c r="B502" s="1" t="s">
        <v>28</v>
      </c>
      <c r="C502" s="1">
        <v>1.01329246E8</v>
      </c>
      <c r="D502" s="1" t="s">
        <v>8</v>
      </c>
      <c r="E502" s="1">
        <v>24.0</v>
      </c>
      <c r="F502" s="1" t="s">
        <v>528</v>
      </c>
      <c r="G502" s="1">
        <v>0.805580286565</v>
      </c>
    </row>
    <row r="503" ht="15.75" customHeight="1">
      <c r="A503" s="1" t="str">
        <f t="shared" si="44"/>
        <v>ASCC3</v>
      </c>
      <c r="B503" s="1" t="s">
        <v>28</v>
      </c>
      <c r="C503" s="1">
        <v>1.01329235E8</v>
      </c>
      <c r="D503" s="1" t="s">
        <v>8</v>
      </c>
      <c r="E503" s="1">
        <v>24.0</v>
      </c>
      <c r="F503" s="1" t="s">
        <v>529</v>
      </c>
      <c r="G503" s="1">
        <v>0.130796458631</v>
      </c>
    </row>
    <row r="504" ht="15.75" customHeight="1">
      <c r="A504" s="1" t="str">
        <f t="shared" si="44"/>
        <v>ASCC3</v>
      </c>
      <c r="B504" s="1" t="s">
        <v>28</v>
      </c>
      <c r="C504" s="1">
        <v>1.01329197E8</v>
      </c>
      <c r="D504" s="1" t="s">
        <v>14</v>
      </c>
      <c r="E504" s="1">
        <v>24.0</v>
      </c>
      <c r="F504" s="1" t="s">
        <v>530</v>
      </c>
      <c r="G504" s="1">
        <v>1.17573742631</v>
      </c>
    </row>
    <row r="505" ht="15.75" customHeight="1">
      <c r="A505" s="1" t="str">
        <f t="shared" si="44"/>
        <v>ASCC3</v>
      </c>
      <c r="B505" s="1" t="s">
        <v>28</v>
      </c>
      <c r="C505" s="1">
        <v>1.01329095E8</v>
      </c>
      <c r="D505" s="1" t="s">
        <v>8</v>
      </c>
      <c r="E505" s="1">
        <v>24.0</v>
      </c>
      <c r="F505" s="1" t="s">
        <v>531</v>
      </c>
      <c r="G505" s="1">
        <v>0.41455870473</v>
      </c>
    </row>
    <row r="506" ht="15.75" customHeight="1">
      <c r="A506" s="1" t="str">
        <f t="shared" si="44"/>
        <v>ASCC3</v>
      </c>
      <c r="B506" s="1" t="s">
        <v>28</v>
      </c>
      <c r="C506" s="1">
        <v>1.01328943E8</v>
      </c>
      <c r="D506" s="1" t="s">
        <v>8</v>
      </c>
      <c r="E506" s="1">
        <v>24.0</v>
      </c>
      <c r="F506" s="1" t="s">
        <v>532</v>
      </c>
      <c r="G506" s="1">
        <v>0.0116625237039</v>
      </c>
    </row>
    <row r="507" ht="15.75" customHeight="1">
      <c r="A507" s="1" t="str">
        <f t="shared" si="44"/>
        <v>ASCC3</v>
      </c>
      <c r="B507" s="1" t="s">
        <v>28</v>
      </c>
      <c r="C507" s="1">
        <v>1.0132923E8</v>
      </c>
      <c r="D507" s="1" t="s">
        <v>8</v>
      </c>
      <c r="E507" s="1">
        <v>24.0</v>
      </c>
      <c r="F507" s="1" t="s">
        <v>533</v>
      </c>
      <c r="G507" s="1">
        <v>0.644772023231</v>
      </c>
    </row>
    <row r="508" ht="15.75" customHeight="1">
      <c r="A508" s="1" t="str">
        <f t="shared" ref="A508:A535" si="45">"ASNA1"</f>
        <v>ASNA1</v>
      </c>
      <c r="B508" s="1" t="s">
        <v>277</v>
      </c>
      <c r="C508" s="1">
        <v>1.2848291E7</v>
      </c>
      <c r="D508" s="1" t="s">
        <v>8</v>
      </c>
      <c r="E508" s="1">
        <v>24.0</v>
      </c>
      <c r="F508" s="1" t="s">
        <v>534</v>
      </c>
      <c r="G508" s="1">
        <v>0.156022212373</v>
      </c>
    </row>
    <row r="509" ht="15.75" customHeight="1">
      <c r="A509" s="1" t="str">
        <f t="shared" si="45"/>
        <v>ASNA1</v>
      </c>
      <c r="B509" s="1" t="s">
        <v>277</v>
      </c>
      <c r="C509" s="1">
        <v>1.2848264E7</v>
      </c>
      <c r="D509" s="1" t="s">
        <v>8</v>
      </c>
      <c r="E509" s="1">
        <v>24.0</v>
      </c>
      <c r="F509" s="1" t="s">
        <v>535</v>
      </c>
      <c r="G509" s="1">
        <v>0.252733563385</v>
      </c>
    </row>
    <row r="510" ht="15.75" customHeight="1">
      <c r="A510" s="1" t="str">
        <f t="shared" si="45"/>
        <v>ASNA1</v>
      </c>
      <c r="B510" s="1" t="s">
        <v>277</v>
      </c>
      <c r="C510" s="1">
        <v>1.2847975E7</v>
      </c>
      <c r="D510" s="1" t="s">
        <v>14</v>
      </c>
      <c r="E510" s="1">
        <v>24.0</v>
      </c>
      <c r="F510" s="1" t="s">
        <v>536</v>
      </c>
      <c r="G510" s="1">
        <v>0.575971318262</v>
      </c>
    </row>
    <row r="511" ht="15.75" customHeight="1">
      <c r="A511" s="1" t="str">
        <f t="shared" si="45"/>
        <v>ASNA1</v>
      </c>
      <c r="B511" s="1" t="s">
        <v>277</v>
      </c>
      <c r="C511" s="1">
        <v>1.2847988E7</v>
      </c>
      <c r="D511" s="1" t="s">
        <v>14</v>
      </c>
      <c r="E511" s="1">
        <v>25.0</v>
      </c>
      <c r="F511" s="1" t="s">
        <v>537</v>
      </c>
      <c r="G511" s="1">
        <v>0.204969423061</v>
      </c>
    </row>
    <row r="512" ht="15.75" customHeight="1">
      <c r="A512" s="1" t="str">
        <f t="shared" si="45"/>
        <v>ASNA1</v>
      </c>
      <c r="B512" s="1" t="s">
        <v>277</v>
      </c>
      <c r="C512" s="1">
        <v>1.2848448E7</v>
      </c>
      <c r="D512" s="1" t="s">
        <v>14</v>
      </c>
      <c r="E512" s="1">
        <v>24.0</v>
      </c>
      <c r="F512" s="1" t="s">
        <v>538</v>
      </c>
      <c r="G512" s="1">
        <v>0.239103394099</v>
      </c>
    </row>
    <row r="513" ht="15.75" customHeight="1">
      <c r="A513" s="1" t="str">
        <f t="shared" si="45"/>
        <v>ASNA1</v>
      </c>
      <c r="B513" s="1" t="s">
        <v>277</v>
      </c>
      <c r="C513" s="1">
        <v>1.2848455E7</v>
      </c>
      <c r="D513" s="1" t="s">
        <v>14</v>
      </c>
      <c r="E513" s="1">
        <v>24.0</v>
      </c>
      <c r="F513" s="1" t="s">
        <v>539</v>
      </c>
      <c r="G513" s="1">
        <v>0.259071994809</v>
      </c>
    </row>
    <row r="514" ht="15.75" customHeight="1">
      <c r="A514" s="1" t="str">
        <f t="shared" si="45"/>
        <v>ASNA1</v>
      </c>
      <c r="B514" s="1" t="s">
        <v>277</v>
      </c>
      <c r="C514" s="1">
        <v>1.2848485E7</v>
      </c>
      <c r="D514" s="1" t="s">
        <v>14</v>
      </c>
      <c r="E514" s="1">
        <v>23.0</v>
      </c>
      <c r="F514" s="1" t="s">
        <v>540</v>
      </c>
      <c r="G514" s="1">
        <v>0.53804285955</v>
      </c>
    </row>
    <row r="515" ht="15.75" customHeight="1">
      <c r="A515" s="1" t="str">
        <f t="shared" si="45"/>
        <v>ASNA1</v>
      </c>
      <c r="B515" s="1" t="s">
        <v>277</v>
      </c>
      <c r="C515" s="1">
        <v>1.2848535E7</v>
      </c>
      <c r="D515" s="1" t="s">
        <v>14</v>
      </c>
      <c r="E515" s="1">
        <v>24.0</v>
      </c>
      <c r="F515" s="1" t="s">
        <v>541</v>
      </c>
      <c r="G515" s="1">
        <v>0.215677142525</v>
      </c>
    </row>
    <row r="516" ht="15.75" customHeight="1">
      <c r="A516" s="1" t="str">
        <f t="shared" si="45"/>
        <v>ASNA1</v>
      </c>
      <c r="B516" s="1" t="s">
        <v>277</v>
      </c>
      <c r="C516" s="1">
        <v>1.2848571E7</v>
      </c>
      <c r="D516" s="1" t="s">
        <v>14</v>
      </c>
      <c r="E516" s="1">
        <v>21.0</v>
      </c>
      <c r="F516" s="1" t="s">
        <v>542</v>
      </c>
      <c r="G516" s="1">
        <v>0.699446583557</v>
      </c>
    </row>
    <row r="517" ht="15.75" customHeight="1">
      <c r="A517" s="1" t="str">
        <f t="shared" si="45"/>
        <v>ASNA1</v>
      </c>
      <c r="B517" s="1" t="s">
        <v>277</v>
      </c>
      <c r="C517" s="1">
        <v>1.2848314E7</v>
      </c>
      <c r="D517" s="1" t="s">
        <v>8</v>
      </c>
      <c r="E517" s="1">
        <v>23.0</v>
      </c>
      <c r="F517" s="1" t="s">
        <v>543</v>
      </c>
      <c r="G517" s="1">
        <v>-0.0031617608303</v>
      </c>
    </row>
    <row r="518" ht="15.75" customHeight="1">
      <c r="A518" s="1" t="str">
        <f t="shared" si="45"/>
        <v>ASNA1</v>
      </c>
      <c r="B518" s="1" t="s">
        <v>277</v>
      </c>
      <c r="C518" s="1">
        <v>1.2848385E7</v>
      </c>
      <c r="D518" s="1" t="s">
        <v>8</v>
      </c>
      <c r="E518" s="1">
        <v>24.0</v>
      </c>
      <c r="F518" s="1" t="s">
        <v>544</v>
      </c>
      <c r="G518" s="1">
        <v>0.21770910268</v>
      </c>
    </row>
    <row r="519" ht="15.75" customHeight="1">
      <c r="A519" s="1" t="str">
        <f t="shared" si="45"/>
        <v>ASNA1</v>
      </c>
      <c r="B519" s="1" t="s">
        <v>277</v>
      </c>
      <c r="C519" s="1">
        <v>1.2847939E7</v>
      </c>
      <c r="D519" s="1" t="s">
        <v>14</v>
      </c>
      <c r="E519" s="1">
        <v>22.0</v>
      </c>
      <c r="F519" s="1" t="s">
        <v>545</v>
      </c>
      <c r="G519" s="1">
        <v>0.0814907320511</v>
      </c>
    </row>
    <row r="520" ht="15.75" customHeight="1">
      <c r="A520" s="1" t="str">
        <f t="shared" si="45"/>
        <v>ASNA1</v>
      </c>
      <c r="B520" s="1" t="s">
        <v>277</v>
      </c>
      <c r="C520" s="1">
        <v>1.2847957E7</v>
      </c>
      <c r="D520" s="1" t="s">
        <v>14</v>
      </c>
      <c r="E520" s="1">
        <v>25.0</v>
      </c>
      <c r="F520" s="1" t="s">
        <v>546</v>
      </c>
      <c r="G520" s="1">
        <v>0.133043008266</v>
      </c>
    </row>
    <row r="521" ht="15.75" customHeight="1">
      <c r="A521" s="1" t="str">
        <f t="shared" si="45"/>
        <v>ASNA1</v>
      </c>
      <c r="B521" s="1" t="s">
        <v>277</v>
      </c>
      <c r="C521" s="1">
        <v>1.2847961E7</v>
      </c>
      <c r="D521" s="1" t="s">
        <v>14</v>
      </c>
      <c r="E521" s="1">
        <v>24.0</v>
      </c>
      <c r="F521" s="1" t="s">
        <v>547</v>
      </c>
      <c r="G521" s="1">
        <v>0.26523740683</v>
      </c>
    </row>
    <row r="522" ht="15.75" customHeight="1">
      <c r="A522" s="1" t="str">
        <f t="shared" si="45"/>
        <v>ASNA1</v>
      </c>
      <c r="B522" s="1" t="s">
        <v>277</v>
      </c>
      <c r="C522" s="1">
        <v>1.284797E7</v>
      </c>
      <c r="D522" s="1" t="s">
        <v>14</v>
      </c>
      <c r="E522" s="1">
        <v>23.0</v>
      </c>
      <c r="F522" s="1" t="s">
        <v>548</v>
      </c>
      <c r="G522" s="1">
        <v>0.898716862502</v>
      </c>
    </row>
    <row r="523" ht="15.75" customHeight="1">
      <c r="A523" s="1" t="str">
        <f t="shared" si="45"/>
        <v>ASNA1</v>
      </c>
      <c r="B523" s="1" t="s">
        <v>277</v>
      </c>
      <c r="C523" s="1">
        <v>1.2848005E7</v>
      </c>
      <c r="D523" s="1" t="s">
        <v>14</v>
      </c>
      <c r="E523" s="1">
        <v>25.0</v>
      </c>
      <c r="F523" s="1" t="s">
        <v>549</v>
      </c>
      <c r="G523" s="1">
        <v>0.0655176927309</v>
      </c>
    </row>
    <row r="524" ht="15.75" customHeight="1">
      <c r="A524" s="1" t="str">
        <f t="shared" si="45"/>
        <v>ASNA1</v>
      </c>
      <c r="B524" s="1" t="s">
        <v>277</v>
      </c>
      <c r="C524" s="1">
        <v>1.2848055E7</v>
      </c>
      <c r="D524" s="1" t="s">
        <v>14</v>
      </c>
      <c r="E524" s="1">
        <v>24.0</v>
      </c>
      <c r="F524" s="1" t="s">
        <v>550</v>
      </c>
      <c r="G524" s="1">
        <v>0.0685227771012</v>
      </c>
    </row>
    <row r="525" ht="15.75" customHeight="1">
      <c r="A525" s="1" t="str">
        <f t="shared" si="45"/>
        <v>ASNA1</v>
      </c>
      <c r="B525" s="1" t="s">
        <v>277</v>
      </c>
      <c r="C525" s="1">
        <v>1.2848106E7</v>
      </c>
      <c r="D525" s="1" t="s">
        <v>14</v>
      </c>
      <c r="E525" s="1">
        <v>24.0</v>
      </c>
      <c r="F525" s="1" t="s">
        <v>551</v>
      </c>
      <c r="G525" s="1">
        <v>0.350794397981</v>
      </c>
    </row>
    <row r="526" ht="15.75" customHeight="1">
      <c r="A526" s="1" t="str">
        <f t="shared" si="45"/>
        <v>ASNA1</v>
      </c>
      <c r="B526" s="1" t="s">
        <v>277</v>
      </c>
      <c r="C526" s="1">
        <v>1.2848382E7</v>
      </c>
      <c r="D526" s="1" t="s">
        <v>14</v>
      </c>
      <c r="E526" s="1">
        <v>23.0</v>
      </c>
      <c r="F526" s="1" t="s">
        <v>552</v>
      </c>
      <c r="G526" s="1">
        <v>0.55443100488</v>
      </c>
    </row>
    <row r="527" ht="15.75" customHeight="1">
      <c r="A527" s="1" t="str">
        <f t="shared" si="45"/>
        <v>ASNA1</v>
      </c>
      <c r="B527" s="1" t="s">
        <v>277</v>
      </c>
      <c r="C527" s="1">
        <v>1.2848454E7</v>
      </c>
      <c r="D527" s="1" t="s">
        <v>14</v>
      </c>
      <c r="E527" s="1">
        <v>23.0</v>
      </c>
      <c r="F527" s="1" t="s">
        <v>553</v>
      </c>
      <c r="G527" s="1">
        <v>0.120457674536</v>
      </c>
    </row>
    <row r="528" ht="15.75" customHeight="1">
      <c r="A528" s="1" t="str">
        <f t="shared" si="45"/>
        <v>ASNA1</v>
      </c>
      <c r="B528" s="1" t="s">
        <v>277</v>
      </c>
      <c r="C528" s="1">
        <v>1.284848E7</v>
      </c>
      <c r="D528" s="1" t="s">
        <v>14</v>
      </c>
      <c r="E528" s="1">
        <v>24.0</v>
      </c>
      <c r="F528" s="1" t="s">
        <v>554</v>
      </c>
      <c r="G528" s="1">
        <v>0.386401782599</v>
      </c>
    </row>
    <row r="529" ht="15.75" customHeight="1">
      <c r="A529" s="1" t="str">
        <f t="shared" si="45"/>
        <v>ASNA1</v>
      </c>
      <c r="B529" s="1" t="s">
        <v>277</v>
      </c>
      <c r="C529" s="1">
        <v>1.2848485E7</v>
      </c>
      <c r="D529" s="1" t="s">
        <v>14</v>
      </c>
      <c r="E529" s="1">
        <v>24.0</v>
      </c>
      <c r="F529" s="1" t="s">
        <v>555</v>
      </c>
      <c r="G529" s="1">
        <v>0.0882059279245</v>
      </c>
    </row>
    <row r="530" ht="15.75" customHeight="1">
      <c r="A530" s="1" t="str">
        <f t="shared" si="45"/>
        <v>ASNA1</v>
      </c>
      <c r="B530" s="1" t="s">
        <v>277</v>
      </c>
      <c r="C530" s="1">
        <v>1.2848529E7</v>
      </c>
      <c r="D530" s="1" t="s">
        <v>14</v>
      </c>
      <c r="E530" s="1">
        <v>23.0</v>
      </c>
      <c r="F530" s="1" t="s">
        <v>556</v>
      </c>
      <c r="G530" s="1">
        <v>0.570181077184</v>
      </c>
    </row>
    <row r="531" ht="15.75" customHeight="1">
      <c r="A531" s="1" t="str">
        <f t="shared" si="45"/>
        <v>ASNA1</v>
      </c>
      <c r="B531" s="1" t="s">
        <v>277</v>
      </c>
      <c r="C531" s="1">
        <v>1.2848537E7</v>
      </c>
      <c r="D531" s="1" t="s">
        <v>14</v>
      </c>
      <c r="E531" s="1">
        <v>23.0</v>
      </c>
      <c r="F531" s="1" t="s">
        <v>557</v>
      </c>
      <c r="G531" s="1">
        <v>1.40183655394</v>
      </c>
    </row>
    <row r="532" ht="15.75" customHeight="1">
      <c r="A532" s="1" t="str">
        <f t="shared" si="45"/>
        <v>ASNA1</v>
      </c>
      <c r="B532" s="1" t="s">
        <v>277</v>
      </c>
      <c r="C532" s="1">
        <v>1.2848569E7</v>
      </c>
      <c r="D532" s="1" t="s">
        <v>14</v>
      </c>
      <c r="E532" s="1">
        <v>24.0</v>
      </c>
      <c r="F532" s="1" t="s">
        <v>558</v>
      </c>
      <c r="G532" s="1">
        <v>0.227288853695</v>
      </c>
    </row>
    <row r="533" ht="15.75" customHeight="1">
      <c r="A533" s="1" t="str">
        <f t="shared" si="45"/>
        <v>ASNA1</v>
      </c>
      <c r="B533" s="1" t="s">
        <v>277</v>
      </c>
      <c r="C533" s="1">
        <v>1.2848058E7</v>
      </c>
      <c r="D533" s="1" t="s">
        <v>8</v>
      </c>
      <c r="E533" s="1">
        <v>23.0</v>
      </c>
      <c r="F533" s="1" t="s">
        <v>559</v>
      </c>
      <c r="G533" s="1">
        <v>0.0263910224204</v>
      </c>
    </row>
    <row r="534" ht="15.75" customHeight="1">
      <c r="A534" s="1" t="str">
        <f t="shared" si="45"/>
        <v>ASNA1</v>
      </c>
      <c r="B534" s="1" t="s">
        <v>277</v>
      </c>
      <c r="C534" s="1">
        <v>1.2847904E7</v>
      </c>
      <c r="D534" s="1" t="s">
        <v>8</v>
      </c>
      <c r="E534" s="1">
        <v>23.0</v>
      </c>
      <c r="F534" s="1" t="s">
        <v>560</v>
      </c>
      <c r="G534" s="1">
        <v>0.571976962296</v>
      </c>
    </row>
    <row r="535" ht="15.75" customHeight="1">
      <c r="A535" s="1" t="str">
        <f t="shared" si="45"/>
        <v>ASNA1</v>
      </c>
      <c r="B535" s="1" t="s">
        <v>277</v>
      </c>
      <c r="C535" s="1">
        <v>1.2848134E7</v>
      </c>
      <c r="D535" s="1" t="s">
        <v>8</v>
      </c>
      <c r="E535" s="1">
        <v>23.0</v>
      </c>
      <c r="F535" s="1" t="s">
        <v>561</v>
      </c>
      <c r="G535" s="1">
        <v>0.129304625933</v>
      </c>
    </row>
    <row r="536" ht="15.75" customHeight="1">
      <c r="A536" s="1" t="str">
        <f t="shared" ref="A536:A543" si="46">"ATAD3A"</f>
        <v>ATAD3A</v>
      </c>
      <c r="B536" s="1" t="s">
        <v>108</v>
      </c>
      <c r="C536" s="1">
        <v>1447490.0</v>
      </c>
      <c r="D536" s="1" t="s">
        <v>8</v>
      </c>
      <c r="E536" s="1">
        <v>21.0</v>
      </c>
      <c r="F536" s="1" t="s">
        <v>562</v>
      </c>
      <c r="G536" s="1">
        <v>0.00973146661063</v>
      </c>
    </row>
    <row r="537" ht="15.75" customHeight="1">
      <c r="A537" s="1" t="str">
        <f t="shared" si="46"/>
        <v>ATAD3A</v>
      </c>
      <c r="B537" s="1" t="s">
        <v>108</v>
      </c>
      <c r="C537" s="1">
        <v>1447512.0</v>
      </c>
      <c r="D537" s="1" t="s">
        <v>14</v>
      </c>
      <c r="E537" s="1">
        <v>27.0</v>
      </c>
      <c r="F537" s="1" t="s">
        <v>563</v>
      </c>
      <c r="G537" s="1">
        <v>0.0171018551186</v>
      </c>
    </row>
    <row r="538" ht="15.75" customHeight="1">
      <c r="A538" s="1" t="str">
        <f t="shared" si="46"/>
        <v>ATAD3A</v>
      </c>
      <c r="B538" s="1" t="s">
        <v>108</v>
      </c>
      <c r="C538" s="1">
        <v>1447749.0</v>
      </c>
      <c r="D538" s="1" t="s">
        <v>8</v>
      </c>
      <c r="E538" s="1">
        <v>21.0</v>
      </c>
      <c r="F538" s="1" t="s">
        <v>564</v>
      </c>
      <c r="G538" s="1">
        <v>1.18247719634</v>
      </c>
    </row>
    <row r="539" ht="15.75" customHeight="1">
      <c r="A539" s="1" t="str">
        <f t="shared" si="46"/>
        <v>ATAD3A</v>
      </c>
      <c r="B539" s="1" t="s">
        <v>108</v>
      </c>
      <c r="C539" s="1">
        <v>1447531.0</v>
      </c>
      <c r="D539" s="1" t="s">
        <v>14</v>
      </c>
      <c r="E539" s="1">
        <v>24.0</v>
      </c>
      <c r="F539" s="1" t="s">
        <v>565</v>
      </c>
      <c r="G539" s="1">
        <v>0.318416472829</v>
      </c>
    </row>
    <row r="540" ht="15.75" customHeight="1">
      <c r="A540" s="1" t="str">
        <f t="shared" si="46"/>
        <v>ATAD3A</v>
      </c>
      <c r="B540" s="1" t="s">
        <v>108</v>
      </c>
      <c r="C540" s="1">
        <v>1447548.0</v>
      </c>
      <c r="D540" s="1" t="s">
        <v>14</v>
      </c>
      <c r="E540" s="1">
        <v>25.0</v>
      </c>
      <c r="F540" s="1" t="s">
        <v>566</v>
      </c>
      <c r="G540" s="1">
        <v>0.18262017341</v>
      </c>
    </row>
    <row r="541" ht="15.75" customHeight="1">
      <c r="A541" s="1" t="str">
        <f t="shared" si="46"/>
        <v>ATAD3A</v>
      </c>
      <c r="B541" s="1" t="s">
        <v>108</v>
      </c>
      <c r="C541" s="1">
        <v>1447755.0</v>
      </c>
      <c r="D541" s="1" t="s">
        <v>14</v>
      </c>
      <c r="E541" s="1">
        <v>25.0</v>
      </c>
      <c r="F541" s="1" t="s">
        <v>567</v>
      </c>
      <c r="G541" s="1">
        <v>1.49910633083</v>
      </c>
    </row>
    <row r="542" ht="15.75" customHeight="1">
      <c r="A542" s="1" t="str">
        <f t="shared" si="46"/>
        <v>ATAD3A</v>
      </c>
      <c r="B542" s="1" t="s">
        <v>108</v>
      </c>
      <c r="C542" s="1">
        <v>1447520.0</v>
      </c>
      <c r="D542" s="1" t="s">
        <v>14</v>
      </c>
      <c r="E542" s="1">
        <v>24.0</v>
      </c>
      <c r="F542" s="1" t="s">
        <v>568</v>
      </c>
      <c r="G542" s="1">
        <v>0.00567581968665</v>
      </c>
    </row>
    <row r="543" ht="15.75" customHeight="1">
      <c r="A543" s="1" t="str">
        <f t="shared" si="46"/>
        <v>ATAD3A</v>
      </c>
      <c r="B543" s="1" t="s">
        <v>108</v>
      </c>
      <c r="C543" s="1">
        <v>1447760.0</v>
      </c>
      <c r="D543" s="1" t="s">
        <v>14</v>
      </c>
      <c r="E543" s="1">
        <v>22.0</v>
      </c>
      <c r="F543" s="1" t="s">
        <v>569</v>
      </c>
      <c r="G543" s="1">
        <v>0.218843357773</v>
      </c>
    </row>
    <row r="544" ht="15.75" customHeight="1">
      <c r="A544" s="1" t="str">
        <f t="shared" ref="A544:A552" si="47">"ATAD5"</f>
        <v>ATAD5</v>
      </c>
      <c r="B544" s="1" t="s">
        <v>39</v>
      </c>
      <c r="C544" s="1">
        <v>2.9159072E7</v>
      </c>
      <c r="D544" s="1" t="s">
        <v>14</v>
      </c>
      <c r="E544" s="1">
        <v>24.0</v>
      </c>
      <c r="F544" s="1" t="s">
        <v>570</v>
      </c>
      <c r="G544" s="1">
        <v>0.0271257979423</v>
      </c>
    </row>
    <row r="545" ht="15.75" customHeight="1">
      <c r="A545" s="1" t="str">
        <f t="shared" si="47"/>
        <v>ATAD5</v>
      </c>
      <c r="B545" s="1" t="s">
        <v>39</v>
      </c>
      <c r="C545" s="1">
        <v>2.9159107E7</v>
      </c>
      <c r="D545" s="1" t="s">
        <v>14</v>
      </c>
      <c r="E545" s="1">
        <v>22.0</v>
      </c>
      <c r="F545" s="1" t="s">
        <v>571</v>
      </c>
      <c r="G545" s="1">
        <v>0.28486190503</v>
      </c>
    </row>
    <row r="546" ht="15.75" customHeight="1">
      <c r="A546" s="1" t="str">
        <f t="shared" si="47"/>
        <v>ATAD5</v>
      </c>
      <c r="B546" s="1" t="s">
        <v>39</v>
      </c>
      <c r="C546" s="1">
        <v>2.9159196E7</v>
      </c>
      <c r="D546" s="1" t="s">
        <v>14</v>
      </c>
      <c r="E546" s="1">
        <v>23.0</v>
      </c>
      <c r="F546" s="1" t="s">
        <v>572</v>
      </c>
      <c r="G546" s="1">
        <v>0.0438886772936</v>
      </c>
    </row>
    <row r="547" ht="15.75" customHeight="1">
      <c r="A547" s="1" t="str">
        <f t="shared" si="47"/>
        <v>ATAD5</v>
      </c>
      <c r="B547" s="1" t="s">
        <v>39</v>
      </c>
      <c r="C547" s="1">
        <v>2.9159287E7</v>
      </c>
      <c r="D547" s="1" t="s">
        <v>14</v>
      </c>
      <c r="E547" s="1">
        <v>24.0</v>
      </c>
      <c r="F547" s="1" t="s">
        <v>573</v>
      </c>
      <c r="G547" s="1">
        <v>0.145636478698</v>
      </c>
    </row>
    <row r="548" ht="15.75" customHeight="1">
      <c r="A548" s="1" t="str">
        <f t="shared" si="47"/>
        <v>ATAD5</v>
      </c>
      <c r="B548" s="1" t="s">
        <v>39</v>
      </c>
      <c r="C548" s="1">
        <v>2.9158955E7</v>
      </c>
      <c r="D548" s="1" t="s">
        <v>8</v>
      </c>
      <c r="E548" s="1">
        <v>24.0</v>
      </c>
      <c r="F548" s="1" t="s">
        <v>574</v>
      </c>
      <c r="G548" s="1">
        <v>0.0718687963868</v>
      </c>
    </row>
    <row r="549" ht="15.75" customHeight="1">
      <c r="A549" s="1" t="str">
        <f t="shared" si="47"/>
        <v>ATAD5</v>
      </c>
      <c r="B549" s="1" t="s">
        <v>39</v>
      </c>
      <c r="C549" s="1">
        <v>2.9159022E7</v>
      </c>
      <c r="D549" s="1" t="s">
        <v>8</v>
      </c>
      <c r="E549" s="1">
        <v>24.0</v>
      </c>
      <c r="F549" s="1" t="s">
        <v>575</v>
      </c>
      <c r="G549" s="1">
        <v>0.929240839554</v>
      </c>
    </row>
    <row r="550" ht="15.75" customHeight="1">
      <c r="A550" s="1" t="str">
        <f t="shared" si="47"/>
        <v>ATAD5</v>
      </c>
      <c r="B550" s="1" t="s">
        <v>39</v>
      </c>
      <c r="C550" s="1">
        <v>2.915904E7</v>
      </c>
      <c r="D550" s="1" t="s">
        <v>8</v>
      </c>
      <c r="E550" s="1">
        <v>24.0</v>
      </c>
      <c r="F550" s="1" t="s">
        <v>576</v>
      </c>
      <c r="G550" s="1">
        <v>0.839381224211</v>
      </c>
    </row>
    <row r="551" ht="15.75" customHeight="1">
      <c r="A551" s="1" t="str">
        <f t="shared" si="47"/>
        <v>ATAD5</v>
      </c>
      <c r="B551" s="1" t="s">
        <v>39</v>
      </c>
      <c r="C551" s="1">
        <v>2.9159126E7</v>
      </c>
      <c r="D551" s="1" t="s">
        <v>8</v>
      </c>
      <c r="E551" s="1">
        <v>23.0</v>
      </c>
      <c r="F551" s="1" t="s">
        <v>577</v>
      </c>
      <c r="G551" s="1">
        <v>0.272629047532</v>
      </c>
    </row>
    <row r="552" ht="15.75" customHeight="1">
      <c r="A552" s="1" t="str">
        <f t="shared" si="47"/>
        <v>ATAD5</v>
      </c>
      <c r="B552" s="1" t="s">
        <v>39</v>
      </c>
      <c r="C552" s="1">
        <v>2.9159165E7</v>
      </c>
      <c r="D552" s="1" t="s">
        <v>8</v>
      </c>
      <c r="E552" s="1">
        <v>23.0</v>
      </c>
      <c r="F552" s="1" t="s">
        <v>578</v>
      </c>
      <c r="G552" s="1">
        <v>1.23137793623</v>
      </c>
    </row>
    <row r="553" ht="15.75" customHeight="1">
      <c r="A553" s="1" t="str">
        <f t="shared" ref="A553:A572" si="48">"ATF4"</f>
        <v>ATF4</v>
      </c>
      <c r="B553" s="1" t="s">
        <v>222</v>
      </c>
      <c r="C553" s="1">
        <v>3.991682E7</v>
      </c>
      <c r="D553" s="1" t="s">
        <v>14</v>
      </c>
      <c r="E553" s="1">
        <v>23.0</v>
      </c>
      <c r="F553" s="1" t="s">
        <v>579</v>
      </c>
      <c r="G553" s="1">
        <v>0.47625108854</v>
      </c>
    </row>
    <row r="554" ht="15.75" customHeight="1">
      <c r="A554" s="1" t="str">
        <f t="shared" si="48"/>
        <v>ATF4</v>
      </c>
      <c r="B554" s="1" t="s">
        <v>222</v>
      </c>
      <c r="C554" s="1">
        <v>3.9916803E7</v>
      </c>
      <c r="D554" s="1" t="s">
        <v>14</v>
      </c>
      <c r="E554" s="1">
        <v>24.0</v>
      </c>
      <c r="F554" s="1" t="s">
        <v>580</v>
      </c>
      <c r="G554" s="1">
        <v>-0.201063961707</v>
      </c>
    </row>
    <row r="555" ht="15.75" customHeight="1">
      <c r="A555" s="1" t="str">
        <f t="shared" si="48"/>
        <v>ATF4</v>
      </c>
      <c r="B555" s="1" t="s">
        <v>222</v>
      </c>
      <c r="C555" s="1">
        <v>3.9915976E7</v>
      </c>
      <c r="D555" s="1" t="s">
        <v>14</v>
      </c>
      <c r="E555" s="1">
        <v>24.0</v>
      </c>
      <c r="F555" s="1" t="s">
        <v>581</v>
      </c>
      <c r="G555" s="1">
        <v>0.026411487409</v>
      </c>
    </row>
    <row r="556" ht="15.75" customHeight="1">
      <c r="A556" s="1" t="str">
        <f t="shared" si="48"/>
        <v>ATF4</v>
      </c>
      <c r="B556" s="1" t="s">
        <v>222</v>
      </c>
      <c r="C556" s="1">
        <v>3.9916552E7</v>
      </c>
      <c r="D556" s="1" t="s">
        <v>14</v>
      </c>
      <c r="E556" s="1">
        <v>23.0</v>
      </c>
      <c r="F556" s="1" t="s">
        <v>582</v>
      </c>
      <c r="G556" s="1">
        <v>0.463138157344</v>
      </c>
    </row>
    <row r="557" ht="15.75" customHeight="1">
      <c r="A557" s="1" t="str">
        <f t="shared" si="48"/>
        <v>ATF4</v>
      </c>
      <c r="B557" s="1" t="s">
        <v>222</v>
      </c>
      <c r="C557" s="1">
        <v>3.9915928E7</v>
      </c>
      <c r="D557" s="1" t="s">
        <v>14</v>
      </c>
      <c r="E557" s="1">
        <v>22.0</v>
      </c>
      <c r="F557" s="1" t="s">
        <v>583</v>
      </c>
      <c r="G557" s="1">
        <v>0.0853433724709</v>
      </c>
    </row>
    <row r="558" ht="15.75" customHeight="1">
      <c r="A558" s="1" t="str">
        <f t="shared" si="48"/>
        <v>ATF4</v>
      </c>
      <c r="B558" s="1" t="s">
        <v>222</v>
      </c>
      <c r="C558" s="1">
        <v>3.9915914E7</v>
      </c>
      <c r="D558" s="1" t="s">
        <v>14</v>
      </c>
      <c r="E558" s="1">
        <v>23.0</v>
      </c>
      <c r="F558" s="1" t="s">
        <v>584</v>
      </c>
      <c r="G558" s="1">
        <v>0.174532763209</v>
      </c>
    </row>
    <row r="559" ht="15.75" customHeight="1">
      <c r="A559" s="1" t="str">
        <f t="shared" si="48"/>
        <v>ATF4</v>
      </c>
      <c r="B559" s="1" t="s">
        <v>222</v>
      </c>
      <c r="C559" s="1">
        <v>3.9915893E7</v>
      </c>
      <c r="D559" s="1" t="s">
        <v>14</v>
      </c>
      <c r="E559" s="1">
        <v>24.0</v>
      </c>
      <c r="F559" s="1" t="s">
        <v>585</v>
      </c>
      <c r="G559" s="1">
        <v>0.0712767998552</v>
      </c>
    </row>
    <row r="560" ht="15.75" customHeight="1">
      <c r="A560" s="1" t="str">
        <f t="shared" si="48"/>
        <v>ATF4</v>
      </c>
      <c r="B560" s="1" t="s">
        <v>222</v>
      </c>
      <c r="C560" s="1">
        <v>3.9915817E7</v>
      </c>
      <c r="D560" s="1" t="s">
        <v>14</v>
      </c>
      <c r="E560" s="1">
        <v>23.0</v>
      </c>
      <c r="F560" s="1" t="s">
        <v>586</v>
      </c>
      <c r="G560" s="1">
        <v>0.269823269161</v>
      </c>
    </row>
    <row r="561" ht="15.75" customHeight="1">
      <c r="A561" s="1" t="str">
        <f t="shared" si="48"/>
        <v>ATF4</v>
      </c>
      <c r="B561" s="1" t="s">
        <v>222</v>
      </c>
      <c r="C561" s="1">
        <v>3.9915778E7</v>
      </c>
      <c r="D561" s="1" t="s">
        <v>14</v>
      </c>
      <c r="E561" s="1">
        <v>24.0</v>
      </c>
      <c r="F561" s="1" t="s">
        <v>587</v>
      </c>
      <c r="G561" s="1">
        <v>0.400126769311</v>
      </c>
    </row>
    <row r="562" ht="15.75" customHeight="1">
      <c r="A562" s="1" t="str">
        <f t="shared" si="48"/>
        <v>ATF4</v>
      </c>
      <c r="B562" s="1" t="s">
        <v>222</v>
      </c>
      <c r="C562" s="1">
        <v>3.9915696E7</v>
      </c>
      <c r="D562" s="1" t="s">
        <v>14</v>
      </c>
      <c r="E562" s="1">
        <v>23.0</v>
      </c>
      <c r="F562" s="1" t="s">
        <v>588</v>
      </c>
      <c r="G562" s="1">
        <v>0.0191641681906</v>
      </c>
    </row>
    <row r="563" ht="15.75" customHeight="1">
      <c r="A563" s="1" t="str">
        <f t="shared" si="48"/>
        <v>ATF4</v>
      </c>
      <c r="B563" s="1" t="s">
        <v>222</v>
      </c>
      <c r="C563" s="1">
        <v>3.9916844E7</v>
      </c>
      <c r="D563" s="1" t="s">
        <v>8</v>
      </c>
      <c r="E563" s="1">
        <v>24.0</v>
      </c>
      <c r="F563" s="1" t="s">
        <v>589</v>
      </c>
      <c r="G563" s="1">
        <v>0.625744618661</v>
      </c>
    </row>
    <row r="564" ht="15.75" customHeight="1">
      <c r="A564" s="1" t="str">
        <f t="shared" si="48"/>
        <v>ATF4</v>
      </c>
      <c r="B564" s="1" t="s">
        <v>222</v>
      </c>
      <c r="C564" s="1">
        <v>3.9916763E7</v>
      </c>
      <c r="D564" s="1" t="s">
        <v>8</v>
      </c>
      <c r="E564" s="1">
        <v>24.0</v>
      </c>
      <c r="F564" s="1" t="s">
        <v>590</v>
      </c>
      <c r="G564" s="1">
        <v>0.342727529119</v>
      </c>
    </row>
    <row r="565" ht="15.75" customHeight="1">
      <c r="A565" s="1" t="str">
        <f t="shared" si="48"/>
        <v>ATF4</v>
      </c>
      <c r="B565" s="1" t="s">
        <v>222</v>
      </c>
      <c r="C565" s="1">
        <v>3.9916556E7</v>
      </c>
      <c r="D565" s="1" t="s">
        <v>8</v>
      </c>
      <c r="E565" s="1">
        <v>24.0</v>
      </c>
      <c r="F565" s="1" t="s">
        <v>591</v>
      </c>
      <c r="G565" s="1">
        <v>0.201351746022</v>
      </c>
    </row>
    <row r="566" ht="15.75" customHeight="1">
      <c r="A566" s="1" t="str">
        <f t="shared" si="48"/>
        <v>ATF4</v>
      </c>
      <c r="B566" s="1" t="s">
        <v>222</v>
      </c>
      <c r="C566" s="1">
        <v>3.9915935E7</v>
      </c>
      <c r="D566" s="1" t="s">
        <v>8</v>
      </c>
      <c r="E566" s="1">
        <v>24.0</v>
      </c>
      <c r="F566" s="1" t="s">
        <v>592</v>
      </c>
      <c r="G566" s="1">
        <v>0.0935800869179</v>
      </c>
    </row>
    <row r="567" ht="15.75" customHeight="1">
      <c r="A567" s="1" t="str">
        <f t="shared" si="48"/>
        <v>ATF4</v>
      </c>
      <c r="B567" s="1" t="s">
        <v>222</v>
      </c>
      <c r="C567" s="1">
        <v>3.9915921E7</v>
      </c>
      <c r="D567" s="1" t="s">
        <v>8</v>
      </c>
      <c r="E567" s="1">
        <v>24.0</v>
      </c>
      <c r="F567" s="1" t="s">
        <v>593</v>
      </c>
      <c r="G567" s="1">
        <v>0.060588659564</v>
      </c>
    </row>
    <row r="568" ht="15.75" customHeight="1">
      <c r="A568" s="1" t="str">
        <f t="shared" si="48"/>
        <v>ATF4</v>
      </c>
      <c r="B568" s="1" t="s">
        <v>222</v>
      </c>
      <c r="C568" s="1">
        <v>3.9915842E7</v>
      </c>
      <c r="D568" s="1" t="s">
        <v>8</v>
      </c>
      <c r="E568" s="1">
        <v>23.0</v>
      </c>
      <c r="F568" s="1" t="s">
        <v>594</v>
      </c>
      <c r="G568" s="1">
        <v>0.154875447299</v>
      </c>
    </row>
    <row r="569" ht="15.75" customHeight="1">
      <c r="A569" s="1" t="str">
        <f t="shared" si="48"/>
        <v>ATF4</v>
      </c>
      <c r="B569" s="1" t="s">
        <v>222</v>
      </c>
      <c r="C569" s="1">
        <v>3.9916771E7</v>
      </c>
      <c r="D569" s="1" t="s">
        <v>14</v>
      </c>
      <c r="E569" s="1">
        <v>24.0</v>
      </c>
      <c r="F569" s="1" t="s">
        <v>595</v>
      </c>
      <c r="G569" s="1">
        <v>0.934404914052</v>
      </c>
    </row>
    <row r="570" ht="15.75" customHeight="1">
      <c r="A570" s="1" t="str">
        <f t="shared" si="48"/>
        <v>ATF4</v>
      </c>
      <c r="B570" s="1" t="s">
        <v>222</v>
      </c>
      <c r="C570" s="1">
        <v>3.9916548E7</v>
      </c>
      <c r="D570" s="1" t="s">
        <v>14</v>
      </c>
      <c r="E570" s="1">
        <v>24.0</v>
      </c>
      <c r="F570" s="1" t="s">
        <v>596</v>
      </c>
      <c r="G570" s="1">
        <v>1.24140500495</v>
      </c>
    </row>
    <row r="571" ht="15.75" customHeight="1">
      <c r="A571" s="1" t="str">
        <f t="shared" si="48"/>
        <v>ATF4</v>
      </c>
      <c r="B571" s="1" t="s">
        <v>222</v>
      </c>
      <c r="C571" s="1">
        <v>3.9916853E7</v>
      </c>
      <c r="D571" s="1" t="s">
        <v>14</v>
      </c>
      <c r="E571" s="1">
        <v>24.0</v>
      </c>
      <c r="F571" s="1" t="s">
        <v>597</v>
      </c>
      <c r="G571" s="1">
        <v>0.824190081002</v>
      </c>
    </row>
    <row r="572" ht="15.75" customHeight="1">
      <c r="A572" s="1" t="str">
        <f t="shared" si="48"/>
        <v>ATF4</v>
      </c>
      <c r="B572" s="1" t="s">
        <v>222</v>
      </c>
      <c r="C572" s="1">
        <v>3.9916832E7</v>
      </c>
      <c r="D572" s="1" t="s">
        <v>14</v>
      </c>
      <c r="E572" s="1">
        <v>24.0</v>
      </c>
      <c r="F572" s="1" t="s">
        <v>598</v>
      </c>
      <c r="G572" s="1">
        <v>-0.148517399472</v>
      </c>
    </row>
    <row r="573" ht="15.75" customHeight="1">
      <c r="A573" s="1" t="str">
        <f t="shared" ref="A573:A592" si="49">"ATF5"</f>
        <v>ATF5</v>
      </c>
      <c r="B573" s="1" t="s">
        <v>277</v>
      </c>
      <c r="C573" s="1">
        <v>5.0432027E7</v>
      </c>
      <c r="D573" s="1" t="s">
        <v>14</v>
      </c>
      <c r="E573" s="1">
        <v>25.0</v>
      </c>
      <c r="F573" s="1" t="s">
        <v>599</v>
      </c>
      <c r="G573" s="1">
        <v>0.180103506394</v>
      </c>
    </row>
    <row r="574" ht="15.75" customHeight="1">
      <c r="A574" s="1" t="str">
        <f t="shared" si="49"/>
        <v>ATF5</v>
      </c>
      <c r="B574" s="1" t="s">
        <v>277</v>
      </c>
      <c r="C574" s="1">
        <v>5.0431995E7</v>
      </c>
      <c r="D574" s="1" t="s">
        <v>8</v>
      </c>
      <c r="E574" s="1">
        <v>24.0</v>
      </c>
      <c r="F574" s="1" t="s">
        <v>600</v>
      </c>
      <c r="G574" s="1">
        <v>0.423553256497</v>
      </c>
    </row>
    <row r="575" ht="15.75" customHeight="1">
      <c r="A575" s="1" t="str">
        <f t="shared" si="49"/>
        <v>ATF5</v>
      </c>
      <c r="B575" s="1" t="s">
        <v>277</v>
      </c>
      <c r="C575" s="1">
        <v>5.0432215E7</v>
      </c>
      <c r="D575" s="1" t="s">
        <v>8</v>
      </c>
      <c r="E575" s="1">
        <v>23.0</v>
      </c>
      <c r="F575" s="1" t="s">
        <v>601</v>
      </c>
      <c r="G575" s="1">
        <v>0.634968333322</v>
      </c>
    </row>
    <row r="576" ht="15.75" customHeight="1">
      <c r="A576" s="1" t="str">
        <f t="shared" si="49"/>
        <v>ATF5</v>
      </c>
      <c r="B576" s="1" t="s">
        <v>277</v>
      </c>
      <c r="C576" s="1">
        <v>5.0432223E7</v>
      </c>
      <c r="D576" s="1" t="s">
        <v>8</v>
      </c>
      <c r="E576" s="1">
        <v>24.0</v>
      </c>
      <c r="F576" s="1" t="s">
        <v>602</v>
      </c>
      <c r="G576" s="1">
        <v>0.611315914484</v>
      </c>
    </row>
    <row r="577" ht="15.75" customHeight="1">
      <c r="A577" s="1" t="str">
        <f t="shared" si="49"/>
        <v>ATF5</v>
      </c>
      <c r="B577" s="1" t="s">
        <v>277</v>
      </c>
      <c r="C577" s="1">
        <v>5.0432352E7</v>
      </c>
      <c r="D577" s="1" t="s">
        <v>8</v>
      </c>
      <c r="E577" s="1">
        <v>24.0</v>
      </c>
      <c r="F577" s="1" t="s">
        <v>603</v>
      </c>
      <c r="G577" s="1">
        <v>-0.0178605370249</v>
      </c>
    </row>
    <row r="578" ht="15.75" customHeight="1">
      <c r="A578" s="1" t="str">
        <f t="shared" si="49"/>
        <v>ATF5</v>
      </c>
      <c r="B578" s="1" t="s">
        <v>277</v>
      </c>
      <c r="C578" s="1">
        <v>5.0432363E7</v>
      </c>
      <c r="D578" s="1" t="s">
        <v>8</v>
      </c>
      <c r="E578" s="1">
        <v>23.0</v>
      </c>
      <c r="F578" s="1" t="s">
        <v>604</v>
      </c>
      <c r="G578" s="1">
        <v>1.06401010902</v>
      </c>
    </row>
    <row r="579" ht="15.75" customHeight="1">
      <c r="A579" s="1" t="str">
        <f t="shared" si="49"/>
        <v>ATF5</v>
      </c>
      <c r="B579" s="1" t="s">
        <v>277</v>
      </c>
      <c r="C579" s="1">
        <v>5.0432417E7</v>
      </c>
      <c r="D579" s="1" t="s">
        <v>8</v>
      </c>
      <c r="E579" s="1">
        <v>23.0</v>
      </c>
      <c r="F579" s="1" t="s">
        <v>605</v>
      </c>
      <c r="G579" s="1">
        <v>0.287729843506</v>
      </c>
    </row>
    <row r="580" ht="15.75" customHeight="1">
      <c r="A580" s="1" t="str">
        <f t="shared" si="49"/>
        <v>ATF5</v>
      </c>
      <c r="B580" s="1" t="s">
        <v>277</v>
      </c>
      <c r="C580" s="1">
        <v>5.0432424E7</v>
      </c>
      <c r="D580" s="1" t="s">
        <v>8</v>
      </c>
      <c r="E580" s="1">
        <v>23.0</v>
      </c>
      <c r="F580" s="1" t="s">
        <v>606</v>
      </c>
      <c r="G580" s="1">
        <v>1.15117353167</v>
      </c>
    </row>
    <row r="581" ht="15.75" customHeight="1">
      <c r="A581" s="1" t="str">
        <f t="shared" si="49"/>
        <v>ATF5</v>
      </c>
      <c r="B581" s="1" t="s">
        <v>277</v>
      </c>
      <c r="C581" s="1">
        <v>5.0432513E7</v>
      </c>
      <c r="D581" s="1" t="s">
        <v>8</v>
      </c>
      <c r="E581" s="1">
        <v>22.0</v>
      </c>
      <c r="F581" s="1" t="s">
        <v>607</v>
      </c>
      <c r="G581" s="1">
        <v>0.770115580282</v>
      </c>
    </row>
    <row r="582" ht="15.75" customHeight="1">
      <c r="A582" s="1" t="str">
        <f t="shared" si="49"/>
        <v>ATF5</v>
      </c>
      <c r="B582" s="1" t="s">
        <v>277</v>
      </c>
      <c r="C582" s="1">
        <v>5.0432549E7</v>
      </c>
      <c r="D582" s="1" t="s">
        <v>8</v>
      </c>
      <c r="E582" s="1">
        <v>24.0</v>
      </c>
      <c r="F582" s="1" t="s">
        <v>608</v>
      </c>
      <c r="G582" s="1">
        <v>0.628278727966</v>
      </c>
    </row>
    <row r="583" ht="15.75" customHeight="1">
      <c r="A583" s="1" t="str">
        <f t="shared" si="49"/>
        <v>ATF5</v>
      </c>
      <c r="B583" s="1" t="s">
        <v>277</v>
      </c>
      <c r="C583" s="1">
        <v>5.0432605E7</v>
      </c>
      <c r="D583" s="1" t="s">
        <v>8</v>
      </c>
      <c r="E583" s="1">
        <v>24.0</v>
      </c>
      <c r="F583" s="1" t="s">
        <v>609</v>
      </c>
      <c r="G583" s="1">
        <v>0.322186995109</v>
      </c>
    </row>
    <row r="584" ht="15.75" customHeight="1">
      <c r="A584" s="1" t="str">
        <f t="shared" si="49"/>
        <v>ATF5</v>
      </c>
      <c r="B584" s="1" t="s">
        <v>277</v>
      </c>
      <c r="C584" s="1">
        <v>5.0431963E7</v>
      </c>
      <c r="D584" s="1" t="s">
        <v>14</v>
      </c>
      <c r="E584" s="1">
        <v>25.0</v>
      </c>
      <c r="F584" s="1" t="s">
        <v>610</v>
      </c>
      <c r="G584" s="1">
        <v>0.120839173821</v>
      </c>
    </row>
    <row r="585" ht="15.75" customHeight="1">
      <c r="A585" s="1" t="str">
        <f t="shared" si="49"/>
        <v>ATF5</v>
      </c>
      <c r="B585" s="1" t="s">
        <v>277</v>
      </c>
      <c r="C585" s="1">
        <v>5.04321E7</v>
      </c>
      <c r="D585" s="1" t="s">
        <v>14</v>
      </c>
      <c r="E585" s="1">
        <v>24.0</v>
      </c>
      <c r="F585" s="1" t="s">
        <v>611</v>
      </c>
      <c r="G585" s="1">
        <v>0.0406811542346</v>
      </c>
    </row>
    <row r="586" ht="15.75" customHeight="1">
      <c r="A586" s="1" t="str">
        <f t="shared" si="49"/>
        <v>ATF5</v>
      </c>
      <c r="B586" s="1" t="s">
        <v>277</v>
      </c>
      <c r="C586" s="1">
        <v>5.0432107E7</v>
      </c>
      <c r="D586" s="1" t="s">
        <v>14</v>
      </c>
      <c r="E586" s="1">
        <v>25.0</v>
      </c>
      <c r="F586" s="1" t="s">
        <v>612</v>
      </c>
      <c r="G586" s="1">
        <v>0.0100478812736</v>
      </c>
    </row>
    <row r="587" ht="15.75" customHeight="1">
      <c r="A587" s="1" t="str">
        <f t="shared" si="49"/>
        <v>ATF5</v>
      </c>
      <c r="B587" s="1" t="s">
        <v>277</v>
      </c>
      <c r="C587" s="1">
        <v>5.043212E7</v>
      </c>
      <c r="D587" s="1" t="s">
        <v>14</v>
      </c>
      <c r="E587" s="1">
        <v>25.0</v>
      </c>
      <c r="F587" s="1" t="s">
        <v>613</v>
      </c>
      <c r="G587" s="1">
        <v>0.457509590374</v>
      </c>
    </row>
    <row r="588" ht="15.75" customHeight="1">
      <c r="A588" s="1" t="str">
        <f t="shared" si="49"/>
        <v>ATF5</v>
      </c>
      <c r="B588" s="1" t="s">
        <v>277</v>
      </c>
      <c r="C588" s="1">
        <v>5.043223E7</v>
      </c>
      <c r="D588" s="1" t="s">
        <v>14</v>
      </c>
      <c r="E588" s="1">
        <v>25.0</v>
      </c>
      <c r="F588" s="1" t="s">
        <v>614</v>
      </c>
      <c r="G588" s="1">
        <v>0.5043496255</v>
      </c>
    </row>
    <row r="589" ht="15.75" customHeight="1">
      <c r="A589" s="1" t="str">
        <f t="shared" si="49"/>
        <v>ATF5</v>
      </c>
      <c r="B589" s="1" t="s">
        <v>277</v>
      </c>
      <c r="C589" s="1">
        <v>5.0432383E7</v>
      </c>
      <c r="D589" s="1" t="s">
        <v>14</v>
      </c>
      <c r="E589" s="1">
        <v>25.0</v>
      </c>
      <c r="F589" s="1" t="s">
        <v>615</v>
      </c>
      <c r="G589" s="1">
        <v>-0.01510601297</v>
      </c>
    </row>
    <row r="590" ht="15.75" customHeight="1">
      <c r="A590" s="1" t="str">
        <f t="shared" si="49"/>
        <v>ATF5</v>
      </c>
      <c r="B590" s="1" t="s">
        <v>277</v>
      </c>
      <c r="C590" s="1">
        <v>5.0432398E7</v>
      </c>
      <c r="D590" s="1" t="s">
        <v>14</v>
      </c>
      <c r="E590" s="1">
        <v>26.0</v>
      </c>
      <c r="F590" s="1" t="s">
        <v>616</v>
      </c>
      <c r="G590" s="1">
        <v>0.027735725699</v>
      </c>
    </row>
    <row r="591" ht="15.75" customHeight="1">
      <c r="A591" s="1" t="str">
        <f t="shared" si="49"/>
        <v>ATF5</v>
      </c>
      <c r="B591" s="1" t="s">
        <v>277</v>
      </c>
      <c r="C591" s="1">
        <v>5.0432405E7</v>
      </c>
      <c r="D591" s="1" t="s">
        <v>14</v>
      </c>
      <c r="E591" s="1">
        <v>24.0</v>
      </c>
      <c r="F591" s="1" t="s">
        <v>617</v>
      </c>
      <c r="G591" s="1">
        <v>0.784816359309</v>
      </c>
    </row>
    <row r="592" ht="15.75" customHeight="1">
      <c r="A592" s="1" t="str">
        <f t="shared" si="49"/>
        <v>ATF5</v>
      </c>
      <c r="B592" s="1" t="s">
        <v>277</v>
      </c>
      <c r="C592" s="1">
        <v>5.0432071E7</v>
      </c>
      <c r="D592" s="1" t="s">
        <v>14</v>
      </c>
      <c r="E592" s="1">
        <v>23.0</v>
      </c>
      <c r="F592" s="1" t="s">
        <v>618</v>
      </c>
      <c r="G592" s="1">
        <v>-0.00213522558663</v>
      </c>
    </row>
    <row r="593" ht="15.75" customHeight="1">
      <c r="A593" s="1" t="str">
        <f t="shared" ref="A593:A600" si="50">"ATF6"</f>
        <v>ATF6</v>
      </c>
      <c r="B593" s="1" t="s">
        <v>108</v>
      </c>
      <c r="C593" s="1">
        <v>1.61736336E8</v>
      </c>
      <c r="D593" s="1" t="s">
        <v>8</v>
      </c>
      <c r="E593" s="1">
        <v>23.0</v>
      </c>
      <c r="F593" s="1" t="s">
        <v>619</v>
      </c>
      <c r="G593" s="1">
        <v>0.535311999601</v>
      </c>
    </row>
    <row r="594" ht="15.75" customHeight="1">
      <c r="A594" s="1" t="str">
        <f t="shared" si="50"/>
        <v>ATF6</v>
      </c>
      <c r="B594" s="1" t="s">
        <v>108</v>
      </c>
      <c r="C594" s="1">
        <v>1.61736342E8</v>
      </c>
      <c r="D594" s="1" t="s">
        <v>14</v>
      </c>
      <c r="E594" s="1">
        <v>24.0</v>
      </c>
      <c r="F594" s="1" t="s">
        <v>620</v>
      </c>
      <c r="G594" s="1">
        <v>0.417692202246</v>
      </c>
    </row>
    <row r="595" ht="15.75" customHeight="1">
      <c r="A595" s="1" t="str">
        <f t="shared" si="50"/>
        <v>ATF6</v>
      </c>
      <c r="B595" s="1" t="s">
        <v>108</v>
      </c>
      <c r="C595" s="1">
        <v>1.61736096E8</v>
      </c>
      <c r="D595" s="1" t="s">
        <v>8</v>
      </c>
      <c r="E595" s="1">
        <v>24.0</v>
      </c>
      <c r="F595" s="1" t="s">
        <v>621</v>
      </c>
      <c r="G595" s="1">
        <v>1.16697750456</v>
      </c>
    </row>
    <row r="596" ht="15.75" customHeight="1">
      <c r="A596" s="1" t="str">
        <f t="shared" si="50"/>
        <v>ATF6</v>
      </c>
      <c r="B596" s="1" t="s">
        <v>108</v>
      </c>
      <c r="C596" s="1">
        <v>1.61736259E8</v>
      </c>
      <c r="D596" s="1" t="s">
        <v>14</v>
      </c>
      <c r="E596" s="1">
        <v>24.0</v>
      </c>
      <c r="F596" s="1" t="s">
        <v>622</v>
      </c>
      <c r="G596" s="1">
        <v>0.737829319308</v>
      </c>
    </row>
    <row r="597" ht="15.75" customHeight="1">
      <c r="A597" s="1" t="str">
        <f t="shared" si="50"/>
        <v>ATF6</v>
      </c>
      <c r="B597" s="1" t="s">
        <v>108</v>
      </c>
      <c r="C597" s="1">
        <v>1.61736156E8</v>
      </c>
      <c r="D597" s="1" t="s">
        <v>14</v>
      </c>
      <c r="E597" s="1">
        <v>24.0</v>
      </c>
      <c r="F597" s="1" t="s">
        <v>623</v>
      </c>
      <c r="G597" s="1">
        <v>0.655095575896</v>
      </c>
    </row>
    <row r="598" ht="15.75" customHeight="1">
      <c r="A598" s="1" t="str">
        <f t="shared" si="50"/>
        <v>ATF6</v>
      </c>
      <c r="B598" s="1" t="s">
        <v>108</v>
      </c>
      <c r="C598" s="1">
        <v>1.61736133E8</v>
      </c>
      <c r="D598" s="1" t="s">
        <v>14</v>
      </c>
      <c r="E598" s="1">
        <v>24.0</v>
      </c>
      <c r="F598" s="1" t="s">
        <v>624</v>
      </c>
      <c r="G598" s="1">
        <v>1.09519317613</v>
      </c>
    </row>
    <row r="599" ht="15.75" customHeight="1">
      <c r="A599" s="1" t="str">
        <f t="shared" si="50"/>
        <v>ATF6</v>
      </c>
      <c r="B599" s="1" t="s">
        <v>108</v>
      </c>
      <c r="C599" s="1">
        <v>1.61736078E8</v>
      </c>
      <c r="D599" s="1" t="s">
        <v>14</v>
      </c>
      <c r="E599" s="1">
        <v>24.0</v>
      </c>
      <c r="F599" s="1" t="s">
        <v>625</v>
      </c>
      <c r="G599" s="1">
        <v>-0.0455405695113</v>
      </c>
    </row>
    <row r="600" ht="15.75" customHeight="1">
      <c r="A600" s="1" t="str">
        <f t="shared" si="50"/>
        <v>ATF6</v>
      </c>
      <c r="B600" s="1" t="s">
        <v>108</v>
      </c>
      <c r="C600" s="1">
        <v>1.61736351E8</v>
      </c>
      <c r="D600" s="1" t="s">
        <v>8</v>
      </c>
      <c r="E600" s="1">
        <v>22.0</v>
      </c>
      <c r="F600" s="1" t="s">
        <v>626</v>
      </c>
      <c r="G600" s="1">
        <v>0.684274241334</v>
      </c>
    </row>
    <row r="601" ht="15.75" customHeight="1">
      <c r="A601" s="1" t="str">
        <f t="shared" ref="A601:A620" si="51">"ATP1A1"</f>
        <v>ATP1A1</v>
      </c>
      <c r="B601" s="1" t="s">
        <v>108</v>
      </c>
      <c r="C601" s="1">
        <v>1.16916594E8</v>
      </c>
      <c r="D601" s="1" t="s">
        <v>8</v>
      </c>
      <c r="E601" s="1">
        <v>24.0</v>
      </c>
      <c r="F601" s="1" t="s">
        <v>627</v>
      </c>
      <c r="G601" s="1">
        <v>0.364421615136</v>
      </c>
    </row>
    <row r="602" ht="15.75" customHeight="1">
      <c r="A602" s="1" t="str">
        <f t="shared" si="51"/>
        <v>ATP1A1</v>
      </c>
      <c r="B602" s="1" t="s">
        <v>108</v>
      </c>
      <c r="C602" s="1">
        <v>1.16915993E8</v>
      </c>
      <c r="D602" s="1" t="s">
        <v>8</v>
      </c>
      <c r="E602" s="1">
        <v>24.0</v>
      </c>
      <c r="F602" s="1" t="s">
        <v>628</v>
      </c>
      <c r="G602" s="1">
        <v>0.183905059485</v>
      </c>
    </row>
    <row r="603" ht="15.75" customHeight="1">
      <c r="A603" s="1" t="str">
        <f t="shared" si="51"/>
        <v>ATP1A1</v>
      </c>
      <c r="B603" s="1" t="s">
        <v>108</v>
      </c>
      <c r="C603" s="1">
        <v>1.16916674E8</v>
      </c>
      <c r="D603" s="1" t="s">
        <v>8</v>
      </c>
      <c r="E603" s="1">
        <v>24.0</v>
      </c>
      <c r="F603" s="1" t="s">
        <v>629</v>
      </c>
      <c r="G603" s="1">
        <v>0.703087893254</v>
      </c>
    </row>
    <row r="604" ht="15.75" customHeight="1">
      <c r="A604" s="1" t="str">
        <f t="shared" si="51"/>
        <v>ATP1A1</v>
      </c>
      <c r="B604" s="1" t="s">
        <v>108</v>
      </c>
      <c r="C604" s="1">
        <v>1.1691673E8</v>
      </c>
      <c r="D604" s="1" t="s">
        <v>14</v>
      </c>
      <c r="E604" s="1">
        <v>24.0</v>
      </c>
      <c r="F604" s="1" t="s">
        <v>630</v>
      </c>
      <c r="G604" s="1">
        <v>0.16655204972</v>
      </c>
    </row>
    <row r="605" ht="15.75" customHeight="1">
      <c r="A605" s="1" t="str">
        <f t="shared" si="51"/>
        <v>ATP1A1</v>
      </c>
      <c r="B605" s="1" t="s">
        <v>108</v>
      </c>
      <c r="C605" s="1">
        <v>1.16916439E8</v>
      </c>
      <c r="D605" s="1" t="s">
        <v>8</v>
      </c>
      <c r="E605" s="1">
        <v>24.0</v>
      </c>
      <c r="F605" s="1" t="s">
        <v>631</v>
      </c>
      <c r="G605" s="1">
        <v>0.884423534902</v>
      </c>
    </row>
    <row r="606" ht="15.75" customHeight="1">
      <c r="A606" s="1" t="str">
        <f t="shared" si="51"/>
        <v>ATP1A1</v>
      </c>
      <c r="B606" s="1" t="s">
        <v>108</v>
      </c>
      <c r="C606" s="1">
        <v>1.16916468E8</v>
      </c>
      <c r="D606" s="1" t="s">
        <v>14</v>
      </c>
      <c r="E606" s="1">
        <v>24.0</v>
      </c>
      <c r="F606" s="1" t="s">
        <v>632</v>
      </c>
      <c r="G606" s="1">
        <v>0.587745081631</v>
      </c>
    </row>
    <row r="607" ht="15.75" customHeight="1">
      <c r="A607" s="1" t="str">
        <f t="shared" si="51"/>
        <v>ATP1A1</v>
      </c>
      <c r="B607" s="1" t="s">
        <v>108</v>
      </c>
      <c r="C607" s="1">
        <v>1.16916167E8</v>
      </c>
      <c r="D607" s="1" t="s">
        <v>14</v>
      </c>
      <c r="E607" s="1">
        <v>23.0</v>
      </c>
      <c r="F607" s="1" t="s">
        <v>633</v>
      </c>
      <c r="G607" s="1">
        <v>0.786249656205</v>
      </c>
    </row>
    <row r="608" ht="15.75" customHeight="1">
      <c r="A608" s="1" t="str">
        <f t="shared" si="51"/>
        <v>ATP1A1</v>
      </c>
      <c r="B608" s="1" t="s">
        <v>108</v>
      </c>
      <c r="C608" s="1">
        <v>1.16916142E8</v>
      </c>
      <c r="D608" s="1" t="s">
        <v>14</v>
      </c>
      <c r="E608" s="1">
        <v>23.0</v>
      </c>
      <c r="F608" s="1" t="s">
        <v>634</v>
      </c>
      <c r="G608" s="1">
        <v>0.946670239026</v>
      </c>
    </row>
    <row r="609" ht="15.75" customHeight="1">
      <c r="A609" s="1" t="str">
        <f t="shared" si="51"/>
        <v>ATP1A1</v>
      </c>
      <c r="B609" s="1" t="s">
        <v>108</v>
      </c>
      <c r="C609" s="1">
        <v>1.1691665E8</v>
      </c>
      <c r="D609" s="1" t="s">
        <v>8</v>
      </c>
      <c r="E609" s="1">
        <v>24.0</v>
      </c>
      <c r="F609" s="1" t="s">
        <v>635</v>
      </c>
      <c r="G609" s="1">
        <v>-0.0268154554841</v>
      </c>
    </row>
    <row r="610" ht="15.75" customHeight="1">
      <c r="A610" s="1" t="str">
        <f t="shared" si="51"/>
        <v>ATP1A1</v>
      </c>
      <c r="B610" s="1" t="s">
        <v>108</v>
      </c>
      <c r="C610" s="1">
        <v>1.16916136E8</v>
      </c>
      <c r="D610" s="1" t="s">
        <v>14</v>
      </c>
      <c r="E610" s="1">
        <v>24.0</v>
      </c>
      <c r="F610" s="1" t="s">
        <v>636</v>
      </c>
      <c r="G610" s="1">
        <v>0.666985921514</v>
      </c>
    </row>
    <row r="611" ht="15.75" customHeight="1">
      <c r="A611" s="1" t="str">
        <f t="shared" si="51"/>
        <v>ATP1A1</v>
      </c>
      <c r="B611" s="1" t="s">
        <v>108</v>
      </c>
      <c r="C611" s="1">
        <v>1.1691594E8</v>
      </c>
      <c r="D611" s="1" t="s">
        <v>14</v>
      </c>
      <c r="E611" s="1">
        <v>24.0</v>
      </c>
      <c r="F611" s="1" t="s">
        <v>637</v>
      </c>
      <c r="G611" s="1">
        <v>0.780013638987</v>
      </c>
    </row>
    <row r="612" ht="15.75" customHeight="1">
      <c r="A612" s="1" t="str">
        <f t="shared" si="51"/>
        <v>ATP1A1</v>
      </c>
      <c r="B612" s="1" t="s">
        <v>108</v>
      </c>
      <c r="C612" s="1">
        <v>1.16915906E8</v>
      </c>
      <c r="D612" s="1" t="s">
        <v>14</v>
      </c>
      <c r="E612" s="1">
        <v>24.0</v>
      </c>
      <c r="F612" s="1" t="s">
        <v>638</v>
      </c>
      <c r="G612" s="1">
        <v>0.861454585193</v>
      </c>
    </row>
    <row r="613" ht="15.75" customHeight="1">
      <c r="A613" s="1" t="str">
        <f t="shared" si="51"/>
        <v>ATP1A1</v>
      </c>
      <c r="B613" s="1" t="s">
        <v>108</v>
      </c>
      <c r="C613" s="1">
        <v>1.16916694E8</v>
      </c>
      <c r="D613" s="1" t="s">
        <v>8</v>
      </c>
      <c r="E613" s="1">
        <v>24.0</v>
      </c>
      <c r="F613" s="1" t="s">
        <v>639</v>
      </c>
      <c r="G613" s="1">
        <v>1.00390510973</v>
      </c>
    </row>
    <row r="614" ht="15.75" customHeight="1">
      <c r="A614" s="1" t="str">
        <f t="shared" si="51"/>
        <v>ATP1A1</v>
      </c>
      <c r="B614" s="1" t="s">
        <v>108</v>
      </c>
      <c r="C614" s="1">
        <v>1.16916E8</v>
      </c>
      <c r="D614" s="1" t="s">
        <v>8</v>
      </c>
      <c r="E614" s="1">
        <v>24.0</v>
      </c>
      <c r="F614" s="1" t="s">
        <v>640</v>
      </c>
      <c r="G614" s="1">
        <v>0.484730500322</v>
      </c>
    </row>
    <row r="615" ht="15.75" customHeight="1">
      <c r="A615" s="1" t="str">
        <f t="shared" si="51"/>
        <v>ATP1A1</v>
      </c>
      <c r="B615" s="1" t="s">
        <v>108</v>
      </c>
      <c r="C615" s="1">
        <v>1.16916023E8</v>
      </c>
      <c r="D615" s="1" t="s">
        <v>8</v>
      </c>
      <c r="E615" s="1">
        <v>24.0</v>
      </c>
      <c r="F615" s="1" t="s">
        <v>641</v>
      </c>
      <c r="G615" s="1">
        <v>1.01574149646</v>
      </c>
    </row>
    <row r="616" ht="15.75" customHeight="1">
      <c r="A616" s="1" t="str">
        <f t="shared" si="51"/>
        <v>ATP1A1</v>
      </c>
      <c r="B616" s="1" t="s">
        <v>108</v>
      </c>
      <c r="C616" s="1">
        <v>1.16916045E8</v>
      </c>
      <c r="D616" s="1" t="s">
        <v>8</v>
      </c>
      <c r="E616" s="1">
        <v>24.0</v>
      </c>
      <c r="F616" s="1" t="s">
        <v>642</v>
      </c>
      <c r="G616" s="1">
        <v>0.768945295745</v>
      </c>
    </row>
    <row r="617" ht="15.75" customHeight="1">
      <c r="A617" s="1" t="str">
        <f t="shared" si="51"/>
        <v>ATP1A1</v>
      </c>
      <c r="B617" s="1" t="s">
        <v>108</v>
      </c>
      <c r="C617" s="1">
        <v>1.16916057E8</v>
      </c>
      <c r="D617" s="1" t="s">
        <v>14</v>
      </c>
      <c r="E617" s="1">
        <v>24.0</v>
      </c>
      <c r="F617" s="1" t="s">
        <v>643</v>
      </c>
      <c r="G617" s="1">
        <v>0.825568773658</v>
      </c>
    </row>
    <row r="618" ht="15.75" customHeight="1">
      <c r="A618" s="1" t="str">
        <f t="shared" si="51"/>
        <v>ATP1A1</v>
      </c>
      <c r="B618" s="1" t="s">
        <v>108</v>
      </c>
      <c r="C618" s="1">
        <v>1.16916621E8</v>
      </c>
      <c r="D618" s="1" t="s">
        <v>8</v>
      </c>
      <c r="E618" s="1">
        <v>24.0</v>
      </c>
      <c r="F618" s="1" t="s">
        <v>644</v>
      </c>
      <c r="G618" s="1">
        <v>0.896003660504</v>
      </c>
    </row>
    <row r="619" ht="15.75" customHeight="1">
      <c r="A619" s="1" t="str">
        <f t="shared" si="51"/>
        <v>ATP1A1</v>
      </c>
      <c r="B619" s="1" t="s">
        <v>108</v>
      </c>
      <c r="C619" s="1">
        <v>1.16916706E8</v>
      </c>
      <c r="D619" s="1" t="s">
        <v>14</v>
      </c>
      <c r="E619" s="1">
        <v>24.0</v>
      </c>
      <c r="F619" s="1" t="s">
        <v>645</v>
      </c>
      <c r="G619" s="1">
        <v>-0.042283466036</v>
      </c>
    </row>
    <row r="620" ht="15.75" customHeight="1">
      <c r="A620" s="1" t="str">
        <f t="shared" si="51"/>
        <v>ATP1A1</v>
      </c>
      <c r="B620" s="1" t="s">
        <v>108</v>
      </c>
      <c r="C620" s="1">
        <v>1.16916584E8</v>
      </c>
      <c r="D620" s="1" t="s">
        <v>8</v>
      </c>
      <c r="E620" s="1">
        <v>23.0</v>
      </c>
      <c r="F620" s="1" t="s">
        <v>646</v>
      </c>
      <c r="G620" s="1">
        <v>0.980353393811</v>
      </c>
    </row>
    <row r="621" ht="15.75" customHeight="1">
      <c r="A621" s="1" t="str">
        <f t="shared" ref="A621:A629" si="52">"ATP1B3"</f>
        <v>ATP1B3</v>
      </c>
      <c r="B621" s="1" t="s">
        <v>119</v>
      </c>
      <c r="C621" s="1">
        <v>1.41595467E8</v>
      </c>
      <c r="D621" s="1" t="s">
        <v>8</v>
      </c>
      <c r="E621" s="1">
        <v>24.0</v>
      </c>
      <c r="F621" s="1" t="s">
        <v>647</v>
      </c>
      <c r="G621" s="1">
        <v>-0.00627027633554</v>
      </c>
    </row>
    <row r="622" ht="15.75" customHeight="1">
      <c r="A622" s="1" t="str">
        <f t="shared" si="52"/>
        <v>ATP1B3</v>
      </c>
      <c r="B622" s="1" t="s">
        <v>119</v>
      </c>
      <c r="C622" s="1">
        <v>1.41595534E8</v>
      </c>
      <c r="D622" s="1" t="s">
        <v>8</v>
      </c>
      <c r="E622" s="1">
        <v>24.0</v>
      </c>
      <c r="F622" s="1" t="s">
        <v>648</v>
      </c>
      <c r="G622" s="1">
        <v>1.13971032889</v>
      </c>
    </row>
    <row r="623" ht="15.75" customHeight="1">
      <c r="A623" s="1" t="str">
        <f t="shared" si="52"/>
        <v>ATP1B3</v>
      </c>
      <c r="B623" s="1" t="s">
        <v>119</v>
      </c>
      <c r="C623" s="1">
        <v>1.41595626E8</v>
      </c>
      <c r="D623" s="1" t="s">
        <v>8</v>
      </c>
      <c r="E623" s="1">
        <v>22.0</v>
      </c>
      <c r="F623" s="1" t="s">
        <v>649</v>
      </c>
      <c r="G623" s="1">
        <v>0.046910043504</v>
      </c>
    </row>
    <row r="624" ht="15.75" customHeight="1">
      <c r="A624" s="1" t="str">
        <f t="shared" si="52"/>
        <v>ATP1B3</v>
      </c>
      <c r="B624" s="1" t="s">
        <v>119</v>
      </c>
      <c r="C624" s="1">
        <v>1.41595641E8</v>
      </c>
      <c r="D624" s="1" t="s">
        <v>8</v>
      </c>
      <c r="E624" s="1">
        <v>25.0</v>
      </c>
      <c r="F624" s="1" t="s">
        <v>650</v>
      </c>
      <c r="G624" s="1">
        <v>0.0780108008247</v>
      </c>
    </row>
    <row r="625" ht="15.75" customHeight="1">
      <c r="A625" s="1" t="str">
        <f t="shared" si="52"/>
        <v>ATP1B3</v>
      </c>
      <c r="B625" s="1" t="s">
        <v>119</v>
      </c>
      <c r="C625" s="1">
        <v>1.41595716E8</v>
      </c>
      <c r="D625" s="1" t="s">
        <v>8</v>
      </c>
      <c r="E625" s="1">
        <v>25.0</v>
      </c>
      <c r="F625" s="1" t="s">
        <v>651</v>
      </c>
      <c r="G625" s="1">
        <v>0.341391390611</v>
      </c>
    </row>
    <row r="626" ht="15.75" customHeight="1">
      <c r="A626" s="1" t="str">
        <f t="shared" si="52"/>
        <v>ATP1B3</v>
      </c>
      <c r="B626" s="1" t="s">
        <v>119</v>
      </c>
      <c r="C626" s="1">
        <v>1.4159543E8</v>
      </c>
      <c r="D626" s="1" t="s">
        <v>14</v>
      </c>
      <c r="E626" s="1">
        <v>25.0</v>
      </c>
      <c r="F626" s="1" t="s">
        <v>652</v>
      </c>
      <c r="G626" s="1">
        <v>0.106053777573</v>
      </c>
    </row>
    <row r="627" ht="15.75" customHeight="1">
      <c r="A627" s="1" t="str">
        <f t="shared" si="52"/>
        <v>ATP1B3</v>
      </c>
      <c r="B627" s="1" t="s">
        <v>119</v>
      </c>
      <c r="C627" s="1">
        <v>1.41595462E8</v>
      </c>
      <c r="D627" s="1" t="s">
        <v>14</v>
      </c>
      <c r="E627" s="1">
        <v>24.0</v>
      </c>
      <c r="F627" s="1" t="s">
        <v>653</v>
      </c>
      <c r="G627" s="1">
        <v>0.798913218129</v>
      </c>
    </row>
    <row r="628" ht="15.75" customHeight="1">
      <c r="A628" s="1" t="str">
        <f t="shared" si="52"/>
        <v>ATP1B3</v>
      </c>
      <c r="B628" s="1" t="s">
        <v>119</v>
      </c>
      <c r="C628" s="1">
        <v>1.41595611E8</v>
      </c>
      <c r="D628" s="1" t="s">
        <v>8</v>
      </c>
      <c r="E628" s="1">
        <v>25.0</v>
      </c>
      <c r="F628" s="1" t="s">
        <v>654</v>
      </c>
      <c r="G628" s="1">
        <v>0.787369183373</v>
      </c>
    </row>
    <row r="629" ht="15.75" customHeight="1">
      <c r="A629" s="1" t="str">
        <f t="shared" si="52"/>
        <v>ATP1B3</v>
      </c>
      <c r="B629" s="1" t="s">
        <v>119</v>
      </c>
      <c r="C629" s="1">
        <v>1.41595475E8</v>
      </c>
      <c r="D629" s="1" t="s">
        <v>14</v>
      </c>
      <c r="E629" s="1">
        <v>24.0</v>
      </c>
      <c r="F629" s="1" t="s">
        <v>655</v>
      </c>
      <c r="G629" s="1">
        <v>1.06137645298</v>
      </c>
    </row>
    <row r="630" ht="15.75" customHeight="1">
      <c r="A630" s="1" t="str">
        <f t="shared" ref="A630:A649" si="53">"ATP5A1"</f>
        <v>ATP5A1</v>
      </c>
      <c r="B630" s="1" t="s">
        <v>245</v>
      </c>
      <c r="C630" s="1">
        <v>4.3684101E7</v>
      </c>
      <c r="D630" s="1" t="s">
        <v>8</v>
      </c>
      <c r="E630" s="1">
        <v>24.0</v>
      </c>
      <c r="F630" s="1" t="s">
        <v>656</v>
      </c>
      <c r="G630" s="1">
        <v>0.0334653121067</v>
      </c>
    </row>
    <row r="631" ht="15.75" customHeight="1">
      <c r="A631" s="1" t="str">
        <f t="shared" si="53"/>
        <v>ATP5A1</v>
      </c>
      <c r="B631" s="1" t="s">
        <v>245</v>
      </c>
      <c r="C631" s="1">
        <v>4.3678292E7</v>
      </c>
      <c r="D631" s="1" t="s">
        <v>14</v>
      </c>
      <c r="E631" s="1">
        <v>23.0</v>
      </c>
      <c r="F631" s="1" t="s">
        <v>657</v>
      </c>
      <c r="G631" s="1">
        <v>0.0114709997323</v>
      </c>
    </row>
    <row r="632" ht="15.75" customHeight="1">
      <c r="A632" s="1" t="str">
        <f t="shared" si="53"/>
        <v>ATP5A1</v>
      </c>
      <c r="B632" s="1" t="s">
        <v>245</v>
      </c>
      <c r="C632" s="1">
        <v>4.3678306E7</v>
      </c>
      <c r="D632" s="1" t="s">
        <v>14</v>
      </c>
      <c r="E632" s="1">
        <v>23.0</v>
      </c>
      <c r="F632" s="1" t="s">
        <v>658</v>
      </c>
      <c r="G632" s="1">
        <v>0.0367677542164</v>
      </c>
    </row>
    <row r="633" ht="15.75" customHeight="1">
      <c r="A633" s="1" t="str">
        <f t="shared" si="53"/>
        <v>ATP5A1</v>
      </c>
      <c r="B633" s="1" t="s">
        <v>245</v>
      </c>
      <c r="C633" s="1">
        <v>4.3683959E7</v>
      </c>
      <c r="D633" s="1" t="s">
        <v>14</v>
      </c>
      <c r="E633" s="1">
        <v>26.0</v>
      </c>
      <c r="F633" s="1" t="s">
        <v>659</v>
      </c>
      <c r="G633" s="1">
        <v>0.0137383269166</v>
      </c>
    </row>
    <row r="634" ht="15.75" customHeight="1">
      <c r="A634" s="1" t="str">
        <f t="shared" si="53"/>
        <v>ATP5A1</v>
      </c>
      <c r="B634" s="1" t="s">
        <v>245</v>
      </c>
      <c r="C634" s="1">
        <v>4.368398E7</v>
      </c>
      <c r="D634" s="1" t="s">
        <v>14</v>
      </c>
      <c r="E634" s="1">
        <v>24.0</v>
      </c>
      <c r="F634" s="1" t="s">
        <v>660</v>
      </c>
      <c r="G634" s="1">
        <v>-0.00612030851991</v>
      </c>
    </row>
    <row r="635" ht="15.75" customHeight="1">
      <c r="A635" s="1" t="str">
        <f t="shared" si="53"/>
        <v>ATP5A1</v>
      </c>
      <c r="B635" s="1" t="s">
        <v>245</v>
      </c>
      <c r="C635" s="1">
        <v>4.3684115E7</v>
      </c>
      <c r="D635" s="1" t="s">
        <v>14</v>
      </c>
      <c r="E635" s="1">
        <v>25.0</v>
      </c>
      <c r="F635" s="1" t="s">
        <v>661</v>
      </c>
      <c r="G635" s="1">
        <v>-0.0515738957163</v>
      </c>
    </row>
    <row r="636" ht="15.75" customHeight="1">
      <c r="A636" s="1" t="str">
        <f t="shared" si="53"/>
        <v>ATP5A1</v>
      </c>
      <c r="B636" s="1" t="s">
        <v>245</v>
      </c>
      <c r="C636" s="1">
        <v>4.3684151E7</v>
      </c>
      <c r="D636" s="1" t="s">
        <v>14</v>
      </c>
      <c r="E636" s="1">
        <v>22.0</v>
      </c>
      <c r="F636" s="1" t="s">
        <v>662</v>
      </c>
      <c r="G636" s="1">
        <v>0.139149281724</v>
      </c>
    </row>
    <row r="637" ht="15.75" customHeight="1">
      <c r="A637" s="1" t="str">
        <f t="shared" si="53"/>
        <v>ATP5A1</v>
      </c>
      <c r="B637" s="1" t="s">
        <v>245</v>
      </c>
      <c r="C637" s="1">
        <v>4.3684171E7</v>
      </c>
      <c r="D637" s="1" t="s">
        <v>14</v>
      </c>
      <c r="E637" s="1">
        <v>25.0</v>
      </c>
      <c r="F637" s="1" t="s">
        <v>663</v>
      </c>
      <c r="G637" s="1">
        <v>0.0624102537922</v>
      </c>
    </row>
    <row r="638" ht="15.75" customHeight="1">
      <c r="A638" s="1" t="str">
        <f t="shared" si="53"/>
        <v>ATP5A1</v>
      </c>
      <c r="B638" s="1" t="s">
        <v>245</v>
      </c>
      <c r="C638" s="1">
        <v>4.3684184E7</v>
      </c>
      <c r="D638" s="1" t="s">
        <v>14</v>
      </c>
      <c r="E638" s="1">
        <v>22.0</v>
      </c>
      <c r="F638" s="1" t="s">
        <v>664</v>
      </c>
      <c r="G638" s="1">
        <v>0.0520831762127</v>
      </c>
    </row>
    <row r="639" ht="15.75" customHeight="1">
      <c r="A639" s="1" t="str">
        <f t="shared" si="53"/>
        <v>ATP5A1</v>
      </c>
      <c r="B639" s="1" t="s">
        <v>245</v>
      </c>
      <c r="C639" s="1">
        <v>4.3678073E7</v>
      </c>
      <c r="D639" s="1" t="s">
        <v>8</v>
      </c>
      <c r="E639" s="1">
        <v>24.0</v>
      </c>
      <c r="F639" s="1" t="s">
        <v>665</v>
      </c>
      <c r="G639" s="1">
        <v>0.13233870671</v>
      </c>
    </row>
    <row r="640" ht="15.75" customHeight="1">
      <c r="A640" s="1" t="str">
        <f t="shared" si="53"/>
        <v>ATP5A1</v>
      </c>
      <c r="B640" s="1" t="s">
        <v>245</v>
      </c>
      <c r="C640" s="1">
        <v>4.3678149E7</v>
      </c>
      <c r="D640" s="1" t="s">
        <v>8</v>
      </c>
      <c r="E640" s="1">
        <v>24.0</v>
      </c>
      <c r="F640" s="1" t="s">
        <v>666</v>
      </c>
      <c r="G640" s="1">
        <v>0.851133028648</v>
      </c>
    </row>
    <row r="641" ht="15.75" customHeight="1">
      <c r="A641" s="1" t="str">
        <f t="shared" si="53"/>
        <v>ATP5A1</v>
      </c>
      <c r="B641" s="1" t="s">
        <v>245</v>
      </c>
      <c r="C641" s="1">
        <v>4.367805E7</v>
      </c>
      <c r="D641" s="1" t="s">
        <v>8</v>
      </c>
      <c r="E641" s="1">
        <v>24.0</v>
      </c>
      <c r="F641" s="1" t="s">
        <v>667</v>
      </c>
      <c r="G641" s="1">
        <v>0.903806952652</v>
      </c>
    </row>
    <row r="642" ht="15.75" customHeight="1">
      <c r="A642" s="1" t="str">
        <f t="shared" si="53"/>
        <v>ATP5A1</v>
      </c>
      <c r="B642" s="1" t="s">
        <v>245</v>
      </c>
      <c r="C642" s="1">
        <v>4.367821E7</v>
      </c>
      <c r="D642" s="1" t="s">
        <v>8</v>
      </c>
      <c r="E642" s="1">
        <v>23.0</v>
      </c>
      <c r="F642" s="1" t="s">
        <v>668</v>
      </c>
      <c r="G642" s="1">
        <v>0.882672623927</v>
      </c>
    </row>
    <row r="643" ht="15.75" customHeight="1">
      <c r="A643" s="1" t="str">
        <f t="shared" si="53"/>
        <v>ATP5A1</v>
      </c>
      <c r="B643" s="1" t="s">
        <v>245</v>
      </c>
      <c r="C643" s="1">
        <v>4.3678303E7</v>
      </c>
      <c r="D643" s="1" t="s">
        <v>8</v>
      </c>
      <c r="E643" s="1">
        <v>24.0</v>
      </c>
      <c r="F643" s="1" t="s">
        <v>669</v>
      </c>
      <c r="G643" s="1">
        <v>0.0229282730678</v>
      </c>
    </row>
    <row r="644" ht="15.75" customHeight="1">
      <c r="A644" s="1" t="str">
        <f t="shared" si="53"/>
        <v>ATP5A1</v>
      </c>
      <c r="B644" s="1" t="s">
        <v>245</v>
      </c>
      <c r="C644" s="1">
        <v>4.3678315E7</v>
      </c>
      <c r="D644" s="1" t="s">
        <v>8</v>
      </c>
      <c r="E644" s="1">
        <v>23.0</v>
      </c>
      <c r="F644" s="1" t="s">
        <v>670</v>
      </c>
      <c r="G644" s="1">
        <v>0.0636622891291</v>
      </c>
    </row>
    <row r="645" ht="15.75" customHeight="1">
      <c r="A645" s="1" t="str">
        <f t="shared" si="53"/>
        <v>ATP5A1</v>
      </c>
      <c r="B645" s="1" t="s">
        <v>245</v>
      </c>
      <c r="C645" s="1">
        <v>4.3684194E7</v>
      </c>
      <c r="D645" s="1" t="s">
        <v>8</v>
      </c>
      <c r="E645" s="1">
        <v>23.0</v>
      </c>
      <c r="F645" s="1" t="s">
        <v>671</v>
      </c>
      <c r="G645" s="1">
        <v>-0.0074523610919</v>
      </c>
    </row>
    <row r="646" ht="15.75" customHeight="1">
      <c r="A646" s="1" t="str">
        <f t="shared" si="53"/>
        <v>ATP5A1</v>
      </c>
      <c r="B646" s="1" t="s">
        <v>245</v>
      </c>
      <c r="C646" s="1">
        <v>4.3678044E7</v>
      </c>
      <c r="D646" s="1" t="s">
        <v>8</v>
      </c>
      <c r="E646" s="1">
        <v>24.0</v>
      </c>
      <c r="F646" s="1" t="s">
        <v>672</v>
      </c>
      <c r="G646" s="1">
        <v>-0.089631988799</v>
      </c>
    </row>
    <row r="647" ht="15.75" customHeight="1">
      <c r="A647" s="1" t="str">
        <f t="shared" si="53"/>
        <v>ATP5A1</v>
      </c>
      <c r="B647" s="1" t="s">
        <v>245</v>
      </c>
      <c r="C647" s="1">
        <v>4.36842E7</v>
      </c>
      <c r="D647" s="1" t="s">
        <v>8</v>
      </c>
      <c r="E647" s="1">
        <v>25.0</v>
      </c>
      <c r="F647" s="1" t="s">
        <v>673</v>
      </c>
      <c r="G647" s="1">
        <v>-0.0401629544086</v>
      </c>
    </row>
    <row r="648" ht="15.75" customHeight="1">
      <c r="A648" s="1" t="str">
        <f t="shared" si="53"/>
        <v>ATP5A1</v>
      </c>
      <c r="B648" s="1" t="s">
        <v>245</v>
      </c>
      <c r="C648" s="1">
        <v>4.3684245E7</v>
      </c>
      <c r="D648" s="1" t="s">
        <v>14</v>
      </c>
      <c r="E648" s="1">
        <v>24.0</v>
      </c>
      <c r="F648" s="1" t="s">
        <v>674</v>
      </c>
      <c r="G648" s="1">
        <v>1.21352042342</v>
      </c>
    </row>
    <row r="649" ht="15.75" customHeight="1">
      <c r="A649" s="1" t="str">
        <f t="shared" si="53"/>
        <v>ATP5A1</v>
      </c>
      <c r="B649" s="1" t="s">
        <v>245</v>
      </c>
      <c r="C649" s="1">
        <v>4.3678154E7</v>
      </c>
      <c r="D649" s="1" t="s">
        <v>14</v>
      </c>
      <c r="E649" s="1">
        <v>24.0</v>
      </c>
      <c r="F649" s="1" t="s">
        <v>675</v>
      </c>
      <c r="G649" s="1">
        <v>0.0437153053887</v>
      </c>
    </row>
    <row r="650" ht="15.75" customHeight="1">
      <c r="A650" s="1" t="str">
        <f t="shared" ref="A650:A659" si="54">"ATP5B"</f>
        <v>ATP5B</v>
      </c>
      <c r="B650" s="1" t="s">
        <v>379</v>
      </c>
      <c r="C650" s="1">
        <v>5.7039683E7</v>
      </c>
      <c r="D650" s="1" t="s">
        <v>14</v>
      </c>
      <c r="E650" s="1">
        <v>23.0</v>
      </c>
      <c r="F650" s="1" t="s">
        <v>676</v>
      </c>
      <c r="G650" s="1">
        <v>0.889545361729</v>
      </c>
    </row>
    <row r="651" ht="15.75" customHeight="1">
      <c r="A651" s="1" t="str">
        <f t="shared" si="54"/>
        <v>ATP5B</v>
      </c>
      <c r="B651" s="1" t="s">
        <v>379</v>
      </c>
      <c r="C651" s="1">
        <v>5.7039799E7</v>
      </c>
      <c r="D651" s="1" t="s">
        <v>8</v>
      </c>
      <c r="E651" s="1">
        <v>23.0</v>
      </c>
      <c r="F651" s="1" t="s">
        <v>677</v>
      </c>
      <c r="G651" s="1">
        <v>0.0954261039761</v>
      </c>
    </row>
    <row r="652" ht="15.75" customHeight="1">
      <c r="A652" s="1" t="str">
        <f t="shared" si="54"/>
        <v>ATP5B</v>
      </c>
      <c r="B652" s="1" t="s">
        <v>379</v>
      </c>
      <c r="C652" s="1">
        <v>5.7039564E7</v>
      </c>
      <c r="D652" s="1" t="s">
        <v>14</v>
      </c>
      <c r="E652" s="1">
        <v>24.0</v>
      </c>
      <c r="F652" s="1" t="s">
        <v>678</v>
      </c>
      <c r="G652" s="1">
        <v>0.864933851019</v>
      </c>
    </row>
    <row r="653" ht="15.75" customHeight="1">
      <c r="A653" s="1" t="str">
        <f t="shared" si="54"/>
        <v>ATP5B</v>
      </c>
      <c r="B653" s="1" t="s">
        <v>379</v>
      </c>
      <c r="C653" s="1">
        <v>5.7039643E7</v>
      </c>
      <c r="D653" s="1" t="s">
        <v>14</v>
      </c>
      <c r="E653" s="1">
        <v>22.0</v>
      </c>
      <c r="F653" s="1" t="s">
        <v>679</v>
      </c>
      <c r="G653" s="1">
        <v>0.457082396517</v>
      </c>
    </row>
    <row r="654" ht="15.75" customHeight="1">
      <c r="A654" s="1" t="str">
        <f t="shared" si="54"/>
        <v>ATP5B</v>
      </c>
      <c r="B654" s="1" t="s">
        <v>379</v>
      </c>
      <c r="C654" s="1">
        <v>5.7039703E7</v>
      </c>
      <c r="D654" s="1" t="s">
        <v>8</v>
      </c>
      <c r="E654" s="1">
        <v>24.0</v>
      </c>
      <c r="F654" s="1" t="s">
        <v>680</v>
      </c>
      <c r="G654" s="1">
        <v>0.0299403578886</v>
      </c>
    </row>
    <row r="655" ht="15.75" customHeight="1">
      <c r="A655" s="1" t="str">
        <f t="shared" si="54"/>
        <v>ATP5B</v>
      </c>
      <c r="B655" s="1" t="s">
        <v>379</v>
      </c>
      <c r="C655" s="1">
        <v>5.7039772E7</v>
      </c>
      <c r="D655" s="1" t="s">
        <v>14</v>
      </c>
      <c r="E655" s="1">
        <v>25.0</v>
      </c>
      <c r="F655" s="1" t="s">
        <v>681</v>
      </c>
      <c r="G655" s="1">
        <v>1.20784234445</v>
      </c>
    </row>
    <row r="656" ht="15.75" customHeight="1">
      <c r="A656" s="1" t="str">
        <f t="shared" si="54"/>
        <v>ATP5B</v>
      </c>
      <c r="B656" s="1" t="s">
        <v>379</v>
      </c>
      <c r="C656" s="1">
        <v>5.7039811E7</v>
      </c>
      <c r="D656" s="1" t="s">
        <v>14</v>
      </c>
      <c r="E656" s="1">
        <v>22.0</v>
      </c>
      <c r="F656" s="1" t="s">
        <v>682</v>
      </c>
      <c r="G656" s="1">
        <v>0.519569114947</v>
      </c>
    </row>
    <row r="657" ht="15.75" customHeight="1">
      <c r="A657" s="1" t="str">
        <f t="shared" si="54"/>
        <v>ATP5B</v>
      </c>
      <c r="B657" s="1" t="s">
        <v>379</v>
      </c>
      <c r="C657" s="1">
        <v>5.703971E7</v>
      </c>
      <c r="D657" s="1" t="s">
        <v>8</v>
      </c>
      <c r="E657" s="1">
        <v>23.0</v>
      </c>
      <c r="F657" s="1" t="s">
        <v>683</v>
      </c>
      <c r="G657" s="1">
        <v>0.902612293822</v>
      </c>
    </row>
    <row r="658" ht="15.75" customHeight="1">
      <c r="A658" s="1" t="str">
        <f t="shared" si="54"/>
        <v>ATP5B</v>
      </c>
      <c r="B658" s="1" t="s">
        <v>379</v>
      </c>
      <c r="C658" s="1">
        <v>5.7039845E7</v>
      </c>
      <c r="D658" s="1" t="s">
        <v>14</v>
      </c>
      <c r="E658" s="1">
        <v>24.0</v>
      </c>
      <c r="F658" s="1" t="s">
        <v>684</v>
      </c>
      <c r="G658" s="1">
        <v>0.426410072614</v>
      </c>
    </row>
    <row r="659" ht="15.75" customHeight="1">
      <c r="A659" s="1" t="str">
        <f t="shared" si="54"/>
        <v>ATP5B</v>
      </c>
      <c r="B659" s="1" t="s">
        <v>379</v>
      </c>
      <c r="C659" s="1">
        <v>5.7039836E7</v>
      </c>
      <c r="D659" s="1" t="s">
        <v>14</v>
      </c>
      <c r="E659" s="1">
        <v>24.0</v>
      </c>
      <c r="F659" s="1" t="s">
        <v>685</v>
      </c>
      <c r="G659" s="1">
        <v>0.0284184795194</v>
      </c>
    </row>
    <row r="660" ht="15.75" customHeight="1">
      <c r="A660" s="1" t="str">
        <f t="shared" ref="A660:A668" si="55">"ATP5E"</f>
        <v>ATP5E</v>
      </c>
      <c r="B660" s="1" t="s">
        <v>145</v>
      </c>
      <c r="C660" s="1">
        <v>5.7607151E7</v>
      </c>
      <c r="D660" s="1" t="s">
        <v>8</v>
      </c>
      <c r="E660" s="1">
        <v>24.0</v>
      </c>
      <c r="F660" s="1" t="s">
        <v>686</v>
      </c>
      <c r="G660" s="1">
        <v>0.0052207477611</v>
      </c>
    </row>
    <row r="661" ht="15.75" customHeight="1">
      <c r="A661" s="1" t="str">
        <f t="shared" si="55"/>
        <v>ATP5E</v>
      </c>
      <c r="B661" s="1" t="s">
        <v>145</v>
      </c>
      <c r="C661" s="1">
        <v>5.7607163E7</v>
      </c>
      <c r="D661" s="1" t="s">
        <v>8</v>
      </c>
      <c r="E661" s="1">
        <v>23.0</v>
      </c>
      <c r="F661" s="1" t="s">
        <v>687</v>
      </c>
      <c r="G661" s="1">
        <v>0.103395996801</v>
      </c>
    </row>
    <row r="662" ht="15.75" customHeight="1">
      <c r="A662" s="1" t="str">
        <f t="shared" si="55"/>
        <v>ATP5E</v>
      </c>
      <c r="B662" s="1" t="s">
        <v>145</v>
      </c>
      <c r="C662" s="1">
        <v>5.7607169E7</v>
      </c>
      <c r="D662" s="1" t="s">
        <v>8</v>
      </c>
      <c r="E662" s="1">
        <v>25.0</v>
      </c>
      <c r="F662" s="1" t="s">
        <v>688</v>
      </c>
      <c r="G662" s="1">
        <v>0.07065938453</v>
      </c>
    </row>
    <row r="663" ht="15.75" customHeight="1">
      <c r="A663" s="1" t="str">
        <f t="shared" si="55"/>
        <v>ATP5E</v>
      </c>
      <c r="B663" s="1" t="s">
        <v>145</v>
      </c>
      <c r="C663" s="1">
        <v>5.7607221E7</v>
      </c>
      <c r="D663" s="1" t="s">
        <v>14</v>
      </c>
      <c r="E663" s="1">
        <v>25.0</v>
      </c>
      <c r="F663" s="1" t="s">
        <v>689</v>
      </c>
      <c r="G663" s="1">
        <v>0.0537534777083</v>
      </c>
    </row>
    <row r="664" ht="15.75" customHeight="1">
      <c r="A664" s="1" t="str">
        <f t="shared" si="55"/>
        <v>ATP5E</v>
      </c>
      <c r="B664" s="1" t="s">
        <v>145</v>
      </c>
      <c r="C664" s="1">
        <v>5.7607259E7</v>
      </c>
      <c r="D664" s="1" t="s">
        <v>14</v>
      </c>
      <c r="E664" s="1">
        <v>24.0</v>
      </c>
      <c r="F664" s="1" t="s">
        <v>690</v>
      </c>
      <c r="G664" s="1">
        <v>0.613481771364</v>
      </c>
    </row>
    <row r="665" ht="15.75" customHeight="1">
      <c r="A665" s="1" t="str">
        <f t="shared" si="55"/>
        <v>ATP5E</v>
      </c>
      <c r="B665" s="1" t="s">
        <v>145</v>
      </c>
      <c r="C665" s="1">
        <v>5.7607267E7</v>
      </c>
      <c r="D665" s="1" t="s">
        <v>14</v>
      </c>
      <c r="E665" s="1">
        <v>25.0</v>
      </c>
      <c r="F665" s="1" t="s">
        <v>691</v>
      </c>
      <c r="G665" s="1">
        <v>0.126496931056</v>
      </c>
    </row>
    <row r="666" ht="15.75" customHeight="1">
      <c r="A666" s="1" t="str">
        <f t="shared" si="55"/>
        <v>ATP5E</v>
      </c>
      <c r="B666" s="1" t="s">
        <v>145</v>
      </c>
      <c r="C666" s="1">
        <v>5.7607208E7</v>
      </c>
      <c r="D666" s="1" t="s">
        <v>8</v>
      </c>
      <c r="E666" s="1">
        <v>23.0</v>
      </c>
      <c r="F666" s="1" t="s">
        <v>692</v>
      </c>
      <c r="G666" s="1">
        <v>0.140008238168</v>
      </c>
    </row>
    <row r="667" ht="15.75" customHeight="1">
      <c r="A667" s="1" t="str">
        <f t="shared" si="55"/>
        <v>ATP5E</v>
      </c>
      <c r="B667" s="1" t="s">
        <v>145</v>
      </c>
      <c r="C667" s="1">
        <v>5.7607214E7</v>
      </c>
      <c r="D667" s="1" t="s">
        <v>14</v>
      </c>
      <c r="E667" s="1">
        <v>25.0</v>
      </c>
      <c r="F667" s="1" t="s">
        <v>693</v>
      </c>
      <c r="G667" s="1">
        <v>0.0645934328066</v>
      </c>
    </row>
    <row r="668" ht="15.75" customHeight="1">
      <c r="A668" s="1" t="str">
        <f t="shared" si="55"/>
        <v>ATP5E</v>
      </c>
      <c r="B668" s="1" t="s">
        <v>145</v>
      </c>
      <c r="C668" s="1">
        <v>5.7607361E7</v>
      </c>
      <c r="D668" s="1" t="s">
        <v>14</v>
      </c>
      <c r="E668" s="1">
        <v>22.0</v>
      </c>
      <c r="F668" s="1" t="s">
        <v>694</v>
      </c>
      <c r="G668" s="1">
        <v>2.24650999047</v>
      </c>
    </row>
    <row r="669" ht="15.75" customHeight="1">
      <c r="A669" s="1" t="str">
        <f t="shared" ref="A669:A678" si="56">"ATP5F1"</f>
        <v>ATP5F1</v>
      </c>
      <c r="B669" s="1" t="s">
        <v>108</v>
      </c>
      <c r="C669" s="1">
        <v>1.1199157E8</v>
      </c>
      <c r="D669" s="1" t="s">
        <v>14</v>
      </c>
      <c r="E669" s="1">
        <v>24.0</v>
      </c>
      <c r="F669" s="1" t="s">
        <v>695</v>
      </c>
      <c r="G669" s="1">
        <v>1.07035377387</v>
      </c>
    </row>
    <row r="670" ht="15.75" customHeight="1">
      <c r="A670" s="1" t="str">
        <f t="shared" si="56"/>
        <v>ATP5F1</v>
      </c>
      <c r="B670" s="1" t="s">
        <v>108</v>
      </c>
      <c r="C670" s="1">
        <v>1.11991594E8</v>
      </c>
      <c r="D670" s="1" t="s">
        <v>14</v>
      </c>
      <c r="E670" s="1">
        <v>24.0</v>
      </c>
      <c r="F670" s="1" t="s">
        <v>696</v>
      </c>
      <c r="G670" s="1">
        <v>0.575079831814</v>
      </c>
    </row>
    <row r="671" ht="15.75" customHeight="1">
      <c r="A671" s="1" t="str">
        <f t="shared" si="56"/>
        <v>ATP5F1</v>
      </c>
      <c r="B671" s="1" t="s">
        <v>108</v>
      </c>
      <c r="C671" s="1">
        <v>1.11991621E8</v>
      </c>
      <c r="D671" s="1" t="s">
        <v>14</v>
      </c>
      <c r="E671" s="1">
        <v>24.0</v>
      </c>
      <c r="F671" s="1" t="s">
        <v>697</v>
      </c>
      <c r="G671" s="1">
        <v>0.514956644732</v>
      </c>
    </row>
    <row r="672" ht="15.75" customHeight="1">
      <c r="A672" s="1" t="str">
        <f t="shared" si="56"/>
        <v>ATP5F1</v>
      </c>
      <c r="B672" s="1" t="s">
        <v>108</v>
      </c>
      <c r="C672" s="1">
        <v>1.11991647E8</v>
      </c>
      <c r="D672" s="1" t="s">
        <v>14</v>
      </c>
      <c r="E672" s="1">
        <v>23.0</v>
      </c>
      <c r="F672" s="1" t="s">
        <v>698</v>
      </c>
      <c r="G672" s="1">
        <v>0.886034254016</v>
      </c>
    </row>
    <row r="673" ht="15.75" customHeight="1">
      <c r="A673" s="1" t="str">
        <f t="shared" si="56"/>
        <v>ATP5F1</v>
      </c>
      <c r="B673" s="1" t="s">
        <v>108</v>
      </c>
      <c r="C673" s="1">
        <v>1.11991635E8</v>
      </c>
      <c r="D673" s="1" t="s">
        <v>14</v>
      </c>
      <c r="E673" s="1">
        <v>24.0</v>
      </c>
      <c r="F673" s="1" t="s">
        <v>699</v>
      </c>
      <c r="G673" s="1">
        <v>0.011603444061</v>
      </c>
    </row>
    <row r="674" ht="15.75" customHeight="1">
      <c r="A674" s="1" t="str">
        <f t="shared" si="56"/>
        <v>ATP5F1</v>
      </c>
      <c r="B674" s="1" t="s">
        <v>108</v>
      </c>
      <c r="C674" s="1">
        <v>1.11991536E8</v>
      </c>
      <c r="D674" s="1" t="s">
        <v>14</v>
      </c>
      <c r="E674" s="1">
        <v>23.0</v>
      </c>
      <c r="F674" s="1" t="s">
        <v>700</v>
      </c>
      <c r="G674" s="1">
        <v>1.04361197212</v>
      </c>
    </row>
    <row r="675" ht="15.75" customHeight="1">
      <c r="A675" s="1" t="str">
        <f t="shared" si="56"/>
        <v>ATP5F1</v>
      </c>
      <c r="B675" s="1" t="s">
        <v>108</v>
      </c>
      <c r="C675" s="1">
        <v>1.11991683E8</v>
      </c>
      <c r="D675" s="1" t="s">
        <v>14</v>
      </c>
      <c r="E675" s="1">
        <v>22.0</v>
      </c>
      <c r="F675" s="1" t="s">
        <v>701</v>
      </c>
      <c r="G675" s="1">
        <v>0.724336330341</v>
      </c>
    </row>
    <row r="676" ht="15.75" customHeight="1">
      <c r="A676" s="1" t="str">
        <f t="shared" si="56"/>
        <v>ATP5F1</v>
      </c>
      <c r="B676" s="1" t="s">
        <v>108</v>
      </c>
      <c r="C676" s="1">
        <v>1.11991629E8</v>
      </c>
      <c r="D676" s="1" t="s">
        <v>8</v>
      </c>
      <c r="E676" s="1">
        <v>24.0</v>
      </c>
      <c r="F676" s="1" t="s">
        <v>702</v>
      </c>
      <c r="G676" s="1">
        <v>0.240172038681</v>
      </c>
    </row>
    <row r="677" ht="15.75" customHeight="1">
      <c r="A677" s="1" t="str">
        <f t="shared" si="56"/>
        <v>ATP5F1</v>
      </c>
      <c r="B677" s="1" t="s">
        <v>108</v>
      </c>
      <c r="C677" s="1">
        <v>1.11991652E8</v>
      </c>
      <c r="D677" s="1" t="s">
        <v>8</v>
      </c>
      <c r="E677" s="1">
        <v>24.0</v>
      </c>
      <c r="F677" s="1" t="s">
        <v>703</v>
      </c>
      <c r="G677" s="1">
        <v>-0.0160290126124</v>
      </c>
    </row>
    <row r="678" ht="15.75" customHeight="1">
      <c r="A678" s="1" t="str">
        <f t="shared" si="56"/>
        <v>ATP5F1</v>
      </c>
      <c r="B678" s="1" t="s">
        <v>108</v>
      </c>
      <c r="C678" s="1">
        <v>1.11991675E8</v>
      </c>
      <c r="D678" s="1" t="s">
        <v>8</v>
      </c>
      <c r="E678" s="1">
        <v>24.0</v>
      </c>
      <c r="F678" s="1" t="s">
        <v>704</v>
      </c>
      <c r="G678" s="1">
        <v>0.394637175977</v>
      </c>
    </row>
    <row r="679" ht="15.75" customHeight="1">
      <c r="A679" s="1" t="str">
        <f t="shared" ref="A679:A688" si="57">"ATP5H"</f>
        <v>ATP5H</v>
      </c>
      <c r="B679" s="1" t="s">
        <v>39</v>
      </c>
      <c r="C679" s="1">
        <v>7.3043076E7</v>
      </c>
      <c r="D679" s="1" t="s">
        <v>14</v>
      </c>
      <c r="E679" s="1">
        <v>24.0</v>
      </c>
      <c r="F679" s="1" t="s">
        <v>705</v>
      </c>
      <c r="G679" s="1">
        <v>0.0837056795356</v>
      </c>
    </row>
    <row r="680" ht="15.75" customHeight="1">
      <c r="A680" s="1" t="str">
        <f t="shared" si="57"/>
        <v>ATP5H</v>
      </c>
      <c r="B680" s="1" t="s">
        <v>39</v>
      </c>
      <c r="C680" s="1">
        <v>7.3042808E7</v>
      </c>
      <c r="D680" s="1" t="s">
        <v>8</v>
      </c>
      <c r="E680" s="1">
        <v>24.0</v>
      </c>
      <c r="F680" s="1" t="s">
        <v>706</v>
      </c>
      <c r="G680" s="1">
        <v>-0.192950840143</v>
      </c>
    </row>
    <row r="681" ht="15.75" customHeight="1">
      <c r="A681" s="1" t="str">
        <f t="shared" si="57"/>
        <v>ATP5H</v>
      </c>
      <c r="B681" s="1" t="s">
        <v>39</v>
      </c>
      <c r="C681" s="1">
        <v>7.3042983E7</v>
      </c>
      <c r="D681" s="1" t="s">
        <v>8</v>
      </c>
      <c r="E681" s="1">
        <v>22.0</v>
      </c>
      <c r="F681" s="1" t="s">
        <v>707</v>
      </c>
      <c r="G681" s="1">
        <v>1.19306756175</v>
      </c>
    </row>
    <row r="682" ht="15.75" customHeight="1">
      <c r="A682" s="1" t="str">
        <f t="shared" si="57"/>
        <v>ATP5H</v>
      </c>
      <c r="B682" s="1" t="s">
        <v>39</v>
      </c>
      <c r="C682" s="1">
        <v>7.3043038E7</v>
      </c>
      <c r="D682" s="1" t="s">
        <v>8</v>
      </c>
      <c r="E682" s="1">
        <v>24.0</v>
      </c>
      <c r="F682" s="1" t="s">
        <v>708</v>
      </c>
      <c r="G682" s="1">
        <v>0.699347250602</v>
      </c>
    </row>
    <row r="683" ht="15.75" customHeight="1">
      <c r="A683" s="1" t="str">
        <f t="shared" si="57"/>
        <v>ATP5H</v>
      </c>
      <c r="B683" s="1" t="s">
        <v>39</v>
      </c>
      <c r="C683" s="1">
        <v>7.30428E7</v>
      </c>
      <c r="D683" s="1" t="s">
        <v>14</v>
      </c>
      <c r="E683" s="1">
        <v>23.0</v>
      </c>
      <c r="F683" s="1" t="s">
        <v>709</v>
      </c>
      <c r="G683" s="1">
        <v>0.0901844780389</v>
      </c>
    </row>
    <row r="684" ht="15.75" customHeight="1">
      <c r="A684" s="1" t="str">
        <f t="shared" si="57"/>
        <v>ATP5H</v>
      </c>
      <c r="B684" s="1" t="s">
        <v>39</v>
      </c>
      <c r="C684" s="1">
        <v>7.3042859E7</v>
      </c>
      <c r="D684" s="1" t="s">
        <v>14</v>
      </c>
      <c r="E684" s="1">
        <v>24.0</v>
      </c>
      <c r="F684" s="1" t="s">
        <v>710</v>
      </c>
      <c r="G684" s="1">
        <v>0.519709046418</v>
      </c>
    </row>
    <row r="685" ht="15.75" customHeight="1">
      <c r="A685" s="1" t="str">
        <f t="shared" si="57"/>
        <v>ATP5H</v>
      </c>
      <c r="B685" s="1" t="s">
        <v>39</v>
      </c>
      <c r="C685" s="1">
        <v>7.3042884E7</v>
      </c>
      <c r="D685" s="1" t="s">
        <v>14</v>
      </c>
      <c r="E685" s="1">
        <v>23.0</v>
      </c>
      <c r="F685" s="1" t="s">
        <v>711</v>
      </c>
      <c r="G685" s="1">
        <v>0.612364663697</v>
      </c>
    </row>
    <row r="686" ht="15.75" customHeight="1">
      <c r="A686" s="1" t="str">
        <f t="shared" si="57"/>
        <v>ATP5H</v>
      </c>
      <c r="B686" s="1" t="s">
        <v>39</v>
      </c>
      <c r="C686" s="1">
        <v>7.3042959E7</v>
      </c>
      <c r="D686" s="1" t="s">
        <v>14</v>
      </c>
      <c r="E686" s="1">
        <v>24.0</v>
      </c>
      <c r="F686" s="1" t="s">
        <v>712</v>
      </c>
      <c r="G686" s="1">
        <v>0.260847774751</v>
      </c>
    </row>
    <row r="687" ht="15.75" customHeight="1">
      <c r="A687" s="1" t="str">
        <f t="shared" si="57"/>
        <v>ATP5H</v>
      </c>
      <c r="B687" s="1" t="s">
        <v>39</v>
      </c>
      <c r="C687" s="1">
        <v>7.3042965E7</v>
      </c>
      <c r="D687" s="1" t="s">
        <v>14</v>
      </c>
      <c r="E687" s="1">
        <v>23.0</v>
      </c>
      <c r="F687" s="1" t="s">
        <v>713</v>
      </c>
      <c r="G687" s="1">
        <v>1.10758518765</v>
      </c>
    </row>
    <row r="688" ht="15.75" customHeight="1">
      <c r="A688" s="1" t="str">
        <f t="shared" si="57"/>
        <v>ATP5H</v>
      </c>
      <c r="B688" s="1" t="s">
        <v>39</v>
      </c>
      <c r="C688" s="1">
        <v>7.3042932E7</v>
      </c>
      <c r="D688" s="1" t="s">
        <v>14</v>
      </c>
      <c r="E688" s="1">
        <v>23.0</v>
      </c>
      <c r="F688" s="1" t="s">
        <v>714</v>
      </c>
      <c r="G688" s="1">
        <v>0.306149189341</v>
      </c>
    </row>
    <row r="689" ht="15.75" customHeight="1">
      <c r="A689" s="1" t="str">
        <f t="shared" ref="A689:A708" si="58">"ATP5J2"</f>
        <v>ATP5J2</v>
      </c>
      <c r="B689" s="1" t="s">
        <v>715</v>
      </c>
      <c r="C689" s="1">
        <v>9.9063533E7</v>
      </c>
      <c r="D689" s="1" t="s">
        <v>8</v>
      </c>
      <c r="E689" s="1">
        <v>22.0</v>
      </c>
      <c r="F689" s="1" t="s">
        <v>716</v>
      </c>
      <c r="G689" s="1">
        <v>0.799452657873</v>
      </c>
    </row>
    <row r="690" ht="15.75" customHeight="1">
      <c r="A690" s="1" t="str">
        <f t="shared" si="58"/>
        <v>ATP5J2</v>
      </c>
      <c r="B690" s="1" t="s">
        <v>715</v>
      </c>
      <c r="C690" s="1">
        <v>9.9057877E7</v>
      </c>
      <c r="D690" s="1" t="s">
        <v>8</v>
      </c>
      <c r="E690" s="1">
        <v>27.0</v>
      </c>
      <c r="F690" s="1" t="s">
        <v>717</v>
      </c>
      <c r="G690" s="1">
        <v>0.0112613100793</v>
      </c>
    </row>
    <row r="691" ht="15.75" customHeight="1">
      <c r="A691" s="1" t="str">
        <f t="shared" si="58"/>
        <v>ATP5J2</v>
      </c>
      <c r="B691" s="1" t="s">
        <v>715</v>
      </c>
      <c r="C691" s="1">
        <v>9.9063791E7</v>
      </c>
      <c r="D691" s="1" t="s">
        <v>14</v>
      </c>
      <c r="E691" s="1">
        <v>24.0</v>
      </c>
      <c r="F691" s="1" t="s">
        <v>718</v>
      </c>
      <c r="G691" s="1">
        <v>0.0225153365649</v>
      </c>
    </row>
    <row r="692" ht="15.75" customHeight="1">
      <c r="A692" s="1" t="str">
        <f t="shared" si="58"/>
        <v>ATP5J2</v>
      </c>
      <c r="B692" s="1" t="s">
        <v>715</v>
      </c>
      <c r="C692" s="1">
        <v>9.9063736E7</v>
      </c>
      <c r="D692" s="1" t="s">
        <v>14</v>
      </c>
      <c r="E692" s="1">
        <v>23.0</v>
      </c>
      <c r="F692" s="1" t="s">
        <v>719</v>
      </c>
      <c r="G692" s="1">
        <v>1.29912128932</v>
      </c>
    </row>
    <row r="693" ht="15.75" customHeight="1">
      <c r="A693" s="1" t="str">
        <f t="shared" si="58"/>
        <v>ATP5J2</v>
      </c>
      <c r="B693" s="1" t="s">
        <v>715</v>
      </c>
      <c r="C693" s="1">
        <v>9.9057858E7</v>
      </c>
      <c r="D693" s="1" t="s">
        <v>8</v>
      </c>
      <c r="E693" s="1">
        <v>25.0</v>
      </c>
      <c r="F693" s="1" t="s">
        <v>720</v>
      </c>
      <c r="G693" s="1">
        <v>-0.0158791901642</v>
      </c>
    </row>
    <row r="694" ht="15.75" customHeight="1">
      <c r="A694" s="1" t="str">
        <f t="shared" si="58"/>
        <v>ATP5J2</v>
      </c>
      <c r="B694" s="1" t="s">
        <v>715</v>
      </c>
      <c r="C694" s="1">
        <v>9.906364E7</v>
      </c>
      <c r="D694" s="1" t="s">
        <v>14</v>
      </c>
      <c r="E694" s="1">
        <v>23.0</v>
      </c>
      <c r="F694" s="1" t="s">
        <v>721</v>
      </c>
      <c r="G694" s="1">
        <v>0.0528991990229</v>
      </c>
    </row>
    <row r="695" ht="15.75" customHeight="1">
      <c r="A695" s="1" t="str">
        <f t="shared" si="58"/>
        <v>ATP5J2</v>
      </c>
      <c r="B695" s="1" t="s">
        <v>715</v>
      </c>
      <c r="C695" s="1">
        <v>9.9063615E7</v>
      </c>
      <c r="D695" s="1" t="s">
        <v>14</v>
      </c>
      <c r="E695" s="1">
        <v>24.0</v>
      </c>
      <c r="F695" s="1" t="s">
        <v>722</v>
      </c>
      <c r="G695" s="1">
        <v>0.901426052809</v>
      </c>
    </row>
    <row r="696" ht="15.75" customHeight="1">
      <c r="A696" s="1" t="str">
        <f t="shared" si="58"/>
        <v>ATP5J2</v>
      </c>
      <c r="B696" s="1" t="s">
        <v>715</v>
      </c>
      <c r="C696" s="1">
        <v>9.906358E7</v>
      </c>
      <c r="D696" s="1" t="s">
        <v>14</v>
      </c>
      <c r="E696" s="1">
        <v>24.0</v>
      </c>
      <c r="F696" s="1" t="s">
        <v>723</v>
      </c>
      <c r="G696" s="1">
        <v>0.367186654377</v>
      </c>
    </row>
    <row r="697" ht="15.75" customHeight="1">
      <c r="A697" s="1" t="str">
        <f t="shared" si="58"/>
        <v>ATP5J2</v>
      </c>
      <c r="B697" s="1" t="s">
        <v>715</v>
      </c>
      <c r="C697" s="1">
        <v>9.9058109E7</v>
      </c>
      <c r="D697" s="1" t="s">
        <v>14</v>
      </c>
      <c r="E697" s="1">
        <v>24.0</v>
      </c>
      <c r="F697" s="1" t="s">
        <v>724</v>
      </c>
      <c r="G697" s="1">
        <v>-0.0265040642789</v>
      </c>
    </row>
    <row r="698" ht="15.75" customHeight="1">
      <c r="A698" s="1" t="str">
        <f t="shared" si="58"/>
        <v>ATP5J2</v>
      </c>
      <c r="B698" s="1" t="s">
        <v>715</v>
      </c>
      <c r="C698" s="1">
        <v>9.9058067E7</v>
      </c>
      <c r="D698" s="1" t="s">
        <v>14</v>
      </c>
      <c r="E698" s="1">
        <v>25.0</v>
      </c>
      <c r="F698" s="1" t="s">
        <v>725</v>
      </c>
      <c r="G698" s="1">
        <v>-0.0257712227959</v>
      </c>
    </row>
    <row r="699" ht="15.75" customHeight="1">
      <c r="A699" s="1" t="str">
        <f t="shared" si="58"/>
        <v>ATP5J2</v>
      </c>
      <c r="B699" s="1" t="s">
        <v>715</v>
      </c>
      <c r="C699" s="1">
        <v>9.9063645E7</v>
      </c>
      <c r="D699" s="1" t="s">
        <v>14</v>
      </c>
      <c r="E699" s="1">
        <v>23.0</v>
      </c>
      <c r="F699" s="1" t="s">
        <v>726</v>
      </c>
      <c r="G699" s="1">
        <v>0.377700779594</v>
      </c>
    </row>
    <row r="700" ht="15.75" customHeight="1">
      <c r="A700" s="1" t="str">
        <f t="shared" si="58"/>
        <v>ATP5J2</v>
      </c>
      <c r="B700" s="1" t="s">
        <v>715</v>
      </c>
      <c r="C700" s="1">
        <v>9.9057934E7</v>
      </c>
      <c r="D700" s="1" t="s">
        <v>14</v>
      </c>
      <c r="E700" s="1">
        <v>24.0</v>
      </c>
      <c r="F700" s="1" t="s">
        <v>727</v>
      </c>
      <c r="G700" s="1">
        <v>-0.0712319426076</v>
      </c>
    </row>
    <row r="701" ht="15.75" customHeight="1">
      <c r="A701" s="1" t="str">
        <f t="shared" si="58"/>
        <v>ATP5J2</v>
      </c>
      <c r="B701" s="1" t="s">
        <v>715</v>
      </c>
      <c r="C701" s="1">
        <v>9.9057911E7</v>
      </c>
      <c r="D701" s="1" t="s">
        <v>14</v>
      </c>
      <c r="E701" s="1">
        <v>27.0</v>
      </c>
      <c r="F701" s="1" t="s">
        <v>728</v>
      </c>
      <c r="G701" s="1">
        <v>0.0182503939017</v>
      </c>
    </row>
    <row r="702" ht="15.75" customHeight="1">
      <c r="A702" s="1" t="str">
        <f t="shared" si="58"/>
        <v>ATP5J2</v>
      </c>
      <c r="B702" s="1" t="s">
        <v>715</v>
      </c>
      <c r="C702" s="1">
        <v>9.9063524E7</v>
      </c>
      <c r="D702" s="1" t="s">
        <v>8</v>
      </c>
      <c r="E702" s="1">
        <v>24.0</v>
      </c>
      <c r="F702" s="1" t="s">
        <v>729</v>
      </c>
      <c r="G702" s="1">
        <v>0.784795812996</v>
      </c>
    </row>
    <row r="703" ht="15.75" customHeight="1">
      <c r="A703" s="1" t="str">
        <f t="shared" si="58"/>
        <v>ATP5J2</v>
      </c>
      <c r="B703" s="1" t="s">
        <v>715</v>
      </c>
      <c r="C703" s="1">
        <v>9.906351E7</v>
      </c>
      <c r="D703" s="1" t="s">
        <v>8</v>
      </c>
      <c r="E703" s="1">
        <v>24.0</v>
      </c>
      <c r="F703" s="1" t="s">
        <v>730</v>
      </c>
      <c r="G703" s="1">
        <v>0.509541755276</v>
      </c>
    </row>
    <row r="704" ht="15.75" customHeight="1">
      <c r="A704" s="1" t="str">
        <f t="shared" si="58"/>
        <v>ATP5J2</v>
      </c>
      <c r="B704" s="1" t="s">
        <v>715</v>
      </c>
      <c r="C704" s="1">
        <v>9.9063489E7</v>
      </c>
      <c r="D704" s="1" t="s">
        <v>8</v>
      </c>
      <c r="E704" s="1">
        <v>23.0</v>
      </c>
      <c r="F704" s="1" t="s">
        <v>731</v>
      </c>
      <c r="G704" s="1">
        <v>-0.0439831632975</v>
      </c>
    </row>
    <row r="705" ht="15.75" customHeight="1">
      <c r="A705" s="1" t="str">
        <f t="shared" si="58"/>
        <v>ATP5J2</v>
      </c>
      <c r="B705" s="1" t="s">
        <v>715</v>
      </c>
      <c r="C705" s="1">
        <v>9.9058076E7</v>
      </c>
      <c r="D705" s="1" t="s">
        <v>8</v>
      </c>
      <c r="E705" s="1">
        <v>24.0</v>
      </c>
      <c r="F705" s="1" t="s">
        <v>732</v>
      </c>
      <c r="G705" s="1">
        <v>-0.0469046720201</v>
      </c>
    </row>
    <row r="706" ht="15.75" customHeight="1">
      <c r="A706" s="1" t="str">
        <f t="shared" si="58"/>
        <v>ATP5J2</v>
      </c>
      <c r="B706" s="1" t="s">
        <v>715</v>
      </c>
      <c r="C706" s="1">
        <v>9.9058037E7</v>
      </c>
      <c r="D706" s="1" t="s">
        <v>8</v>
      </c>
      <c r="E706" s="1">
        <v>24.0</v>
      </c>
      <c r="F706" s="1" t="s">
        <v>733</v>
      </c>
      <c r="G706" s="1">
        <v>0.00274669859734</v>
      </c>
    </row>
    <row r="707" ht="15.75" customHeight="1">
      <c r="A707" s="1" t="str">
        <f t="shared" si="58"/>
        <v>ATP5J2</v>
      </c>
      <c r="B707" s="1" t="s">
        <v>715</v>
      </c>
      <c r="C707" s="1">
        <v>9.9057977E7</v>
      </c>
      <c r="D707" s="1" t="s">
        <v>8</v>
      </c>
      <c r="E707" s="1">
        <v>26.0</v>
      </c>
      <c r="F707" s="1" t="s">
        <v>734</v>
      </c>
      <c r="G707" s="1">
        <v>-0.00916844485367</v>
      </c>
    </row>
    <row r="708" ht="15.75" customHeight="1">
      <c r="A708" s="1" t="str">
        <f t="shared" si="58"/>
        <v>ATP5J2</v>
      </c>
      <c r="B708" s="1" t="s">
        <v>715</v>
      </c>
      <c r="C708" s="1">
        <v>9.9058044E7</v>
      </c>
      <c r="D708" s="1" t="s">
        <v>14</v>
      </c>
      <c r="E708" s="1">
        <v>24.0</v>
      </c>
      <c r="F708" s="1" t="s">
        <v>735</v>
      </c>
      <c r="G708" s="1">
        <v>-0.0748646542746</v>
      </c>
    </row>
    <row r="709" ht="15.75" customHeight="1">
      <c r="A709" s="1" t="str">
        <f t="shared" ref="A709:A718" si="59">"ATP5J2-PTCD1"</f>
        <v>ATP5J2-PTCD1</v>
      </c>
      <c r="B709" s="1" t="s">
        <v>715</v>
      </c>
      <c r="C709" s="1">
        <v>9.9063737E7</v>
      </c>
      <c r="D709" s="1" t="s">
        <v>14</v>
      </c>
      <c r="E709" s="1">
        <v>24.0</v>
      </c>
      <c r="F709" s="1" t="s">
        <v>736</v>
      </c>
      <c r="G709" s="1">
        <v>0.980162777098</v>
      </c>
    </row>
    <row r="710" ht="15.75" customHeight="1">
      <c r="A710" s="1" t="str">
        <f t="shared" si="59"/>
        <v>ATP5J2-PTCD1</v>
      </c>
      <c r="B710" s="1" t="s">
        <v>715</v>
      </c>
      <c r="C710" s="1">
        <v>9.9063645E7</v>
      </c>
      <c r="D710" s="1" t="s">
        <v>14</v>
      </c>
      <c r="E710" s="1">
        <v>23.0</v>
      </c>
      <c r="F710" s="1" t="s">
        <v>726</v>
      </c>
      <c r="G710" s="1">
        <v>0.448529391867</v>
      </c>
    </row>
    <row r="711" ht="15.75" customHeight="1">
      <c r="A711" s="1" t="str">
        <f t="shared" si="59"/>
        <v>ATP5J2-PTCD1</v>
      </c>
      <c r="B711" s="1" t="s">
        <v>715</v>
      </c>
      <c r="C711" s="1">
        <v>9.906364E7</v>
      </c>
      <c r="D711" s="1" t="s">
        <v>14</v>
      </c>
      <c r="E711" s="1">
        <v>23.0</v>
      </c>
      <c r="F711" s="1" t="s">
        <v>721</v>
      </c>
      <c r="G711" s="1">
        <v>0.0628191596362</v>
      </c>
    </row>
    <row r="712" ht="15.75" customHeight="1">
      <c r="A712" s="1" t="str">
        <f t="shared" si="59"/>
        <v>ATP5J2-PTCD1</v>
      </c>
      <c r="B712" s="1" t="s">
        <v>715</v>
      </c>
      <c r="C712" s="1">
        <v>9.9063621E7</v>
      </c>
      <c r="D712" s="1" t="s">
        <v>14</v>
      </c>
      <c r="E712" s="1">
        <v>23.0</v>
      </c>
      <c r="F712" s="1" t="s">
        <v>737</v>
      </c>
      <c r="G712" s="1">
        <v>0.256632213898</v>
      </c>
    </row>
    <row r="713" ht="15.75" customHeight="1">
      <c r="A713" s="1" t="str">
        <f t="shared" si="59"/>
        <v>ATP5J2-PTCD1</v>
      </c>
      <c r="B713" s="1" t="s">
        <v>715</v>
      </c>
      <c r="C713" s="1">
        <v>9.9063615E7</v>
      </c>
      <c r="D713" s="1" t="s">
        <v>14</v>
      </c>
      <c r="E713" s="1">
        <v>24.0</v>
      </c>
      <c r="F713" s="1" t="s">
        <v>722</v>
      </c>
      <c r="G713" s="1">
        <v>1.07046662629</v>
      </c>
    </row>
    <row r="714" ht="15.75" customHeight="1">
      <c r="A714" s="1" t="str">
        <f t="shared" si="59"/>
        <v>ATP5J2-PTCD1</v>
      </c>
      <c r="B714" s="1" t="s">
        <v>715</v>
      </c>
      <c r="C714" s="1">
        <v>9.9063489E7</v>
      </c>
      <c r="D714" s="1" t="s">
        <v>8</v>
      </c>
      <c r="E714" s="1">
        <v>23.0</v>
      </c>
      <c r="F714" s="1" t="s">
        <v>731</v>
      </c>
      <c r="G714" s="1">
        <v>-0.0522311378532</v>
      </c>
    </row>
    <row r="715" ht="15.75" customHeight="1">
      <c r="A715" s="1" t="str">
        <f t="shared" si="59"/>
        <v>ATP5J2-PTCD1</v>
      </c>
      <c r="B715" s="1" t="s">
        <v>715</v>
      </c>
      <c r="C715" s="1">
        <v>9.9063533E7</v>
      </c>
      <c r="D715" s="1" t="s">
        <v>8</v>
      </c>
      <c r="E715" s="1">
        <v>22.0</v>
      </c>
      <c r="F715" s="1" t="s">
        <v>716</v>
      </c>
      <c r="G715" s="1">
        <v>0.949370596609</v>
      </c>
    </row>
    <row r="716" ht="15.75" customHeight="1">
      <c r="A716" s="1" t="str">
        <f t="shared" si="59"/>
        <v>ATP5J2-PTCD1</v>
      </c>
      <c r="B716" s="1" t="s">
        <v>715</v>
      </c>
      <c r="C716" s="1">
        <v>9.9063524E7</v>
      </c>
      <c r="D716" s="1" t="s">
        <v>8</v>
      </c>
      <c r="E716" s="1">
        <v>24.0</v>
      </c>
      <c r="F716" s="1" t="s">
        <v>729</v>
      </c>
      <c r="G716" s="1">
        <v>0.93196521628</v>
      </c>
    </row>
    <row r="717" ht="15.75" customHeight="1">
      <c r="A717" s="1" t="str">
        <f t="shared" si="59"/>
        <v>ATP5J2-PTCD1</v>
      </c>
      <c r="B717" s="1" t="s">
        <v>715</v>
      </c>
      <c r="C717" s="1">
        <v>9.906358E7</v>
      </c>
      <c r="D717" s="1" t="s">
        <v>14</v>
      </c>
      <c r="E717" s="1">
        <v>24.0</v>
      </c>
      <c r="F717" s="1" t="s">
        <v>723</v>
      </c>
      <c r="G717" s="1">
        <v>0.436043597703</v>
      </c>
    </row>
    <row r="718" ht="15.75" customHeight="1">
      <c r="A718" s="1" t="str">
        <f t="shared" si="59"/>
        <v>ATP5J2-PTCD1</v>
      </c>
      <c r="B718" s="1" t="s">
        <v>715</v>
      </c>
      <c r="C718" s="1">
        <v>9.9063835E7</v>
      </c>
      <c r="D718" s="1" t="s">
        <v>14</v>
      </c>
      <c r="E718" s="1">
        <v>25.0</v>
      </c>
      <c r="F718" s="1" t="s">
        <v>738</v>
      </c>
      <c r="G718" s="1">
        <v>0.670100934093</v>
      </c>
    </row>
    <row r="719" ht="15.75" customHeight="1">
      <c r="A719" s="1" t="str">
        <f t="shared" ref="A719:A728" si="60">"ATP5SL"</f>
        <v>ATP5SL</v>
      </c>
      <c r="B719" s="1" t="s">
        <v>277</v>
      </c>
      <c r="C719" s="1">
        <v>4.19456E7</v>
      </c>
      <c r="D719" s="1" t="s">
        <v>8</v>
      </c>
      <c r="E719" s="1">
        <v>24.0</v>
      </c>
      <c r="F719" s="1" t="s">
        <v>739</v>
      </c>
      <c r="G719" s="1">
        <v>0.586957352873</v>
      </c>
    </row>
    <row r="720" ht="15.75" customHeight="1">
      <c r="A720" s="1" t="str">
        <f t="shared" si="60"/>
        <v>ATP5SL</v>
      </c>
      <c r="B720" s="1" t="s">
        <v>277</v>
      </c>
      <c r="C720" s="1">
        <v>4.1945572E7</v>
      </c>
      <c r="D720" s="1" t="s">
        <v>8</v>
      </c>
      <c r="E720" s="1">
        <v>24.0</v>
      </c>
      <c r="F720" s="1" t="s">
        <v>740</v>
      </c>
      <c r="G720" s="1">
        <v>0.391492997472</v>
      </c>
    </row>
    <row r="721" ht="15.75" customHeight="1">
      <c r="A721" s="1" t="str">
        <f t="shared" si="60"/>
        <v>ATP5SL</v>
      </c>
      <c r="B721" s="1" t="s">
        <v>277</v>
      </c>
      <c r="C721" s="1">
        <v>4.1945607E7</v>
      </c>
      <c r="D721" s="1" t="s">
        <v>8</v>
      </c>
      <c r="E721" s="1">
        <v>24.0</v>
      </c>
      <c r="F721" s="1" t="s">
        <v>741</v>
      </c>
      <c r="G721" s="1">
        <v>0.288239091263</v>
      </c>
    </row>
    <row r="722" ht="15.75" customHeight="1">
      <c r="A722" s="1" t="str">
        <f t="shared" si="60"/>
        <v>ATP5SL</v>
      </c>
      <c r="B722" s="1" t="s">
        <v>277</v>
      </c>
      <c r="C722" s="1">
        <v>4.1945774E7</v>
      </c>
      <c r="D722" s="1" t="s">
        <v>8</v>
      </c>
      <c r="E722" s="1">
        <v>24.0</v>
      </c>
      <c r="F722" s="1" t="s">
        <v>742</v>
      </c>
      <c r="G722" s="1">
        <v>1.94643716286</v>
      </c>
    </row>
    <row r="723" ht="15.75" customHeight="1">
      <c r="A723" s="1" t="str">
        <f t="shared" si="60"/>
        <v>ATP5SL</v>
      </c>
      <c r="B723" s="1" t="s">
        <v>277</v>
      </c>
      <c r="C723" s="1">
        <v>4.1945835E7</v>
      </c>
      <c r="D723" s="1" t="s">
        <v>14</v>
      </c>
      <c r="E723" s="1">
        <v>23.0</v>
      </c>
      <c r="F723" s="1" t="s">
        <v>743</v>
      </c>
      <c r="G723" s="1">
        <v>-0.018330679684</v>
      </c>
    </row>
    <row r="724" ht="15.75" customHeight="1">
      <c r="A724" s="1" t="str">
        <f t="shared" si="60"/>
        <v>ATP5SL</v>
      </c>
      <c r="B724" s="1" t="s">
        <v>277</v>
      </c>
      <c r="C724" s="1">
        <v>4.1945829E7</v>
      </c>
      <c r="D724" s="1" t="s">
        <v>14</v>
      </c>
      <c r="E724" s="1">
        <v>23.0</v>
      </c>
      <c r="F724" s="1" t="s">
        <v>744</v>
      </c>
      <c r="G724" s="1">
        <v>0.369232023797</v>
      </c>
    </row>
    <row r="725" ht="15.75" customHeight="1">
      <c r="A725" s="1" t="str">
        <f t="shared" si="60"/>
        <v>ATP5SL</v>
      </c>
      <c r="B725" s="1" t="s">
        <v>277</v>
      </c>
      <c r="C725" s="1">
        <v>4.1945762E7</v>
      </c>
      <c r="D725" s="1" t="s">
        <v>14</v>
      </c>
      <c r="E725" s="1">
        <v>24.0</v>
      </c>
      <c r="F725" s="1" t="s">
        <v>745</v>
      </c>
      <c r="G725" s="1">
        <v>0.21051203011</v>
      </c>
    </row>
    <row r="726" ht="15.75" customHeight="1">
      <c r="A726" s="1" t="str">
        <f t="shared" si="60"/>
        <v>ATP5SL</v>
      </c>
      <c r="B726" s="1" t="s">
        <v>277</v>
      </c>
      <c r="C726" s="1">
        <v>4.1945721E7</v>
      </c>
      <c r="D726" s="1" t="s">
        <v>14</v>
      </c>
      <c r="E726" s="1">
        <v>23.0</v>
      </c>
      <c r="F726" s="1" t="s">
        <v>746</v>
      </c>
      <c r="G726" s="1">
        <v>0.466605484271</v>
      </c>
    </row>
    <row r="727" ht="15.75" customHeight="1">
      <c r="A727" s="1" t="str">
        <f t="shared" si="60"/>
        <v>ATP5SL</v>
      </c>
      <c r="B727" s="1" t="s">
        <v>277</v>
      </c>
      <c r="C727" s="1">
        <v>4.1945822E7</v>
      </c>
      <c r="D727" s="1" t="s">
        <v>8</v>
      </c>
      <c r="E727" s="1">
        <v>23.0</v>
      </c>
      <c r="F727" s="1" t="s">
        <v>747</v>
      </c>
      <c r="G727" s="1">
        <v>0.13013010071</v>
      </c>
    </row>
    <row r="728" ht="15.75" customHeight="1">
      <c r="A728" s="1" t="str">
        <f t="shared" si="60"/>
        <v>ATP5SL</v>
      </c>
      <c r="B728" s="1" t="s">
        <v>277</v>
      </c>
      <c r="C728" s="1">
        <v>4.19458E7</v>
      </c>
      <c r="D728" s="1" t="s">
        <v>8</v>
      </c>
      <c r="E728" s="1">
        <v>23.0</v>
      </c>
      <c r="F728" s="1" t="s">
        <v>748</v>
      </c>
      <c r="G728" s="1">
        <v>0.0476452690447</v>
      </c>
    </row>
    <row r="729" ht="15.75" customHeight="1">
      <c r="A729" s="1" t="str">
        <f t="shared" ref="A729:A738" si="61">"ATP6AP1"</f>
        <v>ATP6AP1</v>
      </c>
      <c r="B729" s="1" t="s">
        <v>50</v>
      </c>
      <c r="C729" s="1">
        <v>1.53657256E8</v>
      </c>
      <c r="D729" s="1" t="s">
        <v>14</v>
      </c>
      <c r="E729" s="1">
        <v>23.0</v>
      </c>
      <c r="F729" s="1" t="s">
        <v>749</v>
      </c>
      <c r="G729" s="1">
        <v>1.05486059711</v>
      </c>
    </row>
    <row r="730" ht="15.75" customHeight="1">
      <c r="A730" s="1" t="str">
        <f t="shared" si="61"/>
        <v>ATP6AP1</v>
      </c>
      <c r="B730" s="1" t="s">
        <v>50</v>
      </c>
      <c r="C730" s="1">
        <v>1.53657207E8</v>
      </c>
      <c r="D730" s="1" t="s">
        <v>14</v>
      </c>
      <c r="E730" s="1">
        <v>24.0</v>
      </c>
      <c r="F730" s="1" t="s">
        <v>750</v>
      </c>
      <c r="G730" s="1">
        <v>-0.0143382392384</v>
      </c>
    </row>
    <row r="731" ht="15.75" customHeight="1">
      <c r="A731" s="1" t="str">
        <f t="shared" si="61"/>
        <v>ATP6AP1</v>
      </c>
      <c r="B731" s="1" t="s">
        <v>50</v>
      </c>
      <c r="C731" s="1">
        <v>1.53656957E8</v>
      </c>
      <c r="D731" s="1" t="s">
        <v>14</v>
      </c>
      <c r="E731" s="1">
        <v>24.0</v>
      </c>
      <c r="F731" s="1" t="s">
        <v>751</v>
      </c>
      <c r="G731" s="1">
        <v>0.132639755029</v>
      </c>
    </row>
    <row r="732" ht="15.75" customHeight="1">
      <c r="A732" s="1" t="str">
        <f t="shared" si="61"/>
        <v>ATP6AP1</v>
      </c>
      <c r="B732" s="1" t="s">
        <v>50</v>
      </c>
      <c r="C732" s="1">
        <v>1.53656964E8</v>
      </c>
      <c r="D732" s="1" t="s">
        <v>14</v>
      </c>
      <c r="E732" s="1">
        <v>24.0</v>
      </c>
      <c r="F732" s="1" t="s">
        <v>752</v>
      </c>
      <c r="G732" s="1">
        <v>0.16578111733</v>
      </c>
    </row>
    <row r="733" ht="15.75" customHeight="1">
      <c r="A733" s="1" t="str">
        <f t="shared" si="61"/>
        <v>ATP6AP1</v>
      </c>
      <c r="B733" s="1" t="s">
        <v>50</v>
      </c>
      <c r="C733" s="1">
        <v>1.53656969E8</v>
      </c>
      <c r="D733" s="1" t="s">
        <v>14</v>
      </c>
      <c r="E733" s="1">
        <v>24.0</v>
      </c>
      <c r="F733" s="1" t="s">
        <v>753</v>
      </c>
      <c r="G733" s="1">
        <v>0.0262744851813</v>
      </c>
    </row>
    <row r="734" ht="15.75" customHeight="1">
      <c r="A734" s="1" t="str">
        <f t="shared" si="61"/>
        <v>ATP6AP1</v>
      </c>
      <c r="B734" s="1" t="s">
        <v>50</v>
      </c>
      <c r="C734" s="1">
        <v>1.53657002E8</v>
      </c>
      <c r="D734" s="1" t="s">
        <v>14</v>
      </c>
      <c r="E734" s="1">
        <v>23.0</v>
      </c>
      <c r="F734" s="1" t="s">
        <v>754</v>
      </c>
      <c r="G734" s="1">
        <v>0.964183550256</v>
      </c>
    </row>
    <row r="735" ht="15.75" customHeight="1">
      <c r="A735" s="1" t="str">
        <f t="shared" si="61"/>
        <v>ATP6AP1</v>
      </c>
      <c r="B735" s="1" t="s">
        <v>50</v>
      </c>
      <c r="C735" s="1">
        <v>1.5365707E8</v>
      </c>
      <c r="D735" s="1" t="s">
        <v>14</v>
      </c>
      <c r="E735" s="1">
        <v>24.0</v>
      </c>
      <c r="F735" s="1" t="s">
        <v>755</v>
      </c>
      <c r="G735" s="1">
        <v>0.980955852633</v>
      </c>
    </row>
    <row r="736" ht="15.75" customHeight="1">
      <c r="A736" s="1" t="str">
        <f t="shared" si="61"/>
        <v>ATP6AP1</v>
      </c>
      <c r="B736" s="1" t="s">
        <v>50</v>
      </c>
      <c r="C736" s="1">
        <v>1.53657075E8</v>
      </c>
      <c r="D736" s="1" t="s">
        <v>14</v>
      </c>
      <c r="E736" s="1">
        <v>23.0</v>
      </c>
      <c r="F736" s="1" t="s">
        <v>756</v>
      </c>
      <c r="G736" s="1">
        <v>0.799789885591</v>
      </c>
    </row>
    <row r="737" ht="15.75" customHeight="1">
      <c r="A737" s="1" t="str">
        <f t="shared" si="61"/>
        <v>ATP6AP1</v>
      </c>
      <c r="B737" s="1" t="s">
        <v>50</v>
      </c>
      <c r="C737" s="1">
        <v>1.53657173E8</v>
      </c>
      <c r="D737" s="1" t="s">
        <v>8</v>
      </c>
      <c r="E737" s="1">
        <v>24.0</v>
      </c>
      <c r="F737" s="1" t="s">
        <v>757</v>
      </c>
      <c r="G737" s="1">
        <v>0.526593454001</v>
      </c>
    </row>
    <row r="738" ht="15.75" customHeight="1">
      <c r="A738" s="1" t="str">
        <f t="shared" si="61"/>
        <v>ATP6AP1</v>
      </c>
      <c r="B738" s="1" t="s">
        <v>50</v>
      </c>
      <c r="C738" s="1">
        <v>1.53656991E8</v>
      </c>
      <c r="D738" s="1" t="s">
        <v>8</v>
      </c>
      <c r="E738" s="1">
        <v>23.0</v>
      </c>
      <c r="F738" s="1" t="s">
        <v>758</v>
      </c>
      <c r="G738" s="1">
        <v>0.829221564054</v>
      </c>
    </row>
    <row r="739" ht="15.75" customHeight="1">
      <c r="A739" s="1" t="str">
        <f t="shared" ref="A739:A748" si="62">"ATP6AP2"</f>
        <v>ATP6AP2</v>
      </c>
      <c r="B739" s="1" t="s">
        <v>50</v>
      </c>
      <c r="C739" s="1">
        <v>4.0440413E7</v>
      </c>
      <c r="D739" s="1" t="s">
        <v>14</v>
      </c>
      <c r="E739" s="1">
        <v>24.0</v>
      </c>
      <c r="F739" s="1" t="s">
        <v>759</v>
      </c>
      <c r="G739" s="1">
        <v>-0.0011672477625</v>
      </c>
    </row>
    <row r="740" ht="15.75" customHeight="1">
      <c r="A740" s="1" t="str">
        <f t="shared" si="62"/>
        <v>ATP6AP2</v>
      </c>
      <c r="B740" s="1" t="s">
        <v>50</v>
      </c>
      <c r="C740" s="1">
        <v>4.0440214E7</v>
      </c>
      <c r="D740" s="1" t="s">
        <v>8</v>
      </c>
      <c r="E740" s="1">
        <v>24.0</v>
      </c>
      <c r="F740" s="1" t="s">
        <v>760</v>
      </c>
      <c r="G740" s="1">
        <v>0.816930296488</v>
      </c>
    </row>
    <row r="741" ht="15.75" customHeight="1">
      <c r="A741" s="1" t="str">
        <f t="shared" si="62"/>
        <v>ATP6AP2</v>
      </c>
      <c r="B741" s="1" t="s">
        <v>50</v>
      </c>
      <c r="C741" s="1">
        <v>4.0440366E7</v>
      </c>
      <c r="D741" s="1" t="s">
        <v>14</v>
      </c>
      <c r="E741" s="1">
        <v>24.0</v>
      </c>
      <c r="F741" s="1" t="s">
        <v>761</v>
      </c>
      <c r="G741" s="1">
        <v>0.0805410114296</v>
      </c>
    </row>
    <row r="742" ht="15.75" customHeight="1">
      <c r="A742" s="1" t="str">
        <f t="shared" si="62"/>
        <v>ATP6AP2</v>
      </c>
      <c r="B742" s="1" t="s">
        <v>50</v>
      </c>
      <c r="C742" s="1">
        <v>4.0440198E7</v>
      </c>
      <c r="D742" s="1" t="s">
        <v>14</v>
      </c>
      <c r="E742" s="1">
        <v>22.0</v>
      </c>
      <c r="F742" s="1" t="s">
        <v>762</v>
      </c>
      <c r="G742" s="1">
        <v>0.304548319403</v>
      </c>
    </row>
    <row r="743" ht="15.75" customHeight="1">
      <c r="A743" s="1" t="str">
        <f t="shared" si="62"/>
        <v>ATP6AP2</v>
      </c>
      <c r="B743" s="1" t="s">
        <v>50</v>
      </c>
      <c r="C743" s="1">
        <v>4.0440207E7</v>
      </c>
      <c r="D743" s="1" t="s">
        <v>8</v>
      </c>
      <c r="E743" s="1">
        <v>24.0</v>
      </c>
      <c r="F743" s="1" t="s">
        <v>763</v>
      </c>
      <c r="G743" s="1">
        <v>0.538547792188</v>
      </c>
    </row>
    <row r="744" ht="15.75" customHeight="1">
      <c r="A744" s="1" t="str">
        <f t="shared" si="62"/>
        <v>ATP6AP2</v>
      </c>
      <c r="B744" s="1" t="s">
        <v>50</v>
      </c>
      <c r="C744" s="1">
        <v>4.0440446E7</v>
      </c>
      <c r="D744" s="1" t="s">
        <v>14</v>
      </c>
      <c r="E744" s="1">
        <v>24.0</v>
      </c>
      <c r="F744" s="1" t="s">
        <v>764</v>
      </c>
      <c r="G744" s="1">
        <v>0.548177939094</v>
      </c>
    </row>
    <row r="745" ht="15.75" customHeight="1">
      <c r="A745" s="1" t="str">
        <f t="shared" si="62"/>
        <v>ATP6AP2</v>
      </c>
      <c r="B745" s="1" t="s">
        <v>50</v>
      </c>
      <c r="C745" s="1">
        <v>4.044029E7</v>
      </c>
      <c r="D745" s="1" t="s">
        <v>8</v>
      </c>
      <c r="E745" s="1">
        <v>24.0</v>
      </c>
      <c r="F745" s="1" t="s">
        <v>765</v>
      </c>
      <c r="G745" s="1">
        <v>0.34481452642</v>
      </c>
    </row>
    <row r="746" ht="15.75" customHeight="1">
      <c r="A746" s="1" t="str">
        <f t="shared" si="62"/>
        <v>ATP6AP2</v>
      </c>
      <c r="B746" s="1" t="s">
        <v>50</v>
      </c>
      <c r="C746" s="1">
        <v>4.0440159E7</v>
      </c>
      <c r="D746" s="1" t="s">
        <v>14</v>
      </c>
      <c r="E746" s="1">
        <v>24.0</v>
      </c>
      <c r="F746" s="1" t="s">
        <v>766</v>
      </c>
      <c r="G746" s="1">
        <v>-0.0279999123701</v>
      </c>
    </row>
    <row r="747" ht="15.75" customHeight="1">
      <c r="A747" s="1" t="str">
        <f t="shared" si="62"/>
        <v>ATP6AP2</v>
      </c>
      <c r="B747" s="1" t="s">
        <v>50</v>
      </c>
      <c r="C747" s="1">
        <v>4.0440267E7</v>
      </c>
      <c r="D747" s="1" t="s">
        <v>8</v>
      </c>
      <c r="E747" s="1">
        <v>23.0</v>
      </c>
      <c r="F747" s="1" t="s">
        <v>767</v>
      </c>
      <c r="G747" s="1">
        <v>0.0512762529017</v>
      </c>
    </row>
    <row r="748" ht="15.75" customHeight="1">
      <c r="A748" s="1" t="str">
        <f t="shared" si="62"/>
        <v>ATP6AP2</v>
      </c>
      <c r="B748" s="1" t="s">
        <v>50</v>
      </c>
      <c r="C748" s="1">
        <v>4.0440237E7</v>
      </c>
      <c r="D748" s="1" t="s">
        <v>8</v>
      </c>
      <c r="E748" s="1">
        <v>24.0</v>
      </c>
      <c r="F748" s="1" t="s">
        <v>768</v>
      </c>
      <c r="G748" s="1">
        <v>1.63489176442</v>
      </c>
    </row>
    <row r="749" ht="15.75" customHeight="1">
      <c r="A749" s="1" t="str">
        <f t="shared" ref="A749:A758" si="63">"ATP6V1A"</f>
        <v>ATP6V1A</v>
      </c>
      <c r="B749" s="1" t="s">
        <v>119</v>
      </c>
      <c r="C749" s="1">
        <v>1.13466063E8</v>
      </c>
      <c r="D749" s="1" t="s">
        <v>14</v>
      </c>
      <c r="E749" s="1">
        <v>24.0</v>
      </c>
      <c r="F749" s="1" t="s">
        <v>769</v>
      </c>
      <c r="G749" s="1">
        <v>0.0221405076027</v>
      </c>
    </row>
    <row r="750" ht="15.75" customHeight="1">
      <c r="A750" s="1" t="str">
        <f t="shared" si="63"/>
        <v>ATP6V1A</v>
      </c>
      <c r="B750" s="1" t="s">
        <v>119</v>
      </c>
      <c r="C750" s="1">
        <v>1.13465872E8</v>
      </c>
      <c r="D750" s="1" t="s">
        <v>8</v>
      </c>
      <c r="E750" s="1">
        <v>24.0</v>
      </c>
      <c r="F750" s="1" t="s">
        <v>770</v>
      </c>
      <c r="G750" s="1">
        <v>0.0315114827056</v>
      </c>
    </row>
    <row r="751" ht="15.75" customHeight="1">
      <c r="A751" s="1" t="str">
        <f t="shared" si="63"/>
        <v>ATP6V1A</v>
      </c>
      <c r="B751" s="1" t="s">
        <v>119</v>
      </c>
      <c r="C751" s="1">
        <v>1.13465921E8</v>
      </c>
      <c r="D751" s="1" t="s">
        <v>8</v>
      </c>
      <c r="E751" s="1">
        <v>24.0</v>
      </c>
      <c r="F751" s="1" t="s">
        <v>771</v>
      </c>
      <c r="G751" s="1">
        <v>1.1472779566</v>
      </c>
    </row>
    <row r="752" ht="15.75" customHeight="1">
      <c r="A752" s="1" t="str">
        <f t="shared" si="63"/>
        <v>ATP6V1A</v>
      </c>
      <c r="B752" s="1" t="s">
        <v>119</v>
      </c>
      <c r="C752" s="1">
        <v>1.13466117E8</v>
      </c>
      <c r="D752" s="1" t="s">
        <v>8</v>
      </c>
      <c r="E752" s="1">
        <v>24.0</v>
      </c>
      <c r="F752" s="1" t="s">
        <v>772</v>
      </c>
      <c r="G752" s="1">
        <v>0.0616082072963</v>
      </c>
    </row>
    <row r="753" ht="15.75" customHeight="1">
      <c r="A753" s="1" t="str">
        <f t="shared" si="63"/>
        <v>ATP6V1A</v>
      </c>
      <c r="B753" s="1" t="s">
        <v>119</v>
      </c>
      <c r="C753" s="1">
        <v>1.13466124E8</v>
      </c>
      <c r="D753" s="1" t="s">
        <v>8</v>
      </c>
      <c r="E753" s="1">
        <v>24.0</v>
      </c>
      <c r="F753" s="1" t="s">
        <v>773</v>
      </c>
      <c r="G753" s="1">
        <v>0.158909917892</v>
      </c>
    </row>
    <row r="754" ht="15.75" customHeight="1">
      <c r="A754" s="1" t="str">
        <f t="shared" si="63"/>
        <v>ATP6V1A</v>
      </c>
      <c r="B754" s="1" t="s">
        <v>119</v>
      </c>
      <c r="C754" s="1">
        <v>1.13466096E8</v>
      </c>
      <c r="D754" s="1" t="s">
        <v>14</v>
      </c>
      <c r="E754" s="1">
        <v>23.0</v>
      </c>
      <c r="F754" s="1" t="s">
        <v>774</v>
      </c>
      <c r="G754" s="1">
        <v>0.457346867168</v>
      </c>
    </row>
    <row r="755" ht="15.75" customHeight="1">
      <c r="A755" s="1" t="str">
        <f t="shared" si="63"/>
        <v>ATP6V1A</v>
      </c>
      <c r="B755" s="1" t="s">
        <v>119</v>
      </c>
      <c r="C755" s="1">
        <v>1.1346593E8</v>
      </c>
      <c r="D755" s="1" t="s">
        <v>14</v>
      </c>
      <c r="E755" s="1">
        <v>24.0</v>
      </c>
      <c r="F755" s="1" t="s">
        <v>775</v>
      </c>
      <c r="G755" s="1">
        <v>1.1365125853</v>
      </c>
    </row>
    <row r="756" ht="15.75" customHeight="1">
      <c r="A756" s="1" t="str">
        <f t="shared" si="63"/>
        <v>ATP6V1A</v>
      </c>
      <c r="B756" s="1" t="s">
        <v>119</v>
      </c>
      <c r="C756" s="1">
        <v>1.13465981E8</v>
      </c>
      <c r="D756" s="1" t="s">
        <v>14</v>
      </c>
      <c r="E756" s="1">
        <v>22.0</v>
      </c>
      <c r="F756" s="1" t="s">
        <v>776</v>
      </c>
      <c r="G756" s="1">
        <v>0.716209458098</v>
      </c>
    </row>
    <row r="757" ht="15.75" customHeight="1">
      <c r="A757" s="1" t="str">
        <f t="shared" si="63"/>
        <v>ATP6V1A</v>
      </c>
      <c r="B757" s="1" t="s">
        <v>119</v>
      </c>
      <c r="C757" s="1">
        <v>1.13465988E8</v>
      </c>
      <c r="D757" s="1" t="s">
        <v>14</v>
      </c>
      <c r="E757" s="1">
        <v>23.0</v>
      </c>
      <c r="F757" s="1" t="s">
        <v>777</v>
      </c>
      <c r="G757" s="1">
        <v>0.616992180651</v>
      </c>
    </row>
    <row r="758" ht="15.75" customHeight="1">
      <c r="A758" s="1" t="str">
        <f t="shared" si="63"/>
        <v>ATP6V1A</v>
      </c>
      <c r="B758" s="1" t="s">
        <v>119</v>
      </c>
      <c r="C758" s="1">
        <v>1.13465847E8</v>
      </c>
      <c r="D758" s="1" t="s">
        <v>14</v>
      </c>
      <c r="E758" s="1">
        <v>22.0</v>
      </c>
      <c r="F758" s="1" t="s">
        <v>778</v>
      </c>
      <c r="G758" s="1">
        <v>0.0498149110636</v>
      </c>
    </row>
    <row r="759" ht="15.75" customHeight="1">
      <c r="A759" s="1" t="str">
        <f t="shared" ref="A759:A768" si="64">"ATP6V1B2"</f>
        <v>ATP6V1B2</v>
      </c>
      <c r="B759" s="1" t="s">
        <v>779</v>
      </c>
      <c r="C759" s="1">
        <v>2.0054846E7</v>
      </c>
      <c r="D759" s="1" t="s">
        <v>8</v>
      </c>
      <c r="E759" s="1">
        <v>22.0</v>
      </c>
      <c r="F759" s="1" t="s">
        <v>780</v>
      </c>
      <c r="G759" s="1">
        <v>0.695636279109</v>
      </c>
    </row>
    <row r="760" ht="15.75" customHeight="1">
      <c r="A760" s="1" t="str">
        <f t="shared" si="64"/>
        <v>ATP6V1B2</v>
      </c>
      <c r="B760" s="1" t="s">
        <v>779</v>
      </c>
      <c r="C760" s="1">
        <v>2.0054853E7</v>
      </c>
      <c r="D760" s="1" t="s">
        <v>8</v>
      </c>
      <c r="E760" s="1">
        <v>24.0</v>
      </c>
      <c r="F760" s="1" t="s">
        <v>781</v>
      </c>
      <c r="G760" s="1">
        <v>0.741877807356</v>
      </c>
    </row>
    <row r="761" ht="15.75" customHeight="1">
      <c r="A761" s="1" t="str">
        <f t="shared" si="64"/>
        <v>ATP6V1B2</v>
      </c>
      <c r="B761" s="1" t="s">
        <v>779</v>
      </c>
      <c r="C761" s="1">
        <v>2.0055004E7</v>
      </c>
      <c r="D761" s="1" t="s">
        <v>14</v>
      </c>
      <c r="E761" s="1">
        <v>24.0</v>
      </c>
      <c r="F761" s="1" t="s">
        <v>782</v>
      </c>
      <c r="G761" s="1">
        <v>0.621391339015</v>
      </c>
    </row>
    <row r="762" ht="15.75" customHeight="1">
      <c r="A762" s="1" t="str">
        <f t="shared" si="64"/>
        <v>ATP6V1B2</v>
      </c>
      <c r="B762" s="1" t="s">
        <v>779</v>
      </c>
      <c r="C762" s="1">
        <v>2.0054985E7</v>
      </c>
      <c r="D762" s="1" t="s">
        <v>14</v>
      </c>
      <c r="E762" s="1">
        <v>22.0</v>
      </c>
      <c r="F762" s="1" t="s">
        <v>783</v>
      </c>
      <c r="G762" s="1">
        <v>1.10444942649</v>
      </c>
    </row>
    <row r="763" ht="15.75" customHeight="1">
      <c r="A763" s="1" t="str">
        <f t="shared" si="64"/>
        <v>ATP6V1B2</v>
      </c>
      <c r="B763" s="1" t="s">
        <v>779</v>
      </c>
      <c r="C763" s="1">
        <v>2.0054992E7</v>
      </c>
      <c r="D763" s="1" t="s">
        <v>14</v>
      </c>
      <c r="E763" s="1">
        <v>22.0</v>
      </c>
      <c r="F763" s="1" t="s">
        <v>784</v>
      </c>
      <c r="G763" s="1">
        <v>0.0473097147145</v>
      </c>
    </row>
    <row r="764" ht="15.75" customHeight="1">
      <c r="A764" s="1" t="str">
        <f t="shared" si="64"/>
        <v>ATP6V1B2</v>
      </c>
      <c r="B764" s="1" t="s">
        <v>779</v>
      </c>
      <c r="C764" s="1">
        <v>2.0054929E7</v>
      </c>
      <c r="D764" s="1" t="s">
        <v>14</v>
      </c>
      <c r="E764" s="1">
        <v>24.0</v>
      </c>
      <c r="F764" s="1" t="s">
        <v>785</v>
      </c>
      <c r="G764" s="1">
        <v>0.779446048278</v>
      </c>
    </row>
    <row r="765" ht="15.75" customHeight="1">
      <c r="A765" s="1" t="str">
        <f t="shared" si="64"/>
        <v>ATP6V1B2</v>
      </c>
      <c r="B765" s="1" t="s">
        <v>779</v>
      </c>
      <c r="C765" s="1">
        <v>2.0055038E7</v>
      </c>
      <c r="D765" s="1" t="s">
        <v>8</v>
      </c>
      <c r="E765" s="1">
        <v>24.0</v>
      </c>
      <c r="F765" s="1" t="s">
        <v>786</v>
      </c>
      <c r="G765" s="1">
        <v>0.769683018209</v>
      </c>
    </row>
    <row r="766" ht="15.75" customHeight="1">
      <c r="A766" s="1" t="str">
        <f t="shared" si="64"/>
        <v>ATP6V1B2</v>
      </c>
      <c r="B766" s="1" t="s">
        <v>779</v>
      </c>
      <c r="C766" s="1">
        <v>2.0054902E7</v>
      </c>
      <c r="D766" s="1" t="s">
        <v>14</v>
      </c>
      <c r="E766" s="1">
        <v>24.0</v>
      </c>
      <c r="F766" s="1" t="s">
        <v>787</v>
      </c>
      <c r="G766" s="1">
        <v>0.00101290915804</v>
      </c>
    </row>
    <row r="767" ht="15.75" customHeight="1">
      <c r="A767" s="1" t="str">
        <f t="shared" si="64"/>
        <v>ATP6V1B2</v>
      </c>
      <c r="B767" s="1" t="s">
        <v>779</v>
      </c>
      <c r="C767" s="1">
        <v>2.005509E7</v>
      </c>
      <c r="D767" s="1" t="s">
        <v>8</v>
      </c>
      <c r="E767" s="1">
        <v>23.0</v>
      </c>
      <c r="F767" s="1" t="s">
        <v>788</v>
      </c>
      <c r="G767" s="1">
        <v>1.11610452523</v>
      </c>
    </row>
    <row r="768" ht="15.75" customHeight="1">
      <c r="A768" s="1" t="str">
        <f t="shared" si="64"/>
        <v>ATP6V1B2</v>
      </c>
      <c r="B768" s="1" t="s">
        <v>779</v>
      </c>
      <c r="C768" s="1">
        <v>2.0054938E7</v>
      </c>
      <c r="D768" s="1" t="s">
        <v>14</v>
      </c>
      <c r="E768" s="1">
        <v>23.0</v>
      </c>
      <c r="F768" s="1" t="s">
        <v>789</v>
      </c>
      <c r="G768" s="1">
        <v>0.0675546917232</v>
      </c>
    </row>
    <row r="769" ht="15.75" customHeight="1">
      <c r="A769" s="1" t="str">
        <f t="shared" ref="A769:A778" si="65">"ATP6V1C1"</f>
        <v>ATP6V1C1</v>
      </c>
      <c r="B769" s="1" t="s">
        <v>779</v>
      </c>
      <c r="C769" s="1">
        <v>1.04033365E8</v>
      </c>
      <c r="D769" s="1" t="s">
        <v>14</v>
      </c>
      <c r="E769" s="1">
        <v>22.0</v>
      </c>
      <c r="F769" s="1" t="s">
        <v>790</v>
      </c>
      <c r="G769" s="1">
        <v>1.24630644997</v>
      </c>
    </row>
    <row r="770" ht="15.75" customHeight="1">
      <c r="A770" s="1" t="str">
        <f t="shared" si="65"/>
        <v>ATP6V1C1</v>
      </c>
      <c r="B770" s="1" t="s">
        <v>779</v>
      </c>
      <c r="C770" s="1">
        <v>1.04033536E8</v>
      </c>
      <c r="D770" s="1" t="s">
        <v>14</v>
      </c>
      <c r="E770" s="1">
        <v>24.0</v>
      </c>
      <c r="F770" s="1" t="s">
        <v>791</v>
      </c>
      <c r="G770" s="1">
        <v>0.270665000415</v>
      </c>
    </row>
    <row r="771" ht="15.75" customHeight="1">
      <c r="A771" s="1" t="str">
        <f t="shared" si="65"/>
        <v>ATP6V1C1</v>
      </c>
      <c r="B771" s="1" t="s">
        <v>779</v>
      </c>
      <c r="C771" s="1">
        <v>1.04033529E8</v>
      </c>
      <c r="D771" s="1" t="s">
        <v>14</v>
      </c>
      <c r="E771" s="1">
        <v>24.0</v>
      </c>
      <c r="F771" s="1" t="s">
        <v>792</v>
      </c>
      <c r="G771" s="1">
        <v>0.315474671586</v>
      </c>
    </row>
    <row r="772" ht="15.75" customHeight="1">
      <c r="A772" s="1" t="str">
        <f t="shared" si="65"/>
        <v>ATP6V1C1</v>
      </c>
      <c r="B772" s="1" t="s">
        <v>779</v>
      </c>
      <c r="C772" s="1">
        <v>1.04033482E8</v>
      </c>
      <c r="D772" s="1" t="s">
        <v>14</v>
      </c>
      <c r="E772" s="1">
        <v>22.0</v>
      </c>
      <c r="F772" s="1" t="s">
        <v>793</v>
      </c>
      <c r="G772" s="1">
        <v>0.352139486839</v>
      </c>
    </row>
    <row r="773" ht="15.75" customHeight="1">
      <c r="A773" s="1" t="str">
        <f t="shared" si="65"/>
        <v>ATP6V1C1</v>
      </c>
      <c r="B773" s="1" t="s">
        <v>779</v>
      </c>
      <c r="C773" s="1">
        <v>1.0403339E8</v>
      </c>
      <c r="D773" s="1" t="s">
        <v>8</v>
      </c>
      <c r="E773" s="1">
        <v>24.0</v>
      </c>
      <c r="F773" s="1" t="s">
        <v>794</v>
      </c>
      <c r="G773" s="1">
        <v>0.908873071206</v>
      </c>
    </row>
    <row r="774" ht="15.75" customHeight="1">
      <c r="A774" s="1" t="str">
        <f t="shared" si="65"/>
        <v>ATP6V1C1</v>
      </c>
      <c r="B774" s="1" t="s">
        <v>779</v>
      </c>
      <c r="C774" s="1">
        <v>1.04033327E8</v>
      </c>
      <c r="D774" s="1" t="s">
        <v>14</v>
      </c>
      <c r="E774" s="1">
        <v>23.0</v>
      </c>
      <c r="F774" s="1" t="s">
        <v>795</v>
      </c>
      <c r="G774" s="1">
        <v>0.17036848241</v>
      </c>
    </row>
    <row r="775" ht="15.75" customHeight="1">
      <c r="A775" s="1" t="str">
        <f t="shared" si="65"/>
        <v>ATP6V1C1</v>
      </c>
      <c r="B775" s="1" t="s">
        <v>779</v>
      </c>
      <c r="C775" s="1">
        <v>1.04033487E8</v>
      </c>
      <c r="D775" s="1" t="s">
        <v>8</v>
      </c>
      <c r="E775" s="1">
        <v>23.0</v>
      </c>
      <c r="F775" s="1" t="s">
        <v>796</v>
      </c>
      <c r="G775" s="1">
        <v>-0.00218213438455</v>
      </c>
    </row>
    <row r="776" ht="15.75" customHeight="1">
      <c r="A776" s="1" t="str">
        <f t="shared" si="65"/>
        <v>ATP6V1C1</v>
      </c>
      <c r="B776" s="1" t="s">
        <v>779</v>
      </c>
      <c r="C776" s="1">
        <v>1.04033474E8</v>
      </c>
      <c r="D776" s="1" t="s">
        <v>8</v>
      </c>
      <c r="E776" s="1">
        <v>24.0</v>
      </c>
      <c r="F776" s="1" t="s">
        <v>797</v>
      </c>
      <c r="G776" s="1">
        <v>0.302236365069</v>
      </c>
    </row>
    <row r="777" ht="15.75" customHeight="1">
      <c r="A777" s="1" t="str">
        <f t="shared" si="65"/>
        <v>ATP6V1C1</v>
      </c>
      <c r="B777" s="1" t="s">
        <v>779</v>
      </c>
      <c r="C777" s="1">
        <v>1.0403338E8</v>
      </c>
      <c r="D777" s="1" t="s">
        <v>8</v>
      </c>
      <c r="E777" s="1">
        <v>23.0</v>
      </c>
      <c r="F777" s="1" t="s">
        <v>798</v>
      </c>
      <c r="G777" s="1">
        <v>0.799079093965</v>
      </c>
    </row>
    <row r="778" ht="15.75" customHeight="1">
      <c r="A778" s="1" t="str">
        <f t="shared" si="65"/>
        <v>ATP6V1C1</v>
      </c>
      <c r="B778" s="1" t="s">
        <v>779</v>
      </c>
      <c r="C778" s="1">
        <v>1.04033344E8</v>
      </c>
      <c r="D778" s="1" t="s">
        <v>14</v>
      </c>
      <c r="E778" s="1">
        <v>24.0</v>
      </c>
      <c r="F778" s="1" t="s">
        <v>799</v>
      </c>
      <c r="G778" s="1">
        <v>0.844820478821</v>
      </c>
    </row>
    <row r="779" ht="15.75" customHeight="1">
      <c r="A779" s="1" t="str">
        <f t="shared" ref="A779:A793" si="66">"ATP6V1F"</f>
        <v>ATP6V1F</v>
      </c>
      <c r="B779" s="1" t="s">
        <v>715</v>
      </c>
      <c r="C779" s="1">
        <v>1.28503142E8</v>
      </c>
      <c r="D779" s="1" t="s">
        <v>14</v>
      </c>
      <c r="E779" s="1">
        <v>23.0</v>
      </c>
      <c r="F779" s="1" t="s">
        <v>800</v>
      </c>
      <c r="G779" s="1">
        <v>0.491634260272</v>
      </c>
    </row>
    <row r="780" ht="15.75" customHeight="1">
      <c r="A780" s="1" t="str">
        <f t="shared" si="66"/>
        <v>ATP6V1F</v>
      </c>
      <c r="B780" s="1" t="s">
        <v>715</v>
      </c>
      <c r="C780" s="1">
        <v>1.28503121E8</v>
      </c>
      <c r="D780" s="1" t="s">
        <v>14</v>
      </c>
      <c r="E780" s="1">
        <v>24.0</v>
      </c>
      <c r="F780" s="1" t="s">
        <v>801</v>
      </c>
      <c r="G780" s="1">
        <v>0.64407915882</v>
      </c>
    </row>
    <row r="781" ht="15.75" customHeight="1">
      <c r="A781" s="1" t="str">
        <f t="shared" si="66"/>
        <v>ATP6V1F</v>
      </c>
      <c r="B781" s="1" t="s">
        <v>715</v>
      </c>
      <c r="C781" s="1">
        <v>1.28502992E8</v>
      </c>
      <c r="D781" s="1" t="s">
        <v>14</v>
      </c>
      <c r="E781" s="1">
        <v>24.0</v>
      </c>
      <c r="F781" s="1" t="s">
        <v>802</v>
      </c>
      <c r="G781" s="1">
        <v>1.37703398895</v>
      </c>
    </row>
    <row r="782" ht="15.75" customHeight="1">
      <c r="A782" s="1" t="str">
        <f t="shared" si="66"/>
        <v>ATP6V1F</v>
      </c>
      <c r="B782" s="1" t="s">
        <v>715</v>
      </c>
      <c r="C782" s="1">
        <v>1.28502904E8</v>
      </c>
      <c r="D782" s="1" t="s">
        <v>14</v>
      </c>
      <c r="E782" s="1">
        <v>23.0</v>
      </c>
      <c r="F782" s="1" t="s">
        <v>803</v>
      </c>
      <c r="G782" s="1">
        <v>0.0395435248315</v>
      </c>
    </row>
    <row r="783" ht="15.75" customHeight="1">
      <c r="A783" s="1" t="str">
        <f t="shared" si="66"/>
        <v>ATP6V1F</v>
      </c>
      <c r="B783" s="1" t="s">
        <v>715</v>
      </c>
      <c r="C783" s="1">
        <v>1.28503143E8</v>
      </c>
      <c r="D783" s="1" t="s">
        <v>14</v>
      </c>
      <c r="E783" s="1">
        <v>24.0</v>
      </c>
      <c r="F783" s="1" t="s">
        <v>804</v>
      </c>
      <c r="G783" s="1">
        <v>0.271594917597</v>
      </c>
    </row>
    <row r="784" ht="15.75" customHeight="1">
      <c r="A784" s="1" t="str">
        <f t="shared" si="66"/>
        <v>ATP6V1F</v>
      </c>
      <c r="B784" s="1" t="s">
        <v>715</v>
      </c>
      <c r="C784" s="1">
        <v>1.28502908E8</v>
      </c>
      <c r="D784" s="1" t="s">
        <v>14</v>
      </c>
      <c r="E784" s="1">
        <v>24.0</v>
      </c>
      <c r="F784" s="1" t="s">
        <v>805</v>
      </c>
      <c r="G784" s="1">
        <v>-0.0376839423955</v>
      </c>
    </row>
    <row r="785" ht="15.75" customHeight="1">
      <c r="A785" s="1" t="str">
        <f t="shared" si="66"/>
        <v>ATP6V1F</v>
      </c>
      <c r="B785" s="1" t="s">
        <v>715</v>
      </c>
      <c r="C785" s="1">
        <v>1.2850287E8</v>
      </c>
      <c r="D785" s="1" t="s">
        <v>14</v>
      </c>
      <c r="E785" s="1">
        <v>23.0</v>
      </c>
      <c r="F785" s="1" t="s">
        <v>806</v>
      </c>
      <c r="G785" s="1">
        <v>0.140030898311</v>
      </c>
    </row>
    <row r="786" ht="15.75" customHeight="1">
      <c r="A786" s="1" t="str">
        <f t="shared" si="66"/>
        <v>ATP6V1F</v>
      </c>
      <c r="B786" s="1" t="s">
        <v>715</v>
      </c>
      <c r="C786" s="1">
        <v>1.28503134E8</v>
      </c>
      <c r="D786" s="1" t="s">
        <v>8</v>
      </c>
      <c r="E786" s="1">
        <v>24.0</v>
      </c>
      <c r="F786" s="1" t="s">
        <v>807</v>
      </c>
      <c r="G786" s="1">
        <v>0.242272752881</v>
      </c>
    </row>
    <row r="787" ht="15.75" customHeight="1">
      <c r="A787" s="1" t="str">
        <f t="shared" si="66"/>
        <v>ATP6V1F</v>
      </c>
      <c r="B787" s="1" t="s">
        <v>715</v>
      </c>
      <c r="C787" s="1">
        <v>1.28502898E8</v>
      </c>
      <c r="D787" s="1" t="s">
        <v>14</v>
      </c>
      <c r="E787" s="1">
        <v>23.0</v>
      </c>
      <c r="F787" s="1" t="s">
        <v>808</v>
      </c>
      <c r="G787" s="1">
        <v>0.978886852227</v>
      </c>
    </row>
    <row r="788" ht="15.75" customHeight="1">
      <c r="A788" s="1" t="str">
        <f t="shared" si="66"/>
        <v>ATP6V1F</v>
      </c>
      <c r="B788" s="1" t="s">
        <v>715</v>
      </c>
      <c r="C788" s="1">
        <v>1.28503124E8</v>
      </c>
      <c r="D788" s="1" t="s">
        <v>8</v>
      </c>
      <c r="E788" s="1">
        <v>23.0</v>
      </c>
      <c r="F788" s="1" t="s">
        <v>809</v>
      </c>
      <c r="G788" s="1">
        <v>-0.0565020655344</v>
      </c>
    </row>
    <row r="789" ht="15.75" customHeight="1">
      <c r="A789" s="1" t="str">
        <f t="shared" si="66"/>
        <v>ATP6V1F</v>
      </c>
      <c r="B789" s="1" t="s">
        <v>715</v>
      </c>
      <c r="C789" s="1">
        <v>1.28502908E8</v>
      </c>
      <c r="D789" s="1" t="s">
        <v>14</v>
      </c>
      <c r="E789" s="1">
        <v>22.0</v>
      </c>
      <c r="F789" s="1" t="s">
        <v>810</v>
      </c>
      <c r="G789" s="1">
        <v>0.0510760544929</v>
      </c>
    </row>
    <row r="790" ht="15.75" customHeight="1">
      <c r="A790" s="1" t="str">
        <f t="shared" si="66"/>
        <v>ATP6V1F</v>
      </c>
      <c r="B790" s="1" t="s">
        <v>715</v>
      </c>
      <c r="C790" s="1">
        <v>1.28502888E8</v>
      </c>
      <c r="D790" s="1" t="s">
        <v>14</v>
      </c>
      <c r="E790" s="1">
        <v>24.0</v>
      </c>
      <c r="F790" s="1" t="s">
        <v>811</v>
      </c>
      <c r="G790" s="1">
        <v>0.026376327275</v>
      </c>
    </row>
    <row r="791" ht="15.75" customHeight="1">
      <c r="A791" s="1" t="str">
        <f t="shared" si="66"/>
        <v>ATP6V1F</v>
      </c>
      <c r="B791" s="1" t="s">
        <v>715</v>
      </c>
      <c r="C791" s="1">
        <v>1.28502867E8</v>
      </c>
      <c r="D791" s="1" t="s">
        <v>14</v>
      </c>
      <c r="E791" s="1">
        <v>23.0</v>
      </c>
      <c r="F791" s="1" t="s">
        <v>812</v>
      </c>
      <c r="G791" s="1">
        <v>0.0234383328717</v>
      </c>
    </row>
    <row r="792" ht="15.75" customHeight="1">
      <c r="A792" s="1" t="str">
        <f t="shared" si="66"/>
        <v>ATP6V1F</v>
      </c>
      <c r="B792" s="1" t="s">
        <v>715</v>
      </c>
      <c r="C792" s="1">
        <v>1.28503144E8</v>
      </c>
      <c r="D792" s="1" t="s">
        <v>8</v>
      </c>
      <c r="E792" s="1">
        <v>24.0</v>
      </c>
      <c r="F792" s="1" t="s">
        <v>813</v>
      </c>
      <c r="G792" s="1">
        <v>0.468092339678</v>
      </c>
    </row>
    <row r="793" ht="15.75" customHeight="1">
      <c r="A793" s="1" t="str">
        <f t="shared" si="66"/>
        <v>ATP6V1F</v>
      </c>
      <c r="B793" s="1" t="s">
        <v>715</v>
      </c>
      <c r="C793" s="1">
        <v>1.28503113E8</v>
      </c>
      <c r="D793" s="1" t="s">
        <v>8</v>
      </c>
      <c r="E793" s="1">
        <v>22.0</v>
      </c>
      <c r="F793" s="1" t="s">
        <v>814</v>
      </c>
      <c r="G793" s="1">
        <v>0.463553688569</v>
      </c>
    </row>
    <row r="794" ht="15.75" customHeight="1">
      <c r="A794" s="1" t="str">
        <f t="shared" ref="A794:A803" si="67">"ATP6V1G1"</f>
        <v>ATP6V1G1</v>
      </c>
      <c r="B794" s="1" t="s">
        <v>298</v>
      </c>
      <c r="C794" s="1">
        <v>1.1735019E8</v>
      </c>
      <c r="D794" s="1" t="s">
        <v>14</v>
      </c>
      <c r="E794" s="1">
        <v>23.0</v>
      </c>
      <c r="F794" s="1" t="s">
        <v>815</v>
      </c>
      <c r="G794" s="1">
        <v>0.247067048346</v>
      </c>
    </row>
    <row r="795" ht="15.75" customHeight="1">
      <c r="A795" s="1" t="str">
        <f t="shared" si="67"/>
        <v>ATP6V1G1</v>
      </c>
      <c r="B795" s="1" t="s">
        <v>298</v>
      </c>
      <c r="C795" s="1">
        <v>1.17350255E8</v>
      </c>
      <c r="D795" s="1" t="s">
        <v>14</v>
      </c>
      <c r="E795" s="1">
        <v>24.0</v>
      </c>
      <c r="F795" s="1" t="s">
        <v>816</v>
      </c>
      <c r="G795" s="1">
        <v>0.502642697728</v>
      </c>
    </row>
    <row r="796" ht="15.75" customHeight="1">
      <c r="A796" s="1" t="str">
        <f t="shared" si="67"/>
        <v>ATP6V1G1</v>
      </c>
      <c r="B796" s="1" t="s">
        <v>298</v>
      </c>
      <c r="C796" s="1">
        <v>1.17350322E8</v>
      </c>
      <c r="D796" s="1" t="s">
        <v>14</v>
      </c>
      <c r="E796" s="1">
        <v>24.0</v>
      </c>
      <c r="F796" s="1" t="s">
        <v>817</v>
      </c>
      <c r="G796" s="1">
        <v>0.301805128579</v>
      </c>
    </row>
    <row r="797" ht="15.75" customHeight="1">
      <c r="A797" s="1" t="str">
        <f t="shared" si="67"/>
        <v>ATP6V1G1</v>
      </c>
      <c r="B797" s="1" t="s">
        <v>298</v>
      </c>
      <c r="C797" s="1">
        <v>1.17350067E8</v>
      </c>
      <c r="D797" s="1" t="s">
        <v>14</v>
      </c>
      <c r="E797" s="1">
        <v>24.0</v>
      </c>
      <c r="F797" s="1" t="s">
        <v>818</v>
      </c>
      <c r="G797" s="1">
        <v>0.73881803921</v>
      </c>
    </row>
    <row r="798" ht="15.75" customHeight="1">
      <c r="A798" s="1" t="str">
        <f t="shared" si="67"/>
        <v>ATP6V1G1</v>
      </c>
      <c r="B798" s="1" t="s">
        <v>298</v>
      </c>
      <c r="C798" s="1">
        <v>1.17350045E8</v>
      </c>
      <c r="D798" s="1" t="s">
        <v>14</v>
      </c>
      <c r="E798" s="1">
        <v>23.0</v>
      </c>
      <c r="F798" s="1" t="s">
        <v>819</v>
      </c>
      <c r="G798" s="1">
        <v>0.489778148509</v>
      </c>
    </row>
    <row r="799" ht="15.75" customHeight="1">
      <c r="A799" s="1" t="str">
        <f t="shared" si="67"/>
        <v>ATP6V1G1</v>
      </c>
      <c r="B799" s="1" t="s">
        <v>298</v>
      </c>
      <c r="C799" s="1">
        <v>1.17350093E8</v>
      </c>
      <c r="D799" s="1" t="s">
        <v>8</v>
      </c>
      <c r="E799" s="1">
        <v>24.0</v>
      </c>
      <c r="F799" s="1" t="s">
        <v>820</v>
      </c>
      <c r="G799" s="1">
        <v>0.709910601369</v>
      </c>
    </row>
    <row r="800" ht="15.75" customHeight="1">
      <c r="A800" s="1" t="str">
        <f t="shared" si="67"/>
        <v>ATP6V1G1</v>
      </c>
      <c r="B800" s="1" t="s">
        <v>298</v>
      </c>
      <c r="C800" s="1">
        <v>1.1735028E8</v>
      </c>
      <c r="D800" s="1" t="s">
        <v>8</v>
      </c>
      <c r="E800" s="1">
        <v>23.0</v>
      </c>
      <c r="F800" s="1" t="s">
        <v>821</v>
      </c>
      <c r="G800" s="1">
        <v>-0.0658797591521</v>
      </c>
    </row>
    <row r="801" ht="15.75" customHeight="1">
      <c r="A801" s="1" t="str">
        <f t="shared" si="67"/>
        <v>ATP6V1G1</v>
      </c>
      <c r="B801" s="1" t="s">
        <v>298</v>
      </c>
      <c r="C801" s="1">
        <v>1.17350256E8</v>
      </c>
      <c r="D801" s="1" t="s">
        <v>8</v>
      </c>
      <c r="E801" s="1">
        <v>24.0</v>
      </c>
      <c r="F801" s="1" t="s">
        <v>822</v>
      </c>
      <c r="G801" s="1">
        <v>0.409164069926</v>
      </c>
    </row>
    <row r="802" ht="15.75" customHeight="1">
      <c r="A802" s="1" t="str">
        <f t="shared" si="67"/>
        <v>ATP6V1G1</v>
      </c>
      <c r="B802" s="1" t="s">
        <v>298</v>
      </c>
      <c r="C802" s="1">
        <v>1.17350079E8</v>
      </c>
      <c r="D802" s="1" t="s">
        <v>8</v>
      </c>
      <c r="E802" s="1">
        <v>22.0</v>
      </c>
      <c r="F802" s="1" t="s">
        <v>823</v>
      </c>
      <c r="G802" s="1">
        <v>1.55127135942</v>
      </c>
    </row>
    <row r="803" ht="15.75" customHeight="1">
      <c r="A803" s="1" t="str">
        <f t="shared" si="67"/>
        <v>ATP6V1G1</v>
      </c>
      <c r="B803" s="1" t="s">
        <v>298</v>
      </c>
      <c r="C803" s="1">
        <v>1.17350003E8</v>
      </c>
      <c r="D803" s="1" t="s">
        <v>14</v>
      </c>
      <c r="E803" s="1">
        <v>24.0</v>
      </c>
      <c r="F803" s="1" t="s">
        <v>824</v>
      </c>
      <c r="G803" s="1">
        <v>0.0510725352379</v>
      </c>
    </row>
    <row r="804" ht="15.75" customHeight="1">
      <c r="A804" s="1" t="str">
        <f t="shared" ref="A804:A813" si="68">"ATPAF2"</f>
        <v>ATPAF2</v>
      </c>
      <c r="B804" s="1" t="s">
        <v>39</v>
      </c>
      <c r="C804" s="1">
        <v>1.7942193E7</v>
      </c>
      <c r="D804" s="1" t="s">
        <v>8</v>
      </c>
      <c r="E804" s="1">
        <v>22.0</v>
      </c>
      <c r="F804" s="1" t="s">
        <v>825</v>
      </c>
      <c r="G804" s="1">
        <v>0.0197520508688</v>
      </c>
    </row>
    <row r="805" ht="15.75" customHeight="1">
      <c r="A805" s="1" t="str">
        <f t="shared" si="68"/>
        <v>ATPAF2</v>
      </c>
      <c r="B805" s="1" t="s">
        <v>39</v>
      </c>
      <c r="C805" s="1">
        <v>1.7942266E7</v>
      </c>
      <c r="D805" s="1" t="s">
        <v>8</v>
      </c>
      <c r="E805" s="1">
        <v>24.0</v>
      </c>
      <c r="F805" s="1" t="s">
        <v>826</v>
      </c>
      <c r="G805" s="1">
        <v>-0.0571374882469</v>
      </c>
    </row>
    <row r="806" ht="15.75" customHeight="1">
      <c r="A806" s="1" t="str">
        <f t="shared" si="68"/>
        <v>ATPAF2</v>
      </c>
      <c r="B806" s="1" t="s">
        <v>39</v>
      </c>
      <c r="C806" s="1">
        <v>1.7942273E7</v>
      </c>
      <c r="D806" s="1" t="s">
        <v>8</v>
      </c>
      <c r="E806" s="1">
        <v>24.0</v>
      </c>
      <c r="F806" s="1" t="s">
        <v>827</v>
      </c>
      <c r="G806" s="1">
        <v>0.187475599003</v>
      </c>
    </row>
    <row r="807" ht="15.75" customHeight="1">
      <c r="A807" s="1" t="str">
        <f t="shared" si="68"/>
        <v>ATPAF2</v>
      </c>
      <c r="B807" s="1" t="s">
        <v>39</v>
      </c>
      <c r="C807" s="1">
        <v>1.7942295E7</v>
      </c>
      <c r="D807" s="1" t="s">
        <v>8</v>
      </c>
      <c r="E807" s="1">
        <v>24.0</v>
      </c>
      <c r="F807" s="1" t="s">
        <v>828</v>
      </c>
      <c r="G807" s="1">
        <v>-0.0143442576755</v>
      </c>
    </row>
    <row r="808" ht="15.75" customHeight="1">
      <c r="A808" s="1" t="str">
        <f t="shared" si="68"/>
        <v>ATPAF2</v>
      </c>
      <c r="B808" s="1" t="s">
        <v>39</v>
      </c>
      <c r="C808" s="1">
        <v>1.7942446E7</v>
      </c>
      <c r="D808" s="1" t="s">
        <v>8</v>
      </c>
      <c r="E808" s="1">
        <v>24.0</v>
      </c>
      <c r="F808" s="1" t="s">
        <v>829</v>
      </c>
      <c r="G808" s="1">
        <v>0.499272821853</v>
      </c>
    </row>
    <row r="809" ht="15.75" customHeight="1">
      <c r="A809" s="1" t="str">
        <f t="shared" si="68"/>
        <v>ATPAF2</v>
      </c>
      <c r="B809" s="1" t="s">
        <v>39</v>
      </c>
      <c r="C809" s="1">
        <v>1.7942503E7</v>
      </c>
      <c r="D809" s="1" t="s">
        <v>8</v>
      </c>
      <c r="E809" s="1">
        <v>24.0</v>
      </c>
      <c r="F809" s="1" t="s">
        <v>830</v>
      </c>
      <c r="G809" s="1">
        <v>2.22384697109</v>
      </c>
    </row>
    <row r="810" ht="15.75" customHeight="1">
      <c r="A810" s="1" t="str">
        <f t="shared" si="68"/>
        <v>ATPAF2</v>
      </c>
      <c r="B810" s="1" t="s">
        <v>39</v>
      </c>
      <c r="C810" s="1">
        <v>1.7942227E7</v>
      </c>
      <c r="D810" s="1" t="s">
        <v>14</v>
      </c>
      <c r="E810" s="1">
        <v>24.0</v>
      </c>
      <c r="F810" s="1" t="s">
        <v>831</v>
      </c>
      <c r="G810" s="1">
        <v>0.14522315532</v>
      </c>
    </row>
    <row r="811" ht="15.75" customHeight="1">
      <c r="A811" s="1" t="str">
        <f t="shared" si="68"/>
        <v>ATPAF2</v>
      </c>
      <c r="B811" s="1" t="s">
        <v>39</v>
      </c>
      <c r="C811" s="1">
        <v>1.7942242E7</v>
      </c>
      <c r="D811" s="1" t="s">
        <v>14</v>
      </c>
      <c r="E811" s="1">
        <v>23.0</v>
      </c>
      <c r="F811" s="1" t="s">
        <v>832</v>
      </c>
      <c r="G811" s="1">
        <v>0.198492184037</v>
      </c>
    </row>
    <row r="812" ht="15.75" customHeight="1">
      <c r="A812" s="1" t="str">
        <f t="shared" si="68"/>
        <v>ATPAF2</v>
      </c>
      <c r="B812" s="1" t="s">
        <v>39</v>
      </c>
      <c r="C812" s="1">
        <v>1.7942413E7</v>
      </c>
      <c r="D812" s="1" t="s">
        <v>14</v>
      </c>
      <c r="E812" s="1">
        <v>24.0</v>
      </c>
      <c r="F812" s="1" t="s">
        <v>833</v>
      </c>
      <c r="G812" s="1">
        <v>0.276880207058</v>
      </c>
    </row>
    <row r="813" ht="15.75" customHeight="1">
      <c r="A813" s="1" t="str">
        <f t="shared" si="68"/>
        <v>ATPAF2</v>
      </c>
      <c r="B813" s="1" t="s">
        <v>39</v>
      </c>
      <c r="C813" s="1">
        <v>1.7942282E7</v>
      </c>
      <c r="D813" s="1" t="s">
        <v>14</v>
      </c>
      <c r="E813" s="1">
        <v>22.0</v>
      </c>
      <c r="F813" s="1" t="s">
        <v>834</v>
      </c>
      <c r="G813" s="1">
        <v>0.127522860072</v>
      </c>
    </row>
    <row r="814" ht="15.75" customHeight="1">
      <c r="A814" s="1" t="str">
        <f t="shared" ref="A814:A823" si="69">"ATR"</f>
        <v>ATR</v>
      </c>
      <c r="B814" s="1" t="s">
        <v>119</v>
      </c>
      <c r="C814" s="1">
        <v>1.42297571E8</v>
      </c>
      <c r="D814" s="1" t="s">
        <v>8</v>
      </c>
      <c r="E814" s="1">
        <v>23.0</v>
      </c>
      <c r="F814" s="1" t="s">
        <v>835</v>
      </c>
      <c r="G814" s="1">
        <v>1.28184875505</v>
      </c>
    </row>
    <row r="815" ht="15.75" customHeight="1">
      <c r="A815" s="1" t="str">
        <f t="shared" si="69"/>
        <v>ATR</v>
      </c>
      <c r="B815" s="1" t="s">
        <v>119</v>
      </c>
      <c r="C815" s="1">
        <v>1.42297589E8</v>
      </c>
      <c r="D815" s="1" t="s">
        <v>8</v>
      </c>
      <c r="E815" s="1">
        <v>22.0</v>
      </c>
      <c r="F815" s="1" t="s">
        <v>836</v>
      </c>
      <c r="G815" s="1">
        <v>0.796573280767</v>
      </c>
    </row>
    <row r="816" ht="15.75" customHeight="1">
      <c r="A816" s="1" t="str">
        <f t="shared" si="69"/>
        <v>ATR</v>
      </c>
      <c r="B816" s="1" t="s">
        <v>119</v>
      </c>
      <c r="C816" s="1">
        <v>1.4229765E8</v>
      </c>
      <c r="D816" s="1" t="s">
        <v>8</v>
      </c>
      <c r="E816" s="1">
        <v>23.0</v>
      </c>
      <c r="F816" s="1" t="s">
        <v>837</v>
      </c>
      <c r="G816" s="1">
        <v>0.0461275042619</v>
      </c>
    </row>
    <row r="817" ht="15.75" customHeight="1">
      <c r="A817" s="1" t="str">
        <f t="shared" si="69"/>
        <v>ATR</v>
      </c>
      <c r="B817" s="1" t="s">
        <v>119</v>
      </c>
      <c r="C817" s="1">
        <v>1.42297661E8</v>
      </c>
      <c r="D817" s="1" t="s">
        <v>8</v>
      </c>
      <c r="E817" s="1">
        <v>24.0</v>
      </c>
      <c r="F817" s="1" t="s">
        <v>838</v>
      </c>
      <c r="G817" s="1">
        <v>0.634376236512</v>
      </c>
    </row>
    <row r="818" ht="15.75" customHeight="1">
      <c r="A818" s="1" t="str">
        <f t="shared" si="69"/>
        <v>ATR</v>
      </c>
      <c r="B818" s="1" t="s">
        <v>119</v>
      </c>
      <c r="C818" s="1">
        <v>1.42297411E8</v>
      </c>
      <c r="D818" s="1" t="s">
        <v>14</v>
      </c>
      <c r="E818" s="1">
        <v>23.0</v>
      </c>
      <c r="F818" s="1" t="s">
        <v>839</v>
      </c>
      <c r="G818" s="1">
        <v>0.0269701470389</v>
      </c>
    </row>
    <row r="819" ht="15.75" customHeight="1">
      <c r="A819" s="1" t="str">
        <f t="shared" si="69"/>
        <v>ATR</v>
      </c>
      <c r="B819" s="1" t="s">
        <v>119</v>
      </c>
      <c r="C819" s="1">
        <v>1.42297441E8</v>
      </c>
      <c r="D819" s="1" t="s">
        <v>14</v>
      </c>
      <c r="E819" s="1">
        <v>24.0</v>
      </c>
      <c r="F819" s="1" t="s">
        <v>840</v>
      </c>
      <c r="G819" s="1">
        <v>0.152562360489</v>
      </c>
    </row>
    <row r="820" ht="15.75" customHeight="1">
      <c r="A820" s="1" t="str">
        <f t="shared" si="69"/>
        <v>ATR</v>
      </c>
      <c r="B820" s="1" t="s">
        <v>119</v>
      </c>
      <c r="C820" s="1">
        <v>1.42297626E8</v>
      </c>
      <c r="D820" s="1" t="s">
        <v>14</v>
      </c>
      <c r="E820" s="1">
        <v>24.0</v>
      </c>
      <c r="F820" s="1" t="s">
        <v>841</v>
      </c>
      <c r="G820" s="1">
        <v>0.705144572283</v>
      </c>
    </row>
    <row r="821" ht="15.75" customHeight="1">
      <c r="A821" s="1" t="str">
        <f t="shared" si="69"/>
        <v>ATR</v>
      </c>
      <c r="B821" s="1" t="s">
        <v>119</v>
      </c>
      <c r="C821" s="1">
        <v>1.42297649E8</v>
      </c>
      <c r="D821" s="1" t="s">
        <v>14</v>
      </c>
      <c r="E821" s="1">
        <v>24.0</v>
      </c>
      <c r="F821" s="1" t="s">
        <v>842</v>
      </c>
      <c r="G821" s="1">
        <v>0.921577964182</v>
      </c>
    </row>
    <row r="822" ht="15.75" customHeight="1">
      <c r="A822" s="1" t="str">
        <f t="shared" si="69"/>
        <v>ATR</v>
      </c>
      <c r="B822" s="1" t="s">
        <v>119</v>
      </c>
      <c r="C822" s="1">
        <v>1.42297498E8</v>
      </c>
      <c r="D822" s="1" t="s">
        <v>8</v>
      </c>
      <c r="E822" s="1">
        <v>24.0</v>
      </c>
      <c r="F822" s="1" t="s">
        <v>843</v>
      </c>
      <c r="G822" s="1">
        <v>0.121982750707</v>
      </c>
    </row>
    <row r="823" ht="15.75" customHeight="1">
      <c r="A823" s="1" t="str">
        <f t="shared" si="69"/>
        <v>ATR</v>
      </c>
      <c r="B823" s="1" t="s">
        <v>119</v>
      </c>
      <c r="C823" s="1">
        <v>1.42297517E8</v>
      </c>
      <c r="D823" s="1" t="s">
        <v>14</v>
      </c>
      <c r="E823" s="1">
        <v>24.0</v>
      </c>
      <c r="F823" s="1" t="s">
        <v>844</v>
      </c>
      <c r="G823" s="1">
        <v>-0.0635636146702</v>
      </c>
    </row>
    <row r="824" ht="15.75" customHeight="1">
      <c r="A824" s="1" t="str">
        <f t="shared" ref="A824:A833" si="70">"ATRIP"</f>
        <v>ATRIP</v>
      </c>
      <c r="B824" s="1" t="s">
        <v>119</v>
      </c>
      <c r="C824" s="1">
        <v>4.848839E7</v>
      </c>
      <c r="D824" s="1" t="s">
        <v>8</v>
      </c>
      <c r="E824" s="1">
        <v>21.0</v>
      </c>
      <c r="F824" s="1" t="s">
        <v>845</v>
      </c>
      <c r="G824" s="1">
        <v>-0.0722996685782</v>
      </c>
    </row>
    <row r="825" ht="15.75" customHeight="1">
      <c r="A825" s="1" t="str">
        <f t="shared" si="70"/>
        <v>ATRIP</v>
      </c>
      <c r="B825" s="1" t="s">
        <v>119</v>
      </c>
      <c r="C825" s="1">
        <v>4.8488334E7</v>
      </c>
      <c r="D825" s="1" t="s">
        <v>8</v>
      </c>
      <c r="E825" s="1">
        <v>23.0</v>
      </c>
      <c r="F825" s="1" t="s">
        <v>846</v>
      </c>
      <c r="G825" s="1">
        <v>-0.213179114009</v>
      </c>
    </row>
    <row r="826" ht="15.75" customHeight="1">
      <c r="A826" s="1" t="str">
        <f t="shared" si="70"/>
        <v>ATRIP</v>
      </c>
      <c r="B826" s="1" t="s">
        <v>119</v>
      </c>
      <c r="C826" s="1">
        <v>4.8488374E7</v>
      </c>
      <c r="D826" s="1" t="s">
        <v>8</v>
      </c>
      <c r="E826" s="1">
        <v>22.0</v>
      </c>
      <c r="F826" s="1" t="s">
        <v>847</v>
      </c>
      <c r="G826" s="1">
        <v>0.402658395893</v>
      </c>
    </row>
    <row r="827" ht="15.75" customHeight="1">
      <c r="A827" s="1" t="str">
        <f t="shared" si="70"/>
        <v>ATRIP</v>
      </c>
      <c r="B827" s="1" t="s">
        <v>119</v>
      </c>
      <c r="C827" s="1">
        <v>4.848816E7</v>
      </c>
      <c r="D827" s="1" t="s">
        <v>14</v>
      </c>
      <c r="E827" s="1">
        <v>23.0</v>
      </c>
      <c r="F827" s="1" t="s">
        <v>848</v>
      </c>
      <c r="G827" s="1">
        <v>1.50022238389</v>
      </c>
    </row>
    <row r="828" ht="15.75" customHeight="1">
      <c r="A828" s="1" t="str">
        <f t="shared" si="70"/>
        <v>ATRIP</v>
      </c>
      <c r="B828" s="1" t="s">
        <v>119</v>
      </c>
      <c r="C828" s="1">
        <v>4.8488217E7</v>
      </c>
      <c r="D828" s="1" t="s">
        <v>14</v>
      </c>
      <c r="E828" s="1">
        <v>22.0</v>
      </c>
      <c r="F828" s="1" t="s">
        <v>849</v>
      </c>
      <c r="G828" s="1">
        <v>0.394896027951</v>
      </c>
    </row>
    <row r="829" ht="15.75" customHeight="1">
      <c r="A829" s="1" t="str">
        <f t="shared" si="70"/>
        <v>ATRIP</v>
      </c>
      <c r="B829" s="1" t="s">
        <v>119</v>
      </c>
      <c r="C829" s="1">
        <v>4.8488226E7</v>
      </c>
      <c r="D829" s="1" t="s">
        <v>14</v>
      </c>
      <c r="E829" s="1">
        <v>24.0</v>
      </c>
      <c r="F829" s="1" t="s">
        <v>850</v>
      </c>
      <c r="G829" s="1">
        <v>0.16585315592</v>
      </c>
    </row>
    <row r="830" ht="15.75" customHeight="1">
      <c r="A830" s="1" t="str">
        <f t="shared" si="70"/>
        <v>ATRIP</v>
      </c>
      <c r="B830" s="1" t="s">
        <v>119</v>
      </c>
      <c r="C830" s="1">
        <v>4.8488257E7</v>
      </c>
      <c r="D830" s="1" t="s">
        <v>14</v>
      </c>
      <c r="E830" s="1">
        <v>22.0</v>
      </c>
      <c r="F830" s="1" t="s">
        <v>851</v>
      </c>
      <c r="G830" s="1">
        <v>0.647278501282</v>
      </c>
    </row>
    <row r="831" ht="15.75" customHeight="1">
      <c r="A831" s="1" t="str">
        <f t="shared" si="70"/>
        <v>ATRIP</v>
      </c>
      <c r="B831" s="1" t="s">
        <v>119</v>
      </c>
      <c r="C831" s="1">
        <v>4.8488406E7</v>
      </c>
      <c r="D831" s="1" t="s">
        <v>14</v>
      </c>
      <c r="E831" s="1">
        <v>23.0</v>
      </c>
      <c r="F831" s="1" t="s">
        <v>852</v>
      </c>
      <c r="G831" s="1">
        <v>0.0237232036123</v>
      </c>
    </row>
    <row r="832" ht="15.75" customHeight="1">
      <c r="A832" s="1" t="str">
        <f t="shared" si="70"/>
        <v>ATRIP</v>
      </c>
      <c r="B832" s="1" t="s">
        <v>119</v>
      </c>
      <c r="C832" s="1">
        <v>4.8488429E7</v>
      </c>
      <c r="D832" s="1" t="s">
        <v>14</v>
      </c>
      <c r="E832" s="1">
        <v>23.0</v>
      </c>
      <c r="F832" s="1" t="s">
        <v>853</v>
      </c>
      <c r="G832" s="1">
        <v>0.116657395561</v>
      </c>
    </row>
    <row r="833" ht="15.75" customHeight="1">
      <c r="A833" s="1" t="str">
        <f t="shared" si="70"/>
        <v>ATRIP</v>
      </c>
      <c r="B833" s="1" t="s">
        <v>119</v>
      </c>
      <c r="C833" s="1">
        <v>4.8488235E7</v>
      </c>
      <c r="D833" s="1" t="s">
        <v>14</v>
      </c>
      <c r="E833" s="1">
        <v>24.0</v>
      </c>
      <c r="F833" s="1" t="s">
        <v>854</v>
      </c>
      <c r="G833" s="1">
        <v>0.852499114826</v>
      </c>
    </row>
    <row r="834" ht="15.75" customHeight="1">
      <c r="A834" s="1" t="str">
        <f t="shared" ref="A834:A843" si="71">"ATXN10"</f>
        <v>ATXN10</v>
      </c>
      <c r="B834" s="1" t="s">
        <v>222</v>
      </c>
      <c r="C834" s="1">
        <v>4.60677E7</v>
      </c>
      <c r="D834" s="1" t="s">
        <v>8</v>
      </c>
      <c r="E834" s="1">
        <v>24.0</v>
      </c>
      <c r="F834" s="1" t="s">
        <v>855</v>
      </c>
      <c r="G834" s="1">
        <v>0.0252778580069</v>
      </c>
    </row>
    <row r="835" ht="15.75" customHeight="1">
      <c r="A835" s="1" t="str">
        <f t="shared" si="71"/>
        <v>ATXN10</v>
      </c>
      <c r="B835" s="1" t="s">
        <v>222</v>
      </c>
      <c r="C835" s="1">
        <v>4.606772E7</v>
      </c>
      <c r="D835" s="1" t="s">
        <v>8</v>
      </c>
      <c r="E835" s="1">
        <v>23.0</v>
      </c>
      <c r="F835" s="1" t="s">
        <v>856</v>
      </c>
      <c r="G835" s="1">
        <v>0.926184548856</v>
      </c>
    </row>
    <row r="836" ht="15.75" customHeight="1">
      <c r="A836" s="1" t="str">
        <f t="shared" si="71"/>
        <v>ATXN10</v>
      </c>
      <c r="B836" s="1" t="s">
        <v>222</v>
      </c>
      <c r="C836" s="1">
        <v>4.6067763E7</v>
      </c>
      <c r="D836" s="1" t="s">
        <v>8</v>
      </c>
      <c r="E836" s="1">
        <v>24.0</v>
      </c>
      <c r="F836" s="1" t="s">
        <v>857</v>
      </c>
      <c r="G836" s="1">
        <v>0.118128151385</v>
      </c>
    </row>
    <row r="837" ht="15.75" customHeight="1">
      <c r="A837" s="1" t="str">
        <f t="shared" si="71"/>
        <v>ATXN10</v>
      </c>
      <c r="B837" s="1" t="s">
        <v>222</v>
      </c>
      <c r="C837" s="1">
        <v>4.6067881E7</v>
      </c>
      <c r="D837" s="1" t="s">
        <v>8</v>
      </c>
      <c r="E837" s="1">
        <v>24.0</v>
      </c>
      <c r="F837" s="1" t="s">
        <v>858</v>
      </c>
      <c r="G837" s="1">
        <v>0.569060828125</v>
      </c>
    </row>
    <row r="838" ht="15.75" customHeight="1">
      <c r="A838" s="1" t="str">
        <f t="shared" si="71"/>
        <v>ATXN10</v>
      </c>
      <c r="B838" s="1" t="s">
        <v>222</v>
      </c>
      <c r="C838" s="1">
        <v>4.6067906E7</v>
      </c>
      <c r="D838" s="1" t="s">
        <v>8</v>
      </c>
      <c r="E838" s="1">
        <v>24.0</v>
      </c>
      <c r="F838" s="1" t="s">
        <v>859</v>
      </c>
      <c r="G838" s="1">
        <v>1.50475462302</v>
      </c>
    </row>
    <row r="839" ht="15.75" customHeight="1">
      <c r="A839" s="1" t="str">
        <f t="shared" si="71"/>
        <v>ATXN10</v>
      </c>
      <c r="B839" s="1" t="s">
        <v>222</v>
      </c>
      <c r="C839" s="1">
        <v>4.6067924E7</v>
      </c>
      <c r="D839" s="1" t="s">
        <v>8</v>
      </c>
      <c r="E839" s="1">
        <v>24.0</v>
      </c>
      <c r="F839" s="1" t="s">
        <v>860</v>
      </c>
      <c r="G839" s="1">
        <v>0.0201681850273</v>
      </c>
    </row>
    <row r="840" ht="15.75" customHeight="1">
      <c r="A840" s="1" t="str">
        <f t="shared" si="71"/>
        <v>ATXN10</v>
      </c>
      <c r="B840" s="1" t="s">
        <v>222</v>
      </c>
      <c r="C840" s="1">
        <v>4.6067648E7</v>
      </c>
      <c r="D840" s="1" t="s">
        <v>8</v>
      </c>
      <c r="E840" s="1">
        <v>22.0</v>
      </c>
      <c r="F840" s="1" t="s">
        <v>861</v>
      </c>
      <c r="G840" s="1">
        <v>0.0357026758439</v>
      </c>
    </row>
    <row r="841" ht="15.75" customHeight="1">
      <c r="A841" s="1" t="str">
        <f t="shared" si="71"/>
        <v>ATXN10</v>
      </c>
      <c r="B841" s="1" t="s">
        <v>222</v>
      </c>
      <c r="C841" s="1">
        <v>4.6067637E7</v>
      </c>
      <c r="D841" s="1" t="s">
        <v>8</v>
      </c>
      <c r="E841" s="1">
        <v>24.0</v>
      </c>
      <c r="F841" s="1" t="s">
        <v>862</v>
      </c>
      <c r="G841" s="1">
        <v>0.0299687639155</v>
      </c>
    </row>
    <row r="842" ht="15.75" customHeight="1">
      <c r="A842" s="1" t="str">
        <f t="shared" si="71"/>
        <v>ATXN10</v>
      </c>
      <c r="B842" s="1" t="s">
        <v>222</v>
      </c>
      <c r="C842" s="1">
        <v>4.6067668E7</v>
      </c>
      <c r="D842" s="1" t="s">
        <v>8</v>
      </c>
      <c r="E842" s="1">
        <v>24.0</v>
      </c>
      <c r="F842" s="1" t="s">
        <v>863</v>
      </c>
      <c r="G842" s="1">
        <v>-0.0499325271636</v>
      </c>
    </row>
    <row r="843" ht="15.75" customHeight="1">
      <c r="A843" s="1" t="str">
        <f t="shared" si="71"/>
        <v>ATXN10</v>
      </c>
      <c r="B843" s="1" t="s">
        <v>222</v>
      </c>
      <c r="C843" s="1">
        <v>4.6067828E7</v>
      </c>
      <c r="D843" s="1" t="s">
        <v>14</v>
      </c>
      <c r="E843" s="1">
        <v>24.0</v>
      </c>
      <c r="F843" s="1" t="s">
        <v>864</v>
      </c>
      <c r="G843" s="1">
        <v>0.305847392465</v>
      </c>
    </row>
    <row r="844" ht="15.75" customHeight="1">
      <c r="A844" s="1" t="str">
        <f t="shared" ref="A844:A853" si="72">"AURKA"</f>
        <v>AURKA</v>
      </c>
      <c r="B844" s="1" t="s">
        <v>145</v>
      </c>
      <c r="C844" s="1">
        <v>5.4967193E7</v>
      </c>
      <c r="D844" s="1" t="s">
        <v>8</v>
      </c>
      <c r="E844" s="1">
        <v>24.0</v>
      </c>
      <c r="F844" s="1" t="s">
        <v>865</v>
      </c>
      <c r="G844" s="1">
        <v>0.649245423834</v>
      </c>
    </row>
    <row r="845" ht="15.75" customHeight="1">
      <c r="A845" s="1" t="str">
        <f t="shared" si="72"/>
        <v>AURKA</v>
      </c>
      <c r="B845" s="1" t="s">
        <v>145</v>
      </c>
      <c r="C845" s="1">
        <v>5.496723E7</v>
      </c>
      <c r="D845" s="1" t="s">
        <v>8</v>
      </c>
      <c r="E845" s="1">
        <v>25.0</v>
      </c>
      <c r="F845" s="1" t="s">
        <v>866</v>
      </c>
      <c r="G845" s="1">
        <v>0.0461843510896</v>
      </c>
    </row>
    <row r="846" ht="15.75" customHeight="1">
      <c r="A846" s="1" t="str">
        <f t="shared" si="72"/>
        <v>AURKA</v>
      </c>
      <c r="B846" s="1" t="s">
        <v>145</v>
      </c>
      <c r="C846" s="1">
        <v>5.4967219E7</v>
      </c>
      <c r="D846" s="1" t="s">
        <v>8</v>
      </c>
      <c r="E846" s="1">
        <v>26.0</v>
      </c>
      <c r="F846" s="1" t="s">
        <v>867</v>
      </c>
      <c r="G846" s="1">
        <v>0.145967966631</v>
      </c>
    </row>
    <row r="847" ht="15.75" customHeight="1">
      <c r="A847" s="1" t="str">
        <f t="shared" si="72"/>
        <v>AURKA</v>
      </c>
      <c r="B847" s="1" t="s">
        <v>145</v>
      </c>
      <c r="C847" s="1">
        <v>5.4967205E7</v>
      </c>
      <c r="D847" s="1" t="s">
        <v>8</v>
      </c>
      <c r="E847" s="1">
        <v>25.0</v>
      </c>
      <c r="F847" s="1" t="s">
        <v>868</v>
      </c>
      <c r="G847" s="1">
        <v>0.0419053615336</v>
      </c>
    </row>
    <row r="848" ht="15.75" customHeight="1">
      <c r="A848" s="1" t="str">
        <f t="shared" si="72"/>
        <v>AURKA</v>
      </c>
      <c r="B848" s="1" t="s">
        <v>145</v>
      </c>
      <c r="C848" s="1">
        <v>5.4967179E7</v>
      </c>
      <c r="D848" s="1" t="s">
        <v>8</v>
      </c>
      <c r="E848" s="1">
        <v>23.0</v>
      </c>
      <c r="F848" s="1" t="s">
        <v>869</v>
      </c>
      <c r="G848" s="1">
        <v>0.926785485101</v>
      </c>
    </row>
    <row r="849" ht="15.75" customHeight="1">
      <c r="A849" s="1" t="str">
        <f t="shared" si="72"/>
        <v>AURKA</v>
      </c>
      <c r="B849" s="1" t="s">
        <v>145</v>
      </c>
      <c r="C849" s="1">
        <v>5.4967155E7</v>
      </c>
      <c r="D849" s="1" t="s">
        <v>8</v>
      </c>
      <c r="E849" s="1">
        <v>25.0</v>
      </c>
      <c r="F849" s="1" t="s">
        <v>870</v>
      </c>
      <c r="G849" s="1">
        <v>0.0678268212089</v>
      </c>
    </row>
    <row r="850" ht="15.75" customHeight="1">
      <c r="A850" s="1" t="str">
        <f t="shared" si="72"/>
        <v>AURKA</v>
      </c>
      <c r="B850" s="1" t="s">
        <v>145</v>
      </c>
      <c r="C850" s="1">
        <v>5.4967146E7</v>
      </c>
      <c r="D850" s="1" t="s">
        <v>8</v>
      </c>
      <c r="E850" s="1">
        <v>25.0</v>
      </c>
      <c r="F850" s="1" t="s">
        <v>871</v>
      </c>
      <c r="G850" s="1">
        <v>0.0502907141058</v>
      </c>
    </row>
    <row r="851" ht="15.75" customHeight="1">
      <c r="A851" s="1" t="str">
        <f t="shared" si="72"/>
        <v>AURKA</v>
      </c>
      <c r="B851" s="1" t="s">
        <v>145</v>
      </c>
      <c r="C851" s="1">
        <v>5.4967137E7</v>
      </c>
      <c r="D851" s="1" t="s">
        <v>8</v>
      </c>
      <c r="E851" s="1">
        <v>25.0</v>
      </c>
      <c r="F851" s="1" t="s">
        <v>872</v>
      </c>
      <c r="G851" s="1">
        <v>1.09169278273</v>
      </c>
    </row>
    <row r="852" ht="15.75" customHeight="1">
      <c r="A852" s="1" t="str">
        <f t="shared" si="72"/>
        <v>AURKA</v>
      </c>
      <c r="B852" s="1" t="s">
        <v>145</v>
      </c>
      <c r="C852" s="1">
        <v>5.4967114E7</v>
      </c>
      <c r="D852" s="1" t="s">
        <v>8</v>
      </c>
      <c r="E852" s="1">
        <v>25.0</v>
      </c>
      <c r="F852" s="1" t="s">
        <v>873</v>
      </c>
      <c r="G852" s="1">
        <v>0.981521732168</v>
      </c>
    </row>
    <row r="853" ht="15.75" customHeight="1">
      <c r="A853" s="1" t="str">
        <f t="shared" si="72"/>
        <v>AURKA</v>
      </c>
      <c r="B853" s="1" t="s">
        <v>145</v>
      </c>
      <c r="C853" s="1">
        <v>5.496717E7</v>
      </c>
      <c r="D853" s="1" t="s">
        <v>8</v>
      </c>
      <c r="E853" s="1">
        <v>24.0</v>
      </c>
      <c r="F853" s="1" t="s">
        <v>874</v>
      </c>
      <c r="G853" s="1">
        <v>0.0768534023013</v>
      </c>
    </row>
    <row r="854" ht="15.75" customHeight="1">
      <c r="A854" s="1" t="str">
        <f t="shared" ref="A854:A863" si="73">"AURKB"</f>
        <v>AURKB</v>
      </c>
      <c r="B854" s="1" t="s">
        <v>39</v>
      </c>
      <c r="C854" s="1">
        <v>8113880.0</v>
      </c>
      <c r="D854" s="1" t="s">
        <v>8</v>
      </c>
      <c r="E854" s="1">
        <v>22.0</v>
      </c>
      <c r="F854" s="1" t="s">
        <v>875</v>
      </c>
      <c r="G854" s="1">
        <v>0.118318923757</v>
      </c>
    </row>
    <row r="855" ht="15.75" customHeight="1">
      <c r="A855" s="1" t="str">
        <f t="shared" si="73"/>
        <v>AURKB</v>
      </c>
      <c r="B855" s="1" t="s">
        <v>39</v>
      </c>
      <c r="C855" s="1">
        <v>8113699.0</v>
      </c>
      <c r="D855" s="1" t="s">
        <v>14</v>
      </c>
      <c r="E855" s="1">
        <v>24.0</v>
      </c>
      <c r="F855" s="1" t="s">
        <v>876</v>
      </c>
      <c r="G855" s="1">
        <v>0.433761714105</v>
      </c>
    </row>
    <row r="856" ht="15.75" customHeight="1">
      <c r="A856" s="1" t="str">
        <f t="shared" si="73"/>
        <v>AURKB</v>
      </c>
      <c r="B856" s="1" t="s">
        <v>39</v>
      </c>
      <c r="C856" s="1">
        <v>8113643.0</v>
      </c>
      <c r="D856" s="1" t="s">
        <v>14</v>
      </c>
      <c r="E856" s="1">
        <v>24.0</v>
      </c>
      <c r="F856" s="1" t="s">
        <v>877</v>
      </c>
      <c r="G856" s="1">
        <v>0.483349537225</v>
      </c>
    </row>
    <row r="857" ht="15.75" customHeight="1">
      <c r="A857" s="1" t="str">
        <f t="shared" si="73"/>
        <v>AURKB</v>
      </c>
      <c r="B857" s="1" t="s">
        <v>39</v>
      </c>
      <c r="C857" s="1">
        <v>8113846.0</v>
      </c>
      <c r="D857" s="1" t="s">
        <v>8</v>
      </c>
      <c r="E857" s="1">
        <v>23.0</v>
      </c>
      <c r="F857" s="1" t="s">
        <v>878</v>
      </c>
      <c r="G857" s="1">
        <v>1.09215645261</v>
      </c>
    </row>
    <row r="858" ht="15.75" customHeight="1">
      <c r="A858" s="1" t="str">
        <f t="shared" si="73"/>
        <v>AURKB</v>
      </c>
      <c r="B858" s="1" t="s">
        <v>39</v>
      </c>
      <c r="C858" s="1">
        <v>8113722.0</v>
      </c>
      <c r="D858" s="1" t="s">
        <v>8</v>
      </c>
      <c r="E858" s="1">
        <v>24.0</v>
      </c>
      <c r="F858" s="1" t="s">
        <v>879</v>
      </c>
      <c r="G858" s="1">
        <v>0.102534611177</v>
      </c>
    </row>
    <row r="859" ht="15.75" customHeight="1">
      <c r="A859" s="1" t="str">
        <f t="shared" si="73"/>
        <v>AURKB</v>
      </c>
      <c r="B859" s="1" t="s">
        <v>39</v>
      </c>
      <c r="C859" s="1">
        <v>8113750.0</v>
      </c>
      <c r="D859" s="1" t="s">
        <v>8</v>
      </c>
      <c r="E859" s="1">
        <v>24.0</v>
      </c>
      <c r="F859" s="1" t="s">
        <v>880</v>
      </c>
      <c r="G859" s="1">
        <v>-0.0193551855689</v>
      </c>
    </row>
    <row r="860" ht="15.75" customHeight="1">
      <c r="A860" s="1" t="str">
        <f t="shared" si="73"/>
        <v>AURKB</v>
      </c>
      <c r="B860" s="1" t="s">
        <v>39</v>
      </c>
      <c r="C860" s="1">
        <v>8113717.0</v>
      </c>
      <c r="D860" s="1" t="s">
        <v>8</v>
      </c>
      <c r="E860" s="1">
        <v>23.0</v>
      </c>
      <c r="F860" s="1" t="s">
        <v>881</v>
      </c>
      <c r="G860" s="1">
        <v>0.890313068152</v>
      </c>
    </row>
    <row r="861" ht="15.75" customHeight="1">
      <c r="A861" s="1" t="str">
        <f t="shared" si="73"/>
        <v>AURKB</v>
      </c>
      <c r="B861" s="1" t="s">
        <v>39</v>
      </c>
      <c r="C861" s="1">
        <v>8113712.0</v>
      </c>
      <c r="D861" s="1" t="s">
        <v>8</v>
      </c>
      <c r="E861" s="1">
        <v>24.0</v>
      </c>
      <c r="F861" s="1" t="s">
        <v>882</v>
      </c>
      <c r="G861" s="1">
        <v>0.599051473127</v>
      </c>
    </row>
    <row r="862" ht="15.75" customHeight="1">
      <c r="A862" s="1" t="str">
        <f t="shared" si="73"/>
        <v>AURKB</v>
      </c>
      <c r="B862" s="1" t="s">
        <v>39</v>
      </c>
      <c r="C862" s="1">
        <v>8113859.0</v>
      </c>
      <c r="D862" s="1" t="s">
        <v>14</v>
      </c>
      <c r="E862" s="1">
        <v>24.0</v>
      </c>
      <c r="F862" s="1" t="s">
        <v>883</v>
      </c>
      <c r="G862" s="1">
        <v>1.01753047924</v>
      </c>
    </row>
    <row r="863" ht="15.75" customHeight="1">
      <c r="A863" s="1" t="str">
        <f t="shared" si="73"/>
        <v>AURKB</v>
      </c>
      <c r="B863" s="1" t="s">
        <v>39</v>
      </c>
      <c r="C863" s="1">
        <v>8113824.0</v>
      </c>
      <c r="D863" s="1" t="s">
        <v>8</v>
      </c>
      <c r="E863" s="1">
        <v>24.0</v>
      </c>
      <c r="F863" s="1" t="s">
        <v>884</v>
      </c>
      <c r="G863" s="1">
        <v>0.264838902428</v>
      </c>
    </row>
    <row r="864" ht="15.75" customHeight="1">
      <c r="A864" s="1" t="str">
        <f t="shared" ref="A864:A873" si="74">"B3GALT4"</f>
        <v>B3GALT4</v>
      </c>
      <c r="B864" s="1" t="s">
        <v>28</v>
      </c>
      <c r="C864" s="1">
        <v>3.3245016E7</v>
      </c>
      <c r="D864" s="1" t="s">
        <v>8</v>
      </c>
      <c r="E864" s="1">
        <v>23.0</v>
      </c>
      <c r="F864" s="1" t="s">
        <v>885</v>
      </c>
      <c r="G864" s="1">
        <v>0.950972891052</v>
      </c>
    </row>
    <row r="865" ht="15.75" customHeight="1">
      <c r="A865" s="1" t="str">
        <f t="shared" si="74"/>
        <v>B3GALT4</v>
      </c>
      <c r="B865" s="1" t="s">
        <v>28</v>
      </c>
      <c r="C865" s="1">
        <v>3.324505E7</v>
      </c>
      <c r="D865" s="1" t="s">
        <v>8</v>
      </c>
      <c r="E865" s="1">
        <v>23.0</v>
      </c>
      <c r="F865" s="1" t="s">
        <v>886</v>
      </c>
      <c r="G865" s="1">
        <v>0.209422691163</v>
      </c>
    </row>
    <row r="866" ht="15.75" customHeight="1">
      <c r="A866" s="1" t="str">
        <f t="shared" si="74"/>
        <v>B3GALT4</v>
      </c>
      <c r="B866" s="1" t="s">
        <v>28</v>
      </c>
      <c r="C866" s="1">
        <v>3.3245073E7</v>
      </c>
      <c r="D866" s="1" t="s">
        <v>8</v>
      </c>
      <c r="E866" s="1">
        <v>24.0</v>
      </c>
      <c r="F866" s="1" t="s">
        <v>887</v>
      </c>
      <c r="G866" s="1">
        <v>0.699406038238</v>
      </c>
    </row>
    <row r="867" ht="15.75" customHeight="1">
      <c r="A867" s="1" t="str">
        <f t="shared" si="74"/>
        <v>B3GALT4</v>
      </c>
      <c r="B867" s="1" t="s">
        <v>28</v>
      </c>
      <c r="C867" s="1">
        <v>3.324509E7</v>
      </c>
      <c r="D867" s="1" t="s">
        <v>8</v>
      </c>
      <c r="E867" s="1">
        <v>22.0</v>
      </c>
      <c r="F867" s="1" t="s">
        <v>888</v>
      </c>
      <c r="G867" s="1">
        <v>0.99864538311</v>
      </c>
    </row>
    <row r="868" ht="15.75" customHeight="1">
      <c r="A868" s="1" t="str">
        <f t="shared" si="74"/>
        <v>B3GALT4</v>
      </c>
      <c r="B868" s="1" t="s">
        <v>28</v>
      </c>
      <c r="C868" s="1">
        <v>3.32451E7</v>
      </c>
      <c r="D868" s="1" t="s">
        <v>8</v>
      </c>
      <c r="E868" s="1">
        <v>24.0</v>
      </c>
      <c r="F868" s="1" t="s">
        <v>889</v>
      </c>
      <c r="G868" s="1">
        <v>0.362871508194</v>
      </c>
    </row>
    <row r="869" ht="15.75" customHeight="1">
      <c r="A869" s="1" t="str">
        <f t="shared" si="74"/>
        <v>B3GALT4</v>
      </c>
      <c r="B869" s="1" t="s">
        <v>28</v>
      </c>
      <c r="C869" s="1">
        <v>3.3245154E7</v>
      </c>
      <c r="D869" s="1" t="s">
        <v>8</v>
      </c>
      <c r="E869" s="1">
        <v>22.0</v>
      </c>
      <c r="F869" s="1" t="s">
        <v>890</v>
      </c>
      <c r="G869" s="1">
        <v>0.988335662766</v>
      </c>
    </row>
    <row r="870" ht="15.75" customHeight="1">
      <c r="A870" s="1" t="str">
        <f t="shared" si="74"/>
        <v>B3GALT4</v>
      </c>
      <c r="B870" s="1" t="s">
        <v>28</v>
      </c>
      <c r="C870" s="1">
        <v>3.3245176E7</v>
      </c>
      <c r="D870" s="1" t="s">
        <v>8</v>
      </c>
      <c r="E870" s="1">
        <v>24.0</v>
      </c>
      <c r="F870" s="1" t="s">
        <v>891</v>
      </c>
      <c r="G870" s="1">
        <v>1.01301895412</v>
      </c>
    </row>
    <row r="871" ht="15.75" customHeight="1">
      <c r="A871" s="1" t="str">
        <f t="shared" si="74"/>
        <v>B3GALT4</v>
      </c>
      <c r="B871" s="1" t="s">
        <v>28</v>
      </c>
      <c r="C871" s="1">
        <v>3.3244894E7</v>
      </c>
      <c r="D871" s="1" t="s">
        <v>14</v>
      </c>
      <c r="E871" s="1">
        <v>24.0</v>
      </c>
      <c r="F871" s="1" t="s">
        <v>892</v>
      </c>
      <c r="G871" s="1">
        <v>0.585327872475</v>
      </c>
    </row>
    <row r="872" ht="15.75" customHeight="1">
      <c r="A872" s="1" t="str">
        <f t="shared" si="74"/>
        <v>B3GALT4</v>
      </c>
      <c r="B872" s="1" t="s">
        <v>28</v>
      </c>
      <c r="C872" s="1">
        <v>3.3244959E7</v>
      </c>
      <c r="D872" s="1" t="s">
        <v>14</v>
      </c>
      <c r="E872" s="1">
        <v>23.0</v>
      </c>
      <c r="F872" s="1" t="s">
        <v>893</v>
      </c>
      <c r="G872" s="1">
        <v>0.260397290257</v>
      </c>
    </row>
    <row r="873" ht="15.75" customHeight="1">
      <c r="A873" s="1" t="str">
        <f t="shared" si="74"/>
        <v>B3GALT4</v>
      </c>
      <c r="B873" s="1" t="s">
        <v>28</v>
      </c>
      <c r="C873" s="1">
        <v>3.3245003E7</v>
      </c>
      <c r="D873" s="1" t="s">
        <v>8</v>
      </c>
      <c r="E873" s="1">
        <v>23.0</v>
      </c>
      <c r="F873" s="1" t="s">
        <v>894</v>
      </c>
      <c r="G873" s="1">
        <v>0.913966437331</v>
      </c>
    </row>
    <row r="874" ht="15.75" customHeight="1">
      <c r="A874" s="1" t="str">
        <f t="shared" ref="A874:A883" si="75">"B4GALNT1"</f>
        <v>B4GALNT1</v>
      </c>
      <c r="B874" s="1" t="s">
        <v>379</v>
      </c>
      <c r="C874" s="1">
        <v>5.8027027E7</v>
      </c>
      <c r="D874" s="1" t="s">
        <v>14</v>
      </c>
      <c r="E874" s="1">
        <v>22.0</v>
      </c>
      <c r="F874" s="1" t="s">
        <v>895</v>
      </c>
      <c r="G874" s="1">
        <v>0.761084398733</v>
      </c>
    </row>
    <row r="875" ht="15.75" customHeight="1">
      <c r="A875" s="1" t="str">
        <f t="shared" si="75"/>
        <v>B4GALNT1</v>
      </c>
      <c r="B875" s="1" t="s">
        <v>379</v>
      </c>
      <c r="C875" s="1">
        <v>5.8027151E7</v>
      </c>
      <c r="D875" s="1" t="s">
        <v>14</v>
      </c>
      <c r="E875" s="1">
        <v>24.0</v>
      </c>
      <c r="F875" s="1" t="s">
        <v>896</v>
      </c>
      <c r="G875" s="1">
        <v>0.24847511125</v>
      </c>
    </row>
    <row r="876" ht="15.75" customHeight="1">
      <c r="A876" s="1" t="str">
        <f t="shared" si="75"/>
        <v>B4GALNT1</v>
      </c>
      <c r="B876" s="1" t="s">
        <v>379</v>
      </c>
      <c r="C876" s="1">
        <v>5.8026837E7</v>
      </c>
      <c r="D876" s="1" t="s">
        <v>8</v>
      </c>
      <c r="E876" s="1">
        <v>24.0</v>
      </c>
      <c r="F876" s="1" t="s">
        <v>897</v>
      </c>
      <c r="G876" s="1">
        <v>0.899496429085</v>
      </c>
    </row>
    <row r="877" ht="15.75" customHeight="1">
      <c r="A877" s="1" t="str">
        <f t="shared" si="75"/>
        <v>B4GALNT1</v>
      </c>
      <c r="B877" s="1" t="s">
        <v>379</v>
      </c>
      <c r="C877" s="1">
        <v>5.8026944E7</v>
      </c>
      <c r="D877" s="1" t="s">
        <v>8</v>
      </c>
      <c r="E877" s="1">
        <v>24.0</v>
      </c>
      <c r="F877" s="1" t="s">
        <v>898</v>
      </c>
      <c r="G877" s="1">
        <v>1.04870914618</v>
      </c>
    </row>
    <row r="878" ht="15.75" customHeight="1">
      <c r="A878" s="1" t="str">
        <f t="shared" si="75"/>
        <v>B4GALNT1</v>
      </c>
      <c r="B878" s="1" t="s">
        <v>379</v>
      </c>
      <c r="C878" s="1">
        <v>5.8026997E7</v>
      </c>
      <c r="D878" s="1" t="s">
        <v>8</v>
      </c>
      <c r="E878" s="1">
        <v>24.0</v>
      </c>
      <c r="F878" s="1" t="s">
        <v>899</v>
      </c>
      <c r="G878" s="1">
        <v>0.436103986073</v>
      </c>
    </row>
    <row r="879" ht="15.75" customHeight="1">
      <c r="A879" s="1" t="str">
        <f t="shared" si="75"/>
        <v>B4GALNT1</v>
      </c>
      <c r="B879" s="1" t="s">
        <v>379</v>
      </c>
      <c r="C879" s="1">
        <v>5.8027077E7</v>
      </c>
      <c r="D879" s="1" t="s">
        <v>8</v>
      </c>
      <c r="E879" s="1">
        <v>24.0</v>
      </c>
      <c r="F879" s="1" t="s">
        <v>900</v>
      </c>
      <c r="G879" s="1">
        <v>0.28356306369</v>
      </c>
    </row>
    <row r="880" ht="15.75" customHeight="1">
      <c r="A880" s="1" t="str">
        <f t="shared" si="75"/>
        <v>B4GALNT1</v>
      </c>
      <c r="B880" s="1" t="s">
        <v>379</v>
      </c>
      <c r="C880" s="1">
        <v>5.8026889E7</v>
      </c>
      <c r="D880" s="1" t="s">
        <v>14</v>
      </c>
      <c r="E880" s="1">
        <v>22.0</v>
      </c>
      <c r="F880" s="1" t="s">
        <v>901</v>
      </c>
      <c r="G880" s="1">
        <v>1.05179442473</v>
      </c>
    </row>
    <row r="881" ht="15.75" customHeight="1">
      <c r="A881" s="1" t="str">
        <f t="shared" si="75"/>
        <v>B4GALNT1</v>
      </c>
      <c r="B881" s="1" t="s">
        <v>379</v>
      </c>
      <c r="C881" s="1">
        <v>5.8026994E7</v>
      </c>
      <c r="D881" s="1" t="s">
        <v>14</v>
      </c>
      <c r="E881" s="1">
        <v>24.0</v>
      </c>
      <c r="F881" s="1" t="s">
        <v>902</v>
      </c>
      <c r="G881" s="1">
        <v>0.691597462169</v>
      </c>
    </row>
    <row r="882" ht="15.75" customHeight="1">
      <c r="A882" s="1" t="str">
        <f t="shared" si="75"/>
        <v>B4GALNT1</v>
      </c>
      <c r="B882" s="1" t="s">
        <v>379</v>
      </c>
      <c r="C882" s="1">
        <v>5.8027007E7</v>
      </c>
      <c r="D882" s="1" t="s">
        <v>14</v>
      </c>
      <c r="E882" s="1">
        <v>22.0</v>
      </c>
      <c r="F882" s="1" t="s">
        <v>903</v>
      </c>
      <c r="G882" s="1">
        <v>0.147252312321</v>
      </c>
    </row>
    <row r="883" ht="15.75" customHeight="1">
      <c r="A883" s="1" t="str">
        <f t="shared" si="75"/>
        <v>B4GALNT1</v>
      </c>
      <c r="B883" s="1" t="s">
        <v>379</v>
      </c>
      <c r="C883" s="1">
        <v>5.8027049E7</v>
      </c>
      <c r="D883" s="1" t="s">
        <v>14</v>
      </c>
      <c r="E883" s="1">
        <v>24.0</v>
      </c>
      <c r="F883" s="1" t="s">
        <v>904</v>
      </c>
      <c r="G883" s="1">
        <v>0.32116130748</v>
      </c>
    </row>
    <row r="884" ht="15.75" customHeight="1">
      <c r="A884" s="1" t="str">
        <f t="shared" ref="A884:A893" si="76">"BAK1"</f>
        <v>BAK1</v>
      </c>
      <c r="B884" s="1" t="s">
        <v>28</v>
      </c>
      <c r="C884" s="1">
        <v>3.3547773E7</v>
      </c>
      <c r="D884" s="1" t="s">
        <v>14</v>
      </c>
      <c r="E884" s="1">
        <v>24.0</v>
      </c>
      <c r="F884" s="1" t="s">
        <v>905</v>
      </c>
      <c r="G884" s="1">
        <v>0.984548496045</v>
      </c>
    </row>
    <row r="885" ht="15.75" customHeight="1">
      <c r="A885" s="1" t="str">
        <f t="shared" si="76"/>
        <v>BAK1</v>
      </c>
      <c r="B885" s="1" t="s">
        <v>28</v>
      </c>
      <c r="C885" s="1">
        <v>3.354804E7</v>
      </c>
      <c r="D885" s="1" t="s">
        <v>14</v>
      </c>
      <c r="E885" s="1">
        <v>24.0</v>
      </c>
      <c r="F885" s="1" t="s">
        <v>906</v>
      </c>
      <c r="G885" s="1">
        <v>0.913900199066</v>
      </c>
    </row>
    <row r="886" ht="15.75" customHeight="1">
      <c r="A886" s="1" t="str">
        <f t="shared" si="76"/>
        <v>BAK1</v>
      </c>
      <c r="B886" s="1" t="s">
        <v>28</v>
      </c>
      <c r="C886" s="1">
        <v>3.3547808E7</v>
      </c>
      <c r="D886" s="1" t="s">
        <v>14</v>
      </c>
      <c r="E886" s="1">
        <v>24.0</v>
      </c>
      <c r="F886" s="1" t="s">
        <v>907</v>
      </c>
      <c r="G886" s="1">
        <v>0.543232415296</v>
      </c>
    </row>
    <row r="887" ht="15.75" customHeight="1">
      <c r="A887" s="1" t="str">
        <f t="shared" si="76"/>
        <v>BAK1</v>
      </c>
      <c r="B887" s="1" t="s">
        <v>28</v>
      </c>
      <c r="C887" s="1">
        <v>3.3547756E7</v>
      </c>
      <c r="D887" s="1" t="s">
        <v>14</v>
      </c>
      <c r="E887" s="1">
        <v>25.0</v>
      </c>
      <c r="F887" s="1" t="s">
        <v>908</v>
      </c>
      <c r="G887" s="1">
        <v>0.673576574491</v>
      </c>
    </row>
    <row r="888" ht="15.75" customHeight="1">
      <c r="A888" s="1" t="str">
        <f t="shared" si="76"/>
        <v>BAK1</v>
      </c>
      <c r="B888" s="1" t="s">
        <v>28</v>
      </c>
      <c r="C888" s="1">
        <v>3.354778E7</v>
      </c>
      <c r="D888" s="1" t="s">
        <v>14</v>
      </c>
      <c r="E888" s="1">
        <v>24.0</v>
      </c>
      <c r="F888" s="1" t="s">
        <v>909</v>
      </c>
      <c r="G888" s="1">
        <v>1.02745897141</v>
      </c>
    </row>
    <row r="889" ht="15.75" customHeight="1">
      <c r="A889" s="1" t="str">
        <f t="shared" si="76"/>
        <v>BAK1</v>
      </c>
      <c r="B889" s="1" t="s">
        <v>28</v>
      </c>
      <c r="C889" s="1">
        <v>3.3548004E7</v>
      </c>
      <c r="D889" s="1" t="s">
        <v>8</v>
      </c>
      <c r="E889" s="1">
        <v>25.0</v>
      </c>
      <c r="F889" s="1" t="s">
        <v>910</v>
      </c>
      <c r="G889" s="1">
        <v>0.895940248572</v>
      </c>
    </row>
    <row r="890" ht="15.75" customHeight="1">
      <c r="A890" s="1" t="str">
        <f t="shared" si="76"/>
        <v>BAK1</v>
      </c>
      <c r="B890" s="1" t="s">
        <v>28</v>
      </c>
      <c r="C890" s="1">
        <v>3.3547752E7</v>
      </c>
      <c r="D890" s="1" t="s">
        <v>14</v>
      </c>
      <c r="E890" s="1">
        <v>26.0</v>
      </c>
      <c r="F890" s="1" t="s">
        <v>911</v>
      </c>
      <c r="G890" s="1">
        <v>0.87711575463</v>
      </c>
    </row>
    <row r="891" ht="15.75" customHeight="1">
      <c r="A891" s="1" t="str">
        <f t="shared" si="76"/>
        <v>BAK1</v>
      </c>
      <c r="B891" s="1" t="s">
        <v>28</v>
      </c>
      <c r="C891" s="1">
        <v>3.3547792E7</v>
      </c>
      <c r="D891" s="1" t="s">
        <v>8</v>
      </c>
      <c r="E891" s="1">
        <v>25.0</v>
      </c>
      <c r="F891" s="1" t="s">
        <v>912</v>
      </c>
      <c r="G891" s="1">
        <v>0.987992532543</v>
      </c>
    </row>
    <row r="892" ht="15.75" customHeight="1">
      <c r="A892" s="1" t="str">
        <f t="shared" si="76"/>
        <v>BAK1</v>
      </c>
      <c r="B892" s="1" t="s">
        <v>28</v>
      </c>
      <c r="C892" s="1">
        <v>3.3547736E7</v>
      </c>
      <c r="D892" s="1" t="s">
        <v>8</v>
      </c>
      <c r="E892" s="1">
        <v>27.0</v>
      </c>
      <c r="F892" s="1" t="s">
        <v>913</v>
      </c>
      <c r="G892" s="1">
        <v>0.260933403199</v>
      </c>
    </row>
    <row r="893" ht="15.75" customHeight="1">
      <c r="A893" s="1" t="str">
        <f t="shared" si="76"/>
        <v>BAK1</v>
      </c>
      <c r="B893" s="1" t="s">
        <v>28</v>
      </c>
      <c r="C893" s="1">
        <v>3.3547718E7</v>
      </c>
      <c r="D893" s="1" t="s">
        <v>8</v>
      </c>
      <c r="E893" s="1">
        <v>25.0</v>
      </c>
      <c r="F893" s="1" t="s">
        <v>914</v>
      </c>
      <c r="G893" s="1">
        <v>0.351397712459</v>
      </c>
    </row>
    <row r="894" ht="15.75" customHeight="1">
      <c r="A894" s="1" t="str">
        <f t="shared" ref="A894:A903" si="77">"BARD1"</f>
        <v>BARD1</v>
      </c>
      <c r="B894" s="1" t="s">
        <v>256</v>
      </c>
      <c r="C894" s="1">
        <v>2.15674429E8</v>
      </c>
      <c r="D894" s="1" t="s">
        <v>14</v>
      </c>
      <c r="E894" s="1">
        <v>23.0</v>
      </c>
      <c r="F894" s="1" t="s">
        <v>915</v>
      </c>
      <c r="G894" s="1">
        <v>0.398715528133</v>
      </c>
    </row>
    <row r="895" ht="15.75" customHeight="1">
      <c r="A895" s="1" t="str">
        <f t="shared" si="77"/>
        <v>BARD1</v>
      </c>
      <c r="B895" s="1" t="s">
        <v>256</v>
      </c>
      <c r="C895" s="1">
        <v>2.15674251E8</v>
      </c>
      <c r="D895" s="1" t="s">
        <v>14</v>
      </c>
      <c r="E895" s="1">
        <v>24.0</v>
      </c>
      <c r="F895" s="1" t="s">
        <v>916</v>
      </c>
      <c r="G895" s="1">
        <v>0.724471818315</v>
      </c>
    </row>
    <row r="896" ht="15.75" customHeight="1">
      <c r="A896" s="1" t="str">
        <f t="shared" si="77"/>
        <v>BARD1</v>
      </c>
      <c r="B896" s="1" t="s">
        <v>256</v>
      </c>
      <c r="C896" s="1">
        <v>2.15674246E8</v>
      </c>
      <c r="D896" s="1" t="s">
        <v>14</v>
      </c>
      <c r="E896" s="1">
        <v>24.0</v>
      </c>
      <c r="F896" s="1" t="s">
        <v>917</v>
      </c>
      <c r="G896" s="1">
        <v>-0.128263912481</v>
      </c>
    </row>
    <row r="897" ht="15.75" customHeight="1">
      <c r="A897" s="1" t="str">
        <f t="shared" si="77"/>
        <v>BARD1</v>
      </c>
      <c r="B897" s="1" t="s">
        <v>256</v>
      </c>
      <c r="C897" s="1">
        <v>2.15674188E8</v>
      </c>
      <c r="D897" s="1" t="s">
        <v>14</v>
      </c>
      <c r="E897" s="1">
        <v>22.0</v>
      </c>
      <c r="F897" s="1" t="s">
        <v>918</v>
      </c>
      <c r="G897" s="1">
        <v>0.471384537833</v>
      </c>
    </row>
    <row r="898" ht="15.75" customHeight="1">
      <c r="A898" s="1" t="str">
        <f t="shared" si="77"/>
        <v>BARD1</v>
      </c>
      <c r="B898" s="1" t="s">
        <v>256</v>
      </c>
      <c r="C898" s="1">
        <v>2.15674399E8</v>
      </c>
      <c r="D898" s="1" t="s">
        <v>8</v>
      </c>
      <c r="E898" s="1">
        <v>24.0</v>
      </c>
      <c r="F898" s="1" t="s">
        <v>919</v>
      </c>
      <c r="G898" s="1">
        <v>1.43493243049</v>
      </c>
    </row>
    <row r="899" ht="15.75" customHeight="1">
      <c r="A899" s="1" t="str">
        <f t="shared" si="77"/>
        <v>BARD1</v>
      </c>
      <c r="B899" s="1" t="s">
        <v>256</v>
      </c>
      <c r="C899" s="1">
        <v>2.15674297E8</v>
      </c>
      <c r="D899" s="1" t="s">
        <v>8</v>
      </c>
      <c r="E899" s="1">
        <v>24.0</v>
      </c>
      <c r="F899" s="1" t="s">
        <v>920</v>
      </c>
      <c r="G899" s="1">
        <v>0.304745619405</v>
      </c>
    </row>
    <row r="900" ht="15.75" customHeight="1">
      <c r="A900" s="1" t="str">
        <f t="shared" si="77"/>
        <v>BARD1</v>
      </c>
      <c r="B900" s="1" t="s">
        <v>256</v>
      </c>
      <c r="C900" s="1">
        <v>2.15674278E8</v>
      </c>
      <c r="D900" s="1" t="s">
        <v>8</v>
      </c>
      <c r="E900" s="1">
        <v>23.0</v>
      </c>
      <c r="F900" s="1" t="s">
        <v>921</v>
      </c>
      <c r="G900" s="1">
        <v>0.298696711925</v>
      </c>
    </row>
    <row r="901" ht="15.75" customHeight="1">
      <c r="A901" s="1" t="str">
        <f t="shared" si="77"/>
        <v>BARD1</v>
      </c>
      <c r="B901" s="1" t="s">
        <v>256</v>
      </c>
      <c r="C901" s="1">
        <v>2.15674263E8</v>
      </c>
      <c r="D901" s="1" t="s">
        <v>8</v>
      </c>
      <c r="E901" s="1">
        <v>24.0</v>
      </c>
      <c r="F901" s="1" t="s">
        <v>922</v>
      </c>
      <c r="G901" s="1">
        <v>0.840595751197</v>
      </c>
    </row>
    <row r="902" ht="15.75" customHeight="1">
      <c r="A902" s="1" t="str">
        <f t="shared" si="77"/>
        <v>BARD1</v>
      </c>
      <c r="B902" s="1" t="s">
        <v>256</v>
      </c>
      <c r="C902" s="1">
        <v>2.15674198E8</v>
      </c>
      <c r="D902" s="1" t="s">
        <v>8</v>
      </c>
      <c r="E902" s="1">
        <v>23.0</v>
      </c>
      <c r="F902" s="1" t="s">
        <v>923</v>
      </c>
      <c r="G902" s="1">
        <v>0.557144485334</v>
      </c>
    </row>
    <row r="903" ht="15.75" customHeight="1">
      <c r="A903" s="1" t="str">
        <f t="shared" si="77"/>
        <v>BARD1</v>
      </c>
      <c r="B903" s="1" t="s">
        <v>256</v>
      </c>
      <c r="C903" s="1">
        <v>2.1567416E8</v>
      </c>
      <c r="D903" s="1" t="s">
        <v>8</v>
      </c>
      <c r="E903" s="1">
        <v>24.0</v>
      </c>
      <c r="F903" s="1" t="s">
        <v>924</v>
      </c>
      <c r="G903" s="1">
        <v>0.0160963125693</v>
      </c>
    </row>
    <row r="904" ht="15.75" customHeight="1">
      <c r="A904" s="1" t="str">
        <f t="shared" ref="A904:A914" si="78">"BCAS2"</f>
        <v>BCAS2</v>
      </c>
      <c r="B904" s="1" t="s">
        <v>108</v>
      </c>
      <c r="C904" s="1">
        <v>1.15124035E8</v>
      </c>
      <c r="D904" s="1" t="s">
        <v>14</v>
      </c>
      <c r="E904" s="1">
        <v>26.0</v>
      </c>
      <c r="F904" s="1" t="s">
        <v>925</v>
      </c>
      <c r="G904" s="1">
        <v>0.21536242086</v>
      </c>
    </row>
    <row r="905" ht="15.75" customHeight="1">
      <c r="A905" s="1" t="str">
        <f t="shared" si="78"/>
        <v>BCAS2</v>
      </c>
      <c r="B905" s="1" t="s">
        <v>108</v>
      </c>
      <c r="C905" s="1">
        <v>1.15124045E8</v>
      </c>
      <c r="D905" s="1" t="s">
        <v>14</v>
      </c>
      <c r="E905" s="1">
        <v>26.0</v>
      </c>
      <c r="F905" s="1" t="s">
        <v>926</v>
      </c>
      <c r="G905" s="1">
        <v>0.382860376498</v>
      </c>
    </row>
    <row r="906" ht="15.75" customHeight="1">
      <c r="A906" s="1" t="str">
        <f t="shared" si="78"/>
        <v>BCAS2</v>
      </c>
      <c r="B906" s="1" t="s">
        <v>108</v>
      </c>
      <c r="C906" s="1">
        <v>1.15124028E8</v>
      </c>
      <c r="D906" s="1" t="s">
        <v>14</v>
      </c>
      <c r="E906" s="1">
        <v>25.0</v>
      </c>
      <c r="F906" s="1" t="s">
        <v>927</v>
      </c>
      <c r="G906" s="1">
        <v>1.04194884343</v>
      </c>
    </row>
    <row r="907" ht="15.75" customHeight="1">
      <c r="A907" s="1" t="str">
        <f t="shared" si="78"/>
        <v>BCAS2</v>
      </c>
      <c r="B907" s="1" t="s">
        <v>108</v>
      </c>
      <c r="C907" s="1">
        <v>1.15124282E8</v>
      </c>
      <c r="D907" s="1" t="s">
        <v>8</v>
      </c>
      <c r="E907" s="1">
        <v>24.0</v>
      </c>
      <c r="F907" s="1" t="s">
        <v>928</v>
      </c>
      <c r="G907" s="1">
        <v>0.0782516354197</v>
      </c>
    </row>
    <row r="908" ht="15.75" customHeight="1">
      <c r="A908" s="1" t="str">
        <f t="shared" si="78"/>
        <v>BCAS2</v>
      </c>
      <c r="B908" s="1" t="s">
        <v>108</v>
      </c>
      <c r="C908" s="1">
        <v>1.15124276E8</v>
      </c>
      <c r="D908" s="1" t="s">
        <v>8</v>
      </c>
      <c r="E908" s="1">
        <v>24.0</v>
      </c>
      <c r="F908" s="1" t="s">
        <v>929</v>
      </c>
      <c r="G908" s="1">
        <v>0.109746052823</v>
      </c>
    </row>
    <row r="909" ht="15.75" customHeight="1">
      <c r="A909" s="1" t="str">
        <f t="shared" si="78"/>
        <v>BCAS2</v>
      </c>
      <c r="B909" s="1" t="s">
        <v>108</v>
      </c>
      <c r="C909" s="1">
        <v>1.15124077E8</v>
      </c>
      <c r="D909" s="1" t="s">
        <v>8</v>
      </c>
      <c r="E909" s="1">
        <v>23.0</v>
      </c>
      <c r="F909" s="1" t="s">
        <v>930</v>
      </c>
      <c r="G909" s="1">
        <v>0.0123022947745</v>
      </c>
    </row>
    <row r="910" ht="15.75" customHeight="1">
      <c r="A910" s="1" t="str">
        <f t="shared" si="78"/>
        <v>BCAS2</v>
      </c>
      <c r="B910" s="1" t="s">
        <v>108</v>
      </c>
      <c r="C910" s="1">
        <v>1.15124118E8</v>
      </c>
      <c r="D910" s="1" t="s">
        <v>8</v>
      </c>
      <c r="E910" s="1">
        <v>25.0</v>
      </c>
      <c r="F910" s="1" t="s">
        <v>931</v>
      </c>
      <c r="G910" s="1">
        <v>0.346839306949</v>
      </c>
    </row>
    <row r="911" ht="15.75" customHeight="1">
      <c r="A911" s="1" t="str">
        <f t="shared" si="78"/>
        <v>BCAS2</v>
      </c>
      <c r="B911" s="1" t="s">
        <v>108</v>
      </c>
      <c r="C911" s="1">
        <v>1.15124109E8</v>
      </c>
      <c r="D911" s="1" t="s">
        <v>8</v>
      </c>
      <c r="E911" s="1">
        <v>24.0</v>
      </c>
      <c r="F911" s="1" t="s">
        <v>932</v>
      </c>
      <c r="G911" s="1">
        <v>0.703017026653</v>
      </c>
    </row>
    <row r="912" ht="15.75" customHeight="1">
      <c r="A912" s="1" t="str">
        <f t="shared" si="78"/>
        <v>BCAS2</v>
      </c>
      <c r="B912" s="1" t="s">
        <v>108</v>
      </c>
      <c r="C912" s="1">
        <v>1.15124072E8</v>
      </c>
      <c r="D912" s="1" t="s">
        <v>8</v>
      </c>
      <c r="E912" s="1">
        <v>25.0</v>
      </c>
      <c r="F912" s="1" t="s">
        <v>933</v>
      </c>
      <c r="G912" s="1">
        <v>0.0542427879155</v>
      </c>
    </row>
    <row r="913" ht="15.75" customHeight="1">
      <c r="A913" s="1" t="str">
        <f t="shared" si="78"/>
        <v>BCAS2</v>
      </c>
      <c r="B913" s="1" t="s">
        <v>108</v>
      </c>
      <c r="C913" s="1">
        <v>1.15124031E8</v>
      </c>
      <c r="D913" s="1" t="s">
        <v>8</v>
      </c>
      <c r="E913" s="1">
        <v>26.0</v>
      </c>
      <c r="F913" s="1" t="s">
        <v>934</v>
      </c>
      <c r="G913" s="1">
        <v>0.206959904194</v>
      </c>
    </row>
    <row r="914" ht="15.75" customHeight="1">
      <c r="A914" s="1" t="str">
        <f t="shared" si="78"/>
        <v>BCAS2</v>
      </c>
      <c r="B914" s="1" t="s">
        <v>108</v>
      </c>
      <c r="C914" s="1">
        <v>1.1512422E8</v>
      </c>
      <c r="D914" s="1" t="s">
        <v>8</v>
      </c>
      <c r="E914" s="1">
        <v>25.0</v>
      </c>
      <c r="F914" s="1" t="s">
        <v>935</v>
      </c>
      <c r="G914" s="1">
        <v>1.25503412992</v>
      </c>
    </row>
    <row r="915" ht="15.75" customHeight="1">
      <c r="A915" s="1" t="str">
        <f t="shared" ref="A915:A924" si="79">"BCCIP"</f>
        <v>BCCIP</v>
      </c>
      <c r="B915" s="1" t="s">
        <v>176</v>
      </c>
      <c r="C915" s="1">
        <v>1.27512168E8</v>
      </c>
      <c r="D915" s="1" t="s">
        <v>8</v>
      </c>
      <c r="E915" s="1">
        <v>24.0</v>
      </c>
      <c r="F915" s="1" t="s">
        <v>936</v>
      </c>
      <c r="G915" s="1">
        <v>0.00244112043744</v>
      </c>
    </row>
    <row r="916" ht="15.75" customHeight="1">
      <c r="A916" s="1" t="str">
        <f t="shared" si="79"/>
        <v>BCCIP</v>
      </c>
      <c r="B916" s="1" t="s">
        <v>176</v>
      </c>
      <c r="C916" s="1">
        <v>1.27512165E8</v>
      </c>
      <c r="D916" s="1" t="s">
        <v>14</v>
      </c>
      <c r="E916" s="1">
        <v>23.0</v>
      </c>
      <c r="F916" s="1" t="s">
        <v>937</v>
      </c>
      <c r="G916" s="1">
        <v>1.59499764256</v>
      </c>
    </row>
    <row r="917" ht="15.75" customHeight="1">
      <c r="A917" s="1" t="str">
        <f t="shared" si="79"/>
        <v>BCCIP</v>
      </c>
      <c r="B917" s="1" t="s">
        <v>176</v>
      </c>
      <c r="C917" s="1">
        <v>1.27512137E8</v>
      </c>
      <c r="D917" s="1" t="s">
        <v>14</v>
      </c>
      <c r="E917" s="1">
        <v>24.0</v>
      </c>
      <c r="F917" s="1" t="s">
        <v>938</v>
      </c>
      <c r="G917" s="1">
        <v>0.028565469195</v>
      </c>
    </row>
    <row r="918" ht="15.75" customHeight="1">
      <c r="A918" s="1" t="str">
        <f t="shared" si="79"/>
        <v>BCCIP</v>
      </c>
      <c r="B918" s="1" t="s">
        <v>176</v>
      </c>
      <c r="C918" s="1">
        <v>1.27512384E8</v>
      </c>
      <c r="D918" s="1" t="s">
        <v>8</v>
      </c>
      <c r="E918" s="1">
        <v>24.0</v>
      </c>
      <c r="F918" s="1" t="s">
        <v>939</v>
      </c>
      <c r="G918" s="1">
        <v>0.024814075716</v>
      </c>
    </row>
    <row r="919" ht="15.75" customHeight="1">
      <c r="A919" s="1" t="str">
        <f t="shared" si="79"/>
        <v>BCCIP</v>
      </c>
      <c r="B919" s="1" t="s">
        <v>176</v>
      </c>
      <c r="C919" s="1">
        <v>1.27512324E8</v>
      </c>
      <c r="D919" s="1" t="s">
        <v>8</v>
      </c>
      <c r="E919" s="1">
        <v>24.0</v>
      </c>
      <c r="F919" s="1" t="s">
        <v>940</v>
      </c>
      <c r="G919" s="1">
        <v>0.0515725001636</v>
      </c>
    </row>
    <row r="920" ht="15.75" customHeight="1">
      <c r="A920" s="1" t="str">
        <f t="shared" si="79"/>
        <v>BCCIP</v>
      </c>
      <c r="B920" s="1" t="s">
        <v>176</v>
      </c>
      <c r="C920" s="1">
        <v>1.27512373E8</v>
      </c>
      <c r="D920" s="1" t="s">
        <v>14</v>
      </c>
      <c r="E920" s="1">
        <v>23.0</v>
      </c>
      <c r="F920" s="1" t="s">
        <v>941</v>
      </c>
      <c r="G920" s="1">
        <v>-0.0193995444038</v>
      </c>
    </row>
    <row r="921" ht="15.75" customHeight="1">
      <c r="A921" s="1" t="str">
        <f t="shared" si="79"/>
        <v>BCCIP</v>
      </c>
      <c r="B921" s="1" t="s">
        <v>176</v>
      </c>
      <c r="C921" s="1">
        <v>1.27512177E8</v>
      </c>
      <c r="D921" s="1" t="s">
        <v>8</v>
      </c>
      <c r="E921" s="1">
        <v>24.0</v>
      </c>
      <c r="F921" s="1" t="s">
        <v>942</v>
      </c>
      <c r="G921" s="1">
        <v>0.151242448997</v>
      </c>
    </row>
    <row r="922" ht="15.75" customHeight="1">
      <c r="A922" s="1" t="str">
        <f t="shared" si="79"/>
        <v>BCCIP</v>
      </c>
      <c r="B922" s="1" t="s">
        <v>176</v>
      </c>
      <c r="C922" s="1">
        <v>1.27512151E8</v>
      </c>
      <c r="D922" s="1" t="s">
        <v>8</v>
      </c>
      <c r="E922" s="1">
        <v>24.0</v>
      </c>
      <c r="F922" s="1" t="s">
        <v>943</v>
      </c>
      <c r="G922" s="1">
        <v>1.25375990844</v>
      </c>
    </row>
    <row r="923" ht="15.75" customHeight="1">
      <c r="A923" s="1" t="str">
        <f t="shared" si="79"/>
        <v>BCCIP</v>
      </c>
      <c r="B923" s="1" t="s">
        <v>176</v>
      </c>
      <c r="C923" s="1">
        <v>1.27512317E8</v>
      </c>
      <c r="D923" s="1" t="s">
        <v>14</v>
      </c>
      <c r="E923" s="1">
        <v>23.0</v>
      </c>
      <c r="F923" s="1" t="s">
        <v>944</v>
      </c>
      <c r="G923" s="1">
        <v>0.0411488520708</v>
      </c>
    </row>
    <row r="924" ht="15.75" customHeight="1">
      <c r="A924" s="1" t="str">
        <f t="shared" si="79"/>
        <v>BCCIP</v>
      </c>
      <c r="B924" s="1" t="s">
        <v>176</v>
      </c>
      <c r="C924" s="1">
        <v>1.27512076E8</v>
      </c>
      <c r="D924" s="1" t="s">
        <v>8</v>
      </c>
      <c r="E924" s="1">
        <v>24.0</v>
      </c>
      <c r="F924" s="1" t="s">
        <v>945</v>
      </c>
      <c r="G924" s="1">
        <v>0.0519775653065</v>
      </c>
    </row>
    <row r="925" ht="15.75" customHeight="1">
      <c r="A925" s="1" t="str">
        <f t="shared" ref="A925:A948" si="80">"BCL2L1"</f>
        <v>BCL2L1</v>
      </c>
      <c r="B925" s="1" t="s">
        <v>145</v>
      </c>
      <c r="C925" s="1">
        <v>3.0310189E7</v>
      </c>
      <c r="D925" s="1" t="s">
        <v>8</v>
      </c>
      <c r="E925" s="1">
        <v>24.0</v>
      </c>
      <c r="F925" s="1" t="s">
        <v>946</v>
      </c>
      <c r="G925" s="1">
        <v>-0.00960570308049</v>
      </c>
    </row>
    <row r="926" ht="15.75" customHeight="1">
      <c r="A926" s="1" t="str">
        <f t="shared" si="80"/>
        <v>BCL2L1</v>
      </c>
      <c r="B926" s="1" t="s">
        <v>145</v>
      </c>
      <c r="C926" s="1">
        <v>3.0310208E7</v>
      </c>
      <c r="D926" s="1" t="s">
        <v>8</v>
      </c>
      <c r="E926" s="1">
        <v>24.0</v>
      </c>
      <c r="F926" s="1" t="s">
        <v>947</v>
      </c>
      <c r="G926" s="1">
        <v>0.252225450327</v>
      </c>
    </row>
    <row r="927" ht="15.75" customHeight="1">
      <c r="A927" s="1" t="str">
        <f t="shared" si="80"/>
        <v>BCL2L1</v>
      </c>
      <c r="B927" s="1" t="s">
        <v>145</v>
      </c>
      <c r="C927" s="1">
        <v>3.0310298E7</v>
      </c>
      <c r="D927" s="1" t="s">
        <v>8</v>
      </c>
      <c r="E927" s="1">
        <v>24.0</v>
      </c>
      <c r="F927" s="1" t="s">
        <v>948</v>
      </c>
      <c r="G927" s="1">
        <v>0.772614468443</v>
      </c>
    </row>
    <row r="928" ht="15.75" customHeight="1">
      <c r="A928" s="1" t="str">
        <f t="shared" si="80"/>
        <v>BCL2L1</v>
      </c>
      <c r="B928" s="1" t="s">
        <v>145</v>
      </c>
      <c r="C928" s="1">
        <v>3.0310335E7</v>
      </c>
      <c r="D928" s="1" t="s">
        <v>8</v>
      </c>
      <c r="E928" s="1">
        <v>24.0</v>
      </c>
      <c r="F928" s="1" t="s">
        <v>949</v>
      </c>
      <c r="G928" s="1">
        <v>0.80552529866</v>
      </c>
    </row>
    <row r="929" ht="15.75" customHeight="1">
      <c r="A929" s="1" t="str">
        <f t="shared" si="80"/>
        <v>BCL2L1</v>
      </c>
      <c r="B929" s="1" t="s">
        <v>145</v>
      </c>
      <c r="C929" s="1">
        <v>3.0310345E7</v>
      </c>
      <c r="D929" s="1" t="s">
        <v>8</v>
      </c>
      <c r="E929" s="1">
        <v>24.0</v>
      </c>
      <c r="F929" s="1" t="s">
        <v>950</v>
      </c>
      <c r="G929" s="1">
        <v>0.616740887922</v>
      </c>
    </row>
    <row r="930" ht="15.75" customHeight="1">
      <c r="A930" s="1" t="str">
        <f t="shared" si="80"/>
        <v>BCL2L1</v>
      </c>
      <c r="B930" s="1" t="s">
        <v>145</v>
      </c>
      <c r="C930" s="1">
        <v>3.0310405E7</v>
      </c>
      <c r="D930" s="1" t="s">
        <v>8</v>
      </c>
      <c r="E930" s="1">
        <v>24.0</v>
      </c>
      <c r="F930" s="1" t="s">
        <v>951</v>
      </c>
      <c r="G930" s="1">
        <v>0.152235664356</v>
      </c>
    </row>
    <row r="931" ht="15.75" customHeight="1">
      <c r="A931" s="1" t="str">
        <f t="shared" si="80"/>
        <v>BCL2L1</v>
      </c>
      <c r="B931" s="1" t="s">
        <v>145</v>
      </c>
      <c r="C931" s="1">
        <v>3.0310415E7</v>
      </c>
      <c r="D931" s="1" t="s">
        <v>8</v>
      </c>
      <c r="E931" s="1">
        <v>24.0</v>
      </c>
      <c r="F931" s="1" t="s">
        <v>952</v>
      </c>
      <c r="G931" s="1">
        <v>0.555060863288</v>
      </c>
    </row>
    <row r="932" ht="15.75" customHeight="1">
      <c r="A932" s="1" t="str">
        <f t="shared" si="80"/>
        <v>BCL2L1</v>
      </c>
      <c r="B932" s="1" t="s">
        <v>145</v>
      </c>
      <c r="C932" s="1">
        <v>3.0310527E7</v>
      </c>
      <c r="D932" s="1" t="s">
        <v>8</v>
      </c>
      <c r="E932" s="1">
        <v>24.0</v>
      </c>
      <c r="F932" s="1" t="s">
        <v>953</v>
      </c>
      <c r="G932" s="1">
        <v>-0.0156641843554</v>
      </c>
    </row>
    <row r="933" ht="15.75" customHeight="1">
      <c r="A933" s="1" t="str">
        <f t="shared" si="80"/>
        <v>BCL2L1</v>
      </c>
      <c r="B933" s="1" t="s">
        <v>145</v>
      </c>
      <c r="C933" s="1">
        <v>3.0310581E7</v>
      </c>
      <c r="D933" s="1" t="s">
        <v>14</v>
      </c>
      <c r="E933" s="1">
        <v>24.0</v>
      </c>
      <c r="F933" s="1" t="s">
        <v>954</v>
      </c>
      <c r="G933" s="1">
        <v>0.909952410246</v>
      </c>
    </row>
    <row r="934" ht="15.75" customHeight="1">
      <c r="A934" s="1" t="str">
        <f t="shared" si="80"/>
        <v>BCL2L1</v>
      </c>
      <c r="B934" s="1" t="s">
        <v>145</v>
      </c>
      <c r="C934" s="1">
        <v>3.0310593E7</v>
      </c>
      <c r="D934" s="1" t="s">
        <v>8</v>
      </c>
      <c r="E934" s="1">
        <v>24.0</v>
      </c>
      <c r="F934" s="1" t="s">
        <v>955</v>
      </c>
      <c r="G934" s="1">
        <v>0.227626160338</v>
      </c>
    </row>
    <row r="935" ht="15.75" customHeight="1">
      <c r="A935" s="1" t="str">
        <f t="shared" si="80"/>
        <v>BCL2L1</v>
      </c>
      <c r="B935" s="1" t="s">
        <v>145</v>
      </c>
      <c r="C935" s="1">
        <v>3.0310654E7</v>
      </c>
      <c r="D935" s="1" t="s">
        <v>8</v>
      </c>
      <c r="E935" s="1">
        <v>24.0</v>
      </c>
      <c r="F935" s="1" t="s">
        <v>956</v>
      </c>
      <c r="G935" s="1">
        <v>1.10432186676E-4</v>
      </c>
    </row>
    <row r="936" ht="15.75" customHeight="1">
      <c r="A936" s="1" t="str">
        <f t="shared" si="80"/>
        <v>BCL2L1</v>
      </c>
      <c r="B936" s="1" t="s">
        <v>145</v>
      </c>
      <c r="C936" s="1">
        <v>3.031066E7</v>
      </c>
      <c r="D936" s="1" t="s">
        <v>8</v>
      </c>
      <c r="E936" s="1">
        <v>22.0</v>
      </c>
      <c r="F936" s="1" t="s">
        <v>957</v>
      </c>
      <c r="G936" s="1">
        <v>1.1225093089</v>
      </c>
    </row>
    <row r="937" ht="15.75" customHeight="1">
      <c r="A937" s="1" t="str">
        <f t="shared" si="80"/>
        <v>BCL2L1</v>
      </c>
      <c r="B937" s="1" t="s">
        <v>145</v>
      </c>
      <c r="C937" s="1">
        <v>3.0310696E7</v>
      </c>
      <c r="D937" s="1" t="s">
        <v>8</v>
      </c>
      <c r="E937" s="1">
        <v>23.0</v>
      </c>
      <c r="F937" s="1" t="s">
        <v>958</v>
      </c>
      <c r="G937" s="1">
        <v>0.00287415621232</v>
      </c>
    </row>
    <row r="938" ht="15.75" customHeight="1">
      <c r="A938" s="1" t="str">
        <f t="shared" si="80"/>
        <v>BCL2L1</v>
      </c>
      <c r="B938" s="1" t="s">
        <v>145</v>
      </c>
      <c r="C938" s="1">
        <v>3.031025E7</v>
      </c>
      <c r="D938" s="1" t="s">
        <v>14</v>
      </c>
      <c r="E938" s="1">
        <v>24.0</v>
      </c>
      <c r="F938" s="1" t="s">
        <v>959</v>
      </c>
      <c r="G938" s="1">
        <v>0.201777677119</v>
      </c>
    </row>
    <row r="939" ht="15.75" customHeight="1">
      <c r="A939" s="1" t="str">
        <f t="shared" si="80"/>
        <v>BCL2L1</v>
      </c>
      <c r="B939" s="1" t="s">
        <v>145</v>
      </c>
      <c r="C939" s="1">
        <v>3.0310262E7</v>
      </c>
      <c r="D939" s="1" t="s">
        <v>14</v>
      </c>
      <c r="E939" s="1">
        <v>24.0</v>
      </c>
      <c r="F939" s="1" t="s">
        <v>960</v>
      </c>
      <c r="G939" s="1">
        <v>0.277267176243</v>
      </c>
    </row>
    <row r="940" ht="15.75" customHeight="1">
      <c r="A940" s="1" t="str">
        <f t="shared" si="80"/>
        <v>BCL2L1</v>
      </c>
      <c r="B940" s="1" t="s">
        <v>145</v>
      </c>
      <c r="C940" s="1">
        <v>3.0310661E7</v>
      </c>
      <c r="D940" s="1" t="s">
        <v>8</v>
      </c>
      <c r="E940" s="1">
        <v>22.0</v>
      </c>
      <c r="F940" s="1" t="s">
        <v>961</v>
      </c>
      <c r="G940" s="1">
        <v>0.967538280855</v>
      </c>
    </row>
    <row r="941" ht="15.75" customHeight="1">
      <c r="A941" s="1" t="str">
        <f t="shared" si="80"/>
        <v>BCL2L1</v>
      </c>
      <c r="B941" s="1" t="s">
        <v>145</v>
      </c>
      <c r="C941" s="1">
        <v>3.0310589E7</v>
      </c>
      <c r="D941" s="1" t="s">
        <v>14</v>
      </c>
      <c r="E941" s="1">
        <v>24.0</v>
      </c>
      <c r="F941" s="1" t="s">
        <v>962</v>
      </c>
      <c r="G941" s="1">
        <v>0.104392408586</v>
      </c>
    </row>
    <row r="942" ht="15.75" customHeight="1">
      <c r="A942" s="1" t="str">
        <f t="shared" si="80"/>
        <v>BCL2L1</v>
      </c>
      <c r="B942" s="1" t="s">
        <v>145</v>
      </c>
      <c r="C942" s="1">
        <v>3.0310182E7</v>
      </c>
      <c r="D942" s="1" t="s">
        <v>8</v>
      </c>
      <c r="E942" s="1">
        <v>25.0</v>
      </c>
      <c r="F942" s="1" t="s">
        <v>963</v>
      </c>
      <c r="G942" s="1">
        <v>-0.0591053704324</v>
      </c>
    </row>
    <row r="943" ht="15.75" customHeight="1">
      <c r="A943" s="1" t="str">
        <f t="shared" si="80"/>
        <v>BCL2L1</v>
      </c>
      <c r="B943" s="1" t="s">
        <v>145</v>
      </c>
      <c r="C943" s="1">
        <v>3.0310556E7</v>
      </c>
      <c r="D943" s="1" t="s">
        <v>8</v>
      </c>
      <c r="E943" s="1">
        <v>24.0</v>
      </c>
      <c r="F943" s="1" t="s">
        <v>964</v>
      </c>
      <c r="G943" s="1">
        <v>0.0847305817757</v>
      </c>
    </row>
    <row r="944" ht="15.75" customHeight="1">
      <c r="A944" s="1" t="str">
        <f t="shared" si="80"/>
        <v>BCL2L1</v>
      </c>
      <c r="B944" s="1" t="s">
        <v>145</v>
      </c>
      <c r="C944" s="1">
        <v>3.0310534E7</v>
      </c>
      <c r="D944" s="1" t="s">
        <v>14</v>
      </c>
      <c r="E944" s="1">
        <v>22.0</v>
      </c>
      <c r="F944" s="1" t="s">
        <v>965</v>
      </c>
      <c r="G944" s="1">
        <v>0.444227351054</v>
      </c>
    </row>
    <row r="945" ht="15.75" customHeight="1">
      <c r="A945" s="1" t="str">
        <f t="shared" si="80"/>
        <v>BCL2L1</v>
      </c>
      <c r="B945" s="1" t="s">
        <v>145</v>
      </c>
      <c r="C945" s="1">
        <v>3.0310334E7</v>
      </c>
      <c r="D945" s="1" t="s">
        <v>8</v>
      </c>
      <c r="E945" s="1">
        <v>24.0</v>
      </c>
      <c r="F945" s="1" t="s">
        <v>966</v>
      </c>
      <c r="G945" s="1">
        <v>0.635667122493</v>
      </c>
    </row>
    <row r="946" ht="15.75" customHeight="1">
      <c r="A946" s="1" t="str">
        <f t="shared" si="80"/>
        <v>BCL2L1</v>
      </c>
      <c r="B946" s="1" t="s">
        <v>145</v>
      </c>
      <c r="C946" s="1">
        <v>3.0310594E7</v>
      </c>
      <c r="D946" s="1" t="s">
        <v>8</v>
      </c>
      <c r="E946" s="1">
        <v>23.0</v>
      </c>
      <c r="F946" s="1" t="s">
        <v>967</v>
      </c>
      <c r="G946" s="1">
        <v>0.0132053029682</v>
      </c>
    </row>
    <row r="947" ht="15.75" customHeight="1">
      <c r="A947" s="1" t="str">
        <f t="shared" si="80"/>
        <v>BCL2L1</v>
      </c>
      <c r="B947" s="1" t="s">
        <v>145</v>
      </c>
      <c r="C947" s="1">
        <v>3.0310585E7</v>
      </c>
      <c r="D947" s="1" t="s">
        <v>14</v>
      </c>
      <c r="E947" s="1">
        <v>23.0</v>
      </c>
      <c r="F947" s="1" t="s">
        <v>968</v>
      </c>
      <c r="G947" s="1">
        <v>0.52433542956</v>
      </c>
    </row>
    <row r="948" ht="15.75" customHeight="1">
      <c r="A948" s="1" t="str">
        <f t="shared" si="80"/>
        <v>BCL2L1</v>
      </c>
      <c r="B948" s="1" t="s">
        <v>145</v>
      </c>
      <c r="C948" s="1">
        <v>3.03102E7</v>
      </c>
      <c r="D948" s="1" t="s">
        <v>8</v>
      </c>
      <c r="E948" s="1">
        <v>25.0</v>
      </c>
      <c r="F948" s="1" t="s">
        <v>969</v>
      </c>
      <c r="G948" s="1">
        <v>0.0867216046307</v>
      </c>
    </row>
    <row r="949" ht="15.75" customHeight="1">
      <c r="A949" s="1" t="str">
        <f t="shared" ref="A949:A965" si="81">"BCLAF1"</f>
        <v>BCLAF1</v>
      </c>
      <c r="B949" s="1" t="s">
        <v>28</v>
      </c>
      <c r="C949" s="1">
        <v>1.36610894E8</v>
      </c>
      <c r="D949" s="1" t="s">
        <v>8</v>
      </c>
      <c r="E949" s="1">
        <v>23.0</v>
      </c>
      <c r="F949" s="1" t="s">
        <v>970</v>
      </c>
      <c r="G949" s="1">
        <v>1.23620660325</v>
      </c>
    </row>
    <row r="950" ht="15.75" customHeight="1">
      <c r="A950" s="1" t="str">
        <f t="shared" si="81"/>
        <v>BCLAF1</v>
      </c>
      <c r="B950" s="1" t="s">
        <v>28</v>
      </c>
      <c r="C950" s="1">
        <v>1.36600732E8</v>
      </c>
      <c r="D950" s="1" t="s">
        <v>8</v>
      </c>
      <c r="E950" s="1">
        <v>27.0</v>
      </c>
      <c r="F950" s="1" t="s">
        <v>971</v>
      </c>
      <c r="G950" s="1">
        <v>0.138810652437</v>
      </c>
    </row>
    <row r="951" ht="15.75" customHeight="1">
      <c r="A951" s="1" t="str">
        <f t="shared" si="81"/>
        <v>BCLAF1</v>
      </c>
      <c r="B951" s="1" t="s">
        <v>28</v>
      </c>
      <c r="C951" s="1">
        <v>1.36600999E8</v>
      </c>
      <c r="D951" s="1" t="s">
        <v>8</v>
      </c>
      <c r="E951" s="1">
        <v>21.0</v>
      </c>
      <c r="F951" s="1" t="s">
        <v>972</v>
      </c>
      <c r="G951" s="1">
        <v>0.029478748222</v>
      </c>
    </row>
    <row r="952" ht="15.75" customHeight="1">
      <c r="A952" s="1" t="str">
        <f t="shared" si="81"/>
        <v>BCLAF1</v>
      </c>
      <c r="B952" s="1" t="s">
        <v>28</v>
      </c>
      <c r="C952" s="1">
        <v>1.36610747E8</v>
      </c>
      <c r="D952" s="1" t="s">
        <v>8</v>
      </c>
      <c r="E952" s="1">
        <v>23.0</v>
      </c>
      <c r="F952" s="1" t="s">
        <v>973</v>
      </c>
      <c r="G952" s="1">
        <v>0.0563364869976</v>
      </c>
    </row>
    <row r="953" ht="15.75" customHeight="1">
      <c r="A953" s="1" t="str">
        <f t="shared" si="81"/>
        <v>BCLAF1</v>
      </c>
      <c r="B953" s="1" t="s">
        <v>28</v>
      </c>
      <c r="C953" s="1">
        <v>1.36610761E8</v>
      </c>
      <c r="D953" s="1" t="s">
        <v>8</v>
      </c>
      <c r="E953" s="1">
        <v>24.0</v>
      </c>
      <c r="F953" s="1" t="s">
        <v>974</v>
      </c>
      <c r="G953" s="1">
        <v>0.0219284478311</v>
      </c>
    </row>
    <row r="954" ht="15.75" customHeight="1">
      <c r="A954" s="1" t="str">
        <f t="shared" si="81"/>
        <v>BCLAF1</v>
      </c>
      <c r="B954" s="1" t="s">
        <v>28</v>
      </c>
      <c r="C954" s="1">
        <v>1.36610795E8</v>
      </c>
      <c r="D954" s="1" t="s">
        <v>8</v>
      </c>
      <c r="E954" s="1">
        <v>24.0</v>
      </c>
      <c r="F954" s="1" t="s">
        <v>975</v>
      </c>
      <c r="G954" s="1">
        <v>0.0745992490942</v>
      </c>
    </row>
    <row r="955" ht="15.75" customHeight="1">
      <c r="A955" s="1" t="str">
        <f t="shared" si="81"/>
        <v>BCLAF1</v>
      </c>
      <c r="B955" s="1" t="s">
        <v>28</v>
      </c>
      <c r="C955" s="1">
        <v>1.36610817E8</v>
      </c>
      <c r="D955" s="1" t="s">
        <v>8</v>
      </c>
      <c r="E955" s="1">
        <v>24.0</v>
      </c>
      <c r="F955" s="1" t="s">
        <v>976</v>
      </c>
      <c r="G955" s="1">
        <v>0.103217424346</v>
      </c>
    </row>
    <row r="956" ht="15.75" customHeight="1">
      <c r="A956" s="1" t="str">
        <f t="shared" si="81"/>
        <v>BCLAF1</v>
      </c>
      <c r="B956" s="1" t="s">
        <v>28</v>
      </c>
      <c r="C956" s="1">
        <v>1.36610905E8</v>
      </c>
      <c r="D956" s="1" t="s">
        <v>8</v>
      </c>
      <c r="E956" s="1">
        <v>22.0</v>
      </c>
      <c r="F956" s="1" t="s">
        <v>977</v>
      </c>
      <c r="G956" s="1">
        <v>0.57872709391</v>
      </c>
    </row>
    <row r="957" ht="15.75" customHeight="1">
      <c r="A957" s="1" t="str">
        <f t="shared" si="81"/>
        <v>BCLAF1</v>
      </c>
      <c r="B957" s="1" t="s">
        <v>28</v>
      </c>
      <c r="C957" s="1">
        <v>1.36610912E8</v>
      </c>
      <c r="D957" s="1" t="s">
        <v>8</v>
      </c>
      <c r="E957" s="1">
        <v>24.0</v>
      </c>
      <c r="F957" s="1" t="s">
        <v>978</v>
      </c>
      <c r="G957" s="1">
        <v>0.170489985998</v>
      </c>
    </row>
    <row r="958" ht="15.75" customHeight="1">
      <c r="A958" s="1" t="str">
        <f t="shared" si="81"/>
        <v>BCLAF1</v>
      </c>
      <c r="B958" s="1" t="s">
        <v>28</v>
      </c>
      <c r="C958" s="1">
        <v>1.36610875E8</v>
      </c>
      <c r="D958" s="1" t="s">
        <v>14</v>
      </c>
      <c r="E958" s="1">
        <v>24.0</v>
      </c>
      <c r="F958" s="1" t="s">
        <v>979</v>
      </c>
      <c r="G958" s="1">
        <v>-0.0648773843928</v>
      </c>
    </row>
    <row r="959" ht="15.75" customHeight="1">
      <c r="A959" s="1" t="str">
        <f t="shared" si="81"/>
        <v>BCLAF1</v>
      </c>
      <c r="B959" s="1" t="s">
        <v>28</v>
      </c>
      <c r="C959" s="1">
        <v>1.36600993E8</v>
      </c>
      <c r="D959" s="1" t="s">
        <v>14</v>
      </c>
      <c r="E959" s="1">
        <v>28.0</v>
      </c>
      <c r="F959" s="1" t="s">
        <v>980</v>
      </c>
      <c r="G959" s="1">
        <v>-0.0879097340788</v>
      </c>
    </row>
    <row r="960" ht="15.75" customHeight="1">
      <c r="A960" s="1" t="str">
        <f t="shared" si="81"/>
        <v>BCLAF1</v>
      </c>
      <c r="B960" s="1" t="s">
        <v>28</v>
      </c>
      <c r="C960" s="1">
        <v>1.36600818E8</v>
      </c>
      <c r="D960" s="1" t="s">
        <v>14</v>
      </c>
      <c r="E960" s="1">
        <v>22.0</v>
      </c>
      <c r="F960" s="1" t="s">
        <v>981</v>
      </c>
      <c r="G960" s="1">
        <v>0.0469753287929</v>
      </c>
    </row>
    <row r="961" ht="15.75" customHeight="1">
      <c r="A961" s="1" t="str">
        <f t="shared" si="81"/>
        <v>BCLAF1</v>
      </c>
      <c r="B961" s="1" t="s">
        <v>28</v>
      </c>
      <c r="C961" s="1">
        <v>1.36600816E8</v>
      </c>
      <c r="D961" s="1" t="s">
        <v>14</v>
      </c>
      <c r="E961" s="1">
        <v>27.0</v>
      </c>
      <c r="F961" s="1" t="s">
        <v>982</v>
      </c>
      <c r="G961" s="1">
        <v>-0.0538225368024</v>
      </c>
    </row>
    <row r="962" ht="15.75" customHeight="1">
      <c r="A962" s="1" t="str">
        <f t="shared" si="81"/>
        <v>BCLAF1</v>
      </c>
      <c r="B962" s="1" t="s">
        <v>28</v>
      </c>
      <c r="C962" s="1">
        <v>1.36600789E8</v>
      </c>
      <c r="D962" s="1" t="s">
        <v>14</v>
      </c>
      <c r="E962" s="1">
        <v>25.0</v>
      </c>
      <c r="F962" s="1" t="s">
        <v>983</v>
      </c>
      <c r="G962" s="1">
        <v>-9.20985791821E-4</v>
      </c>
    </row>
    <row r="963" ht="15.75" customHeight="1">
      <c r="A963" s="1" t="str">
        <f t="shared" si="81"/>
        <v>BCLAF1</v>
      </c>
      <c r="B963" s="1" t="s">
        <v>28</v>
      </c>
      <c r="C963" s="1">
        <v>1.36610871E8</v>
      </c>
      <c r="D963" s="1" t="s">
        <v>8</v>
      </c>
      <c r="E963" s="1">
        <v>24.0</v>
      </c>
      <c r="F963" s="1" t="s">
        <v>984</v>
      </c>
      <c r="G963" s="1">
        <v>0.390932339494</v>
      </c>
    </row>
    <row r="964" ht="15.75" customHeight="1">
      <c r="A964" s="1" t="str">
        <f t="shared" si="81"/>
        <v>BCLAF1</v>
      </c>
      <c r="B964" s="1" t="s">
        <v>28</v>
      </c>
      <c r="C964" s="1">
        <v>1.36600736E8</v>
      </c>
      <c r="D964" s="1" t="s">
        <v>14</v>
      </c>
      <c r="E964" s="1">
        <v>26.0</v>
      </c>
      <c r="F964" s="1" t="s">
        <v>985</v>
      </c>
      <c r="G964" s="1">
        <v>0.0462964454058</v>
      </c>
    </row>
    <row r="965" ht="15.75" customHeight="1">
      <c r="A965" s="1" t="str">
        <f t="shared" si="81"/>
        <v>BCLAF1</v>
      </c>
      <c r="B965" s="1" t="s">
        <v>28</v>
      </c>
      <c r="C965" s="1">
        <v>1.36610946E8</v>
      </c>
      <c r="D965" s="1" t="s">
        <v>8</v>
      </c>
      <c r="E965" s="1">
        <v>23.0</v>
      </c>
      <c r="F965" s="1" t="s">
        <v>986</v>
      </c>
      <c r="G965" s="1">
        <v>1.18506630284</v>
      </c>
    </row>
    <row r="966" ht="15.75" customHeight="1">
      <c r="A966" s="1" t="str">
        <f t="shared" ref="A966:A975" si="82">"BDP1"</f>
        <v>BDP1</v>
      </c>
      <c r="B966" s="1" t="s">
        <v>987</v>
      </c>
      <c r="C966" s="1">
        <v>7.0751448E7</v>
      </c>
      <c r="D966" s="1" t="s">
        <v>14</v>
      </c>
      <c r="E966" s="1">
        <v>23.0</v>
      </c>
      <c r="F966" s="1" t="s">
        <v>988</v>
      </c>
      <c r="G966" s="1">
        <v>-0.0336638641194</v>
      </c>
    </row>
    <row r="967" ht="15.75" customHeight="1">
      <c r="A967" s="1" t="str">
        <f t="shared" si="82"/>
        <v>BDP1</v>
      </c>
      <c r="B967" s="1" t="s">
        <v>987</v>
      </c>
      <c r="C967" s="1">
        <v>7.0751638E7</v>
      </c>
      <c r="D967" s="1" t="s">
        <v>14</v>
      </c>
      <c r="E967" s="1">
        <v>24.0</v>
      </c>
      <c r="F967" s="1" t="s">
        <v>989</v>
      </c>
      <c r="G967" s="1">
        <v>0.0684630254459</v>
      </c>
    </row>
    <row r="968" ht="15.75" customHeight="1">
      <c r="A968" s="1" t="str">
        <f t="shared" si="82"/>
        <v>BDP1</v>
      </c>
      <c r="B968" s="1" t="s">
        <v>987</v>
      </c>
      <c r="C968" s="1">
        <v>7.0751594E7</v>
      </c>
      <c r="D968" s="1" t="s">
        <v>14</v>
      </c>
      <c r="E968" s="1">
        <v>24.0</v>
      </c>
      <c r="F968" s="1" t="s">
        <v>990</v>
      </c>
      <c r="G968" s="1">
        <v>0.157444624282</v>
      </c>
    </row>
    <row r="969" ht="15.75" customHeight="1">
      <c r="A969" s="1" t="str">
        <f t="shared" si="82"/>
        <v>BDP1</v>
      </c>
      <c r="B969" s="1" t="s">
        <v>987</v>
      </c>
      <c r="C969" s="1">
        <v>7.0751572E7</v>
      </c>
      <c r="D969" s="1" t="s">
        <v>14</v>
      </c>
      <c r="E969" s="1">
        <v>24.0</v>
      </c>
      <c r="F969" s="1" t="s">
        <v>991</v>
      </c>
      <c r="G969" s="1">
        <v>0.204911625191</v>
      </c>
    </row>
    <row r="970" ht="15.75" customHeight="1">
      <c r="A970" s="1" t="str">
        <f t="shared" si="82"/>
        <v>BDP1</v>
      </c>
      <c r="B970" s="1" t="s">
        <v>987</v>
      </c>
      <c r="C970" s="1">
        <v>7.075153E7</v>
      </c>
      <c r="D970" s="1" t="s">
        <v>14</v>
      </c>
      <c r="E970" s="1">
        <v>23.0</v>
      </c>
      <c r="F970" s="1" t="s">
        <v>992</v>
      </c>
      <c r="G970" s="1">
        <v>0.558130665277</v>
      </c>
    </row>
    <row r="971" ht="15.75" customHeight="1">
      <c r="A971" s="1" t="str">
        <f t="shared" si="82"/>
        <v>BDP1</v>
      </c>
      <c r="B971" s="1" t="s">
        <v>987</v>
      </c>
      <c r="C971" s="1">
        <v>7.0751473E7</v>
      </c>
      <c r="D971" s="1" t="s">
        <v>14</v>
      </c>
      <c r="E971" s="1">
        <v>24.0</v>
      </c>
      <c r="F971" s="1" t="s">
        <v>993</v>
      </c>
      <c r="G971" s="1">
        <v>0.10412247145</v>
      </c>
    </row>
    <row r="972" ht="15.75" customHeight="1">
      <c r="A972" s="1" t="str">
        <f t="shared" si="82"/>
        <v>BDP1</v>
      </c>
      <c r="B972" s="1" t="s">
        <v>987</v>
      </c>
      <c r="C972" s="1">
        <v>7.0751465E7</v>
      </c>
      <c r="D972" s="1" t="s">
        <v>14</v>
      </c>
      <c r="E972" s="1">
        <v>24.0</v>
      </c>
      <c r="F972" s="1" t="s">
        <v>994</v>
      </c>
      <c r="G972" s="1">
        <v>0.0096445307863</v>
      </c>
    </row>
    <row r="973" ht="15.75" customHeight="1">
      <c r="A973" s="1" t="str">
        <f t="shared" si="82"/>
        <v>BDP1</v>
      </c>
      <c r="B973" s="1" t="s">
        <v>987</v>
      </c>
      <c r="C973" s="1">
        <v>7.0751699E7</v>
      </c>
      <c r="D973" s="1" t="s">
        <v>8</v>
      </c>
      <c r="E973" s="1">
        <v>23.0</v>
      </c>
      <c r="F973" s="1" t="s">
        <v>995</v>
      </c>
      <c r="G973" s="1">
        <v>0.593378518542</v>
      </c>
    </row>
    <row r="974" ht="15.75" customHeight="1">
      <c r="A974" s="1" t="str">
        <f t="shared" si="82"/>
        <v>BDP1</v>
      </c>
      <c r="B974" s="1" t="s">
        <v>987</v>
      </c>
      <c r="C974" s="1">
        <v>7.075169E7</v>
      </c>
      <c r="D974" s="1" t="s">
        <v>8</v>
      </c>
      <c r="E974" s="1">
        <v>23.0</v>
      </c>
      <c r="F974" s="1" t="s">
        <v>996</v>
      </c>
      <c r="G974" s="1">
        <v>1.84849081618</v>
      </c>
    </row>
    <row r="975" ht="15.75" customHeight="1">
      <c r="A975" s="1" t="str">
        <f t="shared" si="82"/>
        <v>BDP1</v>
      </c>
      <c r="B975" s="1" t="s">
        <v>987</v>
      </c>
      <c r="C975" s="1">
        <v>7.0751627E7</v>
      </c>
      <c r="D975" s="1" t="s">
        <v>8</v>
      </c>
      <c r="E975" s="1">
        <v>25.0</v>
      </c>
      <c r="F975" s="1" t="s">
        <v>997</v>
      </c>
      <c r="G975" s="1">
        <v>0.0927745630506</v>
      </c>
    </row>
    <row r="976" ht="15.75" customHeight="1">
      <c r="A976" s="1" t="str">
        <f t="shared" ref="A976:A984" si="83">"BIRC5"</f>
        <v>BIRC5</v>
      </c>
      <c r="B976" s="1" t="s">
        <v>39</v>
      </c>
      <c r="C976" s="1">
        <v>7.6210499E7</v>
      </c>
      <c r="D976" s="1" t="s">
        <v>8</v>
      </c>
      <c r="E976" s="1">
        <v>24.0</v>
      </c>
      <c r="F976" s="1" t="s">
        <v>998</v>
      </c>
      <c r="G976" s="1">
        <v>0.514533555785</v>
      </c>
    </row>
    <row r="977" ht="15.75" customHeight="1">
      <c r="A977" s="1" t="str">
        <f t="shared" si="83"/>
        <v>BIRC5</v>
      </c>
      <c r="B977" s="1" t="s">
        <v>39</v>
      </c>
      <c r="C977" s="1">
        <v>7.6210422E7</v>
      </c>
      <c r="D977" s="1" t="s">
        <v>8</v>
      </c>
      <c r="E977" s="1">
        <v>24.0</v>
      </c>
      <c r="F977" s="1" t="s">
        <v>999</v>
      </c>
      <c r="G977" s="1">
        <v>0.113775224266</v>
      </c>
    </row>
    <row r="978" ht="15.75" customHeight="1">
      <c r="A978" s="1" t="str">
        <f t="shared" si="83"/>
        <v>BIRC5</v>
      </c>
      <c r="B978" s="1" t="s">
        <v>39</v>
      </c>
      <c r="C978" s="1">
        <v>7.6210404E7</v>
      </c>
      <c r="D978" s="1" t="s">
        <v>8</v>
      </c>
      <c r="E978" s="1">
        <v>24.0</v>
      </c>
      <c r="F978" s="1" t="s">
        <v>1000</v>
      </c>
      <c r="G978" s="1">
        <v>1.05051984396</v>
      </c>
    </row>
    <row r="979" ht="15.75" customHeight="1">
      <c r="A979" s="1" t="str">
        <f t="shared" si="83"/>
        <v>BIRC5</v>
      </c>
      <c r="B979" s="1" t="s">
        <v>39</v>
      </c>
      <c r="C979" s="1">
        <v>7.621031E7</v>
      </c>
      <c r="D979" s="1" t="s">
        <v>14</v>
      </c>
      <c r="E979" s="1">
        <v>24.0</v>
      </c>
      <c r="F979" s="1" t="s">
        <v>1001</v>
      </c>
      <c r="G979" s="1">
        <v>0.319970409635</v>
      </c>
    </row>
    <row r="980" ht="15.75" customHeight="1">
      <c r="A980" s="1" t="str">
        <f t="shared" si="83"/>
        <v>BIRC5</v>
      </c>
      <c r="B980" s="1" t="s">
        <v>39</v>
      </c>
      <c r="C980" s="1">
        <v>7.6210341E7</v>
      </c>
      <c r="D980" s="1" t="s">
        <v>8</v>
      </c>
      <c r="E980" s="1">
        <v>23.0</v>
      </c>
      <c r="F980" s="1" t="s">
        <v>1002</v>
      </c>
      <c r="G980" s="1">
        <v>0.0254816552083</v>
      </c>
    </row>
    <row r="981" ht="15.75" customHeight="1">
      <c r="A981" s="1" t="str">
        <f t="shared" si="83"/>
        <v>BIRC5</v>
      </c>
      <c r="B981" s="1" t="s">
        <v>39</v>
      </c>
      <c r="C981" s="1">
        <v>7.6210371E7</v>
      </c>
      <c r="D981" s="1" t="s">
        <v>8</v>
      </c>
      <c r="E981" s="1">
        <v>23.0</v>
      </c>
      <c r="F981" s="1" t="s">
        <v>1003</v>
      </c>
      <c r="G981" s="1">
        <v>1.21044521366</v>
      </c>
    </row>
    <row r="982" ht="15.75" customHeight="1">
      <c r="A982" s="1" t="str">
        <f t="shared" si="83"/>
        <v>BIRC5</v>
      </c>
      <c r="B982" s="1" t="s">
        <v>39</v>
      </c>
      <c r="C982" s="1">
        <v>7.6210302E7</v>
      </c>
      <c r="D982" s="1" t="s">
        <v>8</v>
      </c>
      <c r="E982" s="1">
        <v>24.0</v>
      </c>
      <c r="F982" s="1" t="s">
        <v>1004</v>
      </c>
      <c r="G982" s="1">
        <v>0.706333714587</v>
      </c>
    </row>
    <row r="983" ht="15.75" customHeight="1">
      <c r="A983" s="1" t="str">
        <f t="shared" si="83"/>
        <v>BIRC5</v>
      </c>
      <c r="B983" s="1" t="s">
        <v>39</v>
      </c>
      <c r="C983" s="1">
        <v>7.6210254E7</v>
      </c>
      <c r="D983" s="1" t="s">
        <v>8</v>
      </c>
      <c r="E983" s="1">
        <v>24.0</v>
      </c>
      <c r="F983" s="1" t="s">
        <v>1005</v>
      </c>
      <c r="G983" s="1">
        <v>0.283730533639</v>
      </c>
    </row>
    <row r="984" ht="15.75" customHeight="1">
      <c r="A984" s="1" t="str">
        <f t="shared" si="83"/>
        <v>BIRC5</v>
      </c>
      <c r="B984" s="1" t="s">
        <v>39</v>
      </c>
      <c r="C984" s="1">
        <v>7.621032E7</v>
      </c>
      <c r="D984" s="1" t="s">
        <v>8</v>
      </c>
      <c r="E984" s="1">
        <v>22.0</v>
      </c>
      <c r="F984" s="1" t="s">
        <v>1006</v>
      </c>
      <c r="G984" s="1">
        <v>0.73903494238</v>
      </c>
    </row>
    <row r="985" ht="15.75" customHeight="1">
      <c r="A985" s="1" t="str">
        <f t="shared" ref="A985:A991" si="84">"BMS1"</f>
        <v>BMS1</v>
      </c>
      <c r="B985" s="1" t="s">
        <v>176</v>
      </c>
      <c r="C985" s="1">
        <v>4.3278259E7</v>
      </c>
      <c r="D985" s="1" t="s">
        <v>14</v>
      </c>
      <c r="E985" s="1">
        <v>24.0</v>
      </c>
      <c r="F985" s="1" t="s">
        <v>1007</v>
      </c>
      <c r="G985" s="1">
        <v>1.67641702768</v>
      </c>
    </row>
    <row r="986" ht="15.75" customHeight="1">
      <c r="A986" s="1" t="str">
        <f t="shared" si="84"/>
        <v>BMS1</v>
      </c>
      <c r="B986" s="1" t="s">
        <v>176</v>
      </c>
      <c r="C986" s="1">
        <v>4.3278292E7</v>
      </c>
      <c r="D986" s="1" t="s">
        <v>14</v>
      </c>
      <c r="E986" s="1">
        <v>23.0</v>
      </c>
      <c r="F986" s="1" t="s">
        <v>1008</v>
      </c>
      <c r="G986" s="1">
        <v>0.651595956827</v>
      </c>
    </row>
    <row r="987" ht="15.75" customHeight="1">
      <c r="A987" s="1" t="str">
        <f t="shared" si="84"/>
        <v>BMS1</v>
      </c>
      <c r="B987" s="1" t="s">
        <v>176</v>
      </c>
      <c r="C987" s="1">
        <v>4.3278298E7</v>
      </c>
      <c r="D987" s="1" t="s">
        <v>14</v>
      </c>
      <c r="E987" s="1">
        <v>22.0</v>
      </c>
      <c r="F987" s="1" t="s">
        <v>1009</v>
      </c>
      <c r="G987" s="1">
        <v>0.671987015492</v>
      </c>
    </row>
    <row r="988" ht="15.75" customHeight="1">
      <c r="A988" s="1" t="str">
        <f t="shared" si="84"/>
        <v>BMS1</v>
      </c>
      <c r="B988" s="1" t="s">
        <v>176</v>
      </c>
      <c r="C988" s="1">
        <v>4.3278244E7</v>
      </c>
      <c r="D988" s="1" t="s">
        <v>8</v>
      </c>
      <c r="E988" s="1">
        <v>25.0</v>
      </c>
      <c r="F988" s="1" t="s">
        <v>1010</v>
      </c>
      <c r="G988" s="1">
        <v>0.318747483201</v>
      </c>
    </row>
    <row r="989" ht="15.75" customHeight="1">
      <c r="A989" s="1" t="str">
        <f t="shared" si="84"/>
        <v>BMS1</v>
      </c>
      <c r="B989" s="1" t="s">
        <v>176</v>
      </c>
      <c r="C989" s="1">
        <v>4.3278422E7</v>
      </c>
      <c r="D989" s="1" t="s">
        <v>14</v>
      </c>
      <c r="E989" s="1">
        <v>25.0</v>
      </c>
      <c r="F989" s="1" t="s">
        <v>1011</v>
      </c>
      <c r="G989" s="1">
        <v>0.100304855775</v>
      </c>
    </row>
    <row r="990" ht="15.75" customHeight="1">
      <c r="A990" s="1" t="str">
        <f t="shared" si="84"/>
        <v>BMS1</v>
      </c>
      <c r="B990" s="1" t="s">
        <v>176</v>
      </c>
      <c r="C990" s="1">
        <v>4.3278445E7</v>
      </c>
      <c r="D990" s="1" t="s">
        <v>14</v>
      </c>
      <c r="E990" s="1">
        <v>24.0</v>
      </c>
      <c r="F990" s="1" t="s">
        <v>1012</v>
      </c>
      <c r="G990" s="1">
        <v>0.282599379694</v>
      </c>
    </row>
    <row r="991" ht="15.75" customHeight="1">
      <c r="A991" s="1" t="str">
        <f t="shared" si="84"/>
        <v>BMS1</v>
      </c>
      <c r="B991" s="1" t="s">
        <v>176</v>
      </c>
      <c r="C991" s="1">
        <v>4.3278484E7</v>
      </c>
      <c r="D991" s="1" t="s">
        <v>14</v>
      </c>
      <c r="E991" s="1">
        <v>25.0</v>
      </c>
      <c r="F991" s="1" t="s">
        <v>1013</v>
      </c>
      <c r="G991" s="1">
        <v>0.259570042595</v>
      </c>
    </row>
    <row r="992" ht="15.75" customHeight="1">
      <c r="A992" s="1" t="str">
        <f t="shared" ref="A992:A1001" si="85">"BNIP1"</f>
        <v>BNIP1</v>
      </c>
      <c r="B992" s="1" t="s">
        <v>987</v>
      </c>
      <c r="C992" s="1">
        <v>1.72571551E8</v>
      </c>
      <c r="D992" s="1" t="s">
        <v>14</v>
      </c>
      <c r="E992" s="1">
        <v>22.0</v>
      </c>
      <c r="F992" s="1" t="s">
        <v>1014</v>
      </c>
      <c r="G992" s="1">
        <v>0.999887678853</v>
      </c>
    </row>
    <row r="993" ht="15.75" customHeight="1">
      <c r="A993" s="1" t="str">
        <f t="shared" si="85"/>
        <v>BNIP1</v>
      </c>
      <c r="B993" s="1" t="s">
        <v>987</v>
      </c>
      <c r="C993" s="1">
        <v>1.72571779E8</v>
      </c>
      <c r="D993" s="1" t="s">
        <v>8</v>
      </c>
      <c r="E993" s="1">
        <v>23.0</v>
      </c>
      <c r="F993" s="1" t="s">
        <v>1015</v>
      </c>
      <c r="G993" s="1">
        <v>0.462603591106</v>
      </c>
    </row>
    <row r="994" ht="15.75" customHeight="1">
      <c r="A994" s="1" t="str">
        <f t="shared" si="85"/>
        <v>BNIP1</v>
      </c>
      <c r="B994" s="1" t="s">
        <v>987</v>
      </c>
      <c r="C994" s="1">
        <v>1.72571667E8</v>
      </c>
      <c r="D994" s="1" t="s">
        <v>8</v>
      </c>
      <c r="E994" s="1">
        <v>23.0</v>
      </c>
      <c r="F994" s="1" t="s">
        <v>1016</v>
      </c>
      <c r="G994" s="1">
        <v>0.995065645402</v>
      </c>
    </row>
    <row r="995" ht="15.75" customHeight="1">
      <c r="A995" s="1" t="str">
        <f t="shared" si="85"/>
        <v>BNIP1</v>
      </c>
      <c r="B995" s="1" t="s">
        <v>987</v>
      </c>
      <c r="C995" s="1">
        <v>1.72571772E8</v>
      </c>
      <c r="D995" s="1" t="s">
        <v>8</v>
      </c>
      <c r="E995" s="1">
        <v>23.0</v>
      </c>
      <c r="F995" s="1" t="s">
        <v>1017</v>
      </c>
      <c r="G995" s="1">
        <v>0.573966648001</v>
      </c>
    </row>
    <row r="996" ht="15.75" customHeight="1">
      <c r="A996" s="1" t="str">
        <f t="shared" si="85"/>
        <v>BNIP1</v>
      </c>
      <c r="B996" s="1" t="s">
        <v>987</v>
      </c>
      <c r="C996" s="1">
        <v>1.72571753E8</v>
      </c>
      <c r="D996" s="1" t="s">
        <v>8</v>
      </c>
      <c r="E996" s="1">
        <v>21.0</v>
      </c>
      <c r="F996" s="1" t="s">
        <v>1018</v>
      </c>
      <c r="G996" s="1">
        <v>0.0385744616052</v>
      </c>
    </row>
    <row r="997" ht="15.75" customHeight="1">
      <c r="A997" s="1" t="str">
        <f t="shared" si="85"/>
        <v>BNIP1</v>
      </c>
      <c r="B997" s="1" t="s">
        <v>987</v>
      </c>
      <c r="C997" s="1">
        <v>1.72571537E8</v>
      </c>
      <c r="D997" s="1" t="s">
        <v>14</v>
      </c>
      <c r="E997" s="1">
        <v>24.0</v>
      </c>
      <c r="F997" s="1" t="s">
        <v>1019</v>
      </c>
      <c r="G997" s="1">
        <v>0.657327164446</v>
      </c>
    </row>
    <row r="998" ht="15.75" customHeight="1">
      <c r="A998" s="1" t="str">
        <f t="shared" si="85"/>
        <v>BNIP1</v>
      </c>
      <c r="B998" s="1" t="s">
        <v>987</v>
      </c>
      <c r="C998" s="1">
        <v>1.72571534E8</v>
      </c>
      <c r="D998" s="1" t="s">
        <v>8</v>
      </c>
      <c r="E998" s="1">
        <v>24.0</v>
      </c>
      <c r="F998" s="1" t="s">
        <v>1020</v>
      </c>
      <c r="G998" s="1">
        <v>0.00754336157698</v>
      </c>
    </row>
    <row r="999" ht="15.75" customHeight="1">
      <c r="A999" s="1" t="str">
        <f t="shared" si="85"/>
        <v>BNIP1</v>
      </c>
      <c r="B999" s="1" t="s">
        <v>987</v>
      </c>
      <c r="C999" s="1">
        <v>1.72571644E8</v>
      </c>
      <c r="D999" s="1" t="s">
        <v>14</v>
      </c>
      <c r="E999" s="1">
        <v>23.0</v>
      </c>
      <c r="F999" s="1" t="s">
        <v>1021</v>
      </c>
      <c r="G999" s="1">
        <v>0.280972750233</v>
      </c>
    </row>
    <row r="1000" ht="15.75" customHeight="1">
      <c r="A1000" s="1" t="str">
        <f t="shared" si="85"/>
        <v>BNIP1</v>
      </c>
      <c r="B1000" s="1" t="s">
        <v>987</v>
      </c>
      <c r="C1000" s="1">
        <v>1.72571577E8</v>
      </c>
      <c r="D1000" s="1" t="s">
        <v>14</v>
      </c>
      <c r="E1000" s="1">
        <v>24.0</v>
      </c>
      <c r="F1000" s="1" t="s">
        <v>1022</v>
      </c>
      <c r="G1000" s="1">
        <v>0.84518509996</v>
      </c>
    </row>
    <row r="1001" ht="15.75" customHeight="1">
      <c r="A1001" s="1" t="str">
        <f t="shared" si="85"/>
        <v>BNIP1</v>
      </c>
      <c r="B1001" s="1" t="s">
        <v>987</v>
      </c>
      <c r="C1001" s="1">
        <v>1.72571521E8</v>
      </c>
      <c r="D1001" s="1" t="s">
        <v>8</v>
      </c>
      <c r="E1001" s="1">
        <v>24.0</v>
      </c>
      <c r="F1001" s="1" t="s">
        <v>1023</v>
      </c>
      <c r="G1001" s="1">
        <v>1.00504667574</v>
      </c>
    </row>
    <row r="1002" ht="15.75" customHeight="1">
      <c r="A1002" s="1" t="str">
        <f t="shared" ref="A1002:A1010" si="86">"BOD1L1"</f>
        <v>BOD1L1</v>
      </c>
      <c r="B1002" s="1" t="s">
        <v>87</v>
      </c>
      <c r="C1002" s="1">
        <v>1.3629244E7</v>
      </c>
      <c r="D1002" s="1" t="s">
        <v>8</v>
      </c>
      <c r="E1002" s="1">
        <v>22.0</v>
      </c>
      <c r="F1002" s="1" t="s">
        <v>1024</v>
      </c>
      <c r="G1002" s="1">
        <v>0.710588233541</v>
      </c>
    </row>
    <row r="1003" ht="15.75" customHeight="1">
      <c r="A1003" s="1" t="str">
        <f t="shared" si="86"/>
        <v>BOD1L1</v>
      </c>
      <c r="B1003" s="1" t="s">
        <v>87</v>
      </c>
      <c r="C1003" s="1">
        <v>1.3629299E7</v>
      </c>
      <c r="D1003" s="1" t="s">
        <v>8</v>
      </c>
      <c r="E1003" s="1">
        <v>23.0</v>
      </c>
      <c r="F1003" s="1" t="s">
        <v>1025</v>
      </c>
      <c r="G1003" s="1">
        <v>0.751342804515</v>
      </c>
    </row>
    <row r="1004" ht="15.75" customHeight="1">
      <c r="A1004" s="1" t="str">
        <f t="shared" si="86"/>
        <v>BOD1L1</v>
      </c>
      <c r="B1004" s="1" t="s">
        <v>87</v>
      </c>
      <c r="C1004" s="1">
        <v>1.3629203E7</v>
      </c>
      <c r="D1004" s="1" t="s">
        <v>14</v>
      </c>
      <c r="E1004" s="1">
        <v>24.0</v>
      </c>
      <c r="F1004" s="1" t="s">
        <v>1026</v>
      </c>
      <c r="G1004" s="1">
        <v>0.662622124457</v>
      </c>
    </row>
    <row r="1005" ht="15.75" customHeight="1">
      <c r="A1005" s="1" t="str">
        <f t="shared" si="86"/>
        <v>BOD1L1</v>
      </c>
      <c r="B1005" s="1" t="s">
        <v>87</v>
      </c>
      <c r="C1005" s="1">
        <v>1.3629247E7</v>
      </c>
      <c r="D1005" s="1" t="s">
        <v>14</v>
      </c>
      <c r="E1005" s="1">
        <v>24.0</v>
      </c>
      <c r="F1005" s="1" t="s">
        <v>1027</v>
      </c>
      <c r="G1005" s="1">
        <v>0.108466769221</v>
      </c>
    </row>
    <row r="1006" ht="15.75" customHeight="1">
      <c r="A1006" s="1" t="str">
        <f t="shared" si="86"/>
        <v>BOD1L1</v>
      </c>
      <c r="B1006" s="1" t="s">
        <v>87</v>
      </c>
      <c r="C1006" s="1">
        <v>1.362926E7</v>
      </c>
      <c r="D1006" s="1" t="s">
        <v>14</v>
      </c>
      <c r="E1006" s="1">
        <v>24.0</v>
      </c>
      <c r="F1006" s="1" t="s">
        <v>1028</v>
      </c>
      <c r="G1006" s="1">
        <v>0.347638074418</v>
      </c>
    </row>
    <row r="1007" ht="15.75" customHeight="1">
      <c r="A1007" s="1" t="str">
        <f t="shared" si="86"/>
        <v>BOD1L1</v>
      </c>
      <c r="B1007" s="1" t="s">
        <v>87</v>
      </c>
      <c r="C1007" s="1">
        <v>1.3629355E7</v>
      </c>
      <c r="D1007" s="1" t="s">
        <v>14</v>
      </c>
      <c r="E1007" s="1">
        <v>23.0</v>
      </c>
      <c r="F1007" s="1" t="s">
        <v>1029</v>
      </c>
      <c r="G1007" s="1">
        <v>0.10571500483</v>
      </c>
    </row>
    <row r="1008" ht="15.75" customHeight="1">
      <c r="A1008" s="1" t="str">
        <f t="shared" si="86"/>
        <v>BOD1L1</v>
      </c>
      <c r="B1008" s="1" t="s">
        <v>87</v>
      </c>
      <c r="C1008" s="1">
        <v>1.3629306E7</v>
      </c>
      <c r="D1008" s="1" t="s">
        <v>14</v>
      </c>
      <c r="E1008" s="1">
        <v>23.0</v>
      </c>
      <c r="F1008" s="1" t="s">
        <v>1030</v>
      </c>
      <c r="G1008" s="1">
        <v>1.53806896194</v>
      </c>
    </row>
    <row r="1009" ht="15.75" customHeight="1">
      <c r="A1009" s="1" t="str">
        <f t="shared" si="86"/>
        <v>BOD1L1</v>
      </c>
      <c r="B1009" s="1" t="s">
        <v>87</v>
      </c>
      <c r="C1009" s="1">
        <v>1.3629327E7</v>
      </c>
      <c r="D1009" s="1" t="s">
        <v>14</v>
      </c>
      <c r="E1009" s="1">
        <v>23.0</v>
      </c>
      <c r="F1009" s="1" t="s">
        <v>1031</v>
      </c>
      <c r="G1009" s="1">
        <v>0.513149219167</v>
      </c>
    </row>
    <row r="1010" ht="15.75" customHeight="1">
      <c r="A1010" s="1" t="str">
        <f t="shared" si="86"/>
        <v>BOD1L1</v>
      </c>
      <c r="B1010" s="1" t="s">
        <v>87</v>
      </c>
      <c r="C1010" s="1">
        <v>1.3629318E7</v>
      </c>
      <c r="D1010" s="1" t="s">
        <v>14</v>
      </c>
      <c r="E1010" s="1">
        <v>24.0</v>
      </c>
      <c r="F1010" s="1" t="s">
        <v>1032</v>
      </c>
      <c r="G1010" s="1">
        <v>0.517736566264</v>
      </c>
    </row>
    <row r="1011" ht="15.75" customHeight="1">
      <c r="A1011" s="1" t="str">
        <f t="shared" ref="A1011:A1020" si="87">"BOLA3"</f>
        <v>BOLA3</v>
      </c>
      <c r="B1011" s="1" t="s">
        <v>256</v>
      </c>
      <c r="C1011" s="1">
        <v>7.4375081E7</v>
      </c>
      <c r="D1011" s="1" t="s">
        <v>14</v>
      </c>
      <c r="E1011" s="1">
        <v>24.0</v>
      </c>
      <c r="F1011" s="1" t="s">
        <v>1033</v>
      </c>
      <c r="G1011" s="1">
        <v>0.101642929893</v>
      </c>
    </row>
    <row r="1012" ht="15.75" customHeight="1">
      <c r="A1012" s="1" t="str">
        <f t="shared" si="87"/>
        <v>BOLA3</v>
      </c>
      <c r="B1012" s="1" t="s">
        <v>256</v>
      </c>
      <c r="C1012" s="1">
        <v>7.4375102E7</v>
      </c>
      <c r="D1012" s="1" t="s">
        <v>8</v>
      </c>
      <c r="E1012" s="1">
        <v>24.0</v>
      </c>
      <c r="F1012" s="1" t="s">
        <v>1034</v>
      </c>
      <c r="G1012" s="1">
        <v>-0.185500052908</v>
      </c>
    </row>
    <row r="1013" ht="15.75" customHeight="1">
      <c r="A1013" s="1" t="str">
        <f t="shared" si="87"/>
        <v>BOLA3</v>
      </c>
      <c r="B1013" s="1" t="s">
        <v>256</v>
      </c>
      <c r="C1013" s="1">
        <v>7.4375094E7</v>
      </c>
      <c r="D1013" s="1" t="s">
        <v>8</v>
      </c>
      <c r="E1013" s="1">
        <v>23.0</v>
      </c>
      <c r="F1013" s="1" t="s">
        <v>1035</v>
      </c>
      <c r="G1013" s="1">
        <v>-0.00642944327122</v>
      </c>
    </row>
    <row r="1014" ht="15.75" customHeight="1">
      <c r="A1014" s="1" t="str">
        <f t="shared" si="87"/>
        <v>BOLA3</v>
      </c>
      <c r="B1014" s="1" t="s">
        <v>256</v>
      </c>
      <c r="C1014" s="1">
        <v>7.4375002E7</v>
      </c>
      <c r="D1014" s="1" t="s">
        <v>8</v>
      </c>
      <c r="E1014" s="1">
        <v>24.0</v>
      </c>
      <c r="F1014" s="1" t="s">
        <v>1036</v>
      </c>
      <c r="G1014" s="1">
        <v>0.0506670401175</v>
      </c>
    </row>
    <row r="1015" ht="15.75" customHeight="1">
      <c r="A1015" s="1" t="str">
        <f t="shared" si="87"/>
        <v>BOLA3</v>
      </c>
      <c r="B1015" s="1" t="s">
        <v>256</v>
      </c>
      <c r="C1015" s="1">
        <v>7.4374936E7</v>
      </c>
      <c r="D1015" s="1" t="s">
        <v>8</v>
      </c>
      <c r="E1015" s="1">
        <v>23.0</v>
      </c>
      <c r="F1015" s="1" t="s">
        <v>1037</v>
      </c>
      <c r="G1015" s="1">
        <v>1.08954291917</v>
      </c>
    </row>
    <row r="1016" ht="15.75" customHeight="1">
      <c r="A1016" s="1" t="str">
        <f t="shared" si="87"/>
        <v>BOLA3</v>
      </c>
      <c r="B1016" s="1" t="s">
        <v>256</v>
      </c>
      <c r="C1016" s="1">
        <v>7.4374906E7</v>
      </c>
      <c r="D1016" s="1" t="s">
        <v>8</v>
      </c>
      <c r="E1016" s="1">
        <v>23.0</v>
      </c>
      <c r="F1016" s="1" t="s">
        <v>1038</v>
      </c>
      <c r="G1016" s="1">
        <v>0.00780804436401</v>
      </c>
    </row>
    <row r="1017" ht="15.75" customHeight="1">
      <c r="A1017" s="1" t="str">
        <f t="shared" si="87"/>
        <v>BOLA3</v>
      </c>
      <c r="B1017" s="1" t="s">
        <v>256</v>
      </c>
      <c r="C1017" s="1">
        <v>7.4374846E7</v>
      </c>
      <c r="D1017" s="1" t="s">
        <v>8</v>
      </c>
      <c r="E1017" s="1">
        <v>24.0</v>
      </c>
      <c r="F1017" s="1" t="s">
        <v>1039</v>
      </c>
      <c r="G1017" s="1">
        <v>0.180217024414</v>
      </c>
    </row>
    <row r="1018" ht="15.75" customHeight="1">
      <c r="A1018" s="1" t="str">
        <f t="shared" si="87"/>
        <v>BOLA3</v>
      </c>
      <c r="B1018" s="1" t="s">
        <v>256</v>
      </c>
      <c r="C1018" s="1">
        <v>7.437513E7</v>
      </c>
      <c r="D1018" s="1" t="s">
        <v>8</v>
      </c>
      <c r="E1018" s="1">
        <v>24.0</v>
      </c>
      <c r="F1018" s="1" t="s">
        <v>1040</v>
      </c>
      <c r="G1018" s="1">
        <v>0.642973713802</v>
      </c>
    </row>
    <row r="1019" ht="15.75" customHeight="1">
      <c r="A1019" s="1" t="str">
        <f t="shared" si="87"/>
        <v>BOLA3</v>
      </c>
      <c r="B1019" s="1" t="s">
        <v>256</v>
      </c>
      <c r="C1019" s="1">
        <v>7.4375058E7</v>
      </c>
      <c r="D1019" s="1" t="s">
        <v>14</v>
      </c>
      <c r="E1019" s="1">
        <v>24.0</v>
      </c>
      <c r="F1019" s="1" t="s">
        <v>1041</v>
      </c>
      <c r="G1019" s="1">
        <v>1.26748336703</v>
      </c>
    </row>
    <row r="1020" ht="15.75" customHeight="1">
      <c r="A1020" s="1" t="str">
        <f t="shared" si="87"/>
        <v>BOLA3</v>
      </c>
      <c r="B1020" s="1" t="s">
        <v>256</v>
      </c>
      <c r="C1020" s="1">
        <v>7.4374825E7</v>
      </c>
      <c r="D1020" s="1" t="s">
        <v>8</v>
      </c>
      <c r="E1020" s="1">
        <v>22.0</v>
      </c>
      <c r="F1020" s="1" t="s">
        <v>1042</v>
      </c>
      <c r="G1020" s="1">
        <v>0.325633951551</v>
      </c>
    </row>
    <row r="1021" ht="15.75" customHeight="1">
      <c r="A1021" s="1" t="str">
        <f t="shared" ref="A1021:A1030" si="88">"BORA"</f>
        <v>BORA</v>
      </c>
      <c r="B1021" s="1" t="s">
        <v>76</v>
      </c>
      <c r="C1021" s="1">
        <v>7.3302308E7</v>
      </c>
      <c r="D1021" s="1" t="s">
        <v>14</v>
      </c>
      <c r="E1021" s="1">
        <v>24.0</v>
      </c>
      <c r="F1021" s="1" t="s">
        <v>1043</v>
      </c>
      <c r="G1021" s="1">
        <v>0.0750124288333</v>
      </c>
    </row>
    <row r="1022" ht="15.75" customHeight="1">
      <c r="A1022" s="1" t="str">
        <f t="shared" si="88"/>
        <v>BORA</v>
      </c>
      <c r="B1022" s="1" t="s">
        <v>76</v>
      </c>
      <c r="C1022" s="1">
        <v>7.3302247E7</v>
      </c>
      <c r="D1022" s="1" t="s">
        <v>14</v>
      </c>
      <c r="E1022" s="1">
        <v>24.0</v>
      </c>
      <c r="F1022" s="1" t="s">
        <v>1044</v>
      </c>
      <c r="G1022" s="1">
        <v>0.588842931699</v>
      </c>
    </row>
    <row r="1023" ht="15.75" customHeight="1">
      <c r="A1023" s="1" t="str">
        <f t="shared" si="88"/>
        <v>BORA</v>
      </c>
      <c r="B1023" s="1" t="s">
        <v>76</v>
      </c>
      <c r="C1023" s="1">
        <v>7.330217E7</v>
      </c>
      <c r="D1023" s="1" t="s">
        <v>14</v>
      </c>
      <c r="E1023" s="1">
        <v>22.0</v>
      </c>
      <c r="F1023" s="1" t="s">
        <v>1045</v>
      </c>
      <c r="G1023" s="1">
        <v>0.0606619833067</v>
      </c>
    </row>
    <row r="1024" ht="15.75" customHeight="1">
      <c r="A1024" s="1" t="str">
        <f t="shared" si="88"/>
        <v>BORA</v>
      </c>
      <c r="B1024" s="1" t="s">
        <v>76</v>
      </c>
      <c r="C1024" s="1">
        <v>7.3302018E7</v>
      </c>
      <c r="D1024" s="1" t="s">
        <v>8</v>
      </c>
      <c r="E1024" s="1">
        <v>23.0</v>
      </c>
      <c r="F1024" s="1" t="s">
        <v>1046</v>
      </c>
      <c r="G1024" s="1">
        <v>0.0264647581134</v>
      </c>
    </row>
    <row r="1025" ht="15.75" customHeight="1">
      <c r="A1025" s="1" t="str">
        <f t="shared" si="88"/>
        <v>BORA</v>
      </c>
      <c r="B1025" s="1" t="s">
        <v>76</v>
      </c>
      <c r="C1025" s="1">
        <v>7.3302055E7</v>
      </c>
      <c r="D1025" s="1" t="s">
        <v>14</v>
      </c>
      <c r="E1025" s="1">
        <v>24.0</v>
      </c>
      <c r="F1025" s="1" t="s">
        <v>1047</v>
      </c>
      <c r="G1025" s="1">
        <v>0.0647532238848</v>
      </c>
    </row>
    <row r="1026" ht="15.75" customHeight="1">
      <c r="A1026" s="1" t="str">
        <f t="shared" si="88"/>
        <v>BORA</v>
      </c>
      <c r="B1026" s="1" t="s">
        <v>76</v>
      </c>
      <c r="C1026" s="1">
        <v>7.3302072E7</v>
      </c>
      <c r="D1026" s="1" t="s">
        <v>8</v>
      </c>
      <c r="E1026" s="1">
        <v>23.0</v>
      </c>
      <c r="F1026" s="1" t="s">
        <v>1048</v>
      </c>
      <c r="G1026" s="1">
        <v>1.19893150683</v>
      </c>
    </row>
    <row r="1027" ht="15.75" customHeight="1">
      <c r="A1027" s="1" t="str">
        <f t="shared" si="88"/>
        <v>BORA</v>
      </c>
      <c r="B1027" s="1" t="s">
        <v>76</v>
      </c>
      <c r="C1027" s="1">
        <v>7.3302096E7</v>
      </c>
      <c r="D1027" s="1" t="s">
        <v>8</v>
      </c>
      <c r="E1027" s="1">
        <v>24.0</v>
      </c>
      <c r="F1027" s="1" t="s">
        <v>1049</v>
      </c>
      <c r="G1027" s="1">
        <v>1.02458156034</v>
      </c>
    </row>
    <row r="1028" ht="15.75" customHeight="1">
      <c r="A1028" s="1" t="str">
        <f t="shared" si="88"/>
        <v>BORA</v>
      </c>
      <c r="B1028" s="1" t="s">
        <v>76</v>
      </c>
      <c r="C1028" s="1">
        <v>7.3302106E7</v>
      </c>
      <c r="D1028" s="1" t="s">
        <v>8</v>
      </c>
      <c r="E1028" s="1">
        <v>24.0</v>
      </c>
      <c r="F1028" s="1" t="s">
        <v>1050</v>
      </c>
      <c r="G1028" s="1">
        <v>0.776486932826</v>
      </c>
    </row>
    <row r="1029" ht="15.75" customHeight="1">
      <c r="A1029" s="1" t="str">
        <f t="shared" si="88"/>
        <v>BORA</v>
      </c>
      <c r="B1029" s="1" t="s">
        <v>76</v>
      </c>
      <c r="C1029" s="1">
        <v>7.3302206E7</v>
      </c>
      <c r="D1029" s="1" t="s">
        <v>8</v>
      </c>
      <c r="E1029" s="1">
        <v>24.0</v>
      </c>
      <c r="F1029" s="1" t="s">
        <v>1051</v>
      </c>
      <c r="G1029" s="1">
        <v>0.146493558519</v>
      </c>
    </row>
    <row r="1030" ht="15.75" customHeight="1">
      <c r="A1030" s="1" t="str">
        <f t="shared" si="88"/>
        <v>BORA</v>
      </c>
      <c r="B1030" s="1" t="s">
        <v>76</v>
      </c>
      <c r="C1030" s="1">
        <v>7.3302295E7</v>
      </c>
      <c r="D1030" s="1" t="s">
        <v>8</v>
      </c>
      <c r="E1030" s="1">
        <v>23.0</v>
      </c>
      <c r="F1030" s="1" t="s">
        <v>1052</v>
      </c>
      <c r="G1030" s="1">
        <v>0.283779396416</v>
      </c>
    </row>
    <row r="1031" ht="15.75" customHeight="1">
      <c r="A1031" s="1" t="str">
        <f t="shared" ref="A1031:A1040" si="89">"BPGM"</f>
        <v>BPGM</v>
      </c>
      <c r="B1031" s="1" t="s">
        <v>715</v>
      </c>
      <c r="C1031" s="1">
        <v>1.34331619E8</v>
      </c>
      <c r="D1031" s="1" t="s">
        <v>14</v>
      </c>
      <c r="E1031" s="1">
        <v>24.0</v>
      </c>
      <c r="F1031" s="1" t="s">
        <v>1053</v>
      </c>
      <c r="G1031" s="1">
        <v>0.821521141901</v>
      </c>
    </row>
    <row r="1032" ht="15.75" customHeight="1">
      <c r="A1032" s="1" t="str">
        <f t="shared" si="89"/>
        <v>BPGM</v>
      </c>
      <c r="B1032" s="1" t="s">
        <v>715</v>
      </c>
      <c r="C1032" s="1">
        <v>1.34331644E8</v>
      </c>
      <c r="D1032" s="1" t="s">
        <v>14</v>
      </c>
      <c r="E1032" s="1">
        <v>24.0</v>
      </c>
      <c r="F1032" s="1" t="s">
        <v>1054</v>
      </c>
      <c r="G1032" s="1">
        <v>0.965197584747</v>
      </c>
    </row>
    <row r="1033" ht="15.75" customHeight="1">
      <c r="A1033" s="1" t="str">
        <f t="shared" si="89"/>
        <v>BPGM</v>
      </c>
      <c r="B1033" s="1" t="s">
        <v>715</v>
      </c>
      <c r="C1033" s="1">
        <v>1.34331625E8</v>
      </c>
      <c r="D1033" s="1" t="s">
        <v>14</v>
      </c>
      <c r="E1033" s="1">
        <v>24.0</v>
      </c>
      <c r="F1033" s="1" t="s">
        <v>1055</v>
      </c>
      <c r="G1033" s="1">
        <v>0.820275299311</v>
      </c>
    </row>
    <row r="1034" ht="15.75" customHeight="1">
      <c r="A1034" s="1" t="str">
        <f t="shared" si="89"/>
        <v>BPGM</v>
      </c>
      <c r="B1034" s="1" t="s">
        <v>715</v>
      </c>
      <c r="C1034" s="1">
        <v>1.34331596E8</v>
      </c>
      <c r="D1034" s="1" t="s">
        <v>14</v>
      </c>
      <c r="E1034" s="1">
        <v>24.0</v>
      </c>
      <c r="F1034" s="1" t="s">
        <v>1056</v>
      </c>
      <c r="G1034" s="1">
        <v>1.04066126461</v>
      </c>
    </row>
    <row r="1035" ht="15.75" customHeight="1">
      <c r="A1035" s="1" t="str">
        <f t="shared" si="89"/>
        <v>BPGM</v>
      </c>
      <c r="B1035" s="1" t="s">
        <v>715</v>
      </c>
      <c r="C1035" s="1">
        <v>1.34331571E8</v>
      </c>
      <c r="D1035" s="1" t="s">
        <v>14</v>
      </c>
      <c r="E1035" s="1">
        <v>24.0</v>
      </c>
      <c r="F1035" s="1" t="s">
        <v>1057</v>
      </c>
      <c r="G1035" s="1">
        <v>0.586265673696</v>
      </c>
    </row>
    <row r="1036" ht="15.75" customHeight="1">
      <c r="A1036" s="1" t="str">
        <f t="shared" si="89"/>
        <v>BPGM</v>
      </c>
      <c r="B1036" s="1" t="s">
        <v>715</v>
      </c>
      <c r="C1036" s="1">
        <v>1.34331565E8</v>
      </c>
      <c r="D1036" s="1" t="s">
        <v>14</v>
      </c>
      <c r="E1036" s="1">
        <v>24.0</v>
      </c>
      <c r="F1036" s="1" t="s">
        <v>1058</v>
      </c>
      <c r="G1036" s="1">
        <v>0.994141150646</v>
      </c>
    </row>
    <row r="1037" ht="15.75" customHeight="1">
      <c r="A1037" s="1" t="str">
        <f t="shared" si="89"/>
        <v>BPGM</v>
      </c>
      <c r="B1037" s="1" t="s">
        <v>715</v>
      </c>
      <c r="C1037" s="1">
        <v>1.34331819E8</v>
      </c>
      <c r="D1037" s="1" t="s">
        <v>8</v>
      </c>
      <c r="E1037" s="1">
        <v>24.0</v>
      </c>
      <c r="F1037" s="1" t="s">
        <v>1059</v>
      </c>
      <c r="G1037" s="1">
        <v>0.531198846787</v>
      </c>
    </row>
    <row r="1038" ht="15.75" customHeight="1">
      <c r="A1038" s="1" t="str">
        <f t="shared" si="89"/>
        <v>BPGM</v>
      </c>
      <c r="B1038" s="1" t="s">
        <v>715</v>
      </c>
      <c r="C1038" s="1">
        <v>1.34331611E8</v>
      </c>
      <c r="D1038" s="1" t="s">
        <v>8</v>
      </c>
      <c r="E1038" s="1">
        <v>24.0</v>
      </c>
      <c r="F1038" s="1" t="s">
        <v>1060</v>
      </c>
      <c r="G1038" s="1">
        <v>0.770854881874</v>
      </c>
    </row>
    <row r="1039" ht="15.75" customHeight="1">
      <c r="A1039" s="1" t="str">
        <f t="shared" si="89"/>
        <v>BPGM</v>
      </c>
      <c r="B1039" s="1" t="s">
        <v>715</v>
      </c>
      <c r="C1039" s="1">
        <v>1.34331766E8</v>
      </c>
      <c r="D1039" s="1" t="s">
        <v>14</v>
      </c>
      <c r="E1039" s="1">
        <v>24.0</v>
      </c>
      <c r="F1039" s="1" t="s">
        <v>1061</v>
      </c>
      <c r="G1039" s="1">
        <v>-0.0792192124071</v>
      </c>
    </row>
    <row r="1040" ht="15.75" customHeight="1">
      <c r="A1040" s="1" t="str">
        <f t="shared" si="89"/>
        <v>BPGM</v>
      </c>
      <c r="B1040" s="1" t="s">
        <v>715</v>
      </c>
      <c r="C1040" s="1">
        <v>1.34331789E8</v>
      </c>
      <c r="D1040" s="1" t="s">
        <v>8</v>
      </c>
      <c r="E1040" s="1">
        <v>24.0</v>
      </c>
      <c r="F1040" s="1" t="s">
        <v>1062</v>
      </c>
      <c r="G1040" s="1">
        <v>0.475250508111</v>
      </c>
    </row>
    <row r="1041" ht="15.75" customHeight="1">
      <c r="A1041" s="1" t="str">
        <f t="shared" ref="A1041:A1050" si="90">"BRCA1"</f>
        <v>BRCA1</v>
      </c>
      <c r="B1041" s="1" t="s">
        <v>39</v>
      </c>
      <c r="C1041" s="1">
        <v>4.1277239E7</v>
      </c>
      <c r="D1041" s="1" t="s">
        <v>8</v>
      </c>
      <c r="E1041" s="1">
        <v>23.0</v>
      </c>
      <c r="F1041" s="1" t="s">
        <v>1063</v>
      </c>
      <c r="G1041" s="1">
        <v>0.193272347106</v>
      </c>
    </row>
    <row r="1042" ht="15.75" customHeight="1">
      <c r="A1042" s="1" t="str">
        <f t="shared" si="90"/>
        <v>BRCA1</v>
      </c>
      <c r="B1042" s="1" t="s">
        <v>39</v>
      </c>
      <c r="C1042" s="1">
        <v>4.1277098E7</v>
      </c>
      <c r="D1042" s="1" t="s">
        <v>8</v>
      </c>
      <c r="E1042" s="1">
        <v>25.0</v>
      </c>
      <c r="F1042" s="1" t="s">
        <v>1064</v>
      </c>
      <c r="G1042" s="1">
        <v>0.19232329782</v>
      </c>
    </row>
    <row r="1043" ht="15.75" customHeight="1">
      <c r="A1043" s="1" t="str">
        <f t="shared" si="90"/>
        <v>BRCA1</v>
      </c>
      <c r="B1043" s="1" t="s">
        <v>39</v>
      </c>
      <c r="C1043" s="1">
        <v>4.1277361E7</v>
      </c>
      <c r="D1043" s="1" t="s">
        <v>8</v>
      </c>
      <c r="E1043" s="1">
        <v>24.0</v>
      </c>
      <c r="F1043" s="1" t="s">
        <v>1065</v>
      </c>
      <c r="G1043" s="1">
        <v>1.79051143968</v>
      </c>
    </row>
    <row r="1044" ht="15.75" customHeight="1">
      <c r="A1044" s="1" t="str">
        <f t="shared" si="90"/>
        <v>BRCA1</v>
      </c>
      <c r="B1044" s="1" t="s">
        <v>39</v>
      </c>
      <c r="C1044" s="1">
        <v>4.1277271E7</v>
      </c>
      <c r="D1044" s="1" t="s">
        <v>8</v>
      </c>
      <c r="E1044" s="1">
        <v>24.0</v>
      </c>
      <c r="F1044" s="1" t="s">
        <v>1066</v>
      </c>
      <c r="G1044" s="1">
        <v>0.725628888864</v>
      </c>
    </row>
    <row r="1045" ht="15.75" customHeight="1">
      <c r="A1045" s="1" t="str">
        <f t="shared" si="90"/>
        <v>BRCA1</v>
      </c>
      <c r="B1045" s="1" t="s">
        <v>39</v>
      </c>
      <c r="C1045" s="1">
        <v>4.1277227E7</v>
      </c>
      <c r="D1045" s="1" t="s">
        <v>8</v>
      </c>
      <c r="E1045" s="1">
        <v>23.0</v>
      </c>
      <c r="F1045" s="1" t="s">
        <v>1067</v>
      </c>
      <c r="G1045" s="1">
        <v>0.073968056833</v>
      </c>
    </row>
    <row r="1046" ht="15.75" customHeight="1">
      <c r="A1046" s="1" t="str">
        <f t="shared" si="90"/>
        <v>BRCA1</v>
      </c>
      <c r="B1046" s="1" t="s">
        <v>39</v>
      </c>
      <c r="C1046" s="1">
        <v>4.1277087E7</v>
      </c>
      <c r="D1046" s="1" t="s">
        <v>8</v>
      </c>
      <c r="E1046" s="1">
        <v>23.0</v>
      </c>
      <c r="F1046" s="1" t="s">
        <v>1068</v>
      </c>
      <c r="G1046" s="1">
        <v>0.366404144839</v>
      </c>
    </row>
    <row r="1047" ht="15.75" customHeight="1">
      <c r="A1047" s="1" t="str">
        <f t="shared" si="90"/>
        <v>BRCA1</v>
      </c>
      <c r="B1047" s="1" t="s">
        <v>39</v>
      </c>
      <c r="C1047" s="1">
        <v>4.1277184E7</v>
      </c>
      <c r="D1047" s="1" t="s">
        <v>8</v>
      </c>
      <c r="E1047" s="1">
        <v>23.0</v>
      </c>
      <c r="F1047" s="1" t="s">
        <v>1069</v>
      </c>
      <c r="G1047" s="1">
        <v>0.0851020139479</v>
      </c>
    </row>
    <row r="1048" ht="15.75" customHeight="1">
      <c r="A1048" s="1" t="str">
        <f t="shared" si="90"/>
        <v>BRCA1</v>
      </c>
      <c r="B1048" s="1" t="s">
        <v>39</v>
      </c>
      <c r="C1048" s="1">
        <v>4.1277175E7</v>
      </c>
      <c r="D1048" s="1" t="s">
        <v>8</v>
      </c>
      <c r="E1048" s="1">
        <v>24.0</v>
      </c>
      <c r="F1048" s="1" t="s">
        <v>1070</v>
      </c>
      <c r="G1048" s="1">
        <v>-0.0259456180419</v>
      </c>
    </row>
    <row r="1049" ht="15.75" customHeight="1">
      <c r="A1049" s="1" t="str">
        <f t="shared" si="90"/>
        <v>BRCA1</v>
      </c>
      <c r="B1049" s="1" t="s">
        <v>39</v>
      </c>
      <c r="C1049" s="1">
        <v>4.1277137E7</v>
      </c>
      <c r="D1049" s="1" t="s">
        <v>8</v>
      </c>
      <c r="E1049" s="1">
        <v>24.0</v>
      </c>
      <c r="F1049" s="1" t="s">
        <v>1071</v>
      </c>
      <c r="G1049" s="1">
        <v>0.48385967146</v>
      </c>
    </row>
    <row r="1050" ht="15.75" customHeight="1">
      <c r="A1050" s="1" t="str">
        <f t="shared" si="90"/>
        <v>BRCA1</v>
      </c>
      <c r="B1050" s="1" t="s">
        <v>39</v>
      </c>
      <c r="C1050" s="1">
        <v>4.1277197E7</v>
      </c>
      <c r="D1050" s="1" t="s">
        <v>8</v>
      </c>
      <c r="E1050" s="1">
        <v>24.0</v>
      </c>
      <c r="F1050" s="1" t="s">
        <v>1072</v>
      </c>
      <c r="G1050" s="1">
        <v>0.330075078942</v>
      </c>
    </row>
    <row r="1051" ht="15.75" customHeight="1">
      <c r="A1051" s="1" t="str">
        <f t="shared" ref="A1051:A1060" si="91">"BRCA2"</f>
        <v>BRCA2</v>
      </c>
      <c r="B1051" s="1" t="s">
        <v>76</v>
      </c>
      <c r="C1051" s="1">
        <v>3.2889887E7</v>
      </c>
      <c r="D1051" s="1" t="s">
        <v>14</v>
      </c>
      <c r="E1051" s="1">
        <v>24.0</v>
      </c>
      <c r="F1051" s="1" t="s">
        <v>1073</v>
      </c>
      <c r="G1051" s="1">
        <v>0.416423318419</v>
      </c>
    </row>
    <row r="1052" ht="15.75" customHeight="1">
      <c r="A1052" s="1" t="str">
        <f t="shared" si="91"/>
        <v>BRCA2</v>
      </c>
      <c r="B1052" s="1" t="s">
        <v>76</v>
      </c>
      <c r="C1052" s="1">
        <v>3.2889869E7</v>
      </c>
      <c r="D1052" s="1" t="s">
        <v>14</v>
      </c>
      <c r="E1052" s="1">
        <v>22.0</v>
      </c>
      <c r="F1052" s="1" t="s">
        <v>1074</v>
      </c>
      <c r="G1052" s="1">
        <v>0.547917757936</v>
      </c>
    </row>
    <row r="1053" ht="15.75" customHeight="1">
      <c r="A1053" s="1" t="str">
        <f t="shared" si="91"/>
        <v>BRCA2</v>
      </c>
      <c r="B1053" s="1" t="s">
        <v>76</v>
      </c>
      <c r="C1053" s="1">
        <v>3.2889775E7</v>
      </c>
      <c r="D1053" s="1" t="s">
        <v>14</v>
      </c>
      <c r="E1053" s="1">
        <v>24.0</v>
      </c>
      <c r="F1053" s="1" t="s">
        <v>1075</v>
      </c>
      <c r="G1053" s="1">
        <v>0.025250428124</v>
      </c>
    </row>
    <row r="1054" ht="15.75" customHeight="1">
      <c r="A1054" s="1" t="str">
        <f t="shared" si="91"/>
        <v>BRCA2</v>
      </c>
      <c r="B1054" s="1" t="s">
        <v>76</v>
      </c>
      <c r="C1054" s="1">
        <v>3.2889755E7</v>
      </c>
      <c r="D1054" s="1" t="s">
        <v>14</v>
      </c>
      <c r="E1054" s="1">
        <v>24.0</v>
      </c>
      <c r="F1054" s="1" t="s">
        <v>1076</v>
      </c>
      <c r="G1054" s="1">
        <v>-0.0406187350663</v>
      </c>
    </row>
    <row r="1055" ht="15.75" customHeight="1">
      <c r="A1055" s="1" t="str">
        <f t="shared" si="91"/>
        <v>BRCA2</v>
      </c>
      <c r="B1055" s="1" t="s">
        <v>76</v>
      </c>
      <c r="C1055" s="1">
        <v>3.288975E7</v>
      </c>
      <c r="D1055" s="1" t="s">
        <v>14</v>
      </c>
      <c r="E1055" s="1">
        <v>24.0</v>
      </c>
      <c r="F1055" s="1" t="s">
        <v>1077</v>
      </c>
      <c r="G1055" s="1">
        <v>0.965616091666</v>
      </c>
    </row>
    <row r="1056" ht="15.75" customHeight="1">
      <c r="A1056" s="1" t="str">
        <f t="shared" si="91"/>
        <v>BRCA2</v>
      </c>
      <c r="B1056" s="1" t="s">
        <v>76</v>
      </c>
      <c r="C1056" s="1">
        <v>3.2889639E7</v>
      </c>
      <c r="D1056" s="1" t="s">
        <v>14</v>
      </c>
      <c r="E1056" s="1">
        <v>22.0</v>
      </c>
      <c r="F1056" s="1" t="s">
        <v>1078</v>
      </c>
      <c r="G1056" s="1">
        <v>1.28028591213</v>
      </c>
    </row>
    <row r="1057" ht="15.75" customHeight="1">
      <c r="A1057" s="1" t="str">
        <f t="shared" si="91"/>
        <v>BRCA2</v>
      </c>
      <c r="B1057" s="1" t="s">
        <v>76</v>
      </c>
      <c r="C1057" s="1">
        <v>3.2889602E7</v>
      </c>
      <c r="D1057" s="1" t="s">
        <v>14</v>
      </c>
      <c r="E1057" s="1">
        <v>24.0</v>
      </c>
      <c r="F1057" s="1" t="s">
        <v>1079</v>
      </c>
      <c r="G1057" s="1">
        <v>0.0828735444077</v>
      </c>
    </row>
    <row r="1058" ht="15.75" customHeight="1">
      <c r="A1058" s="1" t="str">
        <f t="shared" si="91"/>
        <v>BRCA2</v>
      </c>
      <c r="B1058" s="1" t="s">
        <v>76</v>
      </c>
      <c r="C1058" s="1">
        <v>3.2889592E7</v>
      </c>
      <c r="D1058" s="1" t="s">
        <v>14</v>
      </c>
      <c r="E1058" s="1">
        <v>23.0</v>
      </c>
      <c r="F1058" s="1" t="s">
        <v>1080</v>
      </c>
      <c r="G1058" s="1">
        <v>0.043535020548</v>
      </c>
    </row>
    <row r="1059" ht="15.75" customHeight="1">
      <c r="A1059" s="1" t="str">
        <f t="shared" si="91"/>
        <v>BRCA2</v>
      </c>
      <c r="B1059" s="1" t="s">
        <v>76</v>
      </c>
      <c r="C1059" s="1">
        <v>3.2889772E7</v>
      </c>
      <c r="D1059" s="1" t="s">
        <v>8</v>
      </c>
      <c r="E1059" s="1">
        <v>24.0</v>
      </c>
      <c r="F1059" s="1" t="s">
        <v>1081</v>
      </c>
      <c r="G1059" s="1">
        <v>0.103209680896</v>
      </c>
    </row>
    <row r="1060" ht="15.75" customHeight="1">
      <c r="A1060" s="1" t="str">
        <f t="shared" si="91"/>
        <v>BRCA2</v>
      </c>
      <c r="B1060" s="1" t="s">
        <v>76</v>
      </c>
      <c r="C1060" s="1">
        <v>3.2889713E7</v>
      </c>
      <c r="D1060" s="1" t="s">
        <v>8</v>
      </c>
      <c r="E1060" s="1">
        <v>24.0</v>
      </c>
      <c r="F1060" s="1" t="s">
        <v>1082</v>
      </c>
      <c r="G1060" s="1">
        <v>0.7540979962</v>
      </c>
    </row>
    <row r="1061" ht="15.75" customHeight="1">
      <c r="A1061" s="1" t="str">
        <f t="shared" ref="A1061:A1070" si="92">"BRE"</f>
        <v>BRE</v>
      </c>
      <c r="B1061" s="1" t="s">
        <v>256</v>
      </c>
      <c r="C1061" s="1">
        <v>2.8113815E7</v>
      </c>
      <c r="D1061" s="1" t="s">
        <v>14</v>
      </c>
      <c r="E1061" s="1">
        <v>24.0</v>
      </c>
      <c r="F1061" s="1" t="s">
        <v>1083</v>
      </c>
      <c r="G1061" s="1">
        <v>1.14604354773</v>
      </c>
    </row>
    <row r="1062" ht="15.75" customHeight="1">
      <c r="A1062" s="1" t="str">
        <f t="shared" si="92"/>
        <v>BRE</v>
      </c>
      <c r="B1062" s="1" t="s">
        <v>256</v>
      </c>
      <c r="C1062" s="1">
        <v>2.8113758E7</v>
      </c>
      <c r="D1062" s="1" t="s">
        <v>14</v>
      </c>
      <c r="E1062" s="1">
        <v>22.0</v>
      </c>
      <c r="F1062" s="1" t="s">
        <v>1084</v>
      </c>
      <c r="G1062" s="1">
        <v>0.194799277797</v>
      </c>
    </row>
    <row r="1063" ht="15.75" customHeight="1">
      <c r="A1063" s="1" t="str">
        <f t="shared" si="92"/>
        <v>BRE</v>
      </c>
      <c r="B1063" s="1" t="s">
        <v>256</v>
      </c>
      <c r="C1063" s="1">
        <v>2.8113685E7</v>
      </c>
      <c r="D1063" s="1" t="s">
        <v>14</v>
      </c>
      <c r="E1063" s="1">
        <v>26.0</v>
      </c>
      <c r="F1063" s="1" t="s">
        <v>1085</v>
      </c>
      <c r="G1063" s="1">
        <v>0.534859521902</v>
      </c>
    </row>
    <row r="1064" ht="15.75" customHeight="1">
      <c r="A1064" s="1" t="str">
        <f t="shared" si="92"/>
        <v>BRE</v>
      </c>
      <c r="B1064" s="1" t="s">
        <v>256</v>
      </c>
      <c r="C1064" s="1">
        <v>2.811366E7</v>
      </c>
      <c r="D1064" s="1" t="s">
        <v>14</v>
      </c>
      <c r="E1064" s="1">
        <v>24.0</v>
      </c>
      <c r="F1064" s="1" t="s">
        <v>1086</v>
      </c>
      <c r="G1064" s="1">
        <v>1.02831082739</v>
      </c>
    </row>
    <row r="1065" ht="15.75" customHeight="1">
      <c r="A1065" s="1" t="str">
        <f t="shared" si="92"/>
        <v>BRE</v>
      </c>
      <c r="B1065" s="1" t="s">
        <v>256</v>
      </c>
      <c r="C1065" s="1">
        <v>2.8113671E7</v>
      </c>
      <c r="D1065" s="1" t="s">
        <v>8</v>
      </c>
      <c r="E1065" s="1">
        <v>24.0</v>
      </c>
      <c r="F1065" s="1" t="s">
        <v>1087</v>
      </c>
      <c r="G1065" s="1">
        <v>0.557649269535</v>
      </c>
    </row>
    <row r="1066" ht="15.75" customHeight="1">
      <c r="A1066" s="1" t="str">
        <f t="shared" si="92"/>
        <v>BRE</v>
      </c>
      <c r="B1066" s="1" t="s">
        <v>256</v>
      </c>
      <c r="C1066" s="1">
        <v>2.8113635E7</v>
      </c>
      <c r="D1066" s="1" t="s">
        <v>14</v>
      </c>
      <c r="E1066" s="1">
        <v>24.0</v>
      </c>
      <c r="F1066" s="1" t="s">
        <v>1088</v>
      </c>
      <c r="G1066" s="1">
        <v>0.486788366128</v>
      </c>
    </row>
    <row r="1067" ht="15.75" customHeight="1">
      <c r="A1067" s="1" t="str">
        <f t="shared" si="92"/>
        <v>BRE</v>
      </c>
      <c r="B1067" s="1" t="s">
        <v>256</v>
      </c>
      <c r="C1067" s="1">
        <v>2.8113866E7</v>
      </c>
      <c r="D1067" s="1" t="s">
        <v>8</v>
      </c>
      <c r="E1067" s="1">
        <v>23.0</v>
      </c>
      <c r="F1067" s="1" t="s">
        <v>1089</v>
      </c>
      <c r="G1067" s="1">
        <v>0.187472975639</v>
      </c>
    </row>
    <row r="1068" ht="15.75" customHeight="1">
      <c r="A1068" s="1" t="str">
        <f t="shared" si="92"/>
        <v>BRE</v>
      </c>
      <c r="B1068" s="1" t="s">
        <v>256</v>
      </c>
      <c r="C1068" s="1">
        <v>2.8113689E7</v>
      </c>
      <c r="D1068" s="1" t="s">
        <v>8</v>
      </c>
      <c r="E1068" s="1">
        <v>24.0</v>
      </c>
      <c r="F1068" s="1" t="s">
        <v>1090</v>
      </c>
      <c r="G1068" s="1">
        <v>0.38956893244</v>
      </c>
    </row>
    <row r="1069" ht="15.75" customHeight="1">
      <c r="A1069" s="1" t="str">
        <f t="shared" si="92"/>
        <v>BRE</v>
      </c>
      <c r="B1069" s="1" t="s">
        <v>256</v>
      </c>
      <c r="C1069" s="1">
        <v>2.8113682E7</v>
      </c>
      <c r="D1069" s="1" t="s">
        <v>8</v>
      </c>
      <c r="E1069" s="1">
        <v>24.0</v>
      </c>
      <c r="F1069" s="1" t="s">
        <v>1091</v>
      </c>
      <c r="G1069" s="1">
        <v>0.825645624886</v>
      </c>
    </row>
    <row r="1070" ht="15.75" customHeight="1">
      <c r="A1070" s="1" t="str">
        <f t="shared" si="92"/>
        <v>BRE</v>
      </c>
      <c r="B1070" s="1" t="s">
        <v>256</v>
      </c>
      <c r="C1070" s="1">
        <v>2.8113647E7</v>
      </c>
      <c r="D1070" s="1" t="s">
        <v>14</v>
      </c>
      <c r="E1070" s="1">
        <v>23.0</v>
      </c>
      <c r="F1070" s="1" t="s">
        <v>1092</v>
      </c>
      <c r="G1070" s="1">
        <v>0.326636192925</v>
      </c>
    </row>
    <row r="1071" ht="15.75" customHeight="1">
      <c r="A1071" s="1" t="str">
        <f t="shared" ref="A1071:A1080" si="93">"BRIP1"</f>
        <v>BRIP1</v>
      </c>
      <c r="B1071" s="1" t="s">
        <v>39</v>
      </c>
      <c r="C1071" s="1">
        <v>5.994074E7</v>
      </c>
      <c r="D1071" s="1" t="s">
        <v>14</v>
      </c>
      <c r="E1071" s="1">
        <v>23.0</v>
      </c>
      <c r="F1071" s="1" t="s">
        <v>1093</v>
      </c>
      <c r="G1071" s="1">
        <v>0.572645967568</v>
      </c>
    </row>
    <row r="1072" ht="15.75" customHeight="1">
      <c r="A1072" s="1" t="str">
        <f t="shared" si="93"/>
        <v>BRIP1</v>
      </c>
      <c r="B1072" s="1" t="s">
        <v>39</v>
      </c>
      <c r="C1072" s="1">
        <v>5.9940732E7</v>
      </c>
      <c r="D1072" s="1" t="s">
        <v>14</v>
      </c>
      <c r="E1072" s="1">
        <v>24.0</v>
      </c>
      <c r="F1072" s="1" t="s">
        <v>1094</v>
      </c>
      <c r="G1072" s="1">
        <v>0.912508989853</v>
      </c>
    </row>
    <row r="1073" ht="15.75" customHeight="1">
      <c r="A1073" s="1" t="str">
        <f t="shared" si="93"/>
        <v>BRIP1</v>
      </c>
      <c r="B1073" s="1" t="s">
        <v>39</v>
      </c>
      <c r="C1073" s="1">
        <v>5.9940905E7</v>
      </c>
      <c r="D1073" s="1" t="s">
        <v>8</v>
      </c>
      <c r="E1073" s="1">
        <v>24.0</v>
      </c>
      <c r="F1073" s="1" t="s">
        <v>1095</v>
      </c>
      <c r="G1073" s="1">
        <v>0.510428660593</v>
      </c>
    </row>
    <row r="1074" ht="15.75" customHeight="1">
      <c r="A1074" s="1" t="str">
        <f t="shared" si="93"/>
        <v>BRIP1</v>
      </c>
      <c r="B1074" s="1" t="s">
        <v>39</v>
      </c>
      <c r="C1074" s="1">
        <v>5.9940626E7</v>
      </c>
      <c r="D1074" s="1" t="s">
        <v>14</v>
      </c>
      <c r="E1074" s="1">
        <v>24.0</v>
      </c>
      <c r="F1074" s="1" t="s">
        <v>1096</v>
      </c>
      <c r="G1074" s="1">
        <v>0.649757050585</v>
      </c>
    </row>
    <row r="1075" ht="15.75" customHeight="1">
      <c r="A1075" s="1" t="str">
        <f t="shared" si="93"/>
        <v>BRIP1</v>
      </c>
      <c r="B1075" s="1" t="s">
        <v>39</v>
      </c>
      <c r="C1075" s="1">
        <v>5.9940896E7</v>
      </c>
      <c r="D1075" s="1" t="s">
        <v>8</v>
      </c>
      <c r="E1075" s="1">
        <v>24.0</v>
      </c>
      <c r="F1075" s="1" t="s">
        <v>1097</v>
      </c>
      <c r="G1075" s="1">
        <v>0.199323100366</v>
      </c>
    </row>
    <row r="1076" ht="15.75" customHeight="1">
      <c r="A1076" s="1" t="str">
        <f t="shared" si="93"/>
        <v>BRIP1</v>
      </c>
      <c r="B1076" s="1" t="s">
        <v>39</v>
      </c>
      <c r="C1076" s="1">
        <v>5.9940861E7</v>
      </c>
      <c r="D1076" s="1" t="s">
        <v>8</v>
      </c>
      <c r="E1076" s="1">
        <v>23.0</v>
      </c>
      <c r="F1076" s="1" t="s">
        <v>1098</v>
      </c>
      <c r="G1076" s="1">
        <v>0.732299315257</v>
      </c>
    </row>
    <row r="1077" ht="15.75" customHeight="1">
      <c r="A1077" s="1" t="str">
        <f t="shared" si="93"/>
        <v>BRIP1</v>
      </c>
      <c r="B1077" s="1" t="s">
        <v>39</v>
      </c>
      <c r="C1077" s="1">
        <v>5.9940838E7</v>
      </c>
      <c r="D1077" s="1" t="s">
        <v>8</v>
      </c>
      <c r="E1077" s="1">
        <v>24.0</v>
      </c>
      <c r="F1077" s="1" t="s">
        <v>1099</v>
      </c>
      <c r="G1077" s="1">
        <v>1.01250188251</v>
      </c>
    </row>
    <row r="1078" ht="15.75" customHeight="1">
      <c r="A1078" s="1" t="str">
        <f t="shared" si="93"/>
        <v>BRIP1</v>
      </c>
      <c r="B1078" s="1" t="s">
        <v>39</v>
      </c>
      <c r="C1078" s="1">
        <v>5.9940621E7</v>
      </c>
      <c r="D1078" s="1" t="s">
        <v>8</v>
      </c>
      <c r="E1078" s="1">
        <v>24.0</v>
      </c>
      <c r="F1078" s="1" t="s">
        <v>1100</v>
      </c>
      <c r="G1078" s="1">
        <v>0.539565771655</v>
      </c>
    </row>
    <row r="1079" ht="15.75" customHeight="1">
      <c r="A1079" s="1" t="str">
        <f t="shared" si="93"/>
        <v>BRIP1</v>
      </c>
      <c r="B1079" s="1" t="s">
        <v>39</v>
      </c>
      <c r="C1079" s="1">
        <v>5.9940616E7</v>
      </c>
      <c r="D1079" s="1" t="s">
        <v>8</v>
      </c>
      <c r="E1079" s="1">
        <v>24.0</v>
      </c>
      <c r="F1079" s="1" t="s">
        <v>1101</v>
      </c>
      <c r="G1079" s="1">
        <v>1.07498912764</v>
      </c>
    </row>
    <row r="1080" ht="15.75" customHeight="1">
      <c r="A1080" s="1" t="str">
        <f t="shared" si="93"/>
        <v>BRIP1</v>
      </c>
      <c r="B1080" s="1" t="s">
        <v>39</v>
      </c>
      <c r="C1080" s="1">
        <v>5.994087E7</v>
      </c>
      <c r="D1080" s="1" t="s">
        <v>8</v>
      </c>
      <c r="E1080" s="1">
        <v>24.0</v>
      </c>
      <c r="F1080" s="1" t="s">
        <v>1102</v>
      </c>
      <c r="G1080" s="1">
        <v>0.614394125826</v>
      </c>
    </row>
    <row r="1081" ht="15.75" customHeight="1">
      <c r="A1081" s="1" t="str">
        <f t="shared" ref="A1081:A1090" si="94">"BTAF1"</f>
        <v>BTAF1</v>
      </c>
      <c r="B1081" s="1" t="s">
        <v>176</v>
      </c>
      <c r="C1081" s="1">
        <v>9.3683806E7</v>
      </c>
      <c r="D1081" s="1" t="s">
        <v>14</v>
      </c>
      <c r="E1081" s="1">
        <v>24.0</v>
      </c>
      <c r="F1081" s="1" t="s">
        <v>1103</v>
      </c>
      <c r="G1081" s="1">
        <v>0.618881575399</v>
      </c>
    </row>
    <row r="1082" ht="15.75" customHeight="1">
      <c r="A1082" s="1" t="str">
        <f t="shared" si="94"/>
        <v>BTAF1</v>
      </c>
      <c r="B1082" s="1" t="s">
        <v>176</v>
      </c>
      <c r="C1082" s="1">
        <v>9.3683799E7</v>
      </c>
      <c r="D1082" s="1" t="s">
        <v>14</v>
      </c>
      <c r="E1082" s="1">
        <v>23.0</v>
      </c>
      <c r="F1082" s="1" t="s">
        <v>1104</v>
      </c>
      <c r="G1082" s="1">
        <v>0.410422795291</v>
      </c>
    </row>
    <row r="1083" ht="15.75" customHeight="1">
      <c r="A1083" s="1" t="str">
        <f t="shared" si="94"/>
        <v>BTAF1</v>
      </c>
      <c r="B1083" s="1" t="s">
        <v>176</v>
      </c>
      <c r="C1083" s="1">
        <v>9.3683745E7</v>
      </c>
      <c r="D1083" s="1" t="s">
        <v>14</v>
      </c>
      <c r="E1083" s="1">
        <v>24.0</v>
      </c>
      <c r="F1083" s="1" t="s">
        <v>1105</v>
      </c>
      <c r="G1083" s="1">
        <v>-2.92891363956E-4</v>
      </c>
    </row>
    <row r="1084" ht="15.75" customHeight="1">
      <c r="A1084" s="1" t="str">
        <f t="shared" si="94"/>
        <v>BTAF1</v>
      </c>
      <c r="B1084" s="1" t="s">
        <v>176</v>
      </c>
      <c r="C1084" s="1">
        <v>9.3683689E7</v>
      </c>
      <c r="D1084" s="1" t="s">
        <v>14</v>
      </c>
      <c r="E1084" s="1">
        <v>23.0</v>
      </c>
      <c r="F1084" s="1" t="s">
        <v>1106</v>
      </c>
      <c r="G1084" s="1">
        <v>0.269165726911</v>
      </c>
    </row>
    <row r="1085" ht="15.75" customHeight="1">
      <c r="A1085" s="1" t="str">
        <f t="shared" si="94"/>
        <v>BTAF1</v>
      </c>
      <c r="B1085" s="1" t="s">
        <v>176</v>
      </c>
      <c r="C1085" s="1">
        <v>9.3683667E7</v>
      </c>
      <c r="D1085" s="1" t="s">
        <v>14</v>
      </c>
      <c r="E1085" s="1">
        <v>24.0</v>
      </c>
      <c r="F1085" s="1" t="s">
        <v>1107</v>
      </c>
      <c r="G1085" s="1">
        <v>0.715192500936</v>
      </c>
    </row>
    <row r="1086" ht="15.75" customHeight="1">
      <c r="A1086" s="1" t="str">
        <f t="shared" si="94"/>
        <v>BTAF1</v>
      </c>
      <c r="B1086" s="1" t="s">
        <v>176</v>
      </c>
      <c r="C1086" s="1">
        <v>9.3683705E7</v>
      </c>
      <c r="D1086" s="1" t="s">
        <v>8</v>
      </c>
      <c r="E1086" s="1">
        <v>23.0</v>
      </c>
      <c r="F1086" s="1" t="s">
        <v>1108</v>
      </c>
      <c r="G1086" s="1">
        <v>0.558267077356</v>
      </c>
    </row>
    <row r="1087" ht="15.75" customHeight="1">
      <c r="A1087" s="1" t="str">
        <f t="shared" si="94"/>
        <v>BTAF1</v>
      </c>
      <c r="B1087" s="1" t="s">
        <v>176</v>
      </c>
      <c r="C1087" s="1">
        <v>9.3683682E7</v>
      </c>
      <c r="D1087" s="1" t="s">
        <v>8</v>
      </c>
      <c r="E1087" s="1">
        <v>23.0</v>
      </c>
      <c r="F1087" s="1" t="s">
        <v>1109</v>
      </c>
      <c r="G1087" s="1">
        <v>0.5032592836</v>
      </c>
    </row>
    <row r="1088" ht="15.75" customHeight="1">
      <c r="A1088" s="1" t="str">
        <f t="shared" si="94"/>
        <v>BTAF1</v>
      </c>
      <c r="B1088" s="1" t="s">
        <v>176</v>
      </c>
      <c r="C1088" s="1">
        <v>9.3683593E7</v>
      </c>
      <c r="D1088" s="1" t="s">
        <v>14</v>
      </c>
      <c r="E1088" s="1">
        <v>24.0</v>
      </c>
      <c r="F1088" s="1" t="s">
        <v>1110</v>
      </c>
      <c r="G1088" s="1">
        <v>0.749681686647</v>
      </c>
    </row>
    <row r="1089" ht="15.75" customHeight="1">
      <c r="A1089" s="1" t="str">
        <f t="shared" si="94"/>
        <v>BTAF1</v>
      </c>
      <c r="B1089" s="1" t="s">
        <v>176</v>
      </c>
      <c r="C1089" s="1">
        <v>9.3683575E7</v>
      </c>
      <c r="D1089" s="1" t="s">
        <v>8</v>
      </c>
      <c r="E1089" s="1">
        <v>22.0</v>
      </c>
      <c r="F1089" s="1" t="s">
        <v>1111</v>
      </c>
      <c r="G1089" s="1">
        <v>1.1162064987</v>
      </c>
    </row>
    <row r="1090" ht="15.75" customHeight="1">
      <c r="A1090" s="1" t="str">
        <f t="shared" si="94"/>
        <v>BTAF1</v>
      </c>
      <c r="B1090" s="1" t="s">
        <v>176</v>
      </c>
      <c r="C1090" s="1">
        <v>9.3683606E7</v>
      </c>
      <c r="D1090" s="1" t="s">
        <v>8</v>
      </c>
      <c r="E1090" s="1">
        <v>24.0</v>
      </c>
      <c r="F1090" s="1" t="s">
        <v>1112</v>
      </c>
      <c r="G1090" s="1">
        <v>1.13411181465</v>
      </c>
    </row>
    <row r="1091" ht="15.75" customHeight="1">
      <c r="A1091" s="1" t="str">
        <f t="shared" ref="A1091:A1100" si="95">"BTF3"</f>
        <v>BTF3</v>
      </c>
      <c r="B1091" s="1" t="s">
        <v>987</v>
      </c>
      <c r="C1091" s="1">
        <v>7.279453E7</v>
      </c>
      <c r="D1091" s="1" t="s">
        <v>14</v>
      </c>
      <c r="E1091" s="1">
        <v>24.0</v>
      </c>
      <c r="F1091" s="1" t="s">
        <v>1113</v>
      </c>
      <c r="G1091" s="1">
        <v>0.144841472947</v>
      </c>
    </row>
    <row r="1092" ht="15.75" customHeight="1">
      <c r="A1092" s="1" t="str">
        <f t="shared" si="95"/>
        <v>BTF3</v>
      </c>
      <c r="B1092" s="1" t="s">
        <v>987</v>
      </c>
      <c r="C1092" s="1">
        <v>7.2794519E7</v>
      </c>
      <c r="D1092" s="1" t="s">
        <v>14</v>
      </c>
      <c r="E1092" s="1">
        <v>24.0</v>
      </c>
      <c r="F1092" s="1" t="s">
        <v>1114</v>
      </c>
      <c r="G1092" s="1">
        <v>1.0966569861</v>
      </c>
    </row>
    <row r="1093" ht="15.75" customHeight="1">
      <c r="A1093" s="1" t="str">
        <f t="shared" si="95"/>
        <v>BTF3</v>
      </c>
      <c r="B1093" s="1" t="s">
        <v>987</v>
      </c>
      <c r="C1093" s="1">
        <v>7.2794505E7</v>
      </c>
      <c r="D1093" s="1" t="s">
        <v>14</v>
      </c>
      <c r="E1093" s="1">
        <v>24.0</v>
      </c>
      <c r="F1093" s="1" t="s">
        <v>1115</v>
      </c>
      <c r="G1093" s="1">
        <v>0.395869850348</v>
      </c>
    </row>
    <row r="1094" ht="15.75" customHeight="1">
      <c r="A1094" s="1" t="str">
        <f t="shared" si="95"/>
        <v>BTF3</v>
      </c>
      <c r="B1094" s="1" t="s">
        <v>987</v>
      </c>
      <c r="C1094" s="1">
        <v>7.27945E7</v>
      </c>
      <c r="D1094" s="1" t="s">
        <v>14</v>
      </c>
      <c r="E1094" s="1">
        <v>24.0</v>
      </c>
      <c r="F1094" s="1" t="s">
        <v>1116</v>
      </c>
      <c r="G1094" s="1">
        <v>0.66980066005</v>
      </c>
    </row>
    <row r="1095" ht="15.75" customHeight="1">
      <c r="A1095" s="1" t="str">
        <f t="shared" si="95"/>
        <v>BTF3</v>
      </c>
      <c r="B1095" s="1" t="s">
        <v>987</v>
      </c>
      <c r="C1095" s="1">
        <v>7.2794461E7</v>
      </c>
      <c r="D1095" s="1" t="s">
        <v>14</v>
      </c>
      <c r="E1095" s="1">
        <v>24.0</v>
      </c>
      <c r="F1095" s="1" t="s">
        <v>1117</v>
      </c>
      <c r="G1095" s="1">
        <v>0.677616700807</v>
      </c>
    </row>
    <row r="1096" ht="15.75" customHeight="1">
      <c r="A1096" s="1" t="str">
        <f t="shared" si="95"/>
        <v>BTF3</v>
      </c>
      <c r="B1096" s="1" t="s">
        <v>987</v>
      </c>
      <c r="C1096" s="1">
        <v>7.2794428E7</v>
      </c>
      <c r="D1096" s="1" t="s">
        <v>14</v>
      </c>
      <c r="E1096" s="1">
        <v>24.0</v>
      </c>
      <c r="F1096" s="1" t="s">
        <v>1118</v>
      </c>
      <c r="G1096" s="1">
        <v>1.01078942538</v>
      </c>
    </row>
    <row r="1097" ht="15.75" customHeight="1">
      <c r="A1097" s="1" t="str">
        <f t="shared" si="95"/>
        <v>BTF3</v>
      </c>
      <c r="B1097" s="1" t="s">
        <v>987</v>
      </c>
      <c r="C1097" s="1">
        <v>7.2794212E7</v>
      </c>
      <c r="D1097" s="1" t="s">
        <v>14</v>
      </c>
      <c r="E1097" s="1">
        <v>23.0</v>
      </c>
      <c r="F1097" s="1" t="s">
        <v>1119</v>
      </c>
      <c r="G1097" s="1">
        <v>0.257682986393</v>
      </c>
    </row>
    <row r="1098" ht="15.75" customHeight="1">
      <c r="A1098" s="1" t="str">
        <f t="shared" si="95"/>
        <v>BTF3</v>
      </c>
      <c r="B1098" s="1" t="s">
        <v>987</v>
      </c>
      <c r="C1098" s="1">
        <v>7.2794364E7</v>
      </c>
      <c r="D1098" s="1" t="s">
        <v>8</v>
      </c>
      <c r="E1098" s="1">
        <v>23.0</v>
      </c>
      <c r="F1098" s="1" t="s">
        <v>1120</v>
      </c>
      <c r="G1098" s="1">
        <v>0.0811107241975</v>
      </c>
    </row>
    <row r="1099" ht="15.75" customHeight="1">
      <c r="A1099" s="1" t="str">
        <f t="shared" si="95"/>
        <v>BTF3</v>
      </c>
      <c r="B1099" s="1" t="s">
        <v>987</v>
      </c>
      <c r="C1099" s="1">
        <v>7.2794353E7</v>
      </c>
      <c r="D1099" s="1" t="s">
        <v>8</v>
      </c>
      <c r="E1099" s="1">
        <v>24.0</v>
      </c>
      <c r="F1099" s="1" t="s">
        <v>1121</v>
      </c>
      <c r="G1099" s="1">
        <v>0.030110827025</v>
      </c>
    </row>
    <row r="1100" ht="15.75" customHeight="1">
      <c r="A1100" s="1" t="str">
        <f t="shared" si="95"/>
        <v>BTF3</v>
      </c>
      <c r="B1100" s="1" t="s">
        <v>987</v>
      </c>
      <c r="C1100" s="1">
        <v>7.2794288E7</v>
      </c>
      <c r="D1100" s="1" t="s">
        <v>8</v>
      </c>
      <c r="E1100" s="1">
        <v>22.0</v>
      </c>
      <c r="F1100" s="1" t="s">
        <v>1122</v>
      </c>
      <c r="G1100" s="1">
        <v>0.89255358852</v>
      </c>
    </row>
    <row r="1101" ht="15.75" customHeight="1">
      <c r="A1101" s="1" t="str">
        <f t="shared" ref="A1101:A1109" si="96">"BUB1"</f>
        <v>BUB1</v>
      </c>
      <c r="B1101" s="1" t="s">
        <v>256</v>
      </c>
      <c r="C1101" s="1">
        <v>1.11435445E8</v>
      </c>
      <c r="D1101" s="1" t="s">
        <v>14</v>
      </c>
      <c r="E1101" s="1">
        <v>24.0</v>
      </c>
      <c r="F1101" s="1" t="s">
        <v>1123</v>
      </c>
      <c r="G1101" s="1">
        <v>0.56954446977</v>
      </c>
    </row>
    <row r="1102" ht="15.75" customHeight="1">
      <c r="A1102" s="1" t="str">
        <f t="shared" si="96"/>
        <v>BUB1</v>
      </c>
      <c r="B1102" s="1" t="s">
        <v>256</v>
      </c>
      <c r="C1102" s="1">
        <v>1.1143544E8</v>
      </c>
      <c r="D1102" s="1" t="s">
        <v>14</v>
      </c>
      <c r="E1102" s="1">
        <v>24.0</v>
      </c>
      <c r="F1102" s="1" t="s">
        <v>1124</v>
      </c>
      <c r="G1102" s="1">
        <v>0.638083293026</v>
      </c>
    </row>
    <row r="1103" ht="15.75" customHeight="1">
      <c r="A1103" s="1" t="str">
        <f t="shared" si="96"/>
        <v>BUB1</v>
      </c>
      <c r="B1103" s="1" t="s">
        <v>256</v>
      </c>
      <c r="C1103" s="1">
        <v>1.11435714E8</v>
      </c>
      <c r="D1103" s="1" t="s">
        <v>8</v>
      </c>
      <c r="E1103" s="1">
        <v>22.0</v>
      </c>
      <c r="F1103" s="1" t="s">
        <v>1125</v>
      </c>
      <c r="G1103" s="1">
        <v>0.245551766959</v>
      </c>
    </row>
    <row r="1104" ht="15.75" customHeight="1">
      <c r="A1104" s="1" t="str">
        <f t="shared" si="96"/>
        <v>BUB1</v>
      </c>
      <c r="B1104" s="1" t="s">
        <v>256</v>
      </c>
      <c r="C1104" s="1">
        <v>1.11435629E8</v>
      </c>
      <c r="D1104" s="1" t="s">
        <v>8</v>
      </c>
      <c r="E1104" s="1">
        <v>24.0</v>
      </c>
      <c r="F1104" s="1" t="s">
        <v>1126</v>
      </c>
      <c r="G1104" s="1">
        <v>1.02088227987</v>
      </c>
    </row>
    <row r="1105" ht="15.75" customHeight="1">
      <c r="A1105" s="1" t="str">
        <f t="shared" si="96"/>
        <v>BUB1</v>
      </c>
      <c r="B1105" s="1" t="s">
        <v>256</v>
      </c>
      <c r="C1105" s="1">
        <v>1.11435488E8</v>
      </c>
      <c r="D1105" s="1" t="s">
        <v>8</v>
      </c>
      <c r="E1105" s="1">
        <v>24.0</v>
      </c>
      <c r="F1105" s="1" t="s">
        <v>1127</v>
      </c>
      <c r="G1105" s="1">
        <v>-0.0377429602206</v>
      </c>
    </row>
    <row r="1106" ht="15.75" customHeight="1">
      <c r="A1106" s="1" t="str">
        <f t="shared" si="96"/>
        <v>BUB1</v>
      </c>
      <c r="B1106" s="1" t="s">
        <v>256</v>
      </c>
      <c r="C1106" s="1">
        <v>1.11435409E8</v>
      </c>
      <c r="D1106" s="1" t="s">
        <v>8</v>
      </c>
      <c r="E1106" s="1">
        <v>23.0</v>
      </c>
      <c r="F1106" s="1" t="s">
        <v>1128</v>
      </c>
      <c r="G1106" s="1">
        <v>1.12023909845</v>
      </c>
    </row>
    <row r="1107" ht="15.75" customHeight="1">
      <c r="A1107" s="1" t="str">
        <f t="shared" si="96"/>
        <v>BUB1</v>
      </c>
      <c r="B1107" s="1" t="s">
        <v>256</v>
      </c>
      <c r="C1107" s="1">
        <v>1.11435403E8</v>
      </c>
      <c r="D1107" s="1" t="s">
        <v>8</v>
      </c>
      <c r="E1107" s="1">
        <v>24.0</v>
      </c>
      <c r="F1107" s="1" t="s">
        <v>1129</v>
      </c>
      <c r="G1107" s="1">
        <v>0.69563245388</v>
      </c>
    </row>
    <row r="1108" ht="15.75" customHeight="1">
      <c r="A1108" s="1" t="str">
        <f t="shared" si="96"/>
        <v>BUB1</v>
      </c>
      <c r="B1108" s="1" t="s">
        <v>256</v>
      </c>
      <c r="C1108" s="1">
        <v>1.11435537E8</v>
      </c>
      <c r="D1108" s="1" t="s">
        <v>14</v>
      </c>
      <c r="E1108" s="1">
        <v>24.0</v>
      </c>
      <c r="F1108" s="1" t="s">
        <v>1130</v>
      </c>
      <c r="G1108" s="1">
        <v>0.858878621678</v>
      </c>
    </row>
    <row r="1109" ht="15.75" customHeight="1">
      <c r="A1109" s="1" t="str">
        <f t="shared" si="96"/>
        <v>BUB1</v>
      </c>
      <c r="B1109" s="1" t="s">
        <v>256</v>
      </c>
      <c r="C1109" s="1">
        <v>1.11435725E8</v>
      </c>
      <c r="D1109" s="1" t="s">
        <v>14</v>
      </c>
      <c r="E1109" s="1">
        <v>24.0</v>
      </c>
      <c r="F1109" s="1" t="s">
        <v>1131</v>
      </c>
      <c r="G1109" s="1">
        <v>0.0318813710849</v>
      </c>
    </row>
    <row r="1110" ht="15.75" customHeight="1">
      <c r="A1110" s="1" t="str">
        <f t="shared" ref="A1110:A1119" si="97">"BUB1B"</f>
        <v>BUB1B</v>
      </c>
      <c r="B1110" s="1" t="s">
        <v>425</v>
      </c>
      <c r="C1110" s="1">
        <v>4.0453503E7</v>
      </c>
      <c r="D1110" s="1" t="s">
        <v>8</v>
      </c>
      <c r="E1110" s="1">
        <v>23.0</v>
      </c>
      <c r="F1110" s="1" t="s">
        <v>1132</v>
      </c>
      <c r="G1110" s="1">
        <v>0.932473510039</v>
      </c>
    </row>
    <row r="1111" ht="15.75" customHeight="1">
      <c r="A1111" s="1" t="str">
        <f t="shared" si="97"/>
        <v>BUB1B</v>
      </c>
      <c r="B1111" s="1" t="s">
        <v>425</v>
      </c>
      <c r="C1111" s="1">
        <v>4.04534E7</v>
      </c>
      <c r="D1111" s="1" t="s">
        <v>14</v>
      </c>
      <c r="E1111" s="1">
        <v>24.0</v>
      </c>
      <c r="F1111" s="1" t="s">
        <v>1133</v>
      </c>
      <c r="G1111" s="1">
        <v>0.169131649473</v>
      </c>
    </row>
    <row r="1112" ht="15.75" customHeight="1">
      <c r="A1112" s="1" t="str">
        <f t="shared" si="97"/>
        <v>BUB1B</v>
      </c>
      <c r="B1112" s="1" t="s">
        <v>425</v>
      </c>
      <c r="C1112" s="1">
        <v>4.0453363E7</v>
      </c>
      <c r="D1112" s="1" t="s">
        <v>14</v>
      </c>
      <c r="E1112" s="1">
        <v>24.0</v>
      </c>
      <c r="F1112" s="1" t="s">
        <v>1134</v>
      </c>
      <c r="G1112" s="1">
        <v>0.360357000569</v>
      </c>
    </row>
    <row r="1113" ht="15.75" customHeight="1">
      <c r="A1113" s="1" t="str">
        <f t="shared" si="97"/>
        <v>BUB1B</v>
      </c>
      <c r="B1113" s="1" t="s">
        <v>425</v>
      </c>
      <c r="C1113" s="1">
        <v>4.0453337E7</v>
      </c>
      <c r="D1113" s="1" t="s">
        <v>14</v>
      </c>
      <c r="E1113" s="1">
        <v>23.0</v>
      </c>
      <c r="F1113" s="1" t="s">
        <v>1135</v>
      </c>
      <c r="G1113" s="1">
        <v>0.6280114596</v>
      </c>
    </row>
    <row r="1114" ht="15.75" customHeight="1">
      <c r="A1114" s="1" t="str">
        <f t="shared" si="97"/>
        <v>BUB1B</v>
      </c>
      <c r="B1114" s="1" t="s">
        <v>425</v>
      </c>
      <c r="C1114" s="1">
        <v>4.0453235E7</v>
      </c>
      <c r="D1114" s="1" t="s">
        <v>14</v>
      </c>
      <c r="E1114" s="1">
        <v>24.0</v>
      </c>
      <c r="F1114" s="1" t="s">
        <v>1136</v>
      </c>
      <c r="G1114" s="1">
        <v>0.0450776312263</v>
      </c>
    </row>
    <row r="1115" ht="15.75" customHeight="1">
      <c r="A1115" s="1" t="str">
        <f t="shared" si="97"/>
        <v>BUB1B</v>
      </c>
      <c r="B1115" s="1" t="s">
        <v>425</v>
      </c>
      <c r="C1115" s="1">
        <v>4.0453284E7</v>
      </c>
      <c r="D1115" s="1" t="s">
        <v>8</v>
      </c>
      <c r="E1115" s="1">
        <v>24.0</v>
      </c>
      <c r="F1115" s="1" t="s">
        <v>1137</v>
      </c>
      <c r="G1115" s="1">
        <v>0.362011476662</v>
      </c>
    </row>
    <row r="1116" ht="15.75" customHeight="1">
      <c r="A1116" s="1" t="str">
        <f t="shared" si="97"/>
        <v>BUB1B</v>
      </c>
      <c r="B1116" s="1" t="s">
        <v>425</v>
      </c>
      <c r="C1116" s="1">
        <v>4.0453238E7</v>
      </c>
      <c r="D1116" s="1" t="s">
        <v>8</v>
      </c>
      <c r="E1116" s="1">
        <v>24.0</v>
      </c>
      <c r="F1116" s="1" t="s">
        <v>1138</v>
      </c>
      <c r="G1116" s="1">
        <v>-0.0278714685827</v>
      </c>
    </row>
    <row r="1117" ht="15.75" customHeight="1">
      <c r="A1117" s="1" t="str">
        <f t="shared" si="97"/>
        <v>BUB1B</v>
      </c>
      <c r="B1117" s="1" t="s">
        <v>425</v>
      </c>
      <c r="C1117" s="1">
        <v>4.0453465E7</v>
      </c>
      <c r="D1117" s="1" t="s">
        <v>14</v>
      </c>
      <c r="E1117" s="1">
        <v>23.0</v>
      </c>
      <c r="F1117" s="1" t="s">
        <v>1139</v>
      </c>
      <c r="G1117" s="1">
        <v>0.985105997722</v>
      </c>
    </row>
    <row r="1118" ht="15.75" customHeight="1">
      <c r="A1118" s="1" t="str">
        <f t="shared" si="97"/>
        <v>BUB1B</v>
      </c>
      <c r="B1118" s="1" t="s">
        <v>425</v>
      </c>
      <c r="C1118" s="1">
        <v>4.045343E7</v>
      </c>
      <c r="D1118" s="1" t="s">
        <v>14</v>
      </c>
      <c r="E1118" s="1">
        <v>24.0</v>
      </c>
      <c r="F1118" s="1" t="s">
        <v>1140</v>
      </c>
      <c r="G1118" s="1">
        <v>1.08242049224</v>
      </c>
    </row>
    <row r="1119" ht="15.75" customHeight="1">
      <c r="A1119" s="1" t="str">
        <f t="shared" si="97"/>
        <v>BUB1B</v>
      </c>
      <c r="B1119" s="1" t="s">
        <v>425</v>
      </c>
      <c r="C1119" s="1">
        <v>4.0453176E7</v>
      </c>
      <c r="D1119" s="1" t="s">
        <v>8</v>
      </c>
      <c r="E1119" s="1">
        <v>21.0</v>
      </c>
      <c r="F1119" s="1" t="s">
        <v>1141</v>
      </c>
      <c r="G1119" s="1">
        <v>0.00733865127767</v>
      </c>
    </row>
    <row r="1120" ht="15.75" customHeight="1">
      <c r="A1120" s="1" t="str">
        <f t="shared" ref="A1120:A1129" si="98">"BUB3"</f>
        <v>BUB3</v>
      </c>
      <c r="B1120" s="1" t="s">
        <v>176</v>
      </c>
      <c r="C1120" s="1">
        <v>1.24914086E8</v>
      </c>
      <c r="D1120" s="1" t="s">
        <v>14</v>
      </c>
      <c r="E1120" s="1">
        <v>22.0</v>
      </c>
      <c r="F1120" s="1" t="s">
        <v>1142</v>
      </c>
      <c r="G1120" s="1">
        <v>-0.0269291446515</v>
      </c>
    </row>
    <row r="1121" ht="15.75" customHeight="1">
      <c r="A1121" s="1" t="str">
        <f t="shared" si="98"/>
        <v>BUB3</v>
      </c>
      <c r="B1121" s="1" t="s">
        <v>176</v>
      </c>
      <c r="C1121" s="1">
        <v>1.24914065E8</v>
      </c>
      <c r="D1121" s="1" t="s">
        <v>14</v>
      </c>
      <c r="E1121" s="1">
        <v>24.0</v>
      </c>
      <c r="F1121" s="1" t="s">
        <v>1143</v>
      </c>
      <c r="G1121" s="1">
        <v>0.160448501478</v>
      </c>
    </row>
    <row r="1122" ht="15.75" customHeight="1">
      <c r="A1122" s="1" t="str">
        <f t="shared" si="98"/>
        <v>BUB3</v>
      </c>
      <c r="B1122" s="1" t="s">
        <v>176</v>
      </c>
      <c r="C1122" s="1">
        <v>1.2491399E8</v>
      </c>
      <c r="D1122" s="1" t="s">
        <v>14</v>
      </c>
      <c r="E1122" s="1">
        <v>24.0</v>
      </c>
      <c r="F1122" s="1" t="s">
        <v>1144</v>
      </c>
      <c r="G1122" s="1">
        <v>0.0833004106665</v>
      </c>
    </row>
    <row r="1123" ht="15.75" customHeight="1">
      <c r="A1123" s="1" t="str">
        <f t="shared" si="98"/>
        <v>BUB3</v>
      </c>
      <c r="B1123" s="1" t="s">
        <v>176</v>
      </c>
      <c r="C1123" s="1">
        <v>1.24913973E8</v>
      </c>
      <c r="D1123" s="1" t="s">
        <v>14</v>
      </c>
      <c r="E1123" s="1">
        <v>24.0</v>
      </c>
      <c r="F1123" s="1" t="s">
        <v>1145</v>
      </c>
      <c r="G1123" s="1">
        <v>1.44256920817</v>
      </c>
    </row>
    <row r="1124" ht="15.75" customHeight="1">
      <c r="A1124" s="1" t="str">
        <f t="shared" si="98"/>
        <v>BUB3</v>
      </c>
      <c r="B1124" s="1" t="s">
        <v>176</v>
      </c>
      <c r="C1124" s="1">
        <v>1.24913938E8</v>
      </c>
      <c r="D1124" s="1" t="s">
        <v>14</v>
      </c>
      <c r="E1124" s="1">
        <v>24.0</v>
      </c>
      <c r="F1124" s="1" t="s">
        <v>1146</v>
      </c>
      <c r="G1124" s="1">
        <v>0.674308649654</v>
      </c>
    </row>
    <row r="1125" ht="15.75" customHeight="1">
      <c r="A1125" s="1" t="str">
        <f t="shared" si="98"/>
        <v>BUB3</v>
      </c>
      <c r="B1125" s="1" t="s">
        <v>176</v>
      </c>
      <c r="C1125" s="1">
        <v>1.24914071E8</v>
      </c>
      <c r="D1125" s="1" t="s">
        <v>8</v>
      </c>
      <c r="E1125" s="1">
        <v>22.0</v>
      </c>
      <c r="F1125" s="1" t="s">
        <v>1147</v>
      </c>
      <c r="G1125" s="1">
        <v>0.0141811304508</v>
      </c>
    </row>
    <row r="1126" ht="15.75" customHeight="1">
      <c r="A1126" s="1" t="str">
        <f t="shared" si="98"/>
        <v>BUB3</v>
      </c>
      <c r="B1126" s="1" t="s">
        <v>176</v>
      </c>
      <c r="C1126" s="1">
        <v>1.24914049E8</v>
      </c>
      <c r="D1126" s="1" t="s">
        <v>8</v>
      </c>
      <c r="E1126" s="1">
        <v>23.0</v>
      </c>
      <c r="F1126" s="1" t="s">
        <v>1148</v>
      </c>
      <c r="G1126" s="1">
        <v>0.0216224409998</v>
      </c>
    </row>
    <row r="1127" ht="15.75" customHeight="1">
      <c r="A1127" s="1" t="str">
        <f t="shared" si="98"/>
        <v>BUB3</v>
      </c>
      <c r="B1127" s="1" t="s">
        <v>176</v>
      </c>
      <c r="C1127" s="1">
        <v>1.24913995E8</v>
      </c>
      <c r="D1127" s="1" t="s">
        <v>8</v>
      </c>
      <c r="E1127" s="1">
        <v>24.0</v>
      </c>
      <c r="F1127" s="1" t="s">
        <v>1149</v>
      </c>
      <c r="G1127" s="1">
        <v>0.883122142172</v>
      </c>
    </row>
    <row r="1128" ht="15.75" customHeight="1">
      <c r="A1128" s="1" t="str">
        <f t="shared" si="98"/>
        <v>BUB3</v>
      </c>
      <c r="B1128" s="1" t="s">
        <v>176</v>
      </c>
      <c r="C1128" s="1">
        <v>1.24914034E8</v>
      </c>
      <c r="D1128" s="1" t="s">
        <v>14</v>
      </c>
      <c r="E1128" s="1">
        <v>24.0</v>
      </c>
      <c r="F1128" s="1" t="s">
        <v>1150</v>
      </c>
      <c r="G1128" s="1">
        <v>0.066437869725</v>
      </c>
    </row>
    <row r="1129" ht="15.75" customHeight="1">
      <c r="A1129" s="1" t="str">
        <f t="shared" si="98"/>
        <v>BUB3</v>
      </c>
      <c r="B1129" s="1" t="s">
        <v>176</v>
      </c>
      <c r="C1129" s="1">
        <v>1.24913901E8</v>
      </c>
      <c r="D1129" s="1" t="s">
        <v>8</v>
      </c>
      <c r="E1129" s="1">
        <v>24.0</v>
      </c>
      <c r="F1129" s="1" t="s">
        <v>1151</v>
      </c>
      <c r="G1129" s="1">
        <v>0.596613848131</v>
      </c>
    </row>
    <row r="1130" ht="15.75" customHeight="1">
      <c r="A1130" s="1" t="str">
        <f t="shared" ref="A1130:A1139" si="99">"BUD13"</f>
        <v>BUD13</v>
      </c>
      <c r="B1130" s="1" t="s">
        <v>328</v>
      </c>
      <c r="C1130" s="1">
        <v>1.16643492E8</v>
      </c>
      <c r="D1130" s="1" t="s">
        <v>14</v>
      </c>
      <c r="E1130" s="1">
        <v>24.0</v>
      </c>
      <c r="F1130" s="1" t="s">
        <v>1152</v>
      </c>
      <c r="G1130" s="1">
        <v>0.376936786572</v>
      </c>
    </row>
    <row r="1131" ht="15.75" customHeight="1">
      <c r="A1131" s="1" t="str">
        <f t="shared" si="99"/>
        <v>BUD13</v>
      </c>
      <c r="B1131" s="1" t="s">
        <v>328</v>
      </c>
      <c r="C1131" s="1">
        <v>1.16643457E8</v>
      </c>
      <c r="D1131" s="1" t="s">
        <v>14</v>
      </c>
      <c r="E1131" s="1">
        <v>23.0</v>
      </c>
      <c r="F1131" s="1" t="s">
        <v>1153</v>
      </c>
      <c r="G1131" s="1">
        <v>1.58675363025</v>
      </c>
    </row>
    <row r="1132" ht="15.75" customHeight="1">
      <c r="A1132" s="1" t="str">
        <f t="shared" si="99"/>
        <v>BUD13</v>
      </c>
      <c r="B1132" s="1" t="s">
        <v>328</v>
      </c>
      <c r="C1132" s="1">
        <v>1.16643537E8</v>
      </c>
      <c r="D1132" s="1" t="s">
        <v>8</v>
      </c>
      <c r="E1132" s="1">
        <v>24.0</v>
      </c>
      <c r="F1132" s="1" t="s">
        <v>1154</v>
      </c>
      <c r="G1132" s="1">
        <v>0.240561254577</v>
      </c>
    </row>
    <row r="1133" ht="15.75" customHeight="1">
      <c r="A1133" s="1" t="str">
        <f t="shared" si="99"/>
        <v>BUD13</v>
      </c>
      <c r="B1133" s="1" t="s">
        <v>328</v>
      </c>
      <c r="C1133" s="1">
        <v>1.16643511E8</v>
      </c>
      <c r="D1133" s="1" t="s">
        <v>8</v>
      </c>
      <c r="E1133" s="1">
        <v>24.0</v>
      </c>
      <c r="F1133" s="1" t="s">
        <v>1155</v>
      </c>
      <c r="G1133" s="1">
        <v>0.0367203234399</v>
      </c>
    </row>
    <row r="1134" ht="15.75" customHeight="1">
      <c r="A1134" s="1" t="str">
        <f t="shared" si="99"/>
        <v>BUD13</v>
      </c>
      <c r="B1134" s="1" t="s">
        <v>328</v>
      </c>
      <c r="C1134" s="1">
        <v>1.16643516E8</v>
      </c>
      <c r="D1134" s="1" t="s">
        <v>8</v>
      </c>
      <c r="E1134" s="1">
        <v>24.0</v>
      </c>
      <c r="F1134" s="1" t="s">
        <v>1156</v>
      </c>
      <c r="G1134" s="1">
        <v>-0.0148028657881</v>
      </c>
    </row>
    <row r="1135" ht="15.75" customHeight="1">
      <c r="A1135" s="1" t="str">
        <f t="shared" si="99"/>
        <v>BUD13</v>
      </c>
      <c r="B1135" s="1" t="s">
        <v>328</v>
      </c>
      <c r="C1135" s="1">
        <v>1.16643402E8</v>
      </c>
      <c r="D1135" s="1" t="s">
        <v>8</v>
      </c>
      <c r="E1135" s="1">
        <v>24.0</v>
      </c>
      <c r="F1135" s="1" t="s">
        <v>1157</v>
      </c>
      <c r="G1135" s="1">
        <v>0.00472081068484</v>
      </c>
    </row>
    <row r="1136" ht="15.75" customHeight="1">
      <c r="A1136" s="1" t="str">
        <f t="shared" si="99"/>
        <v>BUD13</v>
      </c>
      <c r="B1136" s="1" t="s">
        <v>328</v>
      </c>
      <c r="C1136" s="1">
        <v>1.16643591E8</v>
      </c>
      <c r="D1136" s="1" t="s">
        <v>14</v>
      </c>
      <c r="E1136" s="1">
        <v>24.0</v>
      </c>
      <c r="F1136" s="1" t="s">
        <v>1158</v>
      </c>
      <c r="G1136" s="1">
        <v>0.080755664161</v>
      </c>
    </row>
    <row r="1137" ht="15.75" customHeight="1">
      <c r="A1137" s="1" t="str">
        <f t="shared" si="99"/>
        <v>BUD13</v>
      </c>
      <c r="B1137" s="1" t="s">
        <v>328</v>
      </c>
      <c r="C1137" s="1">
        <v>1.16643522E8</v>
      </c>
      <c r="D1137" s="1" t="s">
        <v>8</v>
      </c>
      <c r="E1137" s="1">
        <v>22.0</v>
      </c>
      <c r="F1137" s="1" t="s">
        <v>1159</v>
      </c>
      <c r="G1137" s="1">
        <v>0.478771600345</v>
      </c>
    </row>
    <row r="1138" ht="15.75" customHeight="1">
      <c r="A1138" s="1" t="str">
        <f t="shared" si="99"/>
        <v>BUD13</v>
      </c>
      <c r="B1138" s="1" t="s">
        <v>328</v>
      </c>
      <c r="C1138" s="1">
        <v>1.16643627E8</v>
      </c>
      <c r="D1138" s="1" t="s">
        <v>14</v>
      </c>
      <c r="E1138" s="1">
        <v>24.0</v>
      </c>
      <c r="F1138" s="1" t="s">
        <v>1160</v>
      </c>
      <c r="G1138" s="1">
        <v>0.726908233132</v>
      </c>
    </row>
    <row r="1139" ht="15.75" customHeight="1">
      <c r="A1139" s="1" t="str">
        <f t="shared" si="99"/>
        <v>BUD13</v>
      </c>
      <c r="B1139" s="1" t="s">
        <v>328</v>
      </c>
      <c r="C1139" s="1">
        <v>1.16643726E8</v>
      </c>
      <c r="D1139" s="1" t="s">
        <v>8</v>
      </c>
      <c r="E1139" s="1">
        <v>24.0</v>
      </c>
      <c r="F1139" s="1" t="s">
        <v>1161</v>
      </c>
      <c r="G1139" s="1">
        <v>0.686338136622</v>
      </c>
    </row>
    <row r="1140" ht="15.75" customHeight="1">
      <c r="A1140" s="1" t="str">
        <f t="shared" ref="A1140:A1148" si="100">"C10orf2"</f>
        <v>C10orf2</v>
      </c>
      <c r="B1140" s="1" t="s">
        <v>176</v>
      </c>
      <c r="C1140" s="1">
        <v>1.02747743E8</v>
      </c>
      <c r="D1140" s="1" t="s">
        <v>8</v>
      </c>
      <c r="E1140" s="1">
        <v>23.0</v>
      </c>
      <c r="F1140" s="1" t="s">
        <v>1162</v>
      </c>
      <c r="G1140" s="1">
        <v>0.706651540098</v>
      </c>
    </row>
    <row r="1141" ht="15.75" customHeight="1">
      <c r="A1141" s="1" t="str">
        <f t="shared" si="100"/>
        <v>C10orf2</v>
      </c>
      <c r="B1141" s="1" t="s">
        <v>176</v>
      </c>
      <c r="C1141" s="1">
        <v>1.02747994E8</v>
      </c>
      <c r="D1141" s="1" t="s">
        <v>8</v>
      </c>
      <c r="E1141" s="1">
        <v>22.0</v>
      </c>
      <c r="F1141" s="1" t="s">
        <v>1163</v>
      </c>
      <c r="G1141" s="1">
        <v>0.872273810869</v>
      </c>
    </row>
    <row r="1142" ht="15.75" customHeight="1">
      <c r="A1142" s="1" t="str">
        <f t="shared" si="100"/>
        <v>C10orf2</v>
      </c>
      <c r="B1142" s="1" t="s">
        <v>176</v>
      </c>
      <c r="C1142" s="1">
        <v>1.0274805E8</v>
      </c>
      <c r="D1142" s="1" t="s">
        <v>8</v>
      </c>
      <c r="E1142" s="1">
        <v>24.0</v>
      </c>
      <c r="F1142" s="1" t="s">
        <v>1164</v>
      </c>
      <c r="G1142" s="1">
        <v>-0.176387066898</v>
      </c>
    </row>
    <row r="1143" ht="15.75" customHeight="1">
      <c r="A1143" s="1" t="str">
        <f t="shared" si="100"/>
        <v>C10orf2</v>
      </c>
      <c r="B1143" s="1" t="s">
        <v>176</v>
      </c>
      <c r="C1143" s="1">
        <v>1.02747755E8</v>
      </c>
      <c r="D1143" s="1" t="s">
        <v>14</v>
      </c>
      <c r="E1143" s="1">
        <v>23.0</v>
      </c>
      <c r="F1143" s="1" t="s">
        <v>1165</v>
      </c>
      <c r="G1143" s="1">
        <v>0.574420401625</v>
      </c>
    </row>
    <row r="1144" ht="15.75" customHeight="1">
      <c r="A1144" s="1" t="str">
        <f t="shared" si="100"/>
        <v>C10orf2</v>
      </c>
      <c r="B1144" s="1" t="s">
        <v>176</v>
      </c>
      <c r="C1144" s="1">
        <v>1.02747812E8</v>
      </c>
      <c r="D1144" s="1" t="s">
        <v>14</v>
      </c>
      <c r="E1144" s="1">
        <v>22.0</v>
      </c>
      <c r="F1144" s="1" t="s">
        <v>1166</v>
      </c>
      <c r="G1144" s="1">
        <v>0.683764949557</v>
      </c>
    </row>
    <row r="1145" ht="15.75" customHeight="1">
      <c r="A1145" s="1" t="str">
        <f t="shared" si="100"/>
        <v>C10orf2</v>
      </c>
      <c r="B1145" s="1" t="s">
        <v>176</v>
      </c>
      <c r="C1145" s="1">
        <v>1.02747898E8</v>
      </c>
      <c r="D1145" s="1" t="s">
        <v>14</v>
      </c>
      <c r="E1145" s="1">
        <v>24.0</v>
      </c>
      <c r="F1145" s="1" t="s">
        <v>1167</v>
      </c>
      <c r="G1145" s="1">
        <v>0.522252011313</v>
      </c>
    </row>
    <row r="1146" ht="15.75" customHeight="1">
      <c r="A1146" s="1" t="str">
        <f t="shared" si="100"/>
        <v>C10orf2</v>
      </c>
      <c r="B1146" s="1" t="s">
        <v>176</v>
      </c>
      <c r="C1146" s="1">
        <v>1.02747931E8</v>
      </c>
      <c r="D1146" s="1" t="s">
        <v>14</v>
      </c>
      <c r="E1146" s="1">
        <v>24.0</v>
      </c>
      <c r="F1146" s="1" t="s">
        <v>1168</v>
      </c>
      <c r="G1146" s="1">
        <v>0.662357481256</v>
      </c>
    </row>
    <row r="1147" ht="15.75" customHeight="1">
      <c r="A1147" s="1" t="str">
        <f t="shared" si="100"/>
        <v>C10orf2</v>
      </c>
      <c r="B1147" s="1" t="s">
        <v>176</v>
      </c>
      <c r="C1147" s="1">
        <v>1.02748024E8</v>
      </c>
      <c r="D1147" s="1" t="s">
        <v>14</v>
      </c>
      <c r="E1147" s="1">
        <v>24.0</v>
      </c>
      <c r="F1147" s="1" t="s">
        <v>1169</v>
      </c>
      <c r="G1147" s="1">
        <v>0.322148119324</v>
      </c>
    </row>
    <row r="1148" ht="15.75" customHeight="1">
      <c r="A1148" s="1" t="str">
        <f t="shared" si="100"/>
        <v>C10orf2</v>
      </c>
      <c r="B1148" s="1" t="s">
        <v>176</v>
      </c>
      <c r="C1148" s="1">
        <v>1.0274785E8</v>
      </c>
      <c r="D1148" s="1" t="s">
        <v>8</v>
      </c>
      <c r="E1148" s="1">
        <v>24.0</v>
      </c>
      <c r="F1148" s="1" t="s">
        <v>1170</v>
      </c>
      <c r="G1148" s="1">
        <v>1.42107464903</v>
      </c>
    </row>
    <row r="1149" ht="15.75" customHeight="1">
      <c r="A1149" s="1" t="str">
        <f t="shared" ref="A1149:A1168" si="101">"C11orf30"</f>
        <v>C11orf30</v>
      </c>
      <c r="B1149" s="1" t="s">
        <v>328</v>
      </c>
      <c r="C1149" s="1">
        <v>7.61581E7</v>
      </c>
      <c r="D1149" s="1" t="s">
        <v>8</v>
      </c>
      <c r="E1149" s="1">
        <v>28.0</v>
      </c>
      <c r="F1149" s="1" t="s">
        <v>1171</v>
      </c>
      <c r="G1149" s="1">
        <v>0.0890271030862</v>
      </c>
    </row>
    <row r="1150" ht="15.75" customHeight="1">
      <c r="A1150" s="1" t="str">
        <f t="shared" si="101"/>
        <v>C11orf30</v>
      </c>
      <c r="B1150" s="1" t="s">
        <v>328</v>
      </c>
      <c r="C1150" s="1">
        <v>7.6158177E7</v>
      </c>
      <c r="D1150" s="1" t="s">
        <v>8</v>
      </c>
      <c r="E1150" s="1">
        <v>25.0</v>
      </c>
      <c r="F1150" s="1" t="s">
        <v>1172</v>
      </c>
      <c r="G1150" s="1">
        <v>-0.0312014316287</v>
      </c>
    </row>
    <row r="1151" ht="15.75" customHeight="1">
      <c r="A1151" s="1" t="str">
        <f t="shared" si="101"/>
        <v>C11orf30</v>
      </c>
      <c r="B1151" s="1" t="s">
        <v>328</v>
      </c>
      <c r="C1151" s="1">
        <v>7.6156138E7</v>
      </c>
      <c r="D1151" s="1" t="s">
        <v>14</v>
      </c>
      <c r="E1151" s="1">
        <v>24.0</v>
      </c>
      <c r="F1151" s="1" t="s">
        <v>1173</v>
      </c>
      <c r="G1151" s="1">
        <v>0.486937900818</v>
      </c>
    </row>
    <row r="1152" ht="15.75" customHeight="1">
      <c r="A1152" s="1" t="str">
        <f t="shared" si="101"/>
        <v>C11orf30</v>
      </c>
      <c r="B1152" s="1" t="s">
        <v>328</v>
      </c>
      <c r="C1152" s="1">
        <v>7.6156176E7</v>
      </c>
      <c r="D1152" s="1" t="s">
        <v>14</v>
      </c>
      <c r="E1152" s="1">
        <v>24.0</v>
      </c>
      <c r="F1152" s="1" t="s">
        <v>1174</v>
      </c>
      <c r="G1152" s="1">
        <v>1.59321346265</v>
      </c>
    </row>
    <row r="1153" ht="15.75" customHeight="1">
      <c r="A1153" s="1" t="str">
        <f t="shared" si="101"/>
        <v>C11orf30</v>
      </c>
      <c r="B1153" s="1" t="s">
        <v>328</v>
      </c>
      <c r="C1153" s="1">
        <v>7.6156306E7</v>
      </c>
      <c r="D1153" s="1" t="s">
        <v>14</v>
      </c>
      <c r="E1153" s="1">
        <v>22.0</v>
      </c>
      <c r="F1153" s="1" t="s">
        <v>1175</v>
      </c>
      <c r="G1153" s="1">
        <v>0.395429672588</v>
      </c>
    </row>
    <row r="1154" ht="15.75" customHeight="1">
      <c r="A1154" s="1" t="str">
        <f t="shared" si="101"/>
        <v>C11orf30</v>
      </c>
      <c r="B1154" s="1" t="s">
        <v>328</v>
      </c>
      <c r="C1154" s="1">
        <v>7.615796E7</v>
      </c>
      <c r="D1154" s="1" t="s">
        <v>14</v>
      </c>
      <c r="E1154" s="1">
        <v>28.0</v>
      </c>
      <c r="F1154" s="1" t="s">
        <v>1176</v>
      </c>
      <c r="G1154" s="1">
        <v>0.61767446341</v>
      </c>
    </row>
    <row r="1155" ht="15.75" customHeight="1">
      <c r="A1155" s="1" t="str">
        <f t="shared" si="101"/>
        <v>C11orf30</v>
      </c>
      <c r="B1155" s="1" t="s">
        <v>328</v>
      </c>
      <c r="C1155" s="1">
        <v>7.6158131E7</v>
      </c>
      <c r="D1155" s="1" t="s">
        <v>14</v>
      </c>
      <c r="E1155" s="1">
        <v>25.0</v>
      </c>
      <c r="F1155" s="1" t="s">
        <v>1177</v>
      </c>
      <c r="G1155" s="1">
        <v>-0.161433511877</v>
      </c>
    </row>
    <row r="1156" ht="15.75" customHeight="1">
      <c r="A1156" s="1" t="str">
        <f t="shared" si="101"/>
        <v>C11orf30</v>
      </c>
      <c r="B1156" s="1" t="s">
        <v>328</v>
      </c>
      <c r="C1156" s="1">
        <v>7.6156327E7</v>
      </c>
      <c r="D1156" s="1" t="s">
        <v>14</v>
      </c>
      <c r="E1156" s="1">
        <v>24.0</v>
      </c>
      <c r="F1156" s="1" t="s">
        <v>1178</v>
      </c>
      <c r="G1156" s="1">
        <v>0.239977599049</v>
      </c>
    </row>
    <row r="1157" ht="15.75" customHeight="1">
      <c r="A1157" s="1" t="str">
        <f t="shared" si="101"/>
        <v>C11orf30</v>
      </c>
      <c r="B1157" s="1" t="s">
        <v>328</v>
      </c>
      <c r="C1157" s="1">
        <v>7.6158002E7</v>
      </c>
      <c r="D1157" s="1" t="s">
        <v>8</v>
      </c>
      <c r="E1157" s="1">
        <v>28.0</v>
      </c>
      <c r="F1157" s="1" t="s">
        <v>1179</v>
      </c>
      <c r="G1157" s="1">
        <v>-0.100116269148</v>
      </c>
    </row>
    <row r="1158" ht="15.75" customHeight="1">
      <c r="A1158" s="1" t="str">
        <f t="shared" si="101"/>
        <v>C11orf30</v>
      </c>
      <c r="B1158" s="1" t="s">
        <v>328</v>
      </c>
      <c r="C1158" s="1">
        <v>7.6157961E7</v>
      </c>
      <c r="D1158" s="1" t="s">
        <v>14</v>
      </c>
      <c r="E1158" s="1">
        <v>24.0</v>
      </c>
      <c r="F1158" s="1" t="s">
        <v>1180</v>
      </c>
      <c r="G1158" s="1">
        <v>0.103163376107</v>
      </c>
    </row>
    <row r="1159" ht="15.75" customHeight="1">
      <c r="A1159" s="1" t="str">
        <f t="shared" si="101"/>
        <v>C11orf30</v>
      </c>
      <c r="B1159" s="1" t="s">
        <v>328</v>
      </c>
      <c r="C1159" s="1">
        <v>7.6158009E7</v>
      </c>
      <c r="D1159" s="1" t="s">
        <v>14</v>
      </c>
      <c r="E1159" s="1">
        <v>26.0</v>
      </c>
      <c r="F1159" s="1" t="s">
        <v>1181</v>
      </c>
      <c r="G1159" s="1">
        <v>0.182691324321</v>
      </c>
    </row>
    <row r="1160" ht="15.75" customHeight="1">
      <c r="A1160" s="1" t="str">
        <f t="shared" si="101"/>
        <v>C11orf30</v>
      </c>
      <c r="B1160" s="1" t="s">
        <v>328</v>
      </c>
      <c r="C1160" s="1">
        <v>7.6158021E7</v>
      </c>
      <c r="D1160" s="1" t="s">
        <v>14</v>
      </c>
      <c r="E1160" s="1">
        <v>26.0</v>
      </c>
      <c r="F1160" s="1" t="s">
        <v>1182</v>
      </c>
      <c r="G1160" s="1">
        <v>-0.134638820833</v>
      </c>
    </row>
    <row r="1161" ht="15.75" customHeight="1">
      <c r="A1161" s="1" t="str">
        <f t="shared" si="101"/>
        <v>C11orf30</v>
      </c>
      <c r="B1161" s="1" t="s">
        <v>328</v>
      </c>
      <c r="C1161" s="1">
        <v>7.6156319E7</v>
      </c>
      <c r="D1161" s="1" t="s">
        <v>14</v>
      </c>
      <c r="E1161" s="1">
        <v>23.0</v>
      </c>
      <c r="F1161" s="1" t="s">
        <v>1183</v>
      </c>
      <c r="G1161" s="1">
        <v>0.306872436773</v>
      </c>
    </row>
    <row r="1162" ht="15.75" customHeight="1">
      <c r="A1162" s="1" t="str">
        <f t="shared" si="101"/>
        <v>C11orf30</v>
      </c>
      <c r="B1162" s="1" t="s">
        <v>328</v>
      </c>
      <c r="C1162" s="1">
        <v>7.6156311E7</v>
      </c>
      <c r="D1162" s="1" t="s">
        <v>8</v>
      </c>
      <c r="E1162" s="1">
        <v>23.0</v>
      </c>
      <c r="F1162" s="1" t="s">
        <v>1184</v>
      </c>
      <c r="G1162" s="1">
        <v>0.438649680795</v>
      </c>
    </row>
    <row r="1163" ht="15.75" customHeight="1">
      <c r="A1163" s="1" t="str">
        <f t="shared" si="101"/>
        <v>C11orf30</v>
      </c>
      <c r="B1163" s="1" t="s">
        <v>328</v>
      </c>
      <c r="C1163" s="1">
        <v>7.6158051E7</v>
      </c>
      <c r="D1163" s="1" t="s">
        <v>14</v>
      </c>
      <c r="E1163" s="1">
        <v>24.0</v>
      </c>
      <c r="F1163" s="1" t="s">
        <v>1185</v>
      </c>
      <c r="G1163" s="1">
        <v>-0.0651701687292</v>
      </c>
    </row>
    <row r="1164" ht="15.75" customHeight="1">
      <c r="A1164" s="1" t="str">
        <f t="shared" si="101"/>
        <v>C11orf30</v>
      </c>
      <c r="B1164" s="1" t="s">
        <v>328</v>
      </c>
      <c r="C1164" s="1">
        <v>7.6156277E7</v>
      </c>
      <c r="D1164" s="1" t="s">
        <v>8</v>
      </c>
      <c r="E1164" s="1">
        <v>24.0</v>
      </c>
      <c r="F1164" s="1" t="s">
        <v>1186</v>
      </c>
      <c r="G1164" s="1">
        <v>0.513235716146</v>
      </c>
    </row>
    <row r="1165" ht="15.75" customHeight="1">
      <c r="A1165" s="1" t="str">
        <f t="shared" si="101"/>
        <v>C11orf30</v>
      </c>
      <c r="B1165" s="1" t="s">
        <v>328</v>
      </c>
      <c r="C1165" s="1">
        <v>7.6156057E7</v>
      </c>
      <c r="D1165" s="1" t="s">
        <v>8</v>
      </c>
      <c r="E1165" s="1">
        <v>24.0</v>
      </c>
      <c r="F1165" s="1" t="s">
        <v>1187</v>
      </c>
      <c r="G1165" s="1">
        <v>0.201836572146</v>
      </c>
    </row>
    <row r="1166" ht="15.75" customHeight="1">
      <c r="A1166" s="1" t="str">
        <f t="shared" si="101"/>
        <v>C11orf30</v>
      </c>
      <c r="B1166" s="1" t="s">
        <v>328</v>
      </c>
      <c r="C1166" s="1">
        <v>7.6156024E7</v>
      </c>
      <c r="D1166" s="1" t="s">
        <v>8</v>
      </c>
      <c r="E1166" s="1">
        <v>23.0</v>
      </c>
      <c r="F1166" s="1" t="s">
        <v>1188</v>
      </c>
      <c r="G1166" s="1">
        <v>0.789112073939</v>
      </c>
    </row>
    <row r="1167" ht="15.75" customHeight="1">
      <c r="A1167" s="1" t="str">
        <f t="shared" si="101"/>
        <v>C11orf30</v>
      </c>
      <c r="B1167" s="1" t="s">
        <v>328</v>
      </c>
      <c r="C1167" s="1">
        <v>7.6158113E7</v>
      </c>
      <c r="D1167" s="1" t="s">
        <v>14</v>
      </c>
      <c r="E1167" s="1">
        <v>27.0</v>
      </c>
      <c r="F1167" s="1" t="s">
        <v>1189</v>
      </c>
      <c r="G1167" s="1">
        <v>-0.0175291122076</v>
      </c>
    </row>
    <row r="1168" ht="15.75" customHeight="1">
      <c r="A1168" s="1" t="str">
        <f t="shared" si="101"/>
        <v>C11orf30</v>
      </c>
      <c r="B1168" s="1" t="s">
        <v>328</v>
      </c>
      <c r="C1168" s="1">
        <v>7.6156289E7</v>
      </c>
      <c r="D1168" s="1" t="s">
        <v>8</v>
      </c>
      <c r="E1168" s="1">
        <v>22.0</v>
      </c>
      <c r="F1168" s="1" t="s">
        <v>1190</v>
      </c>
      <c r="G1168" s="1">
        <v>0.53757802376</v>
      </c>
    </row>
    <row r="1169" ht="15.75" customHeight="1">
      <c r="A1169" s="1" t="str">
        <f t="shared" ref="A1169:A1178" si="102">"C11orf45"</f>
        <v>C11orf45</v>
      </c>
      <c r="B1169" s="1" t="s">
        <v>328</v>
      </c>
      <c r="C1169" s="1">
        <v>1.28775594E8</v>
      </c>
      <c r="D1169" s="1" t="s">
        <v>14</v>
      </c>
      <c r="E1169" s="1">
        <v>24.0</v>
      </c>
      <c r="F1169" s="1" t="s">
        <v>1191</v>
      </c>
      <c r="G1169" s="1">
        <v>0.0122700071296</v>
      </c>
    </row>
    <row r="1170" ht="15.75" customHeight="1">
      <c r="A1170" s="1" t="str">
        <f t="shared" si="102"/>
        <v>C11orf45</v>
      </c>
      <c r="B1170" s="1" t="s">
        <v>328</v>
      </c>
      <c r="C1170" s="1">
        <v>1.28775571E8</v>
      </c>
      <c r="D1170" s="1" t="s">
        <v>14</v>
      </c>
      <c r="E1170" s="1">
        <v>24.0</v>
      </c>
      <c r="F1170" s="1" t="s">
        <v>1192</v>
      </c>
      <c r="G1170" s="1">
        <v>0.0775961177906</v>
      </c>
    </row>
    <row r="1171" ht="15.75" customHeight="1">
      <c r="A1171" s="1" t="str">
        <f t="shared" si="102"/>
        <v>C11orf45</v>
      </c>
      <c r="B1171" s="1" t="s">
        <v>328</v>
      </c>
      <c r="C1171" s="1">
        <v>1.28775528E8</v>
      </c>
      <c r="D1171" s="1" t="s">
        <v>14</v>
      </c>
      <c r="E1171" s="1">
        <v>24.0</v>
      </c>
      <c r="F1171" s="1" t="s">
        <v>1193</v>
      </c>
      <c r="G1171" s="1">
        <v>-0.00694614657176</v>
      </c>
    </row>
    <row r="1172" ht="15.75" customHeight="1">
      <c r="A1172" s="1" t="str">
        <f t="shared" si="102"/>
        <v>C11orf45</v>
      </c>
      <c r="B1172" s="1" t="s">
        <v>328</v>
      </c>
      <c r="C1172" s="1">
        <v>1.28775514E8</v>
      </c>
      <c r="D1172" s="1" t="s">
        <v>14</v>
      </c>
      <c r="E1172" s="1">
        <v>23.0</v>
      </c>
      <c r="F1172" s="1" t="s">
        <v>1194</v>
      </c>
      <c r="G1172" s="1">
        <v>0.0844013285122</v>
      </c>
    </row>
    <row r="1173" ht="15.75" customHeight="1">
      <c r="A1173" s="1" t="str">
        <f t="shared" si="102"/>
        <v>C11orf45</v>
      </c>
      <c r="B1173" s="1" t="s">
        <v>328</v>
      </c>
      <c r="C1173" s="1">
        <v>1.28775365E8</v>
      </c>
      <c r="D1173" s="1" t="s">
        <v>14</v>
      </c>
      <c r="E1173" s="1">
        <v>24.0</v>
      </c>
      <c r="F1173" s="1" t="s">
        <v>1195</v>
      </c>
      <c r="G1173" s="1">
        <v>0.16909665078</v>
      </c>
    </row>
    <row r="1174" ht="15.75" customHeight="1">
      <c r="A1174" s="1" t="str">
        <f t="shared" si="102"/>
        <v>C11orf45</v>
      </c>
      <c r="B1174" s="1" t="s">
        <v>328</v>
      </c>
      <c r="C1174" s="1">
        <v>1.28775333E8</v>
      </c>
      <c r="D1174" s="1" t="s">
        <v>14</v>
      </c>
      <c r="E1174" s="1">
        <v>22.0</v>
      </c>
      <c r="F1174" s="1" t="s">
        <v>1196</v>
      </c>
      <c r="G1174" s="1">
        <v>-0.033216862959</v>
      </c>
    </row>
    <row r="1175" ht="15.75" customHeight="1">
      <c r="A1175" s="1" t="str">
        <f t="shared" si="102"/>
        <v>C11orf45</v>
      </c>
      <c r="B1175" s="1" t="s">
        <v>328</v>
      </c>
      <c r="C1175" s="1">
        <v>1.28775509E8</v>
      </c>
      <c r="D1175" s="1" t="s">
        <v>8</v>
      </c>
      <c r="E1175" s="1">
        <v>24.0</v>
      </c>
      <c r="F1175" s="1" t="s">
        <v>1197</v>
      </c>
      <c r="G1175" s="1">
        <v>0.0328901916097</v>
      </c>
    </row>
    <row r="1176" ht="15.75" customHeight="1">
      <c r="A1176" s="1" t="str">
        <f t="shared" si="102"/>
        <v>C11orf45</v>
      </c>
      <c r="B1176" s="1" t="s">
        <v>328</v>
      </c>
      <c r="C1176" s="1">
        <v>1.28775449E8</v>
      </c>
      <c r="D1176" s="1" t="s">
        <v>8</v>
      </c>
      <c r="E1176" s="1">
        <v>23.0</v>
      </c>
      <c r="F1176" s="1" t="s">
        <v>1198</v>
      </c>
      <c r="G1176" s="1">
        <v>0.092308084189</v>
      </c>
    </row>
    <row r="1177" ht="15.75" customHeight="1">
      <c r="A1177" s="1" t="str">
        <f t="shared" si="102"/>
        <v>C11orf45</v>
      </c>
      <c r="B1177" s="1" t="s">
        <v>328</v>
      </c>
      <c r="C1177" s="1">
        <v>1.28775346E8</v>
      </c>
      <c r="D1177" s="1" t="s">
        <v>8</v>
      </c>
      <c r="E1177" s="1">
        <v>24.0</v>
      </c>
      <c r="F1177" s="1" t="s">
        <v>1199</v>
      </c>
      <c r="G1177" s="1">
        <v>2.73859526503</v>
      </c>
    </row>
    <row r="1178" ht="15.75" customHeight="1">
      <c r="A1178" s="1" t="str">
        <f t="shared" si="102"/>
        <v>C11orf45</v>
      </c>
      <c r="B1178" s="1" t="s">
        <v>328</v>
      </c>
      <c r="C1178" s="1">
        <v>1.28775316E8</v>
      </c>
      <c r="D1178" s="1" t="s">
        <v>8</v>
      </c>
      <c r="E1178" s="1">
        <v>23.0</v>
      </c>
      <c r="F1178" s="1" t="s">
        <v>1200</v>
      </c>
      <c r="G1178" s="1">
        <v>0.0172124163143</v>
      </c>
    </row>
    <row r="1179" ht="15.75" customHeight="1">
      <c r="A1179" s="1" t="str">
        <f t="shared" ref="A1179:A1187" si="103">"C11orf73"</f>
        <v>C11orf73</v>
      </c>
      <c r="B1179" s="1" t="s">
        <v>328</v>
      </c>
      <c r="C1179" s="1">
        <v>8.6013268E7</v>
      </c>
      <c r="D1179" s="1" t="s">
        <v>8</v>
      </c>
      <c r="E1179" s="1">
        <v>24.0</v>
      </c>
      <c r="F1179" s="1" t="s">
        <v>1201</v>
      </c>
      <c r="G1179" s="1">
        <v>0.432636888368</v>
      </c>
    </row>
    <row r="1180" ht="15.75" customHeight="1">
      <c r="A1180" s="1" t="str">
        <f t="shared" si="103"/>
        <v>C11orf73</v>
      </c>
      <c r="B1180" s="1" t="s">
        <v>328</v>
      </c>
      <c r="C1180" s="1">
        <v>8.6013384E7</v>
      </c>
      <c r="D1180" s="1" t="s">
        <v>8</v>
      </c>
      <c r="E1180" s="1">
        <v>24.0</v>
      </c>
      <c r="F1180" s="1" t="s">
        <v>1202</v>
      </c>
      <c r="G1180" s="1">
        <v>0.0219797280122</v>
      </c>
    </row>
    <row r="1181" ht="15.75" customHeight="1">
      <c r="A1181" s="1" t="str">
        <f t="shared" si="103"/>
        <v>C11orf73</v>
      </c>
      <c r="B1181" s="1" t="s">
        <v>328</v>
      </c>
      <c r="C1181" s="1">
        <v>8.6013431E7</v>
      </c>
      <c r="D1181" s="1" t="s">
        <v>8</v>
      </c>
      <c r="E1181" s="1">
        <v>22.0</v>
      </c>
      <c r="F1181" s="1" t="s">
        <v>1203</v>
      </c>
      <c r="G1181" s="1">
        <v>1.11565738474</v>
      </c>
    </row>
    <row r="1182" ht="15.75" customHeight="1">
      <c r="A1182" s="1" t="str">
        <f t="shared" si="103"/>
        <v>C11orf73</v>
      </c>
      <c r="B1182" s="1" t="s">
        <v>328</v>
      </c>
      <c r="C1182" s="1">
        <v>8.6013465E7</v>
      </c>
      <c r="D1182" s="1" t="s">
        <v>8</v>
      </c>
      <c r="E1182" s="1">
        <v>24.0</v>
      </c>
      <c r="F1182" s="1" t="s">
        <v>1204</v>
      </c>
      <c r="G1182" s="1">
        <v>0.830278134368</v>
      </c>
    </row>
    <row r="1183" ht="15.75" customHeight="1">
      <c r="A1183" s="1" t="str">
        <f t="shared" si="103"/>
        <v>C11orf73</v>
      </c>
      <c r="B1183" s="1" t="s">
        <v>328</v>
      </c>
      <c r="C1183" s="1">
        <v>8.6013546E7</v>
      </c>
      <c r="D1183" s="1" t="s">
        <v>14</v>
      </c>
      <c r="E1183" s="1">
        <v>23.0</v>
      </c>
      <c r="F1183" s="1" t="s">
        <v>1205</v>
      </c>
      <c r="G1183" s="1">
        <v>0.772144280914</v>
      </c>
    </row>
    <row r="1184" ht="15.75" customHeight="1">
      <c r="A1184" s="1" t="str">
        <f t="shared" si="103"/>
        <v>C11orf73</v>
      </c>
      <c r="B1184" s="1" t="s">
        <v>328</v>
      </c>
      <c r="C1184" s="1">
        <v>8.6013337E7</v>
      </c>
      <c r="D1184" s="1" t="s">
        <v>14</v>
      </c>
      <c r="E1184" s="1">
        <v>24.0</v>
      </c>
      <c r="F1184" s="1" t="s">
        <v>1206</v>
      </c>
      <c r="G1184" s="1">
        <v>0.619023154941</v>
      </c>
    </row>
    <row r="1185" ht="15.75" customHeight="1">
      <c r="A1185" s="1" t="str">
        <f t="shared" si="103"/>
        <v>C11orf73</v>
      </c>
      <c r="B1185" s="1" t="s">
        <v>328</v>
      </c>
      <c r="C1185" s="1">
        <v>8.6013422E7</v>
      </c>
      <c r="D1185" s="1" t="s">
        <v>14</v>
      </c>
      <c r="E1185" s="1">
        <v>24.0</v>
      </c>
      <c r="F1185" s="1" t="s">
        <v>1207</v>
      </c>
      <c r="G1185" s="1">
        <v>0.577313161364</v>
      </c>
    </row>
    <row r="1186" ht="15.75" customHeight="1">
      <c r="A1186" s="1" t="str">
        <f t="shared" si="103"/>
        <v>C11orf73</v>
      </c>
      <c r="B1186" s="1" t="s">
        <v>328</v>
      </c>
      <c r="C1186" s="1">
        <v>8.6013552E7</v>
      </c>
      <c r="D1186" s="1" t="s">
        <v>14</v>
      </c>
      <c r="E1186" s="1">
        <v>24.0</v>
      </c>
      <c r="F1186" s="1" t="s">
        <v>1208</v>
      </c>
      <c r="G1186" s="1">
        <v>1.05406448089</v>
      </c>
    </row>
    <row r="1187" ht="15.75" customHeight="1">
      <c r="A1187" s="1" t="str">
        <f t="shared" si="103"/>
        <v>C11orf73</v>
      </c>
      <c r="B1187" s="1" t="s">
        <v>328</v>
      </c>
      <c r="C1187" s="1">
        <v>8.6013297E7</v>
      </c>
      <c r="D1187" s="1" t="s">
        <v>14</v>
      </c>
      <c r="E1187" s="1">
        <v>23.0</v>
      </c>
      <c r="F1187" s="1" t="s">
        <v>1209</v>
      </c>
      <c r="G1187" s="1">
        <v>0.750939356906</v>
      </c>
    </row>
    <row r="1188" ht="15.75" customHeight="1">
      <c r="A1188" s="1" t="str">
        <f t="shared" ref="A1188:A1196" si="104">"C12orf45"</f>
        <v>C12orf45</v>
      </c>
      <c r="B1188" s="1" t="s">
        <v>379</v>
      </c>
      <c r="C1188" s="1">
        <v>1.05380367E8</v>
      </c>
      <c r="D1188" s="1" t="s">
        <v>14</v>
      </c>
      <c r="E1188" s="1">
        <v>23.0</v>
      </c>
      <c r="F1188" s="1" t="s">
        <v>1210</v>
      </c>
      <c r="G1188" s="1">
        <v>0.220141978628</v>
      </c>
    </row>
    <row r="1189" ht="15.75" customHeight="1">
      <c r="A1189" s="1" t="str">
        <f t="shared" si="104"/>
        <v>C12orf45</v>
      </c>
      <c r="B1189" s="1" t="s">
        <v>379</v>
      </c>
      <c r="C1189" s="1">
        <v>1.05380138E8</v>
      </c>
      <c r="D1189" s="1" t="s">
        <v>8</v>
      </c>
      <c r="E1189" s="1">
        <v>23.0</v>
      </c>
      <c r="F1189" s="1" t="s">
        <v>1211</v>
      </c>
      <c r="G1189" s="1">
        <v>-0.0352343512193</v>
      </c>
    </row>
    <row r="1190" ht="15.75" customHeight="1">
      <c r="A1190" s="1" t="str">
        <f t="shared" si="104"/>
        <v>C12orf45</v>
      </c>
      <c r="B1190" s="1" t="s">
        <v>379</v>
      </c>
      <c r="C1190" s="1">
        <v>1.05380148E8</v>
      </c>
      <c r="D1190" s="1" t="s">
        <v>8</v>
      </c>
      <c r="E1190" s="1">
        <v>23.0</v>
      </c>
      <c r="F1190" s="1" t="s">
        <v>1212</v>
      </c>
      <c r="G1190" s="1">
        <v>0.04394674077</v>
      </c>
    </row>
    <row r="1191" ht="15.75" customHeight="1">
      <c r="A1191" s="1" t="str">
        <f t="shared" si="104"/>
        <v>C12orf45</v>
      </c>
      <c r="B1191" s="1" t="s">
        <v>379</v>
      </c>
      <c r="C1191" s="1">
        <v>1.05380159E8</v>
      </c>
      <c r="D1191" s="1" t="s">
        <v>8</v>
      </c>
      <c r="E1191" s="1">
        <v>23.0</v>
      </c>
      <c r="F1191" s="1" t="s">
        <v>1213</v>
      </c>
      <c r="G1191" s="1">
        <v>1.6622259651</v>
      </c>
    </row>
    <row r="1192" ht="15.75" customHeight="1">
      <c r="A1192" s="1" t="str">
        <f t="shared" si="104"/>
        <v>C12orf45</v>
      </c>
      <c r="B1192" s="1" t="s">
        <v>379</v>
      </c>
      <c r="C1192" s="1">
        <v>1.05380176E8</v>
      </c>
      <c r="D1192" s="1" t="s">
        <v>8</v>
      </c>
      <c r="E1192" s="1">
        <v>24.0</v>
      </c>
      <c r="F1192" s="1" t="s">
        <v>1214</v>
      </c>
      <c r="G1192" s="1">
        <v>-0.0498419153279</v>
      </c>
    </row>
    <row r="1193" ht="15.75" customHeight="1">
      <c r="A1193" s="1" t="str">
        <f t="shared" si="104"/>
        <v>C12orf45</v>
      </c>
      <c r="B1193" s="1" t="s">
        <v>379</v>
      </c>
      <c r="C1193" s="1">
        <v>1.05380227E8</v>
      </c>
      <c r="D1193" s="1" t="s">
        <v>14</v>
      </c>
      <c r="E1193" s="1">
        <v>24.0</v>
      </c>
      <c r="F1193" s="1" t="s">
        <v>1215</v>
      </c>
      <c r="G1193" s="1">
        <v>0.347491697453</v>
      </c>
    </row>
    <row r="1194" ht="15.75" customHeight="1">
      <c r="A1194" s="1" t="str">
        <f t="shared" si="104"/>
        <v>C12orf45</v>
      </c>
      <c r="B1194" s="1" t="s">
        <v>379</v>
      </c>
      <c r="C1194" s="1">
        <v>1.05380255E8</v>
      </c>
      <c r="D1194" s="1" t="s">
        <v>14</v>
      </c>
      <c r="E1194" s="1">
        <v>24.0</v>
      </c>
      <c r="F1194" s="1" t="s">
        <v>1216</v>
      </c>
      <c r="G1194" s="1">
        <v>0.640150275775</v>
      </c>
    </row>
    <row r="1195" ht="15.75" customHeight="1">
      <c r="A1195" s="1" t="str">
        <f t="shared" si="104"/>
        <v>C12orf45</v>
      </c>
      <c r="B1195" s="1" t="s">
        <v>379</v>
      </c>
      <c r="C1195" s="1">
        <v>1.05380265E8</v>
      </c>
      <c r="D1195" s="1" t="s">
        <v>14</v>
      </c>
      <c r="E1195" s="1">
        <v>24.0</v>
      </c>
      <c r="F1195" s="1" t="s">
        <v>1217</v>
      </c>
      <c r="G1195" s="1">
        <v>0.697623759122</v>
      </c>
    </row>
    <row r="1196" ht="15.75" customHeight="1">
      <c r="A1196" s="1" t="str">
        <f t="shared" si="104"/>
        <v>C12orf45</v>
      </c>
      <c r="B1196" s="1" t="s">
        <v>379</v>
      </c>
      <c r="C1196" s="1">
        <v>1.0538027E8</v>
      </c>
      <c r="D1196" s="1" t="s">
        <v>14</v>
      </c>
      <c r="E1196" s="1">
        <v>24.0</v>
      </c>
      <c r="F1196" s="1" t="s">
        <v>1218</v>
      </c>
      <c r="G1196" s="1">
        <v>0.0385770370402</v>
      </c>
    </row>
    <row r="1197" ht="15.75" customHeight="1">
      <c r="A1197" s="1" t="str">
        <f t="shared" ref="A1197:A1205" si="105">"C12orf60"</f>
        <v>C12orf60</v>
      </c>
      <c r="B1197" s="1" t="s">
        <v>379</v>
      </c>
      <c r="C1197" s="1">
        <v>1.4956512E7</v>
      </c>
      <c r="D1197" s="1" t="s">
        <v>8</v>
      </c>
      <c r="E1197" s="1">
        <v>24.0</v>
      </c>
      <c r="F1197" s="1" t="s">
        <v>1219</v>
      </c>
      <c r="G1197" s="1">
        <v>0.435574090459</v>
      </c>
    </row>
    <row r="1198" ht="15.75" customHeight="1">
      <c r="A1198" s="1" t="str">
        <f t="shared" si="105"/>
        <v>C12orf60</v>
      </c>
      <c r="B1198" s="1" t="s">
        <v>379</v>
      </c>
      <c r="C1198" s="1">
        <v>1.4956753E7</v>
      </c>
      <c r="D1198" s="1" t="s">
        <v>14</v>
      </c>
      <c r="E1198" s="1">
        <v>25.0</v>
      </c>
      <c r="F1198" s="1" t="s">
        <v>1220</v>
      </c>
      <c r="G1198" s="1">
        <v>0.0254109165945</v>
      </c>
    </row>
    <row r="1199" ht="15.75" customHeight="1">
      <c r="A1199" s="1" t="str">
        <f t="shared" si="105"/>
        <v>C12orf60</v>
      </c>
      <c r="B1199" s="1" t="s">
        <v>379</v>
      </c>
      <c r="C1199" s="1">
        <v>1.4956571E7</v>
      </c>
      <c r="D1199" s="1" t="s">
        <v>8</v>
      </c>
      <c r="E1199" s="1">
        <v>22.0</v>
      </c>
      <c r="F1199" s="1" t="s">
        <v>1221</v>
      </c>
      <c r="G1199" s="1">
        <v>0.314171145102</v>
      </c>
    </row>
    <row r="1200" ht="15.75" customHeight="1">
      <c r="A1200" s="1" t="str">
        <f t="shared" si="105"/>
        <v>C12orf60</v>
      </c>
      <c r="B1200" s="1" t="s">
        <v>379</v>
      </c>
      <c r="C1200" s="1">
        <v>1.4956638E7</v>
      </c>
      <c r="D1200" s="1" t="s">
        <v>8</v>
      </c>
      <c r="E1200" s="1">
        <v>24.0</v>
      </c>
      <c r="F1200" s="1" t="s">
        <v>1222</v>
      </c>
      <c r="G1200" s="1">
        <v>0.773438790337</v>
      </c>
    </row>
    <row r="1201" ht="15.75" customHeight="1">
      <c r="A1201" s="1" t="str">
        <f t="shared" si="105"/>
        <v>C12orf60</v>
      </c>
      <c r="B1201" s="1" t="s">
        <v>379</v>
      </c>
      <c r="C1201" s="1">
        <v>1.4956695E7</v>
      </c>
      <c r="D1201" s="1" t="s">
        <v>8</v>
      </c>
      <c r="E1201" s="1">
        <v>21.0</v>
      </c>
      <c r="F1201" s="1" t="s">
        <v>1223</v>
      </c>
      <c r="G1201" s="1">
        <v>0.621730488296</v>
      </c>
    </row>
    <row r="1202" ht="15.75" customHeight="1">
      <c r="A1202" s="1" t="str">
        <f t="shared" si="105"/>
        <v>C12orf60</v>
      </c>
      <c r="B1202" s="1" t="s">
        <v>379</v>
      </c>
      <c r="C1202" s="1">
        <v>1.4956629E7</v>
      </c>
      <c r="D1202" s="1" t="s">
        <v>14</v>
      </c>
      <c r="E1202" s="1">
        <v>26.0</v>
      </c>
      <c r="F1202" s="1" t="s">
        <v>1224</v>
      </c>
      <c r="G1202" s="1">
        <v>0.675442643452</v>
      </c>
    </row>
    <row r="1203" ht="15.75" customHeight="1">
      <c r="A1203" s="1" t="str">
        <f t="shared" si="105"/>
        <v>C12orf60</v>
      </c>
      <c r="B1203" s="1" t="s">
        <v>379</v>
      </c>
      <c r="C1203" s="1">
        <v>1.4956636E7</v>
      </c>
      <c r="D1203" s="1" t="s">
        <v>14</v>
      </c>
      <c r="E1203" s="1">
        <v>27.0</v>
      </c>
      <c r="F1203" s="1" t="s">
        <v>1225</v>
      </c>
      <c r="G1203" s="1">
        <v>0.216344617349</v>
      </c>
    </row>
    <row r="1204" ht="15.75" customHeight="1">
      <c r="A1204" s="1" t="str">
        <f t="shared" si="105"/>
        <v>C12orf60</v>
      </c>
      <c r="B1204" s="1" t="s">
        <v>379</v>
      </c>
      <c r="C1204" s="1">
        <v>1.4956654E7</v>
      </c>
      <c r="D1204" s="1" t="s">
        <v>14</v>
      </c>
      <c r="E1204" s="1">
        <v>23.0</v>
      </c>
      <c r="F1204" s="1" t="s">
        <v>1226</v>
      </c>
      <c r="G1204" s="1">
        <v>1.23959391591</v>
      </c>
    </row>
    <row r="1205" ht="15.75" customHeight="1">
      <c r="A1205" s="1" t="str">
        <f t="shared" si="105"/>
        <v>C12orf60</v>
      </c>
      <c r="B1205" s="1" t="s">
        <v>379</v>
      </c>
      <c r="C1205" s="1">
        <v>1.4956708E7</v>
      </c>
      <c r="D1205" s="1" t="s">
        <v>14</v>
      </c>
      <c r="E1205" s="1">
        <v>24.0</v>
      </c>
      <c r="F1205" s="1" t="s">
        <v>1227</v>
      </c>
      <c r="G1205" s="1">
        <v>0.986967293754</v>
      </c>
    </row>
    <row r="1206" ht="15.75" customHeight="1">
      <c r="A1206" s="1" t="str">
        <f t="shared" ref="A1206:A1215" si="106">"C12orf66"</f>
        <v>C12orf66</v>
      </c>
      <c r="B1206" s="1" t="s">
        <v>379</v>
      </c>
      <c r="C1206" s="1">
        <v>6.4615832E7</v>
      </c>
      <c r="D1206" s="1" t="s">
        <v>14</v>
      </c>
      <c r="E1206" s="1">
        <v>23.0</v>
      </c>
      <c r="F1206" s="1" t="s">
        <v>1228</v>
      </c>
      <c r="G1206" s="1">
        <v>0.129713952331</v>
      </c>
    </row>
    <row r="1207" ht="15.75" customHeight="1">
      <c r="A1207" s="1" t="str">
        <f t="shared" si="106"/>
        <v>C12orf66</v>
      </c>
      <c r="B1207" s="1" t="s">
        <v>379</v>
      </c>
      <c r="C1207" s="1">
        <v>6.4615848E7</v>
      </c>
      <c r="D1207" s="1" t="s">
        <v>8</v>
      </c>
      <c r="E1207" s="1">
        <v>24.0</v>
      </c>
      <c r="F1207" s="1" t="s">
        <v>1229</v>
      </c>
      <c r="G1207" s="1">
        <v>0.0532035202816</v>
      </c>
    </row>
    <row r="1208" ht="15.75" customHeight="1">
      <c r="A1208" s="1" t="str">
        <f t="shared" si="106"/>
        <v>C12orf66</v>
      </c>
      <c r="B1208" s="1" t="s">
        <v>379</v>
      </c>
      <c r="C1208" s="1">
        <v>6.4615871E7</v>
      </c>
      <c r="D1208" s="1" t="s">
        <v>8</v>
      </c>
      <c r="E1208" s="1">
        <v>23.0</v>
      </c>
      <c r="F1208" s="1" t="s">
        <v>1230</v>
      </c>
      <c r="G1208" s="1">
        <v>0.573225180178</v>
      </c>
    </row>
    <row r="1209" ht="15.75" customHeight="1">
      <c r="A1209" s="1" t="str">
        <f t="shared" si="106"/>
        <v>C12orf66</v>
      </c>
      <c r="B1209" s="1" t="s">
        <v>379</v>
      </c>
      <c r="C1209" s="1">
        <v>6.4615941E7</v>
      </c>
      <c r="D1209" s="1" t="s">
        <v>8</v>
      </c>
      <c r="E1209" s="1">
        <v>23.0</v>
      </c>
      <c r="F1209" s="1" t="s">
        <v>1231</v>
      </c>
      <c r="G1209" s="1">
        <v>0.109444001602</v>
      </c>
    </row>
    <row r="1210" ht="15.75" customHeight="1">
      <c r="A1210" s="1" t="str">
        <f t="shared" si="106"/>
        <v>C12orf66</v>
      </c>
      <c r="B1210" s="1" t="s">
        <v>379</v>
      </c>
      <c r="C1210" s="1">
        <v>6.4616013E7</v>
      </c>
      <c r="D1210" s="1" t="s">
        <v>8</v>
      </c>
      <c r="E1210" s="1">
        <v>23.0</v>
      </c>
      <c r="F1210" s="1" t="s">
        <v>1232</v>
      </c>
      <c r="G1210" s="1">
        <v>0.953657012672</v>
      </c>
    </row>
    <row r="1211" ht="15.75" customHeight="1">
      <c r="A1211" s="1" t="str">
        <f t="shared" si="106"/>
        <v>C12orf66</v>
      </c>
      <c r="B1211" s="1" t="s">
        <v>379</v>
      </c>
      <c r="C1211" s="1">
        <v>6.4616029E7</v>
      </c>
      <c r="D1211" s="1" t="s">
        <v>8</v>
      </c>
      <c r="E1211" s="1">
        <v>24.0</v>
      </c>
      <c r="F1211" s="1" t="s">
        <v>1233</v>
      </c>
      <c r="G1211" s="1">
        <v>0.895527144791</v>
      </c>
    </row>
    <row r="1212" ht="15.75" customHeight="1">
      <c r="A1212" s="1" t="str">
        <f t="shared" si="106"/>
        <v>C12orf66</v>
      </c>
      <c r="B1212" s="1" t="s">
        <v>379</v>
      </c>
      <c r="C1212" s="1">
        <v>6.4616039E7</v>
      </c>
      <c r="D1212" s="1" t="s">
        <v>8</v>
      </c>
      <c r="E1212" s="1">
        <v>24.0</v>
      </c>
      <c r="F1212" s="1" t="s">
        <v>1234</v>
      </c>
      <c r="G1212" s="1">
        <v>1.15081584254</v>
      </c>
    </row>
    <row r="1213" ht="15.75" customHeight="1">
      <c r="A1213" s="1" t="str">
        <f t="shared" si="106"/>
        <v>C12orf66</v>
      </c>
      <c r="B1213" s="1" t="s">
        <v>379</v>
      </c>
      <c r="C1213" s="1">
        <v>6.4615826E7</v>
      </c>
      <c r="D1213" s="1" t="s">
        <v>14</v>
      </c>
      <c r="E1213" s="1">
        <v>23.0</v>
      </c>
      <c r="F1213" s="1" t="s">
        <v>1235</v>
      </c>
      <c r="G1213" s="1">
        <v>0.705357372344</v>
      </c>
    </row>
    <row r="1214" ht="15.75" customHeight="1">
      <c r="A1214" s="1" t="str">
        <f t="shared" si="106"/>
        <v>C12orf66</v>
      </c>
      <c r="B1214" s="1" t="s">
        <v>379</v>
      </c>
      <c r="C1214" s="1">
        <v>6.4615889E7</v>
      </c>
      <c r="D1214" s="1" t="s">
        <v>14</v>
      </c>
      <c r="E1214" s="1">
        <v>23.0</v>
      </c>
      <c r="F1214" s="1" t="s">
        <v>1236</v>
      </c>
      <c r="G1214" s="1">
        <v>4.95145579592E-4</v>
      </c>
    </row>
    <row r="1215" ht="15.75" customHeight="1">
      <c r="A1215" s="1" t="str">
        <f t="shared" si="106"/>
        <v>C12orf66</v>
      </c>
      <c r="B1215" s="1" t="s">
        <v>379</v>
      </c>
      <c r="C1215" s="1">
        <v>6.4615847E7</v>
      </c>
      <c r="D1215" s="1" t="s">
        <v>14</v>
      </c>
      <c r="E1215" s="1">
        <v>23.0</v>
      </c>
      <c r="F1215" s="1" t="s">
        <v>1237</v>
      </c>
      <c r="G1215" s="1">
        <v>0.805330701161</v>
      </c>
    </row>
    <row r="1216" ht="15.75" customHeight="1">
      <c r="A1216" s="1" t="str">
        <f t="shared" ref="A1216:A1225" si="107">"C14orf166"</f>
        <v>C14orf166</v>
      </c>
      <c r="B1216" s="1" t="s">
        <v>135</v>
      </c>
      <c r="C1216" s="1">
        <v>5.2456195E7</v>
      </c>
      <c r="D1216" s="1" t="s">
        <v>14</v>
      </c>
      <c r="E1216" s="1">
        <v>23.0</v>
      </c>
      <c r="F1216" s="1" t="s">
        <v>1238</v>
      </c>
      <c r="G1216" s="1">
        <v>0.0241338743333</v>
      </c>
    </row>
    <row r="1217" ht="15.75" customHeight="1">
      <c r="A1217" s="1" t="str">
        <f t="shared" si="107"/>
        <v>C14orf166</v>
      </c>
      <c r="B1217" s="1" t="s">
        <v>135</v>
      </c>
      <c r="C1217" s="1">
        <v>5.2456229E7</v>
      </c>
      <c r="D1217" s="1" t="s">
        <v>8</v>
      </c>
      <c r="E1217" s="1">
        <v>23.0</v>
      </c>
      <c r="F1217" s="1" t="s">
        <v>1239</v>
      </c>
      <c r="G1217" s="1">
        <v>0.569182550412</v>
      </c>
    </row>
    <row r="1218" ht="15.75" customHeight="1">
      <c r="A1218" s="1" t="str">
        <f t="shared" si="107"/>
        <v>C14orf166</v>
      </c>
      <c r="B1218" s="1" t="s">
        <v>135</v>
      </c>
      <c r="C1218" s="1">
        <v>5.2456269E7</v>
      </c>
      <c r="D1218" s="1" t="s">
        <v>8</v>
      </c>
      <c r="E1218" s="1">
        <v>24.0</v>
      </c>
      <c r="F1218" s="1" t="s">
        <v>1240</v>
      </c>
      <c r="G1218" s="1">
        <v>0.939721150682</v>
      </c>
    </row>
    <row r="1219" ht="15.75" customHeight="1">
      <c r="A1219" s="1" t="str">
        <f t="shared" si="107"/>
        <v>C14orf166</v>
      </c>
      <c r="B1219" s="1" t="s">
        <v>135</v>
      </c>
      <c r="C1219" s="1">
        <v>5.2456292E7</v>
      </c>
      <c r="D1219" s="1" t="s">
        <v>8</v>
      </c>
      <c r="E1219" s="1">
        <v>23.0</v>
      </c>
      <c r="F1219" s="1" t="s">
        <v>1241</v>
      </c>
      <c r="G1219" s="1">
        <v>1.26236334022</v>
      </c>
    </row>
    <row r="1220" ht="15.75" customHeight="1">
      <c r="A1220" s="1" t="str">
        <f t="shared" si="107"/>
        <v>C14orf166</v>
      </c>
      <c r="B1220" s="1" t="s">
        <v>135</v>
      </c>
      <c r="C1220" s="1">
        <v>5.2456362E7</v>
      </c>
      <c r="D1220" s="1" t="s">
        <v>8</v>
      </c>
      <c r="E1220" s="1">
        <v>22.0</v>
      </c>
      <c r="F1220" s="1" t="s">
        <v>1242</v>
      </c>
      <c r="G1220" s="1">
        <v>0.110339342271</v>
      </c>
    </row>
    <row r="1221" ht="15.75" customHeight="1">
      <c r="A1221" s="1" t="str">
        <f t="shared" si="107"/>
        <v>C14orf166</v>
      </c>
      <c r="B1221" s="1" t="s">
        <v>135</v>
      </c>
      <c r="C1221" s="1">
        <v>5.2456449E7</v>
      </c>
      <c r="D1221" s="1" t="s">
        <v>8</v>
      </c>
      <c r="E1221" s="1">
        <v>25.0</v>
      </c>
      <c r="F1221" s="1" t="s">
        <v>1243</v>
      </c>
      <c r="G1221" s="1">
        <v>-0.0483630907078</v>
      </c>
    </row>
    <row r="1222" ht="15.75" customHeight="1">
      <c r="A1222" s="1" t="str">
        <f t="shared" si="107"/>
        <v>C14orf166</v>
      </c>
      <c r="B1222" s="1" t="s">
        <v>135</v>
      </c>
      <c r="C1222" s="1">
        <v>5.245624E7</v>
      </c>
      <c r="D1222" s="1" t="s">
        <v>14</v>
      </c>
      <c r="E1222" s="1">
        <v>23.0</v>
      </c>
      <c r="F1222" s="1" t="s">
        <v>1244</v>
      </c>
      <c r="G1222" s="1">
        <v>0.0451265796165</v>
      </c>
    </row>
    <row r="1223" ht="15.75" customHeight="1">
      <c r="A1223" s="1" t="str">
        <f t="shared" si="107"/>
        <v>C14orf166</v>
      </c>
      <c r="B1223" s="1" t="s">
        <v>135</v>
      </c>
      <c r="C1223" s="1">
        <v>5.2456426E7</v>
      </c>
      <c r="D1223" s="1" t="s">
        <v>14</v>
      </c>
      <c r="E1223" s="1">
        <v>24.0</v>
      </c>
      <c r="F1223" s="1" t="s">
        <v>1245</v>
      </c>
      <c r="G1223" s="1">
        <v>0.454624802675</v>
      </c>
    </row>
    <row r="1224" ht="15.75" customHeight="1">
      <c r="A1224" s="1" t="str">
        <f t="shared" si="107"/>
        <v>C14orf166</v>
      </c>
      <c r="B1224" s="1" t="s">
        <v>135</v>
      </c>
      <c r="C1224" s="1">
        <v>5.2456463E7</v>
      </c>
      <c r="D1224" s="1" t="s">
        <v>14</v>
      </c>
      <c r="E1224" s="1">
        <v>24.0</v>
      </c>
      <c r="F1224" s="1" t="s">
        <v>1246</v>
      </c>
      <c r="G1224" s="1">
        <v>0.797915509095</v>
      </c>
    </row>
    <row r="1225" ht="15.75" customHeight="1">
      <c r="A1225" s="1" t="str">
        <f t="shared" si="107"/>
        <v>C14orf166</v>
      </c>
      <c r="B1225" s="1" t="s">
        <v>135</v>
      </c>
      <c r="C1225" s="1">
        <v>5.245621E7</v>
      </c>
      <c r="D1225" s="1" t="s">
        <v>8</v>
      </c>
      <c r="E1225" s="1">
        <v>24.0</v>
      </c>
      <c r="F1225" s="1" t="s">
        <v>1247</v>
      </c>
      <c r="G1225" s="1">
        <v>0.129137666946</v>
      </c>
    </row>
    <row r="1226" ht="15.75" customHeight="1">
      <c r="A1226" s="1" t="str">
        <f t="shared" ref="A1226:A1235" si="108">"C14orf178"</f>
        <v>C14orf178</v>
      </c>
      <c r="B1226" s="1" t="s">
        <v>135</v>
      </c>
      <c r="C1226" s="1">
        <v>7.8227279E7</v>
      </c>
      <c r="D1226" s="1" t="s">
        <v>8</v>
      </c>
      <c r="E1226" s="1">
        <v>23.0</v>
      </c>
      <c r="F1226" s="1" t="s">
        <v>1248</v>
      </c>
      <c r="G1226" s="1">
        <v>0.582207944293</v>
      </c>
    </row>
    <row r="1227" ht="15.75" customHeight="1">
      <c r="A1227" s="1" t="str">
        <f t="shared" si="108"/>
        <v>C14orf178</v>
      </c>
      <c r="B1227" s="1" t="s">
        <v>135</v>
      </c>
      <c r="C1227" s="1">
        <v>7.8227416E7</v>
      </c>
      <c r="D1227" s="1" t="s">
        <v>8</v>
      </c>
      <c r="E1227" s="1">
        <v>24.0</v>
      </c>
      <c r="F1227" s="1" t="s">
        <v>1249</v>
      </c>
      <c r="G1227" s="1">
        <v>0.649109673814</v>
      </c>
    </row>
    <row r="1228" ht="15.75" customHeight="1">
      <c r="A1228" s="1" t="str">
        <f t="shared" si="108"/>
        <v>C14orf178</v>
      </c>
      <c r="B1228" s="1" t="s">
        <v>135</v>
      </c>
      <c r="C1228" s="1">
        <v>7.8227426E7</v>
      </c>
      <c r="D1228" s="1" t="s">
        <v>8</v>
      </c>
      <c r="E1228" s="1">
        <v>23.0</v>
      </c>
      <c r="F1228" s="1" t="s">
        <v>1250</v>
      </c>
      <c r="G1228" s="1">
        <v>1.03215036487</v>
      </c>
    </row>
    <row r="1229" ht="15.75" customHeight="1">
      <c r="A1229" s="1" t="str">
        <f t="shared" si="108"/>
        <v>C14orf178</v>
      </c>
      <c r="B1229" s="1" t="s">
        <v>135</v>
      </c>
      <c r="C1229" s="1">
        <v>7.8227311E7</v>
      </c>
      <c r="D1229" s="1" t="s">
        <v>14</v>
      </c>
      <c r="E1229" s="1">
        <v>24.0</v>
      </c>
      <c r="F1229" s="1" t="s">
        <v>1251</v>
      </c>
      <c r="G1229" s="1">
        <v>0.994944534275</v>
      </c>
    </row>
    <row r="1230" ht="15.75" customHeight="1">
      <c r="A1230" s="1" t="str">
        <f t="shared" si="108"/>
        <v>C14orf178</v>
      </c>
      <c r="B1230" s="1" t="s">
        <v>135</v>
      </c>
      <c r="C1230" s="1">
        <v>7.8227379E7</v>
      </c>
      <c r="D1230" s="1" t="s">
        <v>14</v>
      </c>
      <c r="E1230" s="1">
        <v>24.0</v>
      </c>
      <c r="F1230" s="1" t="s">
        <v>1252</v>
      </c>
      <c r="G1230" s="1">
        <v>0.249383332427</v>
      </c>
    </row>
    <row r="1231" ht="15.75" customHeight="1">
      <c r="A1231" s="1" t="str">
        <f t="shared" si="108"/>
        <v>C14orf178</v>
      </c>
      <c r="B1231" s="1" t="s">
        <v>135</v>
      </c>
      <c r="C1231" s="1">
        <v>7.8227363E7</v>
      </c>
      <c r="D1231" s="1" t="s">
        <v>14</v>
      </c>
      <c r="E1231" s="1">
        <v>24.0</v>
      </c>
      <c r="F1231" s="1" t="s">
        <v>1253</v>
      </c>
      <c r="G1231" s="1">
        <v>-0.00484469590793</v>
      </c>
    </row>
    <row r="1232" ht="15.75" customHeight="1">
      <c r="A1232" s="1" t="str">
        <f t="shared" si="108"/>
        <v>C14orf178</v>
      </c>
      <c r="B1232" s="1" t="s">
        <v>135</v>
      </c>
      <c r="C1232" s="1">
        <v>7.8227368E7</v>
      </c>
      <c r="D1232" s="1" t="s">
        <v>14</v>
      </c>
      <c r="E1232" s="1">
        <v>23.0</v>
      </c>
      <c r="F1232" s="1" t="s">
        <v>1254</v>
      </c>
      <c r="G1232" s="1">
        <v>0.165110593714</v>
      </c>
    </row>
    <row r="1233" ht="15.75" customHeight="1">
      <c r="A1233" s="1" t="str">
        <f t="shared" si="108"/>
        <v>C14orf178</v>
      </c>
      <c r="B1233" s="1" t="s">
        <v>135</v>
      </c>
      <c r="C1233" s="1">
        <v>7.8227459E7</v>
      </c>
      <c r="D1233" s="1" t="s">
        <v>14</v>
      </c>
      <c r="E1233" s="1">
        <v>24.0</v>
      </c>
      <c r="F1233" s="1" t="s">
        <v>1255</v>
      </c>
      <c r="G1233" s="1">
        <v>0.972905100856</v>
      </c>
    </row>
    <row r="1234" ht="15.75" customHeight="1">
      <c r="A1234" s="1" t="str">
        <f t="shared" si="108"/>
        <v>C14orf178</v>
      </c>
      <c r="B1234" s="1" t="s">
        <v>135</v>
      </c>
      <c r="C1234" s="1">
        <v>7.822734E7</v>
      </c>
      <c r="D1234" s="1" t="s">
        <v>14</v>
      </c>
      <c r="E1234" s="1">
        <v>22.0</v>
      </c>
      <c r="F1234" s="1" t="s">
        <v>1256</v>
      </c>
      <c r="G1234" s="1">
        <v>0.0984694975101</v>
      </c>
    </row>
    <row r="1235" ht="15.75" customHeight="1">
      <c r="A1235" s="1" t="str">
        <f t="shared" si="108"/>
        <v>C14orf178</v>
      </c>
      <c r="B1235" s="1" t="s">
        <v>135</v>
      </c>
      <c r="C1235" s="1">
        <v>7.8227267E7</v>
      </c>
      <c r="D1235" s="1" t="s">
        <v>8</v>
      </c>
      <c r="E1235" s="1">
        <v>24.0</v>
      </c>
      <c r="F1235" s="1" t="s">
        <v>1257</v>
      </c>
      <c r="G1235" s="1">
        <v>0.726536823028</v>
      </c>
    </row>
    <row r="1236" ht="15.75" customHeight="1">
      <c r="A1236" s="1" t="str">
        <f t="shared" ref="A1236:A1253" si="109">"C14orf2"</f>
        <v>C14orf2</v>
      </c>
      <c r="B1236" s="1" t="s">
        <v>135</v>
      </c>
      <c r="C1236" s="1">
        <v>1.04387708E8</v>
      </c>
      <c r="D1236" s="1" t="s">
        <v>14</v>
      </c>
      <c r="E1236" s="1">
        <v>22.0</v>
      </c>
      <c r="F1236" s="1" t="s">
        <v>1258</v>
      </c>
      <c r="G1236" s="1">
        <v>0.329100828698</v>
      </c>
    </row>
    <row r="1237" ht="15.75" customHeight="1">
      <c r="A1237" s="1" t="str">
        <f t="shared" si="109"/>
        <v>C14orf2</v>
      </c>
      <c r="B1237" s="1" t="s">
        <v>135</v>
      </c>
      <c r="C1237" s="1">
        <v>1.04387716E8</v>
      </c>
      <c r="D1237" s="1" t="s">
        <v>8</v>
      </c>
      <c r="E1237" s="1">
        <v>24.0</v>
      </c>
      <c r="F1237" s="1" t="s">
        <v>1259</v>
      </c>
      <c r="G1237" s="1">
        <v>0.0604561234902</v>
      </c>
    </row>
    <row r="1238" ht="15.75" customHeight="1">
      <c r="A1238" s="1" t="str">
        <f t="shared" si="109"/>
        <v>C14orf2</v>
      </c>
      <c r="B1238" s="1" t="s">
        <v>135</v>
      </c>
      <c r="C1238" s="1">
        <v>1.04387879E8</v>
      </c>
      <c r="D1238" s="1" t="s">
        <v>14</v>
      </c>
      <c r="E1238" s="1">
        <v>22.0</v>
      </c>
      <c r="F1238" s="1" t="s">
        <v>1260</v>
      </c>
      <c r="G1238" s="1">
        <v>0.0470457260288</v>
      </c>
    </row>
    <row r="1239" ht="15.75" customHeight="1">
      <c r="A1239" s="1" t="str">
        <f t="shared" si="109"/>
        <v>C14orf2</v>
      </c>
      <c r="B1239" s="1" t="s">
        <v>135</v>
      </c>
      <c r="C1239" s="1">
        <v>1.04394499E8</v>
      </c>
      <c r="D1239" s="1" t="s">
        <v>14</v>
      </c>
      <c r="E1239" s="1">
        <v>24.0</v>
      </c>
      <c r="F1239" s="1" t="s">
        <v>1261</v>
      </c>
      <c r="G1239" s="1">
        <v>-0.0206035893866</v>
      </c>
    </row>
    <row r="1240" ht="15.75" customHeight="1">
      <c r="A1240" s="1" t="str">
        <f t="shared" si="109"/>
        <v>C14orf2</v>
      </c>
      <c r="B1240" s="1" t="s">
        <v>135</v>
      </c>
      <c r="C1240" s="1">
        <v>1.04394522E8</v>
      </c>
      <c r="D1240" s="1" t="s">
        <v>14</v>
      </c>
      <c r="E1240" s="1">
        <v>24.0</v>
      </c>
      <c r="F1240" s="1" t="s">
        <v>1262</v>
      </c>
      <c r="G1240" s="1">
        <v>-0.0376921909186</v>
      </c>
    </row>
    <row r="1241" ht="15.75" customHeight="1">
      <c r="A1241" s="1" t="str">
        <f t="shared" si="109"/>
        <v>C14orf2</v>
      </c>
      <c r="B1241" s="1" t="s">
        <v>135</v>
      </c>
      <c r="C1241" s="1">
        <v>1.04394619E8</v>
      </c>
      <c r="D1241" s="1" t="s">
        <v>14</v>
      </c>
      <c r="E1241" s="1">
        <v>23.0</v>
      </c>
      <c r="F1241" s="1" t="s">
        <v>1263</v>
      </c>
      <c r="G1241" s="1">
        <v>-0.0438289185063</v>
      </c>
    </row>
    <row r="1242" ht="15.75" customHeight="1">
      <c r="A1242" s="1" t="str">
        <f t="shared" si="109"/>
        <v>C14orf2</v>
      </c>
      <c r="B1242" s="1" t="s">
        <v>135</v>
      </c>
      <c r="C1242" s="1">
        <v>1.04387779E8</v>
      </c>
      <c r="D1242" s="1" t="s">
        <v>14</v>
      </c>
      <c r="E1242" s="1">
        <v>24.0</v>
      </c>
      <c r="F1242" s="1" t="s">
        <v>1264</v>
      </c>
      <c r="G1242" s="1">
        <v>0.168067501742</v>
      </c>
    </row>
    <row r="1243" ht="15.75" customHeight="1">
      <c r="A1243" s="1" t="str">
        <f t="shared" si="109"/>
        <v>C14orf2</v>
      </c>
      <c r="B1243" s="1" t="s">
        <v>135</v>
      </c>
      <c r="C1243" s="1">
        <v>1.04387732E8</v>
      </c>
      <c r="D1243" s="1" t="s">
        <v>14</v>
      </c>
      <c r="E1243" s="1">
        <v>24.0</v>
      </c>
      <c r="F1243" s="1" t="s">
        <v>1265</v>
      </c>
      <c r="G1243" s="1">
        <v>0.0392651512822</v>
      </c>
    </row>
    <row r="1244" ht="15.75" customHeight="1">
      <c r="A1244" s="1" t="str">
        <f t="shared" si="109"/>
        <v>C14orf2</v>
      </c>
      <c r="B1244" s="1" t="s">
        <v>135</v>
      </c>
      <c r="C1244" s="1">
        <v>1.04394557E8</v>
      </c>
      <c r="D1244" s="1" t="s">
        <v>8</v>
      </c>
      <c r="E1244" s="1">
        <v>24.0</v>
      </c>
      <c r="F1244" s="1" t="s">
        <v>1266</v>
      </c>
      <c r="G1244" s="1">
        <v>-0.0128496994748</v>
      </c>
    </row>
    <row r="1245" ht="15.75" customHeight="1">
      <c r="A1245" s="1" t="str">
        <f t="shared" si="109"/>
        <v>C14orf2</v>
      </c>
      <c r="B1245" s="1" t="s">
        <v>135</v>
      </c>
      <c r="C1245" s="1">
        <v>1.04387773E8</v>
      </c>
      <c r="D1245" s="1" t="s">
        <v>8</v>
      </c>
      <c r="E1245" s="1">
        <v>24.0</v>
      </c>
      <c r="F1245" s="1" t="s">
        <v>1267</v>
      </c>
      <c r="G1245" s="1">
        <v>0.0453419865743</v>
      </c>
    </row>
    <row r="1246" ht="15.75" customHeight="1">
      <c r="A1246" s="1" t="str">
        <f t="shared" si="109"/>
        <v>C14orf2</v>
      </c>
      <c r="B1246" s="1" t="s">
        <v>135</v>
      </c>
      <c r="C1246" s="1">
        <v>1.04387619E8</v>
      </c>
      <c r="D1246" s="1" t="s">
        <v>14</v>
      </c>
      <c r="E1246" s="1">
        <v>22.0</v>
      </c>
      <c r="F1246" s="1" t="s">
        <v>1268</v>
      </c>
      <c r="G1246" s="1">
        <v>0.0228699448526</v>
      </c>
    </row>
    <row r="1247" ht="15.75" customHeight="1">
      <c r="A1247" s="1" t="str">
        <f t="shared" si="109"/>
        <v>C14orf2</v>
      </c>
      <c r="B1247" s="1" t="s">
        <v>135</v>
      </c>
      <c r="C1247" s="1">
        <v>1.04394629E8</v>
      </c>
      <c r="D1247" s="1" t="s">
        <v>8</v>
      </c>
      <c r="E1247" s="1">
        <v>24.0</v>
      </c>
      <c r="F1247" s="1" t="s">
        <v>1269</v>
      </c>
      <c r="G1247" s="1">
        <v>-0.00247964329049</v>
      </c>
    </row>
    <row r="1248" ht="15.75" customHeight="1">
      <c r="A1248" s="1" t="str">
        <f t="shared" si="109"/>
        <v>C14orf2</v>
      </c>
      <c r="B1248" s="1" t="s">
        <v>135</v>
      </c>
      <c r="C1248" s="1">
        <v>1.04394428E8</v>
      </c>
      <c r="D1248" s="1" t="s">
        <v>8</v>
      </c>
      <c r="E1248" s="1">
        <v>24.0</v>
      </c>
      <c r="F1248" s="1" t="s">
        <v>1270</v>
      </c>
      <c r="G1248" s="1">
        <v>-0.00899186904869</v>
      </c>
    </row>
    <row r="1249" ht="15.75" customHeight="1">
      <c r="A1249" s="1" t="str">
        <f t="shared" si="109"/>
        <v>C14orf2</v>
      </c>
      <c r="B1249" s="1" t="s">
        <v>135</v>
      </c>
      <c r="C1249" s="1">
        <v>1.04394337E8</v>
      </c>
      <c r="D1249" s="1" t="s">
        <v>8</v>
      </c>
      <c r="E1249" s="1">
        <v>23.0</v>
      </c>
      <c r="F1249" s="1" t="s">
        <v>1271</v>
      </c>
      <c r="G1249" s="1">
        <v>0.00483830181767</v>
      </c>
    </row>
    <row r="1250" ht="15.75" customHeight="1">
      <c r="A1250" s="1" t="str">
        <f t="shared" si="109"/>
        <v>C14orf2</v>
      </c>
      <c r="B1250" s="1" t="s">
        <v>135</v>
      </c>
      <c r="C1250" s="1">
        <v>1.04394306E8</v>
      </c>
      <c r="D1250" s="1" t="s">
        <v>8</v>
      </c>
      <c r="E1250" s="1">
        <v>23.0</v>
      </c>
      <c r="F1250" s="1" t="s">
        <v>1272</v>
      </c>
      <c r="G1250" s="1">
        <v>-0.0128986537831</v>
      </c>
    </row>
    <row r="1251" ht="15.75" customHeight="1">
      <c r="A1251" s="1" t="str">
        <f t="shared" si="109"/>
        <v>C14orf2</v>
      </c>
      <c r="B1251" s="1" t="s">
        <v>135</v>
      </c>
      <c r="C1251" s="1">
        <v>1.04387805E8</v>
      </c>
      <c r="D1251" s="1" t="s">
        <v>8</v>
      </c>
      <c r="E1251" s="1">
        <v>23.0</v>
      </c>
      <c r="F1251" s="1" t="s">
        <v>1273</v>
      </c>
      <c r="G1251" s="1">
        <v>1.05840110145</v>
      </c>
    </row>
    <row r="1252" ht="15.75" customHeight="1">
      <c r="A1252" s="1" t="str">
        <f t="shared" si="109"/>
        <v>C14orf2</v>
      </c>
      <c r="B1252" s="1" t="s">
        <v>135</v>
      </c>
      <c r="C1252" s="1">
        <v>1.04387796E8</v>
      </c>
      <c r="D1252" s="1" t="s">
        <v>8</v>
      </c>
      <c r="E1252" s="1">
        <v>23.0</v>
      </c>
      <c r="F1252" s="1" t="s">
        <v>1274</v>
      </c>
      <c r="G1252" s="1">
        <v>0.971578457997</v>
      </c>
    </row>
    <row r="1253" ht="15.75" customHeight="1">
      <c r="A1253" s="1" t="str">
        <f t="shared" si="109"/>
        <v>C14orf2</v>
      </c>
      <c r="B1253" s="1" t="s">
        <v>135</v>
      </c>
      <c r="C1253" s="1">
        <v>1.04387635E8</v>
      </c>
      <c r="D1253" s="1" t="s">
        <v>14</v>
      </c>
      <c r="E1253" s="1">
        <v>24.0</v>
      </c>
      <c r="F1253" s="1" t="s">
        <v>1275</v>
      </c>
      <c r="G1253" s="1">
        <v>0.970020440553</v>
      </c>
    </row>
    <row r="1254" ht="15.75" customHeight="1">
      <c r="A1254" s="1" t="str">
        <f t="shared" ref="A1254:A1263" si="110">"C14orf80"</f>
        <v>C14orf80</v>
      </c>
      <c r="B1254" s="1" t="s">
        <v>135</v>
      </c>
      <c r="C1254" s="1">
        <v>1.05957634E8</v>
      </c>
      <c r="D1254" s="1" t="s">
        <v>8</v>
      </c>
      <c r="E1254" s="1">
        <v>24.0</v>
      </c>
      <c r="F1254" s="1" t="s">
        <v>1276</v>
      </c>
      <c r="G1254" s="1">
        <v>0.58256788564</v>
      </c>
    </row>
    <row r="1255" ht="15.75" customHeight="1">
      <c r="A1255" s="1" t="str">
        <f t="shared" si="110"/>
        <v>C14orf80</v>
      </c>
      <c r="B1255" s="1" t="s">
        <v>135</v>
      </c>
      <c r="C1255" s="1">
        <v>1.05957557E8</v>
      </c>
      <c r="D1255" s="1" t="s">
        <v>8</v>
      </c>
      <c r="E1255" s="1">
        <v>23.0</v>
      </c>
      <c r="F1255" s="1" t="s">
        <v>1277</v>
      </c>
      <c r="G1255" s="1">
        <v>-0.0358263577721</v>
      </c>
    </row>
    <row r="1256" ht="15.75" customHeight="1">
      <c r="A1256" s="1" t="str">
        <f t="shared" si="110"/>
        <v>C14orf80</v>
      </c>
      <c r="B1256" s="1" t="s">
        <v>135</v>
      </c>
      <c r="C1256" s="1">
        <v>1.05957782E8</v>
      </c>
      <c r="D1256" s="1" t="s">
        <v>8</v>
      </c>
      <c r="E1256" s="1">
        <v>21.0</v>
      </c>
      <c r="F1256" s="1" t="s">
        <v>1278</v>
      </c>
      <c r="G1256" s="1">
        <v>0.681928057138</v>
      </c>
    </row>
    <row r="1257" ht="15.75" customHeight="1">
      <c r="A1257" s="1" t="str">
        <f t="shared" si="110"/>
        <v>C14orf80</v>
      </c>
      <c r="B1257" s="1" t="s">
        <v>135</v>
      </c>
      <c r="C1257" s="1">
        <v>1.05957795E8</v>
      </c>
      <c r="D1257" s="1" t="s">
        <v>14</v>
      </c>
      <c r="E1257" s="1">
        <v>24.0</v>
      </c>
      <c r="F1257" s="1" t="s">
        <v>1279</v>
      </c>
      <c r="G1257" s="1">
        <v>0.167855354737</v>
      </c>
    </row>
    <row r="1258" ht="15.75" customHeight="1">
      <c r="A1258" s="1" t="str">
        <f t="shared" si="110"/>
        <v>C14orf80</v>
      </c>
      <c r="B1258" s="1" t="s">
        <v>135</v>
      </c>
      <c r="C1258" s="1">
        <v>1.05957594E8</v>
      </c>
      <c r="D1258" s="1" t="s">
        <v>14</v>
      </c>
      <c r="E1258" s="1">
        <v>23.0</v>
      </c>
      <c r="F1258" s="1" t="s">
        <v>1280</v>
      </c>
      <c r="G1258" s="1">
        <v>0.858213739799</v>
      </c>
    </row>
    <row r="1259" ht="15.75" customHeight="1">
      <c r="A1259" s="1" t="str">
        <f t="shared" si="110"/>
        <v>C14orf80</v>
      </c>
      <c r="B1259" s="1" t="s">
        <v>135</v>
      </c>
      <c r="C1259" s="1">
        <v>1.05957606E8</v>
      </c>
      <c r="D1259" s="1" t="s">
        <v>14</v>
      </c>
      <c r="E1259" s="1">
        <v>24.0</v>
      </c>
      <c r="F1259" s="1" t="s">
        <v>1281</v>
      </c>
      <c r="G1259" s="1">
        <v>1.03077427633</v>
      </c>
    </row>
    <row r="1260" ht="15.75" customHeight="1">
      <c r="A1260" s="1" t="str">
        <f t="shared" si="110"/>
        <v>C14orf80</v>
      </c>
      <c r="B1260" s="1" t="s">
        <v>135</v>
      </c>
      <c r="C1260" s="1">
        <v>1.05957717E8</v>
      </c>
      <c r="D1260" s="1" t="s">
        <v>14</v>
      </c>
      <c r="E1260" s="1">
        <v>24.0</v>
      </c>
      <c r="F1260" s="1" t="s">
        <v>1282</v>
      </c>
      <c r="G1260" s="1">
        <v>1.10105143827</v>
      </c>
    </row>
    <row r="1261" ht="15.75" customHeight="1">
      <c r="A1261" s="1" t="str">
        <f t="shared" si="110"/>
        <v>C14orf80</v>
      </c>
      <c r="B1261" s="1" t="s">
        <v>135</v>
      </c>
      <c r="C1261" s="1">
        <v>1.05957856E8</v>
      </c>
      <c r="D1261" s="1" t="s">
        <v>14</v>
      </c>
      <c r="E1261" s="1">
        <v>22.0</v>
      </c>
      <c r="F1261" s="1" t="s">
        <v>1283</v>
      </c>
      <c r="G1261" s="1">
        <v>0.00694004082419</v>
      </c>
    </row>
    <row r="1262" ht="15.75" customHeight="1">
      <c r="A1262" s="1" t="str">
        <f t="shared" si="110"/>
        <v>C14orf80</v>
      </c>
      <c r="B1262" s="1" t="s">
        <v>135</v>
      </c>
      <c r="C1262" s="1">
        <v>1.05957877E8</v>
      </c>
      <c r="D1262" s="1" t="s">
        <v>14</v>
      </c>
      <c r="E1262" s="1">
        <v>23.0</v>
      </c>
      <c r="F1262" s="1" t="s">
        <v>1284</v>
      </c>
      <c r="G1262" s="1">
        <v>0.868174285406</v>
      </c>
    </row>
    <row r="1263" ht="15.75" customHeight="1">
      <c r="A1263" s="1" t="str">
        <f t="shared" si="110"/>
        <v>C14orf80</v>
      </c>
      <c r="B1263" s="1" t="s">
        <v>135</v>
      </c>
      <c r="C1263" s="1">
        <v>1.05957828E8</v>
      </c>
      <c r="D1263" s="1" t="s">
        <v>8</v>
      </c>
      <c r="E1263" s="1">
        <v>23.0</v>
      </c>
      <c r="F1263" s="1" t="s">
        <v>1285</v>
      </c>
      <c r="G1263" s="1">
        <v>0.255777029364</v>
      </c>
    </row>
    <row r="1264" ht="15.75" customHeight="1">
      <c r="A1264" s="1" t="str">
        <f t="shared" ref="A1264:A1276" si="111">"C15orf41"</f>
        <v>C15orf41</v>
      </c>
      <c r="B1264" s="1" t="s">
        <v>425</v>
      </c>
      <c r="C1264" s="1">
        <v>3.687226E7</v>
      </c>
      <c r="D1264" s="1" t="s">
        <v>14</v>
      </c>
      <c r="E1264" s="1">
        <v>24.0</v>
      </c>
      <c r="F1264" s="1" t="s">
        <v>1286</v>
      </c>
      <c r="G1264" s="1">
        <v>-0.059227723091</v>
      </c>
    </row>
    <row r="1265" ht="15.75" customHeight="1">
      <c r="A1265" s="1" t="str">
        <f t="shared" si="111"/>
        <v>C15orf41</v>
      </c>
      <c r="B1265" s="1" t="s">
        <v>425</v>
      </c>
      <c r="C1265" s="1">
        <v>3.6872218E7</v>
      </c>
      <c r="D1265" s="1" t="s">
        <v>8</v>
      </c>
      <c r="E1265" s="1">
        <v>23.0</v>
      </c>
      <c r="F1265" s="1" t="s">
        <v>1287</v>
      </c>
      <c r="G1265" s="1">
        <v>0.579355210861</v>
      </c>
    </row>
    <row r="1266" ht="15.75" customHeight="1">
      <c r="A1266" s="1" t="str">
        <f t="shared" si="111"/>
        <v>C15orf41</v>
      </c>
      <c r="B1266" s="1" t="s">
        <v>425</v>
      </c>
      <c r="C1266" s="1">
        <v>3.6872071E7</v>
      </c>
      <c r="D1266" s="1" t="s">
        <v>8</v>
      </c>
      <c r="E1266" s="1">
        <v>25.0</v>
      </c>
      <c r="F1266" s="1" t="s">
        <v>1288</v>
      </c>
      <c r="G1266" s="1">
        <v>0.730399839017</v>
      </c>
    </row>
    <row r="1267" ht="15.75" customHeight="1">
      <c r="A1267" s="1" t="str">
        <f t="shared" si="111"/>
        <v>C15orf41</v>
      </c>
      <c r="B1267" s="1" t="s">
        <v>425</v>
      </c>
      <c r="C1267" s="1">
        <v>3.6871823E7</v>
      </c>
      <c r="D1267" s="1" t="s">
        <v>14</v>
      </c>
      <c r="E1267" s="1">
        <v>24.0</v>
      </c>
      <c r="F1267" s="1" t="s">
        <v>1289</v>
      </c>
      <c r="G1267" s="1">
        <v>1.11888778823</v>
      </c>
    </row>
    <row r="1268" ht="15.75" customHeight="1">
      <c r="A1268" s="1" t="str">
        <f t="shared" si="111"/>
        <v>C15orf41</v>
      </c>
      <c r="B1268" s="1" t="s">
        <v>425</v>
      </c>
      <c r="C1268" s="1">
        <v>3.6872296E7</v>
      </c>
      <c r="D1268" s="1" t="s">
        <v>14</v>
      </c>
      <c r="E1268" s="1">
        <v>24.0</v>
      </c>
      <c r="F1268" s="1" t="s">
        <v>1290</v>
      </c>
      <c r="G1268" s="1">
        <v>0.248716651755</v>
      </c>
    </row>
    <row r="1269" ht="15.75" customHeight="1">
      <c r="A1269" s="1" t="str">
        <f t="shared" si="111"/>
        <v>C15orf41</v>
      </c>
      <c r="B1269" s="1" t="s">
        <v>425</v>
      </c>
      <c r="C1269" s="1">
        <v>3.6871814E7</v>
      </c>
      <c r="D1269" s="1" t="s">
        <v>8</v>
      </c>
      <c r="E1269" s="1">
        <v>24.0</v>
      </c>
      <c r="F1269" s="1" t="s">
        <v>1291</v>
      </c>
      <c r="G1269" s="1">
        <v>0.0470499926577</v>
      </c>
    </row>
    <row r="1270" ht="15.75" customHeight="1">
      <c r="A1270" s="1" t="str">
        <f t="shared" si="111"/>
        <v>C15orf41</v>
      </c>
      <c r="B1270" s="1" t="s">
        <v>425</v>
      </c>
      <c r="C1270" s="1">
        <v>3.6872043E7</v>
      </c>
      <c r="D1270" s="1" t="s">
        <v>8</v>
      </c>
      <c r="E1270" s="1">
        <v>25.0</v>
      </c>
      <c r="F1270" s="1" t="s">
        <v>1292</v>
      </c>
      <c r="G1270" s="1">
        <v>0.523270311902</v>
      </c>
    </row>
    <row r="1271" ht="15.75" customHeight="1">
      <c r="A1271" s="1" t="str">
        <f t="shared" si="111"/>
        <v>C15orf41</v>
      </c>
      <c r="B1271" s="1" t="s">
        <v>425</v>
      </c>
      <c r="C1271" s="1">
        <v>3.6872033E7</v>
      </c>
      <c r="D1271" s="1" t="s">
        <v>8</v>
      </c>
      <c r="E1271" s="1">
        <v>25.0</v>
      </c>
      <c r="F1271" s="1" t="s">
        <v>1293</v>
      </c>
      <c r="G1271" s="1">
        <v>0.450245973038</v>
      </c>
    </row>
    <row r="1272" ht="15.75" customHeight="1">
      <c r="A1272" s="1" t="str">
        <f t="shared" si="111"/>
        <v>C15orf41</v>
      </c>
      <c r="B1272" s="1" t="s">
        <v>425</v>
      </c>
      <c r="C1272" s="1">
        <v>3.6872026E7</v>
      </c>
      <c r="D1272" s="1" t="s">
        <v>8</v>
      </c>
      <c r="E1272" s="1">
        <v>26.0</v>
      </c>
      <c r="F1272" s="1" t="s">
        <v>1294</v>
      </c>
      <c r="G1272" s="1">
        <v>0.0500755385116</v>
      </c>
    </row>
    <row r="1273" ht="15.75" customHeight="1">
      <c r="A1273" s="1" t="str">
        <f t="shared" si="111"/>
        <v>C15orf41</v>
      </c>
      <c r="B1273" s="1" t="s">
        <v>425</v>
      </c>
      <c r="C1273" s="1">
        <v>3.687201E7</v>
      </c>
      <c r="D1273" s="1" t="s">
        <v>8</v>
      </c>
      <c r="E1273" s="1">
        <v>25.0</v>
      </c>
      <c r="F1273" s="1" t="s">
        <v>1295</v>
      </c>
      <c r="G1273" s="1">
        <v>0.707005619399</v>
      </c>
    </row>
    <row r="1274" ht="15.75" customHeight="1">
      <c r="A1274" s="1" t="str">
        <f t="shared" si="111"/>
        <v>C15orf41</v>
      </c>
      <c r="B1274" s="1" t="s">
        <v>425</v>
      </c>
      <c r="C1274" s="1">
        <v>3.6872049E7</v>
      </c>
      <c r="D1274" s="1" t="s">
        <v>8</v>
      </c>
      <c r="E1274" s="1">
        <v>24.0</v>
      </c>
      <c r="F1274" s="1" t="s">
        <v>1296</v>
      </c>
      <c r="G1274" s="1">
        <v>0.213008662761</v>
      </c>
    </row>
    <row r="1275" ht="15.75" customHeight="1">
      <c r="A1275" s="1" t="str">
        <f t="shared" si="111"/>
        <v>C15orf41</v>
      </c>
      <c r="B1275" s="1" t="s">
        <v>425</v>
      </c>
      <c r="C1275" s="1">
        <v>3.6871782E7</v>
      </c>
      <c r="D1275" s="1" t="s">
        <v>8</v>
      </c>
      <c r="E1275" s="1">
        <v>24.0</v>
      </c>
      <c r="F1275" s="1" t="s">
        <v>1297</v>
      </c>
      <c r="G1275" s="1">
        <v>0.0586054803055</v>
      </c>
    </row>
    <row r="1276" ht="15.75" customHeight="1">
      <c r="A1276" s="1" t="str">
        <f t="shared" si="111"/>
        <v>C15orf41</v>
      </c>
      <c r="B1276" s="1" t="s">
        <v>425</v>
      </c>
      <c r="C1276" s="1">
        <v>3.6872055E7</v>
      </c>
      <c r="D1276" s="1" t="s">
        <v>8</v>
      </c>
      <c r="E1276" s="1">
        <v>23.0</v>
      </c>
      <c r="F1276" s="1" t="s">
        <v>1298</v>
      </c>
      <c r="G1276" s="1">
        <v>1.15071237276</v>
      </c>
    </row>
    <row r="1277" ht="15.75" customHeight="1">
      <c r="A1277" s="1" t="str">
        <f t="shared" ref="A1277:A1286" si="112">"C15orf57"</f>
        <v>C15orf57</v>
      </c>
      <c r="B1277" s="1" t="s">
        <v>425</v>
      </c>
      <c r="C1277" s="1">
        <v>4.0857038E7</v>
      </c>
      <c r="D1277" s="1" t="s">
        <v>8</v>
      </c>
      <c r="E1277" s="1">
        <v>24.0</v>
      </c>
      <c r="F1277" s="1" t="s">
        <v>1299</v>
      </c>
      <c r="G1277" s="1">
        <v>0.155256157213</v>
      </c>
    </row>
    <row r="1278" ht="15.75" customHeight="1">
      <c r="A1278" s="1" t="str">
        <f t="shared" si="112"/>
        <v>C15orf57</v>
      </c>
      <c r="B1278" s="1" t="s">
        <v>425</v>
      </c>
      <c r="C1278" s="1">
        <v>4.0857091E7</v>
      </c>
      <c r="D1278" s="1" t="s">
        <v>8</v>
      </c>
      <c r="E1278" s="1">
        <v>23.0</v>
      </c>
      <c r="F1278" s="1" t="s">
        <v>1300</v>
      </c>
      <c r="G1278" s="1">
        <v>0.416167361383</v>
      </c>
    </row>
    <row r="1279" ht="15.75" customHeight="1">
      <c r="A1279" s="1" t="str">
        <f t="shared" si="112"/>
        <v>C15orf57</v>
      </c>
      <c r="B1279" s="1" t="s">
        <v>425</v>
      </c>
      <c r="C1279" s="1">
        <v>4.0857098E7</v>
      </c>
      <c r="D1279" s="1" t="s">
        <v>8</v>
      </c>
      <c r="E1279" s="1">
        <v>23.0</v>
      </c>
      <c r="F1279" s="1" t="s">
        <v>1301</v>
      </c>
      <c r="G1279" s="1">
        <v>0.899825471669</v>
      </c>
    </row>
    <row r="1280" ht="15.75" customHeight="1">
      <c r="A1280" s="1" t="str">
        <f t="shared" si="112"/>
        <v>C15orf57</v>
      </c>
      <c r="B1280" s="1" t="s">
        <v>425</v>
      </c>
      <c r="C1280" s="1">
        <v>4.0857164E7</v>
      </c>
      <c r="D1280" s="1" t="s">
        <v>8</v>
      </c>
      <c r="E1280" s="1">
        <v>23.0</v>
      </c>
      <c r="F1280" s="1" t="s">
        <v>1302</v>
      </c>
      <c r="G1280" s="1">
        <v>1.03153137486</v>
      </c>
    </row>
    <row r="1281" ht="15.75" customHeight="1">
      <c r="A1281" s="1" t="str">
        <f t="shared" si="112"/>
        <v>C15orf57</v>
      </c>
      <c r="B1281" s="1" t="s">
        <v>425</v>
      </c>
      <c r="C1281" s="1">
        <v>4.085698E7</v>
      </c>
      <c r="D1281" s="1" t="s">
        <v>14</v>
      </c>
      <c r="E1281" s="1">
        <v>23.0</v>
      </c>
      <c r="F1281" s="1" t="s">
        <v>1303</v>
      </c>
      <c r="G1281" s="1">
        <v>0.995537938362</v>
      </c>
    </row>
    <row r="1282" ht="15.75" customHeight="1">
      <c r="A1282" s="1" t="str">
        <f t="shared" si="112"/>
        <v>C15orf57</v>
      </c>
      <c r="B1282" s="1" t="s">
        <v>425</v>
      </c>
      <c r="C1282" s="1">
        <v>4.0857018E7</v>
      </c>
      <c r="D1282" s="1" t="s">
        <v>14</v>
      </c>
      <c r="E1282" s="1">
        <v>24.0</v>
      </c>
      <c r="F1282" s="1" t="s">
        <v>1304</v>
      </c>
      <c r="G1282" s="1">
        <v>0.972295721843</v>
      </c>
    </row>
    <row r="1283" ht="15.75" customHeight="1">
      <c r="A1283" s="1" t="str">
        <f t="shared" si="112"/>
        <v>C15orf57</v>
      </c>
      <c r="B1283" s="1" t="s">
        <v>425</v>
      </c>
      <c r="C1283" s="1">
        <v>4.0857089E7</v>
      </c>
      <c r="D1283" s="1" t="s">
        <v>14</v>
      </c>
      <c r="E1283" s="1">
        <v>24.0</v>
      </c>
      <c r="F1283" s="1" t="s">
        <v>1305</v>
      </c>
      <c r="G1283" s="1">
        <v>0.700881614512</v>
      </c>
    </row>
    <row r="1284" ht="15.75" customHeight="1">
      <c r="A1284" s="1" t="str">
        <f t="shared" si="112"/>
        <v>C15orf57</v>
      </c>
      <c r="B1284" s="1" t="s">
        <v>425</v>
      </c>
      <c r="C1284" s="1">
        <v>4.0857097E7</v>
      </c>
      <c r="D1284" s="1" t="s">
        <v>14</v>
      </c>
      <c r="E1284" s="1">
        <v>24.0</v>
      </c>
      <c r="F1284" s="1" t="s">
        <v>1306</v>
      </c>
      <c r="G1284" s="1">
        <v>0.274820365618</v>
      </c>
    </row>
    <row r="1285" ht="15.75" customHeight="1">
      <c r="A1285" s="1" t="str">
        <f t="shared" si="112"/>
        <v>C15orf57</v>
      </c>
      <c r="B1285" s="1" t="s">
        <v>425</v>
      </c>
      <c r="C1285" s="1">
        <v>4.0856988E7</v>
      </c>
      <c r="D1285" s="1" t="s">
        <v>8</v>
      </c>
      <c r="E1285" s="1">
        <v>23.0</v>
      </c>
      <c r="F1285" s="1" t="s">
        <v>1307</v>
      </c>
      <c r="G1285" s="1">
        <v>-0.0688858816592</v>
      </c>
    </row>
    <row r="1286" ht="15.75" customHeight="1">
      <c r="A1286" s="1" t="str">
        <f t="shared" si="112"/>
        <v>C15orf57</v>
      </c>
      <c r="B1286" s="1" t="s">
        <v>425</v>
      </c>
      <c r="C1286" s="1">
        <v>4.0857173E7</v>
      </c>
      <c r="D1286" s="1" t="s">
        <v>8</v>
      </c>
      <c r="E1286" s="1">
        <v>24.0</v>
      </c>
      <c r="F1286" s="1" t="s">
        <v>1308</v>
      </c>
      <c r="G1286" s="1">
        <v>0.97293068678</v>
      </c>
    </row>
    <row r="1287" ht="15.75" customHeight="1">
      <c r="A1287" s="1" t="str">
        <f t="shared" ref="A1287:A1296" si="113">"C16orf62"</f>
        <v>C16orf62</v>
      </c>
      <c r="B1287" s="1" t="s">
        <v>7</v>
      </c>
      <c r="C1287" s="1">
        <v>1.9567151E7</v>
      </c>
      <c r="D1287" s="1" t="s">
        <v>8</v>
      </c>
      <c r="E1287" s="1">
        <v>24.0</v>
      </c>
      <c r="F1287" s="1" t="s">
        <v>1309</v>
      </c>
      <c r="G1287" s="1">
        <v>0.593943758101</v>
      </c>
    </row>
    <row r="1288" ht="15.75" customHeight="1">
      <c r="A1288" s="1" t="str">
        <f t="shared" si="113"/>
        <v>C16orf62</v>
      </c>
      <c r="B1288" s="1" t="s">
        <v>7</v>
      </c>
      <c r="C1288" s="1">
        <v>1.9567305E7</v>
      </c>
      <c r="D1288" s="1" t="s">
        <v>14</v>
      </c>
      <c r="E1288" s="1">
        <v>24.0</v>
      </c>
      <c r="F1288" s="1" t="s">
        <v>1310</v>
      </c>
      <c r="G1288" s="1">
        <v>0.343083227172</v>
      </c>
    </row>
    <row r="1289" ht="15.75" customHeight="1">
      <c r="A1289" s="1" t="str">
        <f t="shared" si="113"/>
        <v>C16orf62</v>
      </c>
      <c r="B1289" s="1" t="s">
        <v>7</v>
      </c>
      <c r="C1289" s="1">
        <v>1.9567215E7</v>
      </c>
      <c r="D1289" s="1" t="s">
        <v>14</v>
      </c>
      <c r="E1289" s="1">
        <v>22.0</v>
      </c>
      <c r="F1289" s="1" t="s">
        <v>1311</v>
      </c>
      <c r="G1289" s="1">
        <v>0.792508092747</v>
      </c>
    </row>
    <row r="1290" ht="15.75" customHeight="1">
      <c r="A1290" s="1" t="str">
        <f t="shared" si="113"/>
        <v>C16orf62</v>
      </c>
      <c r="B1290" s="1" t="s">
        <v>7</v>
      </c>
      <c r="C1290" s="1">
        <v>1.956718E7</v>
      </c>
      <c r="D1290" s="1" t="s">
        <v>14</v>
      </c>
      <c r="E1290" s="1">
        <v>23.0</v>
      </c>
      <c r="F1290" s="1" t="s">
        <v>1312</v>
      </c>
      <c r="G1290" s="1">
        <v>0.115284744421</v>
      </c>
    </row>
    <row r="1291" ht="15.75" customHeight="1">
      <c r="A1291" s="1" t="str">
        <f t="shared" si="113"/>
        <v>C16orf62</v>
      </c>
      <c r="B1291" s="1" t="s">
        <v>7</v>
      </c>
      <c r="C1291" s="1">
        <v>1.9567122E7</v>
      </c>
      <c r="D1291" s="1" t="s">
        <v>14</v>
      </c>
      <c r="E1291" s="1">
        <v>23.0</v>
      </c>
      <c r="F1291" s="1" t="s">
        <v>1313</v>
      </c>
      <c r="G1291" s="1">
        <v>0.0797981059922</v>
      </c>
    </row>
    <row r="1292" ht="15.75" customHeight="1">
      <c r="A1292" s="1" t="str">
        <f t="shared" si="113"/>
        <v>C16orf62</v>
      </c>
      <c r="B1292" s="1" t="s">
        <v>7</v>
      </c>
      <c r="C1292" s="1">
        <v>1.9567187E7</v>
      </c>
      <c r="D1292" s="1" t="s">
        <v>8</v>
      </c>
      <c r="E1292" s="1">
        <v>24.0</v>
      </c>
      <c r="F1292" s="1" t="s">
        <v>1314</v>
      </c>
      <c r="G1292" s="1">
        <v>0.190733482636</v>
      </c>
    </row>
    <row r="1293" ht="15.75" customHeight="1">
      <c r="A1293" s="1" t="str">
        <f t="shared" si="113"/>
        <v>C16orf62</v>
      </c>
      <c r="B1293" s="1" t="s">
        <v>7</v>
      </c>
      <c r="C1293" s="1">
        <v>1.9567046E7</v>
      </c>
      <c r="D1293" s="1" t="s">
        <v>14</v>
      </c>
      <c r="E1293" s="1">
        <v>22.0</v>
      </c>
      <c r="F1293" s="1" t="s">
        <v>1315</v>
      </c>
      <c r="G1293" s="1">
        <v>0.123173400554</v>
      </c>
    </row>
    <row r="1294" ht="15.75" customHeight="1">
      <c r="A1294" s="1" t="str">
        <f t="shared" si="113"/>
        <v>C16orf62</v>
      </c>
      <c r="B1294" s="1" t="s">
        <v>7</v>
      </c>
      <c r="C1294" s="1">
        <v>1.9567275E7</v>
      </c>
      <c r="D1294" s="1" t="s">
        <v>8</v>
      </c>
      <c r="E1294" s="1">
        <v>23.0</v>
      </c>
      <c r="F1294" s="1" t="s">
        <v>1316</v>
      </c>
      <c r="G1294" s="1">
        <v>0.480533904641</v>
      </c>
    </row>
    <row r="1295" ht="15.75" customHeight="1">
      <c r="A1295" s="1" t="str">
        <f t="shared" si="113"/>
        <v>C16orf62</v>
      </c>
      <c r="B1295" s="1" t="s">
        <v>7</v>
      </c>
      <c r="C1295" s="1">
        <v>1.9567216E7</v>
      </c>
      <c r="D1295" s="1" t="s">
        <v>8</v>
      </c>
      <c r="E1295" s="1">
        <v>23.0</v>
      </c>
      <c r="F1295" s="1" t="s">
        <v>1317</v>
      </c>
      <c r="G1295" s="1">
        <v>1.57754981437</v>
      </c>
    </row>
    <row r="1296" ht="15.75" customHeight="1">
      <c r="A1296" s="1" t="str">
        <f t="shared" si="113"/>
        <v>C16orf62</v>
      </c>
      <c r="B1296" s="1" t="s">
        <v>7</v>
      </c>
      <c r="C1296" s="1">
        <v>1.956709E7</v>
      </c>
      <c r="D1296" s="1" t="s">
        <v>14</v>
      </c>
      <c r="E1296" s="1">
        <v>23.0</v>
      </c>
      <c r="F1296" s="1" t="s">
        <v>1318</v>
      </c>
      <c r="G1296" s="1">
        <v>0.62994209288</v>
      </c>
    </row>
    <row r="1297" ht="15.75" customHeight="1">
      <c r="A1297" s="1" t="str">
        <f t="shared" ref="A1297:A1306" si="114">"C17orf100"</f>
        <v>C17orf100</v>
      </c>
      <c r="B1297" s="1" t="s">
        <v>39</v>
      </c>
      <c r="C1297" s="1">
        <v>6554983.0</v>
      </c>
      <c r="D1297" s="1" t="s">
        <v>8</v>
      </c>
      <c r="E1297" s="1">
        <v>24.0</v>
      </c>
      <c r="F1297" s="1" t="s">
        <v>1319</v>
      </c>
      <c r="G1297" s="1">
        <v>0.140155963499</v>
      </c>
    </row>
    <row r="1298" ht="15.75" customHeight="1">
      <c r="A1298" s="1" t="str">
        <f t="shared" si="114"/>
        <v>C17orf100</v>
      </c>
      <c r="B1298" s="1" t="s">
        <v>39</v>
      </c>
      <c r="C1298" s="1">
        <v>6555021.0</v>
      </c>
      <c r="D1298" s="1" t="s">
        <v>8</v>
      </c>
      <c r="E1298" s="1">
        <v>24.0</v>
      </c>
      <c r="F1298" s="1" t="s">
        <v>1320</v>
      </c>
      <c r="G1298" s="1">
        <v>0.166182436186</v>
      </c>
    </row>
    <row r="1299" ht="15.75" customHeight="1">
      <c r="A1299" s="1" t="str">
        <f t="shared" si="114"/>
        <v>C17orf100</v>
      </c>
      <c r="B1299" s="1" t="s">
        <v>39</v>
      </c>
      <c r="C1299" s="1">
        <v>6555088.0</v>
      </c>
      <c r="D1299" s="1" t="s">
        <v>8</v>
      </c>
      <c r="E1299" s="1">
        <v>24.0</v>
      </c>
      <c r="F1299" s="1" t="s">
        <v>1321</v>
      </c>
      <c r="G1299" s="1">
        <v>0.977687494702</v>
      </c>
    </row>
    <row r="1300" ht="15.75" customHeight="1">
      <c r="A1300" s="1" t="str">
        <f t="shared" si="114"/>
        <v>C17orf100</v>
      </c>
      <c r="B1300" s="1" t="s">
        <v>39</v>
      </c>
      <c r="C1300" s="1">
        <v>6555243.0</v>
      </c>
      <c r="D1300" s="1" t="s">
        <v>8</v>
      </c>
      <c r="E1300" s="1">
        <v>24.0</v>
      </c>
      <c r="F1300" s="1" t="s">
        <v>1322</v>
      </c>
      <c r="G1300" s="1">
        <v>1.10851936909</v>
      </c>
    </row>
    <row r="1301" ht="15.75" customHeight="1">
      <c r="A1301" s="1" t="str">
        <f t="shared" si="114"/>
        <v>C17orf100</v>
      </c>
      <c r="B1301" s="1" t="s">
        <v>39</v>
      </c>
      <c r="C1301" s="1">
        <v>6555137.0</v>
      </c>
      <c r="D1301" s="1" t="s">
        <v>14</v>
      </c>
      <c r="E1301" s="1">
        <v>24.0</v>
      </c>
      <c r="F1301" s="1" t="s">
        <v>1323</v>
      </c>
      <c r="G1301" s="1">
        <v>0.104119591201</v>
      </c>
    </row>
    <row r="1302" ht="15.75" customHeight="1">
      <c r="A1302" s="1" t="str">
        <f t="shared" si="114"/>
        <v>C17orf100</v>
      </c>
      <c r="B1302" s="1" t="s">
        <v>39</v>
      </c>
      <c r="C1302" s="1">
        <v>6555143.0</v>
      </c>
      <c r="D1302" s="1" t="s">
        <v>14</v>
      </c>
      <c r="E1302" s="1">
        <v>24.0</v>
      </c>
      <c r="F1302" s="1" t="s">
        <v>1324</v>
      </c>
      <c r="G1302" s="1">
        <v>0.677461121206</v>
      </c>
    </row>
    <row r="1303" ht="15.75" customHeight="1">
      <c r="A1303" s="1" t="str">
        <f t="shared" si="114"/>
        <v>C17orf100</v>
      </c>
      <c r="B1303" s="1" t="s">
        <v>39</v>
      </c>
      <c r="C1303" s="1">
        <v>6555195.0</v>
      </c>
      <c r="D1303" s="1" t="s">
        <v>14</v>
      </c>
      <c r="E1303" s="1">
        <v>23.0</v>
      </c>
      <c r="F1303" s="1" t="s">
        <v>1325</v>
      </c>
      <c r="G1303" s="1">
        <v>0.913793136204</v>
      </c>
    </row>
    <row r="1304" ht="15.75" customHeight="1">
      <c r="A1304" s="1" t="str">
        <f t="shared" si="114"/>
        <v>C17orf100</v>
      </c>
      <c r="B1304" s="1" t="s">
        <v>39</v>
      </c>
      <c r="C1304" s="1">
        <v>6555236.0</v>
      </c>
      <c r="D1304" s="1" t="s">
        <v>14</v>
      </c>
      <c r="E1304" s="1">
        <v>23.0</v>
      </c>
      <c r="F1304" s="1" t="s">
        <v>1326</v>
      </c>
      <c r="G1304" s="1">
        <v>0.112511885153</v>
      </c>
    </row>
    <row r="1305" ht="15.75" customHeight="1">
      <c r="A1305" s="1" t="str">
        <f t="shared" si="114"/>
        <v>C17orf100</v>
      </c>
      <c r="B1305" s="1" t="s">
        <v>39</v>
      </c>
      <c r="C1305" s="1">
        <v>6555249.0</v>
      </c>
      <c r="D1305" s="1" t="s">
        <v>14</v>
      </c>
      <c r="E1305" s="1">
        <v>23.0</v>
      </c>
      <c r="F1305" s="1" t="s">
        <v>1327</v>
      </c>
      <c r="G1305" s="1">
        <v>-0.026927701368</v>
      </c>
    </row>
    <row r="1306" ht="15.75" customHeight="1">
      <c r="A1306" s="1" t="str">
        <f t="shared" si="114"/>
        <v>C17orf100</v>
      </c>
      <c r="B1306" s="1" t="s">
        <v>39</v>
      </c>
      <c r="C1306" s="1">
        <v>6555218.0</v>
      </c>
      <c r="D1306" s="1" t="s">
        <v>8</v>
      </c>
      <c r="E1306" s="1">
        <v>23.0</v>
      </c>
      <c r="F1306" s="1" t="s">
        <v>1328</v>
      </c>
      <c r="G1306" s="1">
        <v>0.158134813153</v>
      </c>
    </row>
    <row r="1307" ht="15.75" customHeight="1">
      <c r="A1307" s="1" t="str">
        <f t="shared" ref="A1307:A1316" si="115">"C17orf59"</f>
        <v>C17orf59</v>
      </c>
      <c r="B1307" s="1" t="s">
        <v>39</v>
      </c>
      <c r="C1307" s="1">
        <v>8093412.0</v>
      </c>
      <c r="D1307" s="1" t="s">
        <v>8</v>
      </c>
      <c r="E1307" s="1">
        <v>22.0</v>
      </c>
      <c r="F1307" s="1" t="s">
        <v>1329</v>
      </c>
      <c r="G1307" s="1">
        <v>-0.00274946081663</v>
      </c>
    </row>
    <row r="1308" ht="15.75" customHeight="1">
      <c r="A1308" s="1" t="str">
        <f t="shared" si="115"/>
        <v>C17orf59</v>
      </c>
      <c r="B1308" s="1" t="s">
        <v>39</v>
      </c>
      <c r="C1308" s="1">
        <v>8093421.0</v>
      </c>
      <c r="D1308" s="1" t="s">
        <v>8</v>
      </c>
      <c r="E1308" s="1">
        <v>22.0</v>
      </c>
      <c r="F1308" s="1" t="s">
        <v>1330</v>
      </c>
      <c r="G1308" s="1">
        <v>2.45989308779</v>
      </c>
    </row>
    <row r="1309" ht="15.75" customHeight="1">
      <c r="A1309" s="1" t="str">
        <f t="shared" si="115"/>
        <v>C17orf59</v>
      </c>
      <c r="B1309" s="1" t="s">
        <v>39</v>
      </c>
      <c r="C1309" s="1">
        <v>8093373.0</v>
      </c>
      <c r="D1309" s="1" t="s">
        <v>14</v>
      </c>
      <c r="E1309" s="1">
        <v>23.0</v>
      </c>
      <c r="F1309" s="1" t="s">
        <v>1331</v>
      </c>
      <c r="G1309" s="1">
        <v>0.0650073944292</v>
      </c>
    </row>
    <row r="1310" ht="15.75" customHeight="1">
      <c r="A1310" s="1" t="str">
        <f t="shared" si="115"/>
        <v>C17orf59</v>
      </c>
      <c r="B1310" s="1" t="s">
        <v>39</v>
      </c>
      <c r="C1310" s="1">
        <v>8093472.0</v>
      </c>
      <c r="D1310" s="1" t="s">
        <v>8</v>
      </c>
      <c r="E1310" s="1">
        <v>24.0</v>
      </c>
      <c r="F1310" s="1" t="s">
        <v>1332</v>
      </c>
      <c r="G1310" s="1">
        <v>0.291458076854</v>
      </c>
    </row>
    <row r="1311" ht="15.75" customHeight="1">
      <c r="A1311" s="1" t="str">
        <f t="shared" si="115"/>
        <v>C17orf59</v>
      </c>
      <c r="B1311" s="1" t="s">
        <v>39</v>
      </c>
      <c r="C1311" s="1">
        <v>8093327.0</v>
      </c>
      <c r="D1311" s="1" t="s">
        <v>8</v>
      </c>
      <c r="E1311" s="1">
        <v>24.0</v>
      </c>
      <c r="F1311" s="1" t="s">
        <v>1333</v>
      </c>
      <c r="G1311" s="1">
        <v>0.113303594698</v>
      </c>
    </row>
    <row r="1312" ht="15.75" customHeight="1">
      <c r="A1312" s="1" t="str">
        <f t="shared" si="115"/>
        <v>C17orf59</v>
      </c>
      <c r="B1312" s="1" t="s">
        <v>39</v>
      </c>
      <c r="C1312" s="1">
        <v>8093301.0</v>
      </c>
      <c r="D1312" s="1" t="s">
        <v>8</v>
      </c>
      <c r="E1312" s="1">
        <v>23.0</v>
      </c>
      <c r="F1312" s="1" t="s">
        <v>1334</v>
      </c>
      <c r="G1312" s="1">
        <v>0.00316522632556</v>
      </c>
    </row>
    <row r="1313" ht="15.75" customHeight="1">
      <c r="A1313" s="1" t="str">
        <f t="shared" si="115"/>
        <v>C17orf59</v>
      </c>
      <c r="B1313" s="1" t="s">
        <v>39</v>
      </c>
      <c r="C1313" s="1">
        <v>8093338.0</v>
      </c>
      <c r="D1313" s="1" t="s">
        <v>14</v>
      </c>
      <c r="E1313" s="1">
        <v>24.0</v>
      </c>
      <c r="F1313" s="1" t="s">
        <v>1335</v>
      </c>
      <c r="G1313" s="1">
        <v>0.142677644505</v>
      </c>
    </row>
    <row r="1314" ht="15.75" customHeight="1">
      <c r="A1314" s="1" t="str">
        <f t="shared" si="115"/>
        <v>C17orf59</v>
      </c>
      <c r="B1314" s="1" t="s">
        <v>39</v>
      </c>
      <c r="C1314" s="1">
        <v>8093505.0</v>
      </c>
      <c r="D1314" s="1" t="s">
        <v>14</v>
      </c>
      <c r="E1314" s="1">
        <v>24.0</v>
      </c>
      <c r="F1314" s="1" t="s">
        <v>1336</v>
      </c>
      <c r="G1314" s="1">
        <v>0.128994396244</v>
      </c>
    </row>
    <row r="1315" ht="15.75" customHeight="1">
      <c r="A1315" s="1" t="str">
        <f t="shared" si="115"/>
        <v>C17orf59</v>
      </c>
      <c r="B1315" s="1" t="s">
        <v>39</v>
      </c>
      <c r="C1315" s="1">
        <v>8093529.0</v>
      </c>
      <c r="D1315" s="1" t="s">
        <v>14</v>
      </c>
      <c r="E1315" s="1">
        <v>23.0</v>
      </c>
      <c r="F1315" s="1" t="s">
        <v>1337</v>
      </c>
      <c r="G1315" s="1">
        <v>-0.0388168726115</v>
      </c>
    </row>
    <row r="1316" ht="15.75" customHeight="1">
      <c r="A1316" s="1" t="str">
        <f t="shared" si="115"/>
        <v>C17orf59</v>
      </c>
      <c r="B1316" s="1" t="s">
        <v>39</v>
      </c>
      <c r="C1316" s="1">
        <v>8093536.0</v>
      </c>
      <c r="D1316" s="1" t="s">
        <v>14</v>
      </c>
      <c r="E1316" s="1">
        <v>23.0</v>
      </c>
      <c r="F1316" s="1" t="s">
        <v>1338</v>
      </c>
      <c r="G1316" s="1">
        <v>0.248648835353</v>
      </c>
    </row>
    <row r="1317" ht="15.75" customHeight="1">
      <c r="A1317" s="1" t="str">
        <f t="shared" ref="A1317:A1336" si="116">"C18orf32"</f>
        <v>C18orf32</v>
      </c>
      <c r="B1317" s="1" t="s">
        <v>245</v>
      </c>
      <c r="C1317" s="1">
        <v>4.7013565E7</v>
      </c>
      <c r="D1317" s="1" t="s">
        <v>14</v>
      </c>
      <c r="E1317" s="1">
        <v>24.0</v>
      </c>
      <c r="F1317" s="1" t="s">
        <v>1339</v>
      </c>
      <c r="G1317" s="1">
        <v>0.0669345525944</v>
      </c>
    </row>
    <row r="1318" ht="15.75" customHeight="1">
      <c r="A1318" s="1" t="str">
        <f t="shared" si="116"/>
        <v>C18orf32</v>
      </c>
      <c r="B1318" s="1" t="s">
        <v>245</v>
      </c>
      <c r="C1318" s="1">
        <v>4.7013466E7</v>
      </c>
      <c r="D1318" s="1" t="s">
        <v>14</v>
      </c>
      <c r="E1318" s="1">
        <v>24.0</v>
      </c>
      <c r="F1318" s="1" t="s">
        <v>1340</v>
      </c>
      <c r="G1318" s="1">
        <v>0.185163999749</v>
      </c>
    </row>
    <row r="1319" ht="15.75" customHeight="1">
      <c r="A1319" s="1" t="str">
        <f t="shared" si="116"/>
        <v>C18orf32</v>
      </c>
      <c r="B1319" s="1" t="s">
        <v>245</v>
      </c>
      <c r="C1319" s="1">
        <v>4.7013425E7</v>
      </c>
      <c r="D1319" s="1" t="s">
        <v>14</v>
      </c>
      <c r="E1319" s="1">
        <v>23.0</v>
      </c>
      <c r="F1319" s="1" t="s">
        <v>1341</v>
      </c>
      <c r="G1319" s="1">
        <v>1.07351533673</v>
      </c>
    </row>
    <row r="1320" ht="15.75" customHeight="1">
      <c r="A1320" s="1" t="str">
        <f t="shared" si="116"/>
        <v>C18orf32</v>
      </c>
      <c r="B1320" s="1" t="s">
        <v>245</v>
      </c>
      <c r="C1320" s="1">
        <v>4.7013404E7</v>
      </c>
      <c r="D1320" s="1" t="s">
        <v>14</v>
      </c>
      <c r="E1320" s="1">
        <v>24.0</v>
      </c>
      <c r="F1320" s="1" t="s">
        <v>1342</v>
      </c>
      <c r="G1320" s="1">
        <v>0.89227590487</v>
      </c>
    </row>
    <row r="1321" ht="15.75" customHeight="1">
      <c r="A1321" s="1" t="str">
        <f t="shared" si="116"/>
        <v>C18orf32</v>
      </c>
      <c r="B1321" s="1" t="s">
        <v>245</v>
      </c>
      <c r="C1321" s="1">
        <v>4.7013024E7</v>
      </c>
      <c r="D1321" s="1" t="s">
        <v>14</v>
      </c>
      <c r="E1321" s="1">
        <v>28.0</v>
      </c>
      <c r="F1321" s="1" t="s">
        <v>1343</v>
      </c>
      <c r="G1321" s="1">
        <v>0.0996559250386</v>
      </c>
    </row>
    <row r="1322" ht="15.75" customHeight="1">
      <c r="A1322" s="1" t="str">
        <f t="shared" si="116"/>
        <v>C18orf32</v>
      </c>
      <c r="B1322" s="1" t="s">
        <v>245</v>
      </c>
      <c r="C1322" s="1">
        <v>4.7012695E7</v>
      </c>
      <c r="D1322" s="1" t="s">
        <v>8</v>
      </c>
      <c r="E1322" s="1">
        <v>26.0</v>
      </c>
      <c r="F1322" s="1" t="s">
        <v>1344</v>
      </c>
      <c r="G1322" s="1">
        <v>-0.288843346869</v>
      </c>
    </row>
    <row r="1323" ht="15.75" customHeight="1">
      <c r="A1323" s="1" t="str">
        <f t="shared" si="116"/>
        <v>C18orf32</v>
      </c>
      <c r="B1323" s="1" t="s">
        <v>245</v>
      </c>
      <c r="C1323" s="1">
        <v>4.7012803E7</v>
      </c>
      <c r="D1323" s="1" t="s">
        <v>8</v>
      </c>
      <c r="E1323" s="1">
        <v>24.0</v>
      </c>
      <c r="F1323" s="1" t="s">
        <v>1345</v>
      </c>
      <c r="G1323" s="1">
        <v>0.592684079645</v>
      </c>
    </row>
    <row r="1324" ht="15.75" customHeight="1">
      <c r="A1324" s="1" t="str">
        <f t="shared" si="116"/>
        <v>C18orf32</v>
      </c>
      <c r="B1324" s="1" t="s">
        <v>245</v>
      </c>
      <c r="C1324" s="1">
        <v>4.7012851E7</v>
      </c>
      <c r="D1324" s="1" t="s">
        <v>8</v>
      </c>
      <c r="E1324" s="1">
        <v>28.0</v>
      </c>
      <c r="F1324" s="1" t="s">
        <v>1346</v>
      </c>
      <c r="G1324" s="1">
        <v>-0.10799245888</v>
      </c>
    </row>
    <row r="1325" ht="15.75" customHeight="1">
      <c r="A1325" s="1" t="str">
        <f t="shared" si="116"/>
        <v>C18orf32</v>
      </c>
      <c r="B1325" s="1" t="s">
        <v>245</v>
      </c>
      <c r="C1325" s="1">
        <v>4.7013621E7</v>
      </c>
      <c r="D1325" s="1" t="s">
        <v>14</v>
      </c>
      <c r="E1325" s="1">
        <v>24.0</v>
      </c>
      <c r="F1325" s="1" t="s">
        <v>1347</v>
      </c>
      <c r="G1325" s="1">
        <v>0.0882494381395</v>
      </c>
    </row>
    <row r="1326" ht="15.75" customHeight="1">
      <c r="A1326" s="1" t="str">
        <f t="shared" si="116"/>
        <v>C18orf32</v>
      </c>
      <c r="B1326" s="1" t="s">
        <v>245</v>
      </c>
      <c r="C1326" s="1">
        <v>4.7013523E7</v>
      </c>
      <c r="D1326" s="1" t="s">
        <v>8</v>
      </c>
      <c r="E1326" s="1">
        <v>23.0</v>
      </c>
      <c r="F1326" s="1" t="s">
        <v>1348</v>
      </c>
      <c r="G1326" s="1">
        <v>0.0947604190489</v>
      </c>
    </row>
    <row r="1327" ht="15.75" customHeight="1">
      <c r="A1327" s="1" t="str">
        <f t="shared" si="116"/>
        <v>C18orf32</v>
      </c>
      <c r="B1327" s="1" t="s">
        <v>245</v>
      </c>
      <c r="C1327" s="1">
        <v>4.7013548E7</v>
      </c>
      <c r="D1327" s="1" t="s">
        <v>8</v>
      </c>
      <c r="E1327" s="1">
        <v>24.0</v>
      </c>
      <c r="F1327" s="1" t="s">
        <v>1349</v>
      </c>
      <c r="G1327" s="1">
        <v>0.0698018380906</v>
      </c>
    </row>
    <row r="1328" ht="15.75" customHeight="1">
      <c r="A1328" s="1" t="str">
        <f t="shared" si="116"/>
        <v>C18orf32</v>
      </c>
      <c r="B1328" s="1" t="s">
        <v>245</v>
      </c>
      <c r="C1328" s="1">
        <v>4.7013554E7</v>
      </c>
      <c r="D1328" s="1" t="s">
        <v>8</v>
      </c>
      <c r="E1328" s="1">
        <v>24.0</v>
      </c>
      <c r="F1328" s="1" t="s">
        <v>1350</v>
      </c>
      <c r="G1328" s="1">
        <v>0.207673129416</v>
      </c>
    </row>
    <row r="1329" ht="15.75" customHeight="1">
      <c r="A1329" s="1" t="str">
        <f t="shared" si="116"/>
        <v>C18orf32</v>
      </c>
      <c r="B1329" s="1" t="s">
        <v>245</v>
      </c>
      <c r="C1329" s="1">
        <v>4.7013614E7</v>
      </c>
      <c r="D1329" s="1" t="s">
        <v>8</v>
      </c>
      <c r="E1329" s="1">
        <v>24.0</v>
      </c>
      <c r="F1329" s="1" t="s">
        <v>1351</v>
      </c>
      <c r="G1329" s="1">
        <v>0.320853696244</v>
      </c>
    </row>
    <row r="1330" ht="15.75" customHeight="1">
      <c r="A1330" s="1" t="str">
        <f t="shared" si="116"/>
        <v>C18orf32</v>
      </c>
      <c r="B1330" s="1" t="s">
        <v>245</v>
      </c>
      <c r="C1330" s="1">
        <v>4.7012779E7</v>
      </c>
      <c r="D1330" s="1" t="s">
        <v>14</v>
      </c>
      <c r="E1330" s="1">
        <v>25.0</v>
      </c>
      <c r="F1330" s="1" t="s">
        <v>1352</v>
      </c>
      <c r="G1330" s="1">
        <v>-0.113558170769</v>
      </c>
    </row>
    <row r="1331" ht="15.75" customHeight="1">
      <c r="A1331" s="1" t="str">
        <f t="shared" si="116"/>
        <v>C18orf32</v>
      </c>
      <c r="B1331" s="1" t="s">
        <v>245</v>
      </c>
      <c r="C1331" s="1">
        <v>4.7012843E7</v>
      </c>
      <c r="D1331" s="1" t="s">
        <v>14</v>
      </c>
      <c r="E1331" s="1">
        <v>22.0</v>
      </c>
      <c r="F1331" s="1" t="s">
        <v>1353</v>
      </c>
      <c r="G1331" s="1">
        <v>-0.0181670829939</v>
      </c>
    </row>
    <row r="1332" ht="15.75" customHeight="1">
      <c r="A1332" s="1" t="str">
        <f t="shared" si="116"/>
        <v>C18orf32</v>
      </c>
      <c r="B1332" s="1" t="s">
        <v>245</v>
      </c>
      <c r="C1332" s="1">
        <v>4.7013587E7</v>
      </c>
      <c r="D1332" s="1" t="s">
        <v>14</v>
      </c>
      <c r="E1332" s="1">
        <v>24.0</v>
      </c>
      <c r="F1332" s="1" t="s">
        <v>1354</v>
      </c>
      <c r="G1332" s="1">
        <v>1.0342087584</v>
      </c>
    </row>
    <row r="1333" ht="15.75" customHeight="1">
      <c r="A1333" s="1" t="str">
        <f t="shared" si="116"/>
        <v>C18orf32</v>
      </c>
      <c r="B1333" s="1" t="s">
        <v>245</v>
      </c>
      <c r="C1333" s="1">
        <v>4.7012919E7</v>
      </c>
      <c r="D1333" s="1" t="s">
        <v>14</v>
      </c>
      <c r="E1333" s="1">
        <v>23.0</v>
      </c>
      <c r="F1333" s="1" t="s">
        <v>1355</v>
      </c>
      <c r="G1333" s="1">
        <v>0.0191620449926</v>
      </c>
    </row>
    <row r="1334" ht="15.75" customHeight="1">
      <c r="A1334" s="1" t="str">
        <f t="shared" si="116"/>
        <v>C18orf32</v>
      </c>
      <c r="B1334" s="1" t="s">
        <v>245</v>
      </c>
      <c r="C1334" s="1">
        <v>4.7012945E7</v>
      </c>
      <c r="D1334" s="1" t="s">
        <v>14</v>
      </c>
      <c r="E1334" s="1">
        <v>27.0</v>
      </c>
      <c r="F1334" s="1" t="s">
        <v>1356</v>
      </c>
      <c r="G1334" s="1">
        <v>0.170176480217</v>
      </c>
    </row>
    <row r="1335" ht="15.75" customHeight="1">
      <c r="A1335" s="1" t="str">
        <f t="shared" si="116"/>
        <v>C18orf32</v>
      </c>
      <c r="B1335" s="1" t="s">
        <v>245</v>
      </c>
      <c r="C1335" s="1">
        <v>4.7012948E7</v>
      </c>
      <c r="D1335" s="1" t="s">
        <v>14</v>
      </c>
      <c r="E1335" s="1">
        <v>23.0</v>
      </c>
      <c r="F1335" s="1" t="s">
        <v>1357</v>
      </c>
      <c r="G1335" s="1">
        <v>0.137325915129</v>
      </c>
    </row>
    <row r="1336" ht="15.75" customHeight="1">
      <c r="A1336" s="1" t="str">
        <f t="shared" si="116"/>
        <v>C18orf32</v>
      </c>
      <c r="B1336" s="1" t="s">
        <v>245</v>
      </c>
      <c r="C1336" s="1">
        <v>4.701298E7</v>
      </c>
      <c r="D1336" s="1" t="s">
        <v>8</v>
      </c>
      <c r="E1336" s="1">
        <v>24.0</v>
      </c>
      <c r="F1336" s="1" t="s">
        <v>1358</v>
      </c>
      <c r="G1336" s="1">
        <v>-0.437718655923</v>
      </c>
    </row>
    <row r="1337" ht="15.75" customHeight="1">
      <c r="A1337" s="1" t="str">
        <f t="shared" ref="A1337:A1346" si="117">"C1QBP"</f>
        <v>C1QBP</v>
      </c>
      <c r="B1337" s="1" t="s">
        <v>39</v>
      </c>
      <c r="C1337" s="1">
        <v>5342366.0</v>
      </c>
      <c r="D1337" s="1" t="s">
        <v>14</v>
      </c>
      <c r="E1337" s="1">
        <v>24.0</v>
      </c>
      <c r="F1337" s="1" t="s">
        <v>1359</v>
      </c>
      <c r="G1337" s="1">
        <v>0.903432344656</v>
      </c>
    </row>
    <row r="1338" ht="15.75" customHeight="1">
      <c r="A1338" s="1" t="str">
        <f t="shared" si="117"/>
        <v>C1QBP</v>
      </c>
      <c r="B1338" s="1" t="s">
        <v>39</v>
      </c>
      <c r="C1338" s="1">
        <v>5342238.0</v>
      </c>
      <c r="D1338" s="1" t="s">
        <v>14</v>
      </c>
      <c r="E1338" s="1">
        <v>24.0</v>
      </c>
      <c r="F1338" s="1" t="s">
        <v>1360</v>
      </c>
      <c r="G1338" s="1">
        <v>0.938497717991</v>
      </c>
    </row>
    <row r="1339" ht="15.75" customHeight="1">
      <c r="A1339" s="1" t="str">
        <f t="shared" si="117"/>
        <v>C1QBP</v>
      </c>
      <c r="B1339" s="1" t="s">
        <v>39</v>
      </c>
      <c r="C1339" s="1">
        <v>5342498.0</v>
      </c>
      <c r="D1339" s="1" t="s">
        <v>8</v>
      </c>
      <c r="E1339" s="1">
        <v>22.0</v>
      </c>
      <c r="F1339" s="1" t="s">
        <v>1361</v>
      </c>
      <c r="G1339" s="1">
        <v>0.98701862611</v>
      </c>
    </row>
    <row r="1340" ht="15.75" customHeight="1">
      <c r="A1340" s="1" t="str">
        <f t="shared" si="117"/>
        <v>C1QBP</v>
      </c>
      <c r="B1340" s="1" t="s">
        <v>39</v>
      </c>
      <c r="C1340" s="1">
        <v>5342481.0</v>
      </c>
      <c r="D1340" s="1" t="s">
        <v>8</v>
      </c>
      <c r="E1340" s="1">
        <v>24.0</v>
      </c>
      <c r="F1340" s="1" t="s">
        <v>1362</v>
      </c>
      <c r="G1340" s="1">
        <v>0.170606494827</v>
      </c>
    </row>
    <row r="1341" ht="15.75" customHeight="1">
      <c r="A1341" s="1" t="str">
        <f t="shared" si="117"/>
        <v>C1QBP</v>
      </c>
      <c r="B1341" s="1" t="s">
        <v>39</v>
      </c>
      <c r="C1341" s="1">
        <v>5342433.0</v>
      </c>
      <c r="D1341" s="1" t="s">
        <v>8</v>
      </c>
      <c r="E1341" s="1">
        <v>24.0</v>
      </c>
      <c r="F1341" s="1" t="s">
        <v>1363</v>
      </c>
      <c r="G1341" s="1">
        <v>0.532860870013</v>
      </c>
    </row>
    <row r="1342" ht="15.75" customHeight="1">
      <c r="A1342" s="1" t="str">
        <f t="shared" si="117"/>
        <v>C1QBP</v>
      </c>
      <c r="B1342" s="1" t="s">
        <v>39</v>
      </c>
      <c r="C1342" s="1">
        <v>5342356.0</v>
      </c>
      <c r="D1342" s="1" t="s">
        <v>8</v>
      </c>
      <c r="E1342" s="1">
        <v>23.0</v>
      </c>
      <c r="F1342" s="1" t="s">
        <v>1364</v>
      </c>
      <c r="G1342" s="1">
        <v>0.216716852379</v>
      </c>
    </row>
    <row r="1343" ht="15.75" customHeight="1">
      <c r="A1343" s="1" t="str">
        <f t="shared" si="117"/>
        <v>C1QBP</v>
      </c>
      <c r="B1343" s="1" t="s">
        <v>39</v>
      </c>
      <c r="C1343" s="1">
        <v>5342306.0</v>
      </c>
      <c r="D1343" s="1" t="s">
        <v>8</v>
      </c>
      <c r="E1343" s="1">
        <v>24.0</v>
      </c>
      <c r="F1343" s="1" t="s">
        <v>1365</v>
      </c>
      <c r="G1343" s="1">
        <v>0.122064421324</v>
      </c>
    </row>
    <row r="1344" ht="15.75" customHeight="1">
      <c r="A1344" s="1" t="str">
        <f t="shared" si="117"/>
        <v>C1QBP</v>
      </c>
      <c r="B1344" s="1" t="s">
        <v>39</v>
      </c>
      <c r="C1344" s="1">
        <v>5342228.0</v>
      </c>
      <c r="D1344" s="1" t="s">
        <v>8</v>
      </c>
      <c r="E1344" s="1">
        <v>24.0</v>
      </c>
      <c r="F1344" s="1" t="s">
        <v>1366</v>
      </c>
      <c r="G1344" s="1">
        <v>1.0744836559</v>
      </c>
    </row>
    <row r="1345" ht="15.75" customHeight="1">
      <c r="A1345" s="1" t="str">
        <f t="shared" si="117"/>
        <v>C1QBP</v>
      </c>
      <c r="B1345" s="1" t="s">
        <v>39</v>
      </c>
      <c r="C1345" s="1">
        <v>5342190.0</v>
      </c>
      <c r="D1345" s="1" t="s">
        <v>8</v>
      </c>
      <c r="E1345" s="1">
        <v>24.0</v>
      </c>
      <c r="F1345" s="1" t="s">
        <v>1367</v>
      </c>
      <c r="G1345" s="1">
        <v>0.207361320198</v>
      </c>
    </row>
    <row r="1346" ht="15.75" customHeight="1">
      <c r="A1346" s="1" t="str">
        <f t="shared" si="117"/>
        <v>C1QBP</v>
      </c>
      <c r="B1346" s="1" t="s">
        <v>39</v>
      </c>
      <c r="C1346" s="1">
        <v>5342439.0</v>
      </c>
      <c r="D1346" s="1" t="s">
        <v>8</v>
      </c>
      <c r="E1346" s="1">
        <v>24.0</v>
      </c>
      <c r="F1346" s="1" t="s">
        <v>1368</v>
      </c>
      <c r="G1346" s="1">
        <v>0.582256931002</v>
      </c>
    </row>
    <row r="1347" ht="15.75" customHeight="1">
      <c r="A1347" s="1" t="str">
        <f t="shared" ref="A1347:A1356" si="118">"C1orf131"</f>
        <v>C1orf131</v>
      </c>
      <c r="B1347" s="1" t="s">
        <v>108</v>
      </c>
      <c r="C1347" s="1">
        <v>2.31376768E8</v>
      </c>
      <c r="D1347" s="1" t="s">
        <v>8</v>
      </c>
      <c r="E1347" s="1">
        <v>24.0</v>
      </c>
      <c r="F1347" s="1" t="s">
        <v>1369</v>
      </c>
      <c r="G1347" s="1">
        <v>0.0294184423573</v>
      </c>
    </row>
    <row r="1348" ht="15.75" customHeight="1">
      <c r="A1348" s="1" t="str">
        <f t="shared" si="118"/>
        <v>C1orf131</v>
      </c>
      <c r="B1348" s="1" t="s">
        <v>108</v>
      </c>
      <c r="C1348" s="1">
        <v>2.31376716E8</v>
      </c>
      <c r="D1348" s="1" t="s">
        <v>8</v>
      </c>
      <c r="E1348" s="1">
        <v>22.0</v>
      </c>
      <c r="F1348" s="1" t="s">
        <v>1370</v>
      </c>
      <c r="G1348" s="1">
        <v>0.175715181202</v>
      </c>
    </row>
    <row r="1349" ht="15.75" customHeight="1">
      <c r="A1349" s="1" t="str">
        <f t="shared" si="118"/>
        <v>C1orf131</v>
      </c>
      <c r="B1349" s="1" t="s">
        <v>108</v>
      </c>
      <c r="C1349" s="1">
        <v>2.31376693E8</v>
      </c>
      <c r="D1349" s="1" t="s">
        <v>8</v>
      </c>
      <c r="E1349" s="1">
        <v>24.0</v>
      </c>
      <c r="F1349" s="1" t="s">
        <v>1371</v>
      </c>
      <c r="G1349" s="1">
        <v>0.290977292776</v>
      </c>
    </row>
    <row r="1350" ht="15.75" customHeight="1">
      <c r="A1350" s="1" t="str">
        <f t="shared" si="118"/>
        <v>C1orf131</v>
      </c>
      <c r="B1350" s="1" t="s">
        <v>108</v>
      </c>
      <c r="C1350" s="1">
        <v>2.31376847E8</v>
      </c>
      <c r="D1350" s="1" t="s">
        <v>8</v>
      </c>
      <c r="E1350" s="1">
        <v>23.0</v>
      </c>
      <c r="F1350" s="1" t="s">
        <v>1372</v>
      </c>
      <c r="G1350" s="1">
        <v>-0.00272112483825</v>
      </c>
    </row>
    <row r="1351" ht="15.75" customHeight="1">
      <c r="A1351" s="1" t="str">
        <f t="shared" si="118"/>
        <v>C1orf131</v>
      </c>
      <c r="B1351" s="1" t="s">
        <v>108</v>
      </c>
      <c r="C1351" s="1">
        <v>2.31376828E8</v>
      </c>
      <c r="D1351" s="1" t="s">
        <v>14</v>
      </c>
      <c r="E1351" s="1">
        <v>24.0</v>
      </c>
      <c r="F1351" s="1" t="s">
        <v>1373</v>
      </c>
      <c r="G1351" s="1">
        <v>0.11449217775</v>
      </c>
    </row>
    <row r="1352" ht="15.75" customHeight="1">
      <c r="A1352" s="1" t="str">
        <f t="shared" si="118"/>
        <v>C1orf131</v>
      </c>
      <c r="B1352" s="1" t="s">
        <v>108</v>
      </c>
      <c r="C1352" s="1">
        <v>2.31376811E8</v>
      </c>
      <c r="D1352" s="1" t="s">
        <v>14</v>
      </c>
      <c r="E1352" s="1">
        <v>22.0</v>
      </c>
      <c r="F1352" s="1" t="s">
        <v>1374</v>
      </c>
      <c r="G1352" s="1">
        <v>-0.0895842201984</v>
      </c>
    </row>
    <row r="1353" ht="15.75" customHeight="1">
      <c r="A1353" s="1" t="str">
        <f t="shared" si="118"/>
        <v>C1orf131</v>
      </c>
      <c r="B1353" s="1" t="s">
        <v>108</v>
      </c>
      <c r="C1353" s="1">
        <v>2.31376688E8</v>
      </c>
      <c r="D1353" s="1" t="s">
        <v>14</v>
      </c>
      <c r="E1353" s="1">
        <v>24.0</v>
      </c>
      <c r="F1353" s="1" t="s">
        <v>1375</v>
      </c>
      <c r="G1353" s="1">
        <v>0.061891929538</v>
      </c>
    </row>
    <row r="1354" ht="15.75" customHeight="1">
      <c r="A1354" s="1" t="str">
        <f t="shared" si="118"/>
        <v>C1orf131</v>
      </c>
      <c r="B1354" s="1" t="s">
        <v>108</v>
      </c>
      <c r="C1354" s="1">
        <v>2.31376903E8</v>
      </c>
      <c r="D1354" s="1" t="s">
        <v>8</v>
      </c>
      <c r="E1354" s="1">
        <v>24.0</v>
      </c>
      <c r="F1354" s="1" t="s">
        <v>1376</v>
      </c>
      <c r="G1354" s="1">
        <v>0.10799423529</v>
      </c>
    </row>
    <row r="1355" ht="15.75" customHeight="1">
      <c r="A1355" s="1" t="str">
        <f t="shared" si="118"/>
        <v>C1orf131</v>
      </c>
      <c r="B1355" s="1" t="s">
        <v>108</v>
      </c>
      <c r="C1355" s="1">
        <v>2.31376868E8</v>
      </c>
      <c r="D1355" s="1" t="s">
        <v>8</v>
      </c>
      <c r="E1355" s="1">
        <v>24.0</v>
      </c>
      <c r="F1355" s="1" t="s">
        <v>1377</v>
      </c>
      <c r="G1355" s="1">
        <v>2.53330752602</v>
      </c>
    </row>
    <row r="1356" ht="15.75" customHeight="1">
      <c r="A1356" s="1" t="str">
        <f t="shared" si="118"/>
        <v>C1orf131</v>
      </c>
      <c r="B1356" s="1" t="s">
        <v>108</v>
      </c>
      <c r="C1356" s="1">
        <v>2.31376782E8</v>
      </c>
      <c r="D1356" s="1" t="s">
        <v>14</v>
      </c>
      <c r="E1356" s="1">
        <v>22.0</v>
      </c>
      <c r="F1356" s="1" t="s">
        <v>1378</v>
      </c>
      <c r="G1356" s="1">
        <v>-0.0125177792978</v>
      </c>
    </row>
    <row r="1357" ht="15.75" customHeight="1">
      <c r="A1357" s="1" t="str">
        <f t="shared" ref="A1357:A1366" si="119">"C2orf15"</f>
        <v>C2orf15</v>
      </c>
      <c r="B1357" s="1" t="s">
        <v>256</v>
      </c>
      <c r="C1357" s="1">
        <v>9.9797862E7</v>
      </c>
      <c r="D1357" s="1" t="s">
        <v>14</v>
      </c>
      <c r="E1357" s="1">
        <v>26.0</v>
      </c>
      <c r="F1357" s="1" t="s">
        <v>1379</v>
      </c>
      <c r="G1357" s="1">
        <v>0.10783115097</v>
      </c>
    </row>
    <row r="1358" ht="15.75" customHeight="1">
      <c r="A1358" s="1" t="str">
        <f t="shared" si="119"/>
        <v>C2orf15</v>
      </c>
      <c r="B1358" s="1" t="s">
        <v>256</v>
      </c>
      <c r="C1358" s="1">
        <v>9.9797873E7</v>
      </c>
      <c r="D1358" s="1" t="s">
        <v>14</v>
      </c>
      <c r="E1358" s="1">
        <v>21.0</v>
      </c>
      <c r="F1358" s="1" t="s">
        <v>1380</v>
      </c>
      <c r="G1358" s="1">
        <v>0.687843727703</v>
      </c>
    </row>
    <row r="1359" ht="15.75" customHeight="1">
      <c r="A1359" s="1" t="str">
        <f t="shared" si="119"/>
        <v>C2orf15</v>
      </c>
      <c r="B1359" s="1" t="s">
        <v>256</v>
      </c>
      <c r="C1359" s="1">
        <v>9.9797824E7</v>
      </c>
      <c r="D1359" s="1" t="s">
        <v>14</v>
      </c>
      <c r="E1359" s="1">
        <v>22.0</v>
      </c>
      <c r="F1359" s="1" t="s">
        <v>1381</v>
      </c>
      <c r="G1359" s="1">
        <v>0.443536494904</v>
      </c>
    </row>
    <row r="1360" ht="15.75" customHeight="1">
      <c r="A1360" s="1" t="str">
        <f t="shared" si="119"/>
        <v>C2orf15</v>
      </c>
      <c r="B1360" s="1" t="s">
        <v>256</v>
      </c>
      <c r="C1360" s="1">
        <v>9.9797756E7</v>
      </c>
      <c r="D1360" s="1" t="s">
        <v>14</v>
      </c>
      <c r="E1360" s="1">
        <v>22.0</v>
      </c>
      <c r="F1360" s="1" t="s">
        <v>1382</v>
      </c>
      <c r="G1360" s="1">
        <v>0.137716044795</v>
      </c>
    </row>
    <row r="1361" ht="15.75" customHeight="1">
      <c r="A1361" s="1" t="str">
        <f t="shared" si="119"/>
        <v>C2orf15</v>
      </c>
      <c r="B1361" s="1" t="s">
        <v>256</v>
      </c>
      <c r="C1361" s="1">
        <v>9.9797719E7</v>
      </c>
      <c r="D1361" s="1" t="s">
        <v>14</v>
      </c>
      <c r="E1361" s="1">
        <v>24.0</v>
      </c>
      <c r="F1361" s="1" t="s">
        <v>1383</v>
      </c>
      <c r="G1361" s="1">
        <v>0.311464170777</v>
      </c>
    </row>
    <row r="1362" ht="15.75" customHeight="1">
      <c r="A1362" s="1" t="str">
        <f t="shared" si="119"/>
        <v>C2orf15</v>
      </c>
      <c r="B1362" s="1" t="s">
        <v>256</v>
      </c>
      <c r="C1362" s="1">
        <v>9.979767E7</v>
      </c>
      <c r="D1362" s="1" t="s">
        <v>8</v>
      </c>
      <c r="E1362" s="1">
        <v>22.0</v>
      </c>
      <c r="F1362" s="1" t="s">
        <v>1384</v>
      </c>
      <c r="G1362" s="1">
        <v>0.0136234581166</v>
      </c>
    </row>
    <row r="1363" ht="15.75" customHeight="1">
      <c r="A1363" s="1" t="str">
        <f t="shared" si="119"/>
        <v>C2orf15</v>
      </c>
      <c r="B1363" s="1" t="s">
        <v>256</v>
      </c>
      <c r="C1363" s="1">
        <v>9.9797842E7</v>
      </c>
      <c r="D1363" s="1" t="s">
        <v>8</v>
      </c>
      <c r="E1363" s="1">
        <v>24.0</v>
      </c>
      <c r="F1363" s="1" t="s">
        <v>1385</v>
      </c>
      <c r="G1363" s="1">
        <v>1.24311718853</v>
      </c>
    </row>
    <row r="1364" ht="15.75" customHeight="1">
      <c r="A1364" s="1" t="str">
        <f t="shared" si="119"/>
        <v>C2orf15</v>
      </c>
      <c r="B1364" s="1" t="s">
        <v>256</v>
      </c>
      <c r="C1364" s="1">
        <v>9.9797828E7</v>
      </c>
      <c r="D1364" s="1" t="s">
        <v>8</v>
      </c>
      <c r="E1364" s="1">
        <v>23.0</v>
      </c>
      <c r="F1364" s="1" t="s">
        <v>1386</v>
      </c>
      <c r="G1364" s="1">
        <v>1.06903908377</v>
      </c>
    </row>
    <row r="1365" ht="15.75" customHeight="1">
      <c r="A1365" s="1" t="str">
        <f t="shared" si="119"/>
        <v>C2orf15</v>
      </c>
      <c r="B1365" s="1" t="s">
        <v>256</v>
      </c>
      <c r="C1365" s="1">
        <v>9.9797815E7</v>
      </c>
      <c r="D1365" s="1" t="s">
        <v>8</v>
      </c>
      <c r="E1365" s="1">
        <v>28.0</v>
      </c>
      <c r="F1365" s="1" t="s">
        <v>1387</v>
      </c>
      <c r="G1365" s="1">
        <v>0.0272848142226</v>
      </c>
    </row>
    <row r="1366" ht="15.75" customHeight="1">
      <c r="A1366" s="1" t="str">
        <f t="shared" si="119"/>
        <v>C2orf15</v>
      </c>
      <c r="B1366" s="1" t="s">
        <v>256</v>
      </c>
      <c r="C1366" s="1">
        <v>9.9797627E7</v>
      </c>
      <c r="D1366" s="1" t="s">
        <v>14</v>
      </c>
      <c r="E1366" s="1">
        <v>24.0</v>
      </c>
      <c r="F1366" s="1" t="s">
        <v>1388</v>
      </c>
      <c r="G1366" s="1">
        <v>-0.0188747771749</v>
      </c>
    </row>
    <row r="1367" ht="15.75" customHeight="1">
      <c r="A1367" s="1" t="str">
        <f t="shared" ref="A1367:A1376" si="120">"C3orf17"</f>
        <v>C3orf17</v>
      </c>
      <c r="B1367" s="1" t="s">
        <v>119</v>
      </c>
      <c r="C1367" s="1">
        <v>1.12738521E8</v>
      </c>
      <c r="D1367" s="1" t="s">
        <v>14</v>
      </c>
      <c r="E1367" s="1">
        <v>24.0</v>
      </c>
      <c r="F1367" s="1" t="s">
        <v>1389</v>
      </c>
      <c r="G1367" s="1">
        <v>0.5064143828</v>
      </c>
    </row>
    <row r="1368" ht="15.75" customHeight="1">
      <c r="A1368" s="1" t="str">
        <f t="shared" si="120"/>
        <v>C3orf17</v>
      </c>
      <c r="B1368" s="1" t="s">
        <v>119</v>
      </c>
      <c r="C1368" s="1">
        <v>1.12738687E8</v>
      </c>
      <c r="D1368" s="1" t="s">
        <v>14</v>
      </c>
      <c r="E1368" s="1">
        <v>23.0</v>
      </c>
      <c r="F1368" s="1" t="s">
        <v>1390</v>
      </c>
      <c r="G1368" s="1">
        <v>0.00367420066648</v>
      </c>
    </row>
    <row r="1369" ht="15.75" customHeight="1">
      <c r="A1369" s="1" t="str">
        <f t="shared" si="120"/>
        <v>C3orf17</v>
      </c>
      <c r="B1369" s="1" t="s">
        <v>119</v>
      </c>
      <c r="C1369" s="1">
        <v>1.12738666E8</v>
      </c>
      <c r="D1369" s="1" t="s">
        <v>14</v>
      </c>
      <c r="E1369" s="1">
        <v>23.0</v>
      </c>
      <c r="F1369" s="1" t="s">
        <v>1391</v>
      </c>
      <c r="G1369" s="1">
        <v>0.215236593798</v>
      </c>
    </row>
    <row r="1370" ht="15.75" customHeight="1">
      <c r="A1370" s="1" t="str">
        <f t="shared" si="120"/>
        <v>C3orf17</v>
      </c>
      <c r="B1370" s="1" t="s">
        <v>119</v>
      </c>
      <c r="C1370" s="1">
        <v>1.12738567E8</v>
      </c>
      <c r="D1370" s="1" t="s">
        <v>8</v>
      </c>
      <c r="E1370" s="1">
        <v>23.0</v>
      </c>
      <c r="F1370" s="1" t="s">
        <v>1392</v>
      </c>
      <c r="G1370" s="1">
        <v>-0.0309982761578</v>
      </c>
    </row>
    <row r="1371" ht="15.75" customHeight="1">
      <c r="A1371" s="1" t="str">
        <f t="shared" si="120"/>
        <v>C3orf17</v>
      </c>
      <c r="B1371" s="1" t="s">
        <v>119</v>
      </c>
      <c r="C1371" s="1">
        <v>1.12738581E8</v>
      </c>
      <c r="D1371" s="1" t="s">
        <v>14</v>
      </c>
      <c r="E1371" s="1">
        <v>24.0</v>
      </c>
      <c r="F1371" s="1" t="s">
        <v>1393</v>
      </c>
      <c r="G1371" s="1">
        <v>0.173839222465</v>
      </c>
    </row>
    <row r="1372" ht="15.75" customHeight="1">
      <c r="A1372" s="1" t="str">
        <f t="shared" si="120"/>
        <v>C3orf17</v>
      </c>
      <c r="B1372" s="1" t="s">
        <v>119</v>
      </c>
      <c r="C1372" s="1">
        <v>1.12738557E8</v>
      </c>
      <c r="D1372" s="1" t="s">
        <v>14</v>
      </c>
      <c r="E1372" s="1">
        <v>24.0</v>
      </c>
      <c r="F1372" s="1" t="s">
        <v>1394</v>
      </c>
      <c r="G1372" s="1">
        <v>1.20435030289</v>
      </c>
    </row>
    <row r="1373" ht="15.75" customHeight="1">
      <c r="A1373" s="1" t="str">
        <f t="shared" si="120"/>
        <v>C3orf17</v>
      </c>
      <c r="B1373" s="1" t="s">
        <v>119</v>
      </c>
      <c r="C1373" s="1">
        <v>1.1273855E8</v>
      </c>
      <c r="D1373" s="1" t="s">
        <v>14</v>
      </c>
      <c r="E1373" s="1">
        <v>23.0</v>
      </c>
      <c r="F1373" s="1" t="s">
        <v>1395</v>
      </c>
      <c r="G1373" s="1">
        <v>0.597362970607</v>
      </c>
    </row>
    <row r="1374" ht="15.75" customHeight="1">
      <c r="A1374" s="1" t="str">
        <f t="shared" si="120"/>
        <v>C3orf17</v>
      </c>
      <c r="B1374" s="1" t="s">
        <v>119</v>
      </c>
      <c r="C1374" s="1">
        <v>1.12738499E8</v>
      </c>
      <c r="D1374" s="1" t="s">
        <v>14</v>
      </c>
      <c r="E1374" s="1">
        <v>23.0</v>
      </c>
      <c r="F1374" s="1" t="s">
        <v>1396</v>
      </c>
      <c r="G1374" s="1">
        <v>1.1982867265</v>
      </c>
    </row>
    <row r="1375" ht="15.75" customHeight="1">
      <c r="A1375" s="1" t="str">
        <f t="shared" si="120"/>
        <v>C3orf17</v>
      </c>
      <c r="B1375" s="1" t="s">
        <v>119</v>
      </c>
      <c r="C1375" s="1">
        <v>1.12738506E8</v>
      </c>
      <c r="D1375" s="1" t="s">
        <v>14</v>
      </c>
      <c r="E1375" s="1">
        <v>21.0</v>
      </c>
      <c r="F1375" s="1" t="s">
        <v>1397</v>
      </c>
      <c r="G1375" s="1">
        <v>0.575605916157</v>
      </c>
    </row>
    <row r="1376" ht="15.75" customHeight="1">
      <c r="A1376" s="1" t="str">
        <f t="shared" si="120"/>
        <v>C3orf17</v>
      </c>
      <c r="B1376" s="1" t="s">
        <v>119</v>
      </c>
      <c r="C1376" s="1">
        <v>1.12738387E8</v>
      </c>
      <c r="D1376" s="1" t="s">
        <v>8</v>
      </c>
      <c r="E1376" s="1">
        <v>24.0</v>
      </c>
      <c r="F1376" s="1" t="s">
        <v>1398</v>
      </c>
      <c r="G1376" s="1">
        <v>0.257306532896</v>
      </c>
    </row>
    <row r="1377" ht="15.75" customHeight="1">
      <c r="A1377" s="1" t="str">
        <f t="shared" ref="A1377:A1386" si="121">"C4orf29"</f>
        <v>C4orf29</v>
      </c>
      <c r="B1377" s="1" t="s">
        <v>87</v>
      </c>
      <c r="C1377" s="1">
        <v>1.28886743E8</v>
      </c>
      <c r="D1377" s="1" t="s">
        <v>14</v>
      </c>
      <c r="E1377" s="1">
        <v>23.0</v>
      </c>
      <c r="F1377" s="1" t="s">
        <v>1399</v>
      </c>
      <c r="G1377" s="1">
        <v>0.386909479919</v>
      </c>
    </row>
    <row r="1378" ht="15.75" customHeight="1">
      <c r="A1378" s="1" t="str">
        <f t="shared" si="121"/>
        <v>C4orf29</v>
      </c>
      <c r="B1378" s="1" t="s">
        <v>87</v>
      </c>
      <c r="C1378" s="1">
        <v>1.28886689E8</v>
      </c>
      <c r="D1378" s="1" t="s">
        <v>14</v>
      </c>
      <c r="E1378" s="1">
        <v>24.0</v>
      </c>
      <c r="F1378" s="1" t="s">
        <v>1400</v>
      </c>
      <c r="G1378" s="1">
        <v>0.404527538599</v>
      </c>
    </row>
    <row r="1379" ht="15.75" customHeight="1">
      <c r="A1379" s="1" t="str">
        <f t="shared" si="121"/>
        <v>C4orf29</v>
      </c>
      <c r="B1379" s="1" t="s">
        <v>87</v>
      </c>
      <c r="C1379" s="1">
        <v>1.28886728E8</v>
      </c>
      <c r="D1379" s="1" t="s">
        <v>8</v>
      </c>
      <c r="E1379" s="1">
        <v>24.0</v>
      </c>
      <c r="F1379" s="1" t="s">
        <v>1401</v>
      </c>
      <c r="G1379" s="1">
        <v>0.950803447525</v>
      </c>
    </row>
    <row r="1380" ht="15.75" customHeight="1">
      <c r="A1380" s="1" t="str">
        <f t="shared" si="121"/>
        <v>C4orf29</v>
      </c>
      <c r="B1380" s="1" t="s">
        <v>87</v>
      </c>
      <c r="C1380" s="1">
        <v>1.28886636E8</v>
      </c>
      <c r="D1380" s="1" t="s">
        <v>8</v>
      </c>
      <c r="E1380" s="1">
        <v>23.0</v>
      </c>
      <c r="F1380" s="1" t="s">
        <v>1402</v>
      </c>
      <c r="G1380" s="1">
        <v>1.14040112307</v>
      </c>
    </row>
    <row r="1381" ht="15.75" customHeight="1">
      <c r="A1381" s="1" t="str">
        <f t="shared" si="121"/>
        <v>C4orf29</v>
      </c>
      <c r="B1381" s="1" t="s">
        <v>87</v>
      </c>
      <c r="C1381" s="1">
        <v>1.28886613E8</v>
      </c>
      <c r="D1381" s="1" t="s">
        <v>8</v>
      </c>
      <c r="E1381" s="1">
        <v>24.0</v>
      </c>
      <c r="F1381" s="1" t="s">
        <v>1403</v>
      </c>
      <c r="G1381" s="1">
        <v>0.834517018531</v>
      </c>
    </row>
    <row r="1382" ht="15.75" customHeight="1">
      <c r="A1382" s="1" t="str">
        <f t="shared" si="121"/>
        <v>C4orf29</v>
      </c>
      <c r="B1382" s="1" t="s">
        <v>87</v>
      </c>
      <c r="C1382" s="1">
        <v>1.28886571E8</v>
      </c>
      <c r="D1382" s="1" t="s">
        <v>8</v>
      </c>
      <c r="E1382" s="1">
        <v>24.0</v>
      </c>
      <c r="F1382" s="1" t="s">
        <v>1404</v>
      </c>
      <c r="G1382" s="1">
        <v>0.196124184296</v>
      </c>
    </row>
    <row r="1383" ht="15.75" customHeight="1">
      <c r="A1383" s="1" t="str">
        <f t="shared" si="121"/>
        <v>C4orf29</v>
      </c>
      <c r="B1383" s="1" t="s">
        <v>87</v>
      </c>
      <c r="C1383" s="1">
        <v>1.28886536E8</v>
      </c>
      <c r="D1383" s="1" t="s">
        <v>8</v>
      </c>
      <c r="E1383" s="1">
        <v>23.0</v>
      </c>
      <c r="F1383" s="1" t="s">
        <v>1405</v>
      </c>
      <c r="G1383" s="1">
        <v>0.908795429409</v>
      </c>
    </row>
    <row r="1384" ht="15.75" customHeight="1">
      <c r="A1384" s="1" t="str">
        <f t="shared" si="121"/>
        <v>C4orf29</v>
      </c>
      <c r="B1384" s="1" t="s">
        <v>87</v>
      </c>
      <c r="C1384" s="1">
        <v>1.28886514E8</v>
      </c>
      <c r="D1384" s="1" t="s">
        <v>8</v>
      </c>
      <c r="E1384" s="1">
        <v>23.0</v>
      </c>
      <c r="F1384" s="1" t="s">
        <v>1406</v>
      </c>
      <c r="G1384" s="1">
        <v>0.424294238742</v>
      </c>
    </row>
    <row r="1385" ht="15.75" customHeight="1">
      <c r="A1385" s="1" t="str">
        <f t="shared" si="121"/>
        <v>C4orf29</v>
      </c>
      <c r="B1385" s="1" t="s">
        <v>87</v>
      </c>
      <c r="C1385" s="1">
        <v>1.28886727E8</v>
      </c>
      <c r="D1385" s="1" t="s">
        <v>14</v>
      </c>
      <c r="E1385" s="1">
        <v>24.0</v>
      </c>
      <c r="F1385" s="1" t="s">
        <v>1407</v>
      </c>
      <c r="G1385" s="1">
        <v>-0.0120315211994</v>
      </c>
    </row>
    <row r="1386" ht="15.75" customHeight="1">
      <c r="A1386" s="1" t="str">
        <f t="shared" si="121"/>
        <v>C4orf29</v>
      </c>
      <c r="B1386" s="1" t="s">
        <v>87</v>
      </c>
      <c r="C1386" s="1">
        <v>1.28886712E8</v>
      </c>
      <c r="D1386" s="1" t="s">
        <v>14</v>
      </c>
      <c r="E1386" s="1">
        <v>24.0</v>
      </c>
      <c r="F1386" s="1" t="s">
        <v>1408</v>
      </c>
      <c r="G1386" s="1">
        <v>0.280391072348</v>
      </c>
    </row>
    <row r="1387" ht="15.75" customHeight="1">
      <c r="A1387" s="1" t="str">
        <f t="shared" ref="A1387:A1395" si="122">"C6orf136"</f>
        <v>C6orf136</v>
      </c>
      <c r="B1387" s="1" t="s">
        <v>28</v>
      </c>
      <c r="C1387" s="1">
        <v>3.0614929E7</v>
      </c>
      <c r="D1387" s="1" t="s">
        <v>8</v>
      </c>
      <c r="E1387" s="1">
        <v>24.0</v>
      </c>
      <c r="F1387" s="1" t="s">
        <v>1409</v>
      </c>
      <c r="G1387" s="1">
        <v>0.634761315766</v>
      </c>
    </row>
    <row r="1388" ht="15.75" customHeight="1">
      <c r="A1388" s="1" t="str">
        <f t="shared" si="122"/>
        <v>C6orf136</v>
      </c>
      <c r="B1388" s="1" t="s">
        <v>28</v>
      </c>
      <c r="C1388" s="1">
        <v>3.0614949E7</v>
      </c>
      <c r="D1388" s="1" t="s">
        <v>8</v>
      </c>
      <c r="E1388" s="1">
        <v>23.0</v>
      </c>
      <c r="F1388" s="1" t="s">
        <v>1410</v>
      </c>
      <c r="G1388" s="1">
        <v>0.992882748798</v>
      </c>
    </row>
    <row r="1389" ht="15.75" customHeight="1">
      <c r="A1389" s="1" t="str">
        <f t="shared" si="122"/>
        <v>C6orf136</v>
      </c>
      <c r="B1389" s="1" t="s">
        <v>28</v>
      </c>
      <c r="C1389" s="1">
        <v>3.0615033E7</v>
      </c>
      <c r="D1389" s="1" t="s">
        <v>8</v>
      </c>
      <c r="E1389" s="1">
        <v>24.0</v>
      </c>
      <c r="F1389" s="1" t="s">
        <v>1411</v>
      </c>
      <c r="G1389" s="1">
        <v>0.0479145462916</v>
      </c>
    </row>
    <row r="1390" ht="15.75" customHeight="1">
      <c r="A1390" s="1" t="str">
        <f t="shared" si="122"/>
        <v>C6orf136</v>
      </c>
      <c r="B1390" s="1" t="s">
        <v>28</v>
      </c>
      <c r="C1390" s="1">
        <v>3.0615046E7</v>
      </c>
      <c r="D1390" s="1" t="s">
        <v>8</v>
      </c>
      <c r="E1390" s="1">
        <v>24.0</v>
      </c>
      <c r="F1390" s="1" t="s">
        <v>1412</v>
      </c>
      <c r="G1390" s="1">
        <v>1.07435149207</v>
      </c>
    </row>
    <row r="1391" ht="15.75" customHeight="1">
      <c r="A1391" s="1" t="str">
        <f t="shared" si="122"/>
        <v>C6orf136</v>
      </c>
      <c r="B1391" s="1" t="s">
        <v>28</v>
      </c>
      <c r="C1391" s="1">
        <v>3.0615052E7</v>
      </c>
      <c r="D1391" s="1" t="s">
        <v>8</v>
      </c>
      <c r="E1391" s="1">
        <v>24.0</v>
      </c>
      <c r="F1391" s="1" t="s">
        <v>1413</v>
      </c>
      <c r="G1391" s="1">
        <v>0.927385501145</v>
      </c>
    </row>
    <row r="1392" ht="15.75" customHeight="1">
      <c r="A1392" s="1" t="str">
        <f t="shared" si="122"/>
        <v>C6orf136</v>
      </c>
      <c r="B1392" s="1" t="s">
        <v>28</v>
      </c>
      <c r="C1392" s="1">
        <v>3.0614962E7</v>
      </c>
      <c r="D1392" s="1" t="s">
        <v>14</v>
      </c>
      <c r="E1392" s="1">
        <v>24.0</v>
      </c>
      <c r="F1392" s="1" t="s">
        <v>1414</v>
      </c>
      <c r="G1392" s="1">
        <v>0.847557132207</v>
      </c>
    </row>
    <row r="1393" ht="15.75" customHeight="1">
      <c r="A1393" s="1" t="str">
        <f t="shared" si="122"/>
        <v>C6orf136</v>
      </c>
      <c r="B1393" s="1" t="s">
        <v>28</v>
      </c>
      <c r="C1393" s="1">
        <v>3.061498E7</v>
      </c>
      <c r="D1393" s="1" t="s">
        <v>14</v>
      </c>
      <c r="E1393" s="1">
        <v>23.0</v>
      </c>
      <c r="F1393" s="1" t="s">
        <v>1415</v>
      </c>
      <c r="G1393" s="1">
        <v>-0.0211923171335</v>
      </c>
    </row>
    <row r="1394" ht="15.75" customHeight="1">
      <c r="A1394" s="1" t="str">
        <f t="shared" si="122"/>
        <v>C6orf136</v>
      </c>
      <c r="B1394" s="1" t="s">
        <v>28</v>
      </c>
      <c r="C1394" s="1">
        <v>3.061514E7</v>
      </c>
      <c r="D1394" s="1" t="s">
        <v>14</v>
      </c>
      <c r="E1394" s="1">
        <v>24.0</v>
      </c>
      <c r="F1394" s="1" t="s">
        <v>1416</v>
      </c>
      <c r="G1394" s="1">
        <v>0.932765759129</v>
      </c>
    </row>
    <row r="1395" ht="15.75" customHeight="1">
      <c r="A1395" s="1" t="str">
        <f t="shared" si="122"/>
        <v>C6orf136</v>
      </c>
      <c r="B1395" s="1" t="s">
        <v>28</v>
      </c>
      <c r="C1395" s="1">
        <v>3.0614827E7</v>
      </c>
      <c r="D1395" s="1" t="s">
        <v>8</v>
      </c>
      <c r="E1395" s="1">
        <v>24.0</v>
      </c>
      <c r="F1395" s="1" t="s">
        <v>1417</v>
      </c>
      <c r="G1395" s="1">
        <v>-0.044552044125</v>
      </c>
    </row>
    <row r="1396" ht="15.75" customHeight="1">
      <c r="A1396" s="1" t="str">
        <f t="shared" ref="A1396:A1405" si="123">"C6orf203"</f>
        <v>C6orf203</v>
      </c>
      <c r="B1396" s="1" t="s">
        <v>28</v>
      </c>
      <c r="C1396" s="1">
        <v>1.07349515E8</v>
      </c>
      <c r="D1396" s="1" t="s">
        <v>8</v>
      </c>
      <c r="E1396" s="1">
        <v>23.0</v>
      </c>
      <c r="F1396" s="1" t="s">
        <v>1418</v>
      </c>
      <c r="G1396" s="1">
        <v>0.327827447259</v>
      </c>
    </row>
    <row r="1397" ht="15.75" customHeight="1">
      <c r="A1397" s="1" t="str">
        <f t="shared" si="123"/>
        <v>C6orf203</v>
      </c>
      <c r="B1397" s="1" t="s">
        <v>28</v>
      </c>
      <c r="C1397" s="1">
        <v>1.07349651E8</v>
      </c>
      <c r="D1397" s="1" t="s">
        <v>14</v>
      </c>
      <c r="E1397" s="1">
        <v>23.0</v>
      </c>
      <c r="F1397" s="1" t="s">
        <v>1419</v>
      </c>
      <c r="G1397" s="1">
        <v>0.203305859043</v>
      </c>
    </row>
    <row r="1398" ht="15.75" customHeight="1">
      <c r="A1398" s="1" t="str">
        <f t="shared" si="123"/>
        <v>C6orf203</v>
      </c>
      <c r="B1398" s="1" t="s">
        <v>28</v>
      </c>
      <c r="C1398" s="1">
        <v>1.07349447E8</v>
      </c>
      <c r="D1398" s="1" t="s">
        <v>14</v>
      </c>
      <c r="E1398" s="1">
        <v>24.0</v>
      </c>
      <c r="F1398" s="1" t="s">
        <v>1420</v>
      </c>
      <c r="G1398" s="1">
        <v>0.00936290857809</v>
      </c>
    </row>
    <row r="1399" ht="15.75" customHeight="1">
      <c r="A1399" s="1" t="str">
        <f t="shared" si="123"/>
        <v>C6orf203</v>
      </c>
      <c r="B1399" s="1" t="s">
        <v>28</v>
      </c>
      <c r="C1399" s="1">
        <v>1.07349422E8</v>
      </c>
      <c r="D1399" s="1" t="s">
        <v>14</v>
      </c>
      <c r="E1399" s="1">
        <v>24.0</v>
      </c>
      <c r="F1399" s="1" t="s">
        <v>1421</v>
      </c>
      <c r="G1399" s="1">
        <v>0.253331507216</v>
      </c>
    </row>
    <row r="1400" ht="15.75" customHeight="1">
      <c r="A1400" s="1" t="str">
        <f t="shared" si="123"/>
        <v>C6orf203</v>
      </c>
      <c r="B1400" s="1" t="s">
        <v>28</v>
      </c>
      <c r="C1400" s="1">
        <v>1.0734967E8</v>
      </c>
      <c r="D1400" s="1" t="s">
        <v>8</v>
      </c>
      <c r="E1400" s="1">
        <v>24.0</v>
      </c>
      <c r="F1400" s="1" t="s">
        <v>1422</v>
      </c>
      <c r="G1400" s="1">
        <v>0.13705520801</v>
      </c>
    </row>
    <row r="1401" ht="15.75" customHeight="1">
      <c r="A1401" s="1" t="str">
        <f t="shared" si="123"/>
        <v>C6orf203</v>
      </c>
      <c r="B1401" s="1" t="s">
        <v>28</v>
      </c>
      <c r="C1401" s="1">
        <v>1.07349569E8</v>
      </c>
      <c r="D1401" s="1" t="s">
        <v>8</v>
      </c>
      <c r="E1401" s="1">
        <v>24.0</v>
      </c>
      <c r="F1401" s="1" t="s">
        <v>1423</v>
      </c>
      <c r="G1401" s="1">
        <v>0.34555739299</v>
      </c>
    </row>
    <row r="1402" ht="15.75" customHeight="1">
      <c r="A1402" s="1" t="str">
        <f t="shared" si="123"/>
        <v>C6orf203</v>
      </c>
      <c r="B1402" s="1" t="s">
        <v>28</v>
      </c>
      <c r="C1402" s="1">
        <v>1.07349558E8</v>
      </c>
      <c r="D1402" s="1" t="s">
        <v>8</v>
      </c>
      <c r="E1402" s="1">
        <v>24.0</v>
      </c>
      <c r="F1402" s="1" t="s">
        <v>1424</v>
      </c>
      <c r="G1402" s="1">
        <v>0.60890415244</v>
      </c>
    </row>
    <row r="1403" ht="15.75" customHeight="1">
      <c r="A1403" s="1" t="str">
        <f t="shared" si="123"/>
        <v>C6orf203</v>
      </c>
      <c r="B1403" s="1" t="s">
        <v>28</v>
      </c>
      <c r="C1403" s="1">
        <v>1.07349549E8</v>
      </c>
      <c r="D1403" s="1" t="s">
        <v>8</v>
      </c>
      <c r="E1403" s="1">
        <v>24.0</v>
      </c>
      <c r="F1403" s="1" t="s">
        <v>1425</v>
      </c>
      <c r="G1403" s="1">
        <v>2.04553845457</v>
      </c>
    </row>
    <row r="1404" ht="15.75" customHeight="1">
      <c r="A1404" s="1" t="str">
        <f t="shared" si="123"/>
        <v>C6orf203</v>
      </c>
      <c r="B1404" s="1" t="s">
        <v>28</v>
      </c>
      <c r="C1404" s="1">
        <v>1.07349544E8</v>
      </c>
      <c r="D1404" s="1" t="s">
        <v>8</v>
      </c>
      <c r="E1404" s="1">
        <v>24.0</v>
      </c>
      <c r="F1404" s="1" t="s">
        <v>1426</v>
      </c>
      <c r="G1404" s="1">
        <v>0.0473929908938</v>
      </c>
    </row>
    <row r="1405" ht="15.75" customHeight="1">
      <c r="A1405" s="1" t="str">
        <f t="shared" si="123"/>
        <v>C6orf203</v>
      </c>
      <c r="B1405" s="1" t="s">
        <v>28</v>
      </c>
      <c r="C1405" s="1">
        <v>1.07349522E8</v>
      </c>
      <c r="D1405" s="1" t="s">
        <v>8</v>
      </c>
      <c r="E1405" s="1">
        <v>23.0</v>
      </c>
      <c r="F1405" s="1" t="s">
        <v>1427</v>
      </c>
      <c r="G1405" s="1">
        <v>0.247360828578</v>
      </c>
    </row>
    <row r="1406" ht="15.75" customHeight="1">
      <c r="A1406" s="1" t="str">
        <f t="shared" ref="A1406:A1415" si="124">"C7orf26"</f>
        <v>C7orf26</v>
      </c>
      <c r="B1406" s="1" t="s">
        <v>715</v>
      </c>
      <c r="C1406" s="1">
        <v>6629646.0</v>
      </c>
      <c r="D1406" s="1" t="s">
        <v>8</v>
      </c>
      <c r="E1406" s="1">
        <v>23.0</v>
      </c>
      <c r="F1406" s="1" t="s">
        <v>1428</v>
      </c>
      <c r="G1406" s="1">
        <v>0.989241540506</v>
      </c>
    </row>
    <row r="1407" ht="15.75" customHeight="1">
      <c r="A1407" s="1" t="str">
        <f t="shared" si="124"/>
        <v>C7orf26</v>
      </c>
      <c r="B1407" s="1" t="s">
        <v>715</v>
      </c>
      <c r="C1407" s="1">
        <v>6629894.0</v>
      </c>
      <c r="D1407" s="1" t="s">
        <v>14</v>
      </c>
      <c r="E1407" s="1">
        <v>24.0</v>
      </c>
      <c r="F1407" s="1" t="s">
        <v>1429</v>
      </c>
      <c r="G1407" s="1">
        <v>0.449773038221</v>
      </c>
    </row>
    <row r="1408" ht="15.75" customHeight="1">
      <c r="A1408" s="1" t="str">
        <f t="shared" si="124"/>
        <v>C7orf26</v>
      </c>
      <c r="B1408" s="1" t="s">
        <v>715</v>
      </c>
      <c r="C1408" s="1">
        <v>6629736.0</v>
      </c>
      <c r="D1408" s="1" t="s">
        <v>14</v>
      </c>
      <c r="E1408" s="1">
        <v>24.0</v>
      </c>
      <c r="F1408" s="1" t="s">
        <v>1430</v>
      </c>
      <c r="G1408" s="1">
        <v>0.0172680462202</v>
      </c>
    </row>
    <row r="1409" ht="15.75" customHeight="1">
      <c r="A1409" s="1" t="str">
        <f t="shared" si="124"/>
        <v>C7orf26</v>
      </c>
      <c r="B1409" s="1" t="s">
        <v>715</v>
      </c>
      <c r="C1409" s="1">
        <v>6629721.0</v>
      </c>
      <c r="D1409" s="1" t="s">
        <v>14</v>
      </c>
      <c r="E1409" s="1">
        <v>24.0</v>
      </c>
      <c r="F1409" s="1" t="s">
        <v>1431</v>
      </c>
      <c r="G1409" s="1">
        <v>0.83013776025</v>
      </c>
    </row>
    <row r="1410" ht="15.75" customHeight="1">
      <c r="A1410" s="1" t="str">
        <f t="shared" si="124"/>
        <v>C7orf26</v>
      </c>
      <c r="B1410" s="1" t="s">
        <v>715</v>
      </c>
      <c r="C1410" s="1">
        <v>6629753.0</v>
      </c>
      <c r="D1410" s="1" t="s">
        <v>8</v>
      </c>
      <c r="E1410" s="1">
        <v>24.0</v>
      </c>
      <c r="F1410" s="1" t="s">
        <v>1432</v>
      </c>
      <c r="G1410" s="1">
        <v>0.7202724862</v>
      </c>
    </row>
    <row r="1411" ht="15.75" customHeight="1">
      <c r="A1411" s="1" t="str">
        <f t="shared" si="124"/>
        <v>C7orf26</v>
      </c>
      <c r="B1411" s="1" t="s">
        <v>715</v>
      </c>
      <c r="C1411" s="1">
        <v>6629649.0</v>
      </c>
      <c r="D1411" s="1" t="s">
        <v>14</v>
      </c>
      <c r="E1411" s="1">
        <v>24.0</v>
      </c>
      <c r="F1411" s="1" t="s">
        <v>1433</v>
      </c>
      <c r="G1411" s="1">
        <v>0.57266690494</v>
      </c>
    </row>
    <row r="1412" ht="15.75" customHeight="1">
      <c r="A1412" s="1" t="str">
        <f t="shared" si="124"/>
        <v>C7orf26</v>
      </c>
      <c r="B1412" s="1" t="s">
        <v>715</v>
      </c>
      <c r="C1412" s="1">
        <v>6629629.0</v>
      </c>
      <c r="D1412" s="1" t="s">
        <v>14</v>
      </c>
      <c r="E1412" s="1">
        <v>24.0</v>
      </c>
      <c r="F1412" s="1" t="s">
        <v>1434</v>
      </c>
      <c r="G1412" s="1">
        <v>0.989013001212</v>
      </c>
    </row>
    <row r="1413" ht="15.75" customHeight="1">
      <c r="A1413" s="1" t="str">
        <f t="shared" si="124"/>
        <v>C7orf26</v>
      </c>
      <c r="B1413" s="1" t="s">
        <v>715</v>
      </c>
      <c r="C1413" s="1">
        <v>6629816.0</v>
      </c>
      <c r="D1413" s="1" t="s">
        <v>8</v>
      </c>
      <c r="E1413" s="1">
        <v>23.0</v>
      </c>
      <c r="F1413" s="1" t="s">
        <v>1435</v>
      </c>
      <c r="G1413" s="1">
        <v>0.700641915644</v>
      </c>
    </row>
    <row r="1414" ht="15.75" customHeight="1">
      <c r="A1414" s="1" t="str">
        <f t="shared" si="124"/>
        <v>C7orf26</v>
      </c>
      <c r="B1414" s="1" t="s">
        <v>715</v>
      </c>
      <c r="C1414" s="1">
        <v>6629713.0</v>
      </c>
      <c r="D1414" s="1" t="s">
        <v>14</v>
      </c>
      <c r="E1414" s="1">
        <v>24.0</v>
      </c>
      <c r="F1414" s="1" t="s">
        <v>1436</v>
      </c>
      <c r="G1414" s="1">
        <v>0.632432609261</v>
      </c>
    </row>
    <row r="1415" ht="15.75" customHeight="1">
      <c r="A1415" s="1" t="str">
        <f t="shared" si="124"/>
        <v>C7orf26</v>
      </c>
      <c r="B1415" s="1" t="s">
        <v>715</v>
      </c>
      <c r="C1415" s="1">
        <v>6629704.0</v>
      </c>
      <c r="D1415" s="1" t="s">
        <v>8</v>
      </c>
      <c r="E1415" s="1">
        <v>23.0</v>
      </c>
      <c r="F1415" s="1" t="s">
        <v>1437</v>
      </c>
      <c r="G1415" s="1">
        <v>1.02174545828</v>
      </c>
    </row>
    <row r="1416" ht="15.75" customHeight="1">
      <c r="A1416" s="1" t="str">
        <f t="shared" ref="A1416:A1431" si="125">"C9orf114"</f>
        <v>C9orf114</v>
      </c>
      <c r="B1416" s="1" t="s">
        <v>298</v>
      </c>
      <c r="C1416" s="1">
        <v>1.31591943E8</v>
      </c>
      <c r="D1416" s="1" t="s">
        <v>8</v>
      </c>
      <c r="E1416" s="1">
        <v>24.0</v>
      </c>
      <c r="F1416" s="1" t="s">
        <v>1438</v>
      </c>
      <c r="G1416" s="1">
        <v>-0.027753347726</v>
      </c>
    </row>
    <row r="1417" ht="15.75" customHeight="1">
      <c r="A1417" s="1" t="str">
        <f t="shared" si="125"/>
        <v>C9orf114</v>
      </c>
      <c r="B1417" s="1" t="s">
        <v>298</v>
      </c>
      <c r="C1417" s="1">
        <v>1.31591835E8</v>
      </c>
      <c r="D1417" s="1" t="s">
        <v>8</v>
      </c>
      <c r="E1417" s="1">
        <v>24.0</v>
      </c>
      <c r="F1417" s="1" t="s">
        <v>1439</v>
      </c>
      <c r="G1417" s="1">
        <v>0.198588944812</v>
      </c>
    </row>
    <row r="1418" ht="15.75" customHeight="1">
      <c r="A1418" s="1" t="str">
        <f t="shared" si="125"/>
        <v>C9orf114</v>
      </c>
      <c r="B1418" s="1" t="s">
        <v>298</v>
      </c>
      <c r="C1418" s="1">
        <v>1.31591957E8</v>
      </c>
      <c r="D1418" s="1" t="s">
        <v>8</v>
      </c>
      <c r="E1418" s="1">
        <v>23.0</v>
      </c>
      <c r="F1418" s="1" t="s">
        <v>1440</v>
      </c>
      <c r="G1418" s="1">
        <v>0.0813252715984</v>
      </c>
    </row>
    <row r="1419" ht="15.75" customHeight="1">
      <c r="A1419" s="1" t="str">
        <f t="shared" si="125"/>
        <v>C9orf114</v>
      </c>
      <c r="B1419" s="1" t="s">
        <v>298</v>
      </c>
      <c r="C1419" s="1">
        <v>1.31592012E8</v>
      </c>
      <c r="D1419" s="1" t="s">
        <v>8</v>
      </c>
      <c r="E1419" s="1">
        <v>24.0</v>
      </c>
      <c r="F1419" s="1" t="s">
        <v>1441</v>
      </c>
      <c r="G1419" s="1">
        <v>1.49403795368</v>
      </c>
    </row>
    <row r="1420" ht="15.75" customHeight="1">
      <c r="A1420" s="1" t="str">
        <f t="shared" si="125"/>
        <v>C9orf114</v>
      </c>
      <c r="B1420" s="1" t="s">
        <v>298</v>
      </c>
      <c r="C1420" s="1">
        <v>1.31592027E8</v>
      </c>
      <c r="D1420" s="1" t="s">
        <v>8</v>
      </c>
      <c r="E1420" s="1">
        <v>24.0</v>
      </c>
      <c r="F1420" s="1" t="s">
        <v>1442</v>
      </c>
      <c r="G1420" s="1">
        <v>0.137007431932</v>
      </c>
    </row>
    <row r="1421" ht="15.75" customHeight="1">
      <c r="A1421" s="1" t="str">
        <f t="shared" si="125"/>
        <v>C9orf114</v>
      </c>
      <c r="B1421" s="1" t="s">
        <v>298</v>
      </c>
      <c r="C1421" s="1">
        <v>1.31592041E8</v>
      </c>
      <c r="D1421" s="1" t="s">
        <v>8</v>
      </c>
      <c r="E1421" s="1">
        <v>23.0</v>
      </c>
      <c r="F1421" s="1" t="s">
        <v>1443</v>
      </c>
      <c r="G1421" s="1">
        <v>0.488547870654</v>
      </c>
    </row>
    <row r="1422" ht="15.75" customHeight="1">
      <c r="A1422" s="1" t="str">
        <f t="shared" si="125"/>
        <v>C9orf114</v>
      </c>
      <c r="B1422" s="1" t="s">
        <v>298</v>
      </c>
      <c r="C1422" s="1">
        <v>1.31592052E8</v>
      </c>
      <c r="D1422" s="1" t="s">
        <v>8</v>
      </c>
      <c r="E1422" s="1">
        <v>24.0</v>
      </c>
      <c r="F1422" s="1" t="s">
        <v>1444</v>
      </c>
      <c r="G1422" s="1">
        <v>1.01741417567</v>
      </c>
    </row>
    <row r="1423" ht="15.75" customHeight="1">
      <c r="A1423" s="1" t="str">
        <f t="shared" si="125"/>
        <v>C9orf114</v>
      </c>
      <c r="B1423" s="1" t="s">
        <v>298</v>
      </c>
      <c r="C1423" s="1">
        <v>1.31592083E8</v>
      </c>
      <c r="D1423" s="1" t="s">
        <v>8</v>
      </c>
      <c r="E1423" s="1">
        <v>23.0</v>
      </c>
      <c r="F1423" s="1" t="s">
        <v>1445</v>
      </c>
      <c r="G1423" s="1">
        <v>0.0203211700644</v>
      </c>
    </row>
    <row r="1424" ht="15.75" customHeight="1">
      <c r="A1424" s="1" t="str">
        <f t="shared" si="125"/>
        <v>C9orf114</v>
      </c>
      <c r="B1424" s="1" t="s">
        <v>298</v>
      </c>
      <c r="C1424" s="1">
        <v>1.31591893E8</v>
      </c>
      <c r="D1424" s="1" t="s">
        <v>14</v>
      </c>
      <c r="E1424" s="1">
        <v>23.0</v>
      </c>
      <c r="F1424" s="1" t="s">
        <v>1446</v>
      </c>
      <c r="G1424" s="1">
        <v>0.463310870662</v>
      </c>
    </row>
    <row r="1425" ht="15.75" customHeight="1">
      <c r="A1425" s="1" t="str">
        <f t="shared" si="125"/>
        <v>C9orf114</v>
      </c>
      <c r="B1425" s="1" t="s">
        <v>298</v>
      </c>
      <c r="C1425" s="1">
        <v>1.31591823E8</v>
      </c>
      <c r="D1425" s="1" t="s">
        <v>8</v>
      </c>
      <c r="E1425" s="1">
        <v>23.0</v>
      </c>
      <c r="F1425" s="1" t="s">
        <v>1447</v>
      </c>
      <c r="G1425" s="1">
        <v>-0.0167895185269</v>
      </c>
    </row>
    <row r="1426" ht="15.75" customHeight="1">
      <c r="A1426" s="1" t="str">
        <f t="shared" si="125"/>
        <v>C9orf114</v>
      </c>
      <c r="B1426" s="1" t="s">
        <v>298</v>
      </c>
      <c r="C1426" s="1">
        <v>1.31591993E8</v>
      </c>
      <c r="D1426" s="1" t="s">
        <v>8</v>
      </c>
      <c r="E1426" s="1">
        <v>24.0</v>
      </c>
      <c r="F1426" s="1" t="s">
        <v>1448</v>
      </c>
      <c r="G1426" s="1">
        <v>0.346627484406</v>
      </c>
    </row>
    <row r="1427" ht="15.75" customHeight="1">
      <c r="A1427" s="1" t="str">
        <f t="shared" si="125"/>
        <v>C9orf114</v>
      </c>
      <c r="B1427" s="1" t="s">
        <v>298</v>
      </c>
      <c r="C1427" s="1">
        <v>1.31591863E8</v>
      </c>
      <c r="D1427" s="1" t="s">
        <v>8</v>
      </c>
      <c r="E1427" s="1">
        <v>23.0</v>
      </c>
      <c r="F1427" s="1" t="s">
        <v>1449</v>
      </c>
      <c r="G1427" s="1">
        <v>0.291773674483</v>
      </c>
    </row>
    <row r="1428" ht="15.75" customHeight="1">
      <c r="A1428" s="1" t="str">
        <f t="shared" si="125"/>
        <v>C9orf114</v>
      </c>
      <c r="B1428" s="1" t="s">
        <v>298</v>
      </c>
      <c r="C1428" s="1">
        <v>1.31591984E8</v>
      </c>
      <c r="D1428" s="1" t="s">
        <v>8</v>
      </c>
      <c r="E1428" s="1">
        <v>24.0</v>
      </c>
      <c r="F1428" s="1" t="s">
        <v>1450</v>
      </c>
      <c r="G1428" s="1">
        <v>0.224706680217</v>
      </c>
    </row>
    <row r="1429" ht="15.75" customHeight="1">
      <c r="A1429" s="1" t="str">
        <f t="shared" si="125"/>
        <v>C9orf114</v>
      </c>
      <c r="B1429" s="1" t="s">
        <v>298</v>
      </c>
      <c r="C1429" s="1">
        <v>1.31592079E8</v>
      </c>
      <c r="D1429" s="1" t="s">
        <v>8</v>
      </c>
      <c r="E1429" s="1">
        <v>24.0</v>
      </c>
      <c r="F1429" s="1" t="s">
        <v>1451</v>
      </c>
      <c r="G1429" s="1">
        <v>0.0276064916116</v>
      </c>
    </row>
    <row r="1430" ht="15.75" customHeight="1">
      <c r="A1430" s="1" t="str">
        <f t="shared" si="125"/>
        <v>C9orf114</v>
      </c>
      <c r="B1430" s="1" t="s">
        <v>298</v>
      </c>
      <c r="C1430" s="1">
        <v>1.31591893E8</v>
      </c>
      <c r="D1430" s="1" t="s">
        <v>14</v>
      </c>
      <c r="E1430" s="1">
        <v>22.0</v>
      </c>
      <c r="F1430" s="1" t="s">
        <v>1452</v>
      </c>
      <c r="G1430" s="1">
        <v>0.427047737049</v>
      </c>
    </row>
    <row r="1431" ht="15.75" customHeight="1">
      <c r="A1431" s="1" t="str">
        <f t="shared" si="125"/>
        <v>C9orf114</v>
      </c>
      <c r="B1431" s="1" t="s">
        <v>298</v>
      </c>
      <c r="C1431" s="1">
        <v>1.31592034E8</v>
      </c>
      <c r="D1431" s="1" t="s">
        <v>14</v>
      </c>
      <c r="E1431" s="1">
        <v>24.0</v>
      </c>
      <c r="F1431" s="1" t="s">
        <v>1453</v>
      </c>
      <c r="G1431" s="1">
        <v>0.0452425323679</v>
      </c>
    </row>
    <row r="1432" ht="15.75" customHeight="1">
      <c r="A1432" s="1" t="str">
        <f t="shared" ref="A1432:A1441" si="126">"CABIN1"</f>
        <v>CABIN1</v>
      </c>
      <c r="B1432" s="1" t="s">
        <v>222</v>
      </c>
      <c r="C1432" s="1">
        <v>2.4407916E7</v>
      </c>
      <c r="D1432" s="1" t="s">
        <v>14</v>
      </c>
      <c r="E1432" s="1">
        <v>24.0</v>
      </c>
      <c r="F1432" s="1" t="s">
        <v>1454</v>
      </c>
      <c r="G1432" s="1">
        <v>0.0264511580435</v>
      </c>
    </row>
    <row r="1433" ht="15.75" customHeight="1">
      <c r="A1433" s="1" t="str">
        <f t="shared" si="126"/>
        <v>CABIN1</v>
      </c>
      <c r="B1433" s="1" t="s">
        <v>222</v>
      </c>
      <c r="C1433" s="1">
        <v>2.4408014E7</v>
      </c>
      <c r="D1433" s="1" t="s">
        <v>14</v>
      </c>
      <c r="E1433" s="1">
        <v>24.0</v>
      </c>
      <c r="F1433" s="1" t="s">
        <v>1455</v>
      </c>
      <c r="G1433" s="1">
        <v>0.779173283254</v>
      </c>
    </row>
    <row r="1434" ht="15.75" customHeight="1">
      <c r="A1434" s="1" t="str">
        <f t="shared" si="126"/>
        <v>CABIN1</v>
      </c>
      <c r="B1434" s="1" t="s">
        <v>222</v>
      </c>
      <c r="C1434" s="1">
        <v>2.4407946E7</v>
      </c>
      <c r="D1434" s="1" t="s">
        <v>14</v>
      </c>
      <c r="E1434" s="1">
        <v>23.0</v>
      </c>
      <c r="F1434" s="1" t="s">
        <v>1456</v>
      </c>
      <c r="G1434" s="1">
        <v>0.662182291716</v>
      </c>
    </row>
    <row r="1435" ht="15.75" customHeight="1">
      <c r="A1435" s="1" t="str">
        <f t="shared" si="126"/>
        <v>CABIN1</v>
      </c>
      <c r="B1435" s="1" t="s">
        <v>222</v>
      </c>
      <c r="C1435" s="1">
        <v>2.4407995E7</v>
      </c>
      <c r="D1435" s="1" t="s">
        <v>8</v>
      </c>
      <c r="E1435" s="1">
        <v>23.0</v>
      </c>
      <c r="F1435" s="1" t="s">
        <v>1457</v>
      </c>
      <c r="G1435" s="1">
        <v>0.197962370823</v>
      </c>
    </row>
    <row r="1436" ht="15.75" customHeight="1">
      <c r="A1436" s="1" t="str">
        <f t="shared" si="126"/>
        <v>CABIN1</v>
      </c>
      <c r="B1436" s="1" t="s">
        <v>222</v>
      </c>
      <c r="C1436" s="1">
        <v>2.4408004E7</v>
      </c>
      <c r="D1436" s="1" t="s">
        <v>8</v>
      </c>
      <c r="E1436" s="1">
        <v>24.0</v>
      </c>
      <c r="F1436" s="1" t="s">
        <v>1458</v>
      </c>
      <c r="G1436" s="1">
        <v>0.349355899017</v>
      </c>
    </row>
    <row r="1437" ht="15.75" customHeight="1">
      <c r="A1437" s="1" t="str">
        <f t="shared" si="126"/>
        <v>CABIN1</v>
      </c>
      <c r="B1437" s="1" t="s">
        <v>222</v>
      </c>
      <c r="C1437" s="1">
        <v>2.4408028E7</v>
      </c>
      <c r="D1437" s="1" t="s">
        <v>8</v>
      </c>
      <c r="E1437" s="1">
        <v>23.0</v>
      </c>
      <c r="F1437" s="1" t="s">
        <v>1459</v>
      </c>
      <c r="G1437" s="1">
        <v>0.478890759777</v>
      </c>
    </row>
    <row r="1438" ht="15.75" customHeight="1">
      <c r="A1438" s="1" t="str">
        <f t="shared" si="126"/>
        <v>CABIN1</v>
      </c>
      <c r="B1438" s="1" t="s">
        <v>222</v>
      </c>
      <c r="C1438" s="1">
        <v>2.4407844E7</v>
      </c>
      <c r="D1438" s="1" t="s">
        <v>14</v>
      </c>
      <c r="E1438" s="1">
        <v>24.0</v>
      </c>
      <c r="F1438" s="1" t="s">
        <v>1460</v>
      </c>
      <c r="G1438" s="1">
        <v>0.461911286089</v>
      </c>
    </row>
    <row r="1439" ht="15.75" customHeight="1">
      <c r="A1439" s="1" t="str">
        <f t="shared" si="126"/>
        <v>CABIN1</v>
      </c>
      <c r="B1439" s="1" t="s">
        <v>222</v>
      </c>
      <c r="C1439" s="1">
        <v>2.4407853E7</v>
      </c>
      <c r="D1439" s="1" t="s">
        <v>14</v>
      </c>
      <c r="E1439" s="1">
        <v>23.0</v>
      </c>
      <c r="F1439" s="1" t="s">
        <v>1461</v>
      </c>
      <c r="G1439" s="1">
        <v>0.898317741789</v>
      </c>
    </row>
    <row r="1440" ht="15.75" customHeight="1">
      <c r="A1440" s="1" t="str">
        <f t="shared" si="126"/>
        <v>CABIN1</v>
      </c>
      <c r="B1440" s="1" t="s">
        <v>222</v>
      </c>
      <c r="C1440" s="1">
        <v>2.4408062E7</v>
      </c>
      <c r="D1440" s="1" t="s">
        <v>14</v>
      </c>
      <c r="E1440" s="1">
        <v>22.0</v>
      </c>
      <c r="F1440" s="1" t="s">
        <v>1462</v>
      </c>
      <c r="G1440" s="1">
        <v>1.03209774415</v>
      </c>
    </row>
    <row r="1441" ht="15.75" customHeight="1">
      <c r="A1441" s="1" t="str">
        <f t="shared" si="126"/>
        <v>CABIN1</v>
      </c>
      <c r="B1441" s="1" t="s">
        <v>222</v>
      </c>
      <c r="C1441" s="1">
        <v>2.4407927E7</v>
      </c>
      <c r="D1441" s="1" t="s">
        <v>14</v>
      </c>
      <c r="E1441" s="1">
        <v>24.0</v>
      </c>
      <c r="F1441" s="1" t="s">
        <v>1463</v>
      </c>
      <c r="G1441" s="1">
        <v>1.06958451406</v>
      </c>
    </row>
    <row r="1442" ht="15.75" customHeight="1">
      <c r="A1442" s="1" t="str">
        <f t="shared" ref="A1442:A1451" si="127">"CACTIN"</f>
        <v>CACTIN</v>
      </c>
      <c r="B1442" s="1" t="s">
        <v>277</v>
      </c>
      <c r="C1442" s="1">
        <v>3626558.0</v>
      </c>
      <c r="D1442" s="1" t="s">
        <v>8</v>
      </c>
      <c r="E1442" s="1">
        <v>24.0</v>
      </c>
      <c r="F1442" s="1" t="s">
        <v>1464</v>
      </c>
      <c r="G1442" s="1">
        <v>0.413715343492</v>
      </c>
    </row>
    <row r="1443" ht="15.75" customHeight="1">
      <c r="A1443" s="1" t="str">
        <f t="shared" si="127"/>
        <v>CACTIN</v>
      </c>
      <c r="B1443" s="1" t="s">
        <v>277</v>
      </c>
      <c r="C1443" s="1">
        <v>3626578.0</v>
      </c>
      <c r="D1443" s="1" t="s">
        <v>8</v>
      </c>
      <c r="E1443" s="1">
        <v>24.0</v>
      </c>
      <c r="F1443" s="1" t="s">
        <v>1465</v>
      </c>
      <c r="G1443" s="1">
        <v>0.199640843125</v>
      </c>
    </row>
    <row r="1444" ht="15.75" customHeight="1">
      <c r="A1444" s="1" t="str">
        <f t="shared" si="127"/>
        <v>CACTIN</v>
      </c>
      <c r="B1444" s="1" t="s">
        <v>277</v>
      </c>
      <c r="C1444" s="1">
        <v>3626514.0</v>
      </c>
      <c r="D1444" s="1" t="s">
        <v>8</v>
      </c>
      <c r="E1444" s="1">
        <v>24.0</v>
      </c>
      <c r="F1444" s="1" t="s">
        <v>1466</v>
      </c>
      <c r="G1444" s="1">
        <v>0.166802208976</v>
      </c>
    </row>
    <row r="1445" ht="15.75" customHeight="1">
      <c r="A1445" s="1" t="str">
        <f t="shared" si="127"/>
        <v>CACTIN</v>
      </c>
      <c r="B1445" s="1" t="s">
        <v>277</v>
      </c>
      <c r="C1445" s="1">
        <v>3626796.0</v>
      </c>
      <c r="D1445" s="1" t="s">
        <v>8</v>
      </c>
      <c r="E1445" s="1">
        <v>24.0</v>
      </c>
      <c r="F1445" s="1" t="s">
        <v>1467</v>
      </c>
      <c r="G1445" s="1">
        <v>0.0745447022206</v>
      </c>
    </row>
    <row r="1446" ht="15.75" customHeight="1">
      <c r="A1446" s="1" t="str">
        <f t="shared" si="127"/>
        <v>CACTIN</v>
      </c>
      <c r="B1446" s="1" t="s">
        <v>277</v>
      </c>
      <c r="C1446" s="1">
        <v>3626555.0</v>
      </c>
      <c r="D1446" s="1" t="s">
        <v>14</v>
      </c>
      <c r="E1446" s="1">
        <v>22.0</v>
      </c>
      <c r="F1446" s="1" t="s">
        <v>1468</v>
      </c>
      <c r="G1446" s="1">
        <v>0.695684407311</v>
      </c>
    </row>
    <row r="1447" ht="15.75" customHeight="1">
      <c r="A1447" s="1" t="str">
        <f t="shared" si="127"/>
        <v>CACTIN</v>
      </c>
      <c r="B1447" s="1" t="s">
        <v>277</v>
      </c>
      <c r="C1447" s="1">
        <v>3626588.0</v>
      </c>
      <c r="D1447" s="1" t="s">
        <v>8</v>
      </c>
      <c r="E1447" s="1">
        <v>23.0</v>
      </c>
      <c r="F1447" s="1" t="s">
        <v>1469</v>
      </c>
      <c r="G1447" s="1">
        <v>0.301409616238</v>
      </c>
    </row>
    <row r="1448" ht="15.75" customHeight="1">
      <c r="A1448" s="1" t="str">
        <f t="shared" si="127"/>
        <v>CACTIN</v>
      </c>
      <c r="B1448" s="1" t="s">
        <v>277</v>
      </c>
      <c r="C1448" s="1">
        <v>3626667.0</v>
      </c>
      <c r="D1448" s="1" t="s">
        <v>14</v>
      </c>
      <c r="E1448" s="1">
        <v>23.0</v>
      </c>
      <c r="F1448" s="1" t="s">
        <v>1470</v>
      </c>
      <c r="G1448" s="1">
        <v>0.0536664005595</v>
      </c>
    </row>
    <row r="1449" ht="15.75" customHeight="1">
      <c r="A1449" s="1" t="str">
        <f t="shared" si="127"/>
        <v>CACTIN</v>
      </c>
      <c r="B1449" s="1" t="s">
        <v>277</v>
      </c>
      <c r="C1449" s="1">
        <v>3626762.0</v>
      </c>
      <c r="D1449" s="1" t="s">
        <v>14</v>
      </c>
      <c r="E1449" s="1">
        <v>23.0</v>
      </c>
      <c r="F1449" s="1" t="s">
        <v>1471</v>
      </c>
      <c r="G1449" s="1">
        <v>1.29101768549</v>
      </c>
    </row>
    <row r="1450" ht="15.75" customHeight="1">
      <c r="A1450" s="1" t="str">
        <f t="shared" si="127"/>
        <v>CACTIN</v>
      </c>
      <c r="B1450" s="1" t="s">
        <v>277</v>
      </c>
      <c r="C1450" s="1">
        <v>3626540.0</v>
      </c>
      <c r="D1450" s="1" t="s">
        <v>14</v>
      </c>
      <c r="E1450" s="1">
        <v>21.0</v>
      </c>
      <c r="F1450" s="1" t="s">
        <v>1472</v>
      </c>
      <c r="G1450" s="1">
        <v>0.22559277539</v>
      </c>
    </row>
    <row r="1451" ht="15.75" customHeight="1">
      <c r="A1451" s="1" t="str">
        <f t="shared" si="127"/>
        <v>CACTIN</v>
      </c>
      <c r="B1451" s="1" t="s">
        <v>277</v>
      </c>
      <c r="C1451" s="1">
        <v>3626613.0</v>
      </c>
      <c r="D1451" s="1" t="s">
        <v>8</v>
      </c>
      <c r="E1451" s="1">
        <v>24.0</v>
      </c>
      <c r="F1451" s="1" t="s">
        <v>1473</v>
      </c>
      <c r="G1451" s="1">
        <v>1.0132979072</v>
      </c>
    </row>
    <row r="1452" ht="15.75" customHeight="1">
      <c r="A1452" s="1" t="str">
        <f t="shared" ref="A1452:A1461" si="128">"CAD"</f>
        <v>CAD</v>
      </c>
      <c r="B1452" s="1" t="s">
        <v>256</v>
      </c>
      <c r="C1452" s="1">
        <v>2.7440253E7</v>
      </c>
      <c r="D1452" s="1" t="s">
        <v>8</v>
      </c>
      <c r="E1452" s="1">
        <v>23.0</v>
      </c>
      <c r="F1452" s="1" t="s">
        <v>1474</v>
      </c>
      <c r="G1452" s="1">
        <v>1.15753693172</v>
      </c>
    </row>
    <row r="1453" ht="15.75" customHeight="1">
      <c r="A1453" s="1" t="str">
        <f t="shared" si="128"/>
        <v>CAD</v>
      </c>
      <c r="B1453" s="1" t="s">
        <v>256</v>
      </c>
      <c r="C1453" s="1">
        <v>2.744031E7</v>
      </c>
      <c r="D1453" s="1" t="s">
        <v>8</v>
      </c>
      <c r="E1453" s="1">
        <v>24.0</v>
      </c>
      <c r="F1453" s="1" t="s">
        <v>1475</v>
      </c>
      <c r="G1453" s="1">
        <v>0.648952940129</v>
      </c>
    </row>
    <row r="1454" ht="15.75" customHeight="1">
      <c r="A1454" s="1" t="str">
        <f t="shared" si="128"/>
        <v>CAD</v>
      </c>
      <c r="B1454" s="1" t="s">
        <v>256</v>
      </c>
      <c r="C1454" s="1">
        <v>2.7440356E7</v>
      </c>
      <c r="D1454" s="1" t="s">
        <v>8</v>
      </c>
      <c r="E1454" s="1">
        <v>24.0</v>
      </c>
      <c r="F1454" s="1" t="s">
        <v>1476</v>
      </c>
      <c r="G1454" s="1">
        <v>0.649839622255</v>
      </c>
    </row>
    <row r="1455" ht="15.75" customHeight="1">
      <c r="A1455" s="1" t="str">
        <f t="shared" si="128"/>
        <v>CAD</v>
      </c>
      <c r="B1455" s="1" t="s">
        <v>256</v>
      </c>
      <c r="C1455" s="1">
        <v>2.7440373E7</v>
      </c>
      <c r="D1455" s="1" t="s">
        <v>8</v>
      </c>
      <c r="E1455" s="1">
        <v>24.0</v>
      </c>
      <c r="F1455" s="1" t="s">
        <v>1477</v>
      </c>
      <c r="G1455" s="1">
        <v>1.19262344602</v>
      </c>
    </row>
    <row r="1456" ht="15.75" customHeight="1">
      <c r="A1456" s="1" t="str">
        <f t="shared" si="128"/>
        <v>CAD</v>
      </c>
      <c r="B1456" s="1" t="s">
        <v>256</v>
      </c>
      <c r="C1456" s="1">
        <v>2.7440464E7</v>
      </c>
      <c r="D1456" s="1" t="s">
        <v>8</v>
      </c>
      <c r="E1456" s="1">
        <v>23.0</v>
      </c>
      <c r="F1456" s="1" t="s">
        <v>1478</v>
      </c>
      <c r="G1456" s="1">
        <v>0.415712183176</v>
      </c>
    </row>
    <row r="1457" ht="15.75" customHeight="1">
      <c r="A1457" s="1" t="str">
        <f t="shared" si="128"/>
        <v>CAD</v>
      </c>
      <c r="B1457" s="1" t="s">
        <v>256</v>
      </c>
      <c r="C1457" s="1">
        <v>2.744051E7</v>
      </c>
      <c r="D1457" s="1" t="s">
        <v>8</v>
      </c>
      <c r="E1457" s="1">
        <v>24.0</v>
      </c>
      <c r="F1457" s="1" t="s">
        <v>1479</v>
      </c>
      <c r="G1457" s="1">
        <v>0.549593957128</v>
      </c>
    </row>
    <row r="1458" ht="15.75" customHeight="1">
      <c r="A1458" s="1" t="str">
        <f t="shared" si="128"/>
        <v>CAD</v>
      </c>
      <c r="B1458" s="1" t="s">
        <v>256</v>
      </c>
      <c r="C1458" s="1">
        <v>2.7440527E7</v>
      </c>
      <c r="D1458" s="1" t="s">
        <v>8</v>
      </c>
      <c r="E1458" s="1">
        <v>24.0</v>
      </c>
      <c r="F1458" s="1" t="s">
        <v>1480</v>
      </c>
      <c r="G1458" s="1">
        <v>0.341284535774</v>
      </c>
    </row>
    <row r="1459" ht="15.75" customHeight="1">
      <c r="A1459" s="1" t="str">
        <f t="shared" si="128"/>
        <v>CAD</v>
      </c>
      <c r="B1459" s="1" t="s">
        <v>256</v>
      </c>
      <c r="C1459" s="1">
        <v>2.7440324E7</v>
      </c>
      <c r="D1459" s="1" t="s">
        <v>14</v>
      </c>
      <c r="E1459" s="1">
        <v>23.0</v>
      </c>
      <c r="F1459" s="1" t="s">
        <v>1481</v>
      </c>
      <c r="G1459" s="1">
        <v>0.252907980575</v>
      </c>
    </row>
    <row r="1460" ht="15.75" customHeight="1">
      <c r="A1460" s="1" t="str">
        <f t="shared" si="128"/>
        <v>CAD</v>
      </c>
      <c r="B1460" s="1" t="s">
        <v>256</v>
      </c>
      <c r="C1460" s="1">
        <v>2.7440493E7</v>
      </c>
      <c r="D1460" s="1" t="s">
        <v>14</v>
      </c>
      <c r="E1460" s="1">
        <v>24.0</v>
      </c>
      <c r="F1460" s="1" t="s">
        <v>1482</v>
      </c>
      <c r="G1460" s="1">
        <v>-0.0125709016884</v>
      </c>
    </row>
    <row r="1461" ht="15.75" customHeight="1">
      <c r="A1461" s="1" t="str">
        <f t="shared" si="128"/>
        <v>CAD</v>
      </c>
      <c r="B1461" s="1" t="s">
        <v>256</v>
      </c>
      <c r="C1461" s="1">
        <v>2.7440471E7</v>
      </c>
      <c r="D1461" s="1" t="s">
        <v>14</v>
      </c>
      <c r="E1461" s="1">
        <v>24.0</v>
      </c>
      <c r="F1461" s="1" t="s">
        <v>1483</v>
      </c>
      <c r="G1461" s="1">
        <v>0.0569039709202</v>
      </c>
    </row>
    <row r="1462" ht="15.75" customHeight="1">
      <c r="A1462" s="1" t="str">
        <f t="shared" ref="A1462:A1470" si="129">"CAMLG"</f>
        <v>CAMLG</v>
      </c>
      <c r="B1462" s="1" t="s">
        <v>987</v>
      </c>
      <c r="C1462" s="1">
        <v>1.34074338E8</v>
      </c>
      <c r="D1462" s="1" t="s">
        <v>14</v>
      </c>
      <c r="E1462" s="1">
        <v>24.0</v>
      </c>
      <c r="F1462" s="1" t="s">
        <v>1484</v>
      </c>
      <c r="G1462" s="1">
        <v>0.117878366044</v>
      </c>
    </row>
    <row r="1463" ht="15.75" customHeight="1">
      <c r="A1463" s="1" t="str">
        <f t="shared" si="129"/>
        <v>CAMLG</v>
      </c>
      <c r="B1463" s="1" t="s">
        <v>987</v>
      </c>
      <c r="C1463" s="1">
        <v>1.34074322E8</v>
      </c>
      <c r="D1463" s="1" t="s">
        <v>14</v>
      </c>
      <c r="E1463" s="1">
        <v>23.0</v>
      </c>
      <c r="F1463" s="1" t="s">
        <v>1485</v>
      </c>
      <c r="G1463" s="1">
        <v>1.08279990662</v>
      </c>
    </row>
    <row r="1464" ht="15.75" customHeight="1">
      <c r="A1464" s="1" t="str">
        <f t="shared" si="129"/>
        <v>CAMLG</v>
      </c>
      <c r="B1464" s="1" t="s">
        <v>987</v>
      </c>
      <c r="C1464" s="1">
        <v>1.3407443E8</v>
      </c>
      <c r="D1464" s="1" t="s">
        <v>14</v>
      </c>
      <c r="E1464" s="1">
        <v>24.0</v>
      </c>
      <c r="F1464" s="1" t="s">
        <v>1486</v>
      </c>
      <c r="G1464" s="1">
        <v>0.114938621581</v>
      </c>
    </row>
    <row r="1465" ht="15.75" customHeight="1">
      <c r="A1465" s="1" t="str">
        <f t="shared" si="129"/>
        <v>CAMLG</v>
      </c>
      <c r="B1465" s="1" t="s">
        <v>987</v>
      </c>
      <c r="C1465" s="1">
        <v>1.3407447E8</v>
      </c>
      <c r="D1465" s="1" t="s">
        <v>14</v>
      </c>
      <c r="E1465" s="1">
        <v>24.0</v>
      </c>
      <c r="F1465" s="1" t="s">
        <v>1487</v>
      </c>
      <c r="G1465" s="1">
        <v>0.052980554783</v>
      </c>
    </row>
    <row r="1466" ht="15.75" customHeight="1">
      <c r="A1466" s="1" t="str">
        <f t="shared" si="129"/>
        <v>CAMLG</v>
      </c>
      <c r="B1466" s="1" t="s">
        <v>987</v>
      </c>
      <c r="C1466" s="1">
        <v>1.34074213E8</v>
      </c>
      <c r="D1466" s="1" t="s">
        <v>14</v>
      </c>
      <c r="E1466" s="1">
        <v>24.0</v>
      </c>
      <c r="F1466" s="1" t="s">
        <v>1488</v>
      </c>
      <c r="G1466" s="1">
        <v>0.0465530594741</v>
      </c>
    </row>
    <row r="1467" ht="15.75" customHeight="1">
      <c r="A1467" s="1" t="str">
        <f t="shared" si="129"/>
        <v>CAMLG</v>
      </c>
      <c r="B1467" s="1" t="s">
        <v>987</v>
      </c>
      <c r="C1467" s="1">
        <v>1.34074383E8</v>
      </c>
      <c r="D1467" s="1" t="s">
        <v>8</v>
      </c>
      <c r="E1467" s="1">
        <v>24.0</v>
      </c>
      <c r="F1467" s="1" t="s">
        <v>1489</v>
      </c>
      <c r="G1467" s="1">
        <v>0.422457087483</v>
      </c>
    </row>
    <row r="1468" ht="15.75" customHeight="1">
      <c r="A1468" s="1" t="str">
        <f t="shared" si="129"/>
        <v>CAMLG</v>
      </c>
      <c r="B1468" s="1" t="s">
        <v>987</v>
      </c>
      <c r="C1468" s="1">
        <v>1.34074357E8</v>
      </c>
      <c r="D1468" s="1" t="s">
        <v>8</v>
      </c>
      <c r="E1468" s="1">
        <v>24.0</v>
      </c>
      <c r="F1468" s="1" t="s">
        <v>1490</v>
      </c>
      <c r="G1468" s="1">
        <v>0.0651813072185</v>
      </c>
    </row>
    <row r="1469" ht="15.75" customHeight="1">
      <c r="A1469" s="1" t="str">
        <f t="shared" si="129"/>
        <v>CAMLG</v>
      </c>
      <c r="B1469" s="1" t="s">
        <v>987</v>
      </c>
      <c r="C1469" s="1">
        <v>1.34074249E8</v>
      </c>
      <c r="D1469" s="1" t="s">
        <v>8</v>
      </c>
      <c r="E1469" s="1">
        <v>23.0</v>
      </c>
      <c r="F1469" s="1" t="s">
        <v>1491</v>
      </c>
      <c r="G1469" s="1">
        <v>1.4947430059</v>
      </c>
    </row>
    <row r="1470" ht="15.75" customHeight="1">
      <c r="A1470" s="1" t="str">
        <f t="shared" si="129"/>
        <v>CAMLG</v>
      </c>
      <c r="B1470" s="1" t="s">
        <v>987</v>
      </c>
      <c r="C1470" s="1">
        <v>1.34074224E8</v>
      </c>
      <c r="D1470" s="1" t="s">
        <v>8</v>
      </c>
      <c r="E1470" s="1">
        <v>24.0</v>
      </c>
      <c r="F1470" s="1" t="s">
        <v>1492</v>
      </c>
      <c r="G1470" s="1">
        <v>0.0829673230941</v>
      </c>
    </row>
    <row r="1471" ht="15.75" customHeight="1">
      <c r="A1471" s="1" t="str">
        <f t="shared" ref="A1471:A1490" si="130">"CANX"</f>
        <v>CANX</v>
      </c>
      <c r="B1471" s="1" t="s">
        <v>987</v>
      </c>
      <c r="C1471" s="1">
        <v>1.79125463E8</v>
      </c>
      <c r="D1471" s="1" t="s">
        <v>8</v>
      </c>
      <c r="E1471" s="1">
        <v>24.0</v>
      </c>
      <c r="F1471" s="1" t="s">
        <v>1493</v>
      </c>
      <c r="G1471" s="1">
        <v>0.233970318549</v>
      </c>
    </row>
    <row r="1472" ht="15.75" customHeight="1">
      <c r="A1472" s="1" t="str">
        <f t="shared" si="130"/>
        <v>CANX</v>
      </c>
      <c r="B1472" s="1" t="s">
        <v>987</v>
      </c>
      <c r="C1472" s="1">
        <v>1.79125498E8</v>
      </c>
      <c r="D1472" s="1" t="s">
        <v>8</v>
      </c>
      <c r="E1472" s="1">
        <v>24.0</v>
      </c>
      <c r="F1472" s="1" t="s">
        <v>1494</v>
      </c>
      <c r="G1472" s="1">
        <v>0.0932871535773</v>
      </c>
    </row>
    <row r="1473" ht="15.75" customHeight="1">
      <c r="A1473" s="1" t="str">
        <f t="shared" si="130"/>
        <v>CANX</v>
      </c>
      <c r="B1473" s="1" t="s">
        <v>987</v>
      </c>
      <c r="C1473" s="1">
        <v>1.79125549E8</v>
      </c>
      <c r="D1473" s="1" t="s">
        <v>8</v>
      </c>
      <c r="E1473" s="1">
        <v>24.0</v>
      </c>
      <c r="F1473" s="1" t="s">
        <v>1495</v>
      </c>
      <c r="G1473" s="1">
        <v>-0.0613253766343</v>
      </c>
    </row>
    <row r="1474" ht="15.75" customHeight="1">
      <c r="A1474" s="1" t="str">
        <f t="shared" si="130"/>
        <v>CANX</v>
      </c>
      <c r="B1474" s="1" t="s">
        <v>987</v>
      </c>
      <c r="C1474" s="1">
        <v>1.79126142E8</v>
      </c>
      <c r="D1474" s="1" t="s">
        <v>14</v>
      </c>
      <c r="E1474" s="1">
        <v>22.0</v>
      </c>
      <c r="F1474" s="1" t="s">
        <v>1496</v>
      </c>
      <c r="G1474" s="1">
        <v>0.300264434904</v>
      </c>
    </row>
    <row r="1475" ht="15.75" customHeight="1">
      <c r="A1475" s="1" t="str">
        <f t="shared" si="130"/>
        <v>CANX</v>
      </c>
      <c r="B1475" s="1" t="s">
        <v>987</v>
      </c>
      <c r="C1475" s="1">
        <v>1.79125642E8</v>
      </c>
      <c r="D1475" s="1" t="s">
        <v>14</v>
      </c>
      <c r="E1475" s="1">
        <v>24.0</v>
      </c>
      <c r="F1475" s="1" t="s">
        <v>1497</v>
      </c>
      <c r="G1475" s="1">
        <v>0.731675759226</v>
      </c>
    </row>
    <row r="1476" ht="15.75" customHeight="1">
      <c r="A1476" s="1" t="str">
        <f t="shared" si="130"/>
        <v>CANX</v>
      </c>
      <c r="B1476" s="1" t="s">
        <v>987</v>
      </c>
      <c r="C1476" s="1">
        <v>1.79125561E8</v>
      </c>
      <c r="D1476" s="1" t="s">
        <v>14</v>
      </c>
      <c r="E1476" s="1">
        <v>23.0</v>
      </c>
      <c r="F1476" s="1" t="s">
        <v>1498</v>
      </c>
      <c r="G1476" s="1">
        <v>-0.00721522572572</v>
      </c>
    </row>
    <row r="1477" ht="15.75" customHeight="1">
      <c r="A1477" s="1" t="str">
        <f t="shared" si="130"/>
        <v>CANX</v>
      </c>
      <c r="B1477" s="1" t="s">
        <v>987</v>
      </c>
      <c r="C1477" s="1">
        <v>1.79125996E8</v>
      </c>
      <c r="D1477" s="1" t="s">
        <v>14</v>
      </c>
      <c r="E1477" s="1">
        <v>24.0</v>
      </c>
      <c r="F1477" s="1" t="s">
        <v>1499</v>
      </c>
      <c r="G1477" s="1">
        <v>0.740758853074</v>
      </c>
    </row>
    <row r="1478" ht="15.75" customHeight="1">
      <c r="A1478" s="1" t="str">
        <f t="shared" si="130"/>
        <v>CANX</v>
      </c>
      <c r="B1478" s="1" t="s">
        <v>987</v>
      </c>
      <c r="C1478" s="1">
        <v>1.79125974E8</v>
      </c>
      <c r="D1478" s="1" t="s">
        <v>14</v>
      </c>
      <c r="E1478" s="1">
        <v>23.0</v>
      </c>
      <c r="F1478" s="1" t="s">
        <v>1500</v>
      </c>
      <c r="G1478" s="1">
        <v>1.03931214031</v>
      </c>
    </row>
    <row r="1479" ht="15.75" customHeight="1">
      <c r="A1479" s="1" t="str">
        <f t="shared" si="130"/>
        <v>CANX</v>
      </c>
      <c r="B1479" s="1" t="s">
        <v>987</v>
      </c>
      <c r="C1479" s="1">
        <v>1.79125951E8</v>
      </c>
      <c r="D1479" s="1" t="s">
        <v>14</v>
      </c>
      <c r="E1479" s="1">
        <v>22.0</v>
      </c>
      <c r="F1479" s="1" t="s">
        <v>1501</v>
      </c>
      <c r="G1479" s="1">
        <v>0.193712067522</v>
      </c>
    </row>
    <row r="1480" ht="15.75" customHeight="1">
      <c r="A1480" s="1" t="str">
        <f t="shared" si="130"/>
        <v>CANX</v>
      </c>
      <c r="B1480" s="1" t="s">
        <v>987</v>
      </c>
      <c r="C1480" s="1">
        <v>1.79125913E8</v>
      </c>
      <c r="D1480" s="1" t="s">
        <v>14</v>
      </c>
      <c r="E1480" s="1">
        <v>24.0</v>
      </c>
      <c r="F1480" s="1" t="s">
        <v>1502</v>
      </c>
      <c r="G1480" s="1">
        <v>0.0859992348329</v>
      </c>
    </row>
    <row r="1481" ht="15.75" customHeight="1">
      <c r="A1481" s="1" t="str">
        <f t="shared" si="130"/>
        <v>CANX</v>
      </c>
      <c r="B1481" s="1" t="s">
        <v>987</v>
      </c>
      <c r="C1481" s="1">
        <v>1.79125663E8</v>
      </c>
      <c r="D1481" s="1" t="s">
        <v>14</v>
      </c>
      <c r="E1481" s="1">
        <v>22.0</v>
      </c>
      <c r="F1481" s="1" t="s">
        <v>1503</v>
      </c>
      <c r="G1481" s="1">
        <v>0.303835333994</v>
      </c>
    </row>
    <row r="1482" ht="15.75" customHeight="1">
      <c r="A1482" s="1" t="str">
        <f t="shared" si="130"/>
        <v>CANX</v>
      </c>
      <c r="B1482" s="1" t="s">
        <v>987</v>
      </c>
      <c r="C1482" s="1">
        <v>1.79126018E8</v>
      </c>
      <c r="D1482" s="1" t="s">
        <v>8</v>
      </c>
      <c r="E1482" s="1">
        <v>24.0</v>
      </c>
      <c r="F1482" s="1" t="s">
        <v>1504</v>
      </c>
      <c r="G1482" s="1">
        <v>1.21992900662</v>
      </c>
    </row>
    <row r="1483" ht="15.75" customHeight="1">
      <c r="A1483" s="1" t="str">
        <f t="shared" si="130"/>
        <v>CANX</v>
      </c>
      <c r="B1483" s="1" t="s">
        <v>987</v>
      </c>
      <c r="C1483" s="1">
        <v>1.79126163E8</v>
      </c>
      <c r="D1483" s="1" t="s">
        <v>8</v>
      </c>
      <c r="E1483" s="1">
        <v>23.0</v>
      </c>
      <c r="F1483" s="1" t="s">
        <v>1505</v>
      </c>
      <c r="G1483" s="1">
        <v>0.0980872486794</v>
      </c>
    </row>
    <row r="1484" ht="15.75" customHeight="1">
      <c r="A1484" s="1" t="str">
        <f t="shared" si="130"/>
        <v>CANX</v>
      </c>
      <c r="B1484" s="1" t="s">
        <v>987</v>
      </c>
      <c r="C1484" s="1">
        <v>1.79125413E8</v>
      </c>
      <c r="D1484" s="1" t="s">
        <v>14</v>
      </c>
      <c r="E1484" s="1">
        <v>24.0</v>
      </c>
      <c r="F1484" s="1" t="s">
        <v>1506</v>
      </c>
      <c r="G1484" s="1">
        <v>0.406254879654</v>
      </c>
    </row>
    <row r="1485" ht="15.75" customHeight="1">
      <c r="A1485" s="1" t="str">
        <f t="shared" si="130"/>
        <v>CANX</v>
      </c>
      <c r="B1485" s="1" t="s">
        <v>987</v>
      </c>
      <c r="C1485" s="1">
        <v>1.79125433E8</v>
      </c>
      <c r="D1485" s="1" t="s">
        <v>14</v>
      </c>
      <c r="E1485" s="1">
        <v>24.0</v>
      </c>
      <c r="F1485" s="1" t="s">
        <v>1507</v>
      </c>
      <c r="G1485" s="1">
        <v>0.190942410422</v>
      </c>
    </row>
    <row r="1486" ht="15.75" customHeight="1">
      <c r="A1486" s="1" t="str">
        <f t="shared" si="130"/>
        <v>CANX</v>
      </c>
      <c r="B1486" s="1" t="s">
        <v>987</v>
      </c>
      <c r="C1486" s="1">
        <v>1.79125472E8</v>
      </c>
      <c r="D1486" s="1" t="s">
        <v>14</v>
      </c>
      <c r="E1486" s="1">
        <v>24.0</v>
      </c>
      <c r="F1486" s="1" t="s">
        <v>1508</v>
      </c>
      <c r="G1486" s="1">
        <v>0.204188706004</v>
      </c>
    </row>
    <row r="1487" ht="15.75" customHeight="1">
      <c r="A1487" s="1" t="str">
        <f t="shared" si="130"/>
        <v>CANX</v>
      </c>
      <c r="B1487" s="1" t="s">
        <v>987</v>
      </c>
      <c r="C1487" s="1">
        <v>1.79125492E8</v>
      </c>
      <c r="D1487" s="1" t="s">
        <v>14</v>
      </c>
      <c r="E1487" s="1">
        <v>24.0</v>
      </c>
      <c r="F1487" s="1" t="s">
        <v>1509</v>
      </c>
      <c r="G1487" s="1">
        <v>0.0778947478913</v>
      </c>
    </row>
    <row r="1488" ht="15.75" customHeight="1">
      <c r="A1488" s="1" t="str">
        <f t="shared" si="130"/>
        <v>CANX</v>
      </c>
      <c r="B1488" s="1" t="s">
        <v>987</v>
      </c>
      <c r="C1488" s="1">
        <v>1.7912601E8</v>
      </c>
      <c r="D1488" s="1" t="s">
        <v>14</v>
      </c>
      <c r="E1488" s="1">
        <v>24.0</v>
      </c>
      <c r="F1488" s="1" t="s">
        <v>1510</v>
      </c>
      <c r="G1488" s="1">
        <v>0.216100449001</v>
      </c>
    </row>
    <row r="1489" ht="15.75" customHeight="1">
      <c r="A1489" s="1" t="str">
        <f t="shared" si="130"/>
        <v>CANX</v>
      </c>
      <c r="B1489" s="1" t="s">
        <v>987</v>
      </c>
      <c r="C1489" s="1">
        <v>1.79126067E8</v>
      </c>
      <c r="D1489" s="1" t="s">
        <v>14</v>
      </c>
      <c r="E1489" s="1">
        <v>24.0</v>
      </c>
      <c r="F1489" s="1" t="s">
        <v>1511</v>
      </c>
      <c r="G1489" s="1">
        <v>0.723593052042</v>
      </c>
    </row>
    <row r="1490" ht="15.75" customHeight="1">
      <c r="A1490" s="1" t="str">
        <f t="shared" si="130"/>
        <v>CANX</v>
      </c>
      <c r="B1490" s="1" t="s">
        <v>987</v>
      </c>
      <c r="C1490" s="1">
        <v>1.79126202E8</v>
      </c>
      <c r="D1490" s="1" t="s">
        <v>14</v>
      </c>
      <c r="E1490" s="1">
        <v>24.0</v>
      </c>
      <c r="F1490" s="1" t="s">
        <v>1512</v>
      </c>
      <c r="G1490" s="1">
        <v>0.109544118785</v>
      </c>
    </row>
    <row r="1491" ht="15.75" customHeight="1">
      <c r="A1491" s="1" t="str">
        <f t="shared" ref="A1491:A1500" si="131">"CAPZB"</f>
        <v>CAPZB</v>
      </c>
      <c r="B1491" s="1" t="s">
        <v>108</v>
      </c>
      <c r="C1491" s="1">
        <v>1.9811892E7</v>
      </c>
      <c r="D1491" s="1" t="s">
        <v>14</v>
      </c>
      <c r="E1491" s="1">
        <v>24.0</v>
      </c>
      <c r="F1491" s="1" t="s">
        <v>1513</v>
      </c>
      <c r="G1491" s="1">
        <v>0.324663609984</v>
      </c>
    </row>
    <row r="1492" ht="15.75" customHeight="1">
      <c r="A1492" s="1" t="str">
        <f t="shared" si="131"/>
        <v>CAPZB</v>
      </c>
      <c r="B1492" s="1" t="s">
        <v>108</v>
      </c>
      <c r="C1492" s="1">
        <v>1.9811824E7</v>
      </c>
      <c r="D1492" s="1" t="s">
        <v>8</v>
      </c>
      <c r="E1492" s="1">
        <v>24.0</v>
      </c>
      <c r="F1492" s="1" t="s">
        <v>1514</v>
      </c>
      <c r="G1492" s="1">
        <v>0.0641045247418</v>
      </c>
    </row>
    <row r="1493" ht="15.75" customHeight="1">
      <c r="A1493" s="1" t="str">
        <f t="shared" si="131"/>
        <v>CAPZB</v>
      </c>
      <c r="B1493" s="1" t="s">
        <v>108</v>
      </c>
      <c r="C1493" s="1">
        <v>1.9812019E7</v>
      </c>
      <c r="D1493" s="1" t="s">
        <v>8</v>
      </c>
      <c r="E1493" s="1">
        <v>24.0</v>
      </c>
      <c r="F1493" s="1" t="s">
        <v>1515</v>
      </c>
      <c r="G1493" s="1">
        <v>0.172081974299</v>
      </c>
    </row>
    <row r="1494" ht="15.75" customHeight="1">
      <c r="A1494" s="1" t="str">
        <f t="shared" si="131"/>
        <v>CAPZB</v>
      </c>
      <c r="B1494" s="1" t="s">
        <v>108</v>
      </c>
      <c r="C1494" s="1">
        <v>1.9812051E7</v>
      </c>
      <c r="D1494" s="1" t="s">
        <v>8</v>
      </c>
      <c r="E1494" s="1">
        <v>24.0</v>
      </c>
      <c r="F1494" s="1" t="s">
        <v>1516</v>
      </c>
      <c r="G1494" s="1">
        <v>0.209903724721</v>
      </c>
    </row>
    <row r="1495" ht="15.75" customHeight="1">
      <c r="A1495" s="1" t="str">
        <f t="shared" si="131"/>
        <v>CAPZB</v>
      </c>
      <c r="B1495" s="1" t="s">
        <v>108</v>
      </c>
      <c r="C1495" s="1">
        <v>1.981206E7</v>
      </c>
      <c r="D1495" s="1" t="s">
        <v>8</v>
      </c>
      <c r="E1495" s="1">
        <v>24.0</v>
      </c>
      <c r="F1495" s="1" t="s">
        <v>1517</v>
      </c>
      <c r="G1495" s="1">
        <v>0.1185946212</v>
      </c>
    </row>
    <row r="1496" ht="15.75" customHeight="1">
      <c r="A1496" s="1" t="str">
        <f t="shared" si="131"/>
        <v>CAPZB</v>
      </c>
      <c r="B1496" s="1" t="s">
        <v>108</v>
      </c>
      <c r="C1496" s="1">
        <v>1.9811857E7</v>
      </c>
      <c r="D1496" s="1" t="s">
        <v>14</v>
      </c>
      <c r="E1496" s="1">
        <v>24.0</v>
      </c>
      <c r="F1496" s="1" t="s">
        <v>1518</v>
      </c>
      <c r="G1496" s="1">
        <v>0.074366320137</v>
      </c>
    </row>
    <row r="1497" ht="15.75" customHeight="1">
      <c r="A1497" s="1" t="str">
        <f t="shared" si="131"/>
        <v>CAPZB</v>
      </c>
      <c r="B1497" s="1" t="s">
        <v>108</v>
      </c>
      <c r="C1497" s="1">
        <v>1.9811933E7</v>
      </c>
      <c r="D1497" s="1" t="s">
        <v>14</v>
      </c>
      <c r="E1497" s="1">
        <v>24.0</v>
      </c>
      <c r="F1497" s="1" t="s">
        <v>1519</v>
      </c>
      <c r="G1497" s="1">
        <v>-0.0151549329817</v>
      </c>
    </row>
    <row r="1498" ht="15.75" customHeight="1">
      <c r="A1498" s="1" t="str">
        <f t="shared" si="131"/>
        <v>CAPZB</v>
      </c>
      <c r="B1498" s="1" t="s">
        <v>108</v>
      </c>
      <c r="C1498" s="1">
        <v>1.9811939E7</v>
      </c>
      <c r="D1498" s="1" t="s">
        <v>14</v>
      </c>
      <c r="E1498" s="1">
        <v>24.0</v>
      </c>
      <c r="F1498" s="1" t="s">
        <v>1520</v>
      </c>
      <c r="G1498" s="1">
        <v>0.175727090605</v>
      </c>
    </row>
    <row r="1499" ht="15.75" customHeight="1">
      <c r="A1499" s="1" t="str">
        <f t="shared" si="131"/>
        <v>CAPZB</v>
      </c>
      <c r="B1499" s="1" t="s">
        <v>108</v>
      </c>
      <c r="C1499" s="1">
        <v>1.9812015E7</v>
      </c>
      <c r="D1499" s="1" t="s">
        <v>14</v>
      </c>
      <c r="E1499" s="1">
        <v>24.0</v>
      </c>
      <c r="F1499" s="1" t="s">
        <v>1521</v>
      </c>
      <c r="G1499" s="1">
        <v>1.96080022757</v>
      </c>
    </row>
    <row r="1500" ht="15.75" customHeight="1">
      <c r="A1500" s="1" t="str">
        <f t="shared" si="131"/>
        <v>CAPZB</v>
      </c>
      <c r="B1500" s="1" t="s">
        <v>108</v>
      </c>
      <c r="C1500" s="1">
        <v>1.9812037E7</v>
      </c>
      <c r="D1500" s="1" t="s">
        <v>14</v>
      </c>
      <c r="E1500" s="1">
        <v>23.0</v>
      </c>
      <c r="F1500" s="1" t="s">
        <v>1522</v>
      </c>
      <c r="G1500" s="1">
        <v>0.714536162444</v>
      </c>
    </row>
    <row r="1501" ht="15.75" customHeight="1">
      <c r="A1501" s="1" t="str">
        <f t="shared" ref="A1501:A1524" si="132">"CARF"</f>
        <v>CARF</v>
      </c>
      <c r="B1501" s="1" t="s">
        <v>256</v>
      </c>
      <c r="C1501" s="1">
        <v>2.03777278E8</v>
      </c>
      <c r="D1501" s="1" t="s">
        <v>8</v>
      </c>
      <c r="E1501" s="1">
        <v>24.0</v>
      </c>
      <c r="F1501" s="1" t="s">
        <v>1523</v>
      </c>
      <c r="G1501" s="1">
        <v>0.261121658034</v>
      </c>
    </row>
    <row r="1502" ht="15.75" customHeight="1">
      <c r="A1502" s="1" t="str">
        <f t="shared" si="132"/>
        <v>CARF</v>
      </c>
      <c r="B1502" s="1" t="s">
        <v>256</v>
      </c>
      <c r="C1502" s="1">
        <v>2.03777284E8</v>
      </c>
      <c r="D1502" s="1" t="s">
        <v>8</v>
      </c>
      <c r="E1502" s="1">
        <v>24.0</v>
      </c>
      <c r="F1502" s="1" t="s">
        <v>1524</v>
      </c>
      <c r="G1502" s="1">
        <v>0.743522167678</v>
      </c>
    </row>
    <row r="1503" ht="15.75" customHeight="1">
      <c r="A1503" s="1" t="str">
        <f t="shared" si="132"/>
        <v>CARF</v>
      </c>
      <c r="B1503" s="1" t="s">
        <v>256</v>
      </c>
      <c r="C1503" s="1">
        <v>2.03777335E8</v>
      </c>
      <c r="D1503" s="1" t="s">
        <v>8</v>
      </c>
      <c r="E1503" s="1">
        <v>22.0</v>
      </c>
      <c r="F1503" s="1" t="s">
        <v>1525</v>
      </c>
      <c r="G1503" s="1">
        <v>0.0514540873836</v>
      </c>
    </row>
    <row r="1504" ht="15.75" customHeight="1">
      <c r="A1504" s="1" t="str">
        <f t="shared" si="132"/>
        <v>CARF</v>
      </c>
      <c r="B1504" s="1" t="s">
        <v>256</v>
      </c>
      <c r="C1504" s="1">
        <v>2.03777358E8</v>
      </c>
      <c r="D1504" s="1" t="s">
        <v>8</v>
      </c>
      <c r="E1504" s="1">
        <v>25.0</v>
      </c>
      <c r="F1504" s="1" t="s">
        <v>1526</v>
      </c>
      <c r="G1504" s="1">
        <v>-0.0389450972851</v>
      </c>
    </row>
    <row r="1505" ht="15.75" customHeight="1">
      <c r="A1505" s="1" t="str">
        <f t="shared" si="132"/>
        <v>CARF</v>
      </c>
      <c r="B1505" s="1" t="s">
        <v>256</v>
      </c>
      <c r="C1505" s="1">
        <v>2.03776991E8</v>
      </c>
      <c r="D1505" s="1" t="s">
        <v>14</v>
      </c>
      <c r="E1505" s="1">
        <v>24.0</v>
      </c>
      <c r="F1505" s="1" t="s">
        <v>1527</v>
      </c>
      <c r="G1505" s="1">
        <v>0.477735235776</v>
      </c>
    </row>
    <row r="1506" ht="15.75" customHeight="1">
      <c r="A1506" s="1" t="str">
        <f t="shared" si="132"/>
        <v>CARF</v>
      </c>
      <c r="B1506" s="1" t="s">
        <v>256</v>
      </c>
      <c r="C1506" s="1">
        <v>2.03777135E8</v>
      </c>
      <c r="D1506" s="1" t="s">
        <v>14</v>
      </c>
      <c r="E1506" s="1">
        <v>24.0</v>
      </c>
      <c r="F1506" s="1" t="s">
        <v>1528</v>
      </c>
      <c r="G1506" s="1">
        <v>0.0654948704407</v>
      </c>
    </row>
    <row r="1507" ht="15.75" customHeight="1">
      <c r="A1507" s="1" t="str">
        <f t="shared" si="132"/>
        <v>CARF</v>
      </c>
      <c r="B1507" s="1" t="s">
        <v>256</v>
      </c>
      <c r="C1507" s="1">
        <v>2.03777014E8</v>
      </c>
      <c r="D1507" s="1" t="s">
        <v>14</v>
      </c>
      <c r="E1507" s="1">
        <v>24.0</v>
      </c>
      <c r="F1507" s="1" t="s">
        <v>1529</v>
      </c>
      <c r="G1507" s="1">
        <v>0.0147951783421</v>
      </c>
    </row>
    <row r="1508" ht="15.75" customHeight="1">
      <c r="A1508" s="1" t="str">
        <f t="shared" si="132"/>
        <v>CARF</v>
      </c>
      <c r="B1508" s="1" t="s">
        <v>256</v>
      </c>
      <c r="C1508" s="1">
        <v>2.03777023E8</v>
      </c>
      <c r="D1508" s="1" t="s">
        <v>14</v>
      </c>
      <c r="E1508" s="1">
        <v>27.0</v>
      </c>
      <c r="F1508" s="1" t="s">
        <v>1530</v>
      </c>
      <c r="G1508" s="1">
        <v>0.0203848685213</v>
      </c>
    </row>
    <row r="1509" ht="15.75" customHeight="1">
      <c r="A1509" s="1" t="str">
        <f t="shared" si="132"/>
        <v>CARF</v>
      </c>
      <c r="B1509" s="1" t="s">
        <v>256</v>
      </c>
      <c r="C1509" s="1">
        <v>2.03777026E8</v>
      </c>
      <c r="D1509" s="1" t="s">
        <v>14</v>
      </c>
      <c r="E1509" s="1">
        <v>24.0</v>
      </c>
      <c r="F1509" s="1" t="s">
        <v>1531</v>
      </c>
      <c r="G1509" s="1">
        <v>0.25365135697</v>
      </c>
    </row>
    <row r="1510" ht="15.75" customHeight="1">
      <c r="A1510" s="1" t="str">
        <f t="shared" si="132"/>
        <v>CARF</v>
      </c>
      <c r="B1510" s="1" t="s">
        <v>256</v>
      </c>
      <c r="C1510" s="1">
        <v>2.03777112E8</v>
      </c>
      <c r="D1510" s="1" t="s">
        <v>14</v>
      </c>
      <c r="E1510" s="1">
        <v>23.0</v>
      </c>
      <c r="F1510" s="1" t="s">
        <v>1532</v>
      </c>
      <c r="G1510" s="1">
        <v>0.0144841710156</v>
      </c>
    </row>
    <row r="1511" ht="15.75" customHeight="1">
      <c r="A1511" s="1" t="str">
        <f t="shared" si="132"/>
        <v>CARF</v>
      </c>
      <c r="B1511" s="1" t="s">
        <v>256</v>
      </c>
      <c r="C1511" s="1">
        <v>2.03777273E8</v>
      </c>
      <c r="D1511" s="1" t="s">
        <v>8</v>
      </c>
      <c r="E1511" s="1">
        <v>23.0</v>
      </c>
      <c r="F1511" s="1" t="s">
        <v>1533</v>
      </c>
      <c r="G1511" s="1">
        <v>0.678300539207</v>
      </c>
    </row>
    <row r="1512" ht="15.75" customHeight="1">
      <c r="A1512" s="1" t="str">
        <f t="shared" si="132"/>
        <v>CARF</v>
      </c>
      <c r="B1512" s="1" t="s">
        <v>256</v>
      </c>
      <c r="C1512" s="1">
        <v>2.03777194E8</v>
      </c>
      <c r="D1512" s="1" t="s">
        <v>8</v>
      </c>
      <c r="E1512" s="1">
        <v>27.0</v>
      </c>
      <c r="F1512" s="1" t="s">
        <v>1534</v>
      </c>
      <c r="G1512" s="1">
        <v>0.0266784479809</v>
      </c>
    </row>
    <row r="1513" ht="15.75" customHeight="1">
      <c r="A1513" s="1" t="str">
        <f t="shared" si="132"/>
        <v>CARF</v>
      </c>
      <c r="B1513" s="1" t="s">
        <v>256</v>
      </c>
      <c r="C1513" s="1">
        <v>2.037773E8</v>
      </c>
      <c r="D1513" s="1" t="s">
        <v>8</v>
      </c>
      <c r="E1513" s="1">
        <v>24.0</v>
      </c>
      <c r="F1513" s="1" t="s">
        <v>1535</v>
      </c>
      <c r="G1513" s="1">
        <v>0.186606985832</v>
      </c>
    </row>
    <row r="1514" ht="15.75" customHeight="1">
      <c r="A1514" s="1" t="str">
        <f t="shared" si="132"/>
        <v>CARF</v>
      </c>
      <c r="B1514" s="1" t="s">
        <v>256</v>
      </c>
      <c r="C1514" s="1">
        <v>2.03777175E8</v>
      </c>
      <c r="D1514" s="1" t="s">
        <v>8</v>
      </c>
      <c r="E1514" s="1">
        <v>27.0</v>
      </c>
      <c r="F1514" s="1" t="s">
        <v>1536</v>
      </c>
      <c r="G1514" s="1">
        <v>0.020135022409</v>
      </c>
    </row>
    <row r="1515" ht="15.75" customHeight="1">
      <c r="A1515" s="1" t="str">
        <f t="shared" si="132"/>
        <v>CARF</v>
      </c>
      <c r="B1515" s="1" t="s">
        <v>256</v>
      </c>
      <c r="C1515" s="1">
        <v>2.03777189E8</v>
      </c>
      <c r="D1515" s="1" t="s">
        <v>8</v>
      </c>
      <c r="E1515" s="1">
        <v>26.0</v>
      </c>
      <c r="F1515" s="1" t="s">
        <v>1537</v>
      </c>
      <c r="G1515" s="1">
        <v>-0.019570878342</v>
      </c>
    </row>
    <row r="1516" ht="15.75" customHeight="1">
      <c r="A1516" s="1" t="str">
        <f t="shared" si="132"/>
        <v>CARF</v>
      </c>
      <c r="B1516" s="1" t="s">
        <v>256</v>
      </c>
      <c r="C1516" s="1">
        <v>2.0377739E8</v>
      </c>
      <c r="D1516" s="1" t="s">
        <v>14</v>
      </c>
      <c r="E1516" s="1">
        <v>24.0</v>
      </c>
      <c r="F1516" s="1" t="s">
        <v>1538</v>
      </c>
      <c r="G1516" s="1">
        <v>-0.0269158676308</v>
      </c>
    </row>
    <row r="1517" ht="15.75" customHeight="1">
      <c r="A1517" s="1" t="str">
        <f t="shared" si="132"/>
        <v>CARF</v>
      </c>
      <c r="B1517" s="1" t="s">
        <v>256</v>
      </c>
      <c r="C1517" s="1">
        <v>2.03777034E8</v>
      </c>
      <c r="D1517" s="1" t="s">
        <v>14</v>
      </c>
      <c r="E1517" s="1">
        <v>25.0</v>
      </c>
      <c r="F1517" s="1" t="s">
        <v>1539</v>
      </c>
      <c r="G1517" s="1">
        <v>-0.0111859756223</v>
      </c>
    </row>
    <row r="1518" ht="15.75" customHeight="1">
      <c r="A1518" s="1" t="str">
        <f t="shared" si="132"/>
        <v>CARF</v>
      </c>
      <c r="B1518" s="1" t="s">
        <v>256</v>
      </c>
      <c r="C1518" s="1">
        <v>2.03776955E8</v>
      </c>
      <c r="D1518" s="1" t="s">
        <v>8</v>
      </c>
      <c r="E1518" s="1">
        <v>21.0</v>
      </c>
      <c r="F1518" s="1" t="s">
        <v>1540</v>
      </c>
      <c r="G1518" s="1">
        <v>1.57817729311</v>
      </c>
    </row>
    <row r="1519" ht="15.75" customHeight="1">
      <c r="A1519" s="1" t="str">
        <f t="shared" si="132"/>
        <v>CARF</v>
      </c>
      <c r="B1519" s="1" t="s">
        <v>256</v>
      </c>
      <c r="C1519" s="1">
        <v>2.03777342E8</v>
      </c>
      <c r="D1519" s="1" t="s">
        <v>14</v>
      </c>
      <c r="E1519" s="1">
        <v>23.0</v>
      </c>
      <c r="F1519" s="1" t="s">
        <v>1541</v>
      </c>
      <c r="G1519" s="1">
        <v>-0.0405308012781</v>
      </c>
    </row>
    <row r="1520" ht="15.75" customHeight="1">
      <c r="A1520" s="1" t="str">
        <f t="shared" si="132"/>
        <v>CARF</v>
      </c>
      <c r="B1520" s="1" t="s">
        <v>256</v>
      </c>
      <c r="C1520" s="1">
        <v>2.03777018E8</v>
      </c>
      <c r="D1520" s="1" t="s">
        <v>8</v>
      </c>
      <c r="E1520" s="1">
        <v>26.0</v>
      </c>
      <c r="F1520" s="1" t="s">
        <v>1542</v>
      </c>
      <c r="G1520" s="1">
        <v>-0.00419474395077</v>
      </c>
    </row>
    <row r="1521" ht="15.75" customHeight="1">
      <c r="A1521" s="1" t="str">
        <f t="shared" si="132"/>
        <v>CARF</v>
      </c>
      <c r="B1521" s="1" t="s">
        <v>256</v>
      </c>
      <c r="C1521" s="1">
        <v>2.03777074E8</v>
      </c>
      <c r="D1521" s="1" t="s">
        <v>8</v>
      </c>
      <c r="E1521" s="1">
        <v>24.0</v>
      </c>
      <c r="F1521" s="1" t="s">
        <v>1543</v>
      </c>
      <c r="G1521" s="1">
        <v>0.277849712871</v>
      </c>
    </row>
    <row r="1522" ht="15.75" customHeight="1">
      <c r="A1522" s="1" t="str">
        <f t="shared" si="132"/>
        <v>CARF</v>
      </c>
      <c r="B1522" s="1" t="s">
        <v>256</v>
      </c>
      <c r="C1522" s="1">
        <v>2.03777096E8</v>
      </c>
      <c r="D1522" s="1" t="s">
        <v>8</v>
      </c>
      <c r="E1522" s="1">
        <v>23.0</v>
      </c>
      <c r="F1522" s="1" t="s">
        <v>1544</v>
      </c>
      <c r="G1522" s="1">
        <v>0.0181402259487</v>
      </c>
    </row>
    <row r="1523" ht="15.75" customHeight="1">
      <c r="A1523" s="1" t="str">
        <f t="shared" si="132"/>
        <v>CARF</v>
      </c>
      <c r="B1523" s="1" t="s">
        <v>256</v>
      </c>
      <c r="C1523" s="1">
        <v>2.03776985E8</v>
      </c>
      <c r="D1523" s="1" t="s">
        <v>8</v>
      </c>
      <c r="E1523" s="1">
        <v>27.0</v>
      </c>
      <c r="F1523" s="1" t="s">
        <v>1545</v>
      </c>
      <c r="G1523" s="1">
        <v>0.037900161156</v>
      </c>
    </row>
    <row r="1524" ht="15.75" customHeight="1">
      <c r="A1524" s="1" t="str">
        <f t="shared" si="132"/>
        <v>CARF</v>
      </c>
      <c r="B1524" s="1" t="s">
        <v>256</v>
      </c>
      <c r="C1524" s="1">
        <v>2.03777319E8</v>
      </c>
      <c r="D1524" s="1" t="s">
        <v>14</v>
      </c>
      <c r="E1524" s="1">
        <v>24.0</v>
      </c>
      <c r="F1524" s="1" t="s">
        <v>1546</v>
      </c>
      <c r="G1524" s="1">
        <v>-0.013444766943</v>
      </c>
    </row>
    <row r="1525" ht="15.75" customHeight="1">
      <c r="A1525" s="1" t="str">
        <f t="shared" ref="A1525:A1534" si="133">"CARS"</f>
        <v>CARS</v>
      </c>
      <c r="B1525" s="1" t="s">
        <v>328</v>
      </c>
      <c r="C1525" s="1">
        <v>3078441.0</v>
      </c>
      <c r="D1525" s="1" t="s">
        <v>14</v>
      </c>
      <c r="E1525" s="1">
        <v>24.0</v>
      </c>
      <c r="F1525" s="1" t="s">
        <v>1547</v>
      </c>
      <c r="G1525" s="1">
        <v>0.385463901303</v>
      </c>
    </row>
    <row r="1526" ht="15.75" customHeight="1">
      <c r="A1526" s="1" t="str">
        <f t="shared" si="133"/>
        <v>CARS</v>
      </c>
      <c r="B1526" s="1" t="s">
        <v>328</v>
      </c>
      <c r="C1526" s="1">
        <v>3078453.0</v>
      </c>
      <c r="D1526" s="1" t="s">
        <v>8</v>
      </c>
      <c r="E1526" s="1">
        <v>24.0</v>
      </c>
      <c r="F1526" s="1" t="s">
        <v>1548</v>
      </c>
      <c r="G1526" s="1">
        <v>0.264613940284</v>
      </c>
    </row>
    <row r="1527" ht="15.75" customHeight="1">
      <c r="A1527" s="1" t="str">
        <f t="shared" si="133"/>
        <v>CARS</v>
      </c>
      <c r="B1527" s="1" t="s">
        <v>328</v>
      </c>
      <c r="C1527" s="1">
        <v>3078688.0</v>
      </c>
      <c r="D1527" s="1" t="s">
        <v>8</v>
      </c>
      <c r="E1527" s="1">
        <v>24.0</v>
      </c>
      <c r="F1527" s="1" t="s">
        <v>1549</v>
      </c>
      <c r="G1527" s="1">
        <v>0.0512392530287</v>
      </c>
    </row>
    <row r="1528" ht="15.75" customHeight="1">
      <c r="A1528" s="1" t="str">
        <f t="shared" si="133"/>
        <v>CARS</v>
      </c>
      <c r="B1528" s="1" t="s">
        <v>328</v>
      </c>
      <c r="C1528" s="1">
        <v>3078661.0</v>
      </c>
      <c r="D1528" s="1" t="s">
        <v>8</v>
      </c>
      <c r="E1528" s="1">
        <v>23.0</v>
      </c>
      <c r="F1528" s="1" t="s">
        <v>1550</v>
      </c>
      <c r="G1528" s="1">
        <v>0.190955406698</v>
      </c>
    </row>
    <row r="1529" ht="15.75" customHeight="1">
      <c r="A1529" s="1" t="str">
        <f t="shared" si="133"/>
        <v>CARS</v>
      </c>
      <c r="B1529" s="1" t="s">
        <v>328</v>
      </c>
      <c r="C1529" s="1">
        <v>3078638.0</v>
      </c>
      <c r="D1529" s="1" t="s">
        <v>8</v>
      </c>
      <c r="E1529" s="1">
        <v>24.0</v>
      </c>
      <c r="F1529" s="1" t="s">
        <v>1551</v>
      </c>
      <c r="G1529" s="1">
        <v>0.702551314301</v>
      </c>
    </row>
    <row r="1530" ht="15.75" customHeight="1">
      <c r="A1530" s="1" t="str">
        <f t="shared" si="133"/>
        <v>CARS</v>
      </c>
      <c r="B1530" s="1" t="s">
        <v>328</v>
      </c>
      <c r="C1530" s="1">
        <v>3078500.0</v>
      </c>
      <c r="D1530" s="1" t="s">
        <v>8</v>
      </c>
      <c r="E1530" s="1">
        <v>24.0</v>
      </c>
      <c r="F1530" s="1" t="s">
        <v>1552</v>
      </c>
      <c r="G1530" s="1">
        <v>0.0243955309689</v>
      </c>
    </row>
    <row r="1531" ht="15.75" customHeight="1">
      <c r="A1531" s="1" t="str">
        <f t="shared" si="133"/>
        <v>CARS</v>
      </c>
      <c r="B1531" s="1" t="s">
        <v>328</v>
      </c>
      <c r="C1531" s="1">
        <v>3078475.0</v>
      </c>
      <c r="D1531" s="1" t="s">
        <v>8</v>
      </c>
      <c r="E1531" s="1">
        <v>22.0</v>
      </c>
      <c r="F1531" s="1" t="s">
        <v>1553</v>
      </c>
      <c r="G1531" s="1">
        <v>0.113751384832</v>
      </c>
    </row>
    <row r="1532" ht="15.75" customHeight="1">
      <c r="A1532" s="1" t="str">
        <f t="shared" si="133"/>
        <v>CARS</v>
      </c>
      <c r="B1532" s="1" t="s">
        <v>328</v>
      </c>
      <c r="C1532" s="1">
        <v>3078469.0</v>
      </c>
      <c r="D1532" s="1" t="s">
        <v>8</v>
      </c>
      <c r="E1532" s="1">
        <v>24.0</v>
      </c>
      <c r="F1532" s="1" t="s">
        <v>1554</v>
      </c>
      <c r="G1532" s="1">
        <v>0.049887207034</v>
      </c>
    </row>
    <row r="1533" ht="15.75" customHeight="1">
      <c r="A1533" s="1" t="str">
        <f t="shared" si="133"/>
        <v>CARS</v>
      </c>
      <c r="B1533" s="1" t="s">
        <v>328</v>
      </c>
      <c r="C1533" s="1">
        <v>3078625.0</v>
      </c>
      <c r="D1533" s="1" t="s">
        <v>14</v>
      </c>
      <c r="E1533" s="1">
        <v>24.0</v>
      </c>
      <c r="F1533" s="1" t="s">
        <v>1555</v>
      </c>
      <c r="G1533" s="1">
        <v>1.21242740069</v>
      </c>
    </row>
    <row r="1534" ht="15.75" customHeight="1">
      <c r="A1534" s="1" t="str">
        <f t="shared" si="133"/>
        <v>CARS</v>
      </c>
      <c r="B1534" s="1" t="s">
        <v>328</v>
      </c>
      <c r="C1534" s="1">
        <v>3078586.0</v>
      </c>
      <c r="D1534" s="1" t="s">
        <v>14</v>
      </c>
      <c r="E1534" s="1">
        <v>24.0</v>
      </c>
      <c r="F1534" s="1" t="s">
        <v>1556</v>
      </c>
      <c r="G1534" s="1">
        <v>1.085021285</v>
      </c>
    </row>
    <row r="1535" ht="15.75" customHeight="1">
      <c r="A1535" s="1" t="str">
        <f t="shared" ref="A1535:A1544" si="134">"CARS2"</f>
        <v>CARS2</v>
      </c>
      <c r="B1535" s="1" t="s">
        <v>76</v>
      </c>
      <c r="C1535" s="1">
        <v>1.11358474E8</v>
      </c>
      <c r="D1535" s="1" t="s">
        <v>14</v>
      </c>
      <c r="E1535" s="1">
        <v>24.0</v>
      </c>
      <c r="F1535" s="1" t="s">
        <v>1557</v>
      </c>
      <c r="G1535" s="1">
        <v>0.768942333901</v>
      </c>
    </row>
    <row r="1536" ht="15.75" customHeight="1">
      <c r="A1536" s="1" t="str">
        <f t="shared" si="134"/>
        <v>CARS2</v>
      </c>
      <c r="B1536" s="1" t="s">
        <v>76</v>
      </c>
      <c r="C1536" s="1">
        <v>1.11358465E8</v>
      </c>
      <c r="D1536" s="1" t="s">
        <v>14</v>
      </c>
      <c r="E1536" s="1">
        <v>22.0</v>
      </c>
      <c r="F1536" s="1" t="s">
        <v>1558</v>
      </c>
      <c r="G1536" s="1">
        <v>1.21814446822</v>
      </c>
    </row>
    <row r="1537" ht="15.75" customHeight="1">
      <c r="A1537" s="1" t="str">
        <f t="shared" si="134"/>
        <v>CARS2</v>
      </c>
      <c r="B1537" s="1" t="s">
        <v>76</v>
      </c>
      <c r="C1537" s="1">
        <v>1.1135825E8</v>
      </c>
      <c r="D1537" s="1" t="s">
        <v>14</v>
      </c>
      <c r="E1537" s="1">
        <v>21.0</v>
      </c>
      <c r="F1537" s="1" t="s">
        <v>1559</v>
      </c>
      <c r="G1537" s="1">
        <v>0.765557552193</v>
      </c>
    </row>
    <row r="1538" ht="15.75" customHeight="1">
      <c r="A1538" s="1" t="str">
        <f t="shared" si="134"/>
        <v>CARS2</v>
      </c>
      <c r="B1538" s="1" t="s">
        <v>76</v>
      </c>
      <c r="C1538" s="1">
        <v>1.11358409E8</v>
      </c>
      <c r="D1538" s="1" t="s">
        <v>8</v>
      </c>
      <c r="E1538" s="1">
        <v>24.0</v>
      </c>
      <c r="F1538" s="1" t="s">
        <v>1560</v>
      </c>
      <c r="G1538" s="1">
        <v>0.125995438584</v>
      </c>
    </row>
    <row r="1539" ht="15.75" customHeight="1">
      <c r="A1539" s="1" t="str">
        <f t="shared" si="134"/>
        <v>CARS2</v>
      </c>
      <c r="B1539" s="1" t="s">
        <v>76</v>
      </c>
      <c r="C1539" s="1">
        <v>1.11358261E8</v>
      </c>
      <c r="D1539" s="1" t="s">
        <v>8</v>
      </c>
      <c r="E1539" s="1">
        <v>24.0</v>
      </c>
      <c r="F1539" s="1" t="s">
        <v>1561</v>
      </c>
      <c r="G1539" s="1">
        <v>0.213739936852</v>
      </c>
    </row>
    <row r="1540" ht="15.75" customHeight="1">
      <c r="A1540" s="1" t="str">
        <f t="shared" si="134"/>
        <v>CARS2</v>
      </c>
      <c r="B1540" s="1" t="s">
        <v>76</v>
      </c>
      <c r="C1540" s="1">
        <v>1.11358238E8</v>
      </c>
      <c r="D1540" s="1" t="s">
        <v>8</v>
      </c>
      <c r="E1540" s="1">
        <v>23.0</v>
      </c>
      <c r="F1540" s="1" t="s">
        <v>1562</v>
      </c>
      <c r="G1540" s="1">
        <v>0.379078779038</v>
      </c>
    </row>
    <row r="1541" ht="15.75" customHeight="1">
      <c r="A1541" s="1" t="str">
        <f t="shared" si="134"/>
        <v>CARS2</v>
      </c>
      <c r="B1541" s="1" t="s">
        <v>76</v>
      </c>
      <c r="C1541" s="1">
        <v>1.11358215E8</v>
      </c>
      <c r="D1541" s="1" t="s">
        <v>8</v>
      </c>
      <c r="E1541" s="1">
        <v>24.0</v>
      </c>
      <c r="F1541" s="1" t="s">
        <v>1563</v>
      </c>
      <c r="G1541" s="1">
        <v>0.0783236541501</v>
      </c>
    </row>
    <row r="1542" ht="15.75" customHeight="1">
      <c r="A1542" s="1" t="str">
        <f t="shared" si="134"/>
        <v>CARS2</v>
      </c>
      <c r="B1542" s="1" t="s">
        <v>76</v>
      </c>
      <c r="C1542" s="1">
        <v>1.11358517E8</v>
      </c>
      <c r="D1542" s="1" t="s">
        <v>14</v>
      </c>
      <c r="E1542" s="1">
        <v>24.0</v>
      </c>
      <c r="F1542" s="1" t="s">
        <v>1564</v>
      </c>
      <c r="G1542" s="1">
        <v>-0.0199871787104</v>
      </c>
    </row>
    <row r="1543" ht="15.75" customHeight="1">
      <c r="A1543" s="1" t="str">
        <f t="shared" si="134"/>
        <v>CARS2</v>
      </c>
      <c r="B1543" s="1" t="s">
        <v>76</v>
      </c>
      <c r="C1543" s="1">
        <v>1.1135842E8</v>
      </c>
      <c r="D1543" s="1" t="s">
        <v>8</v>
      </c>
      <c r="E1543" s="1">
        <v>23.0</v>
      </c>
      <c r="F1543" s="1" t="s">
        <v>1565</v>
      </c>
      <c r="G1543" s="1">
        <v>0.750866535971</v>
      </c>
    </row>
    <row r="1544" ht="15.75" customHeight="1">
      <c r="A1544" s="1" t="str">
        <f t="shared" si="134"/>
        <v>CARS2</v>
      </c>
      <c r="B1544" s="1" t="s">
        <v>76</v>
      </c>
      <c r="C1544" s="1">
        <v>1.11358486E8</v>
      </c>
      <c r="D1544" s="1" t="s">
        <v>14</v>
      </c>
      <c r="E1544" s="1">
        <v>24.0</v>
      </c>
      <c r="F1544" s="1" t="s">
        <v>1566</v>
      </c>
      <c r="G1544" s="1">
        <v>1.01291319788</v>
      </c>
    </row>
    <row r="1545" ht="15.75" customHeight="1">
      <c r="A1545" s="1" t="str">
        <f t="shared" ref="A1545:A1554" si="135">"CASP8AP2"</f>
        <v>CASP8AP2</v>
      </c>
      <c r="B1545" s="1" t="s">
        <v>28</v>
      </c>
      <c r="C1545" s="1">
        <v>9.0539818E7</v>
      </c>
      <c r="D1545" s="1" t="s">
        <v>14</v>
      </c>
      <c r="E1545" s="1">
        <v>24.0</v>
      </c>
      <c r="F1545" s="1" t="s">
        <v>1567</v>
      </c>
      <c r="G1545" s="1">
        <v>0.656200115197</v>
      </c>
    </row>
    <row r="1546" ht="15.75" customHeight="1">
      <c r="A1546" s="1" t="str">
        <f t="shared" si="135"/>
        <v>CASP8AP2</v>
      </c>
      <c r="B1546" s="1" t="s">
        <v>28</v>
      </c>
      <c r="C1546" s="1">
        <v>9.0539719E7</v>
      </c>
      <c r="D1546" s="1" t="s">
        <v>8</v>
      </c>
      <c r="E1546" s="1">
        <v>24.0</v>
      </c>
      <c r="F1546" s="1" t="s">
        <v>1568</v>
      </c>
      <c r="G1546" s="1">
        <v>0.0291106958549</v>
      </c>
    </row>
    <row r="1547" ht="15.75" customHeight="1">
      <c r="A1547" s="1" t="str">
        <f t="shared" si="135"/>
        <v>CASP8AP2</v>
      </c>
      <c r="B1547" s="1" t="s">
        <v>28</v>
      </c>
      <c r="C1547" s="1">
        <v>9.0539782E7</v>
      </c>
      <c r="D1547" s="1" t="s">
        <v>8</v>
      </c>
      <c r="E1547" s="1">
        <v>24.0</v>
      </c>
      <c r="F1547" s="1" t="s">
        <v>1569</v>
      </c>
      <c r="G1547" s="1">
        <v>0.63943316833</v>
      </c>
    </row>
    <row r="1548" ht="15.75" customHeight="1">
      <c r="A1548" s="1" t="str">
        <f t="shared" si="135"/>
        <v>CASP8AP2</v>
      </c>
      <c r="B1548" s="1" t="s">
        <v>28</v>
      </c>
      <c r="C1548" s="1">
        <v>9.0539845E7</v>
      </c>
      <c r="D1548" s="1" t="s">
        <v>8</v>
      </c>
      <c r="E1548" s="1">
        <v>23.0</v>
      </c>
      <c r="F1548" s="1" t="s">
        <v>1570</v>
      </c>
      <c r="G1548" s="1">
        <v>0.0981103415985</v>
      </c>
    </row>
    <row r="1549" ht="15.75" customHeight="1">
      <c r="A1549" s="1" t="str">
        <f t="shared" si="135"/>
        <v>CASP8AP2</v>
      </c>
      <c r="B1549" s="1" t="s">
        <v>28</v>
      </c>
      <c r="C1549" s="1">
        <v>9.0539869E7</v>
      </c>
      <c r="D1549" s="1" t="s">
        <v>8</v>
      </c>
      <c r="E1549" s="1">
        <v>24.0</v>
      </c>
      <c r="F1549" s="1" t="s">
        <v>1571</v>
      </c>
      <c r="G1549" s="1">
        <v>1.09222181967</v>
      </c>
    </row>
    <row r="1550" ht="15.75" customHeight="1">
      <c r="A1550" s="1" t="str">
        <f t="shared" si="135"/>
        <v>CASP8AP2</v>
      </c>
      <c r="B1550" s="1" t="s">
        <v>28</v>
      </c>
      <c r="C1550" s="1">
        <v>9.0539908E7</v>
      </c>
      <c r="D1550" s="1" t="s">
        <v>14</v>
      </c>
      <c r="E1550" s="1">
        <v>24.0</v>
      </c>
      <c r="F1550" s="1" t="s">
        <v>1572</v>
      </c>
      <c r="G1550" s="1">
        <v>0.0921865759507</v>
      </c>
    </row>
    <row r="1551" ht="15.75" customHeight="1">
      <c r="A1551" s="1" t="str">
        <f t="shared" si="135"/>
        <v>CASP8AP2</v>
      </c>
      <c r="B1551" s="1" t="s">
        <v>28</v>
      </c>
      <c r="C1551" s="1">
        <v>9.0539639E7</v>
      </c>
      <c r="D1551" s="1" t="s">
        <v>14</v>
      </c>
      <c r="E1551" s="1">
        <v>23.0</v>
      </c>
      <c r="F1551" s="1" t="s">
        <v>1573</v>
      </c>
      <c r="G1551" s="1">
        <v>1.07117166281</v>
      </c>
    </row>
    <row r="1552" ht="15.75" customHeight="1">
      <c r="A1552" s="1" t="str">
        <f t="shared" si="135"/>
        <v>CASP8AP2</v>
      </c>
      <c r="B1552" s="1" t="s">
        <v>28</v>
      </c>
      <c r="C1552" s="1">
        <v>9.0539735E7</v>
      </c>
      <c r="D1552" s="1" t="s">
        <v>14</v>
      </c>
      <c r="E1552" s="1">
        <v>24.0</v>
      </c>
      <c r="F1552" s="1" t="s">
        <v>1574</v>
      </c>
      <c r="G1552" s="1">
        <v>0.325890030198</v>
      </c>
    </row>
    <row r="1553" ht="15.75" customHeight="1">
      <c r="A1553" s="1" t="str">
        <f t="shared" si="135"/>
        <v>CASP8AP2</v>
      </c>
      <c r="B1553" s="1" t="s">
        <v>28</v>
      </c>
      <c r="C1553" s="1">
        <v>9.05398E7</v>
      </c>
      <c r="D1553" s="1" t="s">
        <v>14</v>
      </c>
      <c r="E1553" s="1">
        <v>23.0</v>
      </c>
      <c r="F1553" s="1" t="s">
        <v>1575</v>
      </c>
      <c r="G1553" s="1">
        <v>0.836606517516</v>
      </c>
    </row>
    <row r="1554" ht="15.75" customHeight="1">
      <c r="A1554" s="1" t="str">
        <f t="shared" si="135"/>
        <v>CASP8AP2</v>
      </c>
      <c r="B1554" s="1" t="s">
        <v>28</v>
      </c>
      <c r="C1554" s="1">
        <v>9.0539878E7</v>
      </c>
      <c r="D1554" s="1" t="s">
        <v>8</v>
      </c>
      <c r="E1554" s="1">
        <v>24.0</v>
      </c>
      <c r="F1554" s="1" t="s">
        <v>1576</v>
      </c>
      <c r="G1554" s="1">
        <v>0.653396988634</v>
      </c>
    </row>
    <row r="1555" ht="15.75" customHeight="1">
      <c r="A1555" s="1" t="str">
        <f t="shared" ref="A1555:A1574" si="136">"CBFA2T3"</f>
        <v>CBFA2T3</v>
      </c>
      <c r="B1555" s="1" t="s">
        <v>7</v>
      </c>
      <c r="C1555" s="1">
        <v>8.9043444E7</v>
      </c>
      <c r="D1555" s="1" t="s">
        <v>14</v>
      </c>
      <c r="E1555" s="1">
        <v>24.0</v>
      </c>
      <c r="F1555" s="1" t="s">
        <v>1577</v>
      </c>
      <c r="G1555" s="1">
        <v>0.20191243604</v>
      </c>
    </row>
    <row r="1556" ht="15.75" customHeight="1">
      <c r="A1556" s="1" t="str">
        <f t="shared" si="136"/>
        <v>CBFA2T3</v>
      </c>
      <c r="B1556" s="1" t="s">
        <v>7</v>
      </c>
      <c r="C1556" s="1">
        <v>8.9043439E7</v>
      </c>
      <c r="D1556" s="1" t="s">
        <v>14</v>
      </c>
      <c r="E1556" s="1">
        <v>24.0</v>
      </c>
      <c r="F1556" s="1" t="s">
        <v>1578</v>
      </c>
      <c r="G1556" s="1">
        <v>0.00262555274017</v>
      </c>
    </row>
    <row r="1557" ht="15.75" customHeight="1">
      <c r="A1557" s="1" t="str">
        <f t="shared" si="136"/>
        <v>CBFA2T3</v>
      </c>
      <c r="B1557" s="1" t="s">
        <v>7</v>
      </c>
      <c r="C1557" s="1">
        <v>8.9043366E7</v>
      </c>
      <c r="D1557" s="1" t="s">
        <v>14</v>
      </c>
      <c r="E1557" s="1">
        <v>25.0</v>
      </c>
      <c r="F1557" s="1" t="s">
        <v>1579</v>
      </c>
      <c r="G1557" s="1">
        <v>0.701915971555</v>
      </c>
    </row>
    <row r="1558" ht="15.75" customHeight="1">
      <c r="A1558" s="1" t="str">
        <f t="shared" si="136"/>
        <v>CBFA2T3</v>
      </c>
      <c r="B1558" s="1" t="s">
        <v>7</v>
      </c>
      <c r="C1558" s="1">
        <v>8.9043356E7</v>
      </c>
      <c r="D1558" s="1" t="s">
        <v>14</v>
      </c>
      <c r="E1558" s="1">
        <v>27.0</v>
      </c>
      <c r="F1558" s="1" t="s">
        <v>1580</v>
      </c>
      <c r="G1558" s="1">
        <v>0.168166751695</v>
      </c>
    </row>
    <row r="1559" ht="15.75" customHeight="1">
      <c r="A1559" s="1" t="str">
        <f t="shared" si="136"/>
        <v>CBFA2T3</v>
      </c>
      <c r="B1559" s="1" t="s">
        <v>7</v>
      </c>
      <c r="C1559" s="1">
        <v>8.9043336E7</v>
      </c>
      <c r="D1559" s="1" t="s">
        <v>14</v>
      </c>
      <c r="E1559" s="1">
        <v>26.0</v>
      </c>
      <c r="F1559" s="1" t="s">
        <v>1581</v>
      </c>
      <c r="G1559" s="1">
        <v>0.420074073601</v>
      </c>
    </row>
    <row r="1560" ht="15.75" customHeight="1">
      <c r="A1560" s="1" t="str">
        <f t="shared" si="136"/>
        <v>CBFA2T3</v>
      </c>
      <c r="B1560" s="1" t="s">
        <v>7</v>
      </c>
      <c r="C1560" s="1">
        <v>8.9007555E7</v>
      </c>
      <c r="D1560" s="1" t="s">
        <v>14</v>
      </c>
      <c r="E1560" s="1">
        <v>23.0</v>
      </c>
      <c r="F1560" s="1" t="s">
        <v>1582</v>
      </c>
      <c r="G1560" s="1">
        <v>0.0822123062765</v>
      </c>
    </row>
    <row r="1561" ht="15.75" customHeight="1">
      <c r="A1561" s="1" t="str">
        <f t="shared" si="136"/>
        <v>CBFA2T3</v>
      </c>
      <c r="B1561" s="1" t="s">
        <v>7</v>
      </c>
      <c r="C1561" s="1">
        <v>8.9007532E7</v>
      </c>
      <c r="D1561" s="1" t="s">
        <v>14</v>
      </c>
      <c r="E1561" s="1">
        <v>23.0</v>
      </c>
      <c r="F1561" s="1" t="s">
        <v>1583</v>
      </c>
      <c r="G1561" s="1">
        <v>-0.0577893066629</v>
      </c>
    </row>
    <row r="1562" ht="15.75" customHeight="1">
      <c r="A1562" s="1" t="str">
        <f t="shared" si="136"/>
        <v>CBFA2T3</v>
      </c>
      <c r="B1562" s="1" t="s">
        <v>7</v>
      </c>
      <c r="C1562" s="1">
        <v>8.9007511E7</v>
      </c>
      <c r="D1562" s="1" t="s">
        <v>14</v>
      </c>
      <c r="E1562" s="1">
        <v>24.0</v>
      </c>
      <c r="F1562" s="1" t="s">
        <v>1584</v>
      </c>
      <c r="G1562" s="1">
        <v>0.0544177203054</v>
      </c>
    </row>
    <row r="1563" ht="15.75" customHeight="1">
      <c r="A1563" s="1" t="str">
        <f t="shared" si="136"/>
        <v>CBFA2T3</v>
      </c>
      <c r="B1563" s="1" t="s">
        <v>7</v>
      </c>
      <c r="C1563" s="1">
        <v>8.9043386E7</v>
      </c>
      <c r="D1563" s="1" t="s">
        <v>14</v>
      </c>
      <c r="E1563" s="1">
        <v>24.0</v>
      </c>
      <c r="F1563" s="1" t="s">
        <v>1585</v>
      </c>
      <c r="G1563" s="1">
        <v>0.475817983566</v>
      </c>
    </row>
    <row r="1564" ht="15.75" customHeight="1">
      <c r="A1564" s="1" t="str">
        <f t="shared" si="136"/>
        <v>CBFA2T3</v>
      </c>
      <c r="B1564" s="1" t="s">
        <v>7</v>
      </c>
      <c r="C1564" s="1">
        <v>8.9007441E7</v>
      </c>
      <c r="D1564" s="1" t="s">
        <v>14</v>
      </c>
      <c r="E1564" s="1">
        <v>23.0</v>
      </c>
      <c r="F1564" s="1" t="s">
        <v>1586</v>
      </c>
      <c r="G1564" s="1">
        <v>-0.0100652012803</v>
      </c>
    </row>
    <row r="1565" ht="15.75" customHeight="1">
      <c r="A1565" s="1" t="str">
        <f t="shared" si="136"/>
        <v>CBFA2T3</v>
      </c>
      <c r="B1565" s="1" t="s">
        <v>7</v>
      </c>
      <c r="C1565" s="1">
        <v>8.9007487E7</v>
      </c>
      <c r="D1565" s="1" t="s">
        <v>14</v>
      </c>
      <c r="E1565" s="1">
        <v>22.0</v>
      </c>
      <c r="F1565" s="1" t="s">
        <v>1587</v>
      </c>
      <c r="G1565" s="1">
        <v>0.00230540034204</v>
      </c>
    </row>
    <row r="1566" ht="15.75" customHeight="1">
      <c r="A1566" s="1" t="str">
        <f t="shared" si="136"/>
        <v>CBFA2T3</v>
      </c>
      <c r="B1566" s="1" t="s">
        <v>7</v>
      </c>
      <c r="C1566" s="1">
        <v>8.9007521E7</v>
      </c>
      <c r="D1566" s="1" t="s">
        <v>8</v>
      </c>
      <c r="E1566" s="1">
        <v>23.0</v>
      </c>
      <c r="F1566" s="1" t="s">
        <v>1588</v>
      </c>
      <c r="G1566" s="1">
        <v>0.0211268136265</v>
      </c>
    </row>
    <row r="1567" ht="15.75" customHeight="1">
      <c r="A1567" s="1" t="str">
        <f t="shared" si="136"/>
        <v>CBFA2T3</v>
      </c>
      <c r="B1567" s="1" t="s">
        <v>7</v>
      </c>
      <c r="C1567" s="1">
        <v>8.9007558E7</v>
      </c>
      <c r="D1567" s="1" t="s">
        <v>8</v>
      </c>
      <c r="E1567" s="1">
        <v>24.0</v>
      </c>
      <c r="F1567" s="1" t="s">
        <v>1589</v>
      </c>
      <c r="G1567" s="1">
        <v>0.00565474381466</v>
      </c>
    </row>
    <row r="1568" ht="15.75" customHeight="1">
      <c r="A1568" s="1" t="str">
        <f t="shared" si="136"/>
        <v>CBFA2T3</v>
      </c>
      <c r="B1568" s="1" t="s">
        <v>7</v>
      </c>
      <c r="C1568" s="1">
        <v>8.9007604E7</v>
      </c>
      <c r="D1568" s="1" t="s">
        <v>8</v>
      </c>
      <c r="E1568" s="1">
        <v>24.0</v>
      </c>
      <c r="F1568" s="1" t="s">
        <v>1590</v>
      </c>
      <c r="G1568" s="1">
        <v>0.0345860122867</v>
      </c>
    </row>
    <row r="1569" ht="15.75" customHeight="1">
      <c r="A1569" s="1" t="str">
        <f t="shared" si="136"/>
        <v>CBFA2T3</v>
      </c>
      <c r="B1569" s="1" t="s">
        <v>7</v>
      </c>
      <c r="C1569" s="1">
        <v>8.9007613E7</v>
      </c>
      <c r="D1569" s="1" t="s">
        <v>8</v>
      </c>
      <c r="E1569" s="1">
        <v>24.0</v>
      </c>
      <c r="F1569" s="1" t="s">
        <v>1591</v>
      </c>
      <c r="G1569" s="1">
        <v>0.116332874196</v>
      </c>
    </row>
    <row r="1570" ht="15.75" customHeight="1">
      <c r="A1570" s="1" t="str">
        <f t="shared" si="136"/>
        <v>CBFA2T3</v>
      </c>
      <c r="B1570" s="1" t="s">
        <v>7</v>
      </c>
      <c r="C1570" s="1">
        <v>8.9043343E7</v>
      </c>
      <c r="D1570" s="1" t="s">
        <v>14</v>
      </c>
      <c r="E1570" s="1">
        <v>26.0</v>
      </c>
      <c r="F1570" s="1" t="s">
        <v>1592</v>
      </c>
      <c r="G1570" s="1">
        <v>0.970816726508</v>
      </c>
    </row>
    <row r="1571" ht="15.75" customHeight="1">
      <c r="A1571" s="1" t="str">
        <f t="shared" si="136"/>
        <v>CBFA2T3</v>
      </c>
      <c r="B1571" s="1" t="s">
        <v>7</v>
      </c>
      <c r="C1571" s="1">
        <v>8.9043368E7</v>
      </c>
      <c r="D1571" s="1" t="s">
        <v>8</v>
      </c>
      <c r="E1571" s="1">
        <v>24.0</v>
      </c>
      <c r="F1571" s="1" t="s">
        <v>1593</v>
      </c>
      <c r="G1571" s="1">
        <v>1.13895495186</v>
      </c>
    </row>
    <row r="1572" ht="15.75" customHeight="1">
      <c r="A1572" s="1" t="str">
        <f t="shared" si="136"/>
        <v>CBFA2T3</v>
      </c>
      <c r="B1572" s="1" t="s">
        <v>7</v>
      </c>
      <c r="C1572" s="1">
        <v>8.9043391E7</v>
      </c>
      <c r="D1572" s="1" t="s">
        <v>8</v>
      </c>
      <c r="E1572" s="1">
        <v>27.0</v>
      </c>
      <c r="F1572" s="1" t="s">
        <v>1594</v>
      </c>
      <c r="G1572" s="1">
        <v>0.148111615574</v>
      </c>
    </row>
    <row r="1573" ht="15.75" customHeight="1">
      <c r="A1573" s="1" t="str">
        <f t="shared" si="136"/>
        <v>CBFA2T3</v>
      </c>
      <c r="B1573" s="1" t="s">
        <v>7</v>
      </c>
      <c r="C1573" s="1">
        <v>8.9007434E7</v>
      </c>
      <c r="D1573" s="1" t="s">
        <v>14</v>
      </c>
      <c r="E1573" s="1">
        <v>23.0</v>
      </c>
      <c r="F1573" s="1" t="s">
        <v>1595</v>
      </c>
      <c r="G1573" s="1">
        <v>-0.0344533747346</v>
      </c>
    </row>
    <row r="1574" ht="15.75" customHeight="1">
      <c r="A1574" s="1" t="str">
        <f t="shared" si="136"/>
        <v>CBFA2T3</v>
      </c>
      <c r="B1574" s="1" t="s">
        <v>7</v>
      </c>
      <c r="C1574" s="1">
        <v>8.9043351E7</v>
      </c>
      <c r="D1574" s="1" t="s">
        <v>8</v>
      </c>
      <c r="E1574" s="1">
        <v>23.0</v>
      </c>
      <c r="F1574" s="1" t="s">
        <v>1596</v>
      </c>
      <c r="G1574" s="1">
        <v>0.890228321631</v>
      </c>
    </row>
    <row r="1575" ht="15.75" customHeight="1">
      <c r="A1575" s="1" t="str">
        <f t="shared" ref="A1575:A1593" si="137">"CBLL1"</f>
        <v>CBLL1</v>
      </c>
      <c r="B1575" s="1" t="s">
        <v>715</v>
      </c>
      <c r="C1575" s="1">
        <v>1.07384793E8</v>
      </c>
      <c r="D1575" s="1" t="s">
        <v>8</v>
      </c>
      <c r="E1575" s="1">
        <v>24.0</v>
      </c>
      <c r="F1575" s="1" t="s">
        <v>1597</v>
      </c>
      <c r="G1575" s="1">
        <v>1.32090227225</v>
      </c>
    </row>
    <row r="1576" ht="15.75" customHeight="1">
      <c r="A1576" s="1" t="str">
        <f t="shared" si="137"/>
        <v>CBLL1</v>
      </c>
      <c r="B1576" s="1" t="s">
        <v>715</v>
      </c>
      <c r="C1576" s="1">
        <v>1.07384274E8</v>
      </c>
      <c r="D1576" s="1" t="s">
        <v>14</v>
      </c>
      <c r="E1576" s="1">
        <v>23.0</v>
      </c>
      <c r="F1576" s="1" t="s">
        <v>1598</v>
      </c>
      <c r="G1576" s="1">
        <v>0.114173955162</v>
      </c>
    </row>
    <row r="1577" ht="15.75" customHeight="1">
      <c r="A1577" s="1" t="str">
        <f t="shared" si="137"/>
        <v>CBLL1</v>
      </c>
      <c r="B1577" s="1" t="s">
        <v>715</v>
      </c>
      <c r="C1577" s="1">
        <v>1.0738457E8</v>
      </c>
      <c r="D1577" s="1" t="s">
        <v>14</v>
      </c>
      <c r="E1577" s="1">
        <v>24.0</v>
      </c>
      <c r="F1577" s="1" t="s">
        <v>1599</v>
      </c>
      <c r="G1577" s="1">
        <v>0.16029443394</v>
      </c>
    </row>
    <row r="1578" ht="15.75" customHeight="1">
      <c r="A1578" s="1" t="str">
        <f t="shared" si="137"/>
        <v>CBLL1</v>
      </c>
      <c r="B1578" s="1" t="s">
        <v>715</v>
      </c>
      <c r="C1578" s="1">
        <v>1.07384632E8</v>
      </c>
      <c r="D1578" s="1" t="s">
        <v>14</v>
      </c>
      <c r="E1578" s="1">
        <v>23.0</v>
      </c>
      <c r="F1578" s="1" t="s">
        <v>1600</v>
      </c>
      <c r="G1578" s="1">
        <v>1.19329421593</v>
      </c>
    </row>
    <row r="1579" ht="15.75" customHeight="1">
      <c r="A1579" s="1" t="str">
        <f t="shared" si="137"/>
        <v>CBLL1</v>
      </c>
      <c r="B1579" s="1" t="s">
        <v>715</v>
      </c>
      <c r="C1579" s="1">
        <v>1.07384727E8</v>
      </c>
      <c r="D1579" s="1" t="s">
        <v>14</v>
      </c>
      <c r="E1579" s="1">
        <v>21.0</v>
      </c>
      <c r="F1579" s="1" t="s">
        <v>1601</v>
      </c>
      <c r="G1579" s="1">
        <v>0.2066170945</v>
      </c>
    </row>
    <row r="1580" ht="15.75" customHeight="1">
      <c r="A1580" s="1" t="str">
        <f t="shared" si="137"/>
        <v>CBLL1</v>
      </c>
      <c r="B1580" s="1" t="s">
        <v>715</v>
      </c>
      <c r="C1580" s="1">
        <v>1.07384775E8</v>
      </c>
      <c r="D1580" s="1" t="s">
        <v>14</v>
      </c>
      <c r="E1580" s="1">
        <v>23.0</v>
      </c>
      <c r="F1580" s="1" t="s">
        <v>1602</v>
      </c>
      <c r="G1580" s="1">
        <v>0.0266656517378</v>
      </c>
    </row>
    <row r="1581" ht="15.75" customHeight="1">
      <c r="A1581" s="1" t="str">
        <f t="shared" si="137"/>
        <v>CBLL1</v>
      </c>
      <c r="B1581" s="1" t="s">
        <v>715</v>
      </c>
      <c r="C1581" s="1">
        <v>1.07384851E8</v>
      </c>
      <c r="D1581" s="1" t="s">
        <v>14</v>
      </c>
      <c r="E1581" s="1">
        <v>23.0</v>
      </c>
      <c r="F1581" s="1" t="s">
        <v>1603</v>
      </c>
      <c r="G1581" s="1">
        <v>0.314665268431</v>
      </c>
    </row>
    <row r="1582" ht="15.75" customHeight="1">
      <c r="A1582" s="1" t="str">
        <f t="shared" si="137"/>
        <v>CBLL1</v>
      </c>
      <c r="B1582" s="1" t="s">
        <v>715</v>
      </c>
      <c r="C1582" s="1">
        <v>1.07384882E8</v>
      </c>
      <c r="D1582" s="1" t="s">
        <v>14</v>
      </c>
      <c r="E1582" s="1">
        <v>24.0</v>
      </c>
      <c r="F1582" s="1" t="s">
        <v>1604</v>
      </c>
      <c r="G1582" s="1">
        <v>0.423209572238</v>
      </c>
    </row>
    <row r="1583" ht="15.75" customHeight="1">
      <c r="A1583" s="1" t="str">
        <f t="shared" si="137"/>
        <v>CBLL1</v>
      </c>
      <c r="B1583" s="1" t="s">
        <v>715</v>
      </c>
      <c r="C1583" s="1">
        <v>1.07384562E8</v>
      </c>
      <c r="D1583" s="1" t="s">
        <v>8</v>
      </c>
      <c r="E1583" s="1">
        <v>22.0</v>
      </c>
      <c r="F1583" s="1" t="s">
        <v>1605</v>
      </c>
      <c r="G1583" s="1">
        <v>-0.0628466373355</v>
      </c>
    </row>
    <row r="1584" ht="15.75" customHeight="1">
      <c r="A1584" s="1" t="str">
        <f t="shared" si="137"/>
        <v>CBLL1</v>
      </c>
      <c r="B1584" s="1" t="s">
        <v>715</v>
      </c>
      <c r="C1584" s="1">
        <v>1.07384578E8</v>
      </c>
      <c r="D1584" s="1" t="s">
        <v>8</v>
      </c>
      <c r="E1584" s="1">
        <v>24.0</v>
      </c>
      <c r="F1584" s="1" t="s">
        <v>1606</v>
      </c>
      <c r="G1584" s="1">
        <v>0.485803511814</v>
      </c>
    </row>
    <row r="1585" ht="15.75" customHeight="1">
      <c r="A1585" s="1" t="str">
        <f t="shared" si="137"/>
        <v>CBLL1</v>
      </c>
      <c r="B1585" s="1" t="s">
        <v>715</v>
      </c>
      <c r="C1585" s="1">
        <v>1.07384417E8</v>
      </c>
      <c r="D1585" s="1" t="s">
        <v>8</v>
      </c>
      <c r="E1585" s="1">
        <v>23.0</v>
      </c>
      <c r="F1585" s="1" t="s">
        <v>1607</v>
      </c>
      <c r="G1585" s="1">
        <v>0.0783576901434</v>
      </c>
    </row>
    <row r="1586" ht="15.75" customHeight="1">
      <c r="A1586" s="1" t="str">
        <f t="shared" si="137"/>
        <v>CBLL1</v>
      </c>
      <c r="B1586" s="1" t="s">
        <v>715</v>
      </c>
      <c r="C1586" s="1">
        <v>1.07384302E8</v>
      </c>
      <c r="D1586" s="1" t="s">
        <v>8</v>
      </c>
      <c r="E1586" s="1">
        <v>24.0</v>
      </c>
      <c r="F1586" s="1" t="s">
        <v>1608</v>
      </c>
      <c r="G1586" s="1">
        <v>0.201398302489</v>
      </c>
    </row>
    <row r="1587" ht="15.75" customHeight="1">
      <c r="A1587" s="1" t="str">
        <f t="shared" si="137"/>
        <v>CBLL1</v>
      </c>
      <c r="B1587" s="1" t="s">
        <v>715</v>
      </c>
      <c r="C1587" s="1">
        <v>1.07384165E8</v>
      </c>
      <c r="D1587" s="1" t="s">
        <v>8</v>
      </c>
      <c r="E1587" s="1">
        <v>22.0</v>
      </c>
      <c r="F1587" s="1" t="s">
        <v>1609</v>
      </c>
      <c r="G1587" s="1">
        <v>0.0390050656885</v>
      </c>
    </row>
    <row r="1588" ht="15.75" customHeight="1">
      <c r="A1588" s="1" t="str">
        <f t="shared" si="137"/>
        <v>CBLL1</v>
      </c>
      <c r="B1588" s="1" t="s">
        <v>715</v>
      </c>
      <c r="C1588" s="1">
        <v>1.07384154E8</v>
      </c>
      <c r="D1588" s="1" t="s">
        <v>8</v>
      </c>
      <c r="E1588" s="1">
        <v>24.0</v>
      </c>
      <c r="F1588" s="1" t="s">
        <v>1610</v>
      </c>
      <c r="G1588" s="1">
        <v>-0.0928212027164</v>
      </c>
    </row>
    <row r="1589" ht="15.75" customHeight="1">
      <c r="A1589" s="1" t="str">
        <f t="shared" si="137"/>
        <v>CBLL1</v>
      </c>
      <c r="B1589" s="1" t="s">
        <v>715</v>
      </c>
      <c r="C1589" s="1">
        <v>1.07384134E8</v>
      </c>
      <c r="D1589" s="1" t="s">
        <v>8</v>
      </c>
      <c r="E1589" s="1">
        <v>21.0</v>
      </c>
      <c r="F1589" s="1" t="s">
        <v>1611</v>
      </c>
      <c r="G1589" s="1">
        <v>-0.0594854059795</v>
      </c>
    </row>
    <row r="1590" ht="15.75" customHeight="1">
      <c r="A1590" s="1" t="str">
        <f t="shared" si="137"/>
        <v>CBLL1</v>
      </c>
      <c r="B1590" s="1" t="s">
        <v>715</v>
      </c>
      <c r="C1590" s="1">
        <v>1.07384124E8</v>
      </c>
      <c r="D1590" s="1" t="s">
        <v>8</v>
      </c>
      <c r="E1590" s="1">
        <v>24.0</v>
      </c>
      <c r="F1590" s="1" t="s">
        <v>1612</v>
      </c>
      <c r="G1590" s="1">
        <v>0.157155165434</v>
      </c>
    </row>
    <row r="1591" ht="15.75" customHeight="1">
      <c r="A1591" s="1" t="str">
        <f t="shared" si="137"/>
        <v>CBLL1</v>
      </c>
      <c r="B1591" s="1" t="s">
        <v>715</v>
      </c>
      <c r="C1591" s="1">
        <v>1.07384778E8</v>
      </c>
      <c r="D1591" s="1" t="s">
        <v>8</v>
      </c>
      <c r="E1591" s="1">
        <v>24.0</v>
      </c>
      <c r="F1591" s="1" t="s">
        <v>1613</v>
      </c>
      <c r="G1591" s="1">
        <v>0.377528636919</v>
      </c>
    </row>
    <row r="1592" ht="15.75" customHeight="1">
      <c r="A1592" s="1" t="str">
        <f t="shared" si="137"/>
        <v>CBLL1</v>
      </c>
      <c r="B1592" s="1" t="s">
        <v>715</v>
      </c>
      <c r="C1592" s="1">
        <v>1.07384226E8</v>
      </c>
      <c r="D1592" s="1" t="s">
        <v>8</v>
      </c>
      <c r="E1592" s="1">
        <v>24.0</v>
      </c>
      <c r="F1592" s="1" t="s">
        <v>1614</v>
      </c>
      <c r="G1592" s="1">
        <v>-0.196090386726</v>
      </c>
    </row>
    <row r="1593" ht="15.75" customHeight="1">
      <c r="A1593" s="1" t="str">
        <f t="shared" si="137"/>
        <v>CBLL1</v>
      </c>
      <c r="B1593" s="1" t="s">
        <v>715</v>
      </c>
      <c r="C1593" s="1">
        <v>1.07384164E8</v>
      </c>
      <c r="D1593" s="1" t="s">
        <v>14</v>
      </c>
      <c r="E1593" s="1">
        <v>24.0</v>
      </c>
      <c r="F1593" s="1" t="s">
        <v>1615</v>
      </c>
      <c r="G1593" s="1">
        <v>-0.312306526056</v>
      </c>
    </row>
    <row r="1594" ht="15.75" customHeight="1">
      <c r="A1594" s="1" t="str">
        <f t="shared" ref="A1594:A1603" si="138">"CCAR1"</f>
        <v>CCAR1</v>
      </c>
      <c r="B1594" s="1" t="s">
        <v>176</v>
      </c>
      <c r="C1594" s="1">
        <v>7.0481144E7</v>
      </c>
      <c r="D1594" s="1" t="s">
        <v>14</v>
      </c>
      <c r="E1594" s="1">
        <v>23.0</v>
      </c>
      <c r="F1594" s="1" t="s">
        <v>1616</v>
      </c>
      <c r="G1594" s="1">
        <v>0.0607939475188</v>
      </c>
    </row>
    <row r="1595" ht="15.75" customHeight="1">
      <c r="A1595" s="1" t="str">
        <f t="shared" si="138"/>
        <v>CCAR1</v>
      </c>
      <c r="B1595" s="1" t="s">
        <v>176</v>
      </c>
      <c r="C1595" s="1">
        <v>7.0481189E7</v>
      </c>
      <c r="D1595" s="1" t="s">
        <v>14</v>
      </c>
      <c r="E1595" s="1">
        <v>24.0</v>
      </c>
      <c r="F1595" s="1" t="s">
        <v>1617</v>
      </c>
      <c r="G1595" s="1">
        <v>0.819099072832</v>
      </c>
    </row>
    <row r="1596" ht="15.75" customHeight="1">
      <c r="A1596" s="1" t="str">
        <f t="shared" si="138"/>
        <v>CCAR1</v>
      </c>
      <c r="B1596" s="1" t="s">
        <v>176</v>
      </c>
      <c r="C1596" s="1">
        <v>7.0481177E7</v>
      </c>
      <c r="D1596" s="1" t="s">
        <v>14</v>
      </c>
      <c r="E1596" s="1">
        <v>24.0</v>
      </c>
      <c r="F1596" s="1" t="s">
        <v>1618</v>
      </c>
      <c r="G1596" s="1">
        <v>0.0308252669177</v>
      </c>
    </row>
    <row r="1597" ht="15.75" customHeight="1">
      <c r="A1597" s="1" t="str">
        <f t="shared" si="138"/>
        <v>CCAR1</v>
      </c>
      <c r="B1597" s="1" t="s">
        <v>176</v>
      </c>
      <c r="C1597" s="1">
        <v>7.0481167E7</v>
      </c>
      <c r="D1597" s="1" t="s">
        <v>14</v>
      </c>
      <c r="E1597" s="1">
        <v>24.0</v>
      </c>
      <c r="F1597" s="1" t="s">
        <v>1619</v>
      </c>
      <c r="G1597" s="1">
        <v>0.31023319692</v>
      </c>
    </row>
    <row r="1598" ht="15.75" customHeight="1">
      <c r="A1598" s="1" t="str">
        <f t="shared" si="138"/>
        <v>CCAR1</v>
      </c>
      <c r="B1598" s="1" t="s">
        <v>176</v>
      </c>
      <c r="C1598" s="1">
        <v>7.0481157E7</v>
      </c>
      <c r="D1598" s="1" t="s">
        <v>14</v>
      </c>
      <c r="E1598" s="1">
        <v>24.0</v>
      </c>
      <c r="F1598" s="1" t="s">
        <v>1620</v>
      </c>
      <c r="G1598" s="1">
        <v>0.101447070147</v>
      </c>
    </row>
    <row r="1599" ht="15.75" customHeight="1">
      <c r="A1599" s="1" t="str">
        <f t="shared" si="138"/>
        <v>CCAR1</v>
      </c>
      <c r="B1599" s="1" t="s">
        <v>176</v>
      </c>
      <c r="C1599" s="1">
        <v>7.0481084E7</v>
      </c>
      <c r="D1599" s="1" t="s">
        <v>14</v>
      </c>
      <c r="E1599" s="1">
        <v>23.0</v>
      </c>
      <c r="F1599" s="1" t="s">
        <v>1621</v>
      </c>
      <c r="G1599" s="1">
        <v>0.0503988180343</v>
      </c>
    </row>
    <row r="1600" ht="15.75" customHeight="1">
      <c r="A1600" s="1" t="str">
        <f t="shared" si="138"/>
        <v>CCAR1</v>
      </c>
      <c r="B1600" s="1" t="s">
        <v>176</v>
      </c>
      <c r="C1600" s="1">
        <v>7.0481039E7</v>
      </c>
      <c r="D1600" s="1" t="s">
        <v>14</v>
      </c>
      <c r="E1600" s="1">
        <v>22.0</v>
      </c>
      <c r="F1600" s="1" t="s">
        <v>1622</v>
      </c>
      <c r="G1600" s="1">
        <v>1.59200879298</v>
      </c>
    </row>
    <row r="1601" ht="15.75" customHeight="1">
      <c r="A1601" s="1" t="str">
        <f t="shared" si="138"/>
        <v>CCAR1</v>
      </c>
      <c r="B1601" s="1" t="s">
        <v>176</v>
      </c>
      <c r="C1601" s="1">
        <v>7.0480999E7</v>
      </c>
      <c r="D1601" s="1" t="s">
        <v>14</v>
      </c>
      <c r="E1601" s="1">
        <v>23.0</v>
      </c>
      <c r="F1601" s="1" t="s">
        <v>1623</v>
      </c>
      <c r="G1601" s="1">
        <v>0.0491680941856</v>
      </c>
    </row>
    <row r="1602" ht="15.75" customHeight="1">
      <c r="A1602" s="1" t="str">
        <f t="shared" si="138"/>
        <v>CCAR1</v>
      </c>
      <c r="B1602" s="1" t="s">
        <v>176</v>
      </c>
      <c r="C1602" s="1">
        <v>7.0481214E7</v>
      </c>
      <c r="D1602" s="1" t="s">
        <v>14</v>
      </c>
      <c r="E1602" s="1">
        <v>23.0</v>
      </c>
      <c r="F1602" s="1" t="s">
        <v>1624</v>
      </c>
      <c r="G1602" s="1">
        <v>0.215829484085</v>
      </c>
    </row>
    <row r="1603" ht="15.75" customHeight="1">
      <c r="A1603" s="1" t="str">
        <f t="shared" si="138"/>
        <v>CCAR1</v>
      </c>
      <c r="B1603" s="1" t="s">
        <v>176</v>
      </c>
      <c r="C1603" s="1">
        <v>7.0481199E7</v>
      </c>
      <c r="D1603" s="1" t="s">
        <v>14</v>
      </c>
      <c r="E1603" s="1">
        <v>24.0</v>
      </c>
      <c r="F1603" s="1" t="s">
        <v>1625</v>
      </c>
      <c r="G1603" s="1">
        <v>0.588892134184</v>
      </c>
    </row>
    <row r="1604" ht="15.75" customHeight="1">
      <c r="A1604" s="1" t="str">
        <f t="shared" ref="A1604:A1612" si="139">"CCDC157"</f>
        <v>CCDC157</v>
      </c>
      <c r="B1604" s="1" t="s">
        <v>222</v>
      </c>
      <c r="C1604" s="1">
        <v>3.0752638E7</v>
      </c>
      <c r="D1604" s="1" t="s">
        <v>14</v>
      </c>
      <c r="E1604" s="1">
        <v>24.0</v>
      </c>
      <c r="F1604" s="1" t="s">
        <v>1626</v>
      </c>
      <c r="G1604" s="1">
        <v>0.875176877086</v>
      </c>
    </row>
    <row r="1605" ht="15.75" customHeight="1">
      <c r="A1605" s="1" t="str">
        <f t="shared" si="139"/>
        <v>CCDC157</v>
      </c>
      <c r="B1605" s="1" t="s">
        <v>222</v>
      </c>
      <c r="C1605" s="1">
        <v>3.0752607E7</v>
      </c>
      <c r="D1605" s="1" t="s">
        <v>14</v>
      </c>
      <c r="E1605" s="1">
        <v>22.0</v>
      </c>
      <c r="F1605" s="1" t="s">
        <v>1627</v>
      </c>
      <c r="G1605" s="1">
        <v>0.58671559247</v>
      </c>
    </row>
    <row r="1606" ht="15.75" customHeight="1">
      <c r="A1606" s="1" t="str">
        <f t="shared" si="139"/>
        <v>CCDC157</v>
      </c>
      <c r="B1606" s="1" t="s">
        <v>222</v>
      </c>
      <c r="C1606" s="1">
        <v>3.0752809E7</v>
      </c>
      <c r="D1606" s="1" t="s">
        <v>8</v>
      </c>
      <c r="E1606" s="1">
        <v>23.0</v>
      </c>
      <c r="F1606" s="1" t="s">
        <v>1628</v>
      </c>
      <c r="G1606" s="1">
        <v>1.50445489378</v>
      </c>
    </row>
    <row r="1607" ht="15.75" customHeight="1">
      <c r="A1607" s="1" t="str">
        <f t="shared" si="139"/>
        <v>CCDC157</v>
      </c>
      <c r="B1607" s="1" t="s">
        <v>222</v>
      </c>
      <c r="C1607" s="1">
        <v>3.075277E7</v>
      </c>
      <c r="D1607" s="1" t="s">
        <v>8</v>
      </c>
      <c r="E1607" s="1">
        <v>24.0</v>
      </c>
      <c r="F1607" s="1" t="s">
        <v>1629</v>
      </c>
      <c r="G1607" s="1">
        <v>-0.0559738211063</v>
      </c>
    </row>
    <row r="1608" ht="15.75" customHeight="1">
      <c r="A1608" s="1" t="str">
        <f t="shared" si="139"/>
        <v>CCDC157</v>
      </c>
      <c r="B1608" s="1" t="s">
        <v>222</v>
      </c>
      <c r="C1608" s="1">
        <v>3.0752621E7</v>
      </c>
      <c r="D1608" s="1" t="s">
        <v>8</v>
      </c>
      <c r="E1608" s="1">
        <v>23.0</v>
      </c>
      <c r="F1608" s="1" t="s">
        <v>1630</v>
      </c>
      <c r="G1608" s="1">
        <v>0.620368229136</v>
      </c>
    </row>
    <row r="1609" ht="15.75" customHeight="1">
      <c r="A1609" s="1" t="str">
        <f t="shared" si="139"/>
        <v>CCDC157</v>
      </c>
      <c r="B1609" s="1" t="s">
        <v>222</v>
      </c>
      <c r="C1609" s="1">
        <v>3.0752599E7</v>
      </c>
      <c r="D1609" s="1" t="s">
        <v>8</v>
      </c>
      <c r="E1609" s="1">
        <v>28.0</v>
      </c>
      <c r="F1609" s="1" t="s">
        <v>1631</v>
      </c>
      <c r="G1609" s="1">
        <v>0.0241212224377</v>
      </c>
    </row>
    <row r="1610" ht="15.75" customHeight="1">
      <c r="A1610" s="1" t="str">
        <f t="shared" si="139"/>
        <v>CCDC157</v>
      </c>
      <c r="B1610" s="1" t="s">
        <v>222</v>
      </c>
      <c r="C1610" s="1">
        <v>3.0752577E7</v>
      </c>
      <c r="D1610" s="1" t="s">
        <v>8</v>
      </c>
      <c r="E1610" s="1">
        <v>24.0</v>
      </c>
      <c r="F1610" s="1" t="s">
        <v>1632</v>
      </c>
      <c r="G1610" s="1">
        <v>0.0237800169109</v>
      </c>
    </row>
    <row r="1611" ht="15.75" customHeight="1">
      <c r="A1611" s="1" t="str">
        <f t="shared" si="139"/>
        <v>CCDC157</v>
      </c>
      <c r="B1611" s="1" t="s">
        <v>222</v>
      </c>
      <c r="C1611" s="1">
        <v>3.0752734E7</v>
      </c>
      <c r="D1611" s="1" t="s">
        <v>14</v>
      </c>
      <c r="E1611" s="1">
        <v>24.0</v>
      </c>
      <c r="F1611" s="1" t="s">
        <v>1633</v>
      </c>
      <c r="G1611" s="1">
        <v>0.0185555167584</v>
      </c>
    </row>
    <row r="1612" ht="15.75" customHeight="1">
      <c r="A1612" s="1" t="str">
        <f t="shared" si="139"/>
        <v>CCDC157</v>
      </c>
      <c r="B1612" s="1" t="s">
        <v>222</v>
      </c>
      <c r="C1612" s="1">
        <v>3.0752627E7</v>
      </c>
      <c r="D1612" s="1" t="s">
        <v>8</v>
      </c>
      <c r="E1612" s="1">
        <v>26.0</v>
      </c>
      <c r="F1612" s="1" t="s">
        <v>1634</v>
      </c>
      <c r="G1612" s="1">
        <v>0.125059172861</v>
      </c>
    </row>
    <row r="1613" ht="15.75" customHeight="1">
      <c r="A1613" s="1" t="str">
        <f t="shared" ref="A1613:A1622" si="140">"CCDC174"</f>
        <v>CCDC174</v>
      </c>
      <c r="B1613" s="1" t="s">
        <v>119</v>
      </c>
      <c r="C1613" s="1">
        <v>1.469354E7</v>
      </c>
      <c r="D1613" s="1" t="s">
        <v>14</v>
      </c>
      <c r="E1613" s="1">
        <v>24.0</v>
      </c>
      <c r="F1613" s="1" t="s">
        <v>1635</v>
      </c>
      <c r="G1613" s="1">
        <v>0.0278248262655</v>
      </c>
    </row>
    <row r="1614" ht="15.75" customHeight="1">
      <c r="A1614" s="1" t="str">
        <f t="shared" si="140"/>
        <v>CCDC174</v>
      </c>
      <c r="B1614" s="1" t="s">
        <v>119</v>
      </c>
      <c r="C1614" s="1">
        <v>1.4693265E7</v>
      </c>
      <c r="D1614" s="1" t="s">
        <v>14</v>
      </c>
      <c r="E1614" s="1">
        <v>23.0</v>
      </c>
      <c r="F1614" s="1" t="s">
        <v>1636</v>
      </c>
      <c r="G1614" s="1">
        <v>0.021348187053</v>
      </c>
    </row>
    <row r="1615" ht="15.75" customHeight="1">
      <c r="A1615" s="1" t="str">
        <f t="shared" si="140"/>
        <v>CCDC174</v>
      </c>
      <c r="B1615" s="1" t="s">
        <v>119</v>
      </c>
      <c r="C1615" s="1">
        <v>1.4693277E7</v>
      </c>
      <c r="D1615" s="1" t="s">
        <v>14</v>
      </c>
      <c r="E1615" s="1">
        <v>23.0</v>
      </c>
      <c r="F1615" s="1" t="s">
        <v>1637</v>
      </c>
      <c r="G1615" s="1">
        <v>0.0290808891419</v>
      </c>
    </row>
    <row r="1616" ht="15.75" customHeight="1">
      <c r="A1616" s="1" t="str">
        <f t="shared" si="140"/>
        <v>CCDC174</v>
      </c>
      <c r="B1616" s="1" t="s">
        <v>119</v>
      </c>
      <c r="C1616" s="1">
        <v>1.469329E7</v>
      </c>
      <c r="D1616" s="1" t="s">
        <v>14</v>
      </c>
      <c r="E1616" s="1">
        <v>23.0</v>
      </c>
      <c r="F1616" s="1" t="s">
        <v>1638</v>
      </c>
      <c r="G1616" s="1">
        <v>1.222490503</v>
      </c>
    </row>
    <row r="1617" ht="15.75" customHeight="1">
      <c r="A1617" s="1" t="str">
        <f t="shared" si="140"/>
        <v>CCDC174</v>
      </c>
      <c r="B1617" s="1" t="s">
        <v>119</v>
      </c>
      <c r="C1617" s="1">
        <v>1.46933E7</v>
      </c>
      <c r="D1617" s="1" t="s">
        <v>14</v>
      </c>
      <c r="E1617" s="1">
        <v>24.0</v>
      </c>
      <c r="F1617" s="1" t="s">
        <v>1639</v>
      </c>
      <c r="G1617" s="1">
        <v>0.867488070657</v>
      </c>
    </row>
    <row r="1618" ht="15.75" customHeight="1">
      <c r="A1618" s="1" t="str">
        <f t="shared" si="140"/>
        <v>CCDC174</v>
      </c>
      <c r="B1618" s="1" t="s">
        <v>119</v>
      </c>
      <c r="C1618" s="1">
        <v>1.4693565E7</v>
      </c>
      <c r="D1618" s="1" t="s">
        <v>14</v>
      </c>
      <c r="E1618" s="1">
        <v>24.0</v>
      </c>
      <c r="F1618" s="1" t="s">
        <v>1640</v>
      </c>
      <c r="G1618" s="1">
        <v>0.0267841406996</v>
      </c>
    </row>
    <row r="1619" ht="15.75" customHeight="1">
      <c r="A1619" s="1" t="str">
        <f t="shared" si="140"/>
        <v>CCDC174</v>
      </c>
      <c r="B1619" s="1" t="s">
        <v>119</v>
      </c>
      <c r="C1619" s="1">
        <v>1.4693262E7</v>
      </c>
      <c r="D1619" s="1" t="s">
        <v>8</v>
      </c>
      <c r="E1619" s="1">
        <v>21.0</v>
      </c>
      <c r="F1619" s="1" t="s">
        <v>1641</v>
      </c>
      <c r="G1619" s="1">
        <v>0.00773863749768</v>
      </c>
    </row>
    <row r="1620" ht="15.75" customHeight="1">
      <c r="A1620" s="1" t="str">
        <f t="shared" si="140"/>
        <v>CCDC174</v>
      </c>
      <c r="B1620" s="1" t="s">
        <v>119</v>
      </c>
      <c r="C1620" s="1">
        <v>1.4693291E7</v>
      </c>
      <c r="D1620" s="1" t="s">
        <v>8</v>
      </c>
      <c r="E1620" s="1">
        <v>23.0</v>
      </c>
      <c r="F1620" s="1" t="s">
        <v>1642</v>
      </c>
      <c r="G1620" s="1">
        <v>0.910021426346</v>
      </c>
    </row>
    <row r="1621" ht="15.75" customHeight="1">
      <c r="A1621" s="1" t="str">
        <f t="shared" si="140"/>
        <v>CCDC174</v>
      </c>
      <c r="B1621" s="1" t="s">
        <v>119</v>
      </c>
      <c r="C1621" s="1">
        <v>1.4693497E7</v>
      </c>
      <c r="D1621" s="1" t="s">
        <v>8</v>
      </c>
      <c r="E1621" s="1">
        <v>24.0</v>
      </c>
      <c r="F1621" s="1" t="s">
        <v>1643</v>
      </c>
      <c r="G1621" s="1">
        <v>0.0211543706813</v>
      </c>
    </row>
    <row r="1622" ht="15.75" customHeight="1">
      <c r="A1622" s="1" t="str">
        <f t="shared" si="140"/>
        <v>CCDC174</v>
      </c>
      <c r="B1622" s="1" t="s">
        <v>119</v>
      </c>
      <c r="C1622" s="1">
        <v>1.4693312E7</v>
      </c>
      <c r="D1622" s="1" t="s">
        <v>8</v>
      </c>
      <c r="E1622" s="1">
        <v>24.0</v>
      </c>
      <c r="F1622" s="1" t="s">
        <v>1644</v>
      </c>
      <c r="G1622" s="1">
        <v>0.509865063367</v>
      </c>
    </row>
    <row r="1623" ht="15.75" customHeight="1">
      <c r="A1623" s="1" t="str">
        <f t="shared" ref="A1623:A1632" si="141">"CCDC22"</f>
        <v>CCDC22</v>
      </c>
      <c r="B1623" s="1" t="s">
        <v>50</v>
      </c>
      <c r="C1623" s="1">
        <v>4.9092066E7</v>
      </c>
      <c r="D1623" s="1" t="s">
        <v>8</v>
      </c>
      <c r="E1623" s="1">
        <v>24.0</v>
      </c>
      <c r="F1623" s="1" t="s">
        <v>1645</v>
      </c>
      <c r="G1623" s="1">
        <v>0.366376176766</v>
      </c>
    </row>
    <row r="1624" ht="15.75" customHeight="1">
      <c r="A1624" s="1" t="str">
        <f t="shared" si="141"/>
        <v>CCDC22</v>
      </c>
      <c r="B1624" s="1" t="s">
        <v>50</v>
      </c>
      <c r="C1624" s="1">
        <v>4.9092039E7</v>
      </c>
      <c r="D1624" s="1" t="s">
        <v>8</v>
      </c>
      <c r="E1624" s="1">
        <v>23.0</v>
      </c>
      <c r="F1624" s="1" t="s">
        <v>1646</v>
      </c>
      <c r="G1624" s="1">
        <v>0.853605905368</v>
      </c>
    </row>
    <row r="1625" ht="15.75" customHeight="1">
      <c r="A1625" s="1" t="str">
        <f t="shared" si="141"/>
        <v>CCDC22</v>
      </c>
      <c r="B1625" s="1" t="s">
        <v>50</v>
      </c>
      <c r="C1625" s="1">
        <v>4.9092168E7</v>
      </c>
      <c r="D1625" s="1" t="s">
        <v>8</v>
      </c>
      <c r="E1625" s="1">
        <v>23.0</v>
      </c>
      <c r="F1625" s="1" t="s">
        <v>1647</v>
      </c>
      <c r="G1625" s="1">
        <v>1.08428987761</v>
      </c>
    </row>
    <row r="1626" ht="15.75" customHeight="1">
      <c r="A1626" s="1" t="str">
        <f t="shared" si="141"/>
        <v>CCDC22</v>
      </c>
      <c r="B1626" s="1" t="s">
        <v>50</v>
      </c>
      <c r="C1626" s="1">
        <v>4.9092122E7</v>
      </c>
      <c r="D1626" s="1" t="s">
        <v>8</v>
      </c>
      <c r="E1626" s="1">
        <v>24.0</v>
      </c>
      <c r="F1626" s="1" t="s">
        <v>1648</v>
      </c>
      <c r="G1626" s="1">
        <v>0.795079454146</v>
      </c>
    </row>
    <row r="1627" ht="15.75" customHeight="1">
      <c r="A1627" s="1" t="str">
        <f t="shared" si="141"/>
        <v>CCDC22</v>
      </c>
      <c r="B1627" s="1" t="s">
        <v>50</v>
      </c>
      <c r="C1627" s="1">
        <v>4.9092116E7</v>
      </c>
      <c r="D1627" s="1" t="s">
        <v>8</v>
      </c>
      <c r="E1627" s="1">
        <v>24.0</v>
      </c>
      <c r="F1627" s="1" t="s">
        <v>1649</v>
      </c>
      <c r="G1627" s="1">
        <v>0.808555382098</v>
      </c>
    </row>
    <row r="1628" ht="15.75" customHeight="1">
      <c r="A1628" s="1" t="str">
        <f t="shared" si="141"/>
        <v>CCDC22</v>
      </c>
      <c r="B1628" s="1" t="s">
        <v>50</v>
      </c>
      <c r="C1628" s="1">
        <v>4.9092198E7</v>
      </c>
      <c r="D1628" s="1" t="s">
        <v>8</v>
      </c>
      <c r="E1628" s="1">
        <v>24.0</v>
      </c>
      <c r="F1628" s="1" t="s">
        <v>1650</v>
      </c>
      <c r="G1628" s="1">
        <v>0.320122054162</v>
      </c>
    </row>
    <row r="1629" ht="15.75" customHeight="1">
      <c r="A1629" s="1" t="str">
        <f t="shared" si="141"/>
        <v>CCDC22</v>
      </c>
      <c r="B1629" s="1" t="s">
        <v>50</v>
      </c>
      <c r="C1629" s="1">
        <v>4.909211E7</v>
      </c>
      <c r="D1629" s="1" t="s">
        <v>8</v>
      </c>
      <c r="E1629" s="1">
        <v>23.0</v>
      </c>
      <c r="F1629" s="1" t="s">
        <v>1651</v>
      </c>
      <c r="G1629" s="1">
        <v>0.792819870142</v>
      </c>
    </row>
    <row r="1630" ht="15.75" customHeight="1">
      <c r="A1630" s="1" t="str">
        <f t="shared" si="141"/>
        <v>CCDC22</v>
      </c>
      <c r="B1630" s="1" t="s">
        <v>50</v>
      </c>
      <c r="C1630" s="1">
        <v>4.909188E7</v>
      </c>
      <c r="D1630" s="1" t="s">
        <v>8</v>
      </c>
      <c r="E1630" s="1">
        <v>24.0</v>
      </c>
      <c r="F1630" s="1" t="s">
        <v>1652</v>
      </c>
      <c r="G1630" s="1">
        <v>0.497669820843</v>
      </c>
    </row>
    <row r="1631" ht="15.75" customHeight="1">
      <c r="A1631" s="1" t="str">
        <f t="shared" si="141"/>
        <v>CCDC22</v>
      </c>
      <c r="B1631" s="1" t="s">
        <v>50</v>
      </c>
      <c r="C1631" s="1">
        <v>4.9091943E7</v>
      </c>
      <c r="D1631" s="1" t="s">
        <v>8</v>
      </c>
      <c r="E1631" s="1">
        <v>24.0</v>
      </c>
      <c r="F1631" s="1" t="s">
        <v>1653</v>
      </c>
      <c r="G1631" s="1">
        <v>0.841811077809</v>
      </c>
    </row>
    <row r="1632" ht="15.75" customHeight="1">
      <c r="A1632" s="1" t="str">
        <f t="shared" si="141"/>
        <v>CCDC22</v>
      </c>
      <c r="B1632" s="1" t="s">
        <v>50</v>
      </c>
      <c r="C1632" s="1">
        <v>4.9092099E7</v>
      </c>
      <c r="D1632" s="1" t="s">
        <v>14</v>
      </c>
      <c r="E1632" s="1">
        <v>24.0</v>
      </c>
      <c r="F1632" s="1" t="s">
        <v>1654</v>
      </c>
      <c r="G1632" s="1">
        <v>1.06210421702</v>
      </c>
    </row>
    <row r="1633" ht="15.75" customHeight="1">
      <c r="A1633" s="1" t="str">
        <f t="shared" ref="A1633:A1640" si="142">"CCDC51"</f>
        <v>CCDC51</v>
      </c>
      <c r="B1633" s="1" t="s">
        <v>119</v>
      </c>
      <c r="C1633" s="1">
        <v>4.8481319E7</v>
      </c>
      <c r="D1633" s="1" t="s">
        <v>8</v>
      </c>
      <c r="E1633" s="1">
        <v>24.0</v>
      </c>
      <c r="F1633" s="1" t="s">
        <v>1655</v>
      </c>
      <c r="G1633" s="1">
        <v>0.916469731635</v>
      </c>
    </row>
    <row r="1634" ht="15.75" customHeight="1">
      <c r="A1634" s="1" t="str">
        <f t="shared" si="142"/>
        <v>CCDC51</v>
      </c>
      <c r="B1634" s="1" t="s">
        <v>119</v>
      </c>
      <c r="C1634" s="1">
        <v>4.8481384E7</v>
      </c>
      <c r="D1634" s="1" t="s">
        <v>8</v>
      </c>
      <c r="E1634" s="1">
        <v>24.0</v>
      </c>
      <c r="F1634" s="1" t="s">
        <v>1656</v>
      </c>
      <c r="G1634" s="1">
        <v>0.759125158867</v>
      </c>
    </row>
    <row r="1635" ht="15.75" customHeight="1">
      <c r="A1635" s="1" t="str">
        <f t="shared" si="142"/>
        <v>CCDC51</v>
      </c>
      <c r="B1635" s="1" t="s">
        <v>119</v>
      </c>
      <c r="C1635" s="1">
        <v>4.8481396E7</v>
      </c>
      <c r="D1635" s="1" t="s">
        <v>8</v>
      </c>
      <c r="E1635" s="1">
        <v>23.0</v>
      </c>
      <c r="F1635" s="1" t="s">
        <v>1657</v>
      </c>
      <c r="G1635" s="1">
        <v>0.988329973175</v>
      </c>
    </row>
    <row r="1636" ht="15.75" customHeight="1">
      <c r="A1636" s="1" t="str">
        <f t="shared" si="142"/>
        <v>CCDC51</v>
      </c>
      <c r="B1636" s="1" t="s">
        <v>119</v>
      </c>
      <c r="C1636" s="1">
        <v>4.8481454E7</v>
      </c>
      <c r="D1636" s="1" t="s">
        <v>8</v>
      </c>
      <c r="E1636" s="1">
        <v>24.0</v>
      </c>
      <c r="F1636" s="1" t="s">
        <v>1658</v>
      </c>
      <c r="G1636" s="1">
        <v>0.617705645043</v>
      </c>
    </row>
    <row r="1637" ht="15.75" customHeight="1">
      <c r="A1637" s="1" t="str">
        <f t="shared" si="142"/>
        <v>CCDC51</v>
      </c>
      <c r="B1637" s="1" t="s">
        <v>119</v>
      </c>
      <c r="C1637" s="1">
        <v>4.8481466E7</v>
      </c>
      <c r="D1637" s="1" t="s">
        <v>8</v>
      </c>
      <c r="E1637" s="1">
        <v>24.0</v>
      </c>
      <c r="F1637" s="1" t="s">
        <v>1659</v>
      </c>
      <c r="G1637" s="1">
        <v>0.524813733883</v>
      </c>
    </row>
    <row r="1638" ht="15.75" customHeight="1">
      <c r="A1638" s="1" t="str">
        <f t="shared" si="142"/>
        <v>CCDC51</v>
      </c>
      <c r="B1638" s="1" t="s">
        <v>119</v>
      </c>
      <c r="C1638" s="1">
        <v>4.8481497E7</v>
      </c>
      <c r="D1638" s="1" t="s">
        <v>8</v>
      </c>
      <c r="E1638" s="1">
        <v>24.0</v>
      </c>
      <c r="F1638" s="1" t="s">
        <v>1660</v>
      </c>
      <c r="G1638" s="1">
        <v>0.960147724597</v>
      </c>
    </row>
    <row r="1639" ht="15.75" customHeight="1">
      <c r="A1639" s="1" t="str">
        <f t="shared" si="142"/>
        <v>CCDC51</v>
      </c>
      <c r="B1639" s="1" t="s">
        <v>119</v>
      </c>
      <c r="C1639" s="1">
        <v>4.8481427E7</v>
      </c>
      <c r="D1639" s="1" t="s">
        <v>14</v>
      </c>
      <c r="E1639" s="1">
        <v>24.0</v>
      </c>
      <c r="F1639" s="1" t="s">
        <v>1661</v>
      </c>
      <c r="G1639" s="1">
        <v>0.356704565122</v>
      </c>
    </row>
    <row r="1640" ht="15.75" customHeight="1">
      <c r="A1640" s="1" t="str">
        <f t="shared" si="142"/>
        <v>CCDC51</v>
      </c>
      <c r="B1640" s="1" t="s">
        <v>119</v>
      </c>
      <c r="C1640" s="1">
        <v>4.8481293E7</v>
      </c>
      <c r="D1640" s="1" t="s">
        <v>8</v>
      </c>
      <c r="E1640" s="1">
        <v>24.0</v>
      </c>
      <c r="F1640" s="1" t="s">
        <v>1662</v>
      </c>
      <c r="G1640" s="1">
        <v>1.05152230223</v>
      </c>
    </row>
    <row r="1641" ht="15.75" customHeight="1">
      <c r="A1641" s="1" t="str">
        <f t="shared" ref="A1641:A1650" si="143">"CCDC58"</f>
        <v>CCDC58</v>
      </c>
      <c r="B1641" s="1" t="s">
        <v>119</v>
      </c>
      <c r="C1641" s="1">
        <v>1.22101947E8</v>
      </c>
      <c r="D1641" s="1" t="s">
        <v>8</v>
      </c>
      <c r="E1641" s="1">
        <v>24.0</v>
      </c>
      <c r="F1641" s="1" t="s">
        <v>1663</v>
      </c>
      <c r="G1641" s="1">
        <v>0.256971814027</v>
      </c>
    </row>
    <row r="1642" ht="15.75" customHeight="1">
      <c r="A1642" s="1" t="str">
        <f t="shared" si="143"/>
        <v>CCDC58</v>
      </c>
      <c r="B1642" s="1" t="s">
        <v>119</v>
      </c>
      <c r="C1642" s="1">
        <v>1.22102006E8</v>
      </c>
      <c r="D1642" s="1" t="s">
        <v>14</v>
      </c>
      <c r="E1642" s="1">
        <v>24.0</v>
      </c>
      <c r="F1642" s="1" t="s">
        <v>1664</v>
      </c>
      <c r="G1642" s="1">
        <v>0.319383700309</v>
      </c>
    </row>
    <row r="1643" ht="15.75" customHeight="1">
      <c r="A1643" s="1" t="str">
        <f t="shared" si="143"/>
        <v>CCDC58</v>
      </c>
      <c r="B1643" s="1" t="s">
        <v>119</v>
      </c>
      <c r="C1643" s="1">
        <v>1.22101802E8</v>
      </c>
      <c r="D1643" s="1" t="s">
        <v>8</v>
      </c>
      <c r="E1643" s="1">
        <v>24.0</v>
      </c>
      <c r="F1643" s="1" t="s">
        <v>1665</v>
      </c>
      <c r="G1643" s="1">
        <v>0.498105450538</v>
      </c>
    </row>
    <row r="1644" ht="15.75" customHeight="1">
      <c r="A1644" s="1" t="str">
        <f t="shared" si="143"/>
        <v>CCDC58</v>
      </c>
      <c r="B1644" s="1" t="s">
        <v>119</v>
      </c>
      <c r="C1644" s="1">
        <v>1.22101831E8</v>
      </c>
      <c r="D1644" s="1" t="s">
        <v>8</v>
      </c>
      <c r="E1644" s="1">
        <v>24.0</v>
      </c>
      <c r="F1644" s="1" t="s">
        <v>1666</v>
      </c>
      <c r="G1644" s="1">
        <v>0.804929975695</v>
      </c>
    </row>
    <row r="1645" ht="15.75" customHeight="1">
      <c r="A1645" s="1" t="str">
        <f t="shared" si="143"/>
        <v>CCDC58</v>
      </c>
      <c r="B1645" s="1" t="s">
        <v>119</v>
      </c>
      <c r="C1645" s="1">
        <v>1.22101857E8</v>
      </c>
      <c r="D1645" s="1" t="s">
        <v>8</v>
      </c>
      <c r="E1645" s="1">
        <v>24.0</v>
      </c>
      <c r="F1645" s="1" t="s">
        <v>1667</v>
      </c>
      <c r="G1645" s="1">
        <v>0.178166872805</v>
      </c>
    </row>
    <row r="1646" ht="15.75" customHeight="1">
      <c r="A1646" s="1" t="str">
        <f t="shared" si="143"/>
        <v>CCDC58</v>
      </c>
      <c r="B1646" s="1" t="s">
        <v>119</v>
      </c>
      <c r="C1646" s="1">
        <v>1.22101864E8</v>
      </c>
      <c r="D1646" s="1" t="s">
        <v>8</v>
      </c>
      <c r="E1646" s="1">
        <v>23.0</v>
      </c>
      <c r="F1646" s="1" t="s">
        <v>1668</v>
      </c>
      <c r="G1646" s="1">
        <v>0.114860793604</v>
      </c>
    </row>
    <row r="1647" ht="15.75" customHeight="1">
      <c r="A1647" s="1" t="str">
        <f t="shared" si="143"/>
        <v>CCDC58</v>
      </c>
      <c r="B1647" s="1" t="s">
        <v>119</v>
      </c>
      <c r="C1647" s="1">
        <v>1.22101885E8</v>
      </c>
      <c r="D1647" s="1" t="s">
        <v>8</v>
      </c>
      <c r="E1647" s="1">
        <v>24.0</v>
      </c>
      <c r="F1647" s="1" t="s">
        <v>1669</v>
      </c>
      <c r="G1647" s="1">
        <v>0.43419172777</v>
      </c>
    </row>
    <row r="1648" ht="15.75" customHeight="1">
      <c r="A1648" s="1" t="str">
        <f t="shared" si="143"/>
        <v>CCDC58</v>
      </c>
      <c r="B1648" s="1" t="s">
        <v>119</v>
      </c>
      <c r="C1648" s="1">
        <v>1.22101983E8</v>
      </c>
      <c r="D1648" s="1" t="s">
        <v>14</v>
      </c>
      <c r="E1648" s="1">
        <v>24.0</v>
      </c>
      <c r="F1648" s="1" t="s">
        <v>1670</v>
      </c>
      <c r="G1648" s="1">
        <v>0.251434127445</v>
      </c>
    </row>
    <row r="1649" ht="15.75" customHeight="1">
      <c r="A1649" s="1" t="str">
        <f t="shared" si="143"/>
        <v>CCDC58</v>
      </c>
      <c r="B1649" s="1" t="s">
        <v>119</v>
      </c>
      <c r="C1649" s="1">
        <v>1.22102012E8</v>
      </c>
      <c r="D1649" s="1" t="s">
        <v>8</v>
      </c>
      <c r="E1649" s="1">
        <v>24.0</v>
      </c>
      <c r="F1649" s="1" t="s">
        <v>1671</v>
      </c>
      <c r="G1649" s="1">
        <v>1.12206200096</v>
      </c>
    </row>
    <row r="1650" ht="15.75" customHeight="1">
      <c r="A1650" s="1" t="str">
        <f t="shared" si="143"/>
        <v>CCDC58</v>
      </c>
      <c r="B1650" s="1" t="s">
        <v>119</v>
      </c>
      <c r="C1650" s="1">
        <v>1.22102121E8</v>
      </c>
      <c r="D1650" s="1" t="s">
        <v>14</v>
      </c>
      <c r="E1650" s="1">
        <v>23.0</v>
      </c>
      <c r="F1650" s="1" t="s">
        <v>1672</v>
      </c>
      <c r="G1650" s="1">
        <v>1.07300802335</v>
      </c>
    </row>
    <row r="1651" ht="15.75" customHeight="1">
      <c r="A1651" s="1" t="str">
        <f t="shared" ref="A1651:A1660" si="144">"CCDC6"</f>
        <v>CCDC6</v>
      </c>
      <c r="B1651" s="1" t="s">
        <v>176</v>
      </c>
      <c r="C1651" s="1">
        <v>6.1666437E7</v>
      </c>
      <c r="D1651" s="1" t="s">
        <v>14</v>
      </c>
      <c r="E1651" s="1">
        <v>24.0</v>
      </c>
      <c r="F1651" s="1" t="s">
        <v>1673</v>
      </c>
      <c r="G1651" s="1">
        <v>0.482595960478</v>
      </c>
    </row>
    <row r="1652" ht="15.75" customHeight="1">
      <c r="A1652" s="1" t="str">
        <f t="shared" si="144"/>
        <v>CCDC6</v>
      </c>
      <c r="B1652" s="1" t="s">
        <v>176</v>
      </c>
      <c r="C1652" s="1">
        <v>6.1666275E7</v>
      </c>
      <c r="D1652" s="1" t="s">
        <v>14</v>
      </c>
      <c r="E1652" s="1">
        <v>24.0</v>
      </c>
      <c r="F1652" s="1" t="s">
        <v>1674</v>
      </c>
      <c r="G1652" s="1">
        <v>0.596283411955</v>
      </c>
    </row>
    <row r="1653" ht="15.75" customHeight="1">
      <c r="A1653" s="1" t="str">
        <f t="shared" si="144"/>
        <v>CCDC6</v>
      </c>
      <c r="B1653" s="1" t="s">
        <v>176</v>
      </c>
      <c r="C1653" s="1">
        <v>6.1666264E7</v>
      </c>
      <c r="D1653" s="1" t="s">
        <v>14</v>
      </c>
      <c r="E1653" s="1">
        <v>24.0</v>
      </c>
      <c r="F1653" s="1" t="s">
        <v>1675</v>
      </c>
      <c r="G1653" s="1">
        <v>0.608265246</v>
      </c>
    </row>
    <row r="1654" ht="15.75" customHeight="1">
      <c r="A1654" s="1" t="str">
        <f t="shared" si="144"/>
        <v>CCDC6</v>
      </c>
      <c r="B1654" s="1" t="s">
        <v>176</v>
      </c>
      <c r="C1654" s="1">
        <v>6.1666257E7</v>
      </c>
      <c r="D1654" s="1" t="s">
        <v>14</v>
      </c>
      <c r="E1654" s="1">
        <v>24.0</v>
      </c>
      <c r="F1654" s="1" t="s">
        <v>1676</v>
      </c>
      <c r="G1654" s="1">
        <v>0.673761070719</v>
      </c>
    </row>
    <row r="1655" ht="15.75" customHeight="1">
      <c r="A1655" s="1" t="str">
        <f t="shared" si="144"/>
        <v>CCDC6</v>
      </c>
      <c r="B1655" s="1" t="s">
        <v>176</v>
      </c>
      <c r="C1655" s="1">
        <v>6.1666417E7</v>
      </c>
      <c r="D1655" s="1" t="s">
        <v>14</v>
      </c>
      <c r="E1655" s="1">
        <v>23.0</v>
      </c>
      <c r="F1655" s="1" t="s">
        <v>1677</v>
      </c>
      <c r="G1655" s="1">
        <v>1.13977979879</v>
      </c>
    </row>
    <row r="1656" ht="15.75" customHeight="1">
      <c r="A1656" s="1" t="str">
        <f t="shared" si="144"/>
        <v>CCDC6</v>
      </c>
      <c r="B1656" s="1" t="s">
        <v>176</v>
      </c>
      <c r="C1656" s="1">
        <v>6.1666348E7</v>
      </c>
      <c r="D1656" s="1" t="s">
        <v>8</v>
      </c>
      <c r="E1656" s="1">
        <v>24.0</v>
      </c>
      <c r="F1656" s="1" t="s">
        <v>1678</v>
      </c>
      <c r="G1656" s="1">
        <v>0.697328826673</v>
      </c>
    </row>
    <row r="1657" ht="15.75" customHeight="1">
      <c r="A1657" s="1" t="str">
        <f t="shared" si="144"/>
        <v>CCDC6</v>
      </c>
      <c r="B1657" s="1" t="s">
        <v>176</v>
      </c>
      <c r="C1657" s="1">
        <v>6.1666261E7</v>
      </c>
      <c r="D1657" s="1" t="s">
        <v>8</v>
      </c>
      <c r="E1657" s="1">
        <v>23.0</v>
      </c>
      <c r="F1657" s="1" t="s">
        <v>1679</v>
      </c>
      <c r="G1657" s="1">
        <v>-0.0177364074192</v>
      </c>
    </row>
    <row r="1658" ht="15.75" customHeight="1">
      <c r="A1658" s="1" t="str">
        <f t="shared" si="144"/>
        <v>CCDC6</v>
      </c>
      <c r="B1658" s="1" t="s">
        <v>176</v>
      </c>
      <c r="C1658" s="1">
        <v>6.166645E7</v>
      </c>
      <c r="D1658" s="1" t="s">
        <v>14</v>
      </c>
      <c r="E1658" s="1">
        <v>24.0</v>
      </c>
      <c r="F1658" s="1" t="s">
        <v>1680</v>
      </c>
      <c r="G1658" s="1">
        <v>0.0939023418931</v>
      </c>
    </row>
    <row r="1659" ht="15.75" customHeight="1">
      <c r="A1659" s="1" t="str">
        <f t="shared" si="144"/>
        <v>CCDC6</v>
      </c>
      <c r="B1659" s="1" t="s">
        <v>176</v>
      </c>
      <c r="C1659" s="1">
        <v>6.1666387E7</v>
      </c>
      <c r="D1659" s="1" t="s">
        <v>8</v>
      </c>
      <c r="E1659" s="1">
        <v>24.0</v>
      </c>
      <c r="F1659" s="1" t="s">
        <v>1681</v>
      </c>
      <c r="G1659" s="1">
        <v>0.403333373716</v>
      </c>
    </row>
    <row r="1660" ht="15.75" customHeight="1">
      <c r="A1660" s="1" t="str">
        <f t="shared" si="144"/>
        <v>CCDC6</v>
      </c>
      <c r="B1660" s="1" t="s">
        <v>176</v>
      </c>
      <c r="C1660" s="1">
        <v>6.1666146E7</v>
      </c>
      <c r="D1660" s="1" t="s">
        <v>8</v>
      </c>
      <c r="E1660" s="1">
        <v>24.0</v>
      </c>
      <c r="F1660" s="1" t="s">
        <v>1682</v>
      </c>
      <c r="G1660" s="1">
        <v>1.16289137454</v>
      </c>
    </row>
    <row r="1661" ht="15.75" customHeight="1">
      <c r="A1661" s="1" t="str">
        <f t="shared" ref="A1661:A1670" si="145">"CCDC84"</f>
        <v>CCDC84</v>
      </c>
      <c r="B1661" s="1" t="s">
        <v>328</v>
      </c>
      <c r="C1661" s="1">
        <v>1.18869114E8</v>
      </c>
      <c r="D1661" s="1" t="s">
        <v>14</v>
      </c>
      <c r="E1661" s="1">
        <v>22.0</v>
      </c>
      <c r="F1661" s="1" t="s">
        <v>1683</v>
      </c>
      <c r="G1661" s="1">
        <v>-0.138785330307</v>
      </c>
    </row>
    <row r="1662" ht="15.75" customHeight="1">
      <c r="A1662" s="1" t="str">
        <f t="shared" si="145"/>
        <v>CCDC84</v>
      </c>
      <c r="B1662" s="1" t="s">
        <v>328</v>
      </c>
      <c r="C1662" s="1">
        <v>1.18869124E8</v>
      </c>
      <c r="D1662" s="1" t="s">
        <v>14</v>
      </c>
      <c r="E1662" s="1">
        <v>24.0</v>
      </c>
      <c r="F1662" s="1" t="s">
        <v>1684</v>
      </c>
      <c r="G1662" s="1">
        <v>0.0537613495232</v>
      </c>
    </row>
    <row r="1663" ht="15.75" customHeight="1">
      <c r="A1663" s="1" t="str">
        <f t="shared" si="145"/>
        <v>CCDC84</v>
      </c>
      <c r="B1663" s="1" t="s">
        <v>328</v>
      </c>
      <c r="C1663" s="1">
        <v>1.18868803E8</v>
      </c>
      <c r="D1663" s="1" t="s">
        <v>8</v>
      </c>
      <c r="E1663" s="1">
        <v>24.0</v>
      </c>
      <c r="F1663" s="1" t="s">
        <v>1685</v>
      </c>
      <c r="G1663" s="1">
        <v>0.847286868219</v>
      </c>
    </row>
    <row r="1664" ht="15.75" customHeight="1">
      <c r="A1664" s="1" t="str">
        <f t="shared" si="145"/>
        <v>CCDC84</v>
      </c>
      <c r="B1664" s="1" t="s">
        <v>328</v>
      </c>
      <c r="C1664" s="1">
        <v>1.18868855E8</v>
      </c>
      <c r="D1664" s="1" t="s">
        <v>8</v>
      </c>
      <c r="E1664" s="1">
        <v>23.0</v>
      </c>
      <c r="F1664" s="1" t="s">
        <v>1686</v>
      </c>
      <c r="G1664" s="1">
        <v>0.52457219426</v>
      </c>
    </row>
    <row r="1665" ht="15.75" customHeight="1">
      <c r="A1665" s="1" t="str">
        <f t="shared" si="145"/>
        <v>CCDC84</v>
      </c>
      <c r="B1665" s="1" t="s">
        <v>328</v>
      </c>
      <c r="C1665" s="1">
        <v>1.18868892E8</v>
      </c>
      <c r="D1665" s="1" t="s">
        <v>8</v>
      </c>
      <c r="E1665" s="1">
        <v>23.0</v>
      </c>
      <c r="F1665" s="1" t="s">
        <v>1687</v>
      </c>
      <c r="G1665" s="1">
        <v>0.0601082860552</v>
      </c>
    </row>
    <row r="1666" ht="15.75" customHeight="1">
      <c r="A1666" s="1" t="str">
        <f t="shared" si="145"/>
        <v>CCDC84</v>
      </c>
      <c r="B1666" s="1" t="s">
        <v>328</v>
      </c>
      <c r="C1666" s="1">
        <v>1.18868913E8</v>
      </c>
      <c r="D1666" s="1" t="s">
        <v>8</v>
      </c>
      <c r="E1666" s="1">
        <v>24.0</v>
      </c>
      <c r="F1666" s="1" t="s">
        <v>1688</v>
      </c>
      <c r="G1666" s="1">
        <v>0.04038313751</v>
      </c>
    </row>
    <row r="1667" ht="15.75" customHeight="1">
      <c r="A1667" s="1" t="str">
        <f t="shared" si="145"/>
        <v>CCDC84</v>
      </c>
      <c r="B1667" s="1" t="s">
        <v>328</v>
      </c>
      <c r="C1667" s="1">
        <v>1.18868858E8</v>
      </c>
      <c r="D1667" s="1" t="s">
        <v>14</v>
      </c>
      <c r="E1667" s="1">
        <v>24.0</v>
      </c>
      <c r="F1667" s="1" t="s">
        <v>1689</v>
      </c>
      <c r="G1667" s="1">
        <v>0.0579480355427</v>
      </c>
    </row>
    <row r="1668" ht="15.75" customHeight="1">
      <c r="A1668" s="1" t="str">
        <f t="shared" si="145"/>
        <v>CCDC84</v>
      </c>
      <c r="B1668" s="1" t="s">
        <v>328</v>
      </c>
      <c r="C1668" s="1">
        <v>1.18868873E8</v>
      </c>
      <c r="D1668" s="1" t="s">
        <v>14</v>
      </c>
      <c r="E1668" s="1">
        <v>24.0</v>
      </c>
      <c r="F1668" s="1" t="s">
        <v>1690</v>
      </c>
      <c r="G1668" s="1">
        <v>0.991930148898</v>
      </c>
    </row>
    <row r="1669" ht="15.75" customHeight="1">
      <c r="A1669" s="1" t="str">
        <f t="shared" si="145"/>
        <v>CCDC84</v>
      </c>
      <c r="B1669" s="1" t="s">
        <v>328</v>
      </c>
      <c r="C1669" s="1">
        <v>1.18868883E8</v>
      </c>
      <c r="D1669" s="1" t="s">
        <v>14</v>
      </c>
      <c r="E1669" s="1">
        <v>23.0</v>
      </c>
      <c r="F1669" s="1" t="s">
        <v>1691</v>
      </c>
      <c r="G1669" s="1">
        <v>1.16078298288</v>
      </c>
    </row>
    <row r="1670" ht="15.75" customHeight="1">
      <c r="A1670" s="1" t="str">
        <f t="shared" si="145"/>
        <v>CCDC84</v>
      </c>
      <c r="B1670" s="1" t="s">
        <v>328</v>
      </c>
      <c r="C1670" s="1">
        <v>1.18869088E8</v>
      </c>
      <c r="D1670" s="1" t="s">
        <v>14</v>
      </c>
      <c r="E1670" s="1">
        <v>24.0</v>
      </c>
      <c r="F1670" s="1" t="s">
        <v>1692</v>
      </c>
      <c r="G1670" s="1">
        <v>0.0949760480324</v>
      </c>
    </row>
    <row r="1671" ht="15.75" customHeight="1">
      <c r="A1671" s="1" t="str">
        <f t="shared" ref="A1671:A1680" si="146">"CCNB1"</f>
        <v>CCNB1</v>
      </c>
      <c r="B1671" s="1" t="s">
        <v>987</v>
      </c>
      <c r="C1671" s="1">
        <v>6.8463109E7</v>
      </c>
      <c r="D1671" s="1" t="s">
        <v>14</v>
      </c>
      <c r="E1671" s="1">
        <v>24.0</v>
      </c>
      <c r="F1671" s="1" t="s">
        <v>1693</v>
      </c>
      <c r="G1671" s="1">
        <v>0.999186947211</v>
      </c>
    </row>
    <row r="1672" ht="15.75" customHeight="1">
      <c r="A1672" s="1" t="str">
        <f t="shared" si="146"/>
        <v>CCNB1</v>
      </c>
      <c r="B1672" s="1" t="s">
        <v>987</v>
      </c>
      <c r="C1672" s="1">
        <v>6.8463035E7</v>
      </c>
      <c r="D1672" s="1" t="s">
        <v>14</v>
      </c>
      <c r="E1672" s="1">
        <v>23.0</v>
      </c>
      <c r="F1672" s="1" t="s">
        <v>1694</v>
      </c>
      <c r="G1672" s="1">
        <v>0.237324902386</v>
      </c>
    </row>
    <row r="1673" ht="15.75" customHeight="1">
      <c r="A1673" s="1" t="str">
        <f t="shared" si="146"/>
        <v>CCNB1</v>
      </c>
      <c r="B1673" s="1" t="s">
        <v>987</v>
      </c>
      <c r="C1673" s="1">
        <v>6.8463002E7</v>
      </c>
      <c r="D1673" s="1" t="s">
        <v>14</v>
      </c>
      <c r="E1673" s="1">
        <v>22.0</v>
      </c>
      <c r="F1673" s="1" t="s">
        <v>1695</v>
      </c>
      <c r="G1673" s="1">
        <v>1.24489222156</v>
      </c>
    </row>
    <row r="1674" ht="15.75" customHeight="1">
      <c r="A1674" s="1" t="str">
        <f t="shared" si="146"/>
        <v>CCNB1</v>
      </c>
      <c r="B1674" s="1" t="s">
        <v>987</v>
      </c>
      <c r="C1674" s="1">
        <v>6.8462963E7</v>
      </c>
      <c r="D1674" s="1" t="s">
        <v>14</v>
      </c>
      <c r="E1674" s="1">
        <v>24.0</v>
      </c>
      <c r="F1674" s="1" t="s">
        <v>1696</v>
      </c>
      <c r="G1674" s="1">
        <v>0.711865544816</v>
      </c>
    </row>
    <row r="1675" ht="15.75" customHeight="1">
      <c r="A1675" s="1" t="str">
        <f t="shared" si="146"/>
        <v>CCNB1</v>
      </c>
      <c r="B1675" s="1" t="s">
        <v>987</v>
      </c>
      <c r="C1675" s="1">
        <v>6.8462896E7</v>
      </c>
      <c r="D1675" s="1" t="s">
        <v>14</v>
      </c>
      <c r="E1675" s="1">
        <v>22.0</v>
      </c>
      <c r="F1675" s="1" t="s">
        <v>1697</v>
      </c>
      <c r="G1675" s="1">
        <v>0.305717698319</v>
      </c>
    </row>
    <row r="1676" ht="15.75" customHeight="1">
      <c r="A1676" s="1" t="str">
        <f t="shared" si="146"/>
        <v>CCNB1</v>
      </c>
      <c r="B1676" s="1" t="s">
        <v>987</v>
      </c>
      <c r="C1676" s="1">
        <v>6.8462842E7</v>
      </c>
      <c r="D1676" s="1" t="s">
        <v>8</v>
      </c>
      <c r="E1676" s="1">
        <v>24.0</v>
      </c>
      <c r="F1676" s="1" t="s">
        <v>1698</v>
      </c>
      <c r="G1676" s="1">
        <v>0.152669397719</v>
      </c>
    </row>
    <row r="1677" ht="15.75" customHeight="1">
      <c r="A1677" s="1" t="str">
        <f t="shared" si="146"/>
        <v>CCNB1</v>
      </c>
      <c r="B1677" s="1" t="s">
        <v>987</v>
      </c>
      <c r="C1677" s="1">
        <v>6.8463097E7</v>
      </c>
      <c r="D1677" s="1" t="s">
        <v>8</v>
      </c>
      <c r="E1677" s="1">
        <v>22.0</v>
      </c>
      <c r="F1677" s="1" t="s">
        <v>1699</v>
      </c>
      <c r="G1677" s="1">
        <v>0.755920831226</v>
      </c>
    </row>
    <row r="1678" ht="15.75" customHeight="1">
      <c r="A1678" s="1" t="str">
        <f t="shared" si="146"/>
        <v>CCNB1</v>
      </c>
      <c r="B1678" s="1" t="s">
        <v>987</v>
      </c>
      <c r="C1678" s="1">
        <v>6.846283E7</v>
      </c>
      <c r="D1678" s="1" t="s">
        <v>8</v>
      </c>
      <c r="E1678" s="1">
        <v>21.0</v>
      </c>
      <c r="F1678" s="1" t="s">
        <v>1700</v>
      </c>
      <c r="G1678" s="1">
        <v>0.0184607309372</v>
      </c>
    </row>
    <row r="1679" ht="15.75" customHeight="1">
      <c r="A1679" s="1" t="str">
        <f t="shared" si="146"/>
        <v>CCNB1</v>
      </c>
      <c r="B1679" s="1" t="s">
        <v>987</v>
      </c>
      <c r="C1679" s="1">
        <v>6.8462824E7</v>
      </c>
      <c r="D1679" s="1" t="s">
        <v>8</v>
      </c>
      <c r="E1679" s="1">
        <v>23.0</v>
      </c>
      <c r="F1679" s="1" t="s">
        <v>1701</v>
      </c>
      <c r="G1679" s="1">
        <v>-0.158351587843</v>
      </c>
    </row>
    <row r="1680" ht="15.75" customHeight="1">
      <c r="A1680" s="1" t="str">
        <f t="shared" si="146"/>
        <v>CCNB1</v>
      </c>
      <c r="B1680" s="1" t="s">
        <v>987</v>
      </c>
      <c r="C1680" s="1">
        <v>6.8462882E7</v>
      </c>
      <c r="D1680" s="1" t="s">
        <v>14</v>
      </c>
      <c r="E1680" s="1">
        <v>22.0</v>
      </c>
      <c r="F1680" s="1" t="s">
        <v>1702</v>
      </c>
      <c r="G1680" s="1">
        <v>0.623196620772</v>
      </c>
    </row>
    <row r="1681" ht="15.75" customHeight="1">
      <c r="A1681" s="1" t="str">
        <f t="shared" ref="A1681:A1700" si="147">"CCNC"</f>
        <v>CCNC</v>
      </c>
      <c r="B1681" s="1" t="s">
        <v>28</v>
      </c>
      <c r="C1681" s="1">
        <v>1.0001684E8</v>
      </c>
      <c r="D1681" s="1" t="s">
        <v>14</v>
      </c>
      <c r="E1681" s="1">
        <v>22.0</v>
      </c>
      <c r="F1681" s="1" t="s">
        <v>1703</v>
      </c>
      <c r="G1681" s="1">
        <v>0.0939838541629</v>
      </c>
    </row>
    <row r="1682" ht="15.75" customHeight="1">
      <c r="A1682" s="1" t="str">
        <f t="shared" si="147"/>
        <v>CCNC</v>
      </c>
      <c r="B1682" s="1" t="s">
        <v>28</v>
      </c>
      <c r="C1682" s="1">
        <v>1.00016828E8</v>
      </c>
      <c r="D1682" s="1" t="s">
        <v>14</v>
      </c>
      <c r="E1682" s="1">
        <v>24.0</v>
      </c>
      <c r="F1682" s="1" t="s">
        <v>1704</v>
      </c>
      <c r="G1682" s="1">
        <v>-0.0064259455557</v>
      </c>
    </row>
    <row r="1683" ht="15.75" customHeight="1">
      <c r="A1683" s="1" t="str">
        <f t="shared" si="147"/>
        <v>CCNC</v>
      </c>
      <c r="B1683" s="1" t="s">
        <v>28</v>
      </c>
      <c r="C1683" s="1">
        <v>1.00016761E8</v>
      </c>
      <c r="D1683" s="1" t="s">
        <v>14</v>
      </c>
      <c r="E1683" s="1">
        <v>23.0</v>
      </c>
      <c r="F1683" s="1" t="s">
        <v>1705</v>
      </c>
      <c r="G1683" s="1">
        <v>-0.00218301856111</v>
      </c>
    </row>
    <row r="1684" ht="15.75" customHeight="1">
      <c r="A1684" s="1" t="str">
        <f t="shared" si="147"/>
        <v>CCNC</v>
      </c>
      <c r="B1684" s="1" t="s">
        <v>28</v>
      </c>
      <c r="C1684" s="1">
        <v>1.00016754E8</v>
      </c>
      <c r="D1684" s="1" t="s">
        <v>14</v>
      </c>
      <c r="E1684" s="1">
        <v>24.0</v>
      </c>
      <c r="F1684" s="1" t="s">
        <v>1706</v>
      </c>
      <c r="G1684" s="1">
        <v>-0.10656833316</v>
      </c>
    </row>
    <row r="1685" ht="15.75" customHeight="1">
      <c r="A1685" s="1" t="str">
        <f t="shared" si="147"/>
        <v>CCNC</v>
      </c>
      <c r="B1685" s="1" t="s">
        <v>28</v>
      </c>
      <c r="C1685" s="1">
        <v>1.00016649E8</v>
      </c>
      <c r="D1685" s="1" t="s">
        <v>14</v>
      </c>
      <c r="E1685" s="1">
        <v>24.0</v>
      </c>
      <c r="F1685" s="1" t="s">
        <v>1707</v>
      </c>
      <c r="G1685" s="1">
        <v>0.118759819485</v>
      </c>
    </row>
    <row r="1686" ht="15.75" customHeight="1">
      <c r="A1686" s="1" t="str">
        <f t="shared" si="147"/>
        <v>CCNC</v>
      </c>
      <c r="B1686" s="1" t="s">
        <v>28</v>
      </c>
      <c r="C1686" s="1">
        <v>1.0001655E8</v>
      </c>
      <c r="D1686" s="1" t="s">
        <v>14</v>
      </c>
      <c r="E1686" s="1">
        <v>24.0</v>
      </c>
      <c r="F1686" s="1" t="s">
        <v>1708</v>
      </c>
      <c r="G1686" s="1">
        <v>0.79375105153</v>
      </c>
    </row>
    <row r="1687" ht="15.75" customHeight="1">
      <c r="A1687" s="1" t="str">
        <f t="shared" si="147"/>
        <v>CCNC</v>
      </c>
      <c r="B1687" s="1" t="s">
        <v>28</v>
      </c>
      <c r="C1687" s="1">
        <v>1.0001648E8</v>
      </c>
      <c r="D1687" s="1" t="s">
        <v>14</v>
      </c>
      <c r="E1687" s="1">
        <v>23.0</v>
      </c>
      <c r="F1687" s="1" t="s">
        <v>1709</v>
      </c>
      <c r="G1687" s="1">
        <v>1.08634406361</v>
      </c>
    </row>
    <row r="1688" ht="15.75" customHeight="1">
      <c r="A1688" s="1" t="str">
        <f t="shared" si="147"/>
        <v>CCNC</v>
      </c>
      <c r="B1688" s="1" t="s">
        <v>28</v>
      </c>
      <c r="C1688" s="1">
        <v>1.00016376E8</v>
      </c>
      <c r="D1688" s="1" t="s">
        <v>14</v>
      </c>
      <c r="E1688" s="1">
        <v>23.0</v>
      </c>
      <c r="F1688" s="1" t="s">
        <v>1710</v>
      </c>
      <c r="G1688" s="1">
        <v>0.32690798442</v>
      </c>
    </row>
    <row r="1689" ht="15.75" customHeight="1">
      <c r="A1689" s="1" t="str">
        <f t="shared" si="147"/>
        <v>CCNC</v>
      </c>
      <c r="B1689" s="1" t="s">
        <v>28</v>
      </c>
      <c r="C1689" s="1">
        <v>1.0001626E8</v>
      </c>
      <c r="D1689" s="1" t="s">
        <v>14</v>
      </c>
      <c r="E1689" s="1">
        <v>23.0</v>
      </c>
      <c r="F1689" s="1" t="s">
        <v>1711</v>
      </c>
      <c r="G1689" s="1">
        <v>0.707478198135</v>
      </c>
    </row>
    <row r="1690" ht="15.75" customHeight="1">
      <c r="A1690" s="1" t="str">
        <f t="shared" si="147"/>
        <v>CCNC</v>
      </c>
      <c r="B1690" s="1" t="s">
        <v>28</v>
      </c>
      <c r="C1690" s="1">
        <v>1.00016248E8</v>
      </c>
      <c r="D1690" s="1" t="s">
        <v>14</v>
      </c>
      <c r="E1690" s="1">
        <v>24.0</v>
      </c>
      <c r="F1690" s="1" t="s">
        <v>1712</v>
      </c>
      <c r="G1690" s="1">
        <v>-0.0192815179695</v>
      </c>
    </row>
    <row r="1691" ht="15.75" customHeight="1">
      <c r="A1691" s="1" t="str">
        <f t="shared" si="147"/>
        <v>CCNC</v>
      </c>
      <c r="B1691" s="1" t="s">
        <v>28</v>
      </c>
      <c r="C1691" s="1">
        <v>1.00016755E8</v>
      </c>
      <c r="D1691" s="1" t="s">
        <v>8</v>
      </c>
      <c r="E1691" s="1">
        <v>23.0</v>
      </c>
      <c r="F1691" s="1" t="s">
        <v>1713</v>
      </c>
      <c r="G1691" s="1">
        <v>0.170782304633</v>
      </c>
    </row>
    <row r="1692" ht="15.75" customHeight="1">
      <c r="A1692" s="1" t="str">
        <f t="shared" si="147"/>
        <v>CCNC</v>
      </c>
      <c r="B1692" s="1" t="s">
        <v>28</v>
      </c>
      <c r="C1692" s="1">
        <v>1.00016602E8</v>
      </c>
      <c r="D1692" s="1" t="s">
        <v>8</v>
      </c>
      <c r="E1692" s="1">
        <v>22.0</v>
      </c>
      <c r="F1692" s="1" t="s">
        <v>1714</v>
      </c>
      <c r="G1692" s="1">
        <v>0.0281156801559</v>
      </c>
    </row>
    <row r="1693" ht="15.75" customHeight="1">
      <c r="A1693" s="1" t="str">
        <f t="shared" si="147"/>
        <v>CCNC</v>
      </c>
      <c r="B1693" s="1" t="s">
        <v>28</v>
      </c>
      <c r="C1693" s="1">
        <v>1.00016566E8</v>
      </c>
      <c r="D1693" s="1" t="s">
        <v>8</v>
      </c>
      <c r="E1693" s="1">
        <v>22.0</v>
      </c>
      <c r="F1693" s="1" t="s">
        <v>1715</v>
      </c>
      <c r="G1693" s="1">
        <v>0.301385183289</v>
      </c>
    </row>
    <row r="1694" ht="15.75" customHeight="1">
      <c r="A1694" s="1" t="str">
        <f t="shared" si="147"/>
        <v>CCNC</v>
      </c>
      <c r="B1694" s="1" t="s">
        <v>28</v>
      </c>
      <c r="C1694" s="1">
        <v>1.00016557E8</v>
      </c>
      <c r="D1694" s="1" t="s">
        <v>8</v>
      </c>
      <c r="E1694" s="1">
        <v>23.0</v>
      </c>
      <c r="F1694" s="1" t="s">
        <v>1716</v>
      </c>
      <c r="G1694" s="1">
        <v>0.869090465261</v>
      </c>
    </row>
    <row r="1695" ht="15.75" customHeight="1">
      <c r="A1695" s="1" t="str">
        <f t="shared" si="147"/>
        <v>CCNC</v>
      </c>
      <c r="B1695" s="1" t="s">
        <v>28</v>
      </c>
      <c r="C1695" s="1">
        <v>1.00016473E8</v>
      </c>
      <c r="D1695" s="1" t="s">
        <v>8</v>
      </c>
      <c r="E1695" s="1">
        <v>22.0</v>
      </c>
      <c r="F1695" s="1" t="s">
        <v>1717</v>
      </c>
      <c r="G1695" s="1">
        <v>1.04456547113</v>
      </c>
    </row>
    <row r="1696" ht="15.75" customHeight="1">
      <c r="A1696" s="1" t="str">
        <f t="shared" si="147"/>
        <v>CCNC</v>
      </c>
      <c r="B1696" s="1" t="s">
        <v>28</v>
      </c>
      <c r="C1696" s="1">
        <v>1.00016467E8</v>
      </c>
      <c r="D1696" s="1" t="s">
        <v>8</v>
      </c>
      <c r="E1696" s="1">
        <v>23.0</v>
      </c>
      <c r="F1696" s="1" t="s">
        <v>1718</v>
      </c>
      <c r="G1696" s="1">
        <v>0.00987626623314</v>
      </c>
    </row>
    <row r="1697" ht="15.75" customHeight="1">
      <c r="A1697" s="1" t="str">
        <f t="shared" si="147"/>
        <v>CCNC</v>
      </c>
      <c r="B1697" s="1" t="s">
        <v>28</v>
      </c>
      <c r="C1697" s="1">
        <v>1.00016449E8</v>
      </c>
      <c r="D1697" s="1" t="s">
        <v>8</v>
      </c>
      <c r="E1697" s="1">
        <v>21.0</v>
      </c>
      <c r="F1697" s="1" t="s">
        <v>1719</v>
      </c>
      <c r="G1697" s="1">
        <v>0.810036707047</v>
      </c>
    </row>
    <row r="1698" ht="15.75" customHeight="1">
      <c r="A1698" s="1" t="str">
        <f t="shared" si="147"/>
        <v>CCNC</v>
      </c>
      <c r="B1698" s="1" t="s">
        <v>28</v>
      </c>
      <c r="C1698" s="1">
        <v>1.00016343E8</v>
      </c>
      <c r="D1698" s="1" t="s">
        <v>8</v>
      </c>
      <c r="E1698" s="1">
        <v>24.0</v>
      </c>
      <c r="F1698" s="1" t="s">
        <v>1720</v>
      </c>
      <c r="G1698" s="1">
        <v>0.13200214435</v>
      </c>
    </row>
    <row r="1699" ht="15.75" customHeight="1">
      <c r="A1699" s="1" t="str">
        <f t="shared" si="147"/>
        <v>CCNC</v>
      </c>
      <c r="B1699" s="1" t="s">
        <v>28</v>
      </c>
      <c r="C1699" s="1">
        <v>1.00016295E8</v>
      </c>
      <c r="D1699" s="1" t="s">
        <v>8</v>
      </c>
      <c r="E1699" s="1">
        <v>24.0</v>
      </c>
      <c r="F1699" s="1" t="s">
        <v>1721</v>
      </c>
      <c r="G1699" s="1">
        <v>0.197399886248</v>
      </c>
    </row>
    <row r="1700" ht="15.75" customHeight="1">
      <c r="A1700" s="1" t="str">
        <f t="shared" si="147"/>
        <v>CCNC</v>
      </c>
      <c r="B1700" s="1" t="s">
        <v>28</v>
      </c>
      <c r="C1700" s="1">
        <v>1.00016607E8</v>
      </c>
      <c r="D1700" s="1" t="s">
        <v>8</v>
      </c>
      <c r="E1700" s="1">
        <v>21.0</v>
      </c>
      <c r="F1700" s="1" t="s">
        <v>1722</v>
      </c>
      <c r="G1700" s="1">
        <v>0.087376418023</v>
      </c>
    </row>
    <row r="1701" ht="15.75" customHeight="1">
      <c r="A1701" s="1" t="str">
        <f t="shared" ref="A1701:A1710" si="148">"CCND3"</f>
        <v>CCND3</v>
      </c>
      <c r="B1701" s="1" t="s">
        <v>28</v>
      </c>
      <c r="C1701" s="1">
        <v>4.1909552E7</v>
      </c>
      <c r="D1701" s="1" t="s">
        <v>8</v>
      </c>
      <c r="E1701" s="1">
        <v>23.0</v>
      </c>
      <c r="F1701" s="1" t="s">
        <v>1723</v>
      </c>
      <c r="G1701" s="1">
        <v>0.235858958235</v>
      </c>
    </row>
    <row r="1702" ht="15.75" customHeight="1">
      <c r="A1702" s="1" t="str">
        <f t="shared" si="148"/>
        <v>CCND3</v>
      </c>
      <c r="B1702" s="1" t="s">
        <v>28</v>
      </c>
      <c r="C1702" s="1">
        <v>4.1909317E7</v>
      </c>
      <c r="D1702" s="1" t="s">
        <v>8</v>
      </c>
      <c r="E1702" s="1">
        <v>24.0</v>
      </c>
      <c r="F1702" s="1" t="s">
        <v>1724</v>
      </c>
      <c r="G1702" s="1">
        <v>0.708949407602</v>
      </c>
    </row>
    <row r="1703" ht="15.75" customHeight="1">
      <c r="A1703" s="1" t="str">
        <f t="shared" si="148"/>
        <v>CCND3</v>
      </c>
      <c r="B1703" s="1" t="s">
        <v>28</v>
      </c>
      <c r="C1703" s="1">
        <v>4.1909345E7</v>
      </c>
      <c r="D1703" s="1" t="s">
        <v>8</v>
      </c>
      <c r="E1703" s="1">
        <v>24.0</v>
      </c>
      <c r="F1703" s="1" t="s">
        <v>1725</v>
      </c>
      <c r="G1703" s="1">
        <v>0.817314676115</v>
      </c>
    </row>
    <row r="1704" ht="15.75" customHeight="1">
      <c r="A1704" s="1" t="str">
        <f t="shared" si="148"/>
        <v>CCND3</v>
      </c>
      <c r="B1704" s="1" t="s">
        <v>28</v>
      </c>
      <c r="C1704" s="1">
        <v>4.1909558E7</v>
      </c>
      <c r="D1704" s="1" t="s">
        <v>8</v>
      </c>
      <c r="E1704" s="1">
        <v>21.0</v>
      </c>
      <c r="F1704" s="1" t="s">
        <v>1726</v>
      </c>
      <c r="G1704" s="1">
        <v>-0.0049476469933</v>
      </c>
    </row>
    <row r="1705" ht="15.75" customHeight="1">
      <c r="A1705" s="1" t="str">
        <f t="shared" si="148"/>
        <v>CCND3</v>
      </c>
      <c r="B1705" s="1" t="s">
        <v>28</v>
      </c>
      <c r="C1705" s="1">
        <v>4.1909612E7</v>
      </c>
      <c r="D1705" s="1" t="s">
        <v>14</v>
      </c>
      <c r="E1705" s="1">
        <v>22.0</v>
      </c>
      <c r="F1705" s="1" t="s">
        <v>1727</v>
      </c>
      <c r="G1705" s="1">
        <v>0.412591666925</v>
      </c>
    </row>
    <row r="1706" ht="15.75" customHeight="1">
      <c r="A1706" s="1" t="str">
        <f t="shared" si="148"/>
        <v>CCND3</v>
      </c>
      <c r="B1706" s="1" t="s">
        <v>28</v>
      </c>
      <c r="C1706" s="1">
        <v>4.1909361E7</v>
      </c>
      <c r="D1706" s="1" t="s">
        <v>14</v>
      </c>
      <c r="E1706" s="1">
        <v>24.0</v>
      </c>
      <c r="F1706" s="1" t="s">
        <v>1728</v>
      </c>
      <c r="G1706" s="1">
        <v>0.0163281778482</v>
      </c>
    </row>
    <row r="1707" ht="15.75" customHeight="1">
      <c r="A1707" s="1" t="str">
        <f t="shared" si="148"/>
        <v>CCND3</v>
      </c>
      <c r="B1707" s="1" t="s">
        <v>28</v>
      </c>
      <c r="C1707" s="1">
        <v>4.1909392E7</v>
      </c>
      <c r="D1707" s="1" t="s">
        <v>14</v>
      </c>
      <c r="E1707" s="1">
        <v>24.0</v>
      </c>
      <c r="F1707" s="1" t="s">
        <v>1729</v>
      </c>
      <c r="G1707" s="1">
        <v>0.588156771068</v>
      </c>
    </row>
    <row r="1708" ht="15.75" customHeight="1">
      <c r="A1708" s="1" t="str">
        <f t="shared" si="148"/>
        <v>CCND3</v>
      </c>
      <c r="B1708" s="1" t="s">
        <v>28</v>
      </c>
      <c r="C1708" s="1">
        <v>4.1909448E7</v>
      </c>
      <c r="D1708" s="1" t="s">
        <v>14</v>
      </c>
      <c r="E1708" s="1">
        <v>24.0</v>
      </c>
      <c r="F1708" s="1" t="s">
        <v>1730</v>
      </c>
      <c r="G1708" s="1">
        <v>1.16361668527</v>
      </c>
    </row>
    <row r="1709" ht="15.75" customHeight="1">
      <c r="A1709" s="1" t="str">
        <f t="shared" si="148"/>
        <v>CCND3</v>
      </c>
      <c r="B1709" s="1" t="s">
        <v>28</v>
      </c>
      <c r="C1709" s="1">
        <v>4.1909591E7</v>
      </c>
      <c r="D1709" s="1" t="s">
        <v>14</v>
      </c>
      <c r="E1709" s="1">
        <v>22.0</v>
      </c>
      <c r="F1709" s="1" t="s">
        <v>1731</v>
      </c>
      <c r="G1709" s="1">
        <v>0.843671556765</v>
      </c>
    </row>
    <row r="1710" ht="15.75" customHeight="1">
      <c r="A1710" s="1" t="str">
        <f t="shared" si="148"/>
        <v>CCND3</v>
      </c>
      <c r="B1710" s="1" t="s">
        <v>28</v>
      </c>
      <c r="C1710" s="1">
        <v>4.1909577E7</v>
      </c>
      <c r="D1710" s="1" t="s">
        <v>8</v>
      </c>
      <c r="E1710" s="1">
        <v>22.0</v>
      </c>
      <c r="F1710" s="1" t="s">
        <v>1732</v>
      </c>
      <c r="G1710" s="1">
        <v>0.992711757968</v>
      </c>
    </row>
    <row r="1711" ht="15.75" customHeight="1">
      <c r="A1711" s="1" t="str">
        <f t="shared" ref="A1711:A1720" si="149">"CCNJ"</f>
        <v>CCNJ</v>
      </c>
      <c r="B1711" s="1" t="s">
        <v>176</v>
      </c>
      <c r="C1711" s="1">
        <v>9.7803546E7</v>
      </c>
      <c r="D1711" s="1" t="s">
        <v>14</v>
      </c>
      <c r="E1711" s="1">
        <v>24.0</v>
      </c>
      <c r="F1711" s="1" t="s">
        <v>1733</v>
      </c>
      <c r="G1711" s="1">
        <v>0.74773942614</v>
      </c>
    </row>
    <row r="1712" ht="15.75" customHeight="1">
      <c r="A1712" s="1" t="str">
        <f t="shared" si="149"/>
        <v>CCNJ</v>
      </c>
      <c r="B1712" s="1" t="s">
        <v>176</v>
      </c>
      <c r="C1712" s="1">
        <v>9.7803518E7</v>
      </c>
      <c r="D1712" s="1" t="s">
        <v>14</v>
      </c>
      <c r="E1712" s="1">
        <v>24.0</v>
      </c>
      <c r="F1712" s="1" t="s">
        <v>1734</v>
      </c>
      <c r="G1712" s="1">
        <v>0.165656890228</v>
      </c>
    </row>
    <row r="1713" ht="15.75" customHeight="1">
      <c r="A1713" s="1" t="str">
        <f t="shared" si="149"/>
        <v>CCNJ</v>
      </c>
      <c r="B1713" s="1" t="s">
        <v>176</v>
      </c>
      <c r="C1713" s="1">
        <v>9.7803499E7</v>
      </c>
      <c r="D1713" s="1" t="s">
        <v>14</v>
      </c>
      <c r="E1713" s="1">
        <v>24.0</v>
      </c>
      <c r="F1713" s="1" t="s">
        <v>1735</v>
      </c>
      <c r="G1713" s="1">
        <v>0.410073357372</v>
      </c>
    </row>
    <row r="1714" ht="15.75" customHeight="1">
      <c r="A1714" s="1" t="str">
        <f t="shared" si="149"/>
        <v>CCNJ</v>
      </c>
      <c r="B1714" s="1" t="s">
        <v>176</v>
      </c>
      <c r="C1714" s="1">
        <v>9.7803476E7</v>
      </c>
      <c r="D1714" s="1" t="s">
        <v>14</v>
      </c>
      <c r="E1714" s="1">
        <v>23.0</v>
      </c>
      <c r="F1714" s="1" t="s">
        <v>1736</v>
      </c>
      <c r="G1714" s="1">
        <v>0.385906328299</v>
      </c>
    </row>
    <row r="1715" ht="15.75" customHeight="1">
      <c r="A1715" s="1" t="str">
        <f t="shared" si="149"/>
        <v>CCNJ</v>
      </c>
      <c r="B1715" s="1" t="s">
        <v>176</v>
      </c>
      <c r="C1715" s="1">
        <v>9.780362E7</v>
      </c>
      <c r="D1715" s="1" t="s">
        <v>14</v>
      </c>
      <c r="E1715" s="1">
        <v>22.0</v>
      </c>
      <c r="F1715" s="1" t="s">
        <v>1737</v>
      </c>
      <c r="G1715" s="1">
        <v>0.053661398396</v>
      </c>
    </row>
    <row r="1716" ht="15.75" customHeight="1">
      <c r="A1716" s="1" t="str">
        <f t="shared" si="149"/>
        <v>CCNJ</v>
      </c>
      <c r="B1716" s="1" t="s">
        <v>176</v>
      </c>
      <c r="C1716" s="1">
        <v>9.7803443E7</v>
      </c>
      <c r="D1716" s="1" t="s">
        <v>14</v>
      </c>
      <c r="E1716" s="1">
        <v>23.0</v>
      </c>
      <c r="F1716" s="1" t="s">
        <v>1738</v>
      </c>
      <c r="G1716" s="1">
        <v>0.421748164234</v>
      </c>
    </row>
    <row r="1717" ht="15.75" customHeight="1">
      <c r="A1717" s="1" t="str">
        <f t="shared" si="149"/>
        <v>CCNJ</v>
      </c>
      <c r="B1717" s="1" t="s">
        <v>176</v>
      </c>
      <c r="C1717" s="1">
        <v>9.7803585E7</v>
      </c>
      <c r="D1717" s="1" t="s">
        <v>8</v>
      </c>
      <c r="E1717" s="1">
        <v>23.0</v>
      </c>
      <c r="F1717" s="1" t="s">
        <v>1739</v>
      </c>
      <c r="G1717" s="1">
        <v>0.474424339599</v>
      </c>
    </row>
    <row r="1718" ht="15.75" customHeight="1">
      <c r="A1718" s="1" t="str">
        <f t="shared" si="149"/>
        <v>CCNJ</v>
      </c>
      <c r="B1718" s="1" t="s">
        <v>176</v>
      </c>
      <c r="C1718" s="1">
        <v>9.7803539E7</v>
      </c>
      <c r="D1718" s="1" t="s">
        <v>8</v>
      </c>
      <c r="E1718" s="1">
        <v>24.0</v>
      </c>
      <c r="F1718" s="1" t="s">
        <v>1740</v>
      </c>
      <c r="G1718" s="1">
        <v>1.77783623426</v>
      </c>
    </row>
    <row r="1719" ht="15.75" customHeight="1">
      <c r="A1719" s="1" t="str">
        <f t="shared" si="149"/>
        <v>CCNJ</v>
      </c>
      <c r="B1719" s="1" t="s">
        <v>176</v>
      </c>
      <c r="C1719" s="1">
        <v>9.7803334E7</v>
      </c>
      <c r="D1719" s="1" t="s">
        <v>8</v>
      </c>
      <c r="E1719" s="1">
        <v>24.0</v>
      </c>
      <c r="F1719" s="1" t="s">
        <v>1741</v>
      </c>
      <c r="G1719" s="1">
        <v>0.0832623194558</v>
      </c>
    </row>
    <row r="1720" ht="15.75" customHeight="1">
      <c r="A1720" s="1" t="str">
        <f t="shared" si="149"/>
        <v>CCNJ</v>
      </c>
      <c r="B1720" s="1" t="s">
        <v>176</v>
      </c>
      <c r="C1720" s="1">
        <v>9.7803446E7</v>
      </c>
      <c r="D1720" s="1" t="s">
        <v>14</v>
      </c>
      <c r="E1720" s="1">
        <v>21.0</v>
      </c>
      <c r="F1720" s="1" t="s">
        <v>1742</v>
      </c>
      <c r="G1720" s="1">
        <v>0.406216772704</v>
      </c>
    </row>
    <row r="1721" ht="15.75" customHeight="1">
      <c r="A1721" s="1" t="str">
        <f t="shared" ref="A1721:A1730" si="150">"CCNK"</f>
        <v>CCNK</v>
      </c>
      <c r="B1721" s="1" t="s">
        <v>135</v>
      </c>
      <c r="C1721" s="1">
        <v>9.9948019E7</v>
      </c>
      <c r="D1721" s="1" t="s">
        <v>14</v>
      </c>
      <c r="E1721" s="1">
        <v>23.0</v>
      </c>
      <c r="F1721" s="1" t="s">
        <v>1743</v>
      </c>
      <c r="G1721" s="1">
        <v>0.500791086706</v>
      </c>
    </row>
    <row r="1722" ht="15.75" customHeight="1">
      <c r="A1722" s="1" t="str">
        <f t="shared" si="150"/>
        <v>CCNK</v>
      </c>
      <c r="B1722" s="1" t="s">
        <v>135</v>
      </c>
      <c r="C1722" s="1">
        <v>9.9947993E7</v>
      </c>
      <c r="D1722" s="1" t="s">
        <v>14</v>
      </c>
      <c r="E1722" s="1">
        <v>24.0</v>
      </c>
      <c r="F1722" s="1" t="s">
        <v>1744</v>
      </c>
      <c r="G1722" s="1">
        <v>0.641600965104</v>
      </c>
    </row>
    <row r="1723" ht="15.75" customHeight="1">
      <c r="A1723" s="1" t="str">
        <f t="shared" si="150"/>
        <v>CCNK</v>
      </c>
      <c r="B1723" s="1" t="s">
        <v>135</v>
      </c>
      <c r="C1723" s="1">
        <v>9.9947981E7</v>
      </c>
      <c r="D1723" s="1" t="s">
        <v>14</v>
      </c>
      <c r="E1723" s="1">
        <v>22.0</v>
      </c>
      <c r="F1723" s="1" t="s">
        <v>1745</v>
      </c>
      <c r="G1723" s="1">
        <v>-0.00295213343809</v>
      </c>
    </row>
    <row r="1724" ht="15.75" customHeight="1">
      <c r="A1724" s="1" t="str">
        <f t="shared" si="150"/>
        <v>CCNK</v>
      </c>
      <c r="B1724" s="1" t="s">
        <v>135</v>
      </c>
      <c r="C1724" s="1">
        <v>9.9947906E7</v>
      </c>
      <c r="D1724" s="1" t="s">
        <v>14</v>
      </c>
      <c r="E1724" s="1">
        <v>23.0</v>
      </c>
      <c r="F1724" s="1" t="s">
        <v>1746</v>
      </c>
      <c r="G1724" s="1">
        <v>0.850129908939</v>
      </c>
    </row>
    <row r="1725" ht="15.75" customHeight="1">
      <c r="A1725" s="1" t="str">
        <f t="shared" si="150"/>
        <v>CCNK</v>
      </c>
      <c r="B1725" s="1" t="s">
        <v>135</v>
      </c>
      <c r="C1725" s="1">
        <v>9.9947866E7</v>
      </c>
      <c r="D1725" s="1" t="s">
        <v>14</v>
      </c>
      <c r="E1725" s="1">
        <v>24.0</v>
      </c>
      <c r="F1725" s="1" t="s">
        <v>1747</v>
      </c>
      <c r="G1725" s="1">
        <v>0.237453089378</v>
      </c>
    </row>
    <row r="1726" ht="15.75" customHeight="1">
      <c r="A1726" s="1" t="str">
        <f t="shared" si="150"/>
        <v>CCNK</v>
      </c>
      <c r="B1726" s="1" t="s">
        <v>135</v>
      </c>
      <c r="C1726" s="1">
        <v>9.9947838E7</v>
      </c>
      <c r="D1726" s="1" t="s">
        <v>14</v>
      </c>
      <c r="E1726" s="1">
        <v>23.0</v>
      </c>
      <c r="F1726" s="1" t="s">
        <v>1748</v>
      </c>
      <c r="G1726" s="1">
        <v>1.02324645087</v>
      </c>
    </row>
    <row r="1727" ht="15.75" customHeight="1">
      <c r="A1727" s="1" t="str">
        <f t="shared" si="150"/>
        <v>CCNK</v>
      </c>
      <c r="B1727" s="1" t="s">
        <v>135</v>
      </c>
      <c r="C1727" s="1">
        <v>9.9947935E7</v>
      </c>
      <c r="D1727" s="1" t="s">
        <v>8</v>
      </c>
      <c r="E1727" s="1">
        <v>22.0</v>
      </c>
      <c r="F1727" s="1" t="s">
        <v>1749</v>
      </c>
      <c r="G1727" s="1">
        <v>0.626680620272</v>
      </c>
    </row>
    <row r="1728" ht="15.75" customHeight="1">
      <c r="A1728" s="1" t="str">
        <f t="shared" si="150"/>
        <v>CCNK</v>
      </c>
      <c r="B1728" s="1" t="s">
        <v>135</v>
      </c>
      <c r="C1728" s="1">
        <v>9.9947825E7</v>
      </c>
      <c r="D1728" s="1" t="s">
        <v>8</v>
      </c>
      <c r="E1728" s="1">
        <v>23.0</v>
      </c>
      <c r="F1728" s="1" t="s">
        <v>1750</v>
      </c>
      <c r="G1728" s="1">
        <v>0.796831287141</v>
      </c>
    </row>
    <row r="1729" ht="15.75" customHeight="1">
      <c r="A1729" s="1" t="str">
        <f t="shared" si="150"/>
        <v>CCNK</v>
      </c>
      <c r="B1729" s="1" t="s">
        <v>135</v>
      </c>
      <c r="C1729" s="1">
        <v>9.9947743E7</v>
      </c>
      <c r="D1729" s="1" t="s">
        <v>8</v>
      </c>
      <c r="E1729" s="1">
        <v>24.0</v>
      </c>
      <c r="F1729" s="1" t="s">
        <v>1751</v>
      </c>
      <c r="G1729" s="1">
        <v>0.0821439338593</v>
      </c>
    </row>
    <row r="1730" ht="15.75" customHeight="1">
      <c r="A1730" s="1" t="str">
        <f t="shared" si="150"/>
        <v>CCNK</v>
      </c>
      <c r="B1730" s="1" t="s">
        <v>135</v>
      </c>
      <c r="C1730" s="1">
        <v>9.9947796E7</v>
      </c>
      <c r="D1730" s="1" t="s">
        <v>14</v>
      </c>
      <c r="E1730" s="1">
        <v>23.0</v>
      </c>
      <c r="F1730" s="1" t="s">
        <v>1752</v>
      </c>
      <c r="G1730" s="1">
        <v>1.12662364019</v>
      </c>
    </row>
    <row r="1731" ht="15.75" customHeight="1">
      <c r="A1731" s="1" t="str">
        <f t="shared" ref="A1731:A1740" si="151">"CCNT1"</f>
        <v>CCNT1</v>
      </c>
      <c r="B1731" s="1" t="s">
        <v>379</v>
      </c>
      <c r="C1731" s="1">
        <v>4.9110653E7</v>
      </c>
      <c r="D1731" s="1" t="s">
        <v>8</v>
      </c>
      <c r="E1731" s="1">
        <v>21.0</v>
      </c>
      <c r="F1731" s="1" t="s">
        <v>1753</v>
      </c>
      <c r="G1731" s="1">
        <v>0.433669746466</v>
      </c>
    </row>
    <row r="1732" ht="15.75" customHeight="1">
      <c r="A1732" s="1" t="str">
        <f t="shared" si="151"/>
        <v>CCNT1</v>
      </c>
      <c r="B1732" s="1" t="s">
        <v>379</v>
      </c>
      <c r="C1732" s="1">
        <v>4.9110541E7</v>
      </c>
      <c r="D1732" s="1" t="s">
        <v>14</v>
      </c>
      <c r="E1732" s="1">
        <v>24.0</v>
      </c>
      <c r="F1732" s="1" t="s">
        <v>1754</v>
      </c>
      <c r="G1732" s="1">
        <v>0.467095078411</v>
      </c>
    </row>
    <row r="1733" ht="15.75" customHeight="1">
      <c r="A1733" s="1" t="str">
        <f t="shared" si="151"/>
        <v>CCNT1</v>
      </c>
      <c r="B1733" s="1" t="s">
        <v>379</v>
      </c>
      <c r="C1733" s="1">
        <v>4.9110607E7</v>
      </c>
      <c r="D1733" s="1" t="s">
        <v>14</v>
      </c>
      <c r="E1733" s="1">
        <v>24.0</v>
      </c>
      <c r="F1733" s="1" t="s">
        <v>1755</v>
      </c>
      <c r="G1733" s="1">
        <v>0.327596271036</v>
      </c>
    </row>
    <row r="1734" ht="15.75" customHeight="1">
      <c r="A1734" s="1" t="str">
        <f t="shared" si="151"/>
        <v>CCNT1</v>
      </c>
      <c r="B1734" s="1" t="s">
        <v>379</v>
      </c>
      <c r="C1734" s="1">
        <v>4.9110672E7</v>
      </c>
      <c r="D1734" s="1" t="s">
        <v>8</v>
      </c>
      <c r="E1734" s="1">
        <v>23.0</v>
      </c>
      <c r="F1734" s="1" t="s">
        <v>1756</v>
      </c>
      <c r="G1734" s="1">
        <v>-0.0951609707285</v>
      </c>
    </row>
    <row r="1735" ht="15.75" customHeight="1">
      <c r="A1735" s="1" t="str">
        <f t="shared" si="151"/>
        <v>CCNT1</v>
      </c>
      <c r="B1735" s="1" t="s">
        <v>379</v>
      </c>
      <c r="C1735" s="1">
        <v>4.9110632E7</v>
      </c>
      <c r="D1735" s="1" t="s">
        <v>8</v>
      </c>
      <c r="E1735" s="1">
        <v>24.0</v>
      </c>
      <c r="F1735" s="1" t="s">
        <v>1757</v>
      </c>
      <c r="G1735" s="1">
        <v>0.0613301247967</v>
      </c>
    </row>
    <row r="1736" ht="15.75" customHeight="1">
      <c r="A1736" s="1" t="str">
        <f t="shared" si="151"/>
        <v>CCNT1</v>
      </c>
      <c r="B1736" s="1" t="s">
        <v>379</v>
      </c>
      <c r="C1736" s="1">
        <v>4.91105E7</v>
      </c>
      <c r="D1736" s="1" t="s">
        <v>8</v>
      </c>
      <c r="E1736" s="1">
        <v>24.0</v>
      </c>
      <c r="F1736" s="1" t="s">
        <v>1758</v>
      </c>
      <c r="G1736" s="1">
        <v>0.310865124029</v>
      </c>
    </row>
    <row r="1737" ht="15.75" customHeight="1">
      <c r="A1737" s="1" t="str">
        <f t="shared" si="151"/>
        <v>CCNT1</v>
      </c>
      <c r="B1737" s="1" t="s">
        <v>379</v>
      </c>
      <c r="C1737" s="1">
        <v>4.9110529E7</v>
      </c>
      <c r="D1737" s="1" t="s">
        <v>8</v>
      </c>
      <c r="E1737" s="1">
        <v>24.0</v>
      </c>
      <c r="F1737" s="1" t="s">
        <v>1759</v>
      </c>
      <c r="G1737" s="1">
        <v>0.972311999677</v>
      </c>
    </row>
    <row r="1738" ht="15.75" customHeight="1">
      <c r="A1738" s="1" t="str">
        <f t="shared" si="151"/>
        <v>CCNT1</v>
      </c>
      <c r="B1738" s="1" t="s">
        <v>379</v>
      </c>
      <c r="C1738" s="1">
        <v>4.911051E7</v>
      </c>
      <c r="D1738" s="1" t="s">
        <v>8</v>
      </c>
      <c r="E1738" s="1">
        <v>23.0</v>
      </c>
      <c r="F1738" s="1" t="s">
        <v>1760</v>
      </c>
      <c r="G1738" s="1">
        <v>1.14762828898</v>
      </c>
    </row>
    <row r="1739" ht="15.75" customHeight="1">
      <c r="A1739" s="1" t="str">
        <f t="shared" si="151"/>
        <v>CCNT1</v>
      </c>
      <c r="B1739" s="1" t="s">
        <v>379</v>
      </c>
      <c r="C1739" s="1">
        <v>4.9110454E7</v>
      </c>
      <c r="D1739" s="1" t="s">
        <v>8</v>
      </c>
      <c r="E1739" s="1">
        <v>23.0</v>
      </c>
      <c r="F1739" s="1" t="s">
        <v>1761</v>
      </c>
      <c r="G1739" s="1">
        <v>0.880059711339</v>
      </c>
    </row>
    <row r="1740" ht="15.75" customHeight="1">
      <c r="A1740" s="1" t="str">
        <f t="shared" si="151"/>
        <v>CCNT1</v>
      </c>
      <c r="B1740" s="1" t="s">
        <v>379</v>
      </c>
      <c r="C1740" s="1">
        <v>4.9110596E7</v>
      </c>
      <c r="D1740" s="1" t="s">
        <v>8</v>
      </c>
      <c r="E1740" s="1">
        <v>23.0</v>
      </c>
      <c r="F1740" s="1" t="s">
        <v>1762</v>
      </c>
      <c r="G1740" s="1">
        <v>0.791258291496</v>
      </c>
    </row>
    <row r="1741" ht="15.75" customHeight="1">
      <c r="A1741" s="1" t="str">
        <f t="shared" ref="A1741:A1750" si="152">"CCT2"</f>
        <v>CCT2</v>
      </c>
      <c r="B1741" s="1" t="s">
        <v>379</v>
      </c>
      <c r="C1741" s="1">
        <v>6.9979304E7</v>
      </c>
      <c r="D1741" s="1" t="s">
        <v>14</v>
      </c>
      <c r="E1741" s="1">
        <v>22.0</v>
      </c>
      <c r="F1741" s="1" t="s">
        <v>1763</v>
      </c>
      <c r="G1741" s="1">
        <v>0.938591788181</v>
      </c>
    </row>
    <row r="1742" ht="15.75" customHeight="1">
      <c r="A1742" s="1" t="str">
        <f t="shared" si="152"/>
        <v>CCT2</v>
      </c>
      <c r="B1742" s="1" t="s">
        <v>379</v>
      </c>
      <c r="C1742" s="1">
        <v>6.9979286E7</v>
      </c>
      <c r="D1742" s="1" t="s">
        <v>14</v>
      </c>
      <c r="E1742" s="1">
        <v>24.0</v>
      </c>
      <c r="F1742" s="1" t="s">
        <v>1764</v>
      </c>
      <c r="G1742" s="1">
        <v>0.813173181628</v>
      </c>
    </row>
    <row r="1743" ht="15.75" customHeight="1">
      <c r="A1743" s="1" t="str">
        <f t="shared" si="152"/>
        <v>CCT2</v>
      </c>
      <c r="B1743" s="1" t="s">
        <v>379</v>
      </c>
      <c r="C1743" s="1">
        <v>6.9979229E7</v>
      </c>
      <c r="D1743" s="1" t="s">
        <v>14</v>
      </c>
      <c r="E1743" s="1">
        <v>22.0</v>
      </c>
      <c r="F1743" s="1" t="s">
        <v>1765</v>
      </c>
      <c r="G1743" s="1">
        <v>0.0588396274228</v>
      </c>
    </row>
    <row r="1744" ht="15.75" customHeight="1">
      <c r="A1744" s="1" t="str">
        <f t="shared" si="152"/>
        <v>CCT2</v>
      </c>
      <c r="B1744" s="1" t="s">
        <v>379</v>
      </c>
      <c r="C1744" s="1">
        <v>6.997921E7</v>
      </c>
      <c r="D1744" s="1" t="s">
        <v>14</v>
      </c>
      <c r="E1744" s="1">
        <v>23.0</v>
      </c>
      <c r="F1744" s="1" t="s">
        <v>1766</v>
      </c>
      <c r="G1744" s="1">
        <v>0.00158984390463</v>
      </c>
    </row>
    <row r="1745" ht="15.75" customHeight="1">
      <c r="A1745" s="1" t="str">
        <f t="shared" si="152"/>
        <v>CCT2</v>
      </c>
      <c r="B1745" s="1" t="s">
        <v>379</v>
      </c>
      <c r="C1745" s="1">
        <v>6.997927E7</v>
      </c>
      <c r="D1745" s="1" t="s">
        <v>14</v>
      </c>
      <c r="E1745" s="1">
        <v>24.0</v>
      </c>
      <c r="F1745" s="1" t="s">
        <v>1767</v>
      </c>
      <c r="G1745" s="1">
        <v>1.24823503019</v>
      </c>
    </row>
    <row r="1746" ht="15.75" customHeight="1">
      <c r="A1746" s="1" t="str">
        <f t="shared" si="152"/>
        <v>CCT2</v>
      </c>
      <c r="B1746" s="1" t="s">
        <v>379</v>
      </c>
      <c r="C1746" s="1">
        <v>6.9979144E7</v>
      </c>
      <c r="D1746" s="1" t="s">
        <v>14</v>
      </c>
      <c r="E1746" s="1">
        <v>23.0</v>
      </c>
      <c r="F1746" s="1" t="s">
        <v>1768</v>
      </c>
      <c r="G1746" s="1">
        <v>0.0336407773156</v>
      </c>
    </row>
    <row r="1747" ht="15.75" customHeight="1">
      <c r="A1747" s="1" t="str">
        <f t="shared" si="152"/>
        <v>CCT2</v>
      </c>
      <c r="B1747" s="1" t="s">
        <v>379</v>
      </c>
      <c r="C1747" s="1">
        <v>6.9979322E7</v>
      </c>
      <c r="D1747" s="1" t="s">
        <v>8</v>
      </c>
      <c r="E1747" s="1">
        <v>24.0</v>
      </c>
      <c r="F1747" s="1" t="s">
        <v>1769</v>
      </c>
      <c r="G1747" s="1">
        <v>0.42493776763</v>
      </c>
    </row>
    <row r="1748" ht="15.75" customHeight="1">
      <c r="A1748" s="1" t="str">
        <f t="shared" si="152"/>
        <v>CCT2</v>
      </c>
      <c r="B1748" s="1" t="s">
        <v>379</v>
      </c>
      <c r="C1748" s="1">
        <v>6.99792E7</v>
      </c>
      <c r="D1748" s="1" t="s">
        <v>8</v>
      </c>
      <c r="E1748" s="1">
        <v>24.0</v>
      </c>
      <c r="F1748" s="1" t="s">
        <v>1770</v>
      </c>
      <c r="G1748" s="1">
        <v>0.00481126554293</v>
      </c>
    </row>
    <row r="1749" ht="15.75" customHeight="1">
      <c r="A1749" s="1" t="str">
        <f t="shared" si="152"/>
        <v>CCT2</v>
      </c>
      <c r="B1749" s="1" t="s">
        <v>379</v>
      </c>
      <c r="C1749" s="1">
        <v>6.9979078E7</v>
      </c>
      <c r="D1749" s="1" t="s">
        <v>8</v>
      </c>
      <c r="E1749" s="1">
        <v>24.0</v>
      </c>
      <c r="F1749" s="1" t="s">
        <v>1771</v>
      </c>
      <c r="G1749" s="1">
        <v>0.696693495459</v>
      </c>
    </row>
    <row r="1750" ht="15.75" customHeight="1">
      <c r="A1750" s="1" t="str">
        <f t="shared" si="152"/>
        <v>CCT2</v>
      </c>
      <c r="B1750" s="1" t="s">
        <v>379</v>
      </c>
      <c r="C1750" s="1">
        <v>6.997919E7</v>
      </c>
      <c r="D1750" s="1" t="s">
        <v>14</v>
      </c>
      <c r="E1750" s="1">
        <v>24.0</v>
      </c>
      <c r="F1750" s="1" t="s">
        <v>1772</v>
      </c>
      <c r="G1750" s="1">
        <v>0.0607379054561</v>
      </c>
    </row>
    <row r="1751" ht="15.75" customHeight="1">
      <c r="A1751" s="1" t="str">
        <f t="shared" ref="A1751:A1760" si="153">"CCT3"</f>
        <v>CCT3</v>
      </c>
      <c r="B1751" s="1" t="s">
        <v>108</v>
      </c>
      <c r="C1751" s="1">
        <v>1.56308067E8</v>
      </c>
      <c r="D1751" s="1" t="s">
        <v>8</v>
      </c>
      <c r="E1751" s="1">
        <v>24.0</v>
      </c>
      <c r="F1751" s="1" t="s">
        <v>1773</v>
      </c>
      <c r="G1751" s="1">
        <v>1.39099043252</v>
      </c>
    </row>
    <row r="1752" ht="15.75" customHeight="1">
      <c r="A1752" s="1" t="str">
        <f t="shared" si="153"/>
        <v>CCT3</v>
      </c>
      <c r="B1752" s="1" t="s">
        <v>108</v>
      </c>
      <c r="C1752" s="1">
        <v>1.56308258E8</v>
      </c>
      <c r="D1752" s="1" t="s">
        <v>14</v>
      </c>
      <c r="E1752" s="1">
        <v>22.0</v>
      </c>
      <c r="F1752" s="1" t="s">
        <v>1774</v>
      </c>
      <c r="G1752" s="1">
        <v>-0.013874258014</v>
      </c>
    </row>
    <row r="1753" ht="15.75" customHeight="1">
      <c r="A1753" s="1" t="str">
        <f t="shared" si="153"/>
        <v>CCT3</v>
      </c>
      <c r="B1753" s="1" t="s">
        <v>108</v>
      </c>
      <c r="C1753" s="1">
        <v>1.56308236E8</v>
      </c>
      <c r="D1753" s="1" t="s">
        <v>14</v>
      </c>
      <c r="E1753" s="1">
        <v>24.0</v>
      </c>
      <c r="F1753" s="1" t="s">
        <v>1775</v>
      </c>
      <c r="G1753" s="1">
        <v>0.146613595435</v>
      </c>
    </row>
    <row r="1754" ht="15.75" customHeight="1">
      <c r="A1754" s="1" t="str">
        <f t="shared" si="153"/>
        <v>CCT3</v>
      </c>
      <c r="B1754" s="1" t="s">
        <v>108</v>
      </c>
      <c r="C1754" s="1">
        <v>1.56308226E8</v>
      </c>
      <c r="D1754" s="1" t="s">
        <v>14</v>
      </c>
      <c r="E1754" s="1">
        <v>22.0</v>
      </c>
      <c r="F1754" s="1" t="s">
        <v>1776</v>
      </c>
      <c r="G1754" s="1">
        <v>0.0526879005615</v>
      </c>
    </row>
    <row r="1755" ht="15.75" customHeight="1">
      <c r="A1755" s="1" t="str">
        <f t="shared" si="153"/>
        <v>CCT3</v>
      </c>
      <c r="B1755" s="1" t="s">
        <v>108</v>
      </c>
      <c r="C1755" s="1">
        <v>1.56308192E8</v>
      </c>
      <c r="D1755" s="1" t="s">
        <v>14</v>
      </c>
      <c r="E1755" s="1">
        <v>24.0</v>
      </c>
      <c r="F1755" s="1" t="s">
        <v>1777</v>
      </c>
      <c r="G1755" s="1">
        <v>-0.0430540587205</v>
      </c>
    </row>
    <row r="1756" ht="15.75" customHeight="1">
      <c r="A1756" s="1" t="str">
        <f t="shared" si="153"/>
        <v>CCT3</v>
      </c>
      <c r="B1756" s="1" t="s">
        <v>108</v>
      </c>
      <c r="C1756" s="1">
        <v>1.56308012E8</v>
      </c>
      <c r="D1756" s="1" t="s">
        <v>14</v>
      </c>
      <c r="E1756" s="1">
        <v>24.0</v>
      </c>
      <c r="F1756" s="1" t="s">
        <v>1778</v>
      </c>
      <c r="G1756" s="1">
        <v>1.19307101983</v>
      </c>
    </row>
    <row r="1757" ht="15.75" customHeight="1">
      <c r="A1757" s="1" t="str">
        <f t="shared" si="153"/>
        <v>CCT3</v>
      </c>
      <c r="B1757" s="1" t="s">
        <v>108</v>
      </c>
      <c r="C1757" s="1">
        <v>1.56308175E8</v>
      </c>
      <c r="D1757" s="1" t="s">
        <v>8</v>
      </c>
      <c r="E1757" s="1">
        <v>24.0</v>
      </c>
      <c r="F1757" s="1" t="s">
        <v>1779</v>
      </c>
      <c r="G1757" s="1">
        <v>0.0563354455824</v>
      </c>
    </row>
    <row r="1758" ht="15.75" customHeight="1">
      <c r="A1758" s="1" t="str">
        <f t="shared" si="153"/>
        <v>CCT3</v>
      </c>
      <c r="B1758" s="1" t="s">
        <v>108</v>
      </c>
      <c r="C1758" s="1">
        <v>1.56308119E8</v>
      </c>
      <c r="D1758" s="1" t="s">
        <v>8</v>
      </c>
      <c r="E1758" s="1">
        <v>23.0</v>
      </c>
      <c r="F1758" s="1" t="s">
        <v>1780</v>
      </c>
      <c r="G1758" s="1">
        <v>0.0967525562719</v>
      </c>
    </row>
    <row r="1759" ht="15.75" customHeight="1">
      <c r="A1759" s="1" t="str">
        <f t="shared" si="153"/>
        <v>CCT3</v>
      </c>
      <c r="B1759" s="1" t="s">
        <v>108</v>
      </c>
      <c r="C1759" s="1">
        <v>1.56308091E8</v>
      </c>
      <c r="D1759" s="1" t="s">
        <v>8</v>
      </c>
      <c r="E1759" s="1">
        <v>23.0</v>
      </c>
      <c r="F1759" s="1" t="s">
        <v>1781</v>
      </c>
      <c r="G1759" s="1">
        <v>0.415938547656</v>
      </c>
    </row>
    <row r="1760" ht="15.75" customHeight="1">
      <c r="A1760" s="1" t="str">
        <f t="shared" si="153"/>
        <v>CCT3</v>
      </c>
      <c r="B1760" s="1" t="s">
        <v>108</v>
      </c>
      <c r="C1760" s="1">
        <v>1.56308153E8</v>
      </c>
      <c r="D1760" s="1" t="s">
        <v>8</v>
      </c>
      <c r="E1760" s="1">
        <v>23.0</v>
      </c>
      <c r="F1760" s="1" t="s">
        <v>1782</v>
      </c>
      <c r="G1760" s="1">
        <v>0.040475104105</v>
      </c>
    </row>
    <row r="1761" ht="15.75" customHeight="1">
      <c r="A1761" s="1" t="str">
        <f t="shared" ref="A1761:A1774" si="154">"CCT4"</f>
        <v>CCT4</v>
      </c>
      <c r="B1761" s="1" t="s">
        <v>256</v>
      </c>
      <c r="C1761" s="1">
        <v>6.2115942E7</v>
      </c>
      <c r="D1761" s="1" t="s">
        <v>14</v>
      </c>
      <c r="E1761" s="1">
        <v>23.0</v>
      </c>
      <c r="F1761" s="1" t="s">
        <v>1783</v>
      </c>
      <c r="G1761" s="1">
        <v>-0.0471053302211</v>
      </c>
    </row>
    <row r="1762" ht="15.75" customHeight="1">
      <c r="A1762" s="1" t="str">
        <f t="shared" si="154"/>
        <v>CCT4</v>
      </c>
      <c r="B1762" s="1" t="s">
        <v>256</v>
      </c>
      <c r="C1762" s="1">
        <v>6.211585E7</v>
      </c>
      <c r="D1762" s="1" t="s">
        <v>14</v>
      </c>
      <c r="E1762" s="1">
        <v>24.0</v>
      </c>
      <c r="F1762" s="1" t="s">
        <v>1784</v>
      </c>
      <c r="G1762" s="1">
        <v>-0.00330434530905</v>
      </c>
    </row>
    <row r="1763" ht="15.75" customHeight="1">
      <c r="A1763" s="1" t="str">
        <f t="shared" si="154"/>
        <v>CCT4</v>
      </c>
      <c r="B1763" s="1" t="s">
        <v>256</v>
      </c>
      <c r="C1763" s="1">
        <v>6.2115831E7</v>
      </c>
      <c r="D1763" s="1" t="s">
        <v>14</v>
      </c>
      <c r="E1763" s="1">
        <v>21.0</v>
      </c>
      <c r="F1763" s="1" t="s">
        <v>1785</v>
      </c>
      <c r="G1763" s="1">
        <v>0.0312633140484</v>
      </c>
    </row>
    <row r="1764" ht="15.75" customHeight="1">
      <c r="A1764" s="1" t="str">
        <f t="shared" si="154"/>
        <v>CCT4</v>
      </c>
      <c r="B1764" s="1" t="s">
        <v>256</v>
      </c>
      <c r="C1764" s="1">
        <v>6.2115773E7</v>
      </c>
      <c r="D1764" s="1" t="s">
        <v>14</v>
      </c>
      <c r="E1764" s="1">
        <v>24.0</v>
      </c>
      <c r="F1764" s="1" t="s">
        <v>1786</v>
      </c>
      <c r="G1764" s="1">
        <v>0.14346541116</v>
      </c>
    </row>
    <row r="1765" ht="15.75" customHeight="1">
      <c r="A1765" s="1" t="str">
        <f t="shared" si="154"/>
        <v>CCT4</v>
      </c>
      <c r="B1765" s="1" t="s">
        <v>256</v>
      </c>
      <c r="C1765" s="1">
        <v>6.2115763E7</v>
      </c>
      <c r="D1765" s="1" t="s">
        <v>14</v>
      </c>
      <c r="E1765" s="1">
        <v>24.0</v>
      </c>
      <c r="F1765" s="1" t="s">
        <v>1787</v>
      </c>
      <c r="G1765" s="1">
        <v>0.108596571769</v>
      </c>
    </row>
    <row r="1766" ht="15.75" customHeight="1">
      <c r="A1766" s="1" t="str">
        <f t="shared" si="154"/>
        <v>CCT4</v>
      </c>
      <c r="B1766" s="1" t="s">
        <v>256</v>
      </c>
      <c r="C1766" s="1">
        <v>6.2115702E7</v>
      </c>
      <c r="D1766" s="1" t="s">
        <v>14</v>
      </c>
      <c r="E1766" s="1">
        <v>23.0</v>
      </c>
      <c r="F1766" s="1" t="s">
        <v>1788</v>
      </c>
      <c r="G1766" s="1">
        <v>0.432882195923</v>
      </c>
    </row>
    <row r="1767" ht="15.75" customHeight="1">
      <c r="A1767" s="1" t="str">
        <f t="shared" si="154"/>
        <v>CCT4</v>
      </c>
      <c r="B1767" s="1" t="s">
        <v>256</v>
      </c>
      <c r="C1767" s="1">
        <v>6.2115677E7</v>
      </c>
      <c r="D1767" s="1" t="s">
        <v>14</v>
      </c>
      <c r="E1767" s="1">
        <v>23.0</v>
      </c>
      <c r="F1767" s="1" t="s">
        <v>1789</v>
      </c>
      <c r="G1767" s="1">
        <v>0.841207504789</v>
      </c>
    </row>
    <row r="1768" ht="15.75" customHeight="1">
      <c r="A1768" s="1" t="str">
        <f t="shared" si="154"/>
        <v>CCT4</v>
      </c>
      <c r="B1768" s="1" t="s">
        <v>256</v>
      </c>
      <c r="C1768" s="1">
        <v>6.2115703E7</v>
      </c>
      <c r="D1768" s="1" t="s">
        <v>8</v>
      </c>
      <c r="E1768" s="1">
        <v>24.0</v>
      </c>
      <c r="F1768" s="1" t="s">
        <v>1790</v>
      </c>
      <c r="G1768" s="1">
        <v>1.10759275517</v>
      </c>
    </row>
    <row r="1769" ht="15.75" customHeight="1">
      <c r="A1769" s="1" t="str">
        <f t="shared" si="154"/>
        <v>CCT4</v>
      </c>
      <c r="B1769" s="1" t="s">
        <v>256</v>
      </c>
      <c r="C1769" s="1">
        <v>6.2115724E7</v>
      </c>
      <c r="D1769" s="1" t="s">
        <v>8</v>
      </c>
      <c r="E1769" s="1">
        <v>24.0</v>
      </c>
      <c r="F1769" s="1" t="s">
        <v>1791</v>
      </c>
      <c r="G1769" s="1">
        <v>1.03274626882</v>
      </c>
    </row>
    <row r="1770" ht="15.75" customHeight="1">
      <c r="A1770" s="1" t="str">
        <f t="shared" si="154"/>
        <v>CCT4</v>
      </c>
      <c r="B1770" s="1" t="s">
        <v>256</v>
      </c>
      <c r="C1770" s="1">
        <v>6.2115719E7</v>
      </c>
      <c r="D1770" s="1" t="s">
        <v>14</v>
      </c>
      <c r="E1770" s="1">
        <v>22.0</v>
      </c>
      <c r="F1770" s="1" t="s">
        <v>1792</v>
      </c>
      <c r="G1770" s="1">
        <v>0.859660976007</v>
      </c>
    </row>
    <row r="1771" ht="15.75" customHeight="1">
      <c r="A1771" s="1" t="str">
        <f t="shared" si="154"/>
        <v>CCT4</v>
      </c>
      <c r="B1771" s="1" t="s">
        <v>256</v>
      </c>
      <c r="C1771" s="1">
        <v>6.2115872E7</v>
      </c>
      <c r="D1771" s="1" t="s">
        <v>14</v>
      </c>
      <c r="E1771" s="1">
        <v>23.0</v>
      </c>
      <c r="F1771" s="1" t="s">
        <v>1793</v>
      </c>
      <c r="G1771" s="1">
        <v>0.0228255505299</v>
      </c>
    </row>
    <row r="1772" ht="15.75" customHeight="1">
      <c r="A1772" s="1" t="str">
        <f t="shared" si="154"/>
        <v>CCT4</v>
      </c>
      <c r="B1772" s="1" t="s">
        <v>256</v>
      </c>
      <c r="C1772" s="1">
        <v>6.2115902E7</v>
      </c>
      <c r="D1772" s="1" t="s">
        <v>14</v>
      </c>
      <c r="E1772" s="1">
        <v>24.0</v>
      </c>
      <c r="F1772" s="1" t="s">
        <v>1794</v>
      </c>
      <c r="G1772" s="1">
        <v>0.0461333023527</v>
      </c>
    </row>
    <row r="1773" ht="15.75" customHeight="1">
      <c r="A1773" s="1" t="str">
        <f t="shared" si="154"/>
        <v>CCT4</v>
      </c>
      <c r="B1773" s="1" t="s">
        <v>256</v>
      </c>
      <c r="C1773" s="1">
        <v>6.2115925E7</v>
      </c>
      <c r="D1773" s="1" t="s">
        <v>14</v>
      </c>
      <c r="E1773" s="1">
        <v>24.0</v>
      </c>
      <c r="F1773" s="1" t="s">
        <v>1795</v>
      </c>
      <c r="G1773" s="1">
        <v>-0.00705599556653</v>
      </c>
    </row>
    <row r="1774" ht="15.75" customHeight="1">
      <c r="A1774" s="1" t="str">
        <f t="shared" si="154"/>
        <v>CCT4</v>
      </c>
      <c r="B1774" s="1" t="s">
        <v>256</v>
      </c>
      <c r="C1774" s="1">
        <v>6.21159E7</v>
      </c>
      <c r="D1774" s="1" t="s">
        <v>14</v>
      </c>
      <c r="E1774" s="1">
        <v>24.0</v>
      </c>
      <c r="F1774" s="1" t="s">
        <v>1796</v>
      </c>
      <c r="G1774" s="1">
        <v>0.0411522869212</v>
      </c>
    </row>
    <row r="1775" ht="15.75" customHeight="1">
      <c r="A1775" s="1" t="str">
        <f t="shared" ref="A1775:A1784" si="155">"CCT6A"</f>
        <v>CCT6A</v>
      </c>
      <c r="B1775" s="1" t="s">
        <v>715</v>
      </c>
      <c r="C1775" s="1">
        <v>5.6119327E7</v>
      </c>
      <c r="D1775" s="1" t="s">
        <v>8</v>
      </c>
      <c r="E1775" s="1">
        <v>24.0</v>
      </c>
      <c r="F1775" s="1" t="s">
        <v>1797</v>
      </c>
      <c r="G1775" s="1">
        <v>0.0929164727904</v>
      </c>
    </row>
    <row r="1776" ht="15.75" customHeight="1">
      <c r="A1776" s="1" t="str">
        <f t="shared" si="155"/>
        <v>CCT6A</v>
      </c>
      <c r="B1776" s="1" t="s">
        <v>715</v>
      </c>
      <c r="C1776" s="1">
        <v>5.6119401E7</v>
      </c>
      <c r="D1776" s="1" t="s">
        <v>8</v>
      </c>
      <c r="E1776" s="1">
        <v>24.0</v>
      </c>
      <c r="F1776" s="1" t="s">
        <v>1798</v>
      </c>
      <c r="G1776" s="1">
        <v>0.159232464989</v>
      </c>
    </row>
    <row r="1777" ht="15.75" customHeight="1">
      <c r="A1777" s="1" t="str">
        <f t="shared" si="155"/>
        <v>CCT6A</v>
      </c>
      <c r="B1777" s="1" t="s">
        <v>715</v>
      </c>
      <c r="C1777" s="1">
        <v>5.6119433E7</v>
      </c>
      <c r="D1777" s="1" t="s">
        <v>8</v>
      </c>
      <c r="E1777" s="1">
        <v>23.0</v>
      </c>
      <c r="F1777" s="1" t="s">
        <v>1799</v>
      </c>
      <c r="G1777" s="1">
        <v>-0.00639574753397</v>
      </c>
    </row>
    <row r="1778" ht="15.75" customHeight="1">
      <c r="A1778" s="1" t="str">
        <f t="shared" si="155"/>
        <v>CCT6A</v>
      </c>
      <c r="B1778" s="1" t="s">
        <v>715</v>
      </c>
      <c r="C1778" s="1">
        <v>5.6119464E7</v>
      </c>
      <c r="D1778" s="1" t="s">
        <v>8</v>
      </c>
      <c r="E1778" s="1">
        <v>24.0</v>
      </c>
      <c r="F1778" s="1" t="s">
        <v>1800</v>
      </c>
      <c r="G1778" s="1">
        <v>0.97915081233</v>
      </c>
    </row>
    <row r="1779" ht="15.75" customHeight="1">
      <c r="A1779" s="1" t="str">
        <f t="shared" si="155"/>
        <v>CCT6A</v>
      </c>
      <c r="B1779" s="1" t="s">
        <v>715</v>
      </c>
      <c r="C1779" s="1">
        <v>5.6119399E7</v>
      </c>
      <c r="D1779" s="1" t="s">
        <v>14</v>
      </c>
      <c r="E1779" s="1">
        <v>24.0</v>
      </c>
      <c r="F1779" s="1" t="s">
        <v>1801</v>
      </c>
      <c r="G1779" s="1">
        <v>0.00437993674702</v>
      </c>
    </row>
    <row r="1780" ht="15.75" customHeight="1">
      <c r="A1780" s="1" t="str">
        <f t="shared" si="155"/>
        <v>CCT6A</v>
      </c>
      <c r="B1780" s="1" t="s">
        <v>715</v>
      </c>
      <c r="C1780" s="1">
        <v>5.6119432E7</v>
      </c>
      <c r="D1780" s="1" t="s">
        <v>14</v>
      </c>
      <c r="E1780" s="1">
        <v>24.0</v>
      </c>
      <c r="F1780" s="1" t="s">
        <v>1802</v>
      </c>
      <c r="G1780" s="1">
        <v>0.374169717828</v>
      </c>
    </row>
    <row r="1781" ht="15.75" customHeight="1">
      <c r="A1781" s="1" t="str">
        <f t="shared" si="155"/>
        <v>CCT6A</v>
      </c>
      <c r="B1781" s="1" t="s">
        <v>715</v>
      </c>
      <c r="C1781" s="1">
        <v>5.6119444E7</v>
      </c>
      <c r="D1781" s="1" t="s">
        <v>14</v>
      </c>
      <c r="E1781" s="1">
        <v>24.0</v>
      </c>
      <c r="F1781" s="1" t="s">
        <v>1803</v>
      </c>
      <c r="G1781" s="1">
        <v>0.0606109541928</v>
      </c>
    </row>
    <row r="1782" ht="15.75" customHeight="1">
      <c r="A1782" s="1" t="str">
        <f t="shared" si="155"/>
        <v>CCT6A</v>
      </c>
      <c r="B1782" s="1" t="s">
        <v>715</v>
      </c>
      <c r="C1782" s="1">
        <v>5.6119467E7</v>
      </c>
      <c r="D1782" s="1" t="s">
        <v>14</v>
      </c>
      <c r="E1782" s="1">
        <v>24.0</v>
      </c>
      <c r="F1782" s="1" t="s">
        <v>1804</v>
      </c>
      <c r="G1782" s="1">
        <v>0.941428885323</v>
      </c>
    </row>
    <row r="1783" ht="15.75" customHeight="1">
      <c r="A1783" s="1" t="str">
        <f t="shared" si="155"/>
        <v>CCT6A</v>
      </c>
      <c r="B1783" s="1" t="s">
        <v>715</v>
      </c>
      <c r="C1783" s="1">
        <v>5.6119481E7</v>
      </c>
      <c r="D1783" s="1" t="s">
        <v>14</v>
      </c>
      <c r="E1783" s="1">
        <v>24.0</v>
      </c>
      <c r="F1783" s="1" t="s">
        <v>1805</v>
      </c>
      <c r="G1783" s="1">
        <v>1.07942030235</v>
      </c>
    </row>
    <row r="1784" ht="15.75" customHeight="1">
      <c r="A1784" s="1" t="str">
        <f t="shared" si="155"/>
        <v>CCT6A</v>
      </c>
      <c r="B1784" s="1" t="s">
        <v>715</v>
      </c>
      <c r="C1784" s="1">
        <v>5.611941E7</v>
      </c>
      <c r="D1784" s="1" t="s">
        <v>14</v>
      </c>
      <c r="E1784" s="1">
        <v>23.0</v>
      </c>
      <c r="F1784" s="1" t="s">
        <v>1806</v>
      </c>
      <c r="G1784" s="1">
        <v>0.0497860786546</v>
      </c>
    </row>
    <row r="1785" ht="15.75" customHeight="1">
      <c r="A1785" s="1" t="str">
        <f t="shared" ref="A1785:A1794" si="156">"CCT8"</f>
        <v>CCT8</v>
      </c>
      <c r="B1785" s="1" t="s">
        <v>1807</v>
      </c>
      <c r="C1785" s="1">
        <v>3.0446112E7</v>
      </c>
      <c r="D1785" s="1" t="s">
        <v>8</v>
      </c>
      <c r="E1785" s="1">
        <v>23.0</v>
      </c>
      <c r="F1785" s="1" t="s">
        <v>1808</v>
      </c>
      <c r="G1785" s="1">
        <v>0.0728388989296</v>
      </c>
    </row>
    <row r="1786" ht="15.75" customHeight="1">
      <c r="A1786" s="1" t="str">
        <f t="shared" si="156"/>
        <v>CCT8</v>
      </c>
      <c r="B1786" s="1" t="s">
        <v>1807</v>
      </c>
      <c r="C1786" s="1">
        <v>3.0445845E7</v>
      </c>
      <c r="D1786" s="1" t="s">
        <v>8</v>
      </c>
      <c r="E1786" s="1">
        <v>25.0</v>
      </c>
      <c r="F1786" s="1" t="s">
        <v>1809</v>
      </c>
      <c r="G1786" s="1">
        <v>0.231559273401</v>
      </c>
    </row>
    <row r="1787" ht="15.75" customHeight="1">
      <c r="A1787" s="1" t="str">
        <f t="shared" si="156"/>
        <v>CCT8</v>
      </c>
      <c r="B1787" s="1" t="s">
        <v>1807</v>
      </c>
      <c r="C1787" s="1">
        <v>3.0446143E7</v>
      </c>
      <c r="D1787" s="1" t="s">
        <v>14</v>
      </c>
      <c r="E1787" s="1">
        <v>24.0</v>
      </c>
      <c r="F1787" s="1" t="s">
        <v>1810</v>
      </c>
      <c r="G1787" s="1">
        <v>-0.0118162605354</v>
      </c>
    </row>
    <row r="1788" ht="15.75" customHeight="1">
      <c r="A1788" s="1" t="str">
        <f t="shared" si="156"/>
        <v>CCT8</v>
      </c>
      <c r="B1788" s="1" t="s">
        <v>1807</v>
      </c>
      <c r="C1788" s="1">
        <v>3.0446001E7</v>
      </c>
      <c r="D1788" s="1" t="s">
        <v>14</v>
      </c>
      <c r="E1788" s="1">
        <v>23.0</v>
      </c>
      <c r="F1788" s="1" t="s">
        <v>1811</v>
      </c>
      <c r="G1788" s="1">
        <v>1.50302329205</v>
      </c>
    </row>
    <row r="1789" ht="15.75" customHeight="1">
      <c r="A1789" s="1" t="str">
        <f t="shared" si="156"/>
        <v>CCT8</v>
      </c>
      <c r="B1789" s="1" t="s">
        <v>1807</v>
      </c>
      <c r="C1789" s="1">
        <v>3.0445988E7</v>
      </c>
      <c r="D1789" s="1" t="s">
        <v>14</v>
      </c>
      <c r="E1789" s="1">
        <v>24.0</v>
      </c>
      <c r="F1789" s="1" t="s">
        <v>1812</v>
      </c>
      <c r="G1789" s="1">
        <v>0.999160771367</v>
      </c>
    </row>
    <row r="1790" ht="15.75" customHeight="1">
      <c r="A1790" s="1" t="str">
        <f t="shared" si="156"/>
        <v>CCT8</v>
      </c>
      <c r="B1790" s="1" t="s">
        <v>1807</v>
      </c>
      <c r="C1790" s="1">
        <v>3.0445952E7</v>
      </c>
      <c r="D1790" s="1" t="s">
        <v>8</v>
      </c>
      <c r="E1790" s="1">
        <v>24.0</v>
      </c>
      <c r="F1790" s="1" t="s">
        <v>1813</v>
      </c>
      <c r="G1790" s="1">
        <v>-0.0128895469578</v>
      </c>
    </row>
    <row r="1791" ht="15.75" customHeight="1">
      <c r="A1791" s="1" t="str">
        <f t="shared" si="156"/>
        <v>CCT8</v>
      </c>
      <c r="B1791" s="1" t="s">
        <v>1807</v>
      </c>
      <c r="C1791" s="1">
        <v>3.0446027E7</v>
      </c>
      <c r="D1791" s="1" t="s">
        <v>8</v>
      </c>
      <c r="E1791" s="1">
        <v>24.0</v>
      </c>
      <c r="F1791" s="1" t="s">
        <v>1814</v>
      </c>
      <c r="G1791" s="1">
        <v>0.15583882035</v>
      </c>
    </row>
    <row r="1792" ht="15.75" customHeight="1">
      <c r="A1792" s="1" t="str">
        <f t="shared" si="156"/>
        <v>CCT8</v>
      </c>
      <c r="B1792" s="1" t="s">
        <v>1807</v>
      </c>
      <c r="C1792" s="1">
        <v>3.0446045E7</v>
      </c>
      <c r="D1792" s="1" t="s">
        <v>8</v>
      </c>
      <c r="E1792" s="1">
        <v>24.0</v>
      </c>
      <c r="F1792" s="1" t="s">
        <v>1815</v>
      </c>
      <c r="G1792" s="1">
        <v>0.110072861059</v>
      </c>
    </row>
    <row r="1793" ht="15.75" customHeight="1">
      <c r="A1793" s="1" t="str">
        <f t="shared" si="156"/>
        <v>CCT8</v>
      </c>
      <c r="B1793" s="1" t="s">
        <v>1807</v>
      </c>
      <c r="C1793" s="1">
        <v>3.0445947E7</v>
      </c>
      <c r="D1793" s="1" t="s">
        <v>14</v>
      </c>
      <c r="E1793" s="1">
        <v>21.0</v>
      </c>
      <c r="F1793" s="1" t="s">
        <v>1816</v>
      </c>
      <c r="G1793" s="1">
        <v>0.497815936579</v>
      </c>
    </row>
    <row r="1794" ht="15.75" customHeight="1">
      <c r="A1794" s="1" t="str">
        <f t="shared" si="156"/>
        <v>CCT8</v>
      </c>
      <c r="B1794" s="1" t="s">
        <v>1807</v>
      </c>
      <c r="C1794" s="1">
        <v>3.0446139E7</v>
      </c>
      <c r="D1794" s="1" t="s">
        <v>8</v>
      </c>
      <c r="E1794" s="1">
        <v>25.0</v>
      </c>
      <c r="F1794" s="1" t="s">
        <v>1817</v>
      </c>
      <c r="G1794" s="1">
        <v>0.183407277987</v>
      </c>
    </row>
    <row r="1795" ht="15.75" customHeight="1">
      <c r="A1795" s="1" t="str">
        <f t="shared" ref="A1795:A1814" si="157">"CD3EAP"</f>
        <v>CD3EAP</v>
      </c>
      <c r="B1795" s="1" t="s">
        <v>277</v>
      </c>
      <c r="C1795" s="1">
        <v>4.5909672E7</v>
      </c>
      <c r="D1795" s="1" t="s">
        <v>8</v>
      </c>
      <c r="E1795" s="1">
        <v>23.0</v>
      </c>
      <c r="F1795" s="1" t="s">
        <v>1818</v>
      </c>
      <c r="G1795" s="1">
        <v>0.687425017975</v>
      </c>
    </row>
    <row r="1796" ht="15.75" customHeight="1">
      <c r="A1796" s="1" t="str">
        <f t="shared" si="157"/>
        <v>CD3EAP</v>
      </c>
      <c r="B1796" s="1" t="s">
        <v>277</v>
      </c>
      <c r="C1796" s="1">
        <v>4.5909683E7</v>
      </c>
      <c r="D1796" s="1" t="s">
        <v>8</v>
      </c>
      <c r="E1796" s="1">
        <v>27.0</v>
      </c>
      <c r="F1796" s="1" t="s">
        <v>1819</v>
      </c>
      <c r="G1796" s="1">
        <v>-0.0188870036663</v>
      </c>
    </row>
    <row r="1797" ht="15.75" customHeight="1">
      <c r="A1797" s="1" t="str">
        <f t="shared" si="157"/>
        <v>CD3EAP</v>
      </c>
      <c r="B1797" s="1" t="s">
        <v>277</v>
      </c>
      <c r="C1797" s="1">
        <v>4.59097E7</v>
      </c>
      <c r="D1797" s="1" t="s">
        <v>8</v>
      </c>
      <c r="E1797" s="1">
        <v>24.0</v>
      </c>
      <c r="F1797" s="1" t="s">
        <v>1820</v>
      </c>
      <c r="G1797" s="1">
        <v>-0.0416658778329</v>
      </c>
    </row>
    <row r="1798" ht="15.75" customHeight="1">
      <c r="A1798" s="1" t="str">
        <f t="shared" si="157"/>
        <v>CD3EAP</v>
      </c>
      <c r="B1798" s="1" t="s">
        <v>277</v>
      </c>
      <c r="C1798" s="1">
        <v>4.5909665E7</v>
      </c>
      <c r="D1798" s="1" t="s">
        <v>14</v>
      </c>
      <c r="E1798" s="1">
        <v>28.0</v>
      </c>
      <c r="F1798" s="1" t="s">
        <v>1821</v>
      </c>
      <c r="G1798" s="1">
        <v>0.00820239582963</v>
      </c>
    </row>
    <row r="1799" ht="15.75" customHeight="1">
      <c r="A1799" s="1" t="str">
        <f t="shared" si="157"/>
        <v>CD3EAP</v>
      </c>
      <c r="B1799" s="1" t="s">
        <v>277</v>
      </c>
      <c r="C1799" s="1">
        <v>4.5909679E7</v>
      </c>
      <c r="D1799" s="1" t="s">
        <v>14</v>
      </c>
      <c r="E1799" s="1">
        <v>27.0</v>
      </c>
      <c r="F1799" s="1" t="s">
        <v>1822</v>
      </c>
      <c r="G1799" s="1">
        <v>-0.0243990668801</v>
      </c>
    </row>
    <row r="1800" ht="15.75" customHeight="1">
      <c r="A1800" s="1" t="str">
        <f t="shared" si="157"/>
        <v>CD3EAP</v>
      </c>
      <c r="B1800" s="1" t="s">
        <v>277</v>
      </c>
      <c r="C1800" s="1">
        <v>4.5909922E7</v>
      </c>
      <c r="D1800" s="1" t="s">
        <v>14</v>
      </c>
      <c r="E1800" s="1">
        <v>24.0</v>
      </c>
      <c r="F1800" s="1" t="s">
        <v>1823</v>
      </c>
      <c r="G1800" s="1">
        <v>1.35196308292</v>
      </c>
    </row>
    <row r="1801" ht="15.75" customHeight="1">
      <c r="A1801" s="1" t="str">
        <f t="shared" si="157"/>
        <v>CD3EAP</v>
      </c>
      <c r="B1801" s="1" t="s">
        <v>277</v>
      </c>
      <c r="C1801" s="1">
        <v>4.5909744E7</v>
      </c>
      <c r="D1801" s="1" t="s">
        <v>14</v>
      </c>
      <c r="E1801" s="1">
        <v>24.0</v>
      </c>
      <c r="F1801" s="1" t="s">
        <v>1824</v>
      </c>
      <c r="G1801" s="1">
        <v>-0.0111877587155</v>
      </c>
    </row>
    <row r="1802" ht="15.75" customHeight="1">
      <c r="A1802" s="1" t="str">
        <f t="shared" si="157"/>
        <v>CD3EAP</v>
      </c>
      <c r="B1802" s="1" t="s">
        <v>277</v>
      </c>
      <c r="C1802" s="1">
        <v>4.5910209E7</v>
      </c>
      <c r="D1802" s="1" t="s">
        <v>14</v>
      </c>
      <c r="E1802" s="1">
        <v>23.0</v>
      </c>
      <c r="F1802" s="1" t="s">
        <v>1825</v>
      </c>
      <c r="G1802" s="1">
        <v>0.0419628563786</v>
      </c>
    </row>
    <row r="1803" ht="15.75" customHeight="1">
      <c r="A1803" s="1" t="str">
        <f t="shared" si="157"/>
        <v>CD3EAP</v>
      </c>
      <c r="B1803" s="1" t="s">
        <v>277</v>
      </c>
      <c r="C1803" s="1">
        <v>4.5910187E7</v>
      </c>
      <c r="D1803" s="1" t="s">
        <v>14</v>
      </c>
      <c r="E1803" s="1">
        <v>23.0</v>
      </c>
      <c r="F1803" s="1" t="s">
        <v>1826</v>
      </c>
      <c r="G1803" s="1">
        <v>0.0143830485402</v>
      </c>
    </row>
    <row r="1804" ht="15.75" customHeight="1">
      <c r="A1804" s="1" t="str">
        <f t="shared" si="157"/>
        <v>CD3EAP</v>
      </c>
      <c r="B1804" s="1" t="s">
        <v>277</v>
      </c>
      <c r="C1804" s="1">
        <v>4.5910146E7</v>
      </c>
      <c r="D1804" s="1" t="s">
        <v>14</v>
      </c>
      <c r="E1804" s="1">
        <v>23.0</v>
      </c>
      <c r="F1804" s="1" t="s">
        <v>1827</v>
      </c>
      <c r="G1804" s="1">
        <v>0.194637762638</v>
      </c>
    </row>
    <row r="1805" ht="15.75" customHeight="1">
      <c r="A1805" s="1" t="str">
        <f t="shared" si="157"/>
        <v>CD3EAP</v>
      </c>
      <c r="B1805" s="1" t="s">
        <v>277</v>
      </c>
      <c r="C1805" s="1">
        <v>4.5910113E7</v>
      </c>
      <c r="D1805" s="1" t="s">
        <v>14</v>
      </c>
      <c r="E1805" s="1">
        <v>22.0</v>
      </c>
      <c r="F1805" s="1" t="s">
        <v>1828</v>
      </c>
      <c r="G1805" s="1">
        <v>0.496258104267</v>
      </c>
    </row>
    <row r="1806" ht="15.75" customHeight="1">
      <c r="A1806" s="1" t="str">
        <f t="shared" si="157"/>
        <v>CD3EAP</v>
      </c>
      <c r="B1806" s="1" t="s">
        <v>277</v>
      </c>
      <c r="C1806" s="1">
        <v>4.5910104E7</v>
      </c>
      <c r="D1806" s="1" t="s">
        <v>14</v>
      </c>
      <c r="E1806" s="1">
        <v>24.0</v>
      </c>
      <c r="F1806" s="1" t="s">
        <v>1829</v>
      </c>
      <c r="G1806" s="1">
        <v>0.537192406189</v>
      </c>
    </row>
    <row r="1807" ht="15.75" customHeight="1">
      <c r="A1807" s="1" t="str">
        <f t="shared" si="157"/>
        <v>CD3EAP</v>
      </c>
      <c r="B1807" s="1" t="s">
        <v>277</v>
      </c>
      <c r="C1807" s="1">
        <v>4.5910006E7</v>
      </c>
      <c r="D1807" s="1" t="s">
        <v>14</v>
      </c>
      <c r="E1807" s="1">
        <v>23.0</v>
      </c>
      <c r="F1807" s="1" t="s">
        <v>1830</v>
      </c>
      <c r="G1807" s="1">
        <v>0.270558251631</v>
      </c>
    </row>
    <row r="1808" ht="15.75" customHeight="1">
      <c r="A1808" s="1" t="str">
        <f t="shared" si="157"/>
        <v>CD3EAP</v>
      </c>
      <c r="B1808" s="1" t="s">
        <v>277</v>
      </c>
      <c r="C1808" s="1">
        <v>4.5909995E7</v>
      </c>
      <c r="D1808" s="1" t="s">
        <v>14</v>
      </c>
      <c r="E1808" s="1">
        <v>24.0</v>
      </c>
      <c r="F1808" s="1" t="s">
        <v>1831</v>
      </c>
      <c r="G1808" s="1">
        <v>0.0249209896543</v>
      </c>
    </row>
    <row r="1809" ht="15.75" customHeight="1">
      <c r="A1809" s="1" t="str">
        <f t="shared" si="157"/>
        <v>CD3EAP</v>
      </c>
      <c r="B1809" s="1" t="s">
        <v>277</v>
      </c>
      <c r="C1809" s="1">
        <v>4.5909945E7</v>
      </c>
      <c r="D1809" s="1" t="s">
        <v>14</v>
      </c>
      <c r="E1809" s="1">
        <v>24.0</v>
      </c>
      <c r="F1809" s="1" t="s">
        <v>1832</v>
      </c>
      <c r="G1809" s="1">
        <v>0.960611899104</v>
      </c>
    </row>
    <row r="1810" ht="15.75" customHeight="1">
      <c r="A1810" s="1" t="str">
        <f t="shared" si="157"/>
        <v>CD3EAP</v>
      </c>
      <c r="B1810" s="1" t="s">
        <v>277</v>
      </c>
      <c r="C1810" s="1">
        <v>4.5909646E7</v>
      </c>
      <c r="D1810" s="1" t="s">
        <v>8</v>
      </c>
      <c r="E1810" s="1">
        <v>24.0</v>
      </c>
      <c r="F1810" s="1" t="s">
        <v>1833</v>
      </c>
      <c r="G1810" s="1">
        <v>0.197075464084</v>
      </c>
    </row>
    <row r="1811" ht="15.75" customHeight="1">
      <c r="A1811" s="1" t="str">
        <f t="shared" si="157"/>
        <v>CD3EAP</v>
      </c>
      <c r="B1811" s="1" t="s">
        <v>277</v>
      </c>
      <c r="C1811" s="1">
        <v>4.590968E7</v>
      </c>
      <c r="D1811" s="1" t="s">
        <v>14</v>
      </c>
      <c r="E1811" s="1">
        <v>23.0</v>
      </c>
      <c r="F1811" s="1" t="s">
        <v>1834</v>
      </c>
      <c r="G1811" s="1">
        <v>0.0208128775521</v>
      </c>
    </row>
    <row r="1812" ht="15.75" customHeight="1">
      <c r="A1812" s="1" t="str">
        <f t="shared" si="157"/>
        <v>CD3EAP</v>
      </c>
      <c r="B1812" s="1" t="s">
        <v>277</v>
      </c>
      <c r="C1812" s="1">
        <v>4.5909929E7</v>
      </c>
      <c r="D1812" s="1" t="s">
        <v>14</v>
      </c>
      <c r="E1812" s="1">
        <v>23.0</v>
      </c>
      <c r="F1812" s="1" t="s">
        <v>1835</v>
      </c>
      <c r="G1812" s="1">
        <v>-0.0931156381079</v>
      </c>
    </row>
    <row r="1813" ht="15.75" customHeight="1">
      <c r="A1813" s="1" t="str">
        <f t="shared" si="157"/>
        <v>CD3EAP</v>
      </c>
      <c r="B1813" s="1" t="s">
        <v>277</v>
      </c>
      <c r="C1813" s="1">
        <v>4.590969E7</v>
      </c>
      <c r="D1813" s="1" t="s">
        <v>14</v>
      </c>
      <c r="E1813" s="1">
        <v>23.0</v>
      </c>
      <c r="F1813" s="1" t="s">
        <v>1836</v>
      </c>
      <c r="G1813" s="1">
        <v>-0.0169818644059</v>
      </c>
    </row>
    <row r="1814" ht="15.75" customHeight="1">
      <c r="A1814" s="1" t="str">
        <f t="shared" si="157"/>
        <v>CD3EAP</v>
      </c>
      <c r="B1814" s="1" t="s">
        <v>277</v>
      </c>
      <c r="C1814" s="1">
        <v>4.5909722E7</v>
      </c>
      <c r="D1814" s="1" t="s">
        <v>14</v>
      </c>
      <c r="E1814" s="1">
        <v>27.0</v>
      </c>
      <c r="F1814" s="1" t="s">
        <v>1837</v>
      </c>
      <c r="G1814" s="1">
        <v>-0.00369305132944</v>
      </c>
    </row>
    <row r="1815" ht="15.75" customHeight="1">
      <c r="A1815" s="1" t="str">
        <f t="shared" ref="A1815:A1824" si="158">"CDC16"</f>
        <v>CDC16</v>
      </c>
      <c r="B1815" s="1" t="s">
        <v>76</v>
      </c>
      <c r="C1815" s="1">
        <v>1.15000543E8</v>
      </c>
      <c r="D1815" s="1" t="s">
        <v>8</v>
      </c>
      <c r="E1815" s="1">
        <v>23.0</v>
      </c>
      <c r="F1815" s="1" t="s">
        <v>1838</v>
      </c>
      <c r="G1815" s="1">
        <v>-0.0385504240958</v>
      </c>
    </row>
    <row r="1816" ht="15.75" customHeight="1">
      <c r="A1816" s="1" t="str">
        <f t="shared" si="158"/>
        <v>CDC16</v>
      </c>
      <c r="B1816" s="1" t="s">
        <v>76</v>
      </c>
      <c r="C1816" s="1">
        <v>1.15000554E8</v>
      </c>
      <c r="D1816" s="1" t="s">
        <v>8</v>
      </c>
      <c r="E1816" s="1">
        <v>24.0</v>
      </c>
      <c r="F1816" s="1" t="s">
        <v>1839</v>
      </c>
      <c r="G1816" s="1">
        <v>1.42189865242</v>
      </c>
    </row>
    <row r="1817" ht="15.75" customHeight="1">
      <c r="A1817" s="1" t="str">
        <f t="shared" si="158"/>
        <v>CDC16</v>
      </c>
      <c r="B1817" s="1" t="s">
        <v>76</v>
      </c>
      <c r="C1817" s="1">
        <v>1.15000615E8</v>
      </c>
      <c r="D1817" s="1" t="s">
        <v>8</v>
      </c>
      <c r="E1817" s="1">
        <v>23.0</v>
      </c>
      <c r="F1817" s="1" t="s">
        <v>1840</v>
      </c>
      <c r="G1817" s="1">
        <v>0.271538331163</v>
      </c>
    </row>
    <row r="1818" ht="15.75" customHeight="1">
      <c r="A1818" s="1" t="str">
        <f t="shared" si="158"/>
        <v>CDC16</v>
      </c>
      <c r="B1818" s="1" t="s">
        <v>76</v>
      </c>
      <c r="C1818" s="1">
        <v>1.15000511E8</v>
      </c>
      <c r="D1818" s="1" t="s">
        <v>14</v>
      </c>
      <c r="E1818" s="1">
        <v>24.0</v>
      </c>
      <c r="F1818" s="1" t="s">
        <v>1841</v>
      </c>
      <c r="G1818" s="1">
        <v>0.407323284555</v>
      </c>
    </row>
    <row r="1819" ht="15.75" customHeight="1">
      <c r="A1819" s="1" t="str">
        <f t="shared" si="158"/>
        <v>CDC16</v>
      </c>
      <c r="B1819" s="1" t="s">
        <v>76</v>
      </c>
      <c r="C1819" s="1">
        <v>1.15000535E8</v>
      </c>
      <c r="D1819" s="1" t="s">
        <v>14</v>
      </c>
      <c r="E1819" s="1">
        <v>23.0</v>
      </c>
      <c r="F1819" s="1" t="s">
        <v>1842</v>
      </c>
      <c r="G1819" s="1">
        <v>0.0492379630008</v>
      </c>
    </row>
    <row r="1820" ht="15.75" customHeight="1">
      <c r="A1820" s="1" t="str">
        <f t="shared" si="158"/>
        <v>CDC16</v>
      </c>
      <c r="B1820" s="1" t="s">
        <v>76</v>
      </c>
      <c r="C1820" s="1">
        <v>1.15000547E8</v>
      </c>
      <c r="D1820" s="1" t="s">
        <v>14</v>
      </c>
      <c r="E1820" s="1">
        <v>24.0</v>
      </c>
      <c r="F1820" s="1" t="s">
        <v>1843</v>
      </c>
      <c r="G1820" s="1">
        <v>0.0169676970258</v>
      </c>
    </row>
    <row r="1821" ht="15.75" customHeight="1">
      <c r="A1821" s="1" t="str">
        <f t="shared" si="158"/>
        <v>CDC16</v>
      </c>
      <c r="B1821" s="1" t="s">
        <v>76</v>
      </c>
      <c r="C1821" s="1">
        <v>1.15000607E8</v>
      </c>
      <c r="D1821" s="1" t="s">
        <v>14</v>
      </c>
      <c r="E1821" s="1">
        <v>24.0</v>
      </c>
      <c r="F1821" s="1" t="s">
        <v>1844</v>
      </c>
      <c r="G1821" s="1">
        <v>1.17077806303</v>
      </c>
    </row>
    <row r="1822" ht="15.75" customHeight="1">
      <c r="A1822" s="1" t="str">
        <f t="shared" si="158"/>
        <v>CDC16</v>
      </c>
      <c r="B1822" s="1" t="s">
        <v>76</v>
      </c>
      <c r="C1822" s="1">
        <v>1.15000614E8</v>
      </c>
      <c r="D1822" s="1" t="s">
        <v>14</v>
      </c>
      <c r="E1822" s="1">
        <v>24.0</v>
      </c>
      <c r="F1822" s="1" t="s">
        <v>1845</v>
      </c>
      <c r="G1822" s="1">
        <v>0.217132369887</v>
      </c>
    </row>
    <row r="1823" ht="15.75" customHeight="1">
      <c r="A1823" s="1" t="str">
        <f t="shared" si="158"/>
        <v>CDC16</v>
      </c>
      <c r="B1823" s="1" t="s">
        <v>76</v>
      </c>
      <c r="C1823" s="1">
        <v>1.15000633E8</v>
      </c>
      <c r="D1823" s="1" t="s">
        <v>14</v>
      </c>
      <c r="E1823" s="1">
        <v>23.0</v>
      </c>
      <c r="F1823" s="1" t="s">
        <v>1846</v>
      </c>
      <c r="G1823" s="1">
        <v>0.00445216493229</v>
      </c>
    </row>
    <row r="1824" ht="15.75" customHeight="1">
      <c r="A1824" s="1" t="str">
        <f t="shared" si="158"/>
        <v>CDC16</v>
      </c>
      <c r="B1824" s="1" t="s">
        <v>76</v>
      </c>
      <c r="C1824" s="1">
        <v>1.15000649E8</v>
      </c>
      <c r="D1824" s="1" t="s">
        <v>14</v>
      </c>
      <c r="E1824" s="1">
        <v>24.0</v>
      </c>
      <c r="F1824" s="1" t="s">
        <v>1847</v>
      </c>
      <c r="G1824" s="1">
        <v>-0.00654518757167</v>
      </c>
    </row>
    <row r="1825" ht="15.75" customHeight="1">
      <c r="A1825" s="1" t="str">
        <f t="shared" ref="A1825:A1833" si="159">"CDC20"</f>
        <v>CDC20</v>
      </c>
      <c r="B1825" s="1" t="s">
        <v>108</v>
      </c>
      <c r="C1825" s="1">
        <v>4.3824671E7</v>
      </c>
      <c r="D1825" s="1" t="s">
        <v>14</v>
      </c>
      <c r="E1825" s="1">
        <v>23.0</v>
      </c>
      <c r="F1825" s="1" t="s">
        <v>1848</v>
      </c>
      <c r="G1825" s="1">
        <v>1.3289834322</v>
      </c>
    </row>
    <row r="1826" ht="15.75" customHeight="1">
      <c r="A1826" s="1" t="str">
        <f t="shared" si="159"/>
        <v>CDC20</v>
      </c>
      <c r="B1826" s="1" t="s">
        <v>108</v>
      </c>
      <c r="C1826" s="1">
        <v>4.382478E7</v>
      </c>
      <c r="D1826" s="1" t="s">
        <v>8</v>
      </c>
      <c r="E1826" s="1">
        <v>23.0</v>
      </c>
      <c r="F1826" s="1" t="s">
        <v>1849</v>
      </c>
      <c r="G1826" s="1">
        <v>0.572075488659</v>
      </c>
    </row>
    <row r="1827" ht="15.75" customHeight="1">
      <c r="A1827" s="1" t="str">
        <f t="shared" si="159"/>
        <v>CDC20</v>
      </c>
      <c r="B1827" s="1" t="s">
        <v>108</v>
      </c>
      <c r="C1827" s="1">
        <v>4.3824808E7</v>
      </c>
      <c r="D1827" s="1" t="s">
        <v>8</v>
      </c>
      <c r="E1827" s="1">
        <v>24.0</v>
      </c>
      <c r="F1827" s="1" t="s">
        <v>1850</v>
      </c>
      <c r="G1827" s="1">
        <v>0.491176122499</v>
      </c>
    </row>
    <row r="1828" ht="15.75" customHeight="1">
      <c r="A1828" s="1" t="str">
        <f t="shared" si="159"/>
        <v>CDC20</v>
      </c>
      <c r="B1828" s="1" t="s">
        <v>108</v>
      </c>
      <c r="C1828" s="1">
        <v>4.3824816E7</v>
      </c>
      <c r="D1828" s="1" t="s">
        <v>8</v>
      </c>
      <c r="E1828" s="1">
        <v>24.0</v>
      </c>
      <c r="F1828" s="1" t="s">
        <v>1851</v>
      </c>
      <c r="G1828" s="1">
        <v>1.09894107914</v>
      </c>
    </row>
    <row r="1829" ht="15.75" customHeight="1">
      <c r="A1829" s="1" t="str">
        <f t="shared" si="159"/>
        <v>CDC20</v>
      </c>
      <c r="B1829" s="1" t="s">
        <v>108</v>
      </c>
      <c r="C1829" s="1">
        <v>4.3824794E7</v>
      </c>
      <c r="D1829" s="1" t="s">
        <v>14</v>
      </c>
      <c r="E1829" s="1">
        <v>23.0</v>
      </c>
      <c r="F1829" s="1" t="s">
        <v>1852</v>
      </c>
      <c r="G1829" s="1">
        <v>0.453329810727</v>
      </c>
    </row>
    <row r="1830" ht="15.75" customHeight="1">
      <c r="A1830" s="1" t="str">
        <f t="shared" si="159"/>
        <v>CDC20</v>
      </c>
      <c r="B1830" s="1" t="s">
        <v>108</v>
      </c>
      <c r="C1830" s="1">
        <v>4.3824745E7</v>
      </c>
      <c r="D1830" s="1" t="s">
        <v>14</v>
      </c>
      <c r="E1830" s="1">
        <v>24.0</v>
      </c>
      <c r="F1830" s="1" t="s">
        <v>1853</v>
      </c>
      <c r="G1830" s="1">
        <v>0.449783994958</v>
      </c>
    </row>
    <row r="1831" ht="15.75" customHeight="1">
      <c r="A1831" s="1" t="str">
        <f t="shared" si="159"/>
        <v>CDC20</v>
      </c>
      <c r="B1831" s="1" t="s">
        <v>108</v>
      </c>
      <c r="C1831" s="1">
        <v>4.3824761E7</v>
      </c>
      <c r="D1831" s="1" t="s">
        <v>14</v>
      </c>
      <c r="E1831" s="1">
        <v>24.0</v>
      </c>
      <c r="F1831" s="1" t="s">
        <v>1854</v>
      </c>
      <c r="G1831" s="1">
        <v>0.420649570092</v>
      </c>
    </row>
    <row r="1832" ht="15.75" customHeight="1">
      <c r="A1832" s="1" t="str">
        <f t="shared" si="159"/>
        <v>CDC20</v>
      </c>
      <c r="B1832" s="1" t="s">
        <v>108</v>
      </c>
      <c r="C1832" s="1">
        <v>4.3824779E7</v>
      </c>
      <c r="D1832" s="1" t="s">
        <v>14</v>
      </c>
      <c r="E1832" s="1">
        <v>24.0</v>
      </c>
      <c r="F1832" s="1" t="s">
        <v>1855</v>
      </c>
      <c r="G1832" s="1">
        <v>-0.00707072635105</v>
      </c>
    </row>
    <row r="1833" ht="15.75" customHeight="1">
      <c r="A1833" s="1" t="str">
        <f t="shared" si="159"/>
        <v>CDC20</v>
      </c>
      <c r="B1833" s="1" t="s">
        <v>108</v>
      </c>
      <c r="C1833" s="1">
        <v>4.3824784E7</v>
      </c>
      <c r="D1833" s="1" t="s">
        <v>14</v>
      </c>
      <c r="E1833" s="1">
        <v>24.0</v>
      </c>
      <c r="F1833" s="1" t="s">
        <v>1856</v>
      </c>
      <c r="G1833" s="1">
        <v>0.0376841950492</v>
      </c>
    </row>
    <row r="1834" ht="15.75" customHeight="1">
      <c r="A1834" s="1" t="str">
        <f t="shared" ref="A1834:A1843" si="160">"CDC23"</f>
        <v>CDC23</v>
      </c>
      <c r="B1834" s="1" t="s">
        <v>987</v>
      </c>
      <c r="C1834" s="1">
        <v>1.37548738E8</v>
      </c>
      <c r="D1834" s="1" t="s">
        <v>8</v>
      </c>
      <c r="E1834" s="1">
        <v>23.0</v>
      </c>
      <c r="F1834" s="1" t="s">
        <v>1857</v>
      </c>
      <c r="G1834" s="1">
        <v>1.00365765891</v>
      </c>
    </row>
    <row r="1835" ht="15.75" customHeight="1">
      <c r="A1835" s="1" t="str">
        <f t="shared" si="160"/>
        <v>CDC23</v>
      </c>
      <c r="B1835" s="1" t="s">
        <v>987</v>
      </c>
      <c r="C1835" s="1">
        <v>1.37548761E8</v>
      </c>
      <c r="D1835" s="1" t="s">
        <v>8</v>
      </c>
      <c r="E1835" s="1">
        <v>24.0</v>
      </c>
      <c r="F1835" s="1" t="s">
        <v>1858</v>
      </c>
      <c r="G1835" s="1">
        <v>0.324118916083</v>
      </c>
    </row>
    <row r="1836" ht="15.75" customHeight="1">
      <c r="A1836" s="1" t="str">
        <f t="shared" si="160"/>
        <v>CDC23</v>
      </c>
      <c r="B1836" s="1" t="s">
        <v>987</v>
      </c>
      <c r="C1836" s="1">
        <v>1.37548791E8</v>
      </c>
      <c r="D1836" s="1" t="s">
        <v>8</v>
      </c>
      <c r="E1836" s="1">
        <v>24.0</v>
      </c>
      <c r="F1836" s="1" t="s">
        <v>1859</v>
      </c>
      <c r="G1836" s="1">
        <v>0.0129289754003</v>
      </c>
    </row>
    <row r="1837" ht="15.75" customHeight="1">
      <c r="A1837" s="1" t="str">
        <f t="shared" si="160"/>
        <v>CDC23</v>
      </c>
      <c r="B1837" s="1" t="s">
        <v>987</v>
      </c>
      <c r="C1837" s="1">
        <v>1.37548861E8</v>
      </c>
      <c r="D1837" s="1" t="s">
        <v>8</v>
      </c>
      <c r="E1837" s="1">
        <v>23.0</v>
      </c>
      <c r="F1837" s="1" t="s">
        <v>1860</v>
      </c>
      <c r="G1837" s="1">
        <v>0.0243667329076</v>
      </c>
    </row>
    <row r="1838" ht="15.75" customHeight="1">
      <c r="A1838" s="1" t="str">
        <f t="shared" si="160"/>
        <v>CDC23</v>
      </c>
      <c r="B1838" s="1" t="s">
        <v>987</v>
      </c>
      <c r="C1838" s="1">
        <v>1.37548868E8</v>
      </c>
      <c r="D1838" s="1" t="s">
        <v>8</v>
      </c>
      <c r="E1838" s="1">
        <v>23.0</v>
      </c>
      <c r="F1838" s="1" t="s">
        <v>1861</v>
      </c>
      <c r="G1838" s="1">
        <v>0.748770070533</v>
      </c>
    </row>
    <row r="1839" ht="15.75" customHeight="1">
      <c r="A1839" s="1" t="str">
        <f t="shared" si="160"/>
        <v>CDC23</v>
      </c>
      <c r="B1839" s="1" t="s">
        <v>987</v>
      </c>
      <c r="C1839" s="1">
        <v>1.3754902E8</v>
      </c>
      <c r="D1839" s="1" t="s">
        <v>8</v>
      </c>
      <c r="E1839" s="1">
        <v>24.0</v>
      </c>
      <c r="F1839" s="1" t="s">
        <v>1862</v>
      </c>
      <c r="G1839" s="1">
        <v>0.0547010526416</v>
      </c>
    </row>
    <row r="1840" ht="15.75" customHeight="1">
      <c r="A1840" s="1" t="str">
        <f t="shared" si="160"/>
        <v>CDC23</v>
      </c>
      <c r="B1840" s="1" t="s">
        <v>987</v>
      </c>
      <c r="C1840" s="1">
        <v>1.3754905E8</v>
      </c>
      <c r="D1840" s="1" t="s">
        <v>8</v>
      </c>
      <c r="E1840" s="1">
        <v>24.0</v>
      </c>
      <c r="F1840" s="1" t="s">
        <v>1863</v>
      </c>
      <c r="G1840" s="1">
        <v>0.00870441731524</v>
      </c>
    </row>
    <row r="1841" ht="15.75" customHeight="1">
      <c r="A1841" s="1" t="str">
        <f t="shared" si="160"/>
        <v>CDC23</v>
      </c>
      <c r="B1841" s="1" t="s">
        <v>987</v>
      </c>
      <c r="C1841" s="1">
        <v>1.37548873E8</v>
      </c>
      <c r="D1841" s="1" t="s">
        <v>14</v>
      </c>
      <c r="E1841" s="1">
        <v>23.0</v>
      </c>
      <c r="F1841" s="1" t="s">
        <v>1864</v>
      </c>
      <c r="G1841" s="1">
        <v>0.430311215735</v>
      </c>
    </row>
    <row r="1842" ht="15.75" customHeight="1">
      <c r="A1842" s="1" t="str">
        <f t="shared" si="160"/>
        <v>CDC23</v>
      </c>
      <c r="B1842" s="1" t="s">
        <v>987</v>
      </c>
      <c r="C1842" s="1">
        <v>1.37549034E8</v>
      </c>
      <c r="D1842" s="1" t="s">
        <v>14</v>
      </c>
      <c r="E1842" s="1">
        <v>23.0</v>
      </c>
      <c r="F1842" s="1" t="s">
        <v>1865</v>
      </c>
      <c r="G1842" s="1">
        <v>1.24757227056</v>
      </c>
    </row>
    <row r="1843" ht="15.75" customHeight="1">
      <c r="A1843" s="1" t="str">
        <f t="shared" si="160"/>
        <v>CDC23</v>
      </c>
      <c r="B1843" s="1" t="s">
        <v>987</v>
      </c>
      <c r="C1843" s="1">
        <v>1.37548944E8</v>
      </c>
      <c r="D1843" s="1" t="s">
        <v>14</v>
      </c>
      <c r="E1843" s="1">
        <v>24.0</v>
      </c>
      <c r="F1843" s="1" t="s">
        <v>1866</v>
      </c>
      <c r="G1843" s="1">
        <v>0.330363154201</v>
      </c>
    </row>
    <row r="1844" ht="15.75" customHeight="1">
      <c r="A1844" s="1" t="str">
        <f t="shared" ref="A1844:A1853" si="161">"CDC26"</f>
        <v>CDC26</v>
      </c>
      <c r="B1844" s="1" t="s">
        <v>298</v>
      </c>
      <c r="C1844" s="1">
        <v>1.16037599E8</v>
      </c>
      <c r="D1844" s="1" t="s">
        <v>8</v>
      </c>
      <c r="E1844" s="1">
        <v>24.0</v>
      </c>
      <c r="F1844" s="1" t="s">
        <v>1867</v>
      </c>
      <c r="G1844" s="1">
        <v>-0.0537127608735</v>
      </c>
    </row>
    <row r="1845" ht="15.75" customHeight="1">
      <c r="A1845" s="1" t="str">
        <f t="shared" si="161"/>
        <v>CDC26</v>
      </c>
      <c r="B1845" s="1" t="s">
        <v>298</v>
      </c>
      <c r="C1845" s="1">
        <v>1.16037571E8</v>
      </c>
      <c r="D1845" s="1" t="s">
        <v>8</v>
      </c>
      <c r="E1845" s="1">
        <v>22.0</v>
      </c>
      <c r="F1845" s="1" t="s">
        <v>1868</v>
      </c>
      <c r="G1845" s="1">
        <v>0.263723511209</v>
      </c>
    </row>
    <row r="1846" ht="15.75" customHeight="1">
      <c r="A1846" s="1" t="str">
        <f t="shared" si="161"/>
        <v>CDC26</v>
      </c>
      <c r="B1846" s="1" t="s">
        <v>298</v>
      </c>
      <c r="C1846" s="1">
        <v>1.16037872E8</v>
      </c>
      <c r="D1846" s="1" t="s">
        <v>8</v>
      </c>
      <c r="E1846" s="1">
        <v>24.0</v>
      </c>
      <c r="F1846" s="1" t="s">
        <v>1869</v>
      </c>
      <c r="G1846" s="1">
        <v>1.18905415119</v>
      </c>
    </row>
    <row r="1847" ht="15.75" customHeight="1">
      <c r="A1847" s="1" t="str">
        <f t="shared" si="161"/>
        <v>CDC26</v>
      </c>
      <c r="B1847" s="1" t="s">
        <v>298</v>
      </c>
      <c r="C1847" s="1">
        <v>1.16037821E8</v>
      </c>
      <c r="D1847" s="1" t="s">
        <v>8</v>
      </c>
      <c r="E1847" s="1">
        <v>24.0</v>
      </c>
      <c r="F1847" s="1" t="s">
        <v>1870</v>
      </c>
      <c r="G1847" s="1">
        <v>0.0426890486345</v>
      </c>
    </row>
    <row r="1848" ht="15.75" customHeight="1">
      <c r="A1848" s="1" t="str">
        <f t="shared" si="161"/>
        <v>CDC26</v>
      </c>
      <c r="B1848" s="1" t="s">
        <v>298</v>
      </c>
      <c r="C1848" s="1">
        <v>1.16037744E8</v>
      </c>
      <c r="D1848" s="1" t="s">
        <v>8</v>
      </c>
      <c r="E1848" s="1">
        <v>24.0</v>
      </c>
      <c r="F1848" s="1" t="s">
        <v>1871</v>
      </c>
      <c r="G1848" s="1">
        <v>0.0502882515698</v>
      </c>
    </row>
    <row r="1849" ht="15.75" customHeight="1">
      <c r="A1849" s="1" t="str">
        <f t="shared" si="161"/>
        <v>CDC26</v>
      </c>
      <c r="B1849" s="1" t="s">
        <v>298</v>
      </c>
      <c r="C1849" s="1">
        <v>1.16037681E8</v>
      </c>
      <c r="D1849" s="1" t="s">
        <v>8</v>
      </c>
      <c r="E1849" s="1">
        <v>24.0</v>
      </c>
      <c r="F1849" s="1" t="s">
        <v>1872</v>
      </c>
      <c r="G1849" s="1">
        <v>0.891928007009</v>
      </c>
    </row>
    <row r="1850" ht="15.75" customHeight="1">
      <c r="A1850" s="1" t="str">
        <f t="shared" si="161"/>
        <v>CDC26</v>
      </c>
      <c r="B1850" s="1" t="s">
        <v>298</v>
      </c>
      <c r="C1850" s="1">
        <v>1.16037838E8</v>
      </c>
      <c r="D1850" s="1" t="s">
        <v>8</v>
      </c>
      <c r="E1850" s="1">
        <v>24.0</v>
      </c>
      <c r="F1850" s="1" t="s">
        <v>1873</v>
      </c>
      <c r="G1850" s="1">
        <v>0.0065474207281</v>
      </c>
    </row>
    <row r="1851" ht="15.75" customHeight="1">
      <c r="A1851" s="1" t="str">
        <f t="shared" si="161"/>
        <v>CDC26</v>
      </c>
      <c r="B1851" s="1" t="s">
        <v>298</v>
      </c>
      <c r="C1851" s="1">
        <v>1.16037634E8</v>
      </c>
      <c r="D1851" s="1" t="s">
        <v>8</v>
      </c>
      <c r="E1851" s="1">
        <v>23.0</v>
      </c>
      <c r="F1851" s="1" t="s">
        <v>1874</v>
      </c>
      <c r="G1851" s="1">
        <v>0.813746252833</v>
      </c>
    </row>
    <row r="1852" ht="15.75" customHeight="1">
      <c r="A1852" s="1" t="str">
        <f t="shared" si="161"/>
        <v>CDC26</v>
      </c>
      <c r="B1852" s="1" t="s">
        <v>298</v>
      </c>
      <c r="C1852" s="1">
        <v>1.16037609E8</v>
      </c>
      <c r="D1852" s="1" t="s">
        <v>8</v>
      </c>
      <c r="E1852" s="1">
        <v>24.0</v>
      </c>
      <c r="F1852" s="1" t="s">
        <v>1875</v>
      </c>
      <c r="G1852" s="1">
        <v>0.0184030023722</v>
      </c>
    </row>
    <row r="1853" ht="15.75" customHeight="1">
      <c r="A1853" s="1" t="str">
        <f t="shared" si="161"/>
        <v>CDC26</v>
      </c>
      <c r="B1853" s="1" t="s">
        <v>298</v>
      </c>
      <c r="C1853" s="1">
        <v>1.16037639E8</v>
      </c>
      <c r="D1853" s="1" t="s">
        <v>8</v>
      </c>
      <c r="E1853" s="1">
        <v>23.0</v>
      </c>
      <c r="F1853" s="1" t="s">
        <v>1876</v>
      </c>
      <c r="G1853" s="1">
        <v>0.919017841796</v>
      </c>
    </row>
    <row r="1854" ht="15.75" customHeight="1">
      <c r="A1854" s="1" t="str">
        <f t="shared" ref="A1854:A1869" si="162">"CDC27"</f>
        <v>CDC27</v>
      </c>
      <c r="B1854" s="1" t="s">
        <v>39</v>
      </c>
      <c r="C1854" s="1">
        <v>4.5266345E7</v>
      </c>
      <c r="D1854" s="1" t="s">
        <v>14</v>
      </c>
      <c r="E1854" s="1">
        <v>24.0</v>
      </c>
      <c r="F1854" s="1" t="s">
        <v>1877</v>
      </c>
      <c r="G1854" s="1">
        <v>0.163364597009</v>
      </c>
    </row>
    <row r="1855" ht="15.75" customHeight="1">
      <c r="A1855" s="1" t="str">
        <f t="shared" si="162"/>
        <v>CDC27</v>
      </c>
      <c r="B1855" s="1" t="s">
        <v>39</v>
      </c>
      <c r="C1855" s="1">
        <v>4.5266324E7</v>
      </c>
      <c r="D1855" s="1" t="s">
        <v>14</v>
      </c>
      <c r="E1855" s="1">
        <v>23.0</v>
      </c>
      <c r="F1855" s="1" t="s">
        <v>1878</v>
      </c>
      <c r="G1855" s="1">
        <v>0.618509787115</v>
      </c>
    </row>
    <row r="1856" ht="15.75" customHeight="1">
      <c r="A1856" s="1" t="str">
        <f t="shared" si="162"/>
        <v>CDC27</v>
      </c>
      <c r="B1856" s="1" t="s">
        <v>39</v>
      </c>
      <c r="C1856" s="1">
        <v>4.526627E7</v>
      </c>
      <c r="D1856" s="1" t="s">
        <v>14</v>
      </c>
      <c r="E1856" s="1">
        <v>22.0</v>
      </c>
      <c r="F1856" s="1" t="s">
        <v>1879</v>
      </c>
      <c r="G1856" s="1">
        <v>0.617188757489</v>
      </c>
    </row>
    <row r="1857" ht="15.75" customHeight="1">
      <c r="A1857" s="1" t="str">
        <f t="shared" si="162"/>
        <v>CDC27</v>
      </c>
      <c r="B1857" s="1" t="s">
        <v>39</v>
      </c>
      <c r="C1857" s="1">
        <v>4.5266464E7</v>
      </c>
      <c r="D1857" s="1" t="s">
        <v>8</v>
      </c>
      <c r="E1857" s="1">
        <v>24.0</v>
      </c>
      <c r="F1857" s="1" t="s">
        <v>1880</v>
      </c>
      <c r="G1857" s="1">
        <v>0.239851989761</v>
      </c>
    </row>
    <row r="1858" ht="15.75" customHeight="1">
      <c r="A1858" s="1" t="str">
        <f t="shared" si="162"/>
        <v>CDC27</v>
      </c>
      <c r="B1858" s="1" t="s">
        <v>39</v>
      </c>
      <c r="C1858" s="1">
        <v>4.5266551E7</v>
      </c>
      <c r="D1858" s="1" t="s">
        <v>14</v>
      </c>
      <c r="E1858" s="1">
        <v>24.0</v>
      </c>
      <c r="F1858" s="1" t="s">
        <v>1881</v>
      </c>
      <c r="G1858" s="1">
        <v>0.044546433179</v>
      </c>
    </row>
    <row r="1859" ht="15.75" customHeight="1">
      <c r="A1859" s="1" t="str">
        <f t="shared" si="162"/>
        <v>CDC27</v>
      </c>
      <c r="B1859" s="1" t="s">
        <v>39</v>
      </c>
      <c r="C1859" s="1">
        <v>4.5266518E7</v>
      </c>
      <c r="D1859" s="1" t="s">
        <v>14</v>
      </c>
      <c r="E1859" s="1">
        <v>23.0</v>
      </c>
      <c r="F1859" s="1" t="s">
        <v>1882</v>
      </c>
      <c r="G1859" s="1">
        <v>-0.0461648417302</v>
      </c>
    </row>
    <row r="1860" ht="15.75" customHeight="1">
      <c r="A1860" s="1" t="str">
        <f t="shared" si="162"/>
        <v>CDC27</v>
      </c>
      <c r="B1860" s="1" t="s">
        <v>39</v>
      </c>
      <c r="C1860" s="1">
        <v>4.5266514E7</v>
      </c>
      <c r="D1860" s="1" t="s">
        <v>14</v>
      </c>
      <c r="E1860" s="1">
        <v>24.0</v>
      </c>
      <c r="F1860" s="1" t="s">
        <v>1883</v>
      </c>
      <c r="G1860" s="1">
        <v>0.216658265109</v>
      </c>
    </row>
    <row r="1861" ht="15.75" customHeight="1">
      <c r="A1861" s="1" t="str">
        <f t="shared" si="162"/>
        <v>CDC27</v>
      </c>
      <c r="B1861" s="1" t="s">
        <v>39</v>
      </c>
      <c r="C1861" s="1">
        <v>4.5266351E7</v>
      </c>
      <c r="D1861" s="1" t="s">
        <v>14</v>
      </c>
      <c r="E1861" s="1">
        <v>24.0</v>
      </c>
      <c r="F1861" s="1" t="s">
        <v>1884</v>
      </c>
      <c r="G1861" s="1">
        <v>0.182285216619</v>
      </c>
    </row>
    <row r="1862" ht="15.75" customHeight="1">
      <c r="A1862" s="1" t="str">
        <f t="shared" si="162"/>
        <v>CDC27</v>
      </c>
      <c r="B1862" s="1" t="s">
        <v>39</v>
      </c>
      <c r="C1862" s="1">
        <v>4.5266331E7</v>
      </c>
      <c r="D1862" s="1" t="s">
        <v>14</v>
      </c>
      <c r="E1862" s="1">
        <v>23.0</v>
      </c>
      <c r="F1862" s="1" t="s">
        <v>1885</v>
      </c>
      <c r="G1862" s="1">
        <v>0.254701526477</v>
      </c>
    </row>
    <row r="1863" ht="15.75" customHeight="1">
      <c r="A1863" s="1" t="str">
        <f t="shared" si="162"/>
        <v>CDC27</v>
      </c>
      <c r="B1863" s="1" t="s">
        <v>39</v>
      </c>
      <c r="C1863" s="1">
        <v>4.5266519E7</v>
      </c>
      <c r="D1863" s="1" t="s">
        <v>14</v>
      </c>
      <c r="E1863" s="1">
        <v>24.0</v>
      </c>
      <c r="F1863" s="1" t="s">
        <v>1886</v>
      </c>
      <c r="G1863" s="1">
        <v>0.0982238793854</v>
      </c>
    </row>
    <row r="1864" ht="15.75" customHeight="1">
      <c r="A1864" s="1" t="str">
        <f t="shared" si="162"/>
        <v>CDC27</v>
      </c>
      <c r="B1864" s="1" t="s">
        <v>39</v>
      </c>
      <c r="C1864" s="1">
        <v>4.5266275E7</v>
      </c>
      <c r="D1864" s="1" t="s">
        <v>14</v>
      </c>
      <c r="E1864" s="1">
        <v>23.0</v>
      </c>
      <c r="F1864" s="1" t="s">
        <v>1887</v>
      </c>
      <c r="G1864" s="1">
        <v>1.01322090872</v>
      </c>
    </row>
    <row r="1865" ht="15.75" customHeight="1">
      <c r="A1865" s="1" t="str">
        <f t="shared" si="162"/>
        <v>CDC27</v>
      </c>
      <c r="B1865" s="1" t="s">
        <v>39</v>
      </c>
      <c r="C1865" s="1">
        <v>4.5266447E7</v>
      </c>
      <c r="D1865" s="1" t="s">
        <v>8</v>
      </c>
      <c r="E1865" s="1">
        <v>23.0</v>
      </c>
      <c r="F1865" s="1" t="s">
        <v>1888</v>
      </c>
      <c r="G1865" s="1">
        <v>0.917553643673</v>
      </c>
    </row>
    <row r="1866" ht="15.75" customHeight="1">
      <c r="A1866" s="1" t="str">
        <f t="shared" si="162"/>
        <v>CDC27</v>
      </c>
      <c r="B1866" s="1" t="s">
        <v>39</v>
      </c>
      <c r="C1866" s="1">
        <v>4.5266436E7</v>
      </c>
      <c r="D1866" s="1" t="s">
        <v>8</v>
      </c>
      <c r="E1866" s="1">
        <v>22.0</v>
      </c>
      <c r="F1866" s="1" t="s">
        <v>1889</v>
      </c>
      <c r="G1866" s="1">
        <v>0.953942466505</v>
      </c>
    </row>
    <row r="1867" ht="15.75" customHeight="1">
      <c r="A1867" s="1" t="str">
        <f t="shared" si="162"/>
        <v>CDC27</v>
      </c>
      <c r="B1867" s="1" t="s">
        <v>39</v>
      </c>
      <c r="C1867" s="1">
        <v>4.5266426E7</v>
      </c>
      <c r="D1867" s="1" t="s">
        <v>8</v>
      </c>
      <c r="E1867" s="1">
        <v>23.0</v>
      </c>
      <c r="F1867" s="1" t="s">
        <v>1890</v>
      </c>
      <c r="G1867" s="1">
        <v>1.03283662478</v>
      </c>
    </row>
    <row r="1868" ht="15.75" customHeight="1">
      <c r="A1868" s="1" t="str">
        <f t="shared" si="162"/>
        <v>CDC27</v>
      </c>
      <c r="B1868" s="1" t="s">
        <v>39</v>
      </c>
      <c r="C1868" s="1">
        <v>4.5266358E7</v>
      </c>
      <c r="D1868" s="1" t="s">
        <v>8</v>
      </c>
      <c r="E1868" s="1">
        <v>24.0</v>
      </c>
      <c r="F1868" s="1" t="s">
        <v>1891</v>
      </c>
      <c r="G1868" s="1">
        <v>0.0731228985106</v>
      </c>
    </row>
    <row r="1869" ht="15.75" customHeight="1">
      <c r="A1869" s="1" t="str">
        <f t="shared" si="162"/>
        <v>CDC27</v>
      </c>
      <c r="B1869" s="1" t="s">
        <v>39</v>
      </c>
      <c r="C1869" s="1">
        <v>4.526638E7</v>
      </c>
      <c r="D1869" s="1" t="s">
        <v>14</v>
      </c>
      <c r="E1869" s="1">
        <v>24.0</v>
      </c>
      <c r="F1869" s="1" t="s">
        <v>1892</v>
      </c>
      <c r="G1869" s="1">
        <v>0.952744278376</v>
      </c>
    </row>
    <row r="1870" ht="15.75" customHeight="1">
      <c r="A1870" s="1" t="str">
        <f t="shared" ref="A1870:A1893" si="163">"CDC40"</f>
        <v>CDC40</v>
      </c>
      <c r="B1870" s="1" t="s">
        <v>28</v>
      </c>
      <c r="C1870" s="1">
        <v>1.1050174E8</v>
      </c>
      <c r="D1870" s="1" t="s">
        <v>8</v>
      </c>
      <c r="E1870" s="1">
        <v>24.0</v>
      </c>
      <c r="F1870" s="1" t="s">
        <v>1893</v>
      </c>
      <c r="G1870" s="1">
        <v>0.0396928787373</v>
      </c>
    </row>
    <row r="1871" ht="15.75" customHeight="1">
      <c r="A1871" s="1" t="str">
        <f t="shared" si="163"/>
        <v>CDC40</v>
      </c>
      <c r="B1871" s="1" t="s">
        <v>28</v>
      </c>
      <c r="C1871" s="1">
        <v>1.10501295E8</v>
      </c>
      <c r="D1871" s="1" t="s">
        <v>8</v>
      </c>
      <c r="E1871" s="1">
        <v>22.0</v>
      </c>
      <c r="F1871" s="1" t="s">
        <v>1894</v>
      </c>
      <c r="G1871" s="1">
        <v>-0.0379832614512</v>
      </c>
    </row>
    <row r="1872" ht="15.75" customHeight="1">
      <c r="A1872" s="1" t="str">
        <f t="shared" si="163"/>
        <v>CDC40</v>
      </c>
      <c r="B1872" s="1" t="s">
        <v>28</v>
      </c>
      <c r="C1872" s="1">
        <v>1.10501317E8</v>
      </c>
      <c r="D1872" s="1" t="s">
        <v>8</v>
      </c>
      <c r="E1872" s="1">
        <v>26.0</v>
      </c>
      <c r="F1872" s="1" t="s">
        <v>1895</v>
      </c>
      <c r="G1872" s="1">
        <v>0.0532582441919</v>
      </c>
    </row>
    <row r="1873" ht="15.75" customHeight="1">
      <c r="A1873" s="1" t="str">
        <f t="shared" si="163"/>
        <v>CDC40</v>
      </c>
      <c r="B1873" s="1" t="s">
        <v>28</v>
      </c>
      <c r="C1873" s="1">
        <v>1.10501326E8</v>
      </c>
      <c r="D1873" s="1" t="s">
        <v>8</v>
      </c>
      <c r="E1873" s="1">
        <v>25.0</v>
      </c>
      <c r="F1873" s="1" t="s">
        <v>1896</v>
      </c>
      <c r="G1873" s="1">
        <v>0.0646120109076</v>
      </c>
    </row>
    <row r="1874" ht="15.75" customHeight="1">
      <c r="A1874" s="1" t="str">
        <f t="shared" si="163"/>
        <v>CDC40</v>
      </c>
      <c r="B1874" s="1" t="s">
        <v>28</v>
      </c>
      <c r="C1874" s="1">
        <v>1.10501338E8</v>
      </c>
      <c r="D1874" s="1" t="s">
        <v>8</v>
      </c>
      <c r="E1874" s="1">
        <v>26.0</v>
      </c>
      <c r="F1874" s="1" t="s">
        <v>1897</v>
      </c>
      <c r="G1874" s="1">
        <v>-0.0150225998152</v>
      </c>
    </row>
    <row r="1875" ht="15.75" customHeight="1">
      <c r="A1875" s="1" t="str">
        <f t="shared" si="163"/>
        <v>CDC40</v>
      </c>
      <c r="B1875" s="1" t="s">
        <v>28</v>
      </c>
      <c r="C1875" s="1">
        <v>1.10501455E8</v>
      </c>
      <c r="D1875" s="1" t="s">
        <v>8</v>
      </c>
      <c r="E1875" s="1">
        <v>25.0</v>
      </c>
      <c r="F1875" s="1" t="s">
        <v>1898</v>
      </c>
      <c r="G1875" s="1">
        <v>-0.0332582461447</v>
      </c>
    </row>
    <row r="1876" ht="15.75" customHeight="1">
      <c r="A1876" s="1" t="str">
        <f t="shared" si="163"/>
        <v>CDC40</v>
      </c>
      <c r="B1876" s="1" t="s">
        <v>28</v>
      </c>
      <c r="C1876" s="1">
        <v>1.1050173E8</v>
      </c>
      <c r="D1876" s="1" t="s">
        <v>14</v>
      </c>
      <c r="E1876" s="1">
        <v>24.0</v>
      </c>
      <c r="F1876" s="1" t="s">
        <v>1899</v>
      </c>
      <c r="G1876" s="1">
        <v>0.555795768934</v>
      </c>
    </row>
    <row r="1877" ht="15.75" customHeight="1">
      <c r="A1877" s="1" t="str">
        <f t="shared" si="163"/>
        <v>CDC40</v>
      </c>
      <c r="B1877" s="1" t="s">
        <v>28</v>
      </c>
      <c r="C1877" s="1">
        <v>1.10501915E8</v>
      </c>
      <c r="D1877" s="1" t="s">
        <v>14</v>
      </c>
      <c r="E1877" s="1">
        <v>24.0</v>
      </c>
      <c r="F1877" s="1" t="s">
        <v>1900</v>
      </c>
      <c r="G1877" s="1">
        <v>0.554138982238</v>
      </c>
    </row>
    <row r="1878" ht="15.75" customHeight="1">
      <c r="A1878" s="1" t="str">
        <f t="shared" si="163"/>
        <v>CDC40</v>
      </c>
      <c r="B1878" s="1" t="s">
        <v>28</v>
      </c>
      <c r="C1878" s="1">
        <v>1.10501671E8</v>
      </c>
      <c r="D1878" s="1" t="s">
        <v>14</v>
      </c>
      <c r="E1878" s="1">
        <v>23.0</v>
      </c>
      <c r="F1878" s="1" t="s">
        <v>1901</v>
      </c>
      <c r="G1878" s="1">
        <v>0.465887432684</v>
      </c>
    </row>
    <row r="1879" ht="15.75" customHeight="1">
      <c r="A1879" s="1" t="str">
        <f t="shared" si="163"/>
        <v>CDC40</v>
      </c>
      <c r="B1879" s="1" t="s">
        <v>28</v>
      </c>
      <c r="C1879" s="1">
        <v>1.10501616E8</v>
      </c>
      <c r="D1879" s="1" t="s">
        <v>14</v>
      </c>
      <c r="E1879" s="1">
        <v>24.0</v>
      </c>
      <c r="F1879" s="1" t="s">
        <v>1902</v>
      </c>
      <c r="G1879" s="1">
        <v>0.713816621629</v>
      </c>
    </row>
    <row r="1880" ht="15.75" customHeight="1">
      <c r="A1880" s="1" t="str">
        <f t="shared" si="163"/>
        <v>CDC40</v>
      </c>
      <c r="B1880" s="1" t="s">
        <v>28</v>
      </c>
      <c r="C1880" s="1">
        <v>1.10501416E8</v>
      </c>
      <c r="D1880" s="1" t="s">
        <v>14</v>
      </c>
      <c r="E1880" s="1">
        <v>26.0</v>
      </c>
      <c r="F1880" s="1" t="s">
        <v>1903</v>
      </c>
      <c r="G1880" s="1">
        <v>0.0302047021053</v>
      </c>
    </row>
    <row r="1881" ht="15.75" customHeight="1">
      <c r="A1881" s="1" t="str">
        <f t="shared" si="163"/>
        <v>CDC40</v>
      </c>
      <c r="B1881" s="1" t="s">
        <v>28</v>
      </c>
      <c r="C1881" s="1">
        <v>1.10501391E8</v>
      </c>
      <c r="D1881" s="1" t="s">
        <v>14</v>
      </c>
      <c r="E1881" s="1">
        <v>26.0</v>
      </c>
      <c r="F1881" s="1" t="s">
        <v>1904</v>
      </c>
      <c r="G1881" s="1">
        <v>0.173418004452</v>
      </c>
    </row>
    <row r="1882" ht="15.75" customHeight="1">
      <c r="A1882" s="1" t="str">
        <f t="shared" si="163"/>
        <v>CDC40</v>
      </c>
      <c r="B1882" s="1" t="s">
        <v>28</v>
      </c>
      <c r="C1882" s="1">
        <v>1.10501383E8</v>
      </c>
      <c r="D1882" s="1" t="s">
        <v>14</v>
      </c>
      <c r="E1882" s="1">
        <v>24.0</v>
      </c>
      <c r="F1882" s="1" t="s">
        <v>1905</v>
      </c>
      <c r="G1882" s="1">
        <v>0.912913516195</v>
      </c>
    </row>
    <row r="1883" ht="15.75" customHeight="1">
      <c r="A1883" s="1" t="str">
        <f t="shared" si="163"/>
        <v>CDC40</v>
      </c>
      <c r="B1883" s="1" t="s">
        <v>28</v>
      </c>
      <c r="C1883" s="1">
        <v>1.10501357E8</v>
      </c>
      <c r="D1883" s="1" t="s">
        <v>14</v>
      </c>
      <c r="E1883" s="1">
        <v>24.0</v>
      </c>
      <c r="F1883" s="1" t="s">
        <v>1906</v>
      </c>
      <c r="G1883" s="1">
        <v>0.00825140313779</v>
      </c>
    </row>
    <row r="1884" ht="15.75" customHeight="1">
      <c r="A1884" s="1" t="str">
        <f t="shared" si="163"/>
        <v>CDC40</v>
      </c>
      <c r="B1884" s="1" t="s">
        <v>28</v>
      </c>
      <c r="C1884" s="1">
        <v>1.10501897E8</v>
      </c>
      <c r="D1884" s="1" t="s">
        <v>8</v>
      </c>
      <c r="E1884" s="1">
        <v>24.0</v>
      </c>
      <c r="F1884" s="1" t="s">
        <v>1907</v>
      </c>
      <c r="G1884" s="1">
        <v>1.06195096815</v>
      </c>
    </row>
    <row r="1885" ht="15.75" customHeight="1">
      <c r="A1885" s="1" t="str">
        <f t="shared" si="163"/>
        <v>CDC40</v>
      </c>
      <c r="B1885" s="1" t="s">
        <v>28</v>
      </c>
      <c r="C1885" s="1">
        <v>1.10501818E8</v>
      </c>
      <c r="D1885" s="1" t="s">
        <v>8</v>
      </c>
      <c r="E1885" s="1">
        <v>24.0</v>
      </c>
      <c r="F1885" s="1" t="s">
        <v>1908</v>
      </c>
      <c r="G1885" s="1">
        <v>0.939658573971</v>
      </c>
    </row>
    <row r="1886" ht="15.75" customHeight="1">
      <c r="A1886" s="1" t="str">
        <f t="shared" si="163"/>
        <v>CDC40</v>
      </c>
      <c r="B1886" s="1" t="s">
        <v>28</v>
      </c>
      <c r="C1886" s="1">
        <v>1.10501788E8</v>
      </c>
      <c r="D1886" s="1" t="s">
        <v>8</v>
      </c>
      <c r="E1886" s="1">
        <v>24.0</v>
      </c>
      <c r="F1886" s="1" t="s">
        <v>1909</v>
      </c>
      <c r="G1886" s="1">
        <v>0.699261394247</v>
      </c>
    </row>
    <row r="1887" ht="15.75" customHeight="1">
      <c r="A1887" s="1" t="str">
        <f t="shared" si="163"/>
        <v>CDC40</v>
      </c>
      <c r="B1887" s="1" t="s">
        <v>28</v>
      </c>
      <c r="C1887" s="1">
        <v>1.10501753E8</v>
      </c>
      <c r="D1887" s="1" t="s">
        <v>8</v>
      </c>
      <c r="E1887" s="1">
        <v>24.0</v>
      </c>
      <c r="F1887" s="1" t="s">
        <v>1910</v>
      </c>
      <c r="G1887" s="1">
        <v>-0.0278967531704</v>
      </c>
    </row>
    <row r="1888" ht="15.75" customHeight="1">
      <c r="A1888" s="1" t="str">
        <f t="shared" si="163"/>
        <v>CDC40</v>
      </c>
      <c r="B1888" s="1" t="s">
        <v>28</v>
      </c>
      <c r="C1888" s="1">
        <v>1.10501697E8</v>
      </c>
      <c r="D1888" s="1" t="s">
        <v>14</v>
      </c>
      <c r="E1888" s="1">
        <v>24.0</v>
      </c>
      <c r="F1888" s="1" t="s">
        <v>1911</v>
      </c>
      <c r="G1888" s="1">
        <v>0.324858139351</v>
      </c>
    </row>
    <row r="1889" ht="15.75" customHeight="1">
      <c r="A1889" s="1" t="str">
        <f t="shared" si="163"/>
        <v>CDC40</v>
      </c>
      <c r="B1889" s="1" t="s">
        <v>28</v>
      </c>
      <c r="C1889" s="1">
        <v>1.10501897E8</v>
      </c>
      <c r="D1889" s="1" t="s">
        <v>8</v>
      </c>
      <c r="E1889" s="1">
        <v>23.0</v>
      </c>
      <c r="F1889" s="1" t="s">
        <v>1912</v>
      </c>
      <c r="G1889" s="1">
        <v>0.998390457875</v>
      </c>
    </row>
    <row r="1890" ht="15.75" customHeight="1">
      <c r="A1890" s="1" t="str">
        <f t="shared" si="163"/>
        <v>CDC40</v>
      </c>
      <c r="B1890" s="1" t="s">
        <v>28</v>
      </c>
      <c r="C1890" s="1">
        <v>1.10501754E8</v>
      </c>
      <c r="D1890" s="1" t="s">
        <v>8</v>
      </c>
      <c r="E1890" s="1">
        <v>23.0</v>
      </c>
      <c r="F1890" s="1" t="s">
        <v>1913</v>
      </c>
      <c r="G1890" s="1">
        <v>0.0066176432882</v>
      </c>
    </row>
    <row r="1891" ht="15.75" customHeight="1">
      <c r="A1891" s="1" t="str">
        <f t="shared" si="163"/>
        <v>CDC40</v>
      </c>
      <c r="B1891" s="1" t="s">
        <v>28</v>
      </c>
      <c r="C1891" s="1">
        <v>1.10501707E8</v>
      </c>
      <c r="D1891" s="1" t="s">
        <v>14</v>
      </c>
      <c r="E1891" s="1">
        <v>24.0</v>
      </c>
      <c r="F1891" s="1" t="s">
        <v>1914</v>
      </c>
      <c r="G1891" s="1">
        <v>0.543635340886</v>
      </c>
    </row>
    <row r="1892" ht="15.75" customHeight="1">
      <c r="A1892" s="1" t="str">
        <f t="shared" si="163"/>
        <v>CDC40</v>
      </c>
      <c r="B1892" s="1" t="s">
        <v>28</v>
      </c>
      <c r="C1892" s="1">
        <v>1.10501713E8</v>
      </c>
      <c r="D1892" s="1" t="s">
        <v>14</v>
      </c>
      <c r="E1892" s="1">
        <v>24.0</v>
      </c>
      <c r="F1892" s="1" t="s">
        <v>1915</v>
      </c>
      <c r="G1892" s="1">
        <v>0.00826955895443</v>
      </c>
    </row>
    <row r="1893" ht="15.75" customHeight="1">
      <c r="A1893" s="1" t="str">
        <f t="shared" si="163"/>
        <v>CDC40</v>
      </c>
      <c r="B1893" s="1" t="s">
        <v>28</v>
      </c>
      <c r="C1893" s="1">
        <v>1.10501586E8</v>
      </c>
      <c r="D1893" s="1" t="s">
        <v>14</v>
      </c>
      <c r="E1893" s="1">
        <v>26.0</v>
      </c>
      <c r="F1893" s="1" t="s">
        <v>1916</v>
      </c>
      <c r="G1893" s="1">
        <v>0.0134439573894</v>
      </c>
    </row>
    <row r="1894" ht="15.75" customHeight="1">
      <c r="A1894" s="1" t="str">
        <f t="shared" ref="A1894:A1906" si="164">"CDC5L"</f>
        <v>CDC5L</v>
      </c>
      <c r="B1894" s="1" t="s">
        <v>28</v>
      </c>
      <c r="C1894" s="1">
        <v>4.4355456E7</v>
      </c>
      <c r="D1894" s="1" t="s">
        <v>14</v>
      </c>
      <c r="E1894" s="1">
        <v>23.0</v>
      </c>
      <c r="F1894" s="1" t="s">
        <v>1917</v>
      </c>
      <c r="G1894" s="1">
        <v>-0.0205274993571</v>
      </c>
    </row>
    <row r="1895" ht="15.75" customHeight="1">
      <c r="A1895" s="1" t="str">
        <f t="shared" si="164"/>
        <v>CDC5L</v>
      </c>
      <c r="B1895" s="1" t="s">
        <v>28</v>
      </c>
      <c r="C1895" s="1">
        <v>4.4355324E7</v>
      </c>
      <c r="D1895" s="1" t="s">
        <v>14</v>
      </c>
      <c r="E1895" s="1">
        <v>24.0</v>
      </c>
      <c r="F1895" s="1" t="s">
        <v>1918</v>
      </c>
      <c r="G1895" s="1">
        <v>0.181741027961</v>
      </c>
    </row>
    <row r="1896" ht="15.75" customHeight="1">
      <c r="A1896" s="1" t="str">
        <f t="shared" si="164"/>
        <v>CDC5L</v>
      </c>
      <c r="B1896" s="1" t="s">
        <v>28</v>
      </c>
      <c r="C1896" s="1">
        <v>4.4355307E7</v>
      </c>
      <c r="D1896" s="1" t="s">
        <v>14</v>
      </c>
      <c r="E1896" s="1">
        <v>23.0</v>
      </c>
      <c r="F1896" s="1" t="s">
        <v>1919</v>
      </c>
      <c r="G1896" s="1">
        <v>0.564850483544</v>
      </c>
    </row>
    <row r="1897" ht="15.75" customHeight="1">
      <c r="A1897" s="1" t="str">
        <f t="shared" si="164"/>
        <v>CDC5L</v>
      </c>
      <c r="B1897" s="1" t="s">
        <v>28</v>
      </c>
      <c r="C1897" s="1">
        <v>4.4355524E7</v>
      </c>
      <c r="D1897" s="1" t="s">
        <v>8</v>
      </c>
      <c r="E1897" s="1">
        <v>24.0</v>
      </c>
      <c r="F1897" s="1" t="s">
        <v>1920</v>
      </c>
      <c r="G1897" s="1">
        <v>0.0215644511087</v>
      </c>
    </row>
    <row r="1898" ht="15.75" customHeight="1">
      <c r="A1898" s="1" t="str">
        <f t="shared" si="164"/>
        <v>CDC5L</v>
      </c>
      <c r="B1898" s="1" t="s">
        <v>28</v>
      </c>
      <c r="C1898" s="1">
        <v>4.4355487E7</v>
      </c>
      <c r="D1898" s="1" t="s">
        <v>8</v>
      </c>
      <c r="E1898" s="1">
        <v>22.0</v>
      </c>
      <c r="F1898" s="1" t="s">
        <v>1921</v>
      </c>
      <c r="G1898" s="1">
        <v>0.985756979359</v>
      </c>
    </row>
    <row r="1899" ht="15.75" customHeight="1">
      <c r="A1899" s="1" t="str">
        <f t="shared" si="164"/>
        <v>CDC5L</v>
      </c>
      <c r="B1899" s="1" t="s">
        <v>28</v>
      </c>
      <c r="C1899" s="1">
        <v>4.4355421E7</v>
      </c>
      <c r="D1899" s="1" t="s">
        <v>8</v>
      </c>
      <c r="E1899" s="1">
        <v>22.0</v>
      </c>
      <c r="F1899" s="1" t="s">
        <v>1922</v>
      </c>
      <c r="G1899" s="1">
        <v>0.0155617122658</v>
      </c>
    </row>
    <row r="1900" ht="15.75" customHeight="1">
      <c r="A1900" s="1" t="str">
        <f t="shared" si="164"/>
        <v>CDC5L</v>
      </c>
      <c r="B1900" s="1" t="s">
        <v>28</v>
      </c>
      <c r="C1900" s="1">
        <v>4.4355383E7</v>
      </c>
      <c r="D1900" s="1" t="s">
        <v>8</v>
      </c>
      <c r="E1900" s="1">
        <v>22.0</v>
      </c>
      <c r="F1900" s="1" t="s">
        <v>1923</v>
      </c>
      <c r="G1900" s="1">
        <v>0.50415304608</v>
      </c>
    </row>
    <row r="1901" ht="15.75" customHeight="1">
      <c r="A1901" s="1" t="str">
        <f t="shared" si="164"/>
        <v>CDC5L</v>
      </c>
      <c r="B1901" s="1" t="s">
        <v>28</v>
      </c>
      <c r="C1901" s="1">
        <v>4.4355235E7</v>
      </c>
      <c r="D1901" s="1" t="s">
        <v>8</v>
      </c>
      <c r="E1901" s="1">
        <v>22.0</v>
      </c>
      <c r="F1901" s="1" t="s">
        <v>1924</v>
      </c>
      <c r="G1901" s="1">
        <v>0.975375652271</v>
      </c>
    </row>
    <row r="1902" ht="15.75" customHeight="1">
      <c r="A1902" s="1" t="str">
        <f t="shared" si="164"/>
        <v>CDC5L</v>
      </c>
      <c r="B1902" s="1" t="s">
        <v>28</v>
      </c>
      <c r="C1902" s="1">
        <v>4.4355225E7</v>
      </c>
      <c r="D1902" s="1" t="s">
        <v>8</v>
      </c>
      <c r="E1902" s="1">
        <v>23.0</v>
      </c>
      <c r="F1902" s="1" t="s">
        <v>1925</v>
      </c>
      <c r="G1902" s="1">
        <v>0.61956134494</v>
      </c>
    </row>
    <row r="1903" ht="15.75" customHeight="1">
      <c r="A1903" s="1" t="str">
        <f t="shared" si="164"/>
        <v>CDC5L</v>
      </c>
      <c r="B1903" s="1" t="s">
        <v>28</v>
      </c>
      <c r="C1903" s="1">
        <v>4.4355494E7</v>
      </c>
      <c r="D1903" s="1" t="s">
        <v>8</v>
      </c>
      <c r="E1903" s="1">
        <v>23.0</v>
      </c>
      <c r="F1903" s="1" t="s">
        <v>1926</v>
      </c>
      <c r="G1903" s="1">
        <v>0.93223333066</v>
      </c>
    </row>
    <row r="1904" ht="15.75" customHeight="1">
      <c r="A1904" s="1" t="str">
        <f t="shared" si="164"/>
        <v>CDC5L</v>
      </c>
      <c r="B1904" s="1" t="s">
        <v>28</v>
      </c>
      <c r="C1904" s="1">
        <v>4.4355316E7</v>
      </c>
      <c r="D1904" s="1" t="s">
        <v>14</v>
      </c>
      <c r="E1904" s="1">
        <v>23.0</v>
      </c>
      <c r="F1904" s="1" t="s">
        <v>1927</v>
      </c>
      <c r="G1904" s="1">
        <v>1.03886736837</v>
      </c>
    </row>
    <row r="1905" ht="15.75" customHeight="1">
      <c r="A1905" s="1" t="str">
        <f t="shared" si="164"/>
        <v>CDC5L</v>
      </c>
      <c r="B1905" s="1" t="s">
        <v>28</v>
      </c>
      <c r="C1905" s="1">
        <v>4.435542E7</v>
      </c>
      <c r="D1905" s="1" t="s">
        <v>8</v>
      </c>
      <c r="E1905" s="1">
        <v>23.0</v>
      </c>
      <c r="F1905" s="1" t="s">
        <v>1928</v>
      </c>
      <c r="G1905" s="1">
        <v>0.126428316456</v>
      </c>
    </row>
    <row r="1906" ht="15.75" customHeight="1">
      <c r="A1906" s="1" t="str">
        <f t="shared" si="164"/>
        <v>CDC5L</v>
      </c>
      <c r="B1906" s="1" t="s">
        <v>28</v>
      </c>
      <c r="C1906" s="1">
        <v>4.4355235E7</v>
      </c>
      <c r="D1906" s="1" t="s">
        <v>8</v>
      </c>
      <c r="E1906" s="1">
        <v>21.0</v>
      </c>
      <c r="F1906" s="1" t="s">
        <v>1929</v>
      </c>
      <c r="G1906" s="1">
        <v>0.844294596091</v>
      </c>
    </row>
    <row r="1907" ht="15.75" customHeight="1">
      <c r="A1907" s="1" t="str">
        <f t="shared" ref="A1907:A1918" si="165">"CDC7"</f>
        <v>CDC7</v>
      </c>
      <c r="B1907" s="1" t="s">
        <v>108</v>
      </c>
      <c r="C1907" s="1">
        <v>9.1966669E7</v>
      </c>
      <c r="D1907" s="1" t="s">
        <v>14</v>
      </c>
      <c r="E1907" s="1">
        <v>25.0</v>
      </c>
      <c r="F1907" s="1" t="s">
        <v>1930</v>
      </c>
      <c r="G1907" s="1">
        <v>0.129552008836</v>
      </c>
    </row>
    <row r="1908" ht="15.75" customHeight="1">
      <c r="A1908" s="1" t="str">
        <f t="shared" si="165"/>
        <v>CDC7</v>
      </c>
      <c r="B1908" s="1" t="s">
        <v>108</v>
      </c>
      <c r="C1908" s="1">
        <v>9.1966503E7</v>
      </c>
      <c r="D1908" s="1" t="s">
        <v>8</v>
      </c>
      <c r="E1908" s="1">
        <v>24.0</v>
      </c>
      <c r="F1908" s="1" t="s">
        <v>1931</v>
      </c>
      <c r="G1908" s="1">
        <v>0.00176996501908</v>
      </c>
    </row>
    <row r="1909" ht="15.75" customHeight="1">
      <c r="A1909" s="1" t="str">
        <f t="shared" si="165"/>
        <v>CDC7</v>
      </c>
      <c r="B1909" s="1" t="s">
        <v>108</v>
      </c>
      <c r="C1909" s="1">
        <v>9.1966621E7</v>
      </c>
      <c r="D1909" s="1" t="s">
        <v>8</v>
      </c>
      <c r="E1909" s="1">
        <v>24.0</v>
      </c>
      <c r="F1909" s="1" t="s">
        <v>1932</v>
      </c>
      <c r="G1909" s="1">
        <v>0.0287662722984</v>
      </c>
    </row>
    <row r="1910" ht="15.75" customHeight="1">
      <c r="A1910" s="1" t="str">
        <f t="shared" si="165"/>
        <v>CDC7</v>
      </c>
      <c r="B1910" s="1" t="s">
        <v>108</v>
      </c>
      <c r="C1910" s="1">
        <v>9.1966628E7</v>
      </c>
      <c r="D1910" s="1" t="s">
        <v>8</v>
      </c>
      <c r="E1910" s="1">
        <v>27.0</v>
      </c>
      <c r="F1910" s="1" t="s">
        <v>1933</v>
      </c>
      <c r="G1910" s="1">
        <v>0.0627859794336</v>
      </c>
    </row>
    <row r="1911" ht="15.75" customHeight="1">
      <c r="A1911" s="1" t="str">
        <f t="shared" si="165"/>
        <v>CDC7</v>
      </c>
      <c r="B1911" s="1" t="s">
        <v>108</v>
      </c>
      <c r="C1911" s="1">
        <v>9.1966719E7</v>
      </c>
      <c r="D1911" s="1" t="s">
        <v>8</v>
      </c>
      <c r="E1911" s="1">
        <v>27.0</v>
      </c>
      <c r="F1911" s="1" t="s">
        <v>1934</v>
      </c>
      <c r="G1911" s="1">
        <v>0.252070299182</v>
      </c>
    </row>
    <row r="1912" ht="15.75" customHeight="1">
      <c r="A1912" s="1" t="str">
        <f t="shared" si="165"/>
        <v>CDC7</v>
      </c>
      <c r="B1912" s="1" t="s">
        <v>108</v>
      </c>
      <c r="C1912" s="1">
        <v>9.1966917E7</v>
      </c>
      <c r="D1912" s="1" t="s">
        <v>8</v>
      </c>
      <c r="E1912" s="1">
        <v>24.0</v>
      </c>
      <c r="F1912" s="1" t="s">
        <v>1935</v>
      </c>
      <c r="G1912" s="1">
        <v>0.185795881113</v>
      </c>
    </row>
    <row r="1913" ht="15.75" customHeight="1">
      <c r="A1913" s="1" t="str">
        <f t="shared" si="165"/>
        <v>CDC7</v>
      </c>
      <c r="B1913" s="1" t="s">
        <v>108</v>
      </c>
      <c r="C1913" s="1">
        <v>9.1966603E7</v>
      </c>
      <c r="D1913" s="1" t="s">
        <v>8</v>
      </c>
      <c r="E1913" s="1">
        <v>22.0</v>
      </c>
      <c r="F1913" s="1" t="s">
        <v>1936</v>
      </c>
      <c r="G1913" s="1">
        <v>0.881265686127</v>
      </c>
    </row>
    <row r="1914" ht="15.75" customHeight="1">
      <c r="A1914" s="1" t="str">
        <f t="shared" si="165"/>
        <v>CDC7</v>
      </c>
      <c r="B1914" s="1" t="s">
        <v>108</v>
      </c>
      <c r="C1914" s="1">
        <v>9.1966674E7</v>
      </c>
      <c r="D1914" s="1" t="s">
        <v>14</v>
      </c>
      <c r="E1914" s="1">
        <v>22.0</v>
      </c>
      <c r="F1914" s="1" t="s">
        <v>1937</v>
      </c>
      <c r="G1914" s="1">
        <v>0.431182466445</v>
      </c>
    </row>
    <row r="1915" ht="15.75" customHeight="1">
      <c r="A1915" s="1" t="str">
        <f t="shared" si="165"/>
        <v>CDC7</v>
      </c>
      <c r="B1915" s="1" t="s">
        <v>108</v>
      </c>
      <c r="C1915" s="1">
        <v>9.1966925E7</v>
      </c>
      <c r="D1915" s="1" t="s">
        <v>14</v>
      </c>
      <c r="E1915" s="1">
        <v>24.0</v>
      </c>
      <c r="F1915" s="1" t="s">
        <v>1938</v>
      </c>
      <c r="G1915" s="1">
        <v>0.0842118709068</v>
      </c>
    </row>
    <row r="1916" ht="15.75" customHeight="1">
      <c r="A1916" s="1" t="str">
        <f t="shared" si="165"/>
        <v>CDC7</v>
      </c>
      <c r="B1916" s="1" t="s">
        <v>108</v>
      </c>
      <c r="C1916" s="1">
        <v>9.1966732E7</v>
      </c>
      <c r="D1916" s="1" t="s">
        <v>14</v>
      </c>
      <c r="E1916" s="1">
        <v>24.0</v>
      </c>
      <c r="F1916" s="1" t="s">
        <v>1939</v>
      </c>
      <c r="G1916" s="1">
        <v>0.202196830193</v>
      </c>
    </row>
    <row r="1917" ht="15.75" customHeight="1">
      <c r="A1917" s="1" t="str">
        <f t="shared" si="165"/>
        <v>CDC7</v>
      </c>
      <c r="B1917" s="1" t="s">
        <v>108</v>
      </c>
      <c r="C1917" s="1">
        <v>9.1966696E7</v>
      </c>
      <c r="D1917" s="1" t="s">
        <v>14</v>
      </c>
      <c r="E1917" s="1">
        <v>23.0</v>
      </c>
      <c r="F1917" s="1" t="s">
        <v>1940</v>
      </c>
      <c r="G1917" s="1">
        <v>1.68755184743</v>
      </c>
    </row>
    <row r="1918" ht="15.75" customHeight="1">
      <c r="A1918" s="1" t="str">
        <f t="shared" si="165"/>
        <v>CDC7</v>
      </c>
      <c r="B1918" s="1" t="s">
        <v>108</v>
      </c>
      <c r="C1918" s="1">
        <v>9.1966688E7</v>
      </c>
      <c r="D1918" s="1" t="s">
        <v>14</v>
      </c>
      <c r="E1918" s="1">
        <v>27.0</v>
      </c>
      <c r="F1918" s="1" t="s">
        <v>1941</v>
      </c>
      <c r="G1918" s="1">
        <v>0.356974534957</v>
      </c>
    </row>
    <row r="1919" ht="15.75" customHeight="1">
      <c r="A1919" s="1" t="str">
        <f t="shared" ref="A1919:A1930" si="166">"CDC73"</f>
        <v>CDC73</v>
      </c>
      <c r="B1919" s="1" t="s">
        <v>108</v>
      </c>
      <c r="C1919" s="1">
        <v>1.93091139E8</v>
      </c>
      <c r="D1919" s="1" t="s">
        <v>14</v>
      </c>
      <c r="E1919" s="1">
        <v>24.0</v>
      </c>
      <c r="F1919" s="1" t="s">
        <v>1942</v>
      </c>
      <c r="G1919" s="1">
        <v>0.427657150525</v>
      </c>
    </row>
    <row r="1920" ht="15.75" customHeight="1">
      <c r="A1920" s="1" t="str">
        <f t="shared" si="166"/>
        <v>CDC73</v>
      </c>
      <c r="B1920" s="1" t="s">
        <v>108</v>
      </c>
      <c r="C1920" s="1">
        <v>1.93091235E8</v>
      </c>
      <c r="D1920" s="1" t="s">
        <v>14</v>
      </c>
      <c r="E1920" s="1">
        <v>24.0</v>
      </c>
      <c r="F1920" s="1" t="s">
        <v>1943</v>
      </c>
      <c r="G1920" s="1">
        <v>0.0182512662284</v>
      </c>
    </row>
    <row r="1921" ht="15.75" customHeight="1">
      <c r="A1921" s="1" t="str">
        <f t="shared" si="166"/>
        <v>CDC73</v>
      </c>
      <c r="B1921" s="1" t="s">
        <v>108</v>
      </c>
      <c r="C1921" s="1">
        <v>1.9309111E8</v>
      </c>
      <c r="D1921" s="1" t="s">
        <v>8</v>
      </c>
      <c r="E1921" s="1">
        <v>23.0</v>
      </c>
      <c r="F1921" s="1" t="s">
        <v>1944</v>
      </c>
      <c r="G1921" s="1">
        <v>0.799009557766</v>
      </c>
    </row>
    <row r="1922" ht="15.75" customHeight="1">
      <c r="A1922" s="1" t="str">
        <f t="shared" si="166"/>
        <v>CDC73</v>
      </c>
      <c r="B1922" s="1" t="s">
        <v>108</v>
      </c>
      <c r="C1922" s="1">
        <v>1.93091315E8</v>
      </c>
      <c r="D1922" s="1" t="s">
        <v>14</v>
      </c>
      <c r="E1922" s="1">
        <v>24.0</v>
      </c>
      <c r="F1922" s="1" t="s">
        <v>1945</v>
      </c>
      <c r="G1922" s="1">
        <v>1.20487504645</v>
      </c>
    </row>
    <row r="1923" ht="15.75" customHeight="1">
      <c r="A1923" s="1" t="str">
        <f t="shared" si="166"/>
        <v>CDC73</v>
      </c>
      <c r="B1923" s="1" t="s">
        <v>108</v>
      </c>
      <c r="C1923" s="1">
        <v>1.93091321E8</v>
      </c>
      <c r="D1923" s="1" t="s">
        <v>14</v>
      </c>
      <c r="E1923" s="1">
        <v>24.0</v>
      </c>
      <c r="F1923" s="1" t="s">
        <v>1946</v>
      </c>
      <c r="G1923" s="1">
        <v>0.532893371005</v>
      </c>
    </row>
    <row r="1924" ht="15.75" customHeight="1">
      <c r="A1924" s="1" t="str">
        <f t="shared" si="166"/>
        <v>CDC73</v>
      </c>
      <c r="B1924" s="1" t="s">
        <v>108</v>
      </c>
      <c r="C1924" s="1">
        <v>1.93091394E8</v>
      </c>
      <c r="D1924" s="1" t="s">
        <v>14</v>
      </c>
      <c r="E1924" s="1">
        <v>24.0</v>
      </c>
      <c r="F1924" s="1" t="s">
        <v>1947</v>
      </c>
      <c r="G1924" s="1">
        <v>0.263255504465</v>
      </c>
    </row>
    <row r="1925" ht="15.75" customHeight="1">
      <c r="A1925" s="1" t="str">
        <f t="shared" si="166"/>
        <v>CDC73</v>
      </c>
      <c r="B1925" s="1" t="s">
        <v>108</v>
      </c>
      <c r="C1925" s="1">
        <v>1.93091141E8</v>
      </c>
      <c r="D1925" s="1" t="s">
        <v>14</v>
      </c>
      <c r="E1925" s="1">
        <v>23.0</v>
      </c>
      <c r="F1925" s="1" t="s">
        <v>1948</v>
      </c>
      <c r="G1925" s="1">
        <v>0.895133785612</v>
      </c>
    </row>
    <row r="1926" ht="15.75" customHeight="1">
      <c r="A1926" s="1" t="str">
        <f t="shared" si="166"/>
        <v>CDC73</v>
      </c>
      <c r="B1926" s="1" t="s">
        <v>108</v>
      </c>
      <c r="C1926" s="1">
        <v>1.93091412E8</v>
      </c>
      <c r="D1926" s="1" t="s">
        <v>14</v>
      </c>
      <c r="E1926" s="1">
        <v>24.0</v>
      </c>
      <c r="F1926" s="1" t="s">
        <v>1949</v>
      </c>
      <c r="G1926" s="1">
        <v>-0.0675938387859</v>
      </c>
    </row>
    <row r="1927" ht="15.75" customHeight="1">
      <c r="A1927" s="1" t="str">
        <f t="shared" si="166"/>
        <v>CDC73</v>
      </c>
      <c r="B1927" s="1" t="s">
        <v>108</v>
      </c>
      <c r="C1927" s="1">
        <v>1.93091425E8</v>
      </c>
      <c r="D1927" s="1" t="s">
        <v>14</v>
      </c>
      <c r="E1927" s="1">
        <v>24.0</v>
      </c>
      <c r="F1927" s="1" t="s">
        <v>1950</v>
      </c>
      <c r="G1927" s="1">
        <v>0.00433590829756</v>
      </c>
    </row>
    <row r="1928" ht="15.75" customHeight="1">
      <c r="A1928" s="1" t="str">
        <f t="shared" si="166"/>
        <v>CDC73</v>
      </c>
      <c r="B1928" s="1" t="s">
        <v>108</v>
      </c>
      <c r="C1928" s="1">
        <v>1.93091226E8</v>
      </c>
      <c r="D1928" s="1" t="s">
        <v>14</v>
      </c>
      <c r="E1928" s="1">
        <v>24.0</v>
      </c>
      <c r="F1928" s="1" t="s">
        <v>1951</v>
      </c>
      <c r="G1928" s="1">
        <v>0.413400499786</v>
      </c>
    </row>
    <row r="1929" ht="15.75" customHeight="1">
      <c r="A1929" s="1" t="str">
        <f t="shared" si="166"/>
        <v>CDC73</v>
      </c>
      <c r="B1929" s="1" t="s">
        <v>108</v>
      </c>
      <c r="C1929" s="1">
        <v>1.93091169E8</v>
      </c>
      <c r="D1929" s="1" t="s">
        <v>8</v>
      </c>
      <c r="E1929" s="1">
        <v>24.0</v>
      </c>
      <c r="F1929" s="1" t="s">
        <v>1952</v>
      </c>
      <c r="G1929" s="1">
        <v>-0.0139711018145</v>
      </c>
    </row>
    <row r="1930" ht="15.75" customHeight="1">
      <c r="A1930" s="1" t="str">
        <f t="shared" si="166"/>
        <v>CDC73</v>
      </c>
      <c r="B1930" s="1" t="s">
        <v>108</v>
      </c>
      <c r="C1930" s="1">
        <v>1.93091127E8</v>
      </c>
      <c r="D1930" s="1" t="s">
        <v>8</v>
      </c>
      <c r="E1930" s="1">
        <v>23.0</v>
      </c>
      <c r="F1930" s="1" t="s">
        <v>1953</v>
      </c>
      <c r="G1930" s="1">
        <v>0.899991167942</v>
      </c>
    </row>
    <row r="1931" ht="15.75" customHeight="1">
      <c r="A1931" s="1" t="str">
        <f t="shared" ref="A1931:A1940" si="167">"CDCA3"</f>
        <v>CDCA3</v>
      </c>
      <c r="B1931" s="1" t="s">
        <v>379</v>
      </c>
      <c r="C1931" s="1">
        <v>6961262.0</v>
      </c>
      <c r="D1931" s="1" t="s">
        <v>14</v>
      </c>
      <c r="E1931" s="1">
        <v>24.0</v>
      </c>
      <c r="F1931" s="1" t="s">
        <v>1954</v>
      </c>
      <c r="G1931" s="1">
        <v>0.928187262766</v>
      </c>
    </row>
    <row r="1932" ht="15.75" customHeight="1">
      <c r="A1932" s="1" t="str">
        <f t="shared" si="167"/>
        <v>CDCA3</v>
      </c>
      <c r="B1932" s="1" t="s">
        <v>379</v>
      </c>
      <c r="C1932" s="1">
        <v>6960984.0</v>
      </c>
      <c r="D1932" s="1" t="s">
        <v>8</v>
      </c>
      <c r="E1932" s="1">
        <v>24.0</v>
      </c>
      <c r="F1932" s="1" t="s">
        <v>1955</v>
      </c>
      <c r="G1932" s="1">
        <v>0.0249068487424</v>
      </c>
    </row>
    <row r="1933" ht="15.75" customHeight="1">
      <c r="A1933" s="1" t="str">
        <f t="shared" si="167"/>
        <v>CDCA3</v>
      </c>
      <c r="B1933" s="1" t="s">
        <v>379</v>
      </c>
      <c r="C1933" s="1">
        <v>6961073.0</v>
      </c>
      <c r="D1933" s="1" t="s">
        <v>8</v>
      </c>
      <c r="E1933" s="1">
        <v>23.0</v>
      </c>
      <c r="F1933" s="1" t="s">
        <v>1956</v>
      </c>
      <c r="G1933" s="1">
        <v>0.882343046156</v>
      </c>
    </row>
    <row r="1934" ht="15.75" customHeight="1">
      <c r="A1934" s="1" t="str">
        <f t="shared" si="167"/>
        <v>CDCA3</v>
      </c>
      <c r="B1934" s="1" t="s">
        <v>379</v>
      </c>
      <c r="C1934" s="1">
        <v>6961101.0</v>
      </c>
      <c r="D1934" s="1" t="s">
        <v>8</v>
      </c>
      <c r="E1934" s="1">
        <v>23.0</v>
      </c>
      <c r="F1934" s="1" t="s">
        <v>1957</v>
      </c>
      <c r="G1934" s="1">
        <v>0.659068498731</v>
      </c>
    </row>
    <row r="1935" ht="15.75" customHeight="1">
      <c r="A1935" s="1" t="str">
        <f t="shared" si="167"/>
        <v>CDCA3</v>
      </c>
      <c r="B1935" s="1" t="s">
        <v>379</v>
      </c>
      <c r="C1935" s="1">
        <v>6961218.0</v>
      </c>
      <c r="D1935" s="1" t="s">
        <v>8</v>
      </c>
      <c r="E1935" s="1">
        <v>23.0</v>
      </c>
      <c r="F1935" s="1" t="s">
        <v>1958</v>
      </c>
      <c r="G1935" s="1">
        <v>1.09324024926</v>
      </c>
    </row>
    <row r="1936" ht="15.75" customHeight="1">
      <c r="A1936" s="1" t="str">
        <f t="shared" si="167"/>
        <v>CDCA3</v>
      </c>
      <c r="B1936" s="1" t="s">
        <v>379</v>
      </c>
      <c r="C1936" s="1">
        <v>6961029.0</v>
      </c>
      <c r="D1936" s="1" t="s">
        <v>14</v>
      </c>
      <c r="E1936" s="1">
        <v>22.0</v>
      </c>
      <c r="F1936" s="1" t="s">
        <v>1959</v>
      </c>
      <c r="G1936" s="1">
        <v>0.863962223679</v>
      </c>
    </row>
    <row r="1937" ht="15.75" customHeight="1">
      <c r="A1937" s="1" t="str">
        <f t="shared" si="167"/>
        <v>CDCA3</v>
      </c>
      <c r="B1937" s="1" t="s">
        <v>379</v>
      </c>
      <c r="C1937" s="1">
        <v>6961106.0</v>
      </c>
      <c r="D1937" s="1" t="s">
        <v>14</v>
      </c>
      <c r="E1937" s="1">
        <v>24.0</v>
      </c>
      <c r="F1937" s="1" t="s">
        <v>1960</v>
      </c>
      <c r="G1937" s="1">
        <v>0.520001329324</v>
      </c>
    </row>
    <row r="1938" ht="15.75" customHeight="1">
      <c r="A1938" s="1" t="str">
        <f t="shared" si="167"/>
        <v>CDCA3</v>
      </c>
      <c r="B1938" s="1" t="s">
        <v>379</v>
      </c>
      <c r="C1938" s="1">
        <v>6961115.0</v>
      </c>
      <c r="D1938" s="1" t="s">
        <v>14</v>
      </c>
      <c r="E1938" s="1">
        <v>24.0</v>
      </c>
      <c r="F1938" s="1" t="s">
        <v>1961</v>
      </c>
      <c r="G1938" s="1">
        <v>0.763147385772</v>
      </c>
    </row>
    <row r="1939" ht="15.75" customHeight="1">
      <c r="A1939" s="1" t="str">
        <f t="shared" si="167"/>
        <v>CDCA3</v>
      </c>
      <c r="B1939" s="1" t="s">
        <v>379</v>
      </c>
      <c r="C1939" s="1">
        <v>6961161.0</v>
      </c>
      <c r="D1939" s="1" t="s">
        <v>14</v>
      </c>
      <c r="E1939" s="1">
        <v>23.0</v>
      </c>
      <c r="F1939" s="1" t="s">
        <v>1962</v>
      </c>
      <c r="G1939" s="1">
        <v>0.978572487977</v>
      </c>
    </row>
    <row r="1940" ht="15.75" customHeight="1">
      <c r="A1940" s="1" t="str">
        <f t="shared" si="167"/>
        <v>CDCA3</v>
      </c>
      <c r="B1940" s="1" t="s">
        <v>379</v>
      </c>
      <c r="C1940" s="1">
        <v>6961184.0</v>
      </c>
      <c r="D1940" s="1" t="s">
        <v>14</v>
      </c>
      <c r="E1940" s="1">
        <v>24.0</v>
      </c>
      <c r="F1940" s="1" t="s">
        <v>1963</v>
      </c>
      <c r="G1940" s="1">
        <v>0.0390866002623</v>
      </c>
    </row>
    <row r="1941" ht="15.75" customHeight="1">
      <c r="A1941" s="1" t="str">
        <f t="shared" ref="A1941:A1950" si="168">"CDCA8"</f>
        <v>CDCA8</v>
      </c>
      <c r="B1941" s="1" t="s">
        <v>108</v>
      </c>
      <c r="C1941" s="1">
        <v>3.815823E7</v>
      </c>
      <c r="D1941" s="1" t="s">
        <v>8</v>
      </c>
      <c r="E1941" s="1">
        <v>24.0</v>
      </c>
      <c r="F1941" s="1" t="s">
        <v>1964</v>
      </c>
      <c r="G1941" s="1">
        <v>0.919989693498</v>
      </c>
    </row>
    <row r="1942" ht="15.75" customHeight="1">
      <c r="A1942" s="1" t="str">
        <f t="shared" si="168"/>
        <v>CDCA8</v>
      </c>
      <c r="B1942" s="1" t="s">
        <v>108</v>
      </c>
      <c r="C1942" s="1">
        <v>3.8158244E7</v>
      </c>
      <c r="D1942" s="1" t="s">
        <v>8</v>
      </c>
      <c r="E1942" s="1">
        <v>22.0</v>
      </c>
      <c r="F1942" s="1" t="s">
        <v>1965</v>
      </c>
      <c r="G1942" s="1">
        <v>0.178694662975</v>
      </c>
    </row>
    <row r="1943" ht="15.75" customHeight="1">
      <c r="A1943" s="1" t="str">
        <f t="shared" si="168"/>
        <v>CDCA8</v>
      </c>
      <c r="B1943" s="1" t="s">
        <v>108</v>
      </c>
      <c r="C1943" s="1">
        <v>3.8158257E7</v>
      </c>
      <c r="D1943" s="1" t="s">
        <v>8</v>
      </c>
      <c r="E1943" s="1">
        <v>24.0</v>
      </c>
      <c r="F1943" s="1" t="s">
        <v>1966</v>
      </c>
      <c r="G1943" s="1">
        <v>0.046216228963</v>
      </c>
    </row>
    <row r="1944" ht="15.75" customHeight="1">
      <c r="A1944" s="1" t="str">
        <f t="shared" si="168"/>
        <v>CDCA8</v>
      </c>
      <c r="B1944" s="1" t="s">
        <v>108</v>
      </c>
      <c r="C1944" s="1">
        <v>3.8158292E7</v>
      </c>
      <c r="D1944" s="1" t="s">
        <v>8</v>
      </c>
      <c r="E1944" s="1">
        <v>24.0</v>
      </c>
      <c r="F1944" s="1" t="s">
        <v>1967</v>
      </c>
      <c r="G1944" s="1">
        <v>0.0247217566371</v>
      </c>
    </row>
    <row r="1945" ht="15.75" customHeight="1">
      <c r="A1945" s="1" t="str">
        <f t="shared" si="168"/>
        <v>CDCA8</v>
      </c>
      <c r="B1945" s="1" t="s">
        <v>108</v>
      </c>
      <c r="C1945" s="1">
        <v>3.8158347E7</v>
      </c>
      <c r="D1945" s="1" t="s">
        <v>8</v>
      </c>
      <c r="E1945" s="1">
        <v>23.0</v>
      </c>
      <c r="F1945" s="1" t="s">
        <v>1968</v>
      </c>
      <c r="G1945" s="1">
        <v>1.33118659646</v>
      </c>
    </row>
    <row r="1946" ht="15.75" customHeight="1">
      <c r="A1946" s="1" t="str">
        <f t="shared" si="168"/>
        <v>CDCA8</v>
      </c>
      <c r="B1946" s="1" t="s">
        <v>108</v>
      </c>
      <c r="C1946" s="1">
        <v>3.8158281E7</v>
      </c>
      <c r="D1946" s="1" t="s">
        <v>8</v>
      </c>
      <c r="E1946" s="1">
        <v>24.0</v>
      </c>
      <c r="F1946" s="1" t="s">
        <v>1969</v>
      </c>
      <c r="G1946" s="1">
        <v>0.44587068233</v>
      </c>
    </row>
    <row r="1947" ht="15.75" customHeight="1">
      <c r="A1947" s="1" t="str">
        <f t="shared" si="168"/>
        <v>CDCA8</v>
      </c>
      <c r="B1947" s="1" t="s">
        <v>108</v>
      </c>
      <c r="C1947" s="1">
        <v>3.8158209E7</v>
      </c>
      <c r="D1947" s="1" t="s">
        <v>14</v>
      </c>
      <c r="E1947" s="1">
        <v>23.0</v>
      </c>
      <c r="F1947" s="1" t="s">
        <v>1970</v>
      </c>
      <c r="G1947" s="1">
        <v>0.748823710043</v>
      </c>
    </row>
    <row r="1948" ht="15.75" customHeight="1">
      <c r="A1948" s="1" t="str">
        <f t="shared" si="168"/>
        <v>CDCA8</v>
      </c>
      <c r="B1948" s="1" t="s">
        <v>108</v>
      </c>
      <c r="C1948" s="1">
        <v>3.8158273E7</v>
      </c>
      <c r="D1948" s="1" t="s">
        <v>14</v>
      </c>
      <c r="E1948" s="1">
        <v>24.0</v>
      </c>
      <c r="F1948" s="1" t="s">
        <v>1971</v>
      </c>
      <c r="G1948" s="1">
        <v>-0.0218339186064</v>
      </c>
    </row>
    <row r="1949" ht="15.75" customHeight="1">
      <c r="A1949" s="1" t="str">
        <f t="shared" si="168"/>
        <v>CDCA8</v>
      </c>
      <c r="B1949" s="1" t="s">
        <v>108</v>
      </c>
      <c r="C1949" s="1">
        <v>3.8158377E7</v>
      </c>
      <c r="D1949" s="1" t="s">
        <v>14</v>
      </c>
      <c r="E1949" s="1">
        <v>23.0</v>
      </c>
      <c r="F1949" s="1" t="s">
        <v>1972</v>
      </c>
      <c r="G1949" s="1">
        <v>0.214551586138</v>
      </c>
    </row>
    <row r="1950" ht="15.75" customHeight="1">
      <c r="A1950" s="1" t="str">
        <f t="shared" si="168"/>
        <v>CDCA8</v>
      </c>
      <c r="B1950" s="1" t="s">
        <v>108</v>
      </c>
      <c r="C1950" s="1">
        <v>3.8158133E7</v>
      </c>
      <c r="D1950" s="1" t="s">
        <v>14</v>
      </c>
      <c r="E1950" s="1">
        <v>25.0</v>
      </c>
      <c r="F1950" s="1" t="s">
        <v>1973</v>
      </c>
      <c r="G1950" s="1">
        <v>-0.00749246336818</v>
      </c>
    </row>
    <row r="1951" ht="15.75" customHeight="1">
      <c r="A1951" s="1" t="str">
        <f t="shared" ref="A1951:A1960" si="169">"CDK1"</f>
        <v>CDK1</v>
      </c>
      <c r="B1951" s="1" t="s">
        <v>176</v>
      </c>
      <c r="C1951" s="1">
        <v>6.2538309E7</v>
      </c>
      <c r="D1951" s="1" t="s">
        <v>8</v>
      </c>
      <c r="E1951" s="1">
        <v>23.0</v>
      </c>
      <c r="F1951" s="1" t="s">
        <v>1974</v>
      </c>
      <c r="G1951" s="1">
        <v>1.30122912002</v>
      </c>
    </row>
    <row r="1952" ht="15.75" customHeight="1">
      <c r="A1952" s="1" t="str">
        <f t="shared" si="169"/>
        <v>CDK1</v>
      </c>
      <c r="B1952" s="1" t="s">
        <v>176</v>
      </c>
      <c r="C1952" s="1">
        <v>6.2538242E7</v>
      </c>
      <c r="D1952" s="1" t="s">
        <v>14</v>
      </c>
      <c r="E1952" s="1">
        <v>22.0</v>
      </c>
      <c r="F1952" s="1" t="s">
        <v>1975</v>
      </c>
      <c r="G1952" s="1">
        <v>0.664647203789</v>
      </c>
    </row>
    <row r="1953" ht="15.75" customHeight="1">
      <c r="A1953" s="1" t="str">
        <f t="shared" si="169"/>
        <v>CDK1</v>
      </c>
      <c r="B1953" s="1" t="s">
        <v>176</v>
      </c>
      <c r="C1953" s="1">
        <v>6.2538328E7</v>
      </c>
      <c r="D1953" s="1" t="s">
        <v>14</v>
      </c>
      <c r="E1953" s="1">
        <v>24.0</v>
      </c>
      <c r="F1953" s="1" t="s">
        <v>1976</v>
      </c>
      <c r="G1953" s="1">
        <v>0.0788987756475</v>
      </c>
    </row>
    <row r="1954" ht="15.75" customHeight="1">
      <c r="A1954" s="1" t="str">
        <f t="shared" si="169"/>
        <v>CDK1</v>
      </c>
      <c r="B1954" s="1" t="s">
        <v>176</v>
      </c>
      <c r="C1954" s="1">
        <v>6.2538372E7</v>
      </c>
      <c r="D1954" s="1" t="s">
        <v>14</v>
      </c>
      <c r="E1954" s="1">
        <v>22.0</v>
      </c>
      <c r="F1954" s="1" t="s">
        <v>1977</v>
      </c>
      <c r="G1954" s="1">
        <v>0.0222837982835</v>
      </c>
    </row>
    <row r="1955" ht="15.75" customHeight="1">
      <c r="A1955" s="1" t="str">
        <f t="shared" si="169"/>
        <v>CDK1</v>
      </c>
      <c r="B1955" s="1" t="s">
        <v>176</v>
      </c>
      <c r="C1955" s="1">
        <v>6.2538382E7</v>
      </c>
      <c r="D1955" s="1" t="s">
        <v>14</v>
      </c>
      <c r="E1955" s="1">
        <v>24.0</v>
      </c>
      <c r="F1955" s="1" t="s">
        <v>1978</v>
      </c>
      <c r="G1955" s="1">
        <v>1.02135602695</v>
      </c>
    </row>
    <row r="1956" ht="15.75" customHeight="1">
      <c r="A1956" s="1" t="str">
        <f t="shared" si="169"/>
        <v>CDK1</v>
      </c>
      <c r="B1956" s="1" t="s">
        <v>176</v>
      </c>
      <c r="C1956" s="1">
        <v>6.2538399E7</v>
      </c>
      <c r="D1956" s="1" t="s">
        <v>14</v>
      </c>
      <c r="E1956" s="1">
        <v>23.0</v>
      </c>
      <c r="F1956" s="1" t="s">
        <v>1979</v>
      </c>
      <c r="G1956" s="1">
        <v>0.624422502069</v>
      </c>
    </row>
    <row r="1957" ht="15.75" customHeight="1">
      <c r="A1957" s="1" t="str">
        <f t="shared" si="169"/>
        <v>CDK1</v>
      </c>
      <c r="B1957" s="1" t="s">
        <v>176</v>
      </c>
      <c r="C1957" s="1">
        <v>6.2538444E7</v>
      </c>
      <c r="D1957" s="1" t="s">
        <v>14</v>
      </c>
      <c r="E1957" s="1">
        <v>23.0</v>
      </c>
      <c r="F1957" s="1" t="s">
        <v>1980</v>
      </c>
      <c r="G1957" s="1">
        <v>0.677414853023</v>
      </c>
    </row>
    <row r="1958" ht="15.75" customHeight="1">
      <c r="A1958" s="1" t="str">
        <f t="shared" si="169"/>
        <v>CDK1</v>
      </c>
      <c r="B1958" s="1" t="s">
        <v>176</v>
      </c>
      <c r="C1958" s="1">
        <v>6.2538467E7</v>
      </c>
      <c r="D1958" s="1" t="s">
        <v>14</v>
      </c>
      <c r="E1958" s="1">
        <v>24.0</v>
      </c>
      <c r="F1958" s="1" t="s">
        <v>1981</v>
      </c>
      <c r="G1958" s="1">
        <v>0.0249637150045</v>
      </c>
    </row>
    <row r="1959" ht="15.75" customHeight="1">
      <c r="A1959" s="1" t="str">
        <f t="shared" si="169"/>
        <v>CDK1</v>
      </c>
      <c r="B1959" s="1" t="s">
        <v>176</v>
      </c>
      <c r="C1959" s="1">
        <v>6.2538487E7</v>
      </c>
      <c r="D1959" s="1" t="s">
        <v>14</v>
      </c>
      <c r="E1959" s="1">
        <v>24.0</v>
      </c>
      <c r="F1959" s="1" t="s">
        <v>1982</v>
      </c>
      <c r="G1959" s="1">
        <v>0.00131132558391</v>
      </c>
    </row>
    <row r="1960" ht="15.75" customHeight="1">
      <c r="A1960" s="1" t="str">
        <f t="shared" si="169"/>
        <v>CDK1</v>
      </c>
      <c r="B1960" s="1" t="s">
        <v>176</v>
      </c>
      <c r="C1960" s="1">
        <v>6.2538423E7</v>
      </c>
      <c r="D1960" s="1" t="s">
        <v>14</v>
      </c>
      <c r="E1960" s="1">
        <v>24.0</v>
      </c>
      <c r="F1960" s="1" t="s">
        <v>1983</v>
      </c>
      <c r="G1960" s="1">
        <v>0.0798399968647</v>
      </c>
    </row>
    <row r="1961" ht="15.75" customHeight="1">
      <c r="A1961" s="1" t="str">
        <f t="shared" ref="A1961:A1976" si="170">"CDK12"</f>
        <v>CDK12</v>
      </c>
      <c r="B1961" s="1" t="s">
        <v>39</v>
      </c>
      <c r="C1961" s="1">
        <v>3.7618045E7</v>
      </c>
      <c r="D1961" s="1" t="s">
        <v>14</v>
      </c>
      <c r="E1961" s="1">
        <v>23.0</v>
      </c>
      <c r="F1961" s="1" t="s">
        <v>1984</v>
      </c>
      <c r="G1961" s="1">
        <v>0.974884768979</v>
      </c>
    </row>
    <row r="1962" ht="15.75" customHeight="1">
      <c r="A1962" s="1" t="str">
        <f t="shared" si="170"/>
        <v>CDK12</v>
      </c>
      <c r="B1962" s="1" t="s">
        <v>39</v>
      </c>
      <c r="C1962" s="1">
        <v>3.7618213E7</v>
      </c>
      <c r="D1962" s="1" t="s">
        <v>8</v>
      </c>
      <c r="E1962" s="1">
        <v>24.0</v>
      </c>
      <c r="F1962" s="1" t="s">
        <v>1985</v>
      </c>
      <c r="G1962" s="1">
        <v>0.548873882677</v>
      </c>
    </row>
    <row r="1963" ht="15.75" customHeight="1">
      <c r="A1963" s="1" t="str">
        <f t="shared" si="170"/>
        <v>CDK12</v>
      </c>
      <c r="B1963" s="1" t="s">
        <v>39</v>
      </c>
      <c r="C1963" s="1">
        <v>3.7618278E7</v>
      </c>
      <c r="D1963" s="1" t="s">
        <v>14</v>
      </c>
      <c r="E1963" s="1">
        <v>25.0</v>
      </c>
      <c r="F1963" s="1" t="s">
        <v>1986</v>
      </c>
      <c r="G1963" s="1">
        <v>-0.145264609176</v>
      </c>
    </row>
    <row r="1964" ht="15.75" customHeight="1">
      <c r="A1964" s="1" t="str">
        <f t="shared" si="170"/>
        <v>CDK12</v>
      </c>
      <c r="B1964" s="1" t="s">
        <v>39</v>
      </c>
      <c r="C1964" s="1">
        <v>3.7618135E7</v>
      </c>
      <c r="D1964" s="1" t="s">
        <v>8</v>
      </c>
      <c r="E1964" s="1">
        <v>24.0</v>
      </c>
      <c r="F1964" s="1" t="s">
        <v>1987</v>
      </c>
      <c r="G1964" s="1">
        <v>0.929494746864</v>
      </c>
    </row>
    <row r="1965" ht="15.75" customHeight="1">
      <c r="A1965" s="1" t="str">
        <f t="shared" si="170"/>
        <v>CDK12</v>
      </c>
      <c r="B1965" s="1" t="s">
        <v>39</v>
      </c>
      <c r="C1965" s="1">
        <v>3.7618494E7</v>
      </c>
      <c r="D1965" s="1" t="s">
        <v>8</v>
      </c>
      <c r="E1965" s="1">
        <v>24.0</v>
      </c>
      <c r="F1965" s="1" t="s">
        <v>1988</v>
      </c>
      <c r="G1965" s="1">
        <v>0.198532693451</v>
      </c>
    </row>
    <row r="1966" ht="15.75" customHeight="1">
      <c r="A1966" s="1" t="str">
        <f t="shared" si="170"/>
        <v>CDK12</v>
      </c>
      <c r="B1966" s="1" t="s">
        <v>39</v>
      </c>
      <c r="C1966" s="1">
        <v>3.7618286E7</v>
      </c>
      <c r="D1966" s="1" t="s">
        <v>14</v>
      </c>
      <c r="E1966" s="1">
        <v>27.0</v>
      </c>
      <c r="F1966" s="1" t="s">
        <v>1989</v>
      </c>
      <c r="G1966" s="1">
        <v>-0.2970708068</v>
      </c>
    </row>
    <row r="1967" ht="15.75" customHeight="1">
      <c r="A1967" s="1" t="str">
        <f t="shared" si="170"/>
        <v>CDK12</v>
      </c>
      <c r="B1967" s="1" t="s">
        <v>39</v>
      </c>
      <c r="C1967" s="1">
        <v>3.7618361E7</v>
      </c>
      <c r="D1967" s="1" t="s">
        <v>14</v>
      </c>
      <c r="E1967" s="1">
        <v>24.0</v>
      </c>
      <c r="F1967" s="1" t="s">
        <v>1990</v>
      </c>
      <c r="G1967" s="1">
        <v>0.843950337577</v>
      </c>
    </row>
    <row r="1968" ht="15.75" customHeight="1">
      <c r="A1968" s="1" t="str">
        <f t="shared" si="170"/>
        <v>CDK12</v>
      </c>
      <c r="B1968" s="1" t="s">
        <v>39</v>
      </c>
      <c r="C1968" s="1">
        <v>3.7618455E7</v>
      </c>
      <c r="D1968" s="1" t="s">
        <v>14</v>
      </c>
      <c r="E1968" s="1">
        <v>23.0</v>
      </c>
      <c r="F1968" s="1" t="s">
        <v>1991</v>
      </c>
      <c r="G1968" s="1">
        <v>0.523820564581</v>
      </c>
    </row>
    <row r="1969" ht="15.75" customHeight="1">
      <c r="A1969" s="1" t="str">
        <f t="shared" si="170"/>
        <v>CDK12</v>
      </c>
      <c r="B1969" s="1" t="s">
        <v>39</v>
      </c>
      <c r="C1969" s="1">
        <v>3.7617986E7</v>
      </c>
      <c r="D1969" s="1" t="s">
        <v>8</v>
      </c>
      <c r="E1969" s="1">
        <v>24.0</v>
      </c>
      <c r="F1969" s="1" t="s">
        <v>1992</v>
      </c>
      <c r="G1969" s="1">
        <v>0.858712553496</v>
      </c>
    </row>
    <row r="1970" ht="15.75" customHeight="1">
      <c r="A1970" s="1" t="str">
        <f t="shared" si="170"/>
        <v>CDK12</v>
      </c>
      <c r="B1970" s="1" t="s">
        <v>39</v>
      </c>
      <c r="C1970" s="1">
        <v>3.7617979E7</v>
      </c>
      <c r="D1970" s="1" t="s">
        <v>8</v>
      </c>
      <c r="E1970" s="1">
        <v>22.0</v>
      </c>
      <c r="F1970" s="1" t="s">
        <v>1993</v>
      </c>
      <c r="G1970" s="1">
        <v>1.09562048416</v>
      </c>
    </row>
    <row r="1971" ht="15.75" customHeight="1">
      <c r="A1971" s="1" t="str">
        <f t="shared" si="170"/>
        <v>CDK12</v>
      </c>
      <c r="B1971" s="1" t="s">
        <v>39</v>
      </c>
      <c r="C1971" s="1">
        <v>3.7618288E7</v>
      </c>
      <c r="D1971" s="1" t="s">
        <v>14</v>
      </c>
      <c r="E1971" s="1">
        <v>24.0</v>
      </c>
      <c r="F1971" s="1" t="s">
        <v>1994</v>
      </c>
      <c r="G1971" s="1">
        <v>-0.0294092786814</v>
      </c>
    </row>
    <row r="1972" ht="15.75" customHeight="1">
      <c r="A1972" s="1" t="str">
        <f t="shared" si="170"/>
        <v>CDK12</v>
      </c>
      <c r="B1972" s="1" t="s">
        <v>39</v>
      </c>
      <c r="C1972" s="1">
        <v>3.7618309E7</v>
      </c>
      <c r="D1972" s="1" t="s">
        <v>14</v>
      </c>
      <c r="E1972" s="1">
        <v>24.0</v>
      </c>
      <c r="F1972" s="1" t="s">
        <v>1995</v>
      </c>
      <c r="G1972" s="1">
        <v>0.0405790039093</v>
      </c>
    </row>
    <row r="1973" ht="15.75" customHeight="1">
      <c r="A1973" s="1" t="str">
        <f t="shared" si="170"/>
        <v>CDK12</v>
      </c>
      <c r="B1973" s="1" t="s">
        <v>39</v>
      </c>
      <c r="C1973" s="1">
        <v>3.7618472E7</v>
      </c>
      <c r="D1973" s="1" t="s">
        <v>8</v>
      </c>
      <c r="E1973" s="1">
        <v>22.0</v>
      </c>
      <c r="F1973" s="1" t="s">
        <v>1996</v>
      </c>
      <c r="G1973" s="1">
        <v>0.656542820837</v>
      </c>
    </row>
    <row r="1974" ht="15.75" customHeight="1">
      <c r="A1974" s="1" t="str">
        <f t="shared" si="170"/>
        <v>CDK12</v>
      </c>
      <c r="B1974" s="1" t="s">
        <v>39</v>
      </c>
      <c r="C1974" s="1">
        <v>3.7618534E7</v>
      </c>
      <c r="D1974" s="1" t="s">
        <v>14</v>
      </c>
      <c r="E1974" s="1">
        <v>22.0</v>
      </c>
      <c r="F1974" s="1" t="s">
        <v>1997</v>
      </c>
      <c r="G1974" s="1">
        <v>0.593365888261</v>
      </c>
    </row>
    <row r="1975" ht="15.75" customHeight="1">
      <c r="A1975" s="1" t="str">
        <f t="shared" si="170"/>
        <v>CDK12</v>
      </c>
      <c r="B1975" s="1" t="s">
        <v>39</v>
      </c>
      <c r="C1975" s="1">
        <v>3.7618078E7</v>
      </c>
      <c r="D1975" s="1" t="s">
        <v>8</v>
      </c>
      <c r="E1975" s="1">
        <v>24.0</v>
      </c>
      <c r="F1975" s="1" t="s">
        <v>1998</v>
      </c>
      <c r="G1975" s="1">
        <v>0.870157021226</v>
      </c>
    </row>
    <row r="1976" ht="15.75" customHeight="1">
      <c r="A1976" s="1" t="str">
        <f t="shared" si="170"/>
        <v>CDK12</v>
      </c>
      <c r="B1976" s="1" t="s">
        <v>39</v>
      </c>
      <c r="C1976" s="1">
        <v>3.7618328E7</v>
      </c>
      <c r="D1976" s="1" t="s">
        <v>8</v>
      </c>
      <c r="E1976" s="1">
        <v>23.0</v>
      </c>
      <c r="F1976" s="1" t="s">
        <v>1999</v>
      </c>
      <c r="G1976" s="1">
        <v>0.21751651048</v>
      </c>
    </row>
    <row r="1977" ht="15.75" customHeight="1">
      <c r="A1977" s="1" t="str">
        <f t="shared" ref="A1977:A1996" si="171">"CDK6"</f>
        <v>CDK6</v>
      </c>
      <c r="B1977" s="1" t="s">
        <v>715</v>
      </c>
      <c r="C1977" s="1">
        <v>9.2463235E7</v>
      </c>
      <c r="D1977" s="1" t="s">
        <v>14</v>
      </c>
      <c r="E1977" s="1">
        <v>24.0</v>
      </c>
      <c r="F1977" s="1" t="s">
        <v>2000</v>
      </c>
      <c r="G1977" s="1">
        <v>0.0765249213445</v>
      </c>
    </row>
    <row r="1978" ht="15.75" customHeight="1">
      <c r="A1978" s="1" t="str">
        <f t="shared" si="171"/>
        <v>CDK6</v>
      </c>
      <c r="B1978" s="1" t="s">
        <v>715</v>
      </c>
      <c r="C1978" s="1">
        <v>9.2463228E7</v>
      </c>
      <c r="D1978" s="1" t="s">
        <v>14</v>
      </c>
      <c r="E1978" s="1">
        <v>23.0</v>
      </c>
      <c r="F1978" s="1" t="s">
        <v>2001</v>
      </c>
      <c r="G1978" s="1">
        <v>-0.109553991544</v>
      </c>
    </row>
    <row r="1979" ht="15.75" customHeight="1">
      <c r="A1979" s="1" t="str">
        <f t="shared" si="171"/>
        <v>CDK6</v>
      </c>
      <c r="B1979" s="1" t="s">
        <v>715</v>
      </c>
      <c r="C1979" s="1">
        <v>9.2465678E7</v>
      </c>
      <c r="D1979" s="1" t="s">
        <v>8</v>
      </c>
      <c r="E1979" s="1">
        <v>24.0</v>
      </c>
      <c r="F1979" s="1" t="s">
        <v>2002</v>
      </c>
      <c r="G1979" s="1">
        <v>0.140729898518</v>
      </c>
    </row>
    <row r="1980" ht="15.75" customHeight="1">
      <c r="A1980" s="1" t="str">
        <f t="shared" si="171"/>
        <v>CDK6</v>
      </c>
      <c r="B1980" s="1" t="s">
        <v>715</v>
      </c>
      <c r="C1980" s="1">
        <v>9.2465693E7</v>
      </c>
      <c r="D1980" s="1" t="s">
        <v>8</v>
      </c>
      <c r="E1980" s="1">
        <v>24.0</v>
      </c>
      <c r="F1980" s="1" t="s">
        <v>2003</v>
      </c>
      <c r="G1980" s="1">
        <v>0.925552687108</v>
      </c>
    </row>
    <row r="1981" ht="15.75" customHeight="1">
      <c r="A1981" s="1" t="str">
        <f t="shared" si="171"/>
        <v>CDK6</v>
      </c>
      <c r="B1981" s="1" t="s">
        <v>715</v>
      </c>
      <c r="C1981" s="1">
        <v>9.2465729E7</v>
      </c>
      <c r="D1981" s="1" t="s">
        <v>8</v>
      </c>
      <c r="E1981" s="1">
        <v>23.0</v>
      </c>
      <c r="F1981" s="1" t="s">
        <v>2004</v>
      </c>
      <c r="G1981" s="1">
        <v>0.636048301582</v>
      </c>
    </row>
    <row r="1982" ht="15.75" customHeight="1">
      <c r="A1982" s="1" t="str">
        <f t="shared" si="171"/>
        <v>CDK6</v>
      </c>
      <c r="B1982" s="1" t="s">
        <v>715</v>
      </c>
      <c r="C1982" s="1">
        <v>9.2465739E7</v>
      </c>
      <c r="D1982" s="1" t="s">
        <v>8</v>
      </c>
      <c r="E1982" s="1">
        <v>24.0</v>
      </c>
      <c r="F1982" s="1" t="s">
        <v>2005</v>
      </c>
      <c r="G1982" s="1">
        <v>0.043539604372</v>
      </c>
    </row>
    <row r="1983" ht="15.75" customHeight="1">
      <c r="A1983" s="1" t="str">
        <f t="shared" si="171"/>
        <v>CDK6</v>
      </c>
      <c r="B1983" s="1" t="s">
        <v>715</v>
      </c>
      <c r="C1983" s="1">
        <v>9.246301E7</v>
      </c>
      <c r="D1983" s="1" t="s">
        <v>14</v>
      </c>
      <c r="E1983" s="1">
        <v>24.0</v>
      </c>
      <c r="F1983" s="1" t="s">
        <v>2006</v>
      </c>
      <c r="G1983" s="1">
        <v>-0.126313841875</v>
      </c>
    </row>
    <row r="1984" ht="15.75" customHeight="1">
      <c r="A1984" s="1" t="str">
        <f t="shared" si="171"/>
        <v>CDK6</v>
      </c>
      <c r="B1984" s="1" t="s">
        <v>715</v>
      </c>
      <c r="C1984" s="1">
        <v>9.2463106E7</v>
      </c>
      <c r="D1984" s="1" t="s">
        <v>8</v>
      </c>
      <c r="E1984" s="1">
        <v>24.0</v>
      </c>
      <c r="F1984" s="1" t="s">
        <v>2007</v>
      </c>
      <c r="G1984" s="1">
        <v>-0.0343605162819</v>
      </c>
    </row>
    <row r="1985" ht="15.75" customHeight="1">
      <c r="A1985" s="1" t="str">
        <f t="shared" si="171"/>
        <v>CDK6</v>
      </c>
      <c r="B1985" s="1" t="s">
        <v>715</v>
      </c>
      <c r="C1985" s="1">
        <v>9.2463245E7</v>
      </c>
      <c r="D1985" s="1" t="s">
        <v>14</v>
      </c>
      <c r="E1985" s="1">
        <v>24.0</v>
      </c>
      <c r="F1985" s="1" t="s">
        <v>2008</v>
      </c>
      <c r="G1985" s="1">
        <v>0.195982954387</v>
      </c>
    </row>
    <row r="1986" ht="15.75" customHeight="1">
      <c r="A1986" s="1" t="str">
        <f t="shared" si="171"/>
        <v>CDK6</v>
      </c>
      <c r="B1986" s="1" t="s">
        <v>715</v>
      </c>
      <c r="C1986" s="1">
        <v>9.2463259E7</v>
      </c>
      <c r="D1986" s="1" t="s">
        <v>14</v>
      </c>
      <c r="E1986" s="1">
        <v>24.0</v>
      </c>
      <c r="F1986" s="1" t="s">
        <v>2009</v>
      </c>
      <c r="G1986" s="1">
        <v>0.159898075444</v>
      </c>
    </row>
    <row r="1987" ht="15.75" customHeight="1">
      <c r="A1987" s="1" t="str">
        <f t="shared" si="171"/>
        <v>CDK6</v>
      </c>
      <c r="B1987" s="1" t="s">
        <v>715</v>
      </c>
      <c r="C1987" s="1">
        <v>9.246324E7</v>
      </c>
      <c r="D1987" s="1" t="s">
        <v>8</v>
      </c>
      <c r="E1987" s="1">
        <v>23.0</v>
      </c>
      <c r="F1987" s="1" t="s">
        <v>2010</v>
      </c>
      <c r="G1987" s="1">
        <v>-0.0662187986958</v>
      </c>
    </row>
    <row r="1988" ht="15.75" customHeight="1">
      <c r="A1988" s="1" t="str">
        <f t="shared" si="171"/>
        <v>CDK6</v>
      </c>
      <c r="B1988" s="1" t="s">
        <v>715</v>
      </c>
      <c r="C1988" s="1">
        <v>9.2465744E7</v>
      </c>
      <c r="D1988" s="1" t="s">
        <v>14</v>
      </c>
      <c r="E1988" s="1">
        <v>24.0</v>
      </c>
      <c r="F1988" s="1" t="s">
        <v>2011</v>
      </c>
      <c r="G1988" s="1">
        <v>0.243554701123</v>
      </c>
    </row>
    <row r="1989" ht="15.75" customHeight="1">
      <c r="A1989" s="1" t="str">
        <f t="shared" si="171"/>
        <v>CDK6</v>
      </c>
      <c r="B1989" s="1" t="s">
        <v>715</v>
      </c>
      <c r="C1989" s="1">
        <v>9.2465826E7</v>
      </c>
      <c r="D1989" s="1" t="s">
        <v>14</v>
      </c>
      <c r="E1989" s="1">
        <v>24.0</v>
      </c>
      <c r="F1989" s="1" t="s">
        <v>2012</v>
      </c>
      <c r="G1989" s="1">
        <v>0.495847970288</v>
      </c>
    </row>
    <row r="1990" ht="15.75" customHeight="1">
      <c r="A1990" s="1" t="str">
        <f t="shared" si="171"/>
        <v>CDK6</v>
      </c>
      <c r="B1990" s="1" t="s">
        <v>715</v>
      </c>
      <c r="C1990" s="1">
        <v>9.2465843E7</v>
      </c>
      <c r="D1990" s="1" t="s">
        <v>14</v>
      </c>
      <c r="E1990" s="1">
        <v>24.0</v>
      </c>
      <c r="F1990" s="1" t="s">
        <v>2013</v>
      </c>
      <c r="G1990" s="1">
        <v>1.40943021712</v>
      </c>
    </row>
    <row r="1991" ht="15.75" customHeight="1">
      <c r="A1991" s="1" t="str">
        <f t="shared" si="171"/>
        <v>CDK6</v>
      </c>
      <c r="B1991" s="1" t="s">
        <v>715</v>
      </c>
      <c r="C1991" s="1">
        <v>9.2465877E7</v>
      </c>
      <c r="D1991" s="1" t="s">
        <v>14</v>
      </c>
      <c r="E1991" s="1">
        <v>24.0</v>
      </c>
      <c r="F1991" s="1" t="s">
        <v>2014</v>
      </c>
      <c r="G1991" s="1">
        <v>0.514689914866</v>
      </c>
    </row>
    <row r="1992" ht="15.75" customHeight="1">
      <c r="A1992" s="1" t="str">
        <f t="shared" si="171"/>
        <v>CDK6</v>
      </c>
      <c r="B1992" s="1" t="s">
        <v>715</v>
      </c>
      <c r="C1992" s="1">
        <v>9.2465929E7</v>
      </c>
      <c r="D1992" s="1" t="s">
        <v>14</v>
      </c>
      <c r="E1992" s="1">
        <v>24.0</v>
      </c>
      <c r="F1992" s="1" t="s">
        <v>2015</v>
      </c>
      <c r="G1992" s="1">
        <v>0.665017095773</v>
      </c>
    </row>
    <row r="1993" ht="15.75" customHeight="1">
      <c r="A1993" s="1" t="str">
        <f t="shared" si="171"/>
        <v>CDK6</v>
      </c>
      <c r="B1993" s="1" t="s">
        <v>715</v>
      </c>
      <c r="C1993" s="1">
        <v>9.2463089E7</v>
      </c>
      <c r="D1993" s="1" t="s">
        <v>8</v>
      </c>
      <c r="E1993" s="1">
        <v>24.0</v>
      </c>
      <c r="F1993" s="1" t="s">
        <v>2016</v>
      </c>
      <c r="G1993" s="1">
        <v>-0.0342577697597</v>
      </c>
    </row>
    <row r="1994" ht="15.75" customHeight="1">
      <c r="A1994" s="1" t="str">
        <f t="shared" si="171"/>
        <v>CDK6</v>
      </c>
      <c r="B1994" s="1" t="s">
        <v>715</v>
      </c>
      <c r="C1994" s="1">
        <v>9.2463083E7</v>
      </c>
      <c r="D1994" s="1" t="s">
        <v>8</v>
      </c>
      <c r="E1994" s="1">
        <v>24.0</v>
      </c>
      <c r="F1994" s="1" t="s">
        <v>2017</v>
      </c>
      <c r="G1994" s="1">
        <v>-0.19756999348</v>
      </c>
    </row>
    <row r="1995" ht="15.75" customHeight="1">
      <c r="A1995" s="1" t="str">
        <f t="shared" si="171"/>
        <v>CDK6</v>
      </c>
      <c r="B1995" s="1" t="s">
        <v>715</v>
      </c>
      <c r="C1995" s="1">
        <v>9.2465813E7</v>
      </c>
      <c r="D1995" s="1" t="s">
        <v>14</v>
      </c>
      <c r="E1995" s="1">
        <v>21.0</v>
      </c>
      <c r="F1995" s="1" t="s">
        <v>2018</v>
      </c>
      <c r="G1995" s="1">
        <v>0.108533533964</v>
      </c>
    </row>
    <row r="1996" ht="15.75" customHeight="1">
      <c r="A1996" s="1" t="str">
        <f t="shared" si="171"/>
        <v>CDK6</v>
      </c>
      <c r="B1996" s="1" t="s">
        <v>715</v>
      </c>
      <c r="C1996" s="1">
        <v>9.2463132E7</v>
      </c>
      <c r="D1996" s="1" t="s">
        <v>8</v>
      </c>
      <c r="E1996" s="1">
        <v>23.0</v>
      </c>
      <c r="F1996" s="1" t="s">
        <v>2019</v>
      </c>
      <c r="G1996" s="1">
        <v>-0.0285452148945</v>
      </c>
    </row>
    <row r="1997" ht="15.75" customHeight="1">
      <c r="A1997" s="1" t="str">
        <f t="shared" ref="A1997:A2006" si="172">"CDKN1C"</f>
        <v>CDKN1C</v>
      </c>
      <c r="B1997" s="1" t="s">
        <v>328</v>
      </c>
      <c r="C1997" s="1">
        <v>2907024.0</v>
      </c>
      <c r="D1997" s="1" t="s">
        <v>8</v>
      </c>
      <c r="E1997" s="1">
        <v>21.0</v>
      </c>
      <c r="F1997" s="1" t="s">
        <v>2020</v>
      </c>
      <c r="G1997" s="1">
        <v>1.09616639129</v>
      </c>
    </row>
    <row r="1998" ht="15.75" customHeight="1">
      <c r="A1998" s="1" t="str">
        <f t="shared" si="172"/>
        <v>CDKN1C</v>
      </c>
      <c r="B1998" s="1" t="s">
        <v>328</v>
      </c>
      <c r="C1998" s="1">
        <v>2906866.0</v>
      </c>
      <c r="D1998" s="1" t="s">
        <v>14</v>
      </c>
      <c r="E1998" s="1">
        <v>24.0</v>
      </c>
      <c r="F1998" s="1" t="s">
        <v>2021</v>
      </c>
      <c r="G1998" s="1">
        <v>0.451933666633</v>
      </c>
    </row>
    <row r="1999" ht="15.75" customHeight="1">
      <c r="A1999" s="1" t="str">
        <f t="shared" si="172"/>
        <v>CDKN1C</v>
      </c>
      <c r="B1999" s="1" t="s">
        <v>328</v>
      </c>
      <c r="C1999" s="1">
        <v>2906977.0</v>
      </c>
      <c r="D1999" s="1" t="s">
        <v>8</v>
      </c>
      <c r="E1999" s="1">
        <v>23.0</v>
      </c>
      <c r="F1999" s="1" t="s">
        <v>2022</v>
      </c>
      <c r="G1999" s="1">
        <v>0.431800140205</v>
      </c>
    </row>
    <row r="2000" ht="15.75" customHeight="1">
      <c r="A2000" s="1" t="str">
        <f t="shared" si="172"/>
        <v>CDKN1C</v>
      </c>
      <c r="B2000" s="1" t="s">
        <v>328</v>
      </c>
      <c r="C2000" s="1">
        <v>2906862.0</v>
      </c>
      <c r="D2000" s="1" t="s">
        <v>8</v>
      </c>
      <c r="E2000" s="1">
        <v>23.0</v>
      </c>
      <c r="F2000" s="1" t="s">
        <v>2023</v>
      </c>
      <c r="G2000" s="1">
        <v>0.319767965025</v>
      </c>
    </row>
    <row r="2001" ht="15.75" customHeight="1">
      <c r="A2001" s="1" t="str">
        <f t="shared" si="172"/>
        <v>CDKN1C</v>
      </c>
      <c r="B2001" s="1" t="s">
        <v>328</v>
      </c>
      <c r="C2001" s="1">
        <v>2906901.0</v>
      </c>
      <c r="D2001" s="1" t="s">
        <v>8</v>
      </c>
      <c r="E2001" s="1">
        <v>23.0</v>
      </c>
      <c r="F2001" s="1" t="s">
        <v>2024</v>
      </c>
      <c r="G2001" s="1">
        <v>0.697490066401</v>
      </c>
    </row>
    <row r="2002" ht="15.75" customHeight="1">
      <c r="A2002" s="1" t="str">
        <f t="shared" si="172"/>
        <v>CDKN1C</v>
      </c>
      <c r="B2002" s="1" t="s">
        <v>328</v>
      </c>
      <c r="C2002" s="1">
        <v>2906930.0</v>
      </c>
      <c r="D2002" s="1" t="s">
        <v>8</v>
      </c>
      <c r="E2002" s="1">
        <v>23.0</v>
      </c>
      <c r="F2002" s="1" t="s">
        <v>2025</v>
      </c>
      <c r="G2002" s="1">
        <v>1.00082505452</v>
      </c>
    </row>
    <row r="2003" ht="15.75" customHeight="1">
      <c r="A2003" s="1" t="str">
        <f t="shared" si="172"/>
        <v>CDKN1C</v>
      </c>
      <c r="B2003" s="1" t="s">
        <v>328</v>
      </c>
      <c r="C2003" s="1">
        <v>2906964.0</v>
      </c>
      <c r="D2003" s="1" t="s">
        <v>8</v>
      </c>
      <c r="E2003" s="1">
        <v>23.0</v>
      </c>
      <c r="F2003" s="1" t="s">
        <v>2026</v>
      </c>
      <c r="G2003" s="1">
        <v>0.218894343843</v>
      </c>
    </row>
    <row r="2004" ht="15.75" customHeight="1">
      <c r="A2004" s="1" t="str">
        <f t="shared" si="172"/>
        <v>CDKN1C</v>
      </c>
      <c r="B2004" s="1" t="s">
        <v>328</v>
      </c>
      <c r="C2004" s="1">
        <v>2906877.0</v>
      </c>
      <c r="D2004" s="1" t="s">
        <v>14</v>
      </c>
      <c r="E2004" s="1">
        <v>23.0</v>
      </c>
      <c r="F2004" s="1" t="s">
        <v>2027</v>
      </c>
      <c r="G2004" s="1">
        <v>0.903008554185</v>
      </c>
    </row>
    <row r="2005" ht="15.75" customHeight="1">
      <c r="A2005" s="1" t="str">
        <f t="shared" si="172"/>
        <v>CDKN1C</v>
      </c>
      <c r="B2005" s="1" t="s">
        <v>328</v>
      </c>
      <c r="C2005" s="1">
        <v>2906969.0</v>
      </c>
      <c r="D2005" s="1" t="s">
        <v>8</v>
      </c>
      <c r="E2005" s="1">
        <v>23.0</v>
      </c>
      <c r="F2005" s="1" t="s">
        <v>2028</v>
      </c>
      <c r="G2005" s="1">
        <v>0.513420031362</v>
      </c>
    </row>
    <row r="2006" ht="15.75" customHeight="1">
      <c r="A2006" s="1" t="str">
        <f t="shared" si="172"/>
        <v>CDKN1C</v>
      </c>
      <c r="B2006" s="1" t="s">
        <v>328</v>
      </c>
      <c r="C2006" s="1">
        <v>2906914.0</v>
      </c>
      <c r="D2006" s="1" t="s">
        <v>14</v>
      </c>
      <c r="E2006" s="1">
        <v>24.0</v>
      </c>
      <c r="F2006" s="1" t="s">
        <v>2029</v>
      </c>
      <c r="G2006" s="1">
        <v>0.565262724034</v>
      </c>
    </row>
    <row r="2007" ht="15.75" customHeight="1">
      <c r="A2007" s="1" t="str">
        <f t="shared" ref="A2007:A2016" si="173">"CDKN2AIP"</f>
        <v>CDKN2AIP</v>
      </c>
      <c r="B2007" s="1" t="s">
        <v>87</v>
      </c>
      <c r="C2007" s="1">
        <v>1.84365804E8</v>
      </c>
      <c r="D2007" s="1" t="s">
        <v>14</v>
      </c>
      <c r="E2007" s="1">
        <v>23.0</v>
      </c>
      <c r="F2007" s="1" t="s">
        <v>2030</v>
      </c>
      <c r="G2007" s="1">
        <v>0.623515383632</v>
      </c>
    </row>
    <row r="2008" ht="15.75" customHeight="1">
      <c r="A2008" s="1" t="str">
        <f t="shared" si="173"/>
        <v>CDKN2AIP</v>
      </c>
      <c r="B2008" s="1" t="s">
        <v>87</v>
      </c>
      <c r="C2008" s="1">
        <v>1.84365973E8</v>
      </c>
      <c r="D2008" s="1" t="s">
        <v>8</v>
      </c>
      <c r="E2008" s="1">
        <v>24.0</v>
      </c>
      <c r="F2008" s="1" t="s">
        <v>2031</v>
      </c>
      <c r="G2008" s="1">
        <v>0.488394221183</v>
      </c>
    </row>
    <row r="2009" ht="15.75" customHeight="1">
      <c r="A2009" s="1" t="str">
        <f t="shared" si="173"/>
        <v>CDKN2AIP</v>
      </c>
      <c r="B2009" s="1" t="s">
        <v>87</v>
      </c>
      <c r="C2009" s="1">
        <v>1.84365944E8</v>
      </c>
      <c r="D2009" s="1" t="s">
        <v>8</v>
      </c>
      <c r="E2009" s="1">
        <v>23.0</v>
      </c>
      <c r="F2009" s="1" t="s">
        <v>2032</v>
      </c>
      <c r="G2009" s="1">
        <v>0.715172164305</v>
      </c>
    </row>
    <row r="2010" ht="15.75" customHeight="1">
      <c r="A2010" s="1" t="str">
        <f t="shared" si="173"/>
        <v>CDKN2AIP</v>
      </c>
      <c r="B2010" s="1" t="s">
        <v>87</v>
      </c>
      <c r="C2010" s="1">
        <v>1.84365991E8</v>
      </c>
      <c r="D2010" s="1" t="s">
        <v>14</v>
      </c>
      <c r="E2010" s="1">
        <v>24.0</v>
      </c>
      <c r="F2010" s="1" t="s">
        <v>2033</v>
      </c>
      <c r="G2010" s="1">
        <v>1.05727357132</v>
      </c>
    </row>
    <row r="2011" ht="15.75" customHeight="1">
      <c r="A2011" s="1" t="str">
        <f t="shared" si="173"/>
        <v>CDKN2AIP</v>
      </c>
      <c r="B2011" s="1" t="s">
        <v>87</v>
      </c>
      <c r="C2011" s="1">
        <v>1.84365864E8</v>
      </c>
      <c r="D2011" s="1" t="s">
        <v>14</v>
      </c>
      <c r="E2011" s="1">
        <v>24.0</v>
      </c>
      <c r="F2011" s="1" t="s">
        <v>2034</v>
      </c>
      <c r="G2011" s="1">
        <v>0.105666955487</v>
      </c>
    </row>
    <row r="2012" ht="15.75" customHeight="1">
      <c r="A2012" s="1" t="str">
        <f t="shared" si="173"/>
        <v>CDKN2AIP</v>
      </c>
      <c r="B2012" s="1" t="s">
        <v>87</v>
      </c>
      <c r="C2012" s="1">
        <v>1.84365854E8</v>
      </c>
      <c r="D2012" s="1" t="s">
        <v>14</v>
      </c>
      <c r="E2012" s="1">
        <v>24.0</v>
      </c>
      <c r="F2012" s="1" t="s">
        <v>2035</v>
      </c>
      <c r="G2012" s="1">
        <v>1.22755426438</v>
      </c>
    </row>
    <row r="2013" ht="15.75" customHeight="1">
      <c r="A2013" s="1" t="str">
        <f t="shared" si="173"/>
        <v>CDKN2AIP</v>
      </c>
      <c r="B2013" s="1" t="s">
        <v>87</v>
      </c>
      <c r="C2013" s="1">
        <v>1.84365832E8</v>
      </c>
      <c r="D2013" s="1" t="s">
        <v>14</v>
      </c>
      <c r="E2013" s="1">
        <v>23.0</v>
      </c>
      <c r="F2013" s="1" t="s">
        <v>2036</v>
      </c>
      <c r="G2013" s="1">
        <v>0.579337573426</v>
      </c>
    </row>
    <row r="2014" ht="15.75" customHeight="1">
      <c r="A2014" s="1" t="str">
        <f t="shared" si="173"/>
        <v>CDKN2AIP</v>
      </c>
      <c r="B2014" s="1" t="s">
        <v>87</v>
      </c>
      <c r="C2014" s="1">
        <v>1.84365792E8</v>
      </c>
      <c r="D2014" s="1" t="s">
        <v>14</v>
      </c>
      <c r="E2014" s="1">
        <v>24.0</v>
      </c>
      <c r="F2014" s="1" t="s">
        <v>2037</v>
      </c>
      <c r="G2014" s="1">
        <v>0.245723449566</v>
      </c>
    </row>
    <row r="2015" ht="15.75" customHeight="1">
      <c r="A2015" s="1" t="str">
        <f t="shared" si="173"/>
        <v>CDKN2AIP</v>
      </c>
      <c r="B2015" s="1" t="s">
        <v>87</v>
      </c>
      <c r="C2015" s="1">
        <v>1.84365747E8</v>
      </c>
      <c r="D2015" s="1" t="s">
        <v>14</v>
      </c>
      <c r="E2015" s="1">
        <v>24.0</v>
      </c>
      <c r="F2015" s="1" t="s">
        <v>2038</v>
      </c>
      <c r="G2015" s="1">
        <v>0.61378989828</v>
      </c>
    </row>
    <row r="2016" ht="15.75" customHeight="1">
      <c r="A2016" s="1" t="str">
        <f t="shared" si="173"/>
        <v>CDKN2AIP</v>
      </c>
      <c r="B2016" s="1" t="s">
        <v>87</v>
      </c>
      <c r="C2016" s="1">
        <v>1.84365737E8</v>
      </c>
      <c r="D2016" s="1" t="s">
        <v>14</v>
      </c>
      <c r="E2016" s="1">
        <v>24.0</v>
      </c>
      <c r="F2016" s="1" t="s">
        <v>2039</v>
      </c>
      <c r="G2016" s="1">
        <v>0.244316406483</v>
      </c>
    </row>
    <row r="2017" ht="15.75" customHeight="1">
      <c r="A2017" s="1" t="str">
        <f t="shared" ref="A2017:A2026" si="174">"CENPA"</f>
        <v>CENPA</v>
      </c>
      <c r="B2017" s="1" t="s">
        <v>256</v>
      </c>
      <c r="C2017" s="1">
        <v>2.7009078E7</v>
      </c>
      <c r="D2017" s="1" t="s">
        <v>8</v>
      </c>
      <c r="E2017" s="1">
        <v>24.0</v>
      </c>
      <c r="F2017" s="1" t="s">
        <v>2040</v>
      </c>
      <c r="G2017" s="1">
        <v>0.061564509615</v>
      </c>
    </row>
    <row r="2018" ht="15.75" customHeight="1">
      <c r="A2018" s="1" t="str">
        <f t="shared" si="174"/>
        <v>CENPA</v>
      </c>
      <c r="B2018" s="1" t="s">
        <v>256</v>
      </c>
      <c r="C2018" s="1">
        <v>2.7009049E7</v>
      </c>
      <c r="D2018" s="1" t="s">
        <v>8</v>
      </c>
      <c r="E2018" s="1">
        <v>22.0</v>
      </c>
      <c r="F2018" s="1" t="s">
        <v>2041</v>
      </c>
      <c r="G2018" s="1">
        <v>0.460958644308</v>
      </c>
    </row>
    <row r="2019" ht="15.75" customHeight="1">
      <c r="A2019" s="1" t="str">
        <f t="shared" si="174"/>
        <v>CENPA</v>
      </c>
      <c r="B2019" s="1" t="s">
        <v>256</v>
      </c>
      <c r="C2019" s="1">
        <v>2.7008992E7</v>
      </c>
      <c r="D2019" s="1" t="s">
        <v>8</v>
      </c>
      <c r="E2019" s="1">
        <v>24.0</v>
      </c>
      <c r="F2019" s="1" t="s">
        <v>2042</v>
      </c>
      <c r="G2019" s="1">
        <v>0.437710760864</v>
      </c>
    </row>
    <row r="2020" ht="15.75" customHeight="1">
      <c r="A2020" s="1" t="str">
        <f t="shared" si="174"/>
        <v>CENPA</v>
      </c>
      <c r="B2020" s="1" t="s">
        <v>256</v>
      </c>
      <c r="C2020" s="1">
        <v>2.7008953E7</v>
      </c>
      <c r="D2020" s="1" t="s">
        <v>14</v>
      </c>
      <c r="E2020" s="1">
        <v>23.0</v>
      </c>
      <c r="F2020" s="1" t="s">
        <v>2043</v>
      </c>
      <c r="G2020" s="1">
        <v>1.26981975339</v>
      </c>
    </row>
    <row r="2021" ht="15.75" customHeight="1">
      <c r="A2021" s="1" t="str">
        <f t="shared" si="174"/>
        <v>CENPA</v>
      </c>
      <c r="B2021" s="1" t="s">
        <v>256</v>
      </c>
      <c r="C2021" s="1">
        <v>2.7008847E7</v>
      </c>
      <c r="D2021" s="1" t="s">
        <v>14</v>
      </c>
      <c r="E2021" s="1">
        <v>24.0</v>
      </c>
      <c r="F2021" s="1" t="s">
        <v>2044</v>
      </c>
      <c r="G2021" s="1">
        <v>0.0314646893221</v>
      </c>
    </row>
    <row r="2022" ht="15.75" customHeight="1">
      <c r="A2022" s="1" t="str">
        <f t="shared" si="174"/>
        <v>CENPA</v>
      </c>
      <c r="B2022" s="1" t="s">
        <v>256</v>
      </c>
      <c r="C2022" s="1">
        <v>2.7008924E7</v>
      </c>
      <c r="D2022" s="1" t="s">
        <v>14</v>
      </c>
      <c r="E2022" s="1">
        <v>22.0</v>
      </c>
      <c r="F2022" s="1" t="s">
        <v>2045</v>
      </c>
      <c r="G2022" s="1">
        <v>-0.0393219544777</v>
      </c>
    </row>
    <row r="2023" ht="15.75" customHeight="1">
      <c r="A2023" s="1" t="str">
        <f t="shared" si="174"/>
        <v>CENPA</v>
      </c>
      <c r="B2023" s="1" t="s">
        <v>256</v>
      </c>
      <c r="C2023" s="1">
        <v>2.7009067E7</v>
      </c>
      <c r="D2023" s="1" t="s">
        <v>14</v>
      </c>
      <c r="E2023" s="1">
        <v>23.0</v>
      </c>
      <c r="F2023" s="1" t="s">
        <v>2046</v>
      </c>
      <c r="G2023" s="1">
        <v>-0.00969043441966</v>
      </c>
    </row>
    <row r="2024" ht="15.75" customHeight="1">
      <c r="A2024" s="1" t="str">
        <f t="shared" si="174"/>
        <v>CENPA</v>
      </c>
      <c r="B2024" s="1" t="s">
        <v>256</v>
      </c>
      <c r="C2024" s="1">
        <v>2.7009097E7</v>
      </c>
      <c r="D2024" s="1" t="s">
        <v>14</v>
      </c>
      <c r="E2024" s="1">
        <v>24.0</v>
      </c>
      <c r="F2024" s="1" t="s">
        <v>2047</v>
      </c>
      <c r="G2024" s="1">
        <v>0.654472495039</v>
      </c>
    </row>
    <row r="2025" ht="15.75" customHeight="1">
      <c r="A2025" s="1" t="str">
        <f t="shared" si="174"/>
        <v>CENPA</v>
      </c>
      <c r="B2025" s="1" t="s">
        <v>256</v>
      </c>
      <c r="C2025" s="1">
        <v>2.7008976E7</v>
      </c>
      <c r="D2025" s="1" t="s">
        <v>14</v>
      </c>
      <c r="E2025" s="1">
        <v>24.0</v>
      </c>
      <c r="F2025" s="1" t="s">
        <v>2048</v>
      </c>
      <c r="G2025" s="1">
        <v>1.07570775157</v>
      </c>
    </row>
    <row r="2026" ht="15.75" customHeight="1">
      <c r="A2026" s="1" t="str">
        <f t="shared" si="174"/>
        <v>CENPA</v>
      </c>
      <c r="B2026" s="1" t="s">
        <v>256</v>
      </c>
      <c r="C2026" s="1">
        <v>2.7008919E7</v>
      </c>
      <c r="D2026" s="1" t="s">
        <v>14</v>
      </c>
      <c r="E2026" s="1">
        <v>23.0</v>
      </c>
      <c r="F2026" s="1" t="s">
        <v>2049</v>
      </c>
      <c r="G2026" s="1">
        <v>0.00866681234444</v>
      </c>
    </row>
    <row r="2027" ht="15.75" customHeight="1">
      <c r="A2027" s="1" t="str">
        <f t="shared" ref="A2027:A2043" si="175">"CENPC"</f>
        <v>CENPC</v>
      </c>
      <c r="B2027" s="1" t="s">
        <v>87</v>
      </c>
      <c r="C2027" s="1">
        <v>6.8411062E7</v>
      </c>
      <c r="D2027" s="1" t="s">
        <v>14</v>
      </c>
      <c r="E2027" s="1">
        <v>24.0</v>
      </c>
      <c r="F2027" s="1" t="s">
        <v>2050</v>
      </c>
      <c r="G2027" s="1">
        <v>0.464525360658</v>
      </c>
    </row>
    <row r="2028" ht="15.75" customHeight="1">
      <c r="A2028" s="1" t="str">
        <f t="shared" si="175"/>
        <v>CENPC</v>
      </c>
      <c r="B2028" s="1" t="s">
        <v>87</v>
      </c>
      <c r="C2028" s="1">
        <v>6.8411336E7</v>
      </c>
      <c r="D2028" s="1" t="s">
        <v>8</v>
      </c>
      <c r="E2028" s="1">
        <v>25.0</v>
      </c>
      <c r="F2028" s="1" t="s">
        <v>2051</v>
      </c>
      <c r="G2028" s="1">
        <v>-0.0329892338921</v>
      </c>
    </row>
    <row r="2029" ht="15.75" customHeight="1">
      <c r="A2029" s="1" t="str">
        <f t="shared" si="175"/>
        <v>CENPC</v>
      </c>
      <c r="B2029" s="1" t="s">
        <v>87</v>
      </c>
      <c r="C2029" s="1">
        <v>6.841119E7</v>
      </c>
      <c r="D2029" s="1" t="s">
        <v>8</v>
      </c>
      <c r="E2029" s="1">
        <v>24.0</v>
      </c>
      <c r="F2029" s="1" t="s">
        <v>2052</v>
      </c>
      <c r="G2029" s="1">
        <v>0.958499700326</v>
      </c>
    </row>
    <row r="2030" ht="15.75" customHeight="1">
      <c r="A2030" s="1" t="str">
        <f t="shared" si="175"/>
        <v>CENPC</v>
      </c>
      <c r="B2030" s="1" t="s">
        <v>87</v>
      </c>
      <c r="C2030" s="1">
        <v>6.8411111E7</v>
      </c>
      <c r="D2030" s="1" t="s">
        <v>14</v>
      </c>
      <c r="E2030" s="1">
        <v>23.0</v>
      </c>
      <c r="F2030" s="1" t="s">
        <v>2053</v>
      </c>
      <c r="G2030" s="1">
        <v>0.930108588278</v>
      </c>
    </row>
    <row r="2031" ht="15.75" customHeight="1">
      <c r="A2031" s="1" t="str">
        <f t="shared" si="175"/>
        <v>CENPC</v>
      </c>
      <c r="B2031" s="1" t="s">
        <v>87</v>
      </c>
      <c r="C2031" s="1">
        <v>6.8411178E7</v>
      </c>
      <c r="D2031" s="1" t="s">
        <v>14</v>
      </c>
      <c r="E2031" s="1">
        <v>25.0</v>
      </c>
      <c r="F2031" s="1" t="s">
        <v>2054</v>
      </c>
      <c r="G2031" s="1">
        <v>0.017586119719699998</v>
      </c>
    </row>
    <row r="2032" ht="15.75" customHeight="1">
      <c r="A2032" s="1" t="str">
        <f t="shared" si="175"/>
        <v>CENPC</v>
      </c>
      <c r="B2032" s="1" t="s">
        <v>87</v>
      </c>
      <c r="C2032" s="1">
        <v>6.8411226E7</v>
      </c>
      <c r="D2032" s="1" t="s">
        <v>8</v>
      </c>
      <c r="E2032" s="1">
        <v>24.0</v>
      </c>
      <c r="F2032" s="1" t="s">
        <v>2055</v>
      </c>
      <c r="G2032" s="1">
        <v>0.00330895707232</v>
      </c>
    </row>
    <row r="2033" ht="15.75" customHeight="1">
      <c r="A2033" s="1" t="str">
        <f t="shared" si="175"/>
        <v>CENPC</v>
      </c>
      <c r="B2033" s="1" t="s">
        <v>87</v>
      </c>
      <c r="C2033" s="1">
        <v>6.8411168E7</v>
      </c>
      <c r="D2033" s="1" t="s">
        <v>8</v>
      </c>
      <c r="E2033" s="1">
        <v>24.0</v>
      </c>
      <c r="F2033" s="1" t="s">
        <v>2056</v>
      </c>
      <c r="G2033" s="1">
        <v>0.018411396865</v>
      </c>
    </row>
    <row r="2034" ht="15.75" customHeight="1">
      <c r="A2034" s="1" t="str">
        <f t="shared" si="175"/>
        <v>CENPC</v>
      </c>
      <c r="B2034" s="1" t="s">
        <v>87</v>
      </c>
      <c r="C2034" s="1">
        <v>6.8411054E7</v>
      </c>
      <c r="D2034" s="1" t="s">
        <v>8</v>
      </c>
      <c r="E2034" s="1">
        <v>24.0</v>
      </c>
      <c r="F2034" s="1" t="s">
        <v>2057</v>
      </c>
      <c r="G2034" s="1">
        <v>0.75131515738</v>
      </c>
    </row>
    <row r="2035" ht="15.75" customHeight="1">
      <c r="A2035" s="1" t="str">
        <f t="shared" si="175"/>
        <v>CENPC</v>
      </c>
      <c r="B2035" s="1" t="s">
        <v>87</v>
      </c>
      <c r="C2035" s="1">
        <v>6.8411054E7</v>
      </c>
      <c r="D2035" s="1" t="s">
        <v>8</v>
      </c>
      <c r="E2035" s="1">
        <v>23.0</v>
      </c>
      <c r="F2035" s="1" t="s">
        <v>2058</v>
      </c>
      <c r="G2035" s="1">
        <v>0.758746698664</v>
      </c>
    </row>
    <row r="2036" ht="15.75" customHeight="1">
      <c r="A2036" s="1" t="str">
        <f t="shared" si="175"/>
        <v>CENPC</v>
      </c>
      <c r="B2036" s="1" t="s">
        <v>87</v>
      </c>
      <c r="C2036" s="1">
        <v>6.841103E7</v>
      </c>
      <c r="D2036" s="1" t="s">
        <v>8</v>
      </c>
      <c r="E2036" s="1">
        <v>25.0</v>
      </c>
      <c r="F2036" s="1" t="s">
        <v>2059</v>
      </c>
      <c r="G2036" s="1">
        <v>0.721583616114</v>
      </c>
    </row>
    <row r="2037" ht="15.75" customHeight="1">
      <c r="A2037" s="1" t="str">
        <f t="shared" si="175"/>
        <v>CENPC</v>
      </c>
      <c r="B2037" s="1" t="s">
        <v>87</v>
      </c>
      <c r="C2037" s="1">
        <v>6.8411226E7</v>
      </c>
      <c r="D2037" s="1" t="s">
        <v>8</v>
      </c>
      <c r="E2037" s="1">
        <v>22.0</v>
      </c>
      <c r="F2037" s="1" t="s">
        <v>2060</v>
      </c>
      <c r="G2037" s="1">
        <v>0.0148699873665</v>
      </c>
    </row>
    <row r="2038" ht="15.75" customHeight="1">
      <c r="A2038" s="1" t="str">
        <f t="shared" si="175"/>
        <v>CENPC</v>
      </c>
      <c r="B2038" s="1" t="s">
        <v>87</v>
      </c>
      <c r="C2038" s="1">
        <v>6.8411263E7</v>
      </c>
      <c r="D2038" s="1" t="s">
        <v>14</v>
      </c>
      <c r="E2038" s="1">
        <v>25.0</v>
      </c>
      <c r="F2038" s="1" t="s">
        <v>2061</v>
      </c>
      <c r="G2038" s="1">
        <v>-0.0295979977607</v>
      </c>
    </row>
    <row r="2039" ht="15.75" customHeight="1">
      <c r="A2039" s="1" t="str">
        <f t="shared" si="175"/>
        <v>CENPC</v>
      </c>
      <c r="B2039" s="1" t="s">
        <v>87</v>
      </c>
      <c r="C2039" s="1">
        <v>6.8411292E7</v>
      </c>
      <c r="D2039" s="1" t="s">
        <v>14</v>
      </c>
      <c r="E2039" s="1">
        <v>25.0</v>
      </c>
      <c r="F2039" s="1" t="s">
        <v>2062</v>
      </c>
      <c r="G2039" s="1">
        <v>0.02922566537</v>
      </c>
    </row>
    <row r="2040" ht="15.75" customHeight="1">
      <c r="A2040" s="1" t="str">
        <f t="shared" si="175"/>
        <v>CENPC</v>
      </c>
      <c r="B2040" s="1" t="s">
        <v>87</v>
      </c>
      <c r="C2040" s="1">
        <v>6.841119E7</v>
      </c>
      <c r="D2040" s="1" t="s">
        <v>8</v>
      </c>
      <c r="E2040" s="1">
        <v>22.0</v>
      </c>
      <c r="F2040" s="1" t="s">
        <v>2063</v>
      </c>
      <c r="G2040" s="1">
        <v>1.1113917114</v>
      </c>
    </row>
    <row r="2041" ht="15.75" customHeight="1">
      <c r="A2041" s="1" t="str">
        <f t="shared" si="175"/>
        <v>CENPC</v>
      </c>
      <c r="B2041" s="1" t="s">
        <v>87</v>
      </c>
      <c r="C2041" s="1">
        <v>6.8411168E7</v>
      </c>
      <c r="D2041" s="1" t="s">
        <v>8</v>
      </c>
      <c r="E2041" s="1">
        <v>23.0</v>
      </c>
      <c r="F2041" s="1" t="s">
        <v>2064</v>
      </c>
      <c r="G2041" s="1">
        <v>0.053388059878</v>
      </c>
    </row>
    <row r="2042" ht="15.75" customHeight="1">
      <c r="A2042" s="1" t="str">
        <f t="shared" si="175"/>
        <v>CENPC</v>
      </c>
      <c r="B2042" s="1" t="s">
        <v>87</v>
      </c>
      <c r="C2042" s="1">
        <v>6.841116E7</v>
      </c>
      <c r="D2042" s="1" t="s">
        <v>8</v>
      </c>
      <c r="E2042" s="1">
        <v>25.0</v>
      </c>
      <c r="F2042" s="1" t="s">
        <v>2065</v>
      </c>
      <c r="G2042" s="1">
        <v>0.497266318915</v>
      </c>
    </row>
    <row r="2043" ht="15.75" customHeight="1">
      <c r="A2043" s="1" t="str">
        <f t="shared" si="175"/>
        <v>CENPC</v>
      </c>
      <c r="B2043" s="1" t="s">
        <v>87</v>
      </c>
      <c r="C2043" s="1">
        <v>6.8411312E7</v>
      </c>
      <c r="D2043" s="1" t="s">
        <v>8</v>
      </c>
      <c r="E2043" s="1">
        <v>25.0</v>
      </c>
      <c r="F2043" s="1" t="s">
        <v>2066</v>
      </c>
      <c r="G2043" s="1">
        <v>0.0344750099894</v>
      </c>
    </row>
    <row r="2044" ht="15.75" customHeight="1">
      <c r="A2044" s="1" t="str">
        <f t="shared" ref="A2044:A2053" si="176">"CENPE"</f>
        <v>CENPE</v>
      </c>
      <c r="B2044" s="1" t="s">
        <v>87</v>
      </c>
      <c r="C2044" s="1">
        <v>1.04119462E8</v>
      </c>
      <c r="D2044" s="1" t="s">
        <v>8</v>
      </c>
      <c r="E2044" s="1">
        <v>24.0</v>
      </c>
      <c r="F2044" s="1" t="s">
        <v>2067</v>
      </c>
      <c r="G2044" s="1">
        <v>1.01096559084</v>
      </c>
    </row>
    <row r="2045" ht="15.75" customHeight="1">
      <c r="A2045" s="1" t="str">
        <f t="shared" si="176"/>
        <v>CENPE</v>
      </c>
      <c r="B2045" s="1" t="s">
        <v>87</v>
      </c>
      <c r="C2045" s="1">
        <v>1.041196E8</v>
      </c>
      <c r="D2045" s="1" t="s">
        <v>14</v>
      </c>
      <c r="E2045" s="1">
        <v>22.0</v>
      </c>
      <c r="F2045" s="1" t="s">
        <v>2068</v>
      </c>
      <c r="G2045" s="1">
        <v>0.00893316278652</v>
      </c>
    </row>
    <row r="2046" ht="15.75" customHeight="1">
      <c r="A2046" s="1" t="str">
        <f t="shared" si="176"/>
        <v>CENPE</v>
      </c>
      <c r="B2046" s="1" t="s">
        <v>87</v>
      </c>
      <c r="C2046" s="1">
        <v>1.04119545E8</v>
      </c>
      <c r="D2046" s="1" t="s">
        <v>14</v>
      </c>
      <c r="E2046" s="1">
        <v>24.0</v>
      </c>
      <c r="F2046" s="1" t="s">
        <v>2069</v>
      </c>
      <c r="G2046" s="1">
        <v>0.487588769853</v>
      </c>
    </row>
    <row r="2047" ht="15.75" customHeight="1">
      <c r="A2047" s="1" t="str">
        <f t="shared" si="176"/>
        <v>CENPE</v>
      </c>
      <c r="B2047" s="1" t="s">
        <v>87</v>
      </c>
      <c r="C2047" s="1">
        <v>1.04119399E8</v>
      </c>
      <c r="D2047" s="1" t="s">
        <v>14</v>
      </c>
      <c r="E2047" s="1">
        <v>24.0</v>
      </c>
      <c r="F2047" s="1" t="s">
        <v>2070</v>
      </c>
      <c r="G2047" s="1">
        <v>0.394616469306</v>
      </c>
    </row>
    <row r="2048" ht="15.75" customHeight="1">
      <c r="A2048" s="1" t="str">
        <f t="shared" si="176"/>
        <v>CENPE</v>
      </c>
      <c r="B2048" s="1" t="s">
        <v>87</v>
      </c>
      <c r="C2048" s="1">
        <v>1.04119331E8</v>
      </c>
      <c r="D2048" s="1" t="s">
        <v>14</v>
      </c>
      <c r="E2048" s="1">
        <v>24.0</v>
      </c>
      <c r="F2048" s="1" t="s">
        <v>2071</v>
      </c>
      <c r="G2048" s="1">
        <v>1.22231206018</v>
      </c>
    </row>
    <row r="2049" ht="15.75" customHeight="1">
      <c r="A2049" s="1" t="str">
        <f t="shared" si="176"/>
        <v>CENPE</v>
      </c>
      <c r="B2049" s="1" t="s">
        <v>87</v>
      </c>
      <c r="C2049" s="1">
        <v>1.04119573E8</v>
      </c>
      <c r="D2049" s="1" t="s">
        <v>8</v>
      </c>
      <c r="E2049" s="1">
        <v>23.0</v>
      </c>
      <c r="F2049" s="1" t="s">
        <v>2072</v>
      </c>
      <c r="G2049" s="1">
        <v>0.00472631361688</v>
      </c>
    </row>
    <row r="2050" ht="15.75" customHeight="1">
      <c r="A2050" s="1" t="str">
        <f t="shared" si="176"/>
        <v>CENPE</v>
      </c>
      <c r="B2050" s="1" t="s">
        <v>87</v>
      </c>
      <c r="C2050" s="1">
        <v>1.04119434E8</v>
      </c>
      <c r="D2050" s="1" t="s">
        <v>8</v>
      </c>
      <c r="E2050" s="1">
        <v>22.0</v>
      </c>
      <c r="F2050" s="1" t="s">
        <v>2073</v>
      </c>
      <c r="G2050" s="1">
        <v>0.661888449048</v>
      </c>
    </row>
    <row r="2051" ht="15.75" customHeight="1">
      <c r="A2051" s="1" t="str">
        <f t="shared" si="176"/>
        <v>CENPE</v>
      </c>
      <c r="B2051" s="1" t="s">
        <v>87</v>
      </c>
      <c r="C2051" s="1">
        <v>1.04119412E8</v>
      </c>
      <c r="D2051" s="1" t="s">
        <v>8</v>
      </c>
      <c r="E2051" s="1">
        <v>23.0</v>
      </c>
      <c r="F2051" s="1" t="s">
        <v>2074</v>
      </c>
      <c r="G2051" s="1">
        <v>0.609702734281</v>
      </c>
    </row>
    <row r="2052" ht="15.75" customHeight="1">
      <c r="A2052" s="1" t="str">
        <f t="shared" si="176"/>
        <v>CENPE</v>
      </c>
      <c r="B2052" s="1" t="s">
        <v>87</v>
      </c>
      <c r="C2052" s="1">
        <v>1.04119357E8</v>
      </c>
      <c r="D2052" s="1" t="s">
        <v>8</v>
      </c>
      <c r="E2052" s="1">
        <v>24.0</v>
      </c>
      <c r="F2052" s="1" t="s">
        <v>2075</v>
      </c>
      <c r="G2052" s="1">
        <v>0.766722348983</v>
      </c>
    </row>
    <row r="2053" ht="15.75" customHeight="1">
      <c r="A2053" s="1" t="str">
        <f t="shared" si="176"/>
        <v>CENPE</v>
      </c>
      <c r="B2053" s="1" t="s">
        <v>87</v>
      </c>
      <c r="C2053" s="1">
        <v>1.04119334E8</v>
      </c>
      <c r="D2053" s="1" t="s">
        <v>8</v>
      </c>
      <c r="E2053" s="1">
        <v>23.0</v>
      </c>
      <c r="F2053" s="1" t="s">
        <v>2076</v>
      </c>
      <c r="G2053" s="1">
        <v>0.520659637578</v>
      </c>
    </row>
    <row r="2054" ht="15.75" customHeight="1">
      <c r="A2054" s="1" t="str">
        <f t="shared" ref="A2054:A2063" si="177">"CENPF"</f>
        <v>CENPF</v>
      </c>
      <c r="B2054" s="1" t="s">
        <v>108</v>
      </c>
      <c r="C2054" s="1">
        <v>2.14776554E8</v>
      </c>
      <c r="D2054" s="1" t="s">
        <v>14</v>
      </c>
      <c r="E2054" s="1">
        <v>24.0</v>
      </c>
      <c r="F2054" s="1" t="s">
        <v>2077</v>
      </c>
      <c r="G2054" s="1">
        <v>0.846773403016</v>
      </c>
    </row>
    <row r="2055" ht="15.75" customHeight="1">
      <c r="A2055" s="1" t="str">
        <f t="shared" si="177"/>
        <v>CENPF</v>
      </c>
      <c r="B2055" s="1" t="s">
        <v>108</v>
      </c>
      <c r="C2055" s="1">
        <v>2.14776535E8</v>
      </c>
      <c r="D2055" s="1" t="s">
        <v>8</v>
      </c>
      <c r="E2055" s="1">
        <v>23.0</v>
      </c>
      <c r="F2055" s="1" t="s">
        <v>2078</v>
      </c>
      <c r="G2055" s="1">
        <v>0.371710175522</v>
      </c>
    </row>
    <row r="2056" ht="15.75" customHeight="1">
      <c r="A2056" s="1" t="str">
        <f t="shared" si="177"/>
        <v>CENPF</v>
      </c>
      <c r="B2056" s="1" t="s">
        <v>108</v>
      </c>
      <c r="C2056" s="1">
        <v>2.14776566E8</v>
      </c>
      <c r="D2056" s="1" t="s">
        <v>14</v>
      </c>
      <c r="E2056" s="1">
        <v>23.0</v>
      </c>
      <c r="F2056" s="1" t="s">
        <v>2079</v>
      </c>
      <c r="G2056" s="1">
        <v>0.90117419077</v>
      </c>
    </row>
    <row r="2057" ht="15.75" customHeight="1">
      <c r="A2057" s="1" t="str">
        <f t="shared" si="177"/>
        <v>CENPF</v>
      </c>
      <c r="B2057" s="1" t="s">
        <v>108</v>
      </c>
      <c r="C2057" s="1">
        <v>2.1477668E8</v>
      </c>
      <c r="D2057" s="1" t="s">
        <v>14</v>
      </c>
      <c r="E2057" s="1">
        <v>24.0</v>
      </c>
      <c r="F2057" s="1" t="s">
        <v>2080</v>
      </c>
      <c r="G2057" s="1">
        <v>0.942596896097</v>
      </c>
    </row>
    <row r="2058" ht="15.75" customHeight="1">
      <c r="A2058" s="1" t="str">
        <f t="shared" si="177"/>
        <v>CENPF</v>
      </c>
      <c r="B2058" s="1" t="s">
        <v>108</v>
      </c>
      <c r="C2058" s="1">
        <v>2.14776686E8</v>
      </c>
      <c r="D2058" s="1" t="s">
        <v>14</v>
      </c>
      <c r="E2058" s="1">
        <v>23.0</v>
      </c>
      <c r="F2058" s="1" t="s">
        <v>2081</v>
      </c>
      <c r="G2058" s="1">
        <v>1.09294099682</v>
      </c>
    </row>
    <row r="2059" ht="15.75" customHeight="1">
      <c r="A2059" s="1" t="str">
        <f t="shared" si="177"/>
        <v>CENPF</v>
      </c>
      <c r="B2059" s="1" t="s">
        <v>108</v>
      </c>
      <c r="C2059" s="1">
        <v>2.14776693E8</v>
      </c>
      <c r="D2059" s="1" t="s">
        <v>14</v>
      </c>
      <c r="E2059" s="1">
        <v>24.0</v>
      </c>
      <c r="F2059" s="1" t="s">
        <v>2082</v>
      </c>
      <c r="G2059" s="1">
        <v>0.218778473891</v>
      </c>
    </row>
    <row r="2060" ht="15.75" customHeight="1">
      <c r="A2060" s="1" t="str">
        <f t="shared" si="177"/>
        <v>CENPF</v>
      </c>
      <c r="B2060" s="1" t="s">
        <v>108</v>
      </c>
      <c r="C2060" s="1">
        <v>2.14776716E8</v>
      </c>
      <c r="D2060" s="1" t="s">
        <v>14</v>
      </c>
      <c r="E2060" s="1">
        <v>24.0</v>
      </c>
      <c r="F2060" s="1" t="s">
        <v>2083</v>
      </c>
      <c r="G2060" s="1">
        <v>0.865274162089</v>
      </c>
    </row>
    <row r="2061" ht="15.75" customHeight="1">
      <c r="A2061" s="1" t="str">
        <f t="shared" si="177"/>
        <v>CENPF</v>
      </c>
      <c r="B2061" s="1" t="s">
        <v>108</v>
      </c>
      <c r="C2061" s="1">
        <v>2.147768E8</v>
      </c>
      <c r="D2061" s="1" t="s">
        <v>14</v>
      </c>
      <c r="E2061" s="1">
        <v>23.0</v>
      </c>
      <c r="F2061" s="1" t="s">
        <v>2084</v>
      </c>
      <c r="G2061" s="1">
        <v>0.964462107082</v>
      </c>
    </row>
    <row r="2062" ht="15.75" customHeight="1">
      <c r="A2062" s="1" t="str">
        <f t="shared" si="177"/>
        <v>CENPF</v>
      </c>
      <c r="B2062" s="1" t="s">
        <v>108</v>
      </c>
      <c r="C2062" s="1">
        <v>2.14776605E8</v>
      </c>
      <c r="D2062" s="1" t="s">
        <v>8</v>
      </c>
      <c r="E2062" s="1">
        <v>23.0</v>
      </c>
      <c r="F2062" s="1" t="s">
        <v>2085</v>
      </c>
      <c r="G2062" s="1">
        <v>0.83180912149</v>
      </c>
    </row>
    <row r="2063" ht="15.75" customHeight="1">
      <c r="A2063" s="1" t="str">
        <f t="shared" si="177"/>
        <v>CENPF</v>
      </c>
      <c r="B2063" s="1" t="s">
        <v>108</v>
      </c>
      <c r="C2063" s="1">
        <v>2.14776792E8</v>
      </c>
      <c r="D2063" s="1" t="s">
        <v>8</v>
      </c>
      <c r="E2063" s="1">
        <v>24.0</v>
      </c>
      <c r="F2063" s="1" t="s">
        <v>2086</v>
      </c>
      <c r="G2063" s="1">
        <v>0.905885515477</v>
      </c>
    </row>
    <row r="2064" ht="15.75" customHeight="1">
      <c r="A2064" s="1" t="str">
        <f t="shared" ref="A2064:A2073" si="178">"CENPI"</f>
        <v>CENPI</v>
      </c>
      <c r="B2064" s="1" t="s">
        <v>50</v>
      </c>
      <c r="C2064" s="1">
        <v>1.00353412E8</v>
      </c>
      <c r="D2064" s="1" t="s">
        <v>8</v>
      </c>
      <c r="E2064" s="1">
        <v>24.0</v>
      </c>
      <c r="F2064" s="1" t="s">
        <v>2087</v>
      </c>
      <c r="G2064" s="1">
        <v>0.475726566487</v>
      </c>
    </row>
    <row r="2065" ht="15.75" customHeight="1">
      <c r="A2065" s="1" t="str">
        <f t="shared" si="178"/>
        <v>CENPI</v>
      </c>
      <c r="B2065" s="1" t="s">
        <v>50</v>
      </c>
      <c r="C2065" s="1">
        <v>1.00353187E8</v>
      </c>
      <c r="D2065" s="1" t="s">
        <v>14</v>
      </c>
      <c r="E2065" s="1">
        <v>24.0</v>
      </c>
      <c r="F2065" s="1" t="s">
        <v>2088</v>
      </c>
      <c r="G2065" s="1">
        <v>0.201902874516</v>
      </c>
    </row>
    <row r="2066" ht="15.75" customHeight="1">
      <c r="A2066" s="1" t="str">
        <f t="shared" si="178"/>
        <v>CENPI</v>
      </c>
      <c r="B2066" s="1" t="s">
        <v>50</v>
      </c>
      <c r="C2066" s="1">
        <v>1.00353197E8</v>
      </c>
      <c r="D2066" s="1" t="s">
        <v>14</v>
      </c>
      <c r="E2066" s="1">
        <v>22.0</v>
      </c>
      <c r="F2066" s="1" t="s">
        <v>2089</v>
      </c>
      <c r="G2066" s="1">
        <v>1.30352708316</v>
      </c>
    </row>
    <row r="2067" ht="15.75" customHeight="1">
      <c r="A2067" s="1" t="str">
        <f t="shared" si="178"/>
        <v>CENPI</v>
      </c>
      <c r="B2067" s="1" t="s">
        <v>50</v>
      </c>
      <c r="C2067" s="1">
        <v>1.00353207E8</v>
      </c>
      <c r="D2067" s="1" t="s">
        <v>14</v>
      </c>
      <c r="E2067" s="1">
        <v>24.0</v>
      </c>
      <c r="F2067" s="1" t="s">
        <v>2090</v>
      </c>
      <c r="G2067" s="1">
        <v>0.733642970042</v>
      </c>
    </row>
    <row r="2068" ht="15.75" customHeight="1">
      <c r="A2068" s="1" t="str">
        <f t="shared" si="178"/>
        <v>CENPI</v>
      </c>
      <c r="B2068" s="1" t="s">
        <v>50</v>
      </c>
      <c r="C2068" s="1">
        <v>1.00353237E8</v>
      </c>
      <c r="D2068" s="1" t="s">
        <v>14</v>
      </c>
      <c r="E2068" s="1">
        <v>23.0</v>
      </c>
      <c r="F2068" s="1" t="s">
        <v>2091</v>
      </c>
      <c r="G2068" s="1">
        <v>0.962829946798</v>
      </c>
    </row>
    <row r="2069" ht="15.75" customHeight="1">
      <c r="A2069" s="1" t="str">
        <f t="shared" si="178"/>
        <v>CENPI</v>
      </c>
      <c r="B2069" s="1" t="s">
        <v>50</v>
      </c>
      <c r="C2069" s="1">
        <v>1.00353318E8</v>
      </c>
      <c r="D2069" s="1" t="s">
        <v>14</v>
      </c>
      <c r="E2069" s="1">
        <v>23.0</v>
      </c>
      <c r="F2069" s="1" t="s">
        <v>2092</v>
      </c>
      <c r="G2069" s="1">
        <v>0.364822742062</v>
      </c>
    </row>
    <row r="2070" ht="15.75" customHeight="1">
      <c r="A2070" s="1" t="str">
        <f t="shared" si="178"/>
        <v>CENPI</v>
      </c>
      <c r="B2070" s="1" t="s">
        <v>50</v>
      </c>
      <c r="C2070" s="1">
        <v>1.00353393E8</v>
      </c>
      <c r="D2070" s="1" t="s">
        <v>14</v>
      </c>
      <c r="E2070" s="1">
        <v>24.0</v>
      </c>
      <c r="F2070" s="1" t="s">
        <v>2093</v>
      </c>
      <c r="G2070" s="1">
        <v>0.202033993245</v>
      </c>
    </row>
    <row r="2071" ht="15.75" customHeight="1">
      <c r="A2071" s="1" t="str">
        <f t="shared" si="178"/>
        <v>CENPI</v>
      </c>
      <c r="B2071" s="1" t="s">
        <v>50</v>
      </c>
      <c r="C2071" s="1">
        <v>1.00353398E8</v>
      </c>
      <c r="D2071" s="1" t="s">
        <v>14</v>
      </c>
      <c r="E2071" s="1">
        <v>24.0</v>
      </c>
      <c r="F2071" s="1" t="s">
        <v>2094</v>
      </c>
      <c r="G2071" s="1">
        <v>0.363550548978</v>
      </c>
    </row>
    <row r="2072" ht="15.75" customHeight="1">
      <c r="A2072" s="1" t="str">
        <f t="shared" si="178"/>
        <v>CENPI</v>
      </c>
      <c r="B2072" s="1" t="s">
        <v>50</v>
      </c>
      <c r="C2072" s="1">
        <v>1.00353471E8</v>
      </c>
      <c r="D2072" s="1" t="s">
        <v>14</v>
      </c>
      <c r="E2072" s="1">
        <v>22.0</v>
      </c>
      <c r="F2072" s="1" t="s">
        <v>2095</v>
      </c>
      <c r="G2072" s="1">
        <v>0.494028207019</v>
      </c>
    </row>
    <row r="2073" ht="15.75" customHeight="1">
      <c r="A2073" s="1" t="str">
        <f t="shared" si="178"/>
        <v>CENPI</v>
      </c>
      <c r="B2073" s="1" t="s">
        <v>50</v>
      </c>
      <c r="C2073" s="1">
        <v>1.00353369E8</v>
      </c>
      <c r="D2073" s="1" t="s">
        <v>14</v>
      </c>
      <c r="E2073" s="1">
        <v>22.0</v>
      </c>
      <c r="F2073" s="1" t="s">
        <v>2096</v>
      </c>
      <c r="G2073" s="1">
        <v>0.19010268567</v>
      </c>
    </row>
    <row r="2074" ht="15.75" customHeight="1">
      <c r="A2074" s="1" t="str">
        <f t="shared" ref="A2074:A2083" si="179">"CENPJ"</f>
        <v>CENPJ</v>
      </c>
      <c r="B2074" s="1" t="s">
        <v>76</v>
      </c>
      <c r="C2074" s="1">
        <v>2.5497062E7</v>
      </c>
      <c r="D2074" s="1" t="s">
        <v>14</v>
      </c>
      <c r="E2074" s="1">
        <v>23.0</v>
      </c>
      <c r="F2074" s="1" t="s">
        <v>2097</v>
      </c>
      <c r="G2074" s="1">
        <v>0.348242918577</v>
      </c>
    </row>
    <row r="2075" ht="15.75" customHeight="1">
      <c r="A2075" s="1" t="str">
        <f t="shared" si="179"/>
        <v>CENPJ</v>
      </c>
      <c r="B2075" s="1" t="s">
        <v>76</v>
      </c>
      <c r="C2075" s="1">
        <v>2.5497022E7</v>
      </c>
      <c r="D2075" s="1" t="s">
        <v>14</v>
      </c>
      <c r="E2075" s="1">
        <v>24.0</v>
      </c>
      <c r="F2075" s="1" t="s">
        <v>2098</v>
      </c>
      <c r="G2075" s="1">
        <v>0.0991774540305</v>
      </c>
    </row>
    <row r="2076" ht="15.75" customHeight="1">
      <c r="A2076" s="1" t="str">
        <f t="shared" si="179"/>
        <v>CENPJ</v>
      </c>
      <c r="B2076" s="1" t="s">
        <v>76</v>
      </c>
      <c r="C2076" s="1">
        <v>2.5496854E7</v>
      </c>
      <c r="D2076" s="1" t="s">
        <v>14</v>
      </c>
      <c r="E2076" s="1">
        <v>22.0</v>
      </c>
      <c r="F2076" s="1" t="s">
        <v>2099</v>
      </c>
      <c r="G2076" s="1">
        <v>-0.00827138160813</v>
      </c>
    </row>
    <row r="2077" ht="15.75" customHeight="1">
      <c r="A2077" s="1" t="str">
        <f t="shared" si="179"/>
        <v>CENPJ</v>
      </c>
      <c r="B2077" s="1" t="s">
        <v>76</v>
      </c>
      <c r="C2077" s="1">
        <v>2.5496968E7</v>
      </c>
      <c r="D2077" s="1" t="s">
        <v>8</v>
      </c>
      <c r="E2077" s="1">
        <v>23.0</v>
      </c>
      <c r="F2077" s="1" t="s">
        <v>2100</v>
      </c>
      <c r="G2077" s="1">
        <v>1.74181004754</v>
      </c>
    </row>
    <row r="2078" ht="15.75" customHeight="1">
      <c r="A2078" s="1" t="str">
        <f t="shared" si="179"/>
        <v>CENPJ</v>
      </c>
      <c r="B2078" s="1" t="s">
        <v>76</v>
      </c>
      <c r="C2078" s="1">
        <v>2.5496948E7</v>
      </c>
      <c r="D2078" s="1" t="s">
        <v>8</v>
      </c>
      <c r="E2078" s="1">
        <v>24.0</v>
      </c>
      <c r="F2078" s="1" t="s">
        <v>2101</v>
      </c>
      <c r="G2078" s="1">
        <v>0.909947033881</v>
      </c>
    </row>
    <row r="2079" ht="15.75" customHeight="1">
      <c r="A2079" s="1" t="str">
        <f t="shared" si="179"/>
        <v>CENPJ</v>
      </c>
      <c r="B2079" s="1" t="s">
        <v>76</v>
      </c>
      <c r="C2079" s="1">
        <v>2.5496887E7</v>
      </c>
      <c r="D2079" s="1" t="s">
        <v>8</v>
      </c>
      <c r="E2079" s="1">
        <v>24.0</v>
      </c>
      <c r="F2079" s="1" t="s">
        <v>2102</v>
      </c>
      <c r="G2079" s="1">
        <v>0.0793266953319</v>
      </c>
    </row>
    <row r="2080" ht="15.75" customHeight="1">
      <c r="A2080" s="1" t="str">
        <f t="shared" si="179"/>
        <v>CENPJ</v>
      </c>
      <c r="B2080" s="1" t="s">
        <v>76</v>
      </c>
      <c r="C2080" s="1">
        <v>2.5496827E7</v>
      </c>
      <c r="D2080" s="1" t="s">
        <v>8</v>
      </c>
      <c r="E2080" s="1">
        <v>24.0</v>
      </c>
      <c r="F2080" s="1" t="s">
        <v>2103</v>
      </c>
      <c r="G2080" s="1">
        <v>0.0142484782869</v>
      </c>
    </row>
    <row r="2081" ht="15.75" customHeight="1">
      <c r="A2081" s="1" t="str">
        <f t="shared" si="179"/>
        <v>CENPJ</v>
      </c>
      <c r="B2081" s="1" t="s">
        <v>76</v>
      </c>
      <c r="C2081" s="1">
        <v>2.5496819E7</v>
      </c>
      <c r="D2081" s="1" t="s">
        <v>8</v>
      </c>
      <c r="E2081" s="1">
        <v>24.0</v>
      </c>
      <c r="F2081" s="1" t="s">
        <v>2104</v>
      </c>
      <c r="G2081" s="1">
        <v>-0.0379485907218</v>
      </c>
    </row>
    <row r="2082" ht="15.75" customHeight="1">
      <c r="A2082" s="1" t="str">
        <f t="shared" si="179"/>
        <v>CENPJ</v>
      </c>
      <c r="B2082" s="1" t="s">
        <v>76</v>
      </c>
      <c r="C2082" s="1">
        <v>2.5496808E7</v>
      </c>
      <c r="D2082" s="1" t="s">
        <v>8</v>
      </c>
      <c r="E2082" s="1">
        <v>24.0</v>
      </c>
      <c r="F2082" s="1" t="s">
        <v>2105</v>
      </c>
      <c r="G2082" s="1">
        <v>0.10722760346</v>
      </c>
    </row>
    <row r="2083" ht="15.75" customHeight="1">
      <c r="A2083" s="1" t="str">
        <f t="shared" si="179"/>
        <v>CENPJ</v>
      </c>
      <c r="B2083" s="1" t="s">
        <v>76</v>
      </c>
      <c r="C2083" s="1">
        <v>2.5496786E7</v>
      </c>
      <c r="D2083" s="1" t="s">
        <v>8</v>
      </c>
      <c r="E2083" s="1">
        <v>24.0</v>
      </c>
      <c r="F2083" s="1" t="s">
        <v>2106</v>
      </c>
      <c r="G2083" s="1">
        <v>0.264774941105</v>
      </c>
    </row>
    <row r="2084" ht="15.75" customHeight="1">
      <c r="A2084" s="1" t="str">
        <f t="shared" ref="A2084:A2098" si="180">"CENPK"</f>
        <v>CENPK</v>
      </c>
      <c r="B2084" s="1" t="s">
        <v>987</v>
      </c>
      <c r="C2084" s="1">
        <v>6.4850628E7</v>
      </c>
      <c r="D2084" s="1" t="s">
        <v>8</v>
      </c>
      <c r="E2084" s="1">
        <v>28.0</v>
      </c>
      <c r="F2084" s="1" t="s">
        <v>2107</v>
      </c>
      <c r="G2084" s="1">
        <v>0.043255154999</v>
      </c>
    </row>
    <row r="2085" ht="15.75" customHeight="1">
      <c r="A2085" s="1" t="str">
        <f t="shared" si="180"/>
        <v>CENPK</v>
      </c>
      <c r="B2085" s="1" t="s">
        <v>987</v>
      </c>
      <c r="C2085" s="1">
        <v>6.4858956E7</v>
      </c>
      <c r="D2085" s="1" t="s">
        <v>14</v>
      </c>
      <c r="E2085" s="1">
        <v>24.0</v>
      </c>
      <c r="F2085" s="1" t="s">
        <v>2108</v>
      </c>
      <c r="G2085" s="1">
        <v>0.108117192948</v>
      </c>
    </row>
    <row r="2086" ht="15.75" customHeight="1">
      <c r="A2086" s="1" t="str">
        <f t="shared" si="180"/>
        <v>CENPK</v>
      </c>
      <c r="B2086" s="1" t="s">
        <v>987</v>
      </c>
      <c r="C2086" s="1">
        <v>6.4858854E7</v>
      </c>
      <c r="D2086" s="1" t="s">
        <v>14</v>
      </c>
      <c r="E2086" s="1">
        <v>24.0</v>
      </c>
      <c r="F2086" s="1" t="s">
        <v>2109</v>
      </c>
      <c r="G2086" s="1">
        <v>0.167606466984</v>
      </c>
    </row>
    <row r="2087" ht="15.75" customHeight="1">
      <c r="A2087" s="1" t="str">
        <f t="shared" si="180"/>
        <v>CENPK</v>
      </c>
      <c r="B2087" s="1" t="s">
        <v>987</v>
      </c>
      <c r="C2087" s="1">
        <v>6.485878E7</v>
      </c>
      <c r="D2087" s="1" t="s">
        <v>14</v>
      </c>
      <c r="E2087" s="1">
        <v>24.0</v>
      </c>
      <c r="F2087" s="1" t="s">
        <v>2110</v>
      </c>
      <c r="G2087" s="1">
        <v>0.242717602827</v>
      </c>
    </row>
    <row r="2088" ht="15.75" customHeight="1">
      <c r="A2088" s="1" t="str">
        <f t="shared" si="180"/>
        <v>CENPK</v>
      </c>
      <c r="B2088" s="1" t="s">
        <v>987</v>
      </c>
      <c r="C2088" s="1">
        <v>6.4859007E7</v>
      </c>
      <c r="D2088" s="1" t="s">
        <v>8</v>
      </c>
      <c r="E2088" s="1">
        <v>24.0</v>
      </c>
      <c r="F2088" s="1" t="s">
        <v>2111</v>
      </c>
      <c r="G2088" s="1">
        <v>0.0322598680785</v>
      </c>
    </row>
    <row r="2089" ht="15.75" customHeight="1">
      <c r="A2089" s="1" t="str">
        <f t="shared" si="180"/>
        <v>CENPK</v>
      </c>
      <c r="B2089" s="1" t="s">
        <v>987</v>
      </c>
      <c r="C2089" s="1">
        <v>6.4858981E7</v>
      </c>
      <c r="D2089" s="1" t="s">
        <v>8</v>
      </c>
      <c r="E2089" s="1">
        <v>23.0</v>
      </c>
      <c r="F2089" s="1" t="s">
        <v>2112</v>
      </c>
      <c r="G2089" s="1">
        <v>0.485451391171</v>
      </c>
    </row>
    <row r="2090" ht="15.75" customHeight="1">
      <c r="A2090" s="1" t="str">
        <f t="shared" si="180"/>
        <v>CENPK</v>
      </c>
      <c r="B2090" s="1" t="s">
        <v>987</v>
      </c>
      <c r="C2090" s="1">
        <v>6.4858943E7</v>
      </c>
      <c r="D2090" s="1" t="s">
        <v>8</v>
      </c>
      <c r="E2090" s="1">
        <v>22.0</v>
      </c>
      <c r="F2090" s="1" t="s">
        <v>2113</v>
      </c>
      <c r="G2090" s="1">
        <v>1.53688225768</v>
      </c>
    </row>
    <row r="2091" ht="15.75" customHeight="1">
      <c r="A2091" s="1" t="str">
        <f t="shared" si="180"/>
        <v>CENPK</v>
      </c>
      <c r="B2091" s="1" t="s">
        <v>987</v>
      </c>
      <c r="C2091" s="1">
        <v>6.4858912E7</v>
      </c>
      <c r="D2091" s="1" t="s">
        <v>8</v>
      </c>
      <c r="E2091" s="1">
        <v>24.0</v>
      </c>
      <c r="F2091" s="1" t="s">
        <v>2114</v>
      </c>
      <c r="G2091" s="1">
        <v>0.73665565266</v>
      </c>
    </row>
    <row r="2092" ht="15.75" customHeight="1">
      <c r="A2092" s="1" t="str">
        <f t="shared" si="180"/>
        <v>CENPK</v>
      </c>
      <c r="B2092" s="1" t="s">
        <v>987</v>
      </c>
      <c r="C2092" s="1">
        <v>6.4858891E7</v>
      </c>
      <c r="D2092" s="1" t="s">
        <v>8</v>
      </c>
      <c r="E2092" s="1">
        <v>24.0</v>
      </c>
      <c r="F2092" s="1" t="s">
        <v>2115</v>
      </c>
      <c r="G2092" s="1">
        <v>0.726462089658</v>
      </c>
    </row>
    <row r="2093" ht="15.75" customHeight="1">
      <c r="A2093" s="1" t="str">
        <f t="shared" si="180"/>
        <v>CENPK</v>
      </c>
      <c r="B2093" s="1" t="s">
        <v>987</v>
      </c>
      <c r="C2093" s="1">
        <v>6.4858843E7</v>
      </c>
      <c r="D2093" s="1" t="s">
        <v>8</v>
      </c>
      <c r="E2093" s="1">
        <v>23.0</v>
      </c>
      <c r="F2093" s="1" t="s">
        <v>2116</v>
      </c>
      <c r="G2093" s="1">
        <v>-0.039682254816</v>
      </c>
    </row>
    <row r="2094" ht="15.75" customHeight="1">
      <c r="A2094" s="1" t="str">
        <f t="shared" si="180"/>
        <v>CENPK</v>
      </c>
      <c r="B2094" s="1" t="s">
        <v>987</v>
      </c>
      <c r="C2094" s="1">
        <v>6.4858792E7</v>
      </c>
      <c r="D2094" s="1" t="s">
        <v>8</v>
      </c>
      <c r="E2094" s="1">
        <v>24.0</v>
      </c>
      <c r="F2094" s="1" t="s">
        <v>2117</v>
      </c>
      <c r="G2094" s="1">
        <v>0.115708345319</v>
      </c>
    </row>
    <row r="2095" ht="15.75" customHeight="1">
      <c r="A2095" s="1" t="str">
        <f t="shared" si="180"/>
        <v>CENPK</v>
      </c>
      <c r="B2095" s="1" t="s">
        <v>987</v>
      </c>
      <c r="C2095" s="1">
        <v>6.4850759E7</v>
      </c>
      <c r="D2095" s="1" t="s">
        <v>8</v>
      </c>
      <c r="E2095" s="1">
        <v>21.0</v>
      </c>
      <c r="F2095" s="1" t="s">
        <v>2118</v>
      </c>
      <c r="G2095" s="1">
        <v>-0.0245702400055</v>
      </c>
    </row>
    <row r="2096" ht="15.75" customHeight="1">
      <c r="A2096" s="1" t="str">
        <f t="shared" si="180"/>
        <v>CENPK</v>
      </c>
      <c r="B2096" s="1" t="s">
        <v>987</v>
      </c>
      <c r="C2096" s="1">
        <v>6.4850721E7</v>
      </c>
      <c r="D2096" s="1" t="s">
        <v>8</v>
      </c>
      <c r="E2096" s="1">
        <v>23.0</v>
      </c>
      <c r="F2096" s="1" t="s">
        <v>2119</v>
      </c>
      <c r="G2096" s="1">
        <v>-0.0500820786434</v>
      </c>
    </row>
    <row r="2097" ht="15.75" customHeight="1">
      <c r="A2097" s="1" t="str">
        <f t="shared" si="180"/>
        <v>CENPK</v>
      </c>
      <c r="B2097" s="1" t="s">
        <v>987</v>
      </c>
      <c r="C2097" s="1">
        <v>6.4850709E7</v>
      </c>
      <c r="D2097" s="1" t="s">
        <v>8</v>
      </c>
      <c r="E2097" s="1">
        <v>23.0</v>
      </c>
      <c r="F2097" s="1" t="s">
        <v>2120</v>
      </c>
      <c r="G2097" s="1">
        <v>0.0455936739461</v>
      </c>
    </row>
    <row r="2098" ht="15.75" customHeight="1">
      <c r="A2098" s="1" t="str">
        <f t="shared" si="180"/>
        <v>CENPK</v>
      </c>
      <c r="B2098" s="1" t="s">
        <v>987</v>
      </c>
      <c r="C2098" s="1">
        <v>6.4850691E7</v>
      </c>
      <c r="D2098" s="1" t="s">
        <v>8</v>
      </c>
      <c r="E2098" s="1">
        <v>25.0</v>
      </c>
      <c r="F2098" s="1" t="s">
        <v>2121</v>
      </c>
      <c r="G2098" s="1">
        <v>0.0320649207123</v>
      </c>
    </row>
    <row r="2099" ht="15.75" customHeight="1">
      <c r="A2099" s="1" t="str">
        <f t="shared" ref="A2099:A2108" si="181">"CENPM"</f>
        <v>CENPM</v>
      </c>
      <c r="B2099" s="1" t="s">
        <v>222</v>
      </c>
      <c r="C2099" s="1">
        <v>4.2343065E7</v>
      </c>
      <c r="D2099" s="1" t="s">
        <v>8</v>
      </c>
      <c r="E2099" s="1">
        <v>24.0</v>
      </c>
      <c r="F2099" s="1" t="s">
        <v>2122</v>
      </c>
      <c r="G2099" s="1">
        <v>0.153820804414</v>
      </c>
    </row>
    <row r="2100" ht="15.75" customHeight="1">
      <c r="A2100" s="1" t="str">
        <f t="shared" si="181"/>
        <v>CENPM</v>
      </c>
      <c r="B2100" s="1" t="s">
        <v>222</v>
      </c>
      <c r="C2100" s="1">
        <v>4.234291E7</v>
      </c>
      <c r="D2100" s="1" t="s">
        <v>8</v>
      </c>
      <c r="E2100" s="1">
        <v>23.0</v>
      </c>
      <c r="F2100" s="1" t="s">
        <v>2123</v>
      </c>
      <c r="G2100" s="1">
        <v>0.0363518218537</v>
      </c>
    </row>
    <row r="2101" ht="15.75" customHeight="1">
      <c r="A2101" s="1" t="str">
        <f t="shared" si="181"/>
        <v>CENPM</v>
      </c>
      <c r="B2101" s="1" t="s">
        <v>222</v>
      </c>
      <c r="C2101" s="1">
        <v>4.2343022E7</v>
      </c>
      <c r="D2101" s="1" t="s">
        <v>8</v>
      </c>
      <c r="E2101" s="1">
        <v>24.0</v>
      </c>
      <c r="F2101" s="1" t="s">
        <v>2124</v>
      </c>
      <c r="G2101" s="1">
        <v>0.72238100408</v>
      </c>
    </row>
    <row r="2102" ht="15.75" customHeight="1">
      <c r="A2102" s="1" t="str">
        <f t="shared" si="181"/>
        <v>CENPM</v>
      </c>
      <c r="B2102" s="1" t="s">
        <v>222</v>
      </c>
      <c r="C2102" s="1">
        <v>4.2343105E7</v>
      </c>
      <c r="D2102" s="1" t="s">
        <v>8</v>
      </c>
      <c r="E2102" s="1">
        <v>23.0</v>
      </c>
      <c r="F2102" s="1" t="s">
        <v>2125</v>
      </c>
      <c r="G2102" s="1">
        <v>0.0391658475688</v>
      </c>
    </row>
    <row r="2103" ht="15.75" customHeight="1">
      <c r="A2103" s="1" t="str">
        <f t="shared" si="181"/>
        <v>CENPM</v>
      </c>
      <c r="B2103" s="1" t="s">
        <v>222</v>
      </c>
      <c r="C2103" s="1">
        <v>4.2343188E7</v>
      </c>
      <c r="D2103" s="1" t="s">
        <v>14</v>
      </c>
      <c r="E2103" s="1">
        <v>24.0</v>
      </c>
      <c r="F2103" s="1" t="s">
        <v>2126</v>
      </c>
      <c r="G2103" s="1">
        <v>0.0908435583208</v>
      </c>
    </row>
    <row r="2104" ht="15.75" customHeight="1">
      <c r="A2104" s="1" t="str">
        <f t="shared" si="181"/>
        <v>CENPM</v>
      </c>
      <c r="B2104" s="1" t="s">
        <v>222</v>
      </c>
      <c r="C2104" s="1">
        <v>4.234303E7</v>
      </c>
      <c r="D2104" s="1" t="s">
        <v>14</v>
      </c>
      <c r="E2104" s="1">
        <v>24.0</v>
      </c>
      <c r="F2104" s="1" t="s">
        <v>2127</v>
      </c>
      <c r="G2104" s="1">
        <v>0.886526552651</v>
      </c>
    </row>
    <row r="2105" ht="15.75" customHeight="1">
      <c r="A2105" s="1" t="str">
        <f t="shared" si="181"/>
        <v>CENPM</v>
      </c>
      <c r="B2105" s="1" t="s">
        <v>222</v>
      </c>
      <c r="C2105" s="1">
        <v>4.2342918E7</v>
      </c>
      <c r="D2105" s="1" t="s">
        <v>14</v>
      </c>
      <c r="E2105" s="1">
        <v>24.0</v>
      </c>
      <c r="F2105" s="1" t="s">
        <v>2128</v>
      </c>
      <c r="G2105" s="1">
        <v>0.0276117915066</v>
      </c>
    </row>
    <row r="2106" ht="15.75" customHeight="1">
      <c r="A2106" s="1" t="str">
        <f t="shared" si="181"/>
        <v>CENPM</v>
      </c>
      <c r="B2106" s="1" t="s">
        <v>222</v>
      </c>
      <c r="C2106" s="1">
        <v>4.2343174E7</v>
      </c>
      <c r="D2106" s="1" t="s">
        <v>8</v>
      </c>
      <c r="E2106" s="1">
        <v>23.0</v>
      </c>
      <c r="F2106" s="1" t="s">
        <v>2129</v>
      </c>
      <c r="G2106" s="1">
        <v>0.0200550412608</v>
      </c>
    </row>
    <row r="2107" ht="15.75" customHeight="1">
      <c r="A2107" s="1" t="str">
        <f t="shared" si="181"/>
        <v>CENPM</v>
      </c>
      <c r="B2107" s="1" t="s">
        <v>222</v>
      </c>
      <c r="C2107" s="1">
        <v>4.2343148E7</v>
      </c>
      <c r="D2107" s="1" t="s">
        <v>8</v>
      </c>
      <c r="E2107" s="1">
        <v>23.0</v>
      </c>
      <c r="F2107" s="1" t="s">
        <v>2130</v>
      </c>
      <c r="G2107" s="1">
        <v>0.228832525625</v>
      </c>
    </row>
    <row r="2108" ht="15.75" customHeight="1">
      <c r="A2108" s="1" t="str">
        <f t="shared" si="181"/>
        <v>CENPM</v>
      </c>
      <c r="B2108" s="1" t="s">
        <v>222</v>
      </c>
      <c r="C2108" s="1">
        <v>4.2343134E7</v>
      </c>
      <c r="D2108" s="1" t="s">
        <v>8</v>
      </c>
      <c r="E2108" s="1">
        <v>24.0</v>
      </c>
      <c r="F2108" s="1" t="s">
        <v>2131</v>
      </c>
      <c r="G2108" s="1">
        <v>1.39109244327</v>
      </c>
    </row>
    <row r="2109" ht="15.75" customHeight="1">
      <c r="A2109" s="1" t="str">
        <f t="shared" ref="A2109:A2118" si="182">"CENPP"</f>
        <v>CENPP</v>
      </c>
      <c r="B2109" s="1" t="s">
        <v>298</v>
      </c>
      <c r="C2109" s="1">
        <v>9.5087969E7</v>
      </c>
      <c r="D2109" s="1" t="s">
        <v>14</v>
      </c>
      <c r="E2109" s="1">
        <v>24.0</v>
      </c>
      <c r="F2109" s="1" t="s">
        <v>2132</v>
      </c>
      <c r="G2109" s="1">
        <v>0.0412306428308</v>
      </c>
    </row>
    <row r="2110" ht="15.75" customHeight="1">
      <c r="A2110" s="1" t="str">
        <f t="shared" si="182"/>
        <v>CENPP</v>
      </c>
      <c r="B2110" s="1" t="s">
        <v>298</v>
      </c>
      <c r="C2110" s="1">
        <v>9.5087982E7</v>
      </c>
      <c r="D2110" s="1" t="s">
        <v>14</v>
      </c>
      <c r="E2110" s="1">
        <v>23.0</v>
      </c>
      <c r="F2110" s="1" t="s">
        <v>2133</v>
      </c>
      <c r="G2110" s="1">
        <v>0.726867094101</v>
      </c>
    </row>
    <row r="2111" ht="15.75" customHeight="1">
      <c r="A2111" s="1" t="str">
        <f t="shared" si="182"/>
        <v>CENPP</v>
      </c>
      <c r="B2111" s="1" t="s">
        <v>298</v>
      </c>
      <c r="C2111" s="1">
        <v>9.5088002E7</v>
      </c>
      <c r="D2111" s="1" t="s">
        <v>14</v>
      </c>
      <c r="E2111" s="1">
        <v>22.0</v>
      </c>
      <c r="F2111" s="1" t="s">
        <v>2134</v>
      </c>
      <c r="G2111" s="1">
        <v>0.132039585441</v>
      </c>
    </row>
    <row r="2112" ht="15.75" customHeight="1">
      <c r="A2112" s="1" t="str">
        <f t="shared" si="182"/>
        <v>CENPP</v>
      </c>
      <c r="B2112" s="1" t="s">
        <v>298</v>
      </c>
      <c r="C2112" s="1">
        <v>9.5088063E7</v>
      </c>
      <c r="D2112" s="1" t="s">
        <v>14</v>
      </c>
      <c r="E2112" s="1">
        <v>22.0</v>
      </c>
      <c r="F2112" s="1" t="s">
        <v>2135</v>
      </c>
      <c r="G2112" s="1">
        <v>0.120167715595</v>
      </c>
    </row>
    <row r="2113" ht="15.75" customHeight="1">
      <c r="A2113" s="1" t="str">
        <f t="shared" si="182"/>
        <v>CENPP</v>
      </c>
      <c r="B2113" s="1" t="s">
        <v>298</v>
      </c>
      <c r="C2113" s="1">
        <v>9.5087973E7</v>
      </c>
      <c r="D2113" s="1" t="s">
        <v>8</v>
      </c>
      <c r="E2113" s="1">
        <v>25.0</v>
      </c>
      <c r="F2113" s="1" t="s">
        <v>2136</v>
      </c>
      <c r="G2113" s="1">
        <v>-0.082415303414</v>
      </c>
    </row>
    <row r="2114" ht="15.75" customHeight="1">
      <c r="A2114" s="1" t="str">
        <f t="shared" si="182"/>
        <v>CENPP</v>
      </c>
      <c r="B2114" s="1" t="s">
        <v>298</v>
      </c>
      <c r="C2114" s="1">
        <v>9.5087964E7</v>
      </c>
      <c r="D2114" s="1" t="s">
        <v>8</v>
      </c>
      <c r="E2114" s="1">
        <v>24.0</v>
      </c>
      <c r="F2114" s="1" t="s">
        <v>2137</v>
      </c>
      <c r="G2114" s="1">
        <v>-0.00336854750159</v>
      </c>
    </row>
    <row r="2115" ht="15.75" customHeight="1">
      <c r="A2115" s="1" t="str">
        <f t="shared" si="182"/>
        <v>CENPP</v>
      </c>
      <c r="B2115" s="1" t="s">
        <v>298</v>
      </c>
      <c r="C2115" s="1">
        <v>9.5087976E7</v>
      </c>
      <c r="D2115" s="1" t="s">
        <v>14</v>
      </c>
      <c r="E2115" s="1">
        <v>25.0</v>
      </c>
      <c r="F2115" s="1" t="s">
        <v>2138</v>
      </c>
      <c r="G2115" s="1">
        <v>0.431186019433</v>
      </c>
    </row>
    <row r="2116" ht="15.75" customHeight="1">
      <c r="A2116" s="1" t="str">
        <f t="shared" si="182"/>
        <v>CENPP</v>
      </c>
      <c r="B2116" s="1" t="s">
        <v>298</v>
      </c>
      <c r="C2116" s="1">
        <v>9.5087933E7</v>
      </c>
      <c r="D2116" s="1" t="s">
        <v>8</v>
      </c>
      <c r="E2116" s="1">
        <v>23.0</v>
      </c>
      <c r="F2116" s="1" t="s">
        <v>2139</v>
      </c>
      <c r="G2116" s="1">
        <v>1.84194688647</v>
      </c>
    </row>
    <row r="2117" ht="15.75" customHeight="1">
      <c r="A2117" s="1" t="str">
        <f t="shared" si="182"/>
        <v>CENPP</v>
      </c>
      <c r="B2117" s="1" t="s">
        <v>298</v>
      </c>
      <c r="C2117" s="1">
        <v>9.5087928E7</v>
      </c>
      <c r="D2117" s="1" t="s">
        <v>8</v>
      </c>
      <c r="E2117" s="1">
        <v>24.0</v>
      </c>
      <c r="F2117" s="1" t="s">
        <v>2140</v>
      </c>
      <c r="G2117" s="1">
        <v>0.0430287932349</v>
      </c>
    </row>
    <row r="2118" ht="15.75" customHeight="1">
      <c r="A2118" s="1" t="str">
        <f t="shared" si="182"/>
        <v>CENPP</v>
      </c>
      <c r="B2118" s="1" t="s">
        <v>298</v>
      </c>
      <c r="C2118" s="1">
        <v>9.5087914E7</v>
      </c>
      <c r="D2118" s="1" t="s">
        <v>8</v>
      </c>
      <c r="E2118" s="1">
        <v>23.0</v>
      </c>
      <c r="F2118" s="1" t="s">
        <v>2141</v>
      </c>
      <c r="G2118" s="1">
        <v>0.172014278831</v>
      </c>
    </row>
    <row r="2119" ht="15.75" customHeight="1">
      <c r="A2119" s="1" t="str">
        <f t="shared" ref="A2119:A2143" si="183">"CENPT"</f>
        <v>CENPT</v>
      </c>
      <c r="B2119" s="1" t="s">
        <v>7</v>
      </c>
      <c r="C2119" s="1">
        <v>6.7869111E7</v>
      </c>
      <c r="D2119" s="1" t="s">
        <v>14</v>
      </c>
      <c r="E2119" s="1">
        <v>24.0</v>
      </c>
      <c r="F2119" s="1" t="s">
        <v>2142</v>
      </c>
      <c r="G2119" s="1">
        <v>0.0776810344486</v>
      </c>
    </row>
    <row r="2120" ht="15.75" customHeight="1">
      <c r="A2120" s="1" t="str">
        <f t="shared" si="183"/>
        <v>CENPT</v>
      </c>
      <c r="B2120" s="1" t="s">
        <v>7</v>
      </c>
      <c r="C2120" s="1">
        <v>6.7867769E7</v>
      </c>
      <c r="D2120" s="1" t="s">
        <v>14</v>
      </c>
      <c r="E2120" s="1">
        <v>23.0</v>
      </c>
      <c r="F2120" s="1" t="s">
        <v>2143</v>
      </c>
      <c r="G2120" s="1">
        <v>1.22211891517</v>
      </c>
    </row>
    <row r="2121" ht="15.75" customHeight="1">
      <c r="A2121" s="1" t="str">
        <f t="shared" si="183"/>
        <v>CENPT</v>
      </c>
      <c r="B2121" s="1" t="s">
        <v>7</v>
      </c>
      <c r="C2121" s="1">
        <v>6.7867775E7</v>
      </c>
      <c r="D2121" s="1" t="s">
        <v>14</v>
      </c>
      <c r="E2121" s="1">
        <v>23.0</v>
      </c>
      <c r="F2121" s="1" t="s">
        <v>2144</v>
      </c>
      <c r="G2121" s="1">
        <v>1.05547340966</v>
      </c>
    </row>
    <row r="2122" ht="15.75" customHeight="1">
      <c r="A2122" s="1" t="str">
        <f t="shared" si="183"/>
        <v>CENPT</v>
      </c>
      <c r="B2122" s="1" t="s">
        <v>7</v>
      </c>
      <c r="C2122" s="1">
        <v>6.7881317E7</v>
      </c>
      <c r="D2122" s="1" t="s">
        <v>14</v>
      </c>
      <c r="E2122" s="1">
        <v>24.0</v>
      </c>
      <c r="F2122" s="1" t="s">
        <v>2145</v>
      </c>
      <c r="G2122" s="1">
        <v>0.00323881195712</v>
      </c>
    </row>
    <row r="2123" ht="15.75" customHeight="1">
      <c r="A2123" s="1" t="str">
        <f t="shared" si="183"/>
        <v>CENPT</v>
      </c>
      <c r="B2123" s="1" t="s">
        <v>7</v>
      </c>
      <c r="C2123" s="1">
        <v>6.7869179E7</v>
      </c>
      <c r="D2123" s="1" t="s">
        <v>14</v>
      </c>
      <c r="E2123" s="1">
        <v>26.0</v>
      </c>
      <c r="F2123" s="1" t="s">
        <v>2146</v>
      </c>
      <c r="G2123" s="1">
        <v>-0.00968135197264</v>
      </c>
    </row>
    <row r="2124" ht="15.75" customHeight="1">
      <c r="A2124" s="1" t="str">
        <f t="shared" si="183"/>
        <v>CENPT</v>
      </c>
      <c r="B2124" s="1" t="s">
        <v>7</v>
      </c>
      <c r="C2124" s="1">
        <v>6.7881311E7</v>
      </c>
      <c r="D2124" s="1" t="s">
        <v>14</v>
      </c>
      <c r="E2124" s="1">
        <v>23.0</v>
      </c>
      <c r="F2124" s="1" t="s">
        <v>2147</v>
      </c>
      <c r="G2124" s="1">
        <v>0.0118806332515</v>
      </c>
    </row>
    <row r="2125" ht="15.75" customHeight="1">
      <c r="A2125" s="1" t="str">
        <f t="shared" si="183"/>
        <v>CENPT</v>
      </c>
      <c r="B2125" s="1" t="s">
        <v>7</v>
      </c>
      <c r="C2125" s="1">
        <v>6.7881166E7</v>
      </c>
      <c r="D2125" s="1" t="s">
        <v>14</v>
      </c>
      <c r="E2125" s="1">
        <v>24.0</v>
      </c>
      <c r="F2125" s="1" t="s">
        <v>2148</v>
      </c>
      <c r="G2125" s="1">
        <v>-1.14514439367E-4</v>
      </c>
    </row>
    <row r="2126" ht="15.75" customHeight="1">
      <c r="A2126" s="1" t="str">
        <f t="shared" si="183"/>
        <v>CENPT</v>
      </c>
      <c r="B2126" s="1" t="s">
        <v>7</v>
      </c>
      <c r="C2126" s="1">
        <v>6.7881141E7</v>
      </c>
      <c r="D2126" s="1" t="s">
        <v>14</v>
      </c>
      <c r="E2126" s="1">
        <v>24.0</v>
      </c>
      <c r="F2126" s="1" t="s">
        <v>2149</v>
      </c>
      <c r="G2126" s="1">
        <v>0.0250682211904</v>
      </c>
    </row>
    <row r="2127" ht="15.75" customHeight="1">
      <c r="A2127" s="1" t="str">
        <f t="shared" si="183"/>
        <v>CENPT</v>
      </c>
      <c r="B2127" s="1" t="s">
        <v>7</v>
      </c>
      <c r="C2127" s="1">
        <v>6.7867747E7</v>
      </c>
      <c r="D2127" s="1" t="s">
        <v>14</v>
      </c>
      <c r="E2127" s="1">
        <v>23.0</v>
      </c>
      <c r="F2127" s="1" t="s">
        <v>2150</v>
      </c>
      <c r="G2127" s="1">
        <v>0.722407675174</v>
      </c>
    </row>
    <row r="2128" ht="15.75" customHeight="1">
      <c r="A2128" s="1" t="str">
        <f t="shared" si="183"/>
        <v>CENPT</v>
      </c>
      <c r="B2128" s="1" t="s">
        <v>7</v>
      </c>
      <c r="C2128" s="1">
        <v>6.7881387E7</v>
      </c>
      <c r="D2128" s="1" t="s">
        <v>14</v>
      </c>
      <c r="E2128" s="1">
        <v>24.0</v>
      </c>
      <c r="F2128" s="1" t="s">
        <v>2151</v>
      </c>
      <c r="G2128" s="1">
        <v>4.03162020982E-4</v>
      </c>
    </row>
    <row r="2129" ht="15.75" customHeight="1">
      <c r="A2129" s="1" t="str">
        <f t="shared" si="183"/>
        <v>CENPT</v>
      </c>
      <c r="B2129" s="1" t="s">
        <v>7</v>
      </c>
      <c r="C2129" s="1">
        <v>6.7881214E7</v>
      </c>
      <c r="D2129" s="1" t="s">
        <v>8</v>
      </c>
      <c r="E2129" s="1">
        <v>24.0</v>
      </c>
      <c r="F2129" s="1" t="s">
        <v>2152</v>
      </c>
      <c r="G2129" s="1">
        <v>0.0464231584816</v>
      </c>
    </row>
    <row r="2130" ht="15.75" customHeight="1">
      <c r="A2130" s="1" t="str">
        <f t="shared" si="183"/>
        <v>CENPT</v>
      </c>
      <c r="B2130" s="1" t="s">
        <v>7</v>
      </c>
      <c r="C2130" s="1">
        <v>6.78812E7</v>
      </c>
      <c r="D2130" s="1" t="s">
        <v>8</v>
      </c>
      <c r="E2130" s="1">
        <v>24.0</v>
      </c>
      <c r="F2130" s="1" t="s">
        <v>2153</v>
      </c>
      <c r="G2130" s="1">
        <v>-0.0551888163807</v>
      </c>
    </row>
    <row r="2131" ht="15.75" customHeight="1">
      <c r="A2131" s="1" t="str">
        <f t="shared" si="183"/>
        <v>CENPT</v>
      </c>
      <c r="B2131" s="1" t="s">
        <v>7</v>
      </c>
      <c r="C2131" s="1">
        <v>6.7869174E7</v>
      </c>
      <c r="D2131" s="1" t="s">
        <v>8</v>
      </c>
      <c r="E2131" s="1">
        <v>25.0</v>
      </c>
      <c r="F2131" s="1" t="s">
        <v>2154</v>
      </c>
      <c r="G2131" s="1">
        <v>-0.0424612087963</v>
      </c>
    </row>
    <row r="2132" ht="15.75" customHeight="1">
      <c r="A2132" s="1" t="str">
        <f t="shared" si="183"/>
        <v>CENPT</v>
      </c>
      <c r="B2132" s="1" t="s">
        <v>7</v>
      </c>
      <c r="C2132" s="1">
        <v>6.786912E7</v>
      </c>
      <c r="D2132" s="1" t="s">
        <v>8</v>
      </c>
      <c r="E2132" s="1">
        <v>27.0</v>
      </c>
      <c r="F2132" s="1" t="s">
        <v>2155</v>
      </c>
      <c r="G2132" s="1">
        <v>0.0141018908951</v>
      </c>
    </row>
    <row r="2133" ht="15.75" customHeight="1">
      <c r="A2133" s="1" t="str">
        <f t="shared" si="183"/>
        <v>CENPT</v>
      </c>
      <c r="B2133" s="1" t="s">
        <v>7</v>
      </c>
      <c r="C2133" s="1">
        <v>6.7869096E7</v>
      </c>
      <c r="D2133" s="1" t="s">
        <v>8</v>
      </c>
      <c r="E2133" s="1">
        <v>25.0</v>
      </c>
      <c r="F2133" s="1" t="s">
        <v>2156</v>
      </c>
      <c r="G2133" s="1">
        <v>-0.0407931553017</v>
      </c>
    </row>
    <row r="2134" ht="15.75" customHeight="1">
      <c r="A2134" s="1" t="str">
        <f t="shared" si="183"/>
        <v>CENPT</v>
      </c>
      <c r="B2134" s="1" t="s">
        <v>7</v>
      </c>
      <c r="C2134" s="1">
        <v>6.7869073E7</v>
      </c>
      <c r="D2134" s="1" t="s">
        <v>8</v>
      </c>
      <c r="E2134" s="1">
        <v>24.0</v>
      </c>
      <c r="F2134" s="1" t="s">
        <v>2157</v>
      </c>
      <c r="G2134" s="1">
        <v>0.0106946837063</v>
      </c>
    </row>
    <row r="2135" ht="15.75" customHeight="1">
      <c r="A2135" s="1" t="str">
        <f t="shared" si="183"/>
        <v>CENPT</v>
      </c>
      <c r="B2135" s="1" t="s">
        <v>7</v>
      </c>
      <c r="C2135" s="1">
        <v>6.7867815E7</v>
      </c>
      <c r="D2135" s="1" t="s">
        <v>8</v>
      </c>
      <c r="E2135" s="1">
        <v>24.0</v>
      </c>
      <c r="F2135" s="1" t="s">
        <v>2158</v>
      </c>
      <c r="G2135" s="1">
        <v>0.0592470930662</v>
      </c>
    </row>
    <row r="2136" ht="15.75" customHeight="1">
      <c r="A2136" s="1" t="str">
        <f t="shared" si="183"/>
        <v>CENPT</v>
      </c>
      <c r="B2136" s="1" t="s">
        <v>7</v>
      </c>
      <c r="C2136" s="1">
        <v>6.7867772E7</v>
      </c>
      <c r="D2136" s="1" t="s">
        <v>8</v>
      </c>
      <c r="E2136" s="1">
        <v>24.0</v>
      </c>
      <c r="F2136" s="1" t="s">
        <v>2159</v>
      </c>
      <c r="G2136" s="1">
        <v>0.0403679403512</v>
      </c>
    </row>
    <row r="2137" ht="15.75" customHeight="1">
      <c r="A2137" s="1" t="str">
        <f t="shared" si="183"/>
        <v>CENPT</v>
      </c>
      <c r="B2137" s="1" t="s">
        <v>7</v>
      </c>
      <c r="C2137" s="1">
        <v>6.7867701E7</v>
      </c>
      <c r="D2137" s="1" t="s">
        <v>8</v>
      </c>
      <c r="E2137" s="1">
        <v>24.0</v>
      </c>
      <c r="F2137" s="1" t="s">
        <v>2160</v>
      </c>
      <c r="G2137" s="1">
        <v>-0.0172904647655</v>
      </c>
    </row>
    <row r="2138" ht="15.75" customHeight="1">
      <c r="A2138" s="1" t="str">
        <f t="shared" si="183"/>
        <v>CENPT</v>
      </c>
      <c r="B2138" s="1" t="s">
        <v>7</v>
      </c>
      <c r="C2138" s="1">
        <v>6.7867656E7</v>
      </c>
      <c r="D2138" s="1" t="s">
        <v>8</v>
      </c>
      <c r="E2138" s="1">
        <v>23.0</v>
      </c>
      <c r="F2138" s="1" t="s">
        <v>2161</v>
      </c>
      <c r="G2138" s="1">
        <v>0.173851075383</v>
      </c>
    </row>
    <row r="2139" ht="15.75" customHeight="1">
      <c r="A2139" s="1" t="str">
        <f t="shared" si="183"/>
        <v>CENPT</v>
      </c>
      <c r="B2139" s="1" t="s">
        <v>7</v>
      </c>
      <c r="C2139" s="1">
        <v>6.7867641E7</v>
      </c>
      <c r="D2139" s="1" t="s">
        <v>8</v>
      </c>
      <c r="E2139" s="1">
        <v>24.0</v>
      </c>
      <c r="F2139" s="1" t="s">
        <v>2162</v>
      </c>
      <c r="G2139" s="1">
        <v>0.0449132921544</v>
      </c>
    </row>
    <row r="2140" ht="15.75" customHeight="1">
      <c r="A2140" s="1" t="str">
        <f t="shared" si="183"/>
        <v>CENPT</v>
      </c>
      <c r="B2140" s="1" t="s">
        <v>7</v>
      </c>
      <c r="C2140" s="1">
        <v>6.7867611E7</v>
      </c>
      <c r="D2140" s="1" t="s">
        <v>8</v>
      </c>
      <c r="E2140" s="1">
        <v>22.0</v>
      </c>
      <c r="F2140" s="1" t="s">
        <v>2163</v>
      </c>
      <c r="G2140" s="1">
        <v>0.24973622079</v>
      </c>
    </row>
    <row r="2141" ht="15.75" customHeight="1">
      <c r="A2141" s="1" t="str">
        <f t="shared" si="183"/>
        <v>CENPT</v>
      </c>
      <c r="B2141" s="1" t="s">
        <v>7</v>
      </c>
      <c r="C2141" s="1">
        <v>6.7867599E7</v>
      </c>
      <c r="D2141" s="1" t="s">
        <v>8</v>
      </c>
      <c r="E2141" s="1">
        <v>24.0</v>
      </c>
      <c r="F2141" s="1" t="s">
        <v>2164</v>
      </c>
      <c r="G2141" s="1">
        <v>0.00998188813404</v>
      </c>
    </row>
    <row r="2142" ht="15.75" customHeight="1">
      <c r="A2142" s="1" t="str">
        <f t="shared" si="183"/>
        <v>CENPT</v>
      </c>
      <c r="B2142" s="1" t="s">
        <v>7</v>
      </c>
      <c r="C2142" s="1">
        <v>6.788112E7</v>
      </c>
      <c r="D2142" s="1" t="s">
        <v>14</v>
      </c>
      <c r="E2142" s="1">
        <v>24.0</v>
      </c>
      <c r="F2142" s="1" t="s">
        <v>2165</v>
      </c>
      <c r="G2142" s="1">
        <v>0.180673025211</v>
      </c>
    </row>
    <row r="2143" ht="15.75" customHeight="1">
      <c r="A2143" s="1" t="str">
        <f t="shared" si="183"/>
        <v>CENPT</v>
      </c>
      <c r="B2143" s="1" t="s">
        <v>7</v>
      </c>
      <c r="C2143" s="1">
        <v>6.7881108E7</v>
      </c>
      <c r="D2143" s="1" t="s">
        <v>14</v>
      </c>
      <c r="E2143" s="1">
        <v>24.0</v>
      </c>
      <c r="F2143" s="1" t="s">
        <v>2166</v>
      </c>
      <c r="G2143" s="1">
        <v>0.0124329371425</v>
      </c>
    </row>
    <row r="2144" ht="15.75" customHeight="1">
      <c r="A2144" s="1" t="str">
        <f t="shared" ref="A2144:A2153" si="184">"CENPW"</f>
        <v>CENPW</v>
      </c>
      <c r="B2144" s="1" t="s">
        <v>28</v>
      </c>
      <c r="C2144" s="1">
        <v>1.26661595E8</v>
      </c>
      <c r="D2144" s="1" t="s">
        <v>14</v>
      </c>
      <c r="E2144" s="1">
        <v>24.0</v>
      </c>
      <c r="F2144" s="1" t="s">
        <v>2167</v>
      </c>
      <c r="G2144" s="1">
        <v>0.162432720342</v>
      </c>
    </row>
    <row r="2145" ht="15.75" customHeight="1">
      <c r="A2145" s="1" t="str">
        <f t="shared" si="184"/>
        <v>CENPW</v>
      </c>
      <c r="B2145" s="1" t="s">
        <v>28</v>
      </c>
      <c r="C2145" s="1">
        <v>1.2666159E8</v>
      </c>
      <c r="D2145" s="1" t="s">
        <v>14</v>
      </c>
      <c r="E2145" s="1">
        <v>24.0</v>
      </c>
      <c r="F2145" s="1" t="s">
        <v>2168</v>
      </c>
      <c r="G2145" s="1">
        <v>0.224542131951</v>
      </c>
    </row>
    <row r="2146" ht="15.75" customHeight="1">
      <c r="A2146" s="1" t="str">
        <f t="shared" si="184"/>
        <v>CENPW</v>
      </c>
      <c r="B2146" s="1" t="s">
        <v>28</v>
      </c>
      <c r="C2146" s="1">
        <v>1.2666147E8</v>
      </c>
      <c r="D2146" s="1" t="s">
        <v>8</v>
      </c>
      <c r="E2146" s="1">
        <v>24.0</v>
      </c>
      <c r="F2146" s="1" t="s">
        <v>2169</v>
      </c>
      <c r="G2146" s="1">
        <v>0.0525900107836</v>
      </c>
    </row>
    <row r="2147" ht="15.75" customHeight="1">
      <c r="A2147" s="1" t="str">
        <f t="shared" si="184"/>
        <v>CENPW</v>
      </c>
      <c r="B2147" s="1" t="s">
        <v>28</v>
      </c>
      <c r="C2147" s="1">
        <v>1.26661305E8</v>
      </c>
      <c r="D2147" s="1" t="s">
        <v>8</v>
      </c>
      <c r="E2147" s="1">
        <v>23.0</v>
      </c>
      <c r="F2147" s="1" t="s">
        <v>2170</v>
      </c>
      <c r="G2147" s="1">
        <v>1.11660118817</v>
      </c>
    </row>
    <row r="2148" ht="15.75" customHeight="1">
      <c r="A2148" s="1" t="str">
        <f t="shared" si="184"/>
        <v>CENPW</v>
      </c>
      <c r="B2148" s="1" t="s">
        <v>28</v>
      </c>
      <c r="C2148" s="1">
        <v>1.26661345E8</v>
      </c>
      <c r="D2148" s="1" t="s">
        <v>8</v>
      </c>
      <c r="E2148" s="1">
        <v>24.0</v>
      </c>
      <c r="F2148" s="1" t="s">
        <v>2171</v>
      </c>
      <c r="G2148" s="1">
        <v>0.698007712691</v>
      </c>
    </row>
    <row r="2149" ht="15.75" customHeight="1">
      <c r="A2149" s="1" t="str">
        <f t="shared" si="184"/>
        <v>CENPW</v>
      </c>
      <c r="B2149" s="1" t="s">
        <v>28</v>
      </c>
      <c r="C2149" s="1">
        <v>1.26661296E8</v>
      </c>
      <c r="D2149" s="1" t="s">
        <v>14</v>
      </c>
      <c r="E2149" s="1">
        <v>22.0</v>
      </c>
      <c r="F2149" s="1" t="s">
        <v>2172</v>
      </c>
      <c r="G2149" s="1">
        <v>0.0914620293741</v>
      </c>
    </row>
    <row r="2150" ht="15.75" customHeight="1">
      <c r="A2150" s="1" t="str">
        <f t="shared" si="184"/>
        <v>CENPW</v>
      </c>
      <c r="B2150" s="1" t="s">
        <v>28</v>
      </c>
      <c r="C2150" s="1">
        <v>1.26661477E8</v>
      </c>
      <c r="D2150" s="1" t="s">
        <v>14</v>
      </c>
      <c r="E2150" s="1">
        <v>24.0</v>
      </c>
      <c r="F2150" s="1" t="s">
        <v>2173</v>
      </c>
      <c r="G2150" s="1">
        <v>1.18539109914</v>
      </c>
    </row>
    <row r="2151" ht="15.75" customHeight="1">
      <c r="A2151" s="1" t="str">
        <f t="shared" si="184"/>
        <v>CENPW</v>
      </c>
      <c r="B2151" s="1" t="s">
        <v>28</v>
      </c>
      <c r="C2151" s="1">
        <v>1.26661524E8</v>
      </c>
      <c r="D2151" s="1" t="s">
        <v>14</v>
      </c>
      <c r="E2151" s="1">
        <v>24.0</v>
      </c>
      <c r="F2151" s="1" t="s">
        <v>2174</v>
      </c>
      <c r="G2151" s="1">
        <v>0.162160325627</v>
      </c>
    </row>
    <row r="2152" ht="15.75" customHeight="1">
      <c r="A2152" s="1" t="str">
        <f t="shared" si="184"/>
        <v>CENPW</v>
      </c>
      <c r="B2152" s="1" t="s">
        <v>28</v>
      </c>
      <c r="C2152" s="1">
        <v>1.26661567E8</v>
      </c>
      <c r="D2152" s="1" t="s">
        <v>14</v>
      </c>
      <c r="E2152" s="1">
        <v>23.0</v>
      </c>
      <c r="F2152" s="1" t="s">
        <v>2175</v>
      </c>
      <c r="G2152" s="1">
        <v>0.0143405450827</v>
      </c>
    </row>
    <row r="2153" ht="15.75" customHeight="1">
      <c r="A2153" s="1" t="str">
        <f t="shared" si="184"/>
        <v>CENPW</v>
      </c>
      <c r="B2153" s="1" t="s">
        <v>28</v>
      </c>
      <c r="C2153" s="1">
        <v>1.26661352E8</v>
      </c>
      <c r="D2153" s="1" t="s">
        <v>8</v>
      </c>
      <c r="E2153" s="1">
        <v>22.0</v>
      </c>
      <c r="F2153" s="1" t="s">
        <v>2176</v>
      </c>
      <c r="G2153" s="1">
        <v>0.184221150132</v>
      </c>
    </row>
    <row r="2154" ht="15.75" customHeight="1">
      <c r="A2154" s="1" t="str">
        <f t="shared" ref="A2154:A2169" si="185">"CEP120"</f>
        <v>CEP120</v>
      </c>
      <c r="B2154" s="1" t="s">
        <v>987</v>
      </c>
      <c r="C2154" s="1">
        <v>1.22759254E8</v>
      </c>
      <c r="D2154" s="1" t="s">
        <v>14</v>
      </c>
      <c r="E2154" s="1">
        <v>22.0</v>
      </c>
      <c r="F2154" s="1" t="s">
        <v>2177</v>
      </c>
      <c r="G2154" s="1">
        <v>0.272862137349</v>
      </c>
    </row>
    <row r="2155" ht="15.75" customHeight="1">
      <c r="A2155" s="1" t="str">
        <f t="shared" si="185"/>
        <v>CEP120</v>
      </c>
      <c r="B2155" s="1" t="s">
        <v>987</v>
      </c>
      <c r="C2155" s="1">
        <v>1.2275924E8</v>
      </c>
      <c r="D2155" s="1" t="s">
        <v>14</v>
      </c>
      <c r="E2155" s="1">
        <v>24.0</v>
      </c>
      <c r="F2155" s="1" t="s">
        <v>2178</v>
      </c>
      <c r="G2155" s="1">
        <v>1.27938854868</v>
      </c>
    </row>
    <row r="2156" ht="15.75" customHeight="1">
      <c r="A2156" s="1" t="str">
        <f t="shared" si="185"/>
        <v>CEP120</v>
      </c>
      <c r="B2156" s="1" t="s">
        <v>987</v>
      </c>
      <c r="C2156" s="1">
        <v>1.22758861E8</v>
      </c>
      <c r="D2156" s="1" t="s">
        <v>14</v>
      </c>
      <c r="E2156" s="1">
        <v>23.0</v>
      </c>
      <c r="F2156" s="1" t="s">
        <v>2179</v>
      </c>
      <c r="G2156" s="1">
        <v>0.0375987569885</v>
      </c>
    </row>
    <row r="2157" ht="15.75" customHeight="1">
      <c r="A2157" s="1" t="str">
        <f t="shared" si="185"/>
        <v>CEP120</v>
      </c>
      <c r="B2157" s="1" t="s">
        <v>987</v>
      </c>
      <c r="C2157" s="1">
        <v>1.22758756E8</v>
      </c>
      <c r="D2157" s="1" t="s">
        <v>14</v>
      </c>
      <c r="E2157" s="1">
        <v>23.0</v>
      </c>
      <c r="F2157" s="1" t="s">
        <v>2180</v>
      </c>
      <c r="G2157" s="1">
        <v>0.0181012061243</v>
      </c>
    </row>
    <row r="2158" ht="15.75" customHeight="1">
      <c r="A2158" s="1" t="str">
        <f t="shared" si="185"/>
        <v>CEP120</v>
      </c>
      <c r="B2158" s="1" t="s">
        <v>987</v>
      </c>
      <c r="C2158" s="1">
        <v>1.22759011E8</v>
      </c>
      <c r="D2158" s="1" t="s">
        <v>14</v>
      </c>
      <c r="E2158" s="1">
        <v>24.0</v>
      </c>
      <c r="F2158" s="1" t="s">
        <v>2181</v>
      </c>
      <c r="G2158" s="1">
        <v>0.243769222747</v>
      </c>
    </row>
    <row r="2159" ht="15.75" customHeight="1">
      <c r="A2159" s="1" t="str">
        <f t="shared" si="185"/>
        <v>CEP120</v>
      </c>
      <c r="B2159" s="1" t="s">
        <v>987</v>
      </c>
      <c r="C2159" s="1">
        <v>1.22759256E8</v>
      </c>
      <c r="D2159" s="1" t="s">
        <v>8</v>
      </c>
      <c r="E2159" s="1">
        <v>24.0</v>
      </c>
      <c r="F2159" s="1" t="s">
        <v>2182</v>
      </c>
      <c r="G2159" s="1">
        <v>-1.16465086302E-4</v>
      </c>
    </row>
    <row r="2160" ht="15.75" customHeight="1">
      <c r="A2160" s="1" t="str">
        <f t="shared" si="185"/>
        <v>CEP120</v>
      </c>
      <c r="B2160" s="1" t="s">
        <v>987</v>
      </c>
      <c r="C2160" s="1">
        <v>1.22759222E8</v>
      </c>
      <c r="D2160" s="1" t="s">
        <v>8</v>
      </c>
      <c r="E2160" s="1">
        <v>23.0</v>
      </c>
      <c r="F2160" s="1" t="s">
        <v>2183</v>
      </c>
      <c r="G2160" s="1">
        <v>0.333342810962</v>
      </c>
    </row>
    <row r="2161" ht="15.75" customHeight="1">
      <c r="A2161" s="1" t="str">
        <f t="shared" si="185"/>
        <v>CEP120</v>
      </c>
      <c r="B2161" s="1" t="s">
        <v>987</v>
      </c>
      <c r="C2161" s="1">
        <v>1.22759179E8</v>
      </c>
      <c r="D2161" s="1" t="s">
        <v>8</v>
      </c>
      <c r="E2161" s="1">
        <v>23.0</v>
      </c>
      <c r="F2161" s="1" t="s">
        <v>2184</v>
      </c>
      <c r="G2161" s="1">
        <v>0.879191784556</v>
      </c>
    </row>
    <row r="2162" ht="15.75" customHeight="1">
      <c r="A2162" s="1" t="str">
        <f t="shared" si="185"/>
        <v>CEP120</v>
      </c>
      <c r="B2162" s="1" t="s">
        <v>987</v>
      </c>
      <c r="C2162" s="1">
        <v>1.22759132E8</v>
      </c>
      <c r="D2162" s="1" t="s">
        <v>8</v>
      </c>
      <c r="E2162" s="1">
        <v>24.0</v>
      </c>
      <c r="F2162" s="1" t="s">
        <v>2185</v>
      </c>
      <c r="G2162" s="1">
        <v>0.841419666762</v>
      </c>
    </row>
    <row r="2163" ht="15.75" customHeight="1">
      <c r="A2163" s="1" t="str">
        <f t="shared" si="185"/>
        <v>CEP120</v>
      </c>
      <c r="B2163" s="1" t="s">
        <v>987</v>
      </c>
      <c r="C2163" s="1">
        <v>1.22758741E8</v>
      </c>
      <c r="D2163" s="1" t="s">
        <v>8</v>
      </c>
      <c r="E2163" s="1">
        <v>21.0</v>
      </c>
      <c r="F2163" s="1" t="s">
        <v>2186</v>
      </c>
      <c r="G2163" s="1">
        <v>1.81289528828E-4</v>
      </c>
    </row>
    <row r="2164" ht="15.75" customHeight="1">
      <c r="A2164" s="1" t="str">
        <f t="shared" si="185"/>
        <v>CEP120</v>
      </c>
      <c r="B2164" s="1" t="s">
        <v>987</v>
      </c>
      <c r="C2164" s="1">
        <v>1.22759036E8</v>
      </c>
      <c r="D2164" s="1" t="s">
        <v>8</v>
      </c>
      <c r="E2164" s="1">
        <v>24.0</v>
      </c>
      <c r="F2164" s="1" t="s">
        <v>2187</v>
      </c>
      <c r="G2164" s="1">
        <v>0.245227061887</v>
      </c>
    </row>
    <row r="2165" ht="15.75" customHeight="1">
      <c r="A2165" s="1" t="str">
        <f t="shared" si="185"/>
        <v>CEP120</v>
      </c>
      <c r="B2165" s="1" t="s">
        <v>987</v>
      </c>
      <c r="C2165" s="1">
        <v>1.22758814E8</v>
      </c>
      <c r="D2165" s="1" t="s">
        <v>8</v>
      </c>
      <c r="E2165" s="1">
        <v>24.0</v>
      </c>
      <c r="F2165" s="1" t="s">
        <v>2188</v>
      </c>
      <c r="G2165" s="1">
        <v>0.0698576682958</v>
      </c>
    </row>
    <row r="2166" ht="15.75" customHeight="1">
      <c r="A2166" s="1" t="str">
        <f t="shared" si="185"/>
        <v>CEP120</v>
      </c>
      <c r="B2166" s="1" t="s">
        <v>987</v>
      </c>
      <c r="C2166" s="1">
        <v>1.22758884E8</v>
      </c>
      <c r="D2166" s="1" t="s">
        <v>8</v>
      </c>
      <c r="E2166" s="1">
        <v>24.0</v>
      </c>
      <c r="F2166" s="1" t="s">
        <v>2189</v>
      </c>
      <c r="G2166" s="1">
        <v>0.622442401324</v>
      </c>
    </row>
    <row r="2167" ht="15.75" customHeight="1">
      <c r="A2167" s="1" t="str">
        <f t="shared" si="185"/>
        <v>CEP120</v>
      </c>
      <c r="B2167" s="1" t="s">
        <v>987</v>
      </c>
      <c r="C2167" s="1">
        <v>1.22758992E8</v>
      </c>
      <c r="D2167" s="1" t="s">
        <v>8</v>
      </c>
      <c r="E2167" s="1">
        <v>24.0</v>
      </c>
      <c r="F2167" s="1" t="s">
        <v>2190</v>
      </c>
      <c r="G2167" s="1">
        <v>0.199470603057</v>
      </c>
    </row>
    <row r="2168" ht="15.75" customHeight="1">
      <c r="A2168" s="1" t="str">
        <f t="shared" si="185"/>
        <v>CEP120</v>
      </c>
      <c r="B2168" s="1" t="s">
        <v>987</v>
      </c>
      <c r="C2168" s="1">
        <v>1.22758728E8</v>
      </c>
      <c r="D2168" s="1" t="s">
        <v>14</v>
      </c>
      <c r="E2168" s="1">
        <v>24.0</v>
      </c>
      <c r="F2168" s="1" t="s">
        <v>2191</v>
      </c>
      <c r="G2168" s="1">
        <v>0.261144087652</v>
      </c>
    </row>
    <row r="2169" ht="15.75" customHeight="1">
      <c r="A2169" s="1" t="str">
        <f t="shared" si="185"/>
        <v>CEP120</v>
      </c>
      <c r="B2169" s="1" t="s">
        <v>987</v>
      </c>
      <c r="C2169" s="1">
        <v>1.22758901E8</v>
      </c>
      <c r="D2169" s="1" t="s">
        <v>8</v>
      </c>
      <c r="E2169" s="1">
        <v>23.0</v>
      </c>
      <c r="F2169" s="1" t="s">
        <v>2192</v>
      </c>
      <c r="G2169" s="1">
        <v>-0.100560184102</v>
      </c>
    </row>
    <row r="2170" ht="15.75" customHeight="1">
      <c r="A2170" s="1" t="str">
        <f t="shared" ref="A2170:A2179" si="186">"CEP135"</f>
        <v>CEP135</v>
      </c>
      <c r="B2170" s="1" t="s">
        <v>87</v>
      </c>
      <c r="C2170" s="1">
        <v>5.6815175E7</v>
      </c>
      <c r="D2170" s="1" t="s">
        <v>8</v>
      </c>
      <c r="E2170" s="1">
        <v>24.0</v>
      </c>
      <c r="F2170" s="1" t="s">
        <v>2193</v>
      </c>
      <c r="G2170" s="1">
        <v>0.0719243649662</v>
      </c>
    </row>
    <row r="2171" ht="15.75" customHeight="1">
      <c r="A2171" s="1" t="str">
        <f t="shared" si="186"/>
        <v>CEP135</v>
      </c>
      <c r="B2171" s="1" t="s">
        <v>87</v>
      </c>
      <c r="C2171" s="1">
        <v>5.6815154E7</v>
      </c>
      <c r="D2171" s="1" t="s">
        <v>14</v>
      </c>
      <c r="E2171" s="1">
        <v>23.0</v>
      </c>
      <c r="F2171" s="1" t="s">
        <v>2194</v>
      </c>
      <c r="G2171" s="1">
        <v>0.260372901868</v>
      </c>
    </row>
    <row r="2172" ht="15.75" customHeight="1">
      <c r="A2172" s="1" t="str">
        <f t="shared" si="186"/>
        <v>CEP135</v>
      </c>
      <c r="B2172" s="1" t="s">
        <v>87</v>
      </c>
      <c r="C2172" s="1">
        <v>5.6815279E7</v>
      </c>
      <c r="D2172" s="1" t="s">
        <v>8</v>
      </c>
      <c r="E2172" s="1">
        <v>23.0</v>
      </c>
      <c r="F2172" s="1" t="s">
        <v>2195</v>
      </c>
      <c r="G2172" s="1">
        <v>1.14963345466</v>
      </c>
    </row>
    <row r="2173" ht="15.75" customHeight="1">
      <c r="A2173" s="1" t="str">
        <f t="shared" si="186"/>
        <v>CEP135</v>
      </c>
      <c r="B2173" s="1" t="s">
        <v>87</v>
      </c>
      <c r="C2173" s="1">
        <v>5.6815194E7</v>
      </c>
      <c r="D2173" s="1" t="s">
        <v>14</v>
      </c>
      <c r="E2173" s="1">
        <v>24.0</v>
      </c>
      <c r="F2173" s="1" t="s">
        <v>2196</v>
      </c>
      <c r="G2173" s="1">
        <v>0.142278407116</v>
      </c>
    </row>
    <row r="2174" ht="15.75" customHeight="1">
      <c r="A2174" s="1" t="str">
        <f t="shared" si="186"/>
        <v>CEP135</v>
      </c>
      <c r="B2174" s="1" t="s">
        <v>87</v>
      </c>
      <c r="C2174" s="1">
        <v>5.6815241E7</v>
      </c>
      <c r="D2174" s="1" t="s">
        <v>14</v>
      </c>
      <c r="E2174" s="1">
        <v>24.0</v>
      </c>
      <c r="F2174" s="1" t="s">
        <v>2197</v>
      </c>
      <c r="G2174" s="1">
        <v>0.534813942818</v>
      </c>
    </row>
    <row r="2175" ht="15.75" customHeight="1">
      <c r="A2175" s="1" t="str">
        <f t="shared" si="186"/>
        <v>CEP135</v>
      </c>
      <c r="B2175" s="1" t="s">
        <v>87</v>
      </c>
      <c r="C2175" s="1">
        <v>5.681529E7</v>
      </c>
      <c r="D2175" s="1" t="s">
        <v>14</v>
      </c>
      <c r="E2175" s="1">
        <v>24.0</v>
      </c>
      <c r="F2175" s="1" t="s">
        <v>2198</v>
      </c>
      <c r="G2175" s="1">
        <v>0.729518194768</v>
      </c>
    </row>
    <row r="2176" ht="15.75" customHeight="1">
      <c r="A2176" s="1" t="str">
        <f t="shared" si="186"/>
        <v>CEP135</v>
      </c>
      <c r="B2176" s="1" t="s">
        <v>87</v>
      </c>
      <c r="C2176" s="1">
        <v>5.6815273E7</v>
      </c>
      <c r="D2176" s="1" t="s">
        <v>8</v>
      </c>
      <c r="E2176" s="1">
        <v>22.0</v>
      </c>
      <c r="F2176" s="1" t="s">
        <v>2199</v>
      </c>
      <c r="G2176" s="1">
        <v>1.12084835057</v>
      </c>
    </row>
    <row r="2177" ht="15.75" customHeight="1">
      <c r="A2177" s="1" t="str">
        <f t="shared" si="186"/>
        <v>CEP135</v>
      </c>
      <c r="B2177" s="1" t="s">
        <v>87</v>
      </c>
      <c r="C2177" s="1">
        <v>5.6815321E7</v>
      </c>
      <c r="D2177" s="1" t="s">
        <v>14</v>
      </c>
      <c r="E2177" s="1">
        <v>24.0</v>
      </c>
      <c r="F2177" s="1" t="s">
        <v>2200</v>
      </c>
      <c r="G2177" s="1">
        <v>0.241663946592</v>
      </c>
    </row>
    <row r="2178" ht="15.75" customHeight="1">
      <c r="A2178" s="1" t="str">
        <f t="shared" si="186"/>
        <v>CEP135</v>
      </c>
      <c r="B2178" s="1" t="s">
        <v>87</v>
      </c>
      <c r="C2178" s="1">
        <v>5.681531E7</v>
      </c>
      <c r="D2178" s="1" t="s">
        <v>14</v>
      </c>
      <c r="E2178" s="1">
        <v>24.0</v>
      </c>
      <c r="F2178" s="1" t="s">
        <v>2201</v>
      </c>
      <c r="G2178" s="1">
        <v>-0.113765393536</v>
      </c>
    </row>
    <row r="2179" ht="15.75" customHeight="1">
      <c r="A2179" s="1" t="str">
        <f t="shared" si="186"/>
        <v>CEP135</v>
      </c>
      <c r="B2179" s="1" t="s">
        <v>87</v>
      </c>
      <c r="C2179" s="1">
        <v>5.681537E7</v>
      </c>
      <c r="D2179" s="1" t="s">
        <v>14</v>
      </c>
      <c r="E2179" s="1">
        <v>24.0</v>
      </c>
      <c r="F2179" s="1" t="s">
        <v>2202</v>
      </c>
      <c r="G2179" s="1">
        <v>0.685121346242</v>
      </c>
    </row>
    <row r="2180" ht="15.75" customHeight="1">
      <c r="A2180" s="1" t="str">
        <f t="shared" ref="A2180:A2189" si="187">"CEP152"</f>
        <v>CEP152</v>
      </c>
      <c r="B2180" s="1" t="s">
        <v>425</v>
      </c>
      <c r="C2180" s="1">
        <v>4.9103072E7</v>
      </c>
      <c r="D2180" s="1" t="s">
        <v>8</v>
      </c>
      <c r="E2180" s="1">
        <v>25.0</v>
      </c>
      <c r="F2180" s="1" t="s">
        <v>2203</v>
      </c>
      <c r="G2180" s="1">
        <v>0.0263875725124</v>
      </c>
    </row>
    <row r="2181" ht="15.75" customHeight="1">
      <c r="A2181" s="1" t="str">
        <f t="shared" si="187"/>
        <v>CEP152</v>
      </c>
      <c r="B2181" s="1" t="s">
        <v>425</v>
      </c>
      <c r="C2181" s="1">
        <v>4.9103105E7</v>
      </c>
      <c r="D2181" s="1" t="s">
        <v>8</v>
      </c>
      <c r="E2181" s="1">
        <v>25.0</v>
      </c>
      <c r="F2181" s="1" t="s">
        <v>2204</v>
      </c>
      <c r="G2181" s="1">
        <v>0.0853212022895</v>
      </c>
    </row>
    <row r="2182" ht="15.75" customHeight="1">
      <c r="A2182" s="1" t="str">
        <f t="shared" si="187"/>
        <v>CEP152</v>
      </c>
      <c r="B2182" s="1" t="s">
        <v>425</v>
      </c>
      <c r="C2182" s="1">
        <v>4.9103114E7</v>
      </c>
      <c r="D2182" s="1" t="s">
        <v>8</v>
      </c>
      <c r="E2182" s="1">
        <v>25.0</v>
      </c>
      <c r="F2182" s="1" t="s">
        <v>2205</v>
      </c>
      <c r="G2182" s="1">
        <v>0.0303456018982</v>
      </c>
    </row>
    <row r="2183" ht="15.75" customHeight="1">
      <c r="A2183" s="1" t="str">
        <f t="shared" si="187"/>
        <v>CEP152</v>
      </c>
      <c r="B2183" s="1" t="s">
        <v>425</v>
      </c>
      <c r="C2183" s="1">
        <v>4.9103129E7</v>
      </c>
      <c r="D2183" s="1" t="s">
        <v>8</v>
      </c>
      <c r="E2183" s="1">
        <v>24.0</v>
      </c>
      <c r="F2183" s="1" t="s">
        <v>2206</v>
      </c>
      <c r="G2183" s="1">
        <v>0.00469047920683</v>
      </c>
    </row>
    <row r="2184" ht="15.75" customHeight="1">
      <c r="A2184" s="1" t="str">
        <f t="shared" si="187"/>
        <v>CEP152</v>
      </c>
      <c r="B2184" s="1" t="s">
        <v>425</v>
      </c>
      <c r="C2184" s="1">
        <v>4.9103178E7</v>
      </c>
      <c r="D2184" s="1" t="s">
        <v>8</v>
      </c>
      <c r="E2184" s="1">
        <v>24.0</v>
      </c>
      <c r="F2184" s="1" t="s">
        <v>2207</v>
      </c>
      <c r="G2184" s="1">
        <v>1.14415011929</v>
      </c>
    </row>
    <row r="2185" ht="15.75" customHeight="1">
      <c r="A2185" s="1" t="str">
        <f t="shared" si="187"/>
        <v>CEP152</v>
      </c>
      <c r="B2185" s="1" t="s">
        <v>425</v>
      </c>
      <c r="C2185" s="1">
        <v>4.9103196E7</v>
      </c>
      <c r="D2185" s="1" t="s">
        <v>8</v>
      </c>
      <c r="E2185" s="1">
        <v>24.0</v>
      </c>
      <c r="F2185" s="1" t="s">
        <v>2208</v>
      </c>
      <c r="G2185" s="1">
        <v>0.120724684616</v>
      </c>
    </row>
    <row r="2186" ht="15.75" customHeight="1">
      <c r="A2186" s="1" t="str">
        <f t="shared" si="187"/>
        <v>CEP152</v>
      </c>
      <c r="B2186" s="1" t="s">
        <v>425</v>
      </c>
      <c r="C2186" s="1">
        <v>4.9103102E7</v>
      </c>
      <c r="D2186" s="1" t="s">
        <v>14</v>
      </c>
      <c r="E2186" s="1">
        <v>24.0</v>
      </c>
      <c r="F2186" s="1" t="s">
        <v>2209</v>
      </c>
      <c r="G2186" s="1">
        <v>0.657305383666</v>
      </c>
    </row>
    <row r="2187" ht="15.75" customHeight="1">
      <c r="A2187" s="1" t="str">
        <f t="shared" si="187"/>
        <v>CEP152</v>
      </c>
      <c r="B2187" s="1" t="s">
        <v>425</v>
      </c>
      <c r="C2187" s="1">
        <v>4.9103162E7</v>
      </c>
      <c r="D2187" s="1" t="s">
        <v>14</v>
      </c>
      <c r="E2187" s="1">
        <v>22.0</v>
      </c>
      <c r="F2187" s="1" t="s">
        <v>2210</v>
      </c>
      <c r="G2187" s="1">
        <v>0.120194448074</v>
      </c>
    </row>
    <row r="2188" ht="15.75" customHeight="1">
      <c r="A2188" s="1" t="str">
        <f t="shared" si="187"/>
        <v>CEP152</v>
      </c>
      <c r="B2188" s="1" t="s">
        <v>425</v>
      </c>
      <c r="C2188" s="1">
        <v>4.9103185E7</v>
      </c>
      <c r="D2188" s="1" t="s">
        <v>14</v>
      </c>
      <c r="E2188" s="1">
        <v>24.0</v>
      </c>
      <c r="F2188" s="1" t="s">
        <v>2211</v>
      </c>
      <c r="G2188" s="1">
        <v>0.994047005496</v>
      </c>
    </row>
    <row r="2189" ht="15.75" customHeight="1">
      <c r="A2189" s="1" t="str">
        <f t="shared" si="187"/>
        <v>CEP152</v>
      </c>
      <c r="B2189" s="1" t="s">
        <v>425</v>
      </c>
      <c r="C2189" s="1">
        <v>4.9103208E7</v>
      </c>
      <c r="D2189" s="1" t="s">
        <v>8</v>
      </c>
      <c r="E2189" s="1">
        <v>24.0</v>
      </c>
      <c r="F2189" s="1" t="s">
        <v>2212</v>
      </c>
      <c r="G2189" s="1">
        <v>0.861802875209</v>
      </c>
    </row>
    <row r="2190" ht="15.75" customHeight="1">
      <c r="A2190" s="1" t="str">
        <f t="shared" ref="A2190:A2206" si="188">"CEP192"</f>
        <v>CEP192</v>
      </c>
      <c r="B2190" s="1" t="s">
        <v>245</v>
      </c>
      <c r="C2190" s="1">
        <v>1.2991604E7</v>
      </c>
      <c r="D2190" s="1" t="s">
        <v>8</v>
      </c>
      <c r="E2190" s="1">
        <v>24.0</v>
      </c>
      <c r="F2190" s="1" t="s">
        <v>2213</v>
      </c>
      <c r="G2190" s="1">
        <v>0.16025383827</v>
      </c>
    </row>
    <row r="2191" ht="15.75" customHeight="1">
      <c r="A2191" s="1" t="str">
        <f t="shared" si="188"/>
        <v>CEP192</v>
      </c>
      <c r="B2191" s="1" t="s">
        <v>245</v>
      </c>
      <c r="C2191" s="1">
        <v>1.2991589E7</v>
      </c>
      <c r="D2191" s="1" t="s">
        <v>14</v>
      </c>
      <c r="E2191" s="1">
        <v>24.0</v>
      </c>
      <c r="F2191" s="1" t="s">
        <v>2214</v>
      </c>
      <c r="G2191" s="1">
        <v>0.911217118944</v>
      </c>
    </row>
    <row r="2192" ht="15.75" customHeight="1">
      <c r="A2192" s="1" t="str">
        <f t="shared" si="188"/>
        <v>CEP192</v>
      </c>
      <c r="B2192" s="1" t="s">
        <v>245</v>
      </c>
      <c r="C2192" s="1">
        <v>1.299154E7</v>
      </c>
      <c r="D2192" s="1" t="s">
        <v>14</v>
      </c>
      <c r="E2192" s="1">
        <v>24.0</v>
      </c>
      <c r="F2192" s="1" t="s">
        <v>2215</v>
      </c>
      <c r="G2192" s="1">
        <v>0.225163695554</v>
      </c>
    </row>
    <row r="2193" ht="15.75" customHeight="1">
      <c r="A2193" s="1" t="str">
        <f t="shared" si="188"/>
        <v>CEP192</v>
      </c>
      <c r="B2193" s="1" t="s">
        <v>245</v>
      </c>
      <c r="C2193" s="1">
        <v>1.2991526E7</v>
      </c>
      <c r="D2193" s="1" t="s">
        <v>14</v>
      </c>
      <c r="E2193" s="1">
        <v>23.0</v>
      </c>
      <c r="F2193" s="1" t="s">
        <v>2216</v>
      </c>
      <c r="G2193" s="1">
        <v>0.0226055467152</v>
      </c>
    </row>
    <row r="2194" ht="15.75" customHeight="1">
      <c r="A2194" s="1" t="str">
        <f t="shared" si="188"/>
        <v>CEP192</v>
      </c>
      <c r="B2194" s="1" t="s">
        <v>245</v>
      </c>
      <c r="C2194" s="1">
        <v>1.2991445E7</v>
      </c>
      <c r="D2194" s="1" t="s">
        <v>14</v>
      </c>
      <c r="E2194" s="1">
        <v>24.0</v>
      </c>
      <c r="F2194" s="1" t="s">
        <v>2217</v>
      </c>
      <c r="G2194" s="1">
        <v>0.507521961911</v>
      </c>
    </row>
    <row r="2195" ht="15.75" customHeight="1">
      <c r="A2195" s="1" t="str">
        <f t="shared" si="188"/>
        <v>CEP192</v>
      </c>
      <c r="B2195" s="1" t="s">
        <v>245</v>
      </c>
      <c r="C2195" s="1">
        <v>1.2991423E7</v>
      </c>
      <c r="D2195" s="1" t="s">
        <v>14</v>
      </c>
      <c r="E2195" s="1">
        <v>23.0</v>
      </c>
      <c r="F2195" s="1" t="s">
        <v>2218</v>
      </c>
      <c r="G2195" s="1">
        <v>0.130519171324</v>
      </c>
    </row>
    <row r="2196" ht="15.75" customHeight="1">
      <c r="A2196" s="1" t="str">
        <f t="shared" si="188"/>
        <v>CEP192</v>
      </c>
      <c r="B2196" s="1" t="s">
        <v>245</v>
      </c>
      <c r="C2196" s="1">
        <v>1.2991337E7</v>
      </c>
      <c r="D2196" s="1" t="s">
        <v>14</v>
      </c>
      <c r="E2196" s="1">
        <v>24.0</v>
      </c>
      <c r="F2196" s="1" t="s">
        <v>2219</v>
      </c>
      <c r="G2196" s="1">
        <v>-0.00663702217013</v>
      </c>
    </row>
    <row r="2197" ht="15.75" customHeight="1">
      <c r="A2197" s="1" t="str">
        <f t="shared" si="188"/>
        <v>CEP192</v>
      </c>
      <c r="B2197" s="1" t="s">
        <v>245</v>
      </c>
      <c r="C2197" s="1">
        <v>1.2991467E7</v>
      </c>
      <c r="D2197" s="1" t="s">
        <v>8</v>
      </c>
      <c r="E2197" s="1">
        <v>24.0</v>
      </c>
      <c r="F2197" s="1" t="s">
        <v>2220</v>
      </c>
      <c r="G2197" s="1">
        <v>-0.00510620484409</v>
      </c>
    </row>
    <row r="2198" ht="15.75" customHeight="1">
      <c r="A2198" s="1" t="str">
        <f t="shared" si="188"/>
        <v>CEP192</v>
      </c>
      <c r="B2198" s="1" t="s">
        <v>245</v>
      </c>
      <c r="C2198" s="1">
        <v>1.2991461E7</v>
      </c>
      <c r="D2198" s="1" t="s">
        <v>8</v>
      </c>
      <c r="E2198" s="1">
        <v>24.0</v>
      </c>
      <c r="F2198" s="1" t="s">
        <v>2221</v>
      </c>
      <c r="G2198" s="1">
        <v>0.131972287489</v>
      </c>
    </row>
    <row r="2199" ht="15.75" customHeight="1">
      <c r="A2199" s="1" t="str">
        <f t="shared" si="188"/>
        <v>CEP192</v>
      </c>
      <c r="B2199" s="1" t="s">
        <v>245</v>
      </c>
      <c r="C2199" s="1">
        <v>1.299141E7</v>
      </c>
      <c r="D2199" s="1" t="s">
        <v>8</v>
      </c>
      <c r="E2199" s="1">
        <v>23.0</v>
      </c>
      <c r="F2199" s="1" t="s">
        <v>2222</v>
      </c>
      <c r="G2199" s="1">
        <v>0.79371659522</v>
      </c>
    </row>
    <row r="2200" ht="15.75" customHeight="1">
      <c r="A2200" s="1" t="str">
        <f t="shared" si="188"/>
        <v>CEP192</v>
      </c>
      <c r="B2200" s="1" t="s">
        <v>245</v>
      </c>
      <c r="C2200" s="1">
        <v>1.2991374E7</v>
      </c>
      <c r="D2200" s="1" t="s">
        <v>8</v>
      </c>
      <c r="E2200" s="1">
        <v>24.0</v>
      </c>
      <c r="F2200" s="1" t="s">
        <v>2223</v>
      </c>
      <c r="G2200" s="1">
        <v>1.03035259816</v>
      </c>
    </row>
    <row r="2201" ht="15.75" customHeight="1">
      <c r="A2201" s="1" t="str">
        <f t="shared" si="188"/>
        <v>CEP192</v>
      </c>
      <c r="B2201" s="1" t="s">
        <v>245</v>
      </c>
      <c r="C2201" s="1">
        <v>1.2991312E7</v>
      </c>
      <c r="D2201" s="1" t="s">
        <v>8</v>
      </c>
      <c r="E2201" s="1">
        <v>23.0</v>
      </c>
      <c r="F2201" s="1" t="s">
        <v>2224</v>
      </c>
      <c r="G2201" s="1">
        <v>1.05843028289</v>
      </c>
    </row>
    <row r="2202" ht="15.75" customHeight="1">
      <c r="A2202" s="1" t="str">
        <f t="shared" si="188"/>
        <v>CEP192</v>
      </c>
      <c r="B2202" s="1" t="s">
        <v>245</v>
      </c>
      <c r="C2202" s="1">
        <v>1.2991369E7</v>
      </c>
      <c r="D2202" s="1" t="s">
        <v>14</v>
      </c>
      <c r="E2202" s="1">
        <v>24.0</v>
      </c>
      <c r="F2202" s="1" t="s">
        <v>2225</v>
      </c>
      <c r="G2202" s="1">
        <v>-0.00960137709352</v>
      </c>
    </row>
    <row r="2203" ht="15.75" customHeight="1">
      <c r="A2203" s="1" t="str">
        <f t="shared" si="188"/>
        <v>CEP192</v>
      </c>
      <c r="B2203" s="1" t="s">
        <v>245</v>
      </c>
      <c r="C2203" s="1">
        <v>1.2991431E7</v>
      </c>
      <c r="D2203" s="1" t="s">
        <v>14</v>
      </c>
      <c r="E2203" s="1">
        <v>24.0</v>
      </c>
      <c r="F2203" s="1" t="s">
        <v>2226</v>
      </c>
      <c r="G2203" s="1">
        <v>-0.068977383204</v>
      </c>
    </row>
    <row r="2204" ht="15.75" customHeight="1">
      <c r="A2204" s="1" t="str">
        <f t="shared" si="188"/>
        <v>CEP192</v>
      </c>
      <c r="B2204" s="1" t="s">
        <v>245</v>
      </c>
      <c r="C2204" s="1">
        <v>1.2991444E7</v>
      </c>
      <c r="D2204" s="1" t="s">
        <v>14</v>
      </c>
      <c r="E2204" s="1">
        <v>23.0</v>
      </c>
      <c r="F2204" s="1" t="s">
        <v>2227</v>
      </c>
      <c r="G2204" s="1">
        <v>0.68328950506</v>
      </c>
    </row>
    <row r="2205" ht="15.75" customHeight="1">
      <c r="A2205" s="1" t="str">
        <f t="shared" si="188"/>
        <v>CEP192</v>
      </c>
      <c r="B2205" s="1" t="s">
        <v>245</v>
      </c>
      <c r="C2205" s="1">
        <v>1.2991589E7</v>
      </c>
      <c r="D2205" s="1" t="s">
        <v>14</v>
      </c>
      <c r="E2205" s="1">
        <v>22.0</v>
      </c>
      <c r="F2205" s="1" t="s">
        <v>2228</v>
      </c>
      <c r="G2205" s="1">
        <v>0.895793842606</v>
      </c>
    </row>
    <row r="2206" ht="15.75" customHeight="1">
      <c r="A2206" s="1" t="str">
        <f t="shared" si="188"/>
        <v>CEP192</v>
      </c>
      <c r="B2206" s="1" t="s">
        <v>245</v>
      </c>
      <c r="C2206" s="1">
        <v>1.2991519E7</v>
      </c>
      <c r="D2206" s="1" t="s">
        <v>8</v>
      </c>
      <c r="E2206" s="1">
        <v>24.0</v>
      </c>
      <c r="F2206" s="1" t="s">
        <v>2229</v>
      </c>
      <c r="G2206" s="1">
        <v>0.410518246957</v>
      </c>
    </row>
    <row r="2207" ht="15.75" customHeight="1">
      <c r="A2207" s="1" t="str">
        <f t="shared" ref="A2207:A2216" si="189">"CEP350"</f>
        <v>CEP350</v>
      </c>
      <c r="B2207" s="1" t="s">
        <v>108</v>
      </c>
      <c r="C2207" s="1">
        <v>1.79923847E8</v>
      </c>
      <c r="D2207" s="1" t="s">
        <v>14</v>
      </c>
      <c r="E2207" s="1">
        <v>24.0</v>
      </c>
      <c r="F2207" s="1" t="s">
        <v>2230</v>
      </c>
      <c r="G2207" s="1">
        <v>0.146973322251</v>
      </c>
    </row>
    <row r="2208" ht="15.75" customHeight="1">
      <c r="A2208" s="1" t="str">
        <f t="shared" si="189"/>
        <v>CEP350</v>
      </c>
      <c r="B2208" s="1" t="s">
        <v>108</v>
      </c>
      <c r="C2208" s="1">
        <v>1.79923962E8</v>
      </c>
      <c r="D2208" s="1" t="s">
        <v>14</v>
      </c>
      <c r="E2208" s="1">
        <v>22.0</v>
      </c>
      <c r="F2208" s="1" t="s">
        <v>2231</v>
      </c>
      <c r="G2208" s="1">
        <v>1.20407014472</v>
      </c>
    </row>
    <row r="2209" ht="15.75" customHeight="1">
      <c r="A2209" s="1" t="str">
        <f t="shared" si="189"/>
        <v>CEP350</v>
      </c>
      <c r="B2209" s="1" t="s">
        <v>108</v>
      </c>
      <c r="C2209" s="1">
        <v>1.79923996E8</v>
      </c>
      <c r="D2209" s="1" t="s">
        <v>14</v>
      </c>
      <c r="E2209" s="1">
        <v>24.0</v>
      </c>
      <c r="F2209" s="1" t="s">
        <v>2232</v>
      </c>
      <c r="G2209" s="1">
        <v>0.92051678007</v>
      </c>
    </row>
    <row r="2210" ht="15.75" customHeight="1">
      <c r="A2210" s="1" t="str">
        <f t="shared" si="189"/>
        <v>CEP350</v>
      </c>
      <c r="B2210" s="1" t="s">
        <v>108</v>
      </c>
      <c r="C2210" s="1">
        <v>1.79924001E8</v>
      </c>
      <c r="D2210" s="1" t="s">
        <v>14</v>
      </c>
      <c r="E2210" s="1">
        <v>23.0</v>
      </c>
      <c r="F2210" s="1" t="s">
        <v>2233</v>
      </c>
      <c r="G2210" s="1">
        <v>-0.0419950057969</v>
      </c>
    </row>
    <row r="2211" ht="15.75" customHeight="1">
      <c r="A2211" s="1" t="str">
        <f t="shared" si="189"/>
        <v>CEP350</v>
      </c>
      <c r="B2211" s="1" t="s">
        <v>108</v>
      </c>
      <c r="C2211" s="1">
        <v>1.79924051E8</v>
      </c>
      <c r="D2211" s="1" t="s">
        <v>14</v>
      </c>
      <c r="E2211" s="1">
        <v>24.0</v>
      </c>
      <c r="F2211" s="1" t="s">
        <v>2234</v>
      </c>
      <c r="G2211" s="1">
        <v>0.131290234741</v>
      </c>
    </row>
    <row r="2212" ht="15.75" customHeight="1">
      <c r="A2212" s="1" t="str">
        <f t="shared" si="189"/>
        <v>CEP350</v>
      </c>
      <c r="B2212" s="1" t="s">
        <v>108</v>
      </c>
      <c r="C2212" s="1">
        <v>1.79924133E8</v>
      </c>
      <c r="D2212" s="1" t="s">
        <v>14</v>
      </c>
      <c r="E2212" s="1">
        <v>24.0</v>
      </c>
      <c r="F2212" s="1" t="s">
        <v>2235</v>
      </c>
      <c r="G2212" s="1">
        <v>0.503571285762</v>
      </c>
    </row>
    <row r="2213" ht="15.75" customHeight="1">
      <c r="A2213" s="1" t="str">
        <f t="shared" si="189"/>
        <v>CEP350</v>
      </c>
      <c r="B2213" s="1" t="s">
        <v>108</v>
      </c>
      <c r="C2213" s="1">
        <v>1.79924122E8</v>
      </c>
      <c r="D2213" s="1" t="s">
        <v>8</v>
      </c>
      <c r="E2213" s="1">
        <v>24.0</v>
      </c>
      <c r="F2213" s="1" t="s">
        <v>2236</v>
      </c>
      <c r="G2213" s="1">
        <v>0.875413075212</v>
      </c>
    </row>
    <row r="2214" ht="15.75" customHeight="1">
      <c r="A2214" s="1" t="str">
        <f t="shared" si="189"/>
        <v>CEP350</v>
      </c>
      <c r="B2214" s="1" t="s">
        <v>108</v>
      </c>
      <c r="C2214" s="1">
        <v>1.79924074E8</v>
      </c>
      <c r="D2214" s="1" t="s">
        <v>14</v>
      </c>
      <c r="E2214" s="1">
        <v>24.0</v>
      </c>
      <c r="F2214" s="1" t="s">
        <v>2237</v>
      </c>
      <c r="G2214" s="1">
        <v>0.427625567857</v>
      </c>
    </row>
    <row r="2215" ht="15.75" customHeight="1">
      <c r="A2215" s="1" t="str">
        <f t="shared" si="189"/>
        <v>CEP350</v>
      </c>
      <c r="B2215" s="1" t="s">
        <v>108</v>
      </c>
      <c r="C2215" s="1">
        <v>1.79924021E8</v>
      </c>
      <c r="D2215" s="1" t="s">
        <v>8</v>
      </c>
      <c r="E2215" s="1">
        <v>24.0</v>
      </c>
      <c r="F2215" s="1" t="s">
        <v>2238</v>
      </c>
      <c r="G2215" s="1">
        <v>0.852692685578</v>
      </c>
    </row>
    <row r="2216" ht="15.75" customHeight="1">
      <c r="A2216" s="1" t="str">
        <f t="shared" si="189"/>
        <v>CEP350</v>
      </c>
      <c r="B2216" s="1" t="s">
        <v>108</v>
      </c>
      <c r="C2216" s="1">
        <v>1.79924041E8</v>
      </c>
      <c r="D2216" s="1" t="s">
        <v>8</v>
      </c>
      <c r="E2216" s="1">
        <v>24.0</v>
      </c>
      <c r="F2216" s="1" t="s">
        <v>2239</v>
      </c>
      <c r="G2216" s="1">
        <v>0.608269309494</v>
      </c>
    </row>
    <row r="2217" ht="15.75" customHeight="1">
      <c r="A2217" s="1" t="str">
        <f t="shared" ref="A2217:A2226" si="190">"CEP63"</f>
        <v>CEP63</v>
      </c>
      <c r="B2217" s="1" t="s">
        <v>119</v>
      </c>
      <c r="C2217" s="1">
        <v>1.34205191E8</v>
      </c>
      <c r="D2217" s="1" t="s">
        <v>14</v>
      </c>
      <c r="E2217" s="1">
        <v>24.0</v>
      </c>
      <c r="F2217" s="1" t="s">
        <v>2240</v>
      </c>
      <c r="G2217" s="1">
        <v>-0.0599797734831</v>
      </c>
    </row>
    <row r="2218" ht="15.75" customHeight="1">
      <c r="A2218" s="1" t="str">
        <f t="shared" si="190"/>
        <v>CEP63</v>
      </c>
      <c r="B2218" s="1" t="s">
        <v>119</v>
      </c>
      <c r="C2218" s="1">
        <v>1.34205184E8</v>
      </c>
      <c r="D2218" s="1" t="s">
        <v>14</v>
      </c>
      <c r="E2218" s="1">
        <v>24.0</v>
      </c>
      <c r="F2218" s="1" t="s">
        <v>2241</v>
      </c>
      <c r="G2218" s="1">
        <v>-0.0166113422427</v>
      </c>
    </row>
    <row r="2219" ht="15.75" customHeight="1">
      <c r="A2219" s="1" t="str">
        <f t="shared" si="190"/>
        <v>CEP63</v>
      </c>
      <c r="B2219" s="1" t="s">
        <v>119</v>
      </c>
      <c r="C2219" s="1">
        <v>1.34205176E8</v>
      </c>
      <c r="D2219" s="1" t="s">
        <v>14</v>
      </c>
      <c r="E2219" s="1">
        <v>24.0</v>
      </c>
      <c r="F2219" s="1" t="s">
        <v>2242</v>
      </c>
      <c r="G2219" s="1">
        <v>0.128181879229</v>
      </c>
    </row>
    <row r="2220" ht="15.75" customHeight="1">
      <c r="A2220" s="1" t="str">
        <f t="shared" si="190"/>
        <v>CEP63</v>
      </c>
      <c r="B2220" s="1" t="s">
        <v>119</v>
      </c>
      <c r="C2220" s="1">
        <v>1.34205168E8</v>
      </c>
      <c r="D2220" s="1" t="s">
        <v>14</v>
      </c>
      <c r="E2220" s="1">
        <v>25.0</v>
      </c>
      <c r="F2220" s="1" t="s">
        <v>2243</v>
      </c>
      <c r="G2220" s="1">
        <v>0.0685071354596</v>
      </c>
    </row>
    <row r="2221" ht="15.75" customHeight="1">
      <c r="A2221" s="1" t="str">
        <f t="shared" si="190"/>
        <v>CEP63</v>
      </c>
      <c r="B2221" s="1" t="s">
        <v>119</v>
      </c>
      <c r="C2221" s="1">
        <v>1.34205118E8</v>
      </c>
      <c r="D2221" s="1" t="s">
        <v>14</v>
      </c>
      <c r="E2221" s="1">
        <v>24.0</v>
      </c>
      <c r="F2221" s="1" t="s">
        <v>2244</v>
      </c>
      <c r="G2221" s="1">
        <v>0.577560440726</v>
      </c>
    </row>
    <row r="2222" ht="15.75" customHeight="1">
      <c r="A2222" s="1" t="str">
        <f t="shared" si="190"/>
        <v>CEP63</v>
      </c>
      <c r="B2222" s="1" t="s">
        <v>119</v>
      </c>
      <c r="C2222" s="1">
        <v>1.34205107E8</v>
      </c>
      <c r="D2222" s="1" t="s">
        <v>14</v>
      </c>
      <c r="E2222" s="1">
        <v>23.0</v>
      </c>
      <c r="F2222" s="1" t="s">
        <v>2245</v>
      </c>
      <c r="G2222" s="1">
        <v>0.56390926498</v>
      </c>
    </row>
    <row r="2223" ht="15.75" customHeight="1">
      <c r="A2223" s="1" t="str">
        <f t="shared" si="190"/>
        <v>CEP63</v>
      </c>
      <c r="B2223" s="1" t="s">
        <v>119</v>
      </c>
      <c r="C2223" s="1">
        <v>1.34205095E8</v>
      </c>
      <c r="D2223" s="1" t="s">
        <v>14</v>
      </c>
      <c r="E2223" s="1">
        <v>22.0</v>
      </c>
      <c r="F2223" s="1" t="s">
        <v>2246</v>
      </c>
      <c r="G2223" s="1">
        <v>1.67858849697</v>
      </c>
    </row>
    <row r="2224" ht="15.75" customHeight="1">
      <c r="A2224" s="1" t="str">
        <f t="shared" si="190"/>
        <v>CEP63</v>
      </c>
      <c r="B2224" s="1" t="s">
        <v>119</v>
      </c>
      <c r="C2224" s="1">
        <v>1.34205077E8</v>
      </c>
      <c r="D2224" s="1" t="s">
        <v>14</v>
      </c>
      <c r="E2224" s="1">
        <v>24.0</v>
      </c>
      <c r="F2224" s="1" t="s">
        <v>2247</v>
      </c>
      <c r="G2224" s="1">
        <v>0.0982254233539</v>
      </c>
    </row>
    <row r="2225" ht="15.75" customHeight="1">
      <c r="A2225" s="1" t="str">
        <f t="shared" si="190"/>
        <v>CEP63</v>
      </c>
      <c r="B2225" s="1" t="s">
        <v>119</v>
      </c>
      <c r="C2225" s="1">
        <v>1.34205123E8</v>
      </c>
      <c r="D2225" s="1" t="s">
        <v>8</v>
      </c>
      <c r="E2225" s="1">
        <v>25.0</v>
      </c>
      <c r="F2225" s="1" t="s">
        <v>2248</v>
      </c>
      <c r="G2225" s="1">
        <v>0.743851062303</v>
      </c>
    </row>
    <row r="2226" ht="15.75" customHeight="1">
      <c r="A2226" s="1" t="str">
        <f t="shared" si="190"/>
        <v>CEP63</v>
      </c>
      <c r="B2226" s="1" t="s">
        <v>119</v>
      </c>
      <c r="C2226" s="1">
        <v>1.34205089E8</v>
      </c>
      <c r="D2226" s="1" t="s">
        <v>8</v>
      </c>
      <c r="E2226" s="1">
        <v>25.0</v>
      </c>
      <c r="F2226" s="1" t="s">
        <v>2249</v>
      </c>
      <c r="G2226" s="1">
        <v>0.373991740519</v>
      </c>
    </row>
    <row r="2227" ht="15.75" customHeight="1">
      <c r="A2227" s="1" t="str">
        <f t="shared" ref="A2227:A2242" si="191">"CHAF1A"</f>
        <v>CHAF1A</v>
      </c>
      <c r="B2227" s="1" t="s">
        <v>277</v>
      </c>
      <c r="C2227" s="1">
        <v>4402722.0</v>
      </c>
      <c r="D2227" s="1" t="s">
        <v>8</v>
      </c>
      <c r="E2227" s="1">
        <v>24.0</v>
      </c>
      <c r="F2227" s="1" t="s">
        <v>2250</v>
      </c>
      <c r="G2227" s="1">
        <v>0.54546839267</v>
      </c>
    </row>
    <row r="2228" ht="15.75" customHeight="1">
      <c r="A2228" s="1" t="str">
        <f t="shared" si="191"/>
        <v>CHAF1A</v>
      </c>
      <c r="B2228" s="1" t="s">
        <v>277</v>
      </c>
      <c r="C2228" s="1">
        <v>4402811.0</v>
      </c>
      <c r="D2228" s="1" t="s">
        <v>14</v>
      </c>
      <c r="E2228" s="1">
        <v>23.0</v>
      </c>
      <c r="F2228" s="1" t="s">
        <v>2251</v>
      </c>
      <c r="G2228" s="1">
        <v>0.825372162781</v>
      </c>
    </row>
    <row r="2229" ht="15.75" customHeight="1">
      <c r="A2229" s="1" t="str">
        <f t="shared" si="191"/>
        <v>CHAF1A</v>
      </c>
      <c r="B2229" s="1" t="s">
        <v>277</v>
      </c>
      <c r="C2229" s="1">
        <v>4402728.0</v>
      </c>
      <c r="D2229" s="1" t="s">
        <v>8</v>
      </c>
      <c r="E2229" s="1">
        <v>24.0</v>
      </c>
      <c r="F2229" s="1" t="s">
        <v>2252</v>
      </c>
      <c r="G2229" s="1">
        <v>0.999642651389</v>
      </c>
    </row>
    <row r="2230" ht="15.75" customHeight="1">
      <c r="A2230" s="1" t="str">
        <f t="shared" si="191"/>
        <v>CHAF1A</v>
      </c>
      <c r="B2230" s="1" t="s">
        <v>277</v>
      </c>
      <c r="C2230" s="1">
        <v>4402710.0</v>
      </c>
      <c r="D2230" s="1" t="s">
        <v>14</v>
      </c>
      <c r="E2230" s="1">
        <v>24.0</v>
      </c>
      <c r="F2230" s="1" t="s">
        <v>2253</v>
      </c>
      <c r="G2230" s="1">
        <v>0.554935407455</v>
      </c>
    </row>
    <row r="2231" ht="15.75" customHeight="1">
      <c r="A2231" s="1" t="str">
        <f t="shared" si="191"/>
        <v>CHAF1A</v>
      </c>
      <c r="B2231" s="1" t="s">
        <v>277</v>
      </c>
      <c r="C2231" s="1">
        <v>4402739.0</v>
      </c>
      <c r="D2231" s="1" t="s">
        <v>14</v>
      </c>
      <c r="E2231" s="1">
        <v>24.0</v>
      </c>
      <c r="F2231" s="1" t="s">
        <v>2254</v>
      </c>
      <c r="G2231" s="1">
        <v>0.319990367567</v>
      </c>
    </row>
    <row r="2232" ht="15.75" customHeight="1">
      <c r="A2232" s="1" t="str">
        <f t="shared" si="191"/>
        <v>CHAF1A</v>
      </c>
      <c r="B2232" s="1" t="s">
        <v>277</v>
      </c>
      <c r="C2232" s="1">
        <v>4402783.0</v>
      </c>
      <c r="D2232" s="1" t="s">
        <v>14</v>
      </c>
      <c r="E2232" s="1">
        <v>23.0</v>
      </c>
      <c r="F2232" s="1" t="s">
        <v>2255</v>
      </c>
      <c r="G2232" s="1">
        <v>0.652506285225</v>
      </c>
    </row>
    <row r="2233" ht="15.75" customHeight="1">
      <c r="A2233" s="1" t="str">
        <f t="shared" si="191"/>
        <v>CHAF1A</v>
      </c>
      <c r="B2233" s="1" t="s">
        <v>277</v>
      </c>
      <c r="C2233" s="1">
        <v>4402833.0</v>
      </c>
      <c r="D2233" s="1" t="s">
        <v>14</v>
      </c>
      <c r="E2233" s="1">
        <v>24.0</v>
      </c>
      <c r="F2233" s="1" t="s">
        <v>2256</v>
      </c>
      <c r="G2233" s="1">
        <v>0.0209546558081</v>
      </c>
    </row>
    <row r="2234" ht="15.75" customHeight="1">
      <c r="A2234" s="1" t="str">
        <f t="shared" si="191"/>
        <v>CHAF1A</v>
      </c>
      <c r="B2234" s="1" t="s">
        <v>277</v>
      </c>
      <c r="C2234" s="1">
        <v>4402941.0</v>
      </c>
      <c r="D2234" s="1" t="s">
        <v>14</v>
      </c>
      <c r="E2234" s="1">
        <v>24.0</v>
      </c>
      <c r="F2234" s="1" t="s">
        <v>2257</v>
      </c>
      <c r="G2234" s="1">
        <v>0.278086456406</v>
      </c>
    </row>
    <row r="2235" ht="15.75" customHeight="1">
      <c r="A2235" s="1" t="str">
        <f t="shared" si="191"/>
        <v>CHAF1A</v>
      </c>
      <c r="B2235" s="1" t="s">
        <v>277</v>
      </c>
      <c r="C2235" s="1">
        <v>4402821.0</v>
      </c>
      <c r="D2235" s="1" t="s">
        <v>14</v>
      </c>
      <c r="E2235" s="1">
        <v>23.0</v>
      </c>
      <c r="F2235" s="1" t="s">
        <v>2258</v>
      </c>
      <c r="G2235" s="1">
        <v>0.390830010303</v>
      </c>
    </row>
    <row r="2236" ht="15.75" customHeight="1">
      <c r="A2236" s="1" t="str">
        <f t="shared" si="191"/>
        <v>CHAF1A</v>
      </c>
      <c r="B2236" s="1" t="s">
        <v>277</v>
      </c>
      <c r="C2236" s="1">
        <v>4402632.0</v>
      </c>
      <c r="D2236" s="1" t="s">
        <v>8</v>
      </c>
      <c r="E2236" s="1">
        <v>23.0</v>
      </c>
      <c r="F2236" s="1" t="s">
        <v>2259</v>
      </c>
      <c r="G2236" s="1">
        <v>0.17918505469</v>
      </c>
    </row>
    <row r="2237" ht="15.75" customHeight="1">
      <c r="A2237" s="1" t="str">
        <f t="shared" si="191"/>
        <v>CHAF1A</v>
      </c>
      <c r="B2237" s="1" t="s">
        <v>277</v>
      </c>
      <c r="C2237" s="1">
        <v>4402755.0</v>
      </c>
      <c r="D2237" s="1" t="s">
        <v>14</v>
      </c>
      <c r="E2237" s="1">
        <v>23.0</v>
      </c>
      <c r="F2237" s="1" t="s">
        <v>2260</v>
      </c>
      <c r="G2237" s="1">
        <v>0.0957481623793</v>
      </c>
    </row>
    <row r="2238" ht="15.75" customHeight="1">
      <c r="A2238" s="1" t="str">
        <f t="shared" si="191"/>
        <v>CHAF1A</v>
      </c>
      <c r="B2238" s="1" t="s">
        <v>277</v>
      </c>
      <c r="C2238" s="1">
        <v>4402909.0</v>
      </c>
      <c r="D2238" s="1" t="s">
        <v>8</v>
      </c>
      <c r="E2238" s="1">
        <v>24.0</v>
      </c>
      <c r="F2238" s="1" t="s">
        <v>2261</v>
      </c>
      <c r="G2238" s="1">
        <v>0.344060303142</v>
      </c>
    </row>
    <row r="2239" ht="15.75" customHeight="1">
      <c r="A2239" s="1" t="str">
        <f t="shared" si="191"/>
        <v>CHAF1A</v>
      </c>
      <c r="B2239" s="1" t="s">
        <v>277</v>
      </c>
      <c r="C2239" s="1">
        <v>4402702.0</v>
      </c>
      <c r="D2239" s="1" t="s">
        <v>8</v>
      </c>
      <c r="E2239" s="1">
        <v>24.0</v>
      </c>
      <c r="F2239" s="1" t="s">
        <v>2262</v>
      </c>
      <c r="G2239" s="1">
        <v>1.17498518583</v>
      </c>
    </row>
    <row r="2240" ht="15.75" customHeight="1">
      <c r="A2240" s="1" t="str">
        <f t="shared" si="191"/>
        <v>CHAF1A</v>
      </c>
      <c r="B2240" s="1" t="s">
        <v>277</v>
      </c>
      <c r="C2240" s="1">
        <v>4402635.0</v>
      </c>
      <c r="D2240" s="1" t="s">
        <v>8</v>
      </c>
      <c r="E2240" s="1">
        <v>23.0</v>
      </c>
      <c r="F2240" s="1" t="s">
        <v>2263</v>
      </c>
      <c r="G2240" s="1">
        <v>0.730518075463</v>
      </c>
    </row>
    <row r="2241" ht="15.75" customHeight="1">
      <c r="A2241" s="1" t="str">
        <f t="shared" si="191"/>
        <v>CHAF1A</v>
      </c>
      <c r="B2241" s="1" t="s">
        <v>277</v>
      </c>
      <c r="C2241" s="1">
        <v>4402623.0</v>
      </c>
      <c r="D2241" s="1" t="s">
        <v>8</v>
      </c>
      <c r="E2241" s="1">
        <v>24.0</v>
      </c>
      <c r="F2241" s="1" t="s">
        <v>2264</v>
      </c>
      <c r="G2241" s="1">
        <v>0.515339248651</v>
      </c>
    </row>
    <row r="2242" ht="15.75" customHeight="1">
      <c r="A2242" s="1" t="str">
        <f t="shared" si="191"/>
        <v>CHAF1A</v>
      </c>
      <c r="B2242" s="1" t="s">
        <v>277</v>
      </c>
      <c r="C2242" s="1">
        <v>4402833.0</v>
      </c>
      <c r="D2242" s="1" t="s">
        <v>14</v>
      </c>
      <c r="E2242" s="1">
        <v>23.0</v>
      </c>
      <c r="F2242" s="1" t="s">
        <v>2265</v>
      </c>
      <c r="G2242" s="1">
        <v>-0.0153780030759</v>
      </c>
    </row>
    <row r="2243" ht="15.75" customHeight="1">
      <c r="A2243" s="1" t="str">
        <f t="shared" ref="A2243:A2252" si="192">"CHAF1B"</f>
        <v>CHAF1B</v>
      </c>
      <c r="B2243" s="1" t="s">
        <v>1807</v>
      </c>
      <c r="C2243" s="1">
        <v>3.7757811E7</v>
      </c>
      <c r="D2243" s="1" t="s">
        <v>14</v>
      </c>
      <c r="E2243" s="1">
        <v>24.0</v>
      </c>
      <c r="F2243" s="1" t="s">
        <v>2266</v>
      </c>
      <c r="G2243" s="1">
        <v>0.0230361169291</v>
      </c>
    </row>
    <row r="2244" ht="15.75" customHeight="1">
      <c r="A2244" s="1" t="str">
        <f t="shared" si="192"/>
        <v>CHAF1B</v>
      </c>
      <c r="B2244" s="1" t="s">
        <v>1807</v>
      </c>
      <c r="C2244" s="1">
        <v>3.7757803E7</v>
      </c>
      <c r="D2244" s="1" t="s">
        <v>14</v>
      </c>
      <c r="E2244" s="1">
        <v>24.0</v>
      </c>
      <c r="F2244" s="1" t="s">
        <v>2267</v>
      </c>
      <c r="G2244" s="1">
        <v>0.013122842775</v>
      </c>
    </row>
    <row r="2245" ht="15.75" customHeight="1">
      <c r="A2245" s="1" t="str">
        <f t="shared" si="192"/>
        <v>CHAF1B</v>
      </c>
      <c r="B2245" s="1" t="s">
        <v>1807</v>
      </c>
      <c r="C2245" s="1">
        <v>3.7757741E7</v>
      </c>
      <c r="D2245" s="1" t="s">
        <v>8</v>
      </c>
      <c r="E2245" s="1">
        <v>24.0</v>
      </c>
      <c r="F2245" s="1" t="s">
        <v>2268</v>
      </c>
      <c r="G2245" s="1">
        <v>1.1058424749</v>
      </c>
    </row>
    <row r="2246" ht="15.75" customHeight="1">
      <c r="A2246" s="1" t="str">
        <f t="shared" si="192"/>
        <v>CHAF1B</v>
      </c>
      <c r="B2246" s="1" t="s">
        <v>1807</v>
      </c>
      <c r="C2246" s="1">
        <v>3.7757839E7</v>
      </c>
      <c r="D2246" s="1" t="s">
        <v>8</v>
      </c>
      <c r="E2246" s="1">
        <v>23.0</v>
      </c>
      <c r="F2246" s="1" t="s">
        <v>2269</v>
      </c>
      <c r="G2246" s="1">
        <v>0.0238449691999</v>
      </c>
    </row>
    <row r="2247" ht="15.75" customHeight="1">
      <c r="A2247" s="1" t="str">
        <f t="shared" si="192"/>
        <v>CHAF1B</v>
      </c>
      <c r="B2247" s="1" t="s">
        <v>1807</v>
      </c>
      <c r="C2247" s="1">
        <v>3.7757908E7</v>
      </c>
      <c r="D2247" s="1" t="s">
        <v>8</v>
      </c>
      <c r="E2247" s="1">
        <v>24.0</v>
      </c>
      <c r="F2247" s="1" t="s">
        <v>2270</v>
      </c>
      <c r="G2247" s="1">
        <v>0.25051055469</v>
      </c>
    </row>
    <row r="2248" ht="15.75" customHeight="1">
      <c r="A2248" s="1" t="str">
        <f t="shared" si="192"/>
        <v>CHAF1B</v>
      </c>
      <c r="B2248" s="1" t="s">
        <v>1807</v>
      </c>
      <c r="C2248" s="1">
        <v>3.7757654E7</v>
      </c>
      <c r="D2248" s="1" t="s">
        <v>14</v>
      </c>
      <c r="E2248" s="1">
        <v>23.0</v>
      </c>
      <c r="F2248" s="1" t="s">
        <v>2271</v>
      </c>
      <c r="G2248" s="1">
        <v>0.00347193120417</v>
      </c>
    </row>
    <row r="2249" ht="15.75" customHeight="1">
      <c r="A2249" s="1" t="str">
        <f t="shared" si="192"/>
        <v>CHAF1B</v>
      </c>
      <c r="B2249" s="1" t="s">
        <v>1807</v>
      </c>
      <c r="C2249" s="1">
        <v>3.7757739E7</v>
      </c>
      <c r="D2249" s="1" t="s">
        <v>14</v>
      </c>
      <c r="E2249" s="1">
        <v>23.0</v>
      </c>
      <c r="F2249" s="1" t="s">
        <v>2272</v>
      </c>
      <c r="G2249" s="1">
        <v>0.628553469432</v>
      </c>
    </row>
    <row r="2250" ht="15.75" customHeight="1">
      <c r="A2250" s="1" t="str">
        <f t="shared" si="192"/>
        <v>CHAF1B</v>
      </c>
      <c r="B2250" s="1" t="s">
        <v>1807</v>
      </c>
      <c r="C2250" s="1">
        <v>3.7757754E7</v>
      </c>
      <c r="D2250" s="1" t="s">
        <v>14</v>
      </c>
      <c r="E2250" s="1">
        <v>22.0</v>
      </c>
      <c r="F2250" s="1" t="s">
        <v>2273</v>
      </c>
      <c r="G2250" s="1">
        <v>1.26560405567</v>
      </c>
    </row>
    <row r="2251" ht="15.75" customHeight="1">
      <c r="A2251" s="1" t="str">
        <f t="shared" si="192"/>
        <v>CHAF1B</v>
      </c>
      <c r="B2251" s="1" t="s">
        <v>1807</v>
      </c>
      <c r="C2251" s="1">
        <v>3.7757824E7</v>
      </c>
      <c r="D2251" s="1" t="s">
        <v>14</v>
      </c>
      <c r="E2251" s="1">
        <v>22.0</v>
      </c>
      <c r="F2251" s="1" t="s">
        <v>2274</v>
      </c>
      <c r="G2251" s="1">
        <v>0.140265385491</v>
      </c>
    </row>
    <row r="2252" ht="15.75" customHeight="1">
      <c r="A2252" s="1" t="str">
        <f t="shared" si="192"/>
        <v>CHAF1B</v>
      </c>
      <c r="B2252" s="1" t="s">
        <v>1807</v>
      </c>
      <c r="C2252" s="1">
        <v>3.7757858E7</v>
      </c>
      <c r="D2252" s="1" t="s">
        <v>14</v>
      </c>
      <c r="E2252" s="1">
        <v>24.0</v>
      </c>
      <c r="F2252" s="1" t="s">
        <v>2275</v>
      </c>
      <c r="G2252" s="1">
        <v>0.408429020039</v>
      </c>
    </row>
    <row r="2253" ht="15.75" customHeight="1">
      <c r="A2253" s="1" t="str">
        <f t="shared" ref="A2253:A2262" si="193">"CHCHD1"</f>
        <v>CHCHD1</v>
      </c>
      <c r="B2253" s="1" t="s">
        <v>176</v>
      </c>
      <c r="C2253" s="1">
        <v>7.5541887E7</v>
      </c>
      <c r="D2253" s="1" t="s">
        <v>8</v>
      </c>
      <c r="E2253" s="1">
        <v>23.0</v>
      </c>
      <c r="F2253" s="1" t="s">
        <v>2276</v>
      </c>
      <c r="G2253" s="1">
        <v>0.454065075941</v>
      </c>
    </row>
    <row r="2254" ht="15.75" customHeight="1">
      <c r="A2254" s="1" t="str">
        <f t="shared" si="193"/>
        <v>CHCHD1</v>
      </c>
      <c r="B2254" s="1" t="s">
        <v>176</v>
      </c>
      <c r="C2254" s="1">
        <v>7.5542057E7</v>
      </c>
      <c r="D2254" s="1" t="s">
        <v>14</v>
      </c>
      <c r="E2254" s="1">
        <v>24.0</v>
      </c>
      <c r="F2254" s="1" t="s">
        <v>2277</v>
      </c>
      <c r="G2254" s="1">
        <v>0.0963628004533</v>
      </c>
    </row>
    <row r="2255" ht="15.75" customHeight="1">
      <c r="A2255" s="1" t="str">
        <f t="shared" si="193"/>
        <v>CHCHD1</v>
      </c>
      <c r="B2255" s="1" t="s">
        <v>176</v>
      </c>
      <c r="C2255" s="1">
        <v>7.5541772E7</v>
      </c>
      <c r="D2255" s="1" t="s">
        <v>8</v>
      </c>
      <c r="E2255" s="1">
        <v>23.0</v>
      </c>
      <c r="F2255" s="1" t="s">
        <v>2278</v>
      </c>
      <c r="G2255" s="1">
        <v>-0.0192560642397</v>
      </c>
    </row>
    <row r="2256" ht="15.75" customHeight="1">
      <c r="A2256" s="1" t="str">
        <f t="shared" si="193"/>
        <v>CHCHD1</v>
      </c>
      <c r="B2256" s="1" t="s">
        <v>176</v>
      </c>
      <c r="C2256" s="1">
        <v>7.5541815E7</v>
      </c>
      <c r="D2256" s="1" t="s">
        <v>8</v>
      </c>
      <c r="E2256" s="1">
        <v>23.0</v>
      </c>
      <c r="F2256" s="1" t="s">
        <v>2279</v>
      </c>
      <c r="G2256" s="1">
        <v>0.352946078501</v>
      </c>
    </row>
    <row r="2257" ht="15.75" customHeight="1">
      <c r="A2257" s="1" t="str">
        <f t="shared" si="193"/>
        <v>CHCHD1</v>
      </c>
      <c r="B2257" s="1" t="s">
        <v>176</v>
      </c>
      <c r="C2257" s="1">
        <v>7.5541877E7</v>
      </c>
      <c r="D2257" s="1" t="s">
        <v>8</v>
      </c>
      <c r="E2257" s="1">
        <v>24.0</v>
      </c>
      <c r="F2257" s="1" t="s">
        <v>2280</v>
      </c>
      <c r="G2257" s="1">
        <v>1.14036991755</v>
      </c>
    </row>
    <row r="2258" ht="15.75" customHeight="1">
      <c r="A2258" s="1" t="str">
        <f t="shared" si="193"/>
        <v>CHCHD1</v>
      </c>
      <c r="B2258" s="1" t="s">
        <v>176</v>
      </c>
      <c r="C2258" s="1">
        <v>7.554206E7</v>
      </c>
      <c r="D2258" s="1" t="s">
        <v>8</v>
      </c>
      <c r="E2258" s="1">
        <v>24.0</v>
      </c>
      <c r="F2258" s="1" t="s">
        <v>2281</v>
      </c>
      <c r="G2258" s="1">
        <v>0.95579820517</v>
      </c>
    </row>
    <row r="2259" ht="15.75" customHeight="1">
      <c r="A2259" s="1" t="str">
        <f t="shared" si="193"/>
        <v>CHCHD1</v>
      </c>
      <c r="B2259" s="1" t="s">
        <v>176</v>
      </c>
      <c r="C2259" s="1">
        <v>7.5542073E7</v>
      </c>
      <c r="D2259" s="1" t="s">
        <v>8</v>
      </c>
      <c r="E2259" s="1">
        <v>23.0</v>
      </c>
      <c r="F2259" s="1" t="s">
        <v>2282</v>
      </c>
      <c r="G2259" s="1">
        <v>0.502947998078</v>
      </c>
    </row>
    <row r="2260" ht="15.75" customHeight="1">
      <c r="A2260" s="1" t="str">
        <f t="shared" si="193"/>
        <v>CHCHD1</v>
      </c>
      <c r="B2260" s="1" t="s">
        <v>176</v>
      </c>
      <c r="C2260" s="1">
        <v>7.5541873E7</v>
      </c>
      <c r="D2260" s="1" t="s">
        <v>14</v>
      </c>
      <c r="E2260" s="1">
        <v>22.0</v>
      </c>
      <c r="F2260" s="1" t="s">
        <v>2283</v>
      </c>
      <c r="G2260" s="1">
        <v>0.903831877277</v>
      </c>
    </row>
    <row r="2261" ht="15.75" customHeight="1">
      <c r="A2261" s="1" t="str">
        <f t="shared" si="193"/>
        <v>CHCHD1</v>
      </c>
      <c r="B2261" s="1" t="s">
        <v>176</v>
      </c>
      <c r="C2261" s="1">
        <v>7.5541975E7</v>
      </c>
      <c r="D2261" s="1" t="s">
        <v>14</v>
      </c>
      <c r="E2261" s="1">
        <v>22.0</v>
      </c>
      <c r="F2261" s="1" t="s">
        <v>2284</v>
      </c>
      <c r="G2261" s="1">
        <v>0.631092520928</v>
      </c>
    </row>
    <row r="2262" ht="15.75" customHeight="1">
      <c r="A2262" s="1" t="str">
        <f t="shared" si="193"/>
        <v>CHCHD1</v>
      </c>
      <c r="B2262" s="1" t="s">
        <v>176</v>
      </c>
      <c r="C2262" s="1">
        <v>7.5541997E7</v>
      </c>
      <c r="D2262" s="1" t="s">
        <v>14</v>
      </c>
      <c r="E2262" s="1">
        <v>24.0</v>
      </c>
      <c r="F2262" s="1" t="s">
        <v>2285</v>
      </c>
      <c r="G2262" s="1">
        <v>0.873096585103</v>
      </c>
    </row>
    <row r="2263" ht="15.75" customHeight="1">
      <c r="A2263" s="1" t="str">
        <f t="shared" ref="A2263:A2277" si="194">"CHCHD4"</f>
        <v>CHCHD4</v>
      </c>
      <c r="B2263" s="1" t="s">
        <v>119</v>
      </c>
      <c r="C2263" s="1">
        <v>1.4166346E7</v>
      </c>
      <c r="D2263" s="1" t="s">
        <v>8</v>
      </c>
      <c r="E2263" s="1">
        <v>23.0</v>
      </c>
      <c r="F2263" s="1" t="s">
        <v>2286</v>
      </c>
      <c r="G2263" s="1">
        <v>0.0233510941593</v>
      </c>
    </row>
    <row r="2264" ht="15.75" customHeight="1">
      <c r="A2264" s="1" t="str">
        <f t="shared" si="194"/>
        <v>CHCHD4</v>
      </c>
      <c r="B2264" s="1" t="s">
        <v>119</v>
      </c>
      <c r="C2264" s="1">
        <v>1.4166332E7</v>
      </c>
      <c r="D2264" s="1" t="s">
        <v>8</v>
      </c>
      <c r="E2264" s="1">
        <v>24.0</v>
      </c>
      <c r="F2264" s="1" t="s">
        <v>2287</v>
      </c>
      <c r="G2264" s="1">
        <v>0.00748200353529</v>
      </c>
    </row>
    <row r="2265" ht="15.75" customHeight="1">
      <c r="A2265" s="1" t="str">
        <f t="shared" si="194"/>
        <v>CHCHD4</v>
      </c>
      <c r="B2265" s="1" t="s">
        <v>119</v>
      </c>
      <c r="C2265" s="1">
        <v>1.4166185E7</v>
      </c>
      <c r="D2265" s="1" t="s">
        <v>8</v>
      </c>
      <c r="E2265" s="1">
        <v>24.0</v>
      </c>
      <c r="F2265" s="1" t="s">
        <v>2288</v>
      </c>
      <c r="G2265" s="1">
        <v>0.92328437615</v>
      </c>
    </row>
    <row r="2266" ht="15.75" customHeight="1">
      <c r="A2266" s="1" t="str">
        <f t="shared" si="194"/>
        <v>CHCHD4</v>
      </c>
      <c r="B2266" s="1" t="s">
        <v>119</v>
      </c>
      <c r="C2266" s="1">
        <v>1.4166114E7</v>
      </c>
      <c r="D2266" s="1" t="s">
        <v>8</v>
      </c>
      <c r="E2266" s="1">
        <v>24.0</v>
      </c>
      <c r="F2266" s="1" t="s">
        <v>2289</v>
      </c>
      <c r="G2266" s="1">
        <v>0.77888258109</v>
      </c>
    </row>
    <row r="2267" ht="15.75" customHeight="1">
      <c r="A2267" s="1" t="str">
        <f t="shared" si="194"/>
        <v>CHCHD4</v>
      </c>
      <c r="B2267" s="1" t="s">
        <v>119</v>
      </c>
      <c r="C2267" s="1">
        <v>1.416635E7</v>
      </c>
      <c r="D2267" s="1" t="s">
        <v>14</v>
      </c>
      <c r="E2267" s="1">
        <v>24.0</v>
      </c>
      <c r="F2267" s="1" t="s">
        <v>2290</v>
      </c>
      <c r="G2267" s="1">
        <v>0.125017743397</v>
      </c>
    </row>
    <row r="2268" ht="15.75" customHeight="1">
      <c r="A2268" s="1" t="str">
        <f t="shared" si="194"/>
        <v>CHCHD4</v>
      </c>
      <c r="B2268" s="1" t="s">
        <v>119</v>
      </c>
      <c r="C2268" s="1">
        <v>1.4166095E7</v>
      </c>
      <c r="D2268" s="1" t="s">
        <v>8</v>
      </c>
      <c r="E2268" s="1">
        <v>24.0</v>
      </c>
      <c r="F2268" s="1" t="s">
        <v>2291</v>
      </c>
      <c r="G2268" s="1">
        <v>0.154498562275</v>
      </c>
    </row>
    <row r="2269" ht="15.75" customHeight="1">
      <c r="A2269" s="1" t="str">
        <f t="shared" si="194"/>
        <v>CHCHD4</v>
      </c>
      <c r="B2269" s="1" t="s">
        <v>119</v>
      </c>
      <c r="C2269" s="1">
        <v>1.4166064E7</v>
      </c>
      <c r="D2269" s="1" t="s">
        <v>8</v>
      </c>
      <c r="E2269" s="1">
        <v>24.0</v>
      </c>
      <c r="F2269" s="1" t="s">
        <v>2292</v>
      </c>
      <c r="G2269" s="1">
        <v>0.07493161956</v>
      </c>
    </row>
    <row r="2270" ht="15.75" customHeight="1">
      <c r="A2270" s="1" t="str">
        <f t="shared" si="194"/>
        <v>CHCHD4</v>
      </c>
      <c r="B2270" s="1" t="s">
        <v>119</v>
      </c>
      <c r="C2270" s="1">
        <v>1.4166355E7</v>
      </c>
      <c r="D2270" s="1" t="s">
        <v>8</v>
      </c>
      <c r="E2270" s="1">
        <v>23.0</v>
      </c>
      <c r="F2270" s="1" t="s">
        <v>2293</v>
      </c>
      <c r="G2270" s="1">
        <v>-0.0150271565089</v>
      </c>
    </row>
    <row r="2271" ht="15.75" customHeight="1">
      <c r="A2271" s="1" t="str">
        <f t="shared" si="194"/>
        <v>CHCHD4</v>
      </c>
      <c r="B2271" s="1" t="s">
        <v>119</v>
      </c>
      <c r="C2271" s="1">
        <v>1.4166106E7</v>
      </c>
      <c r="D2271" s="1" t="s">
        <v>8</v>
      </c>
      <c r="E2271" s="1">
        <v>24.0</v>
      </c>
      <c r="F2271" s="1" t="s">
        <v>2294</v>
      </c>
      <c r="G2271" s="1">
        <v>0.337178058636</v>
      </c>
    </row>
    <row r="2272" ht="15.75" customHeight="1">
      <c r="A2272" s="1" t="str">
        <f t="shared" si="194"/>
        <v>CHCHD4</v>
      </c>
      <c r="B2272" s="1" t="s">
        <v>119</v>
      </c>
      <c r="C2272" s="1">
        <v>1.4166376E7</v>
      </c>
      <c r="D2272" s="1" t="s">
        <v>8</v>
      </c>
      <c r="E2272" s="1">
        <v>22.0</v>
      </c>
      <c r="F2272" s="1" t="s">
        <v>2295</v>
      </c>
      <c r="G2272" s="1">
        <v>-0.0014650527554</v>
      </c>
    </row>
    <row r="2273" ht="15.75" customHeight="1">
      <c r="A2273" s="1" t="str">
        <f t="shared" si="194"/>
        <v>CHCHD4</v>
      </c>
      <c r="B2273" s="1" t="s">
        <v>119</v>
      </c>
      <c r="C2273" s="1">
        <v>1.416635E7</v>
      </c>
      <c r="D2273" s="1" t="s">
        <v>14</v>
      </c>
      <c r="E2273" s="1">
        <v>23.0</v>
      </c>
      <c r="F2273" s="1" t="s">
        <v>2296</v>
      </c>
      <c r="G2273" s="1">
        <v>0.129033338105</v>
      </c>
    </row>
    <row r="2274" ht="15.75" customHeight="1">
      <c r="A2274" s="1" t="str">
        <f t="shared" si="194"/>
        <v>CHCHD4</v>
      </c>
      <c r="B2274" s="1" t="s">
        <v>119</v>
      </c>
      <c r="C2274" s="1">
        <v>1.4166123E7</v>
      </c>
      <c r="D2274" s="1" t="s">
        <v>14</v>
      </c>
      <c r="E2274" s="1">
        <v>24.0</v>
      </c>
      <c r="F2274" s="1" t="s">
        <v>2297</v>
      </c>
      <c r="G2274" s="1">
        <v>1.29783304276</v>
      </c>
    </row>
    <row r="2275" ht="15.75" customHeight="1">
      <c r="A2275" s="1" t="str">
        <f t="shared" si="194"/>
        <v>CHCHD4</v>
      </c>
      <c r="B2275" s="1" t="s">
        <v>119</v>
      </c>
      <c r="C2275" s="1">
        <v>1.4166355E7</v>
      </c>
      <c r="D2275" s="1" t="s">
        <v>8</v>
      </c>
      <c r="E2275" s="1">
        <v>24.0</v>
      </c>
      <c r="F2275" s="1" t="s">
        <v>2298</v>
      </c>
      <c r="G2275" s="1">
        <v>-0.05044564065</v>
      </c>
    </row>
    <row r="2276" ht="15.75" customHeight="1">
      <c r="A2276" s="1" t="str">
        <f t="shared" si="194"/>
        <v>CHCHD4</v>
      </c>
      <c r="B2276" s="1" t="s">
        <v>119</v>
      </c>
      <c r="C2276" s="1">
        <v>1.416634E7</v>
      </c>
      <c r="D2276" s="1" t="s">
        <v>8</v>
      </c>
      <c r="E2276" s="1">
        <v>23.0</v>
      </c>
      <c r="F2276" s="1" t="s">
        <v>2299</v>
      </c>
      <c r="G2276" s="1">
        <v>0.0280884164968</v>
      </c>
    </row>
    <row r="2277" ht="15.75" customHeight="1">
      <c r="A2277" s="1" t="str">
        <f t="shared" si="194"/>
        <v>CHCHD4</v>
      </c>
      <c r="B2277" s="1" t="s">
        <v>119</v>
      </c>
      <c r="C2277" s="1">
        <v>1.4166312E7</v>
      </c>
      <c r="D2277" s="1" t="s">
        <v>8</v>
      </c>
      <c r="E2277" s="1">
        <v>24.0</v>
      </c>
      <c r="F2277" s="1" t="s">
        <v>2300</v>
      </c>
      <c r="G2277" s="1">
        <v>-0.036386430074</v>
      </c>
    </row>
    <row r="2278" ht="15.75" customHeight="1">
      <c r="A2278" s="1" t="str">
        <f t="shared" ref="A2278:A2287" si="195">"CHCHD5"</f>
        <v>CHCHD5</v>
      </c>
      <c r="B2278" s="1" t="s">
        <v>256</v>
      </c>
      <c r="C2278" s="1">
        <v>1.1334205E8</v>
      </c>
      <c r="D2278" s="1" t="s">
        <v>14</v>
      </c>
      <c r="E2278" s="1">
        <v>23.0</v>
      </c>
      <c r="F2278" s="1" t="s">
        <v>2301</v>
      </c>
      <c r="G2278" s="1">
        <v>0.314062332348</v>
      </c>
    </row>
    <row r="2279" ht="15.75" customHeight="1">
      <c r="A2279" s="1" t="str">
        <f t="shared" si="195"/>
        <v>CHCHD5</v>
      </c>
      <c r="B2279" s="1" t="s">
        <v>256</v>
      </c>
      <c r="C2279" s="1">
        <v>1.13342216E8</v>
      </c>
      <c r="D2279" s="1" t="s">
        <v>14</v>
      </c>
      <c r="E2279" s="1">
        <v>23.0</v>
      </c>
      <c r="F2279" s="1" t="s">
        <v>2302</v>
      </c>
      <c r="G2279" s="1">
        <v>1.075264992</v>
      </c>
    </row>
    <row r="2280" ht="15.75" customHeight="1">
      <c r="A2280" s="1" t="str">
        <f t="shared" si="195"/>
        <v>CHCHD5</v>
      </c>
      <c r="B2280" s="1" t="s">
        <v>256</v>
      </c>
      <c r="C2280" s="1">
        <v>1.13342172E8</v>
      </c>
      <c r="D2280" s="1" t="s">
        <v>14</v>
      </c>
      <c r="E2280" s="1">
        <v>23.0</v>
      </c>
      <c r="F2280" s="1" t="s">
        <v>2303</v>
      </c>
      <c r="G2280" s="1">
        <v>0.518336464993</v>
      </c>
    </row>
    <row r="2281" ht="15.75" customHeight="1">
      <c r="A2281" s="1" t="str">
        <f t="shared" si="195"/>
        <v>CHCHD5</v>
      </c>
      <c r="B2281" s="1" t="s">
        <v>256</v>
      </c>
      <c r="C2281" s="1">
        <v>1.1334203E8</v>
      </c>
      <c r="D2281" s="1" t="s">
        <v>14</v>
      </c>
      <c r="E2281" s="1">
        <v>24.0</v>
      </c>
      <c r="F2281" s="1" t="s">
        <v>2304</v>
      </c>
      <c r="G2281" s="1">
        <v>0.613140837869</v>
      </c>
    </row>
    <row r="2282" ht="15.75" customHeight="1">
      <c r="A2282" s="1" t="str">
        <f t="shared" si="195"/>
        <v>CHCHD5</v>
      </c>
      <c r="B2282" s="1" t="s">
        <v>256</v>
      </c>
      <c r="C2282" s="1">
        <v>1.13342096E8</v>
      </c>
      <c r="D2282" s="1" t="s">
        <v>14</v>
      </c>
      <c r="E2282" s="1">
        <v>24.0</v>
      </c>
      <c r="F2282" s="1" t="s">
        <v>2305</v>
      </c>
      <c r="G2282" s="1">
        <v>0.754476667267</v>
      </c>
    </row>
    <row r="2283" ht="15.75" customHeight="1">
      <c r="A2283" s="1" t="str">
        <f t="shared" si="195"/>
        <v>CHCHD5</v>
      </c>
      <c r="B2283" s="1" t="s">
        <v>256</v>
      </c>
      <c r="C2283" s="1">
        <v>1.13342014E8</v>
      </c>
      <c r="D2283" s="1" t="s">
        <v>14</v>
      </c>
      <c r="E2283" s="1">
        <v>23.0</v>
      </c>
      <c r="F2283" s="1" t="s">
        <v>2306</v>
      </c>
      <c r="G2283" s="1">
        <v>0.29120118131</v>
      </c>
    </row>
    <row r="2284" ht="15.75" customHeight="1">
      <c r="A2284" s="1" t="str">
        <f t="shared" si="195"/>
        <v>CHCHD5</v>
      </c>
      <c r="B2284" s="1" t="s">
        <v>256</v>
      </c>
      <c r="C2284" s="1">
        <v>1.13342246E8</v>
      </c>
      <c r="D2284" s="1" t="s">
        <v>8</v>
      </c>
      <c r="E2284" s="1">
        <v>21.0</v>
      </c>
      <c r="F2284" s="1" t="s">
        <v>2307</v>
      </c>
      <c r="G2284" s="1">
        <v>1.07358272347</v>
      </c>
    </row>
    <row r="2285" ht="15.75" customHeight="1">
      <c r="A2285" s="1" t="str">
        <f t="shared" si="195"/>
        <v>CHCHD5</v>
      </c>
      <c r="B2285" s="1" t="s">
        <v>256</v>
      </c>
      <c r="C2285" s="1">
        <v>1.13342163E8</v>
      </c>
      <c r="D2285" s="1" t="s">
        <v>8</v>
      </c>
      <c r="E2285" s="1">
        <v>22.0</v>
      </c>
      <c r="F2285" s="1" t="s">
        <v>2308</v>
      </c>
      <c r="G2285" s="1">
        <v>0.0839523783182</v>
      </c>
    </row>
    <row r="2286" ht="15.75" customHeight="1">
      <c r="A2286" s="1" t="str">
        <f t="shared" si="195"/>
        <v>CHCHD5</v>
      </c>
      <c r="B2286" s="1" t="s">
        <v>256</v>
      </c>
      <c r="C2286" s="1">
        <v>1.1334212E8</v>
      </c>
      <c r="D2286" s="1" t="s">
        <v>14</v>
      </c>
      <c r="E2286" s="1">
        <v>24.0</v>
      </c>
      <c r="F2286" s="1" t="s">
        <v>2309</v>
      </c>
      <c r="G2286" s="1">
        <v>0.85115228453</v>
      </c>
    </row>
    <row r="2287" ht="15.75" customHeight="1">
      <c r="A2287" s="1" t="str">
        <f t="shared" si="195"/>
        <v>CHCHD5</v>
      </c>
      <c r="B2287" s="1" t="s">
        <v>256</v>
      </c>
      <c r="C2287" s="1">
        <v>1.13342051E8</v>
      </c>
      <c r="D2287" s="1" t="s">
        <v>8</v>
      </c>
      <c r="E2287" s="1">
        <v>24.0</v>
      </c>
      <c r="F2287" s="1" t="s">
        <v>2310</v>
      </c>
      <c r="G2287" s="1">
        <v>0.350578498891</v>
      </c>
    </row>
    <row r="2288" ht="15.75" customHeight="1">
      <c r="A2288" s="1" t="str">
        <f t="shared" ref="A2288:A2297" si="196">"CHD4"</f>
        <v>CHD4</v>
      </c>
      <c r="B2288" s="1" t="s">
        <v>379</v>
      </c>
      <c r="C2288" s="1">
        <v>6716290.0</v>
      </c>
      <c r="D2288" s="1" t="s">
        <v>14</v>
      </c>
      <c r="E2288" s="1">
        <v>24.0</v>
      </c>
      <c r="F2288" s="1" t="s">
        <v>2311</v>
      </c>
      <c r="G2288" s="1">
        <v>0.272370783325</v>
      </c>
    </row>
    <row r="2289" ht="15.75" customHeight="1">
      <c r="A2289" s="1" t="str">
        <f t="shared" si="196"/>
        <v>CHD4</v>
      </c>
      <c r="B2289" s="1" t="s">
        <v>379</v>
      </c>
      <c r="C2289" s="1">
        <v>6716355.0</v>
      </c>
      <c r="D2289" s="1" t="s">
        <v>14</v>
      </c>
      <c r="E2289" s="1">
        <v>23.0</v>
      </c>
      <c r="F2289" s="1" t="s">
        <v>2312</v>
      </c>
      <c r="G2289" s="1">
        <v>1.54065560554</v>
      </c>
    </row>
    <row r="2290" ht="15.75" customHeight="1">
      <c r="A2290" s="1" t="str">
        <f t="shared" si="196"/>
        <v>CHD4</v>
      </c>
      <c r="B2290" s="1" t="s">
        <v>379</v>
      </c>
      <c r="C2290" s="1">
        <v>6716278.0</v>
      </c>
      <c r="D2290" s="1" t="s">
        <v>14</v>
      </c>
      <c r="E2290" s="1">
        <v>23.0</v>
      </c>
      <c r="F2290" s="1" t="s">
        <v>2313</v>
      </c>
      <c r="G2290" s="1">
        <v>0.60539489055</v>
      </c>
    </row>
    <row r="2291" ht="15.75" customHeight="1">
      <c r="A2291" s="1" t="str">
        <f t="shared" si="196"/>
        <v>CHD4</v>
      </c>
      <c r="B2291" s="1" t="s">
        <v>379</v>
      </c>
      <c r="C2291" s="1">
        <v>6716412.0</v>
      </c>
      <c r="D2291" s="1" t="s">
        <v>14</v>
      </c>
      <c r="E2291" s="1">
        <v>24.0</v>
      </c>
      <c r="F2291" s="1" t="s">
        <v>2314</v>
      </c>
      <c r="G2291" s="1">
        <v>0.29964047929</v>
      </c>
    </row>
    <row r="2292" ht="15.75" customHeight="1">
      <c r="A2292" s="1" t="str">
        <f t="shared" si="196"/>
        <v>CHD4</v>
      </c>
      <c r="B2292" s="1" t="s">
        <v>379</v>
      </c>
      <c r="C2292" s="1">
        <v>6716423.0</v>
      </c>
      <c r="D2292" s="1" t="s">
        <v>14</v>
      </c>
      <c r="E2292" s="1">
        <v>24.0</v>
      </c>
      <c r="F2292" s="1" t="s">
        <v>2315</v>
      </c>
      <c r="G2292" s="1">
        <v>0.552461376251</v>
      </c>
    </row>
    <row r="2293" ht="15.75" customHeight="1">
      <c r="A2293" s="1" t="str">
        <f t="shared" si="196"/>
        <v>CHD4</v>
      </c>
      <c r="B2293" s="1" t="s">
        <v>379</v>
      </c>
      <c r="C2293" s="1">
        <v>6716445.0</v>
      </c>
      <c r="D2293" s="1" t="s">
        <v>14</v>
      </c>
      <c r="E2293" s="1">
        <v>24.0</v>
      </c>
      <c r="F2293" s="1" t="s">
        <v>2316</v>
      </c>
      <c r="G2293" s="1">
        <v>-0.0980460439353</v>
      </c>
    </row>
    <row r="2294" ht="15.75" customHeight="1">
      <c r="A2294" s="1" t="str">
        <f t="shared" si="196"/>
        <v>CHD4</v>
      </c>
      <c r="B2294" s="1" t="s">
        <v>379</v>
      </c>
      <c r="C2294" s="1">
        <v>6716491.0</v>
      </c>
      <c r="D2294" s="1" t="s">
        <v>14</v>
      </c>
      <c r="E2294" s="1">
        <v>23.0</v>
      </c>
      <c r="F2294" s="1" t="s">
        <v>2317</v>
      </c>
      <c r="G2294" s="1">
        <v>0.477076299761</v>
      </c>
    </row>
    <row r="2295" ht="15.75" customHeight="1">
      <c r="A2295" s="1" t="str">
        <f t="shared" si="196"/>
        <v>CHD4</v>
      </c>
      <c r="B2295" s="1" t="s">
        <v>379</v>
      </c>
      <c r="C2295" s="1">
        <v>6716541.0</v>
      </c>
      <c r="D2295" s="1" t="s">
        <v>14</v>
      </c>
      <c r="E2295" s="1">
        <v>24.0</v>
      </c>
      <c r="F2295" s="1" t="s">
        <v>2318</v>
      </c>
      <c r="G2295" s="1">
        <v>0.367284813196</v>
      </c>
    </row>
    <row r="2296" ht="15.75" customHeight="1">
      <c r="A2296" s="1" t="str">
        <f t="shared" si="196"/>
        <v>CHD4</v>
      </c>
      <c r="B2296" s="1" t="s">
        <v>379</v>
      </c>
      <c r="C2296" s="1">
        <v>6716372.0</v>
      </c>
      <c r="D2296" s="1" t="s">
        <v>14</v>
      </c>
      <c r="E2296" s="1">
        <v>24.0</v>
      </c>
      <c r="F2296" s="1" t="s">
        <v>2319</v>
      </c>
      <c r="G2296" s="1">
        <v>0.2112800119</v>
      </c>
    </row>
    <row r="2297" ht="15.75" customHeight="1">
      <c r="A2297" s="1" t="str">
        <f t="shared" si="196"/>
        <v>CHD4</v>
      </c>
      <c r="B2297" s="1" t="s">
        <v>379</v>
      </c>
      <c r="C2297" s="1">
        <v>6716389.0</v>
      </c>
      <c r="D2297" s="1" t="s">
        <v>14</v>
      </c>
      <c r="E2297" s="1">
        <v>24.0</v>
      </c>
      <c r="F2297" s="1" t="s">
        <v>2320</v>
      </c>
      <c r="G2297" s="1">
        <v>0.853949503913</v>
      </c>
    </row>
    <row r="2298" ht="15.75" customHeight="1">
      <c r="A2298" s="1" t="str">
        <f t="shared" ref="A2298:A2317" si="197">"CHEK1"</f>
        <v>CHEK1</v>
      </c>
      <c r="B2298" s="1" t="s">
        <v>328</v>
      </c>
      <c r="C2298" s="1">
        <v>1.2549528E8</v>
      </c>
      <c r="D2298" s="1" t="s">
        <v>8</v>
      </c>
      <c r="E2298" s="1">
        <v>23.0</v>
      </c>
      <c r="F2298" s="1" t="s">
        <v>2321</v>
      </c>
      <c r="G2298" s="1">
        <v>-0.10108422064</v>
      </c>
    </row>
    <row r="2299" ht="15.75" customHeight="1">
      <c r="A2299" s="1" t="str">
        <f t="shared" si="197"/>
        <v>CHEK1</v>
      </c>
      <c r="B2299" s="1" t="s">
        <v>328</v>
      </c>
      <c r="C2299" s="1">
        <v>1.25496531E8</v>
      </c>
      <c r="D2299" s="1" t="s">
        <v>14</v>
      </c>
      <c r="E2299" s="1">
        <v>25.0</v>
      </c>
      <c r="F2299" s="1" t="s">
        <v>2322</v>
      </c>
      <c r="G2299" s="1">
        <v>0.126710479251</v>
      </c>
    </row>
    <row r="2300" ht="15.75" customHeight="1">
      <c r="A2300" s="1" t="str">
        <f t="shared" si="197"/>
        <v>CHEK1</v>
      </c>
      <c r="B2300" s="1" t="s">
        <v>328</v>
      </c>
      <c r="C2300" s="1">
        <v>1.25495199E8</v>
      </c>
      <c r="D2300" s="1" t="s">
        <v>14</v>
      </c>
      <c r="E2300" s="1">
        <v>25.0</v>
      </c>
      <c r="F2300" s="1" t="s">
        <v>2323</v>
      </c>
      <c r="G2300" s="1">
        <v>0.0827390548436</v>
      </c>
    </row>
    <row r="2301" ht="15.75" customHeight="1">
      <c r="A2301" s="1" t="str">
        <f t="shared" si="197"/>
        <v>CHEK1</v>
      </c>
      <c r="B2301" s="1" t="s">
        <v>328</v>
      </c>
      <c r="C2301" s="1">
        <v>1.25496518E8</v>
      </c>
      <c r="D2301" s="1" t="s">
        <v>14</v>
      </c>
      <c r="E2301" s="1">
        <v>25.0</v>
      </c>
      <c r="F2301" s="1" t="s">
        <v>2324</v>
      </c>
      <c r="G2301" s="1">
        <v>0.04485359888</v>
      </c>
    </row>
    <row r="2302" ht="15.75" customHeight="1">
      <c r="A2302" s="1" t="str">
        <f t="shared" si="197"/>
        <v>CHEK1</v>
      </c>
      <c r="B2302" s="1" t="s">
        <v>328</v>
      </c>
      <c r="C2302" s="1">
        <v>1.25496475E8</v>
      </c>
      <c r="D2302" s="1" t="s">
        <v>14</v>
      </c>
      <c r="E2302" s="1">
        <v>24.0</v>
      </c>
      <c r="F2302" s="1" t="s">
        <v>2325</v>
      </c>
      <c r="G2302" s="1">
        <v>0.176272228017</v>
      </c>
    </row>
    <row r="2303" ht="15.75" customHeight="1">
      <c r="A2303" s="1" t="str">
        <f t="shared" si="197"/>
        <v>CHEK1</v>
      </c>
      <c r="B2303" s="1" t="s">
        <v>328</v>
      </c>
      <c r="C2303" s="1">
        <v>1.25496217E8</v>
      </c>
      <c r="D2303" s="1" t="s">
        <v>14</v>
      </c>
      <c r="E2303" s="1">
        <v>25.0</v>
      </c>
      <c r="F2303" s="1" t="s">
        <v>2326</v>
      </c>
      <c r="G2303" s="1">
        <v>0.414092182651</v>
      </c>
    </row>
    <row r="2304" ht="15.75" customHeight="1">
      <c r="A2304" s="1" t="str">
        <f t="shared" si="197"/>
        <v>CHEK1</v>
      </c>
      <c r="B2304" s="1" t="s">
        <v>328</v>
      </c>
      <c r="C2304" s="1">
        <v>1.25495279E8</v>
      </c>
      <c r="D2304" s="1" t="s">
        <v>14</v>
      </c>
      <c r="E2304" s="1">
        <v>23.0</v>
      </c>
      <c r="F2304" s="1" t="s">
        <v>2327</v>
      </c>
      <c r="G2304" s="1">
        <v>0.0316998671703</v>
      </c>
    </row>
    <row r="2305" ht="15.75" customHeight="1">
      <c r="A2305" s="1" t="str">
        <f t="shared" si="197"/>
        <v>CHEK1</v>
      </c>
      <c r="B2305" s="1" t="s">
        <v>328</v>
      </c>
      <c r="C2305" s="1">
        <v>1.25495241E8</v>
      </c>
      <c r="D2305" s="1" t="s">
        <v>8</v>
      </c>
      <c r="E2305" s="1">
        <v>27.0</v>
      </c>
      <c r="F2305" s="1" t="s">
        <v>2328</v>
      </c>
      <c r="G2305" s="1">
        <v>-0.184913182481</v>
      </c>
    </row>
    <row r="2306" ht="15.75" customHeight="1">
      <c r="A2306" s="1" t="str">
        <f t="shared" si="197"/>
        <v>CHEK1</v>
      </c>
      <c r="B2306" s="1" t="s">
        <v>328</v>
      </c>
      <c r="C2306" s="1">
        <v>1.25496423E8</v>
      </c>
      <c r="D2306" s="1" t="s">
        <v>8</v>
      </c>
      <c r="E2306" s="1">
        <v>23.0</v>
      </c>
      <c r="F2306" s="1" t="s">
        <v>2329</v>
      </c>
      <c r="G2306" s="1">
        <v>0.518396485754</v>
      </c>
    </row>
    <row r="2307" ht="15.75" customHeight="1">
      <c r="A2307" s="1" t="str">
        <f t="shared" si="197"/>
        <v>CHEK1</v>
      </c>
      <c r="B2307" s="1" t="s">
        <v>328</v>
      </c>
      <c r="C2307" s="1">
        <v>1.25495218E8</v>
      </c>
      <c r="D2307" s="1" t="s">
        <v>8</v>
      </c>
      <c r="E2307" s="1">
        <v>25.0</v>
      </c>
      <c r="F2307" s="1" t="s">
        <v>2330</v>
      </c>
      <c r="G2307" s="1">
        <v>-0.035741628928</v>
      </c>
    </row>
    <row r="2308" ht="15.75" customHeight="1">
      <c r="A2308" s="1" t="str">
        <f t="shared" si="197"/>
        <v>CHEK1</v>
      </c>
      <c r="B2308" s="1" t="s">
        <v>328</v>
      </c>
      <c r="C2308" s="1">
        <v>1.25495204E8</v>
      </c>
      <c r="D2308" s="1" t="s">
        <v>8</v>
      </c>
      <c r="E2308" s="1">
        <v>25.0</v>
      </c>
      <c r="F2308" s="1" t="s">
        <v>2331</v>
      </c>
      <c r="G2308" s="1">
        <v>-0.0911029014233</v>
      </c>
    </row>
    <row r="2309" ht="15.75" customHeight="1">
      <c r="A2309" s="1" t="str">
        <f t="shared" si="197"/>
        <v>CHEK1</v>
      </c>
      <c r="B2309" s="1" t="s">
        <v>328</v>
      </c>
      <c r="C2309" s="1">
        <v>1.25495295E8</v>
      </c>
      <c r="D2309" s="1" t="s">
        <v>8</v>
      </c>
      <c r="E2309" s="1">
        <v>24.0</v>
      </c>
      <c r="F2309" s="1" t="s">
        <v>2332</v>
      </c>
      <c r="G2309" s="1">
        <v>0.133940814306</v>
      </c>
    </row>
    <row r="2310" ht="15.75" customHeight="1">
      <c r="A2310" s="1" t="str">
        <f t="shared" si="197"/>
        <v>CHEK1</v>
      </c>
      <c r="B2310" s="1" t="s">
        <v>328</v>
      </c>
      <c r="C2310" s="1">
        <v>1.25495305E8</v>
      </c>
      <c r="D2310" s="1" t="s">
        <v>8</v>
      </c>
      <c r="E2310" s="1">
        <v>24.0</v>
      </c>
      <c r="F2310" s="1" t="s">
        <v>2333</v>
      </c>
      <c r="G2310" s="1">
        <v>0.178066254641</v>
      </c>
    </row>
    <row r="2311" ht="15.75" customHeight="1">
      <c r="A2311" s="1" t="str">
        <f t="shared" si="197"/>
        <v>CHEK1</v>
      </c>
      <c r="B2311" s="1" t="s">
        <v>328</v>
      </c>
      <c r="C2311" s="1">
        <v>1.25495147E8</v>
      </c>
      <c r="D2311" s="1" t="s">
        <v>14</v>
      </c>
      <c r="E2311" s="1">
        <v>23.0</v>
      </c>
      <c r="F2311" s="1" t="s">
        <v>2334</v>
      </c>
      <c r="G2311" s="1">
        <v>0.0796282347817</v>
      </c>
    </row>
    <row r="2312" ht="15.75" customHeight="1">
      <c r="A2312" s="1" t="str">
        <f t="shared" si="197"/>
        <v>CHEK1</v>
      </c>
      <c r="B2312" s="1" t="s">
        <v>328</v>
      </c>
      <c r="C2312" s="1">
        <v>1.25496255E8</v>
      </c>
      <c r="D2312" s="1" t="s">
        <v>8</v>
      </c>
      <c r="E2312" s="1">
        <v>24.0</v>
      </c>
      <c r="F2312" s="1" t="s">
        <v>2335</v>
      </c>
      <c r="G2312" s="1">
        <v>1.47708459877</v>
      </c>
    </row>
    <row r="2313" ht="15.75" customHeight="1">
      <c r="A2313" s="1" t="str">
        <f t="shared" si="197"/>
        <v>CHEK1</v>
      </c>
      <c r="B2313" s="1" t="s">
        <v>328</v>
      </c>
      <c r="C2313" s="1">
        <v>1.25495169E8</v>
      </c>
      <c r="D2313" s="1" t="s">
        <v>14</v>
      </c>
      <c r="E2313" s="1">
        <v>24.0</v>
      </c>
      <c r="F2313" s="1" t="s">
        <v>2336</v>
      </c>
      <c r="G2313" s="1">
        <v>-0.0101504142437</v>
      </c>
    </row>
    <row r="2314" ht="15.75" customHeight="1">
      <c r="A2314" s="1" t="str">
        <f t="shared" si="197"/>
        <v>CHEK1</v>
      </c>
      <c r="B2314" s="1" t="s">
        <v>328</v>
      </c>
      <c r="C2314" s="1">
        <v>1.25496335E8</v>
      </c>
      <c r="D2314" s="1" t="s">
        <v>8</v>
      </c>
      <c r="E2314" s="1">
        <v>21.0</v>
      </c>
      <c r="F2314" s="1" t="s">
        <v>2337</v>
      </c>
      <c r="G2314" s="1">
        <v>0.0308465681515</v>
      </c>
    </row>
    <row r="2315" ht="15.75" customHeight="1">
      <c r="A2315" s="1" t="str">
        <f t="shared" si="197"/>
        <v>CHEK1</v>
      </c>
      <c r="B2315" s="1" t="s">
        <v>328</v>
      </c>
      <c r="C2315" s="1">
        <v>1.25496272E8</v>
      </c>
      <c r="D2315" s="1" t="s">
        <v>8</v>
      </c>
      <c r="E2315" s="1">
        <v>23.0</v>
      </c>
      <c r="F2315" s="1" t="s">
        <v>2338</v>
      </c>
      <c r="G2315" s="1">
        <v>1.00451891548</v>
      </c>
    </row>
    <row r="2316" ht="15.75" customHeight="1">
      <c r="A2316" s="1" t="str">
        <f t="shared" si="197"/>
        <v>CHEK1</v>
      </c>
      <c r="B2316" s="1" t="s">
        <v>328</v>
      </c>
      <c r="C2316" s="1">
        <v>1.25496347E8</v>
      </c>
      <c r="D2316" s="1" t="s">
        <v>8</v>
      </c>
      <c r="E2316" s="1">
        <v>25.0</v>
      </c>
      <c r="F2316" s="1" t="s">
        <v>2339</v>
      </c>
      <c r="G2316" s="1">
        <v>0.300404783538</v>
      </c>
    </row>
    <row r="2317" ht="15.75" customHeight="1">
      <c r="A2317" s="1" t="str">
        <f t="shared" si="197"/>
        <v>CHEK1</v>
      </c>
      <c r="B2317" s="1" t="s">
        <v>328</v>
      </c>
      <c r="C2317" s="1">
        <v>1.25496368E8</v>
      </c>
      <c r="D2317" s="1" t="s">
        <v>8</v>
      </c>
      <c r="E2317" s="1">
        <v>25.0</v>
      </c>
      <c r="F2317" s="1" t="s">
        <v>2340</v>
      </c>
      <c r="G2317" s="1">
        <v>-0.019753579447</v>
      </c>
    </row>
    <row r="2318" ht="15.75" customHeight="1">
      <c r="A2318" s="1" t="str">
        <f t="shared" ref="A2318:A2327" si="198">"CHERP"</f>
        <v>CHERP</v>
      </c>
      <c r="B2318" s="1" t="s">
        <v>277</v>
      </c>
      <c r="C2318" s="1">
        <v>1.6653355E7</v>
      </c>
      <c r="D2318" s="1" t="s">
        <v>14</v>
      </c>
      <c r="E2318" s="1">
        <v>24.0</v>
      </c>
      <c r="F2318" s="1" t="s">
        <v>2341</v>
      </c>
      <c r="G2318" s="1">
        <v>0.0541836543638</v>
      </c>
    </row>
    <row r="2319" ht="15.75" customHeight="1">
      <c r="A2319" s="1" t="str">
        <f t="shared" si="198"/>
        <v>CHERP</v>
      </c>
      <c r="B2319" s="1" t="s">
        <v>277</v>
      </c>
      <c r="C2319" s="1">
        <v>1.6653179E7</v>
      </c>
      <c r="D2319" s="1" t="s">
        <v>14</v>
      </c>
      <c r="E2319" s="1">
        <v>24.0</v>
      </c>
      <c r="F2319" s="1" t="s">
        <v>2342</v>
      </c>
      <c r="G2319" s="1">
        <v>0.436287388154</v>
      </c>
    </row>
    <row r="2320" ht="15.75" customHeight="1">
      <c r="A2320" s="1" t="str">
        <f t="shared" si="198"/>
        <v>CHERP</v>
      </c>
      <c r="B2320" s="1" t="s">
        <v>277</v>
      </c>
      <c r="C2320" s="1">
        <v>1.6653156E7</v>
      </c>
      <c r="D2320" s="1" t="s">
        <v>14</v>
      </c>
      <c r="E2320" s="1">
        <v>24.0</v>
      </c>
      <c r="F2320" s="1" t="s">
        <v>2343</v>
      </c>
      <c r="G2320" s="1">
        <v>0.0123883718894</v>
      </c>
    </row>
    <row r="2321" ht="15.75" customHeight="1">
      <c r="A2321" s="1" t="str">
        <f t="shared" si="198"/>
        <v>CHERP</v>
      </c>
      <c r="B2321" s="1" t="s">
        <v>277</v>
      </c>
      <c r="C2321" s="1">
        <v>1.6653219E7</v>
      </c>
      <c r="D2321" s="1" t="s">
        <v>8</v>
      </c>
      <c r="E2321" s="1">
        <v>22.0</v>
      </c>
      <c r="F2321" s="1" t="s">
        <v>2344</v>
      </c>
      <c r="G2321" s="1">
        <v>1.98188505826</v>
      </c>
    </row>
    <row r="2322" ht="15.75" customHeight="1">
      <c r="A2322" s="1" t="str">
        <f t="shared" si="198"/>
        <v>CHERP</v>
      </c>
      <c r="B2322" s="1" t="s">
        <v>277</v>
      </c>
      <c r="C2322" s="1">
        <v>1.6653231E7</v>
      </c>
      <c r="D2322" s="1" t="s">
        <v>8</v>
      </c>
      <c r="E2322" s="1">
        <v>23.0</v>
      </c>
      <c r="F2322" s="1" t="s">
        <v>2345</v>
      </c>
      <c r="G2322" s="1">
        <v>0.58182755359</v>
      </c>
    </row>
    <row r="2323" ht="15.75" customHeight="1">
      <c r="A2323" s="1" t="str">
        <f t="shared" si="198"/>
        <v>CHERP</v>
      </c>
      <c r="B2323" s="1" t="s">
        <v>277</v>
      </c>
      <c r="C2323" s="1">
        <v>1.6653277E7</v>
      </c>
      <c r="D2323" s="1" t="s">
        <v>8</v>
      </c>
      <c r="E2323" s="1">
        <v>24.0</v>
      </c>
      <c r="F2323" s="1" t="s">
        <v>2346</v>
      </c>
      <c r="G2323" s="1">
        <v>-0.0854778255711</v>
      </c>
    </row>
    <row r="2324" ht="15.75" customHeight="1">
      <c r="A2324" s="1" t="str">
        <f t="shared" si="198"/>
        <v>CHERP</v>
      </c>
      <c r="B2324" s="1" t="s">
        <v>277</v>
      </c>
      <c r="C2324" s="1">
        <v>1.6653119E7</v>
      </c>
      <c r="D2324" s="1" t="s">
        <v>14</v>
      </c>
      <c r="E2324" s="1">
        <v>24.0</v>
      </c>
      <c r="F2324" s="1" t="s">
        <v>2347</v>
      </c>
      <c r="G2324" s="1">
        <v>-0.00289366444949</v>
      </c>
    </row>
    <row r="2325" ht="15.75" customHeight="1">
      <c r="A2325" s="1" t="str">
        <f t="shared" si="198"/>
        <v>CHERP</v>
      </c>
      <c r="B2325" s="1" t="s">
        <v>277</v>
      </c>
      <c r="C2325" s="1">
        <v>1.6653127E7</v>
      </c>
      <c r="D2325" s="1" t="s">
        <v>14</v>
      </c>
      <c r="E2325" s="1">
        <v>24.0</v>
      </c>
      <c r="F2325" s="1" t="s">
        <v>2348</v>
      </c>
      <c r="G2325" s="1">
        <v>0.251416749945</v>
      </c>
    </row>
    <row r="2326" ht="15.75" customHeight="1">
      <c r="A2326" s="1" t="str">
        <f t="shared" si="198"/>
        <v>CHERP</v>
      </c>
      <c r="B2326" s="1" t="s">
        <v>277</v>
      </c>
      <c r="C2326" s="1">
        <v>1.6653387E7</v>
      </c>
      <c r="D2326" s="1" t="s">
        <v>14</v>
      </c>
      <c r="E2326" s="1">
        <v>23.0</v>
      </c>
      <c r="F2326" s="1" t="s">
        <v>2349</v>
      </c>
      <c r="G2326" s="1">
        <v>0.0258566771149</v>
      </c>
    </row>
    <row r="2327" ht="15.75" customHeight="1">
      <c r="A2327" s="1" t="str">
        <f t="shared" si="198"/>
        <v>CHERP</v>
      </c>
      <c r="B2327" s="1" t="s">
        <v>277</v>
      </c>
      <c r="C2327" s="1">
        <v>1.665317E7</v>
      </c>
      <c r="D2327" s="1" t="s">
        <v>14</v>
      </c>
      <c r="E2327" s="1">
        <v>24.0</v>
      </c>
      <c r="F2327" s="1" t="s">
        <v>2350</v>
      </c>
      <c r="G2327" s="1">
        <v>0.321691156077</v>
      </c>
    </row>
    <row r="2328" ht="15.75" customHeight="1">
      <c r="A2328" s="1" t="str">
        <f t="shared" ref="A2328:A2337" si="199">"CHIC2"</f>
        <v>CHIC2</v>
      </c>
      <c r="B2328" s="1" t="s">
        <v>87</v>
      </c>
      <c r="C2328" s="1">
        <v>5.4930631E7</v>
      </c>
      <c r="D2328" s="1" t="s">
        <v>14</v>
      </c>
      <c r="E2328" s="1">
        <v>24.0</v>
      </c>
      <c r="F2328" s="1" t="s">
        <v>2351</v>
      </c>
      <c r="G2328" s="1">
        <v>1.21293303592</v>
      </c>
    </row>
    <row r="2329" ht="15.75" customHeight="1">
      <c r="A2329" s="1" t="str">
        <f t="shared" si="199"/>
        <v>CHIC2</v>
      </c>
      <c r="B2329" s="1" t="s">
        <v>87</v>
      </c>
      <c r="C2329" s="1">
        <v>5.4930576E7</v>
      </c>
      <c r="D2329" s="1" t="s">
        <v>8</v>
      </c>
      <c r="E2329" s="1">
        <v>23.0</v>
      </c>
      <c r="F2329" s="1" t="s">
        <v>2352</v>
      </c>
      <c r="G2329" s="1">
        <v>0.0284080190137</v>
      </c>
    </row>
    <row r="2330" ht="15.75" customHeight="1">
      <c r="A2330" s="1" t="str">
        <f t="shared" si="199"/>
        <v>CHIC2</v>
      </c>
      <c r="B2330" s="1" t="s">
        <v>87</v>
      </c>
      <c r="C2330" s="1">
        <v>5.4930582E7</v>
      </c>
      <c r="D2330" s="1" t="s">
        <v>8</v>
      </c>
      <c r="E2330" s="1">
        <v>24.0</v>
      </c>
      <c r="F2330" s="1" t="s">
        <v>2353</v>
      </c>
      <c r="G2330" s="1">
        <v>0.914720848718</v>
      </c>
    </row>
    <row r="2331" ht="15.75" customHeight="1">
      <c r="A2331" s="1" t="str">
        <f t="shared" si="199"/>
        <v>CHIC2</v>
      </c>
      <c r="B2331" s="1" t="s">
        <v>87</v>
      </c>
      <c r="C2331" s="1">
        <v>5.493089E7</v>
      </c>
      <c r="D2331" s="1" t="s">
        <v>14</v>
      </c>
      <c r="E2331" s="1">
        <v>24.0</v>
      </c>
      <c r="F2331" s="1" t="s">
        <v>2354</v>
      </c>
      <c r="G2331" s="1">
        <v>-0.0389839636428</v>
      </c>
    </row>
    <row r="2332" ht="15.75" customHeight="1">
      <c r="A2332" s="1" t="str">
        <f t="shared" si="199"/>
        <v>CHIC2</v>
      </c>
      <c r="B2332" s="1" t="s">
        <v>87</v>
      </c>
      <c r="C2332" s="1">
        <v>5.4930846E7</v>
      </c>
      <c r="D2332" s="1" t="s">
        <v>14</v>
      </c>
      <c r="E2332" s="1">
        <v>24.0</v>
      </c>
      <c r="F2332" s="1" t="s">
        <v>2355</v>
      </c>
      <c r="G2332" s="1">
        <v>0.55905155931</v>
      </c>
    </row>
    <row r="2333" ht="15.75" customHeight="1">
      <c r="A2333" s="1" t="str">
        <f t="shared" si="199"/>
        <v>CHIC2</v>
      </c>
      <c r="B2333" s="1" t="s">
        <v>87</v>
      </c>
      <c r="C2333" s="1">
        <v>5.4930626E7</v>
      </c>
      <c r="D2333" s="1" t="s">
        <v>14</v>
      </c>
      <c r="E2333" s="1">
        <v>24.0</v>
      </c>
      <c r="F2333" s="1" t="s">
        <v>2356</v>
      </c>
      <c r="G2333" s="1">
        <v>0.87234611536</v>
      </c>
    </row>
    <row r="2334" ht="15.75" customHeight="1">
      <c r="A2334" s="1" t="str">
        <f t="shared" si="199"/>
        <v>CHIC2</v>
      </c>
      <c r="B2334" s="1" t="s">
        <v>87</v>
      </c>
      <c r="C2334" s="1">
        <v>5.4930719E7</v>
      </c>
      <c r="D2334" s="1" t="s">
        <v>8</v>
      </c>
      <c r="E2334" s="1">
        <v>22.0</v>
      </c>
      <c r="F2334" s="1" t="s">
        <v>2357</v>
      </c>
      <c r="G2334" s="1">
        <v>0.409929784543</v>
      </c>
    </row>
    <row r="2335" ht="15.75" customHeight="1">
      <c r="A2335" s="1" t="str">
        <f t="shared" si="199"/>
        <v>CHIC2</v>
      </c>
      <c r="B2335" s="1" t="s">
        <v>87</v>
      </c>
      <c r="C2335" s="1">
        <v>5.4930791E7</v>
      </c>
      <c r="D2335" s="1" t="s">
        <v>8</v>
      </c>
      <c r="E2335" s="1">
        <v>24.0</v>
      </c>
      <c r="F2335" s="1" t="s">
        <v>2358</v>
      </c>
      <c r="G2335" s="1">
        <v>0.730410918651</v>
      </c>
    </row>
    <row r="2336" ht="15.75" customHeight="1">
      <c r="A2336" s="1" t="str">
        <f t="shared" si="199"/>
        <v>CHIC2</v>
      </c>
      <c r="B2336" s="1" t="s">
        <v>87</v>
      </c>
      <c r="C2336" s="1">
        <v>5.4930612E7</v>
      </c>
      <c r="D2336" s="1" t="s">
        <v>8</v>
      </c>
      <c r="E2336" s="1">
        <v>23.0</v>
      </c>
      <c r="F2336" s="1" t="s">
        <v>2359</v>
      </c>
      <c r="G2336" s="1">
        <v>0.0925872461274</v>
      </c>
    </row>
    <row r="2337" ht="15.75" customHeight="1">
      <c r="A2337" s="1" t="str">
        <f t="shared" si="199"/>
        <v>CHIC2</v>
      </c>
      <c r="B2337" s="1" t="s">
        <v>87</v>
      </c>
      <c r="C2337" s="1">
        <v>5.4930703E7</v>
      </c>
      <c r="D2337" s="1" t="s">
        <v>8</v>
      </c>
      <c r="E2337" s="1">
        <v>24.0</v>
      </c>
      <c r="F2337" s="1" t="s">
        <v>2360</v>
      </c>
      <c r="G2337" s="1">
        <v>0.0697286014592</v>
      </c>
    </row>
    <row r="2338" ht="15.75" customHeight="1">
      <c r="A2338" s="1" t="str">
        <f t="shared" ref="A2338:A2357" si="200">"CHMP2A"</f>
        <v>CHMP2A</v>
      </c>
      <c r="B2338" s="1" t="s">
        <v>277</v>
      </c>
      <c r="C2338" s="1">
        <v>5.9066336E7</v>
      </c>
      <c r="D2338" s="1" t="s">
        <v>8</v>
      </c>
      <c r="E2338" s="1">
        <v>24.0</v>
      </c>
      <c r="F2338" s="1" t="s">
        <v>2361</v>
      </c>
      <c r="G2338" s="1">
        <v>0.656716397064</v>
      </c>
    </row>
    <row r="2339" ht="15.75" customHeight="1">
      <c r="A2339" s="1" t="str">
        <f t="shared" si="200"/>
        <v>CHMP2A</v>
      </c>
      <c r="B2339" s="1" t="s">
        <v>277</v>
      </c>
      <c r="C2339" s="1">
        <v>5.906573E7</v>
      </c>
      <c r="D2339" s="1" t="s">
        <v>8</v>
      </c>
      <c r="E2339" s="1">
        <v>24.0</v>
      </c>
      <c r="F2339" s="1" t="s">
        <v>2362</v>
      </c>
      <c r="G2339" s="1">
        <v>0.0670634718144</v>
      </c>
    </row>
    <row r="2340" ht="15.75" customHeight="1">
      <c r="A2340" s="1" t="str">
        <f t="shared" si="200"/>
        <v>CHMP2A</v>
      </c>
      <c r="B2340" s="1" t="s">
        <v>277</v>
      </c>
      <c r="C2340" s="1">
        <v>5.9065793E7</v>
      </c>
      <c r="D2340" s="1" t="s">
        <v>8</v>
      </c>
      <c r="E2340" s="1">
        <v>25.0</v>
      </c>
      <c r="F2340" s="1" t="s">
        <v>2363</v>
      </c>
      <c r="G2340" s="1">
        <v>-0.0423382994368</v>
      </c>
    </row>
    <row r="2341" ht="15.75" customHeight="1">
      <c r="A2341" s="1" t="str">
        <f t="shared" si="200"/>
        <v>CHMP2A</v>
      </c>
      <c r="B2341" s="1" t="s">
        <v>277</v>
      </c>
      <c r="C2341" s="1">
        <v>5.9065805E7</v>
      </c>
      <c r="D2341" s="1" t="s">
        <v>8</v>
      </c>
      <c r="E2341" s="1">
        <v>24.0</v>
      </c>
      <c r="F2341" s="1" t="s">
        <v>2364</v>
      </c>
      <c r="G2341" s="1">
        <v>0.0115838957323</v>
      </c>
    </row>
    <row r="2342" ht="15.75" customHeight="1">
      <c r="A2342" s="1" t="str">
        <f t="shared" si="200"/>
        <v>CHMP2A</v>
      </c>
      <c r="B2342" s="1" t="s">
        <v>277</v>
      </c>
      <c r="C2342" s="1">
        <v>5.9065836E7</v>
      </c>
      <c r="D2342" s="1" t="s">
        <v>8</v>
      </c>
      <c r="E2342" s="1">
        <v>24.0</v>
      </c>
      <c r="F2342" s="1" t="s">
        <v>2365</v>
      </c>
      <c r="G2342" s="1">
        <v>-0.0337304471943</v>
      </c>
    </row>
    <row r="2343" ht="15.75" customHeight="1">
      <c r="A2343" s="1" t="str">
        <f t="shared" si="200"/>
        <v>CHMP2A</v>
      </c>
      <c r="B2343" s="1" t="s">
        <v>277</v>
      </c>
      <c r="C2343" s="1">
        <v>5.906623E7</v>
      </c>
      <c r="D2343" s="1" t="s">
        <v>8</v>
      </c>
      <c r="E2343" s="1">
        <v>22.0</v>
      </c>
      <c r="F2343" s="1" t="s">
        <v>2366</v>
      </c>
      <c r="G2343" s="1">
        <v>0.223101431364</v>
      </c>
    </row>
    <row r="2344" ht="15.75" customHeight="1">
      <c r="A2344" s="1" t="str">
        <f t="shared" si="200"/>
        <v>CHMP2A</v>
      </c>
      <c r="B2344" s="1" t="s">
        <v>277</v>
      </c>
      <c r="C2344" s="1">
        <v>5.9066388E7</v>
      </c>
      <c r="D2344" s="1" t="s">
        <v>14</v>
      </c>
      <c r="E2344" s="1">
        <v>23.0</v>
      </c>
      <c r="F2344" s="1" t="s">
        <v>2367</v>
      </c>
      <c r="G2344" s="1">
        <v>0.0611009022386</v>
      </c>
    </row>
    <row r="2345" ht="15.75" customHeight="1">
      <c r="A2345" s="1" t="str">
        <f t="shared" si="200"/>
        <v>CHMP2A</v>
      </c>
      <c r="B2345" s="1" t="s">
        <v>277</v>
      </c>
      <c r="C2345" s="1">
        <v>5.9066343E7</v>
      </c>
      <c r="D2345" s="1" t="s">
        <v>14</v>
      </c>
      <c r="E2345" s="1">
        <v>24.0</v>
      </c>
      <c r="F2345" s="1" t="s">
        <v>2368</v>
      </c>
      <c r="G2345" s="1">
        <v>0.0682281992088</v>
      </c>
    </row>
    <row r="2346" ht="15.75" customHeight="1">
      <c r="A2346" s="1" t="str">
        <f t="shared" si="200"/>
        <v>CHMP2A</v>
      </c>
      <c r="B2346" s="1" t="s">
        <v>277</v>
      </c>
      <c r="C2346" s="1">
        <v>5.9066293E7</v>
      </c>
      <c r="D2346" s="1" t="s">
        <v>14</v>
      </c>
      <c r="E2346" s="1">
        <v>22.0</v>
      </c>
      <c r="F2346" s="1" t="s">
        <v>2369</v>
      </c>
      <c r="G2346" s="1">
        <v>0.332071739719</v>
      </c>
    </row>
    <row r="2347" ht="15.75" customHeight="1">
      <c r="A2347" s="1" t="str">
        <f t="shared" si="200"/>
        <v>CHMP2A</v>
      </c>
      <c r="B2347" s="1" t="s">
        <v>277</v>
      </c>
      <c r="C2347" s="1">
        <v>5.9066282E7</v>
      </c>
      <c r="D2347" s="1" t="s">
        <v>14</v>
      </c>
      <c r="E2347" s="1">
        <v>24.0</v>
      </c>
      <c r="F2347" s="1" t="s">
        <v>2370</v>
      </c>
      <c r="G2347" s="1">
        <v>1.35490006237</v>
      </c>
    </row>
    <row r="2348" ht="15.75" customHeight="1">
      <c r="A2348" s="1" t="str">
        <f t="shared" si="200"/>
        <v>CHMP2A</v>
      </c>
      <c r="B2348" s="1" t="s">
        <v>277</v>
      </c>
      <c r="C2348" s="1">
        <v>5.9066249E7</v>
      </c>
      <c r="D2348" s="1" t="s">
        <v>14</v>
      </c>
      <c r="E2348" s="1">
        <v>24.0</v>
      </c>
      <c r="F2348" s="1" t="s">
        <v>2371</v>
      </c>
      <c r="G2348" s="1">
        <v>0.180840939958</v>
      </c>
    </row>
    <row r="2349" ht="15.75" customHeight="1">
      <c r="A2349" s="1" t="str">
        <f t="shared" si="200"/>
        <v>CHMP2A</v>
      </c>
      <c r="B2349" s="1" t="s">
        <v>277</v>
      </c>
      <c r="C2349" s="1">
        <v>5.9066217E7</v>
      </c>
      <c r="D2349" s="1" t="s">
        <v>14</v>
      </c>
      <c r="E2349" s="1">
        <v>23.0</v>
      </c>
      <c r="F2349" s="1" t="s">
        <v>2372</v>
      </c>
      <c r="G2349" s="1">
        <v>0.760574036048</v>
      </c>
    </row>
    <row r="2350" ht="15.75" customHeight="1">
      <c r="A2350" s="1" t="str">
        <f t="shared" si="200"/>
        <v>CHMP2A</v>
      </c>
      <c r="B2350" s="1" t="s">
        <v>277</v>
      </c>
      <c r="C2350" s="1">
        <v>5.9066048E7</v>
      </c>
      <c r="D2350" s="1" t="s">
        <v>14</v>
      </c>
      <c r="E2350" s="1">
        <v>24.0</v>
      </c>
      <c r="F2350" s="1" t="s">
        <v>2373</v>
      </c>
      <c r="G2350" s="1">
        <v>0.0220281510442</v>
      </c>
    </row>
    <row r="2351" ht="15.75" customHeight="1">
      <c r="A2351" s="1" t="str">
        <f t="shared" si="200"/>
        <v>CHMP2A</v>
      </c>
      <c r="B2351" s="1" t="s">
        <v>277</v>
      </c>
      <c r="C2351" s="1">
        <v>5.9066017E7</v>
      </c>
      <c r="D2351" s="1" t="s">
        <v>14</v>
      </c>
      <c r="E2351" s="1">
        <v>24.0</v>
      </c>
      <c r="F2351" s="1" t="s">
        <v>2374</v>
      </c>
      <c r="G2351" s="1">
        <v>-0.0923318745037</v>
      </c>
    </row>
    <row r="2352" ht="15.75" customHeight="1">
      <c r="A2352" s="1" t="str">
        <f t="shared" si="200"/>
        <v>CHMP2A</v>
      </c>
      <c r="B2352" s="1" t="s">
        <v>277</v>
      </c>
      <c r="C2352" s="1">
        <v>5.9065961E7</v>
      </c>
      <c r="D2352" s="1" t="s">
        <v>14</v>
      </c>
      <c r="E2352" s="1">
        <v>23.0</v>
      </c>
      <c r="F2352" s="1" t="s">
        <v>2375</v>
      </c>
      <c r="G2352" s="1">
        <v>-0.0368638279334</v>
      </c>
    </row>
    <row r="2353" ht="15.75" customHeight="1">
      <c r="A2353" s="1" t="str">
        <f t="shared" si="200"/>
        <v>CHMP2A</v>
      </c>
      <c r="B2353" s="1" t="s">
        <v>277</v>
      </c>
      <c r="C2353" s="1">
        <v>5.9065953E7</v>
      </c>
      <c r="D2353" s="1" t="s">
        <v>14</v>
      </c>
      <c r="E2353" s="1">
        <v>23.0</v>
      </c>
      <c r="F2353" s="1" t="s">
        <v>2376</v>
      </c>
      <c r="G2353" s="1">
        <v>0.189240350663</v>
      </c>
    </row>
    <row r="2354" ht="15.75" customHeight="1">
      <c r="A2354" s="1" t="str">
        <f t="shared" si="200"/>
        <v>CHMP2A</v>
      </c>
      <c r="B2354" s="1" t="s">
        <v>277</v>
      </c>
      <c r="C2354" s="1">
        <v>5.9066346E7</v>
      </c>
      <c r="D2354" s="1" t="s">
        <v>8</v>
      </c>
      <c r="E2354" s="1">
        <v>24.0</v>
      </c>
      <c r="F2354" s="1" t="s">
        <v>2377</v>
      </c>
      <c r="G2354" s="1">
        <v>0.203331653103</v>
      </c>
    </row>
    <row r="2355" ht="15.75" customHeight="1">
      <c r="A2355" s="1" t="str">
        <f t="shared" si="200"/>
        <v>CHMP2A</v>
      </c>
      <c r="B2355" s="1" t="s">
        <v>277</v>
      </c>
      <c r="C2355" s="1">
        <v>5.9066294E7</v>
      </c>
      <c r="D2355" s="1" t="s">
        <v>8</v>
      </c>
      <c r="E2355" s="1">
        <v>24.0</v>
      </c>
      <c r="F2355" s="1" t="s">
        <v>2378</v>
      </c>
      <c r="G2355" s="1">
        <v>0.884525901578</v>
      </c>
    </row>
    <row r="2356" ht="15.75" customHeight="1">
      <c r="A2356" s="1" t="str">
        <f t="shared" si="200"/>
        <v>CHMP2A</v>
      </c>
      <c r="B2356" s="1" t="s">
        <v>277</v>
      </c>
      <c r="C2356" s="1">
        <v>5.9065929E7</v>
      </c>
      <c r="D2356" s="1" t="s">
        <v>14</v>
      </c>
      <c r="E2356" s="1">
        <v>24.0</v>
      </c>
      <c r="F2356" s="1" t="s">
        <v>2379</v>
      </c>
      <c r="G2356" s="1">
        <v>0.0614757283459</v>
      </c>
    </row>
    <row r="2357" ht="15.75" customHeight="1">
      <c r="A2357" s="1" t="str">
        <f t="shared" si="200"/>
        <v>CHMP2A</v>
      </c>
      <c r="B2357" s="1" t="s">
        <v>277</v>
      </c>
      <c r="C2357" s="1">
        <v>5.9065788E7</v>
      </c>
      <c r="D2357" s="1" t="s">
        <v>14</v>
      </c>
      <c r="E2357" s="1">
        <v>23.0</v>
      </c>
      <c r="F2357" s="1" t="s">
        <v>2380</v>
      </c>
      <c r="G2357" s="1">
        <v>0.174477184286</v>
      </c>
    </row>
    <row r="2358" ht="15.75" customHeight="1">
      <c r="A2358" s="1" t="str">
        <f t="shared" ref="A2358:A2367" si="201">"CHMP3"</f>
        <v>CHMP3</v>
      </c>
      <c r="B2358" s="1" t="s">
        <v>256</v>
      </c>
      <c r="C2358" s="1">
        <v>8.6790606E7</v>
      </c>
      <c r="D2358" s="1" t="s">
        <v>14</v>
      </c>
      <c r="E2358" s="1">
        <v>23.0</v>
      </c>
      <c r="F2358" s="1" t="s">
        <v>2381</v>
      </c>
      <c r="G2358" s="1">
        <v>0.254547735788</v>
      </c>
    </row>
    <row r="2359" ht="15.75" customHeight="1">
      <c r="A2359" s="1" t="str">
        <f t="shared" si="201"/>
        <v>CHMP3</v>
      </c>
      <c r="B2359" s="1" t="s">
        <v>256</v>
      </c>
      <c r="C2359" s="1">
        <v>8.67905E7</v>
      </c>
      <c r="D2359" s="1" t="s">
        <v>14</v>
      </c>
      <c r="E2359" s="1">
        <v>22.0</v>
      </c>
      <c r="F2359" s="1" t="s">
        <v>2382</v>
      </c>
      <c r="G2359" s="1">
        <v>0.534370583632</v>
      </c>
    </row>
    <row r="2360" ht="15.75" customHeight="1">
      <c r="A2360" s="1" t="str">
        <f t="shared" si="201"/>
        <v>CHMP3</v>
      </c>
      <c r="B2360" s="1" t="s">
        <v>256</v>
      </c>
      <c r="C2360" s="1">
        <v>8.6790355E7</v>
      </c>
      <c r="D2360" s="1" t="s">
        <v>8</v>
      </c>
      <c r="E2360" s="1">
        <v>24.0</v>
      </c>
      <c r="F2360" s="1" t="s">
        <v>2383</v>
      </c>
      <c r="G2360" s="1">
        <v>0.862947111918</v>
      </c>
    </row>
    <row r="2361" ht="15.75" customHeight="1">
      <c r="A2361" s="1" t="str">
        <f t="shared" si="201"/>
        <v>CHMP3</v>
      </c>
      <c r="B2361" s="1" t="s">
        <v>256</v>
      </c>
      <c r="C2361" s="1">
        <v>8.6790467E7</v>
      </c>
      <c r="D2361" s="1" t="s">
        <v>8</v>
      </c>
      <c r="E2361" s="1">
        <v>21.0</v>
      </c>
      <c r="F2361" s="1" t="s">
        <v>2384</v>
      </c>
      <c r="G2361" s="1">
        <v>0.661092346407</v>
      </c>
    </row>
    <row r="2362" ht="15.75" customHeight="1">
      <c r="A2362" s="1" t="str">
        <f t="shared" si="201"/>
        <v>CHMP3</v>
      </c>
      <c r="B2362" s="1" t="s">
        <v>256</v>
      </c>
      <c r="C2362" s="1">
        <v>8.6790576E7</v>
      </c>
      <c r="D2362" s="1" t="s">
        <v>8</v>
      </c>
      <c r="E2362" s="1">
        <v>23.0</v>
      </c>
      <c r="F2362" s="1" t="s">
        <v>2385</v>
      </c>
      <c r="G2362" s="1">
        <v>0.165813313953</v>
      </c>
    </row>
    <row r="2363" ht="15.75" customHeight="1">
      <c r="A2363" s="1" t="str">
        <f t="shared" si="201"/>
        <v>CHMP3</v>
      </c>
      <c r="B2363" s="1" t="s">
        <v>256</v>
      </c>
      <c r="C2363" s="1">
        <v>8.6790451E7</v>
      </c>
      <c r="D2363" s="1" t="s">
        <v>14</v>
      </c>
      <c r="E2363" s="1">
        <v>24.0</v>
      </c>
      <c r="F2363" s="1" t="s">
        <v>2386</v>
      </c>
      <c r="G2363" s="1">
        <v>0.751757351311</v>
      </c>
    </row>
    <row r="2364" ht="15.75" customHeight="1">
      <c r="A2364" s="1" t="str">
        <f t="shared" si="201"/>
        <v>CHMP3</v>
      </c>
      <c r="B2364" s="1" t="s">
        <v>256</v>
      </c>
      <c r="C2364" s="1">
        <v>8.6790331E7</v>
      </c>
      <c r="D2364" s="1" t="s">
        <v>14</v>
      </c>
      <c r="E2364" s="1">
        <v>24.0</v>
      </c>
      <c r="F2364" s="1" t="s">
        <v>2387</v>
      </c>
      <c r="G2364" s="1">
        <v>0.108686278625</v>
      </c>
    </row>
    <row r="2365" ht="15.75" customHeight="1">
      <c r="A2365" s="1" t="str">
        <f t="shared" si="201"/>
        <v>CHMP3</v>
      </c>
      <c r="B2365" s="1" t="s">
        <v>256</v>
      </c>
      <c r="C2365" s="1">
        <v>8.6790549E7</v>
      </c>
      <c r="D2365" s="1" t="s">
        <v>14</v>
      </c>
      <c r="E2365" s="1">
        <v>24.0</v>
      </c>
      <c r="F2365" s="1" t="s">
        <v>2388</v>
      </c>
      <c r="G2365" s="1">
        <v>0.108004538524</v>
      </c>
    </row>
    <row r="2366" ht="15.75" customHeight="1">
      <c r="A2366" s="1" t="str">
        <f t="shared" si="201"/>
        <v>CHMP3</v>
      </c>
      <c r="B2366" s="1" t="s">
        <v>256</v>
      </c>
      <c r="C2366" s="1">
        <v>8.6790544E7</v>
      </c>
      <c r="D2366" s="1" t="s">
        <v>14</v>
      </c>
      <c r="E2366" s="1">
        <v>24.0</v>
      </c>
      <c r="F2366" s="1" t="s">
        <v>2389</v>
      </c>
      <c r="G2366" s="1">
        <v>-0.0604052180901</v>
      </c>
    </row>
    <row r="2367" ht="15.75" customHeight="1">
      <c r="A2367" s="1" t="str">
        <f t="shared" si="201"/>
        <v>CHMP3</v>
      </c>
      <c r="B2367" s="1" t="s">
        <v>256</v>
      </c>
      <c r="C2367" s="1">
        <v>8.6790522E7</v>
      </c>
      <c r="D2367" s="1" t="s">
        <v>14</v>
      </c>
      <c r="E2367" s="1">
        <v>23.0</v>
      </c>
      <c r="F2367" s="1" t="s">
        <v>2390</v>
      </c>
      <c r="G2367" s="1">
        <v>1.38529553677</v>
      </c>
    </row>
    <row r="2368" ht="15.75" customHeight="1">
      <c r="A2368" s="1" t="str">
        <f t="shared" ref="A2368:A2382" si="202">"CHMP6"</f>
        <v>CHMP6</v>
      </c>
      <c r="B2368" s="1" t="s">
        <v>39</v>
      </c>
      <c r="C2368" s="1">
        <v>7.8965716E7</v>
      </c>
      <c r="D2368" s="1" t="s">
        <v>8</v>
      </c>
      <c r="E2368" s="1">
        <v>23.0</v>
      </c>
      <c r="F2368" s="1" t="s">
        <v>2391</v>
      </c>
      <c r="G2368" s="1">
        <v>1.1418833528</v>
      </c>
    </row>
    <row r="2369" ht="15.75" customHeight="1">
      <c r="A2369" s="1" t="str">
        <f t="shared" si="202"/>
        <v>CHMP6</v>
      </c>
      <c r="B2369" s="1" t="s">
        <v>39</v>
      </c>
      <c r="C2369" s="1">
        <v>7.896563E7</v>
      </c>
      <c r="D2369" s="1" t="s">
        <v>8</v>
      </c>
      <c r="E2369" s="1">
        <v>24.0</v>
      </c>
      <c r="F2369" s="1" t="s">
        <v>2392</v>
      </c>
      <c r="G2369" s="1">
        <v>0.892056749853</v>
      </c>
    </row>
    <row r="2370" ht="15.75" customHeight="1">
      <c r="A2370" s="1" t="str">
        <f t="shared" si="202"/>
        <v>CHMP6</v>
      </c>
      <c r="B2370" s="1" t="s">
        <v>39</v>
      </c>
      <c r="C2370" s="1">
        <v>7.8965885E7</v>
      </c>
      <c r="D2370" s="1" t="s">
        <v>14</v>
      </c>
      <c r="E2370" s="1">
        <v>22.0</v>
      </c>
      <c r="F2370" s="1" t="s">
        <v>2393</v>
      </c>
      <c r="G2370" s="1">
        <v>0.190670662411</v>
      </c>
    </row>
    <row r="2371" ht="15.75" customHeight="1">
      <c r="A2371" s="1" t="str">
        <f t="shared" si="202"/>
        <v>CHMP6</v>
      </c>
      <c r="B2371" s="1" t="s">
        <v>39</v>
      </c>
      <c r="C2371" s="1">
        <v>7.8965734E7</v>
      </c>
      <c r="D2371" s="1" t="s">
        <v>14</v>
      </c>
      <c r="E2371" s="1">
        <v>23.0</v>
      </c>
      <c r="F2371" s="1" t="s">
        <v>2394</v>
      </c>
      <c r="G2371" s="1">
        <v>0.765442388047</v>
      </c>
    </row>
    <row r="2372" ht="15.75" customHeight="1">
      <c r="A2372" s="1" t="str">
        <f t="shared" si="202"/>
        <v>CHMP6</v>
      </c>
      <c r="B2372" s="1" t="s">
        <v>39</v>
      </c>
      <c r="C2372" s="1">
        <v>7.8965885E7</v>
      </c>
      <c r="D2372" s="1" t="s">
        <v>14</v>
      </c>
      <c r="E2372" s="1">
        <v>24.0</v>
      </c>
      <c r="F2372" s="1" t="s">
        <v>2395</v>
      </c>
      <c r="G2372" s="1">
        <v>-0.0163204641843</v>
      </c>
    </row>
    <row r="2373" ht="15.75" customHeight="1">
      <c r="A2373" s="1" t="str">
        <f t="shared" si="202"/>
        <v>CHMP6</v>
      </c>
      <c r="B2373" s="1" t="s">
        <v>39</v>
      </c>
      <c r="C2373" s="1">
        <v>7.8965642E7</v>
      </c>
      <c r="D2373" s="1" t="s">
        <v>14</v>
      </c>
      <c r="E2373" s="1">
        <v>22.0</v>
      </c>
      <c r="F2373" s="1" t="s">
        <v>2396</v>
      </c>
      <c r="G2373" s="1">
        <v>0.800272848216</v>
      </c>
    </row>
    <row r="2374" ht="15.75" customHeight="1">
      <c r="A2374" s="1" t="str">
        <f t="shared" si="202"/>
        <v>CHMP6</v>
      </c>
      <c r="B2374" s="1" t="s">
        <v>39</v>
      </c>
      <c r="C2374" s="1">
        <v>7.8965664E7</v>
      </c>
      <c r="D2374" s="1" t="s">
        <v>14</v>
      </c>
      <c r="E2374" s="1">
        <v>24.0</v>
      </c>
      <c r="F2374" s="1" t="s">
        <v>2397</v>
      </c>
      <c r="G2374" s="1">
        <v>0.0225943066556</v>
      </c>
    </row>
    <row r="2375" ht="15.75" customHeight="1">
      <c r="A2375" s="1" t="str">
        <f t="shared" si="202"/>
        <v>CHMP6</v>
      </c>
      <c r="B2375" s="1" t="s">
        <v>39</v>
      </c>
      <c r="C2375" s="1">
        <v>7.896576E7</v>
      </c>
      <c r="D2375" s="1" t="s">
        <v>14</v>
      </c>
      <c r="E2375" s="1">
        <v>24.0</v>
      </c>
      <c r="F2375" s="1" t="s">
        <v>2398</v>
      </c>
      <c r="G2375" s="1">
        <v>0.893205451954</v>
      </c>
    </row>
    <row r="2376" ht="15.75" customHeight="1">
      <c r="A2376" s="1" t="str">
        <f t="shared" si="202"/>
        <v>CHMP6</v>
      </c>
      <c r="B2376" s="1" t="s">
        <v>39</v>
      </c>
      <c r="C2376" s="1">
        <v>7.8965642E7</v>
      </c>
      <c r="D2376" s="1" t="s">
        <v>14</v>
      </c>
      <c r="E2376" s="1">
        <v>23.0</v>
      </c>
      <c r="F2376" s="1" t="s">
        <v>2399</v>
      </c>
      <c r="G2376" s="1">
        <v>0.898074322794</v>
      </c>
    </row>
    <row r="2377" ht="15.75" customHeight="1">
      <c r="A2377" s="1" t="str">
        <f t="shared" si="202"/>
        <v>CHMP6</v>
      </c>
      <c r="B2377" s="1" t="s">
        <v>39</v>
      </c>
      <c r="C2377" s="1">
        <v>7.8965713E7</v>
      </c>
      <c r="D2377" s="1" t="s">
        <v>8</v>
      </c>
      <c r="E2377" s="1">
        <v>24.0</v>
      </c>
      <c r="F2377" s="1" t="s">
        <v>2400</v>
      </c>
      <c r="G2377" s="1">
        <v>0.96004232441</v>
      </c>
    </row>
    <row r="2378" ht="15.75" customHeight="1">
      <c r="A2378" s="1" t="str">
        <f t="shared" si="202"/>
        <v>CHMP6</v>
      </c>
      <c r="B2378" s="1" t="s">
        <v>39</v>
      </c>
      <c r="C2378" s="1">
        <v>7.8965773E7</v>
      </c>
      <c r="D2378" s="1" t="s">
        <v>8</v>
      </c>
      <c r="E2378" s="1">
        <v>24.0</v>
      </c>
      <c r="F2378" s="1" t="s">
        <v>2401</v>
      </c>
      <c r="G2378" s="1">
        <v>0.0668139016718</v>
      </c>
    </row>
    <row r="2379" ht="15.75" customHeight="1">
      <c r="A2379" s="1" t="str">
        <f t="shared" si="202"/>
        <v>CHMP6</v>
      </c>
      <c r="B2379" s="1" t="s">
        <v>39</v>
      </c>
      <c r="C2379" s="1">
        <v>7.8965913E7</v>
      </c>
      <c r="D2379" s="1" t="s">
        <v>8</v>
      </c>
      <c r="E2379" s="1">
        <v>24.0</v>
      </c>
      <c r="F2379" s="1" t="s">
        <v>2402</v>
      </c>
      <c r="G2379" s="1">
        <v>-0.00349333124412</v>
      </c>
    </row>
    <row r="2380" ht="15.75" customHeight="1">
      <c r="A2380" s="1" t="str">
        <f t="shared" si="202"/>
        <v>CHMP6</v>
      </c>
      <c r="B2380" s="1" t="s">
        <v>39</v>
      </c>
      <c r="C2380" s="1">
        <v>7.8965875E7</v>
      </c>
      <c r="D2380" s="1" t="s">
        <v>8</v>
      </c>
      <c r="E2380" s="1">
        <v>21.0</v>
      </c>
      <c r="F2380" s="1" t="s">
        <v>2403</v>
      </c>
      <c r="G2380" s="1">
        <v>0.059707850741</v>
      </c>
    </row>
    <row r="2381" ht="15.75" customHeight="1">
      <c r="A2381" s="1" t="str">
        <f t="shared" si="202"/>
        <v>CHMP6</v>
      </c>
      <c r="B2381" s="1" t="s">
        <v>39</v>
      </c>
      <c r="C2381" s="1">
        <v>7.8965849E7</v>
      </c>
      <c r="D2381" s="1" t="s">
        <v>8</v>
      </c>
      <c r="E2381" s="1">
        <v>24.0</v>
      </c>
      <c r="F2381" s="1" t="s">
        <v>2404</v>
      </c>
      <c r="G2381" s="1">
        <v>-0.0428822122161</v>
      </c>
    </row>
    <row r="2382" ht="15.75" customHeight="1">
      <c r="A2382" s="1" t="str">
        <f t="shared" si="202"/>
        <v>CHMP6</v>
      </c>
      <c r="B2382" s="1" t="s">
        <v>39</v>
      </c>
      <c r="C2382" s="1">
        <v>7.8965688E7</v>
      </c>
      <c r="D2382" s="1" t="s">
        <v>14</v>
      </c>
      <c r="E2382" s="1">
        <v>24.0</v>
      </c>
      <c r="F2382" s="1" t="s">
        <v>2405</v>
      </c>
      <c r="G2382" s="1">
        <v>0.00154579957006</v>
      </c>
    </row>
    <row r="2383" ht="15.75" customHeight="1">
      <c r="A2383" s="1" t="str">
        <f t="shared" ref="A2383:A2392" si="203">"CINP"</f>
        <v>CINP</v>
      </c>
      <c r="B2383" s="1" t="s">
        <v>135</v>
      </c>
      <c r="C2383" s="1">
        <v>1.02829212E8</v>
      </c>
      <c r="D2383" s="1" t="s">
        <v>14</v>
      </c>
      <c r="E2383" s="1">
        <v>23.0</v>
      </c>
      <c r="F2383" s="1" t="s">
        <v>2406</v>
      </c>
      <c r="G2383" s="1">
        <v>0.244591542674</v>
      </c>
    </row>
    <row r="2384" ht="15.75" customHeight="1">
      <c r="A2384" s="1" t="str">
        <f t="shared" si="203"/>
        <v>CINP</v>
      </c>
      <c r="B2384" s="1" t="s">
        <v>135</v>
      </c>
      <c r="C2384" s="1">
        <v>1.02829054E8</v>
      </c>
      <c r="D2384" s="1" t="s">
        <v>14</v>
      </c>
      <c r="E2384" s="1">
        <v>23.0</v>
      </c>
      <c r="F2384" s="1" t="s">
        <v>2407</v>
      </c>
      <c r="G2384" s="1">
        <v>0.0425855616981</v>
      </c>
    </row>
    <row r="2385" ht="15.75" customHeight="1">
      <c r="A2385" s="1" t="str">
        <f t="shared" si="203"/>
        <v>CINP</v>
      </c>
      <c r="B2385" s="1" t="s">
        <v>135</v>
      </c>
      <c r="C2385" s="1">
        <v>1.02829033E8</v>
      </c>
      <c r="D2385" s="1" t="s">
        <v>14</v>
      </c>
      <c r="E2385" s="1">
        <v>24.0</v>
      </c>
      <c r="F2385" s="1" t="s">
        <v>2408</v>
      </c>
      <c r="G2385" s="1">
        <v>-0.134259841816</v>
      </c>
    </row>
    <row r="2386" ht="15.75" customHeight="1">
      <c r="A2386" s="1" t="str">
        <f t="shared" si="203"/>
        <v>CINP</v>
      </c>
      <c r="B2386" s="1" t="s">
        <v>135</v>
      </c>
      <c r="C2386" s="1">
        <v>1.02829234E8</v>
      </c>
      <c r="D2386" s="1" t="s">
        <v>8</v>
      </c>
      <c r="E2386" s="1">
        <v>24.0</v>
      </c>
      <c r="F2386" s="1" t="s">
        <v>2409</v>
      </c>
      <c r="G2386" s="1">
        <v>0.00380283401483</v>
      </c>
    </row>
    <row r="2387" ht="15.75" customHeight="1">
      <c r="A2387" s="1" t="str">
        <f t="shared" si="203"/>
        <v>CINP</v>
      </c>
      <c r="B2387" s="1" t="s">
        <v>135</v>
      </c>
      <c r="C2387" s="1">
        <v>1.02829203E8</v>
      </c>
      <c r="D2387" s="1" t="s">
        <v>8</v>
      </c>
      <c r="E2387" s="1">
        <v>23.0</v>
      </c>
      <c r="F2387" s="1" t="s">
        <v>2410</v>
      </c>
      <c r="G2387" s="1">
        <v>0.194423788028</v>
      </c>
    </row>
    <row r="2388" ht="15.75" customHeight="1">
      <c r="A2388" s="1" t="str">
        <f t="shared" si="203"/>
        <v>CINP</v>
      </c>
      <c r="B2388" s="1" t="s">
        <v>135</v>
      </c>
      <c r="C2388" s="1">
        <v>1.02829155E8</v>
      </c>
      <c r="D2388" s="1" t="s">
        <v>8</v>
      </c>
      <c r="E2388" s="1">
        <v>24.0</v>
      </c>
      <c r="F2388" s="1" t="s">
        <v>2411</v>
      </c>
      <c r="G2388" s="1">
        <v>0.676832523911</v>
      </c>
    </row>
    <row r="2389" ht="15.75" customHeight="1">
      <c r="A2389" s="1" t="str">
        <f t="shared" si="203"/>
        <v>CINP</v>
      </c>
      <c r="B2389" s="1" t="s">
        <v>135</v>
      </c>
      <c r="C2389" s="1">
        <v>1.02829078E8</v>
      </c>
      <c r="D2389" s="1" t="s">
        <v>8</v>
      </c>
      <c r="E2389" s="1">
        <v>23.0</v>
      </c>
      <c r="F2389" s="1" t="s">
        <v>2412</v>
      </c>
      <c r="G2389" s="1">
        <v>0.016944056701</v>
      </c>
    </row>
    <row r="2390" ht="15.75" customHeight="1">
      <c r="A2390" s="1" t="str">
        <f t="shared" si="203"/>
        <v>CINP</v>
      </c>
      <c r="B2390" s="1" t="s">
        <v>135</v>
      </c>
      <c r="C2390" s="1">
        <v>1.02829113E8</v>
      </c>
      <c r="D2390" s="1" t="s">
        <v>8</v>
      </c>
      <c r="E2390" s="1">
        <v>24.0</v>
      </c>
      <c r="F2390" s="1" t="s">
        <v>2413</v>
      </c>
      <c r="G2390" s="1">
        <v>0.0454593408326</v>
      </c>
    </row>
    <row r="2391" ht="15.75" customHeight="1">
      <c r="A2391" s="1" t="str">
        <f t="shared" si="203"/>
        <v>CINP</v>
      </c>
      <c r="B2391" s="1" t="s">
        <v>135</v>
      </c>
      <c r="C2391" s="1">
        <v>1.02829149E8</v>
      </c>
      <c r="D2391" s="1" t="s">
        <v>8</v>
      </c>
      <c r="E2391" s="1">
        <v>24.0</v>
      </c>
      <c r="F2391" s="1" t="s">
        <v>2414</v>
      </c>
      <c r="G2391" s="1">
        <v>1.15248493687</v>
      </c>
    </row>
    <row r="2392" ht="15.75" customHeight="1">
      <c r="A2392" s="1" t="str">
        <f t="shared" si="203"/>
        <v>CINP</v>
      </c>
      <c r="B2392" s="1" t="s">
        <v>135</v>
      </c>
      <c r="C2392" s="1">
        <v>1.0282918E8</v>
      </c>
      <c r="D2392" s="1" t="s">
        <v>8</v>
      </c>
      <c r="E2392" s="1">
        <v>24.0</v>
      </c>
      <c r="F2392" s="1" t="s">
        <v>2415</v>
      </c>
      <c r="G2392" s="1">
        <v>1.17068253922</v>
      </c>
    </row>
    <row r="2393" ht="15.75" customHeight="1">
      <c r="A2393" s="1" t="str">
        <f t="shared" ref="A2393:A2412" si="204">"CIRH1A"</f>
        <v>CIRH1A</v>
      </c>
      <c r="B2393" s="1" t="s">
        <v>7</v>
      </c>
      <c r="C2393" s="1">
        <v>6.9166713E7</v>
      </c>
      <c r="D2393" s="1" t="s">
        <v>14</v>
      </c>
      <c r="E2393" s="1">
        <v>24.0</v>
      </c>
      <c r="F2393" s="1" t="s">
        <v>2416</v>
      </c>
      <c r="G2393" s="1">
        <v>0.128930422328</v>
      </c>
    </row>
    <row r="2394" ht="15.75" customHeight="1">
      <c r="A2394" s="1" t="str">
        <f t="shared" si="204"/>
        <v>CIRH1A</v>
      </c>
      <c r="B2394" s="1" t="s">
        <v>7</v>
      </c>
      <c r="C2394" s="1">
        <v>6.9166661E7</v>
      </c>
      <c r="D2394" s="1" t="s">
        <v>14</v>
      </c>
      <c r="E2394" s="1">
        <v>24.0</v>
      </c>
      <c r="F2394" s="1" t="s">
        <v>2417</v>
      </c>
      <c r="G2394" s="1">
        <v>0.0453015127348</v>
      </c>
    </row>
    <row r="2395" ht="15.75" customHeight="1">
      <c r="A2395" s="1" t="str">
        <f t="shared" si="204"/>
        <v>CIRH1A</v>
      </c>
      <c r="B2395" s="1" t="s">
        <v>7</v>
      </c>
      <c r="C2395" s="1">
        <v>6.9166584E7</v>
      </c>
      <c r="D2395" s="1" t="s">
        <v>14</v>
      </c>
      <c r="E2395" s="1">
        <v>22.0</v>
      </c>
      <c r="F2395" s="1" t="s">
        <v>2418</v>
      </c>
      <c r="G2395" s="1">
        <v>0.665078609381</v>
      </c>
    </row>
    <row r="2396" ht="15.75" customHeight="1">
      <c r="A2396" s="1" t="str">
        <f t="shared" si="204"/>
        <v>CIRH1A</v>
      </c>
      <c r="B2396" s="1" t="s">
        <v>7</v>
      </c>
      <c r="C2396" s="1">
        <v>6.9166713E7</v>
      </c>
      <c r="D2396" s="1" t="s">
        <v>14</v>
      </c>
      <c r="E2396" s="1">
        <v>22.0</v>
      </c>
      <c r="F2396" s="1" t="s">
        <v>2419</v>
      </c>
      <c r="G2396" s="1">
        <v>0.0614248246763</v>
      </c>
    </row>
    <row r="2397" ht="15.75" customHeight="1">
      <c r="A2397" s="1" t="str">
        <f t="shared" si="204"/>
        <v>CIRH1A</v>
      </c>
      <c r="B2397" s="1" t="s">
        <v>7</v>
      </c>
      <c r="C2397" s="1">
        <v>6.9166633E7</v>
      </c>
      <c r="D2397" s="1" t="s">
        <v>14</v>
      </c>
      <c r="E2397" s="1">
        <v>24.0</v>
      </c>
      <c r="F2397" s="1" t="s">
        <v>2420</v>
      </c>
      <c r="G2397" s="1">
        <v>0.0124431079887</v>
      </c>
    </row>
    <row r="2398" ht="15.75" customHeight="1">
      <c r="A2398" s="1" t="str">
        <f t="shared" si="204"/>
        <v>CIRH1A</v>
      </c>
      <c r="B2398" s="1" t="s">
        <v>7</v>
      </c>
      <c r="C2398" s="1">
        <v>6.9166575E7</v>
      </c>
      <c r="D2398" s="1" t="s">
        <v>14</v>
      </c>
      <c r="E2398" s="1">
        <v>24.0</v>
      </c>
      <c r="F2398" s="1" t="s">
        <v>2421</v>
      </c>
      <c r="G2398" s="1">
        <v>1.1266503468</v>
      </c>
    </row>
    <row r="2399" ht="15.75" customHeight="1">
      <c r="A2399" s="1" t="str">
        <f t="shared" si="204"/>
        <v>CIRH1A</v>
      </c>
      <c r="B2399" s="1" t="s">
        <v>7</v>
      </c>
      <c r="C2399" s="1">
        <v>6.9166541E7</v>
      </c>
      <c r="D2399" s="1" t="s">
        <v>14</v>
      </c>
      <c r="E2399" s="1">
        <v>24.0</v>
      </c>
      <c r="F2399" s="1" t="s">
        <v>2422</v>
      </c>
      <c r="G2399" s="1">
        <v>0.0111429169956</v>
      </c>
    </row>
    <row r="2400" ht="15.75" customHeight="1">
      <c r="A2400" s="1" t="str">
        <f t="shared" si="204"/>
        <v>CIRH1A</v>
      </c>
      <c r="B2400" s="1" t="s">
        <v>7</v>
      </c>
      <c r="C2400" s="1">
        <v>6.9166394E7</v>
      </c>
      <c r="D2400" s="1" t="s">
        <v>14</v>
      </c>
      <c r="E2400" s="1">
        <v>23.0</v>
      </c>
      <c r="F2400" s="1" t="s">
        <v>2423</v>
      </c>
      <c r="G2400" s="1">
        <v>0.0871626570044</v>
      </c>
    </row>
    <row r="2401" ht="15.75" customHeight="1">
      <c r="A2401" s="1" t="str">
        <f t="shared" si="204"/>
        <v>CIRH1A</v>
      </c>
      <c r="B2401" s="1" t="s">
        <v>7</v>
      </c>
      <c r="C2401" s="1">
        <v>6.9166474E7</v>
      </c>
      <c r="D2401" s="1" t="s">
        <v>8</v>
      </c>
      <c r="E2401" s="1">
        <v>24.0</v>
      </c>
      <c r="F2401" s="1" t="s">
        <v>2424</v>
      </c>
      <c r="G2401" s="1">
        <v>-0.00462103056499</v>
      </c>
    </row>
    <row r="2402" ht="15.75" customHeight="1">
      <c r="A2402" s="1" t="str">
        <f t="shared" si="204"/>
        <v>CIRH1A</v>
      </c>
      <c r="B2402" s="1" t="s">
        <v>7</v>
      </c>
      <c r="C2402" s="1">
        <v>6.91665E7</v>
      </c>
      <c r="D2402" s="1" t="s">
        <v>14</v>
      </c>
      <c r="E2402" s="1">
        <v>22.0</v>
      </c>
      <c r="F2402" s="1" t="s">
        <v>2425</v>
      </c>
      <c r="G2402" s="1">
        <v>-0.00756534077249</v>
      </c>
    </row>
    <row r="2403" ht="15.75" customHeight="1">
      <c r="A2403" s="1" t="str">
        <f t="shared" si="204"/>
        <v>CIRH1A</v>
      </c>
      <c r="B2403" s="1" t="s">
        <v>7</v>
      </c>
      <c r="C2403" s="1">
        <v>6.9166428E7</v>
      </c>
      <c r="D2403" s="1" t="s">
        <v>14</v>
      </c>
      <c r="E2403" s="1">
        <v>24.0</v>
      </c>
      <c r="F2403" s="1" t="s">
        <v>2426</v>
      </c>
      <c r="G2403" s="1">
        <v>-0.023939493231</v>
      </c>
    </row>
    <row r="2404" ht="15.75" customHeight="1">
      <c r="A2404" s="1" t="str">
        <f t="shared" si="204"/>
        <v>CIRH1A</v>
      </c>
      <c r="B2404" s="1" t="s">
        <v>7</v>
      </c>
      <c r="C2404" s="1">
        <v>6.9166574E7</v>
      </c>
      <c r="D2404" s="1" t="s">
        <v>14</v>
      </c>
      <c r="E2404" s="1">
        <v>24.0</v>
      </c>
      <c r="F2404" s="1" t="s">
        <v>2427</v>
      </c>
      <c r="G2404" s="1">
        <v>1.20827104382</v>
      </c>
    </row>
    <row r="2405" ht="15.75" customHeight="1">
      <c r="A2405" s="1" t="str">
        <f t="shared" si="204"/>
        <v>CIRH1A</v>
      </c>
      <c r="B2405" s="1" t="s">
        <v>7</v>
      </c>
      <c r="C2405" s="1">
        <v>6.9166585E7</v>
      </c>
      <c r="D2405" s="1" t="s">
        <v>14</v>
      </c>
      <c r="E2405" s="1">
        <v>23.0</v>
      </c>
      <c r="F2405" s="1" t="s">
        <v>2428</v>
      </c>
      <c r="G2405" s="1">
        <v>0.621615886838</v>
      </c>
    </row>
    <row r="2406" ht="15.75" customHeight="1">
      <c r="A2406" s="1" t="str">
        <f t="shared" si="204"/>
        <v>CIRH1A</v>
      </c>
      <c r="B2406" s="1" t="s">
        <v>7</v>
      </c>
      <c r="C2406" s="1">
        <v>6.9166592E7</v>
      </c>
      <c r="D2406" s="1" t="s">
        <v>14</v>
      </c>
      <c r="E2406" s="1">
        <v>24.0</v>
      </c>
      <c r="F2406" s="1" t="s">
        <v>2429</v>
      </c>
      <c r="G2406" s="1">
        <v>0.0285833883323</v>
      </c>
    </row>
    <row r="2407" ht="15.75" customHeight="1">
      <c r="A2407" s="1" t="str">
        <f t="shared" si="204"/>
        <v>CIRH1A</v>
      </c>
      <c r="B2407" s="1" t="s">
        <v>7</v>
      </c>
      <c r="C2407" s="1">
        <v>6.9166635E7</v>
      </c>
      <c r="D2407" s="1" t="s">
        <v>14</v>
      </c>
      <c r="E2407" s="1">
        <v>24.0</v>
      </c>
      <c r="F2407" s="1" t="s">
        <v>2430</v>
      </c>
      <c r="G2407" s="1">
        <v>0.0389734087185</v>
      </c>
    </row>
    <row r="2408" ht="15.75" customHeight="1">
      <c r="A2408" s="1" t="str">
        <f t="shared" si="204"/>
        <v>CIRH1A</v>
      </c>
      <c r="B2408" s="1" t="s">
        <v>7</v>
      </c>
      <c r="C2408" s="1">
        <v>6.9166681E7</v>
      </c>
      <c r="D2408" s="1" t="s">
        <v>8</v>
      </c>
      <c r="E2408" s="1">
        <v>24.0</v>
      </c>
      <c r="F2408" s="1" t="s">
        <v>2431</v>
      </c>
      <c r="G2408" s="1">
        <v>-0.0349486303027</v>
      </c>
    </row>
    <row r="2409" ht="15.75" customHeight="1">
      <c r="A2409" s="1" t="str">
        <f t="shared" si="204"/>
        <v>CIRH1A</v>
      </c>
      <c r="B2409" s="1" t="s">
        <v>7</v>
      </c>
      <c r="C2409" s="1">
        <v>6.9166385E7</v>
      </c>
      <c r="D2409" s="1" t="s">
        <v>8</v>
      </c>
      <c r="E2409" s="1">
        <v>24.0</v>
      </c>
      <c r="F2409" s="1" t="s">
        <v>2432</v>
      </c>
      <c r="G2409" s="1">
        <v>-0.0282617685645</v>
      </c>
    </row>
    <row r="2410" ht="15.75" customHeight="1">
      <c r="A2410" s="1" t="str">
        <f t="shared" si="204"/>
        <v>CIRH1A</v>
      </c>
      <c r="B2410" s="1" t="s">
        <v>7</v>
      </c>
      <c r="C2410" s="1">
        <v>6.9166421E7</v>
      </c>
      <c r="D2410" s="1" t="s">
        <v>8</v>
      </c>
      <c r="E2410" s="1">
        <v>24.0</v>
      </c>
      <c r="F2410" s="1" t="s">
        <v>2433</v>
      </c>
      <c r="G2410" s="1">
        <v>0.121463184695</v>
      </c>
    </row>
    <row r="2411" ht="15.75" customHeight="1">
      <c r="A2411" s="1" t="str">
        <f t="shared" si="204"/>
        <v>CIRH1A</v>
      </c>
      <c r="B2411" s="1" t="s">
        <v>7</v>
      </c>
      <c r="C2411" s="1">
        <v>6.9166462E7</v>
      </c>
      <c r="D2411" s="1" t="s">
        <v>8</v>
      </c>
      <c r="E2411" s="1">
        <v>24.0</v>
      </c>
      <c r="F2411" s="1" t="s">
        <v>2434</v>
      </c>
      <c r="G2411" s="1">
        <v>0.0127080607962</v>
      </c>
    </row>
    <row r="2412" ht="15.75" customHeight="1">
      <c r="A2412" s="1" t="str">
        <f t="shared" si="204"/>
        <v>CIRH1A</v>
      </c>
      <c r="B2412" s="1" t="s">
        <v>7</v>
      </c>
      <c r="C2412" s="1">
        <v>6.9166508E7</v>
      </c>
      <c r="D2412" s="1" t="s">
        <v>8</v>
      </c>
      <c r="E2412" s="1">
        <v>24.0</v>
      </c>
      <c r="F2412" s="1" t="s">
        <v>2435</v>
      </c>
      <c r="G2412" s="1">
        <v>0.0345464032348</v>
      </c>
    </row>
    <row r="2413" ht="15.75" customHeight="1">
      <c r="A2413" s="1" t="str">
        <f t="shared" ref="A2413:A2422" si="205">"CIT"</f>
        <v>CIT</v>
      </c>
      <c r="B2413" s="1" t="s">
        <v>379</v>
      </c>
      <c r="C2413" s="1">
        <v>1.20314842E8</v>
      </c>
      <c r="D2413" s="1" t="s">
        <v>8</v>
      </c>
      <c r="E2413" s="1">
        <v>23.0</v>
      </c>
      <c r="F2413" s="1" t="s">
        <v>2436</v>
      </c>
      <c r="G2413" s="1">
        <v>0.743888504625</v>
      </c>
    </row>
    <row r="2414" ht="15.75" customHeight="1">
      <c r="A2414" s="1" t="str">
        <f t="shared" si="205"/>
        <v>CIT</v>
      </c>
      <c r="B2414" s="1" t="s">
        <v>379</v>
      </c>
      <c r="C2414" s="1">
        <v>1.20314924E8</v>
      </c>
      <c r="D2414" s="1" t="s">
        <v>8</v>
      </c>
      <c r="E2414" s="1">
        <v>24.0</v>
      </c>
      <c r="F2414" s="1" t="s">
        <v>2437</v>
      </c>
      <c r="G2414" s="1">
        <v>0.419907364544</v>
      </c>
    </row>
    <row r="2415" ht="15.75" customHeight="1">
      <c r="A2415" s="1" t="str">
        <f t="shared" si="205"/>
        <v>CIT</v>
      </c>
      <c r="B2415" s="1" t="s">
        <v>379</v>
      </c>
      <c r="C2415" s="1">
        <v>1.20314805E8</v>
      </c>
      <c r="D2415" s="1" t="s">
        <v>8</v>
      </c>
      <c r="E2415" s="1">
        <v>24.0</v>
      </c>
      <c r="F2415" s="1" t="s">
        <v>2438</v>
      </c>
      <c r="G2415" s="1">
        <v>0.707078926343</v>
      </c>
    </row>
    <row r="2416" ht="15.75" customHeight="1">
      <c r="A2416" s="1" t="str">
        <f t="shared" si="205"/>
        <v>CIT</v>
      </c>
      <c r="B2416" s="1" t="s">
        <v>379</v>
      </c>
      <c r="C2416" s="1">
        <v>1.20314985E8</v>
      </c>
      <c r="D2416" s="1" t="s">
        <v>14</v>
      </c>
      <c r="E2416" s="1">
        <v>24.0</v>
      </c>
      <c r="F2416" s="1" t="s">
        <v>2439</v>
      </c>
      <c r="G2416" s="1">
        <v>0.329698524832</v>
      </c>
    </row>
    <row r="2417" ht="15.75" customHeight="1">
      <c r="A2417" s="1" t="str">
        <f t="shared" si="205"/>
        <v>CIT</v>
      </c>
      <c r="B2417" s="1" t="s">
        <v>379</v>
      </c>
      <c r="C2417" s="1">
        <v>1.20315063E8</v>
      </c>
      <c r="D2417" s="1" t="s">
        <v>8</v>
      </c>
      <c r="E2417" s="1">
        <v>24.0</v>
      </c>
      <c r="F2417" s="1" t="s">
        <v>2440</v>
      </c>
      <c r="G2417" s="1">
        <v>1.03677925686</v>
      </c>
    </row>
    <row r="2418" ht="15.75" customHeight="1">
      <c r="A2418" s="1" t="str">
        <f t="shared" si="205"/>
        <v>CIT</v>
      </c>
      <c r="B2418" s="1" t="s">
        <v>379</v>
      </c>
      <c r="C2418" s="1">
        <v>1.20315103E8</v>
      </c>
      <c r="D2418" s="1" t="s">
        <v>8</v>
      </c>
      <c r="E2418" s="1">
        <v>24.0</v>
      </c>
      <c r="F2418" s="1" t="s">
        <v>2441</v>
      </c>
      <c r="G2418" s="1">
        <v>1.03894297383</v>
      </c>
    </row>
    <row r="2419" ht="15.75" customHeight="1">
      <c r="A2419" s="1" t="str">
        <f t="shared" si="205"/>
        <v>CIT</v>
      </c>
      <c r="B2419" s="1" t="s">
        <v>379</v>
      </c>
      <c r="C2419" s="1">
        <v>1.20314894E8</v>
      </c>
      <c r="D2419" s="1" t="s">
        <v>8</v>
      </c>
      <c r="E2419" s="1">
        <v>24.0</v>
      </c>
      <c r="F2419" s="1" t="s">
        <v>2442</v>
      </c>
      <c r="G2419" s="1">
        <v>0.511796935129</v>
      </c>
    </row>
    <row r="2420" ht="15.75" customHeight="1">
      <c r="A2420" s="1" t="str">
        <f t="shared" si="205"/>
        <v>CIT</v>
      </c>
      <c r="B2420" s="1" t="s">
        <v>379</v>
      </c>
      <c r="C2420" s="1">
        <v>1.20314856E8</v>
      </c>
      <c r="D2420" s="1" t="s">
        <v>8</v>
      </c>
      <c r="E2420" s="1">
        <v>24.0</v>
      </c>
      <c r="F2420" s="1" t="s">
        <v>2443</v>
      </c>
      <c r="G2420" s="1">
        <v>0.0143869546649</v>
      </c>
    </row>
    <row r="2421" ht="15.75" customHeight="1">
      <c r="A2421" s="1" t="str">
        <f t="shared" si="205"/>
        <v>CIT</v>
      </c>
      <c r="B2421" s="1" t="s">
        <v>379</v>
      </c>
      <c r="C2421" s="1">
        <v>1.20314912E8</v>
      </c>
      <c r="D2421" s="1" t="s">
        <v>14</v>
      </c>
      <c r="E2421" s="1">
        <v>24.0</v>
      </c>
      <c r="F2421" s="1" t="s">
        <v>2444</v>
      </c>
      <c r="G2421" s="1">
        <v>0.924277769311</v>
      </c>
    </row>
    <row r="2422" ht="15.75" customHeight="1">
      <c r="A2422" s="1" t="str">
        <f t="shared" si="205"/>
        <v>CIT</v>
      </c>
      <c r="B2422" s="1" t="s">
        <v>379</v>
      </c>
      <c r="C2422" s="1">
        <v>1.20314917E8</v>
      </c>
      <c r="D2422" s="1" t="s">
        <v>8</v>
      </c>
      <c r="E2422" s="1">
        <v>24.0</v>
      </c>
      <c r="F2422" s="1" t="s">
        <v>2445</v>
      </c>
      <c r="G2422" s="1">
        <v>0.011866882207</v>
      </c>
    </row>
    <row r="2423" ht="15.75" customHeight="1">
      <c r="A2423" s="1" t="str">
        <f t="shared" ref="A2423:A2439" si="206">"CKAP5"</f>
        <v>CKAP5</v>
      </c>
      <c r="B2423" s="1" t="s">
        <v>328</v>
      </c>
      <c r="C2423" s="1">
        <v>4.6867555E7</v>
      </c>
      <c r="D2423" s="1" t="s">
        <v>8</v>
      </c>
      <c r="E2423" s="1">
        <v>24.0</v>
      </c>
      <c r="F2423" s="1" t="s">
        <v>2446</v>
      </c>
      <c r="G2423" s="1">
        <v>0.479832733643</v>
      </c>
    </row>
    <row r="2424" ht="15.75" customHeight="1">
      <c r="A2424" s="1" t="str">
        <f t="shared" si="206"/>
        <v>CKAP5</v>
      </c>
      <c r="B2424" s="1" t="s">
        <v>328</v>
      </c>
      <c r="C2424" s="1">
        <v>4.6867561E7</v>
      </c>
      <c r="D2424" s="1" t="s">
        <v>8</v>
      </c>
      <c r="E2424" s="1">
        <v>24.0</v>
      </c>
      <c r="F2424" s="1" t="s">
        <v>2447</v>
      </c>
      <c r="G2424" s="1">
        <v>0.34453489049</v>
      </c>
    </row>
    <row r="2425" ht="15.75" customHeight="1">
      <c r="A2425" s="1" t="str">
        <f t="shared" si="206"/>
        <v>CKAP5</v>
      </c>
      <c r="B2425" s="1" t="s">
        <v>328</v>
      </c>
      <c r="C2425" s="1">
        <v>4.6867582E7</v>
      </c>
      <c r="D2425" s="1" t="s">
        <v>8</v>
      </c>
      <c r="E2425" s="1">
        <v>23.0</v>
      </c>
      <c r="F2425" s="1" t="s">
        <v>2448</v>
      </c>
      <c r="G2425" s="1">
        <v>0.0494706279187</v>
      </c>
    </row>
    <row r="2426" ht="15.75" customHeight="1">
      <c r="A2426" s="1" t="str">
        <f t="shared" si="206"/>
        <v>CKAP5</v>
      </c>
      <c r="B2426" s="1" t="s">
        <v>328</v>
      </c>
      <c r="C2426" s="1">
        <v>4.6867705E7</v>
      </c>
      <c r="D2426" s="1" t="s">
        <v>8</v>
      </c>
      <c r="E2426" s="1">
        <v>22.0</v>
      </c>
      <c r="F2426" s="1" t="s">
        <v>2449</v>
      </c>
      <c r="G2426" s="1">
        <v>0.016930085605</v>
      </c>
    </row>
    <row r="2427" ht="15.75" customHeight="1">
      <c r="A2427" s="1" t="str">
        <f t="shared" si="206"/>
        <v>CKAP5</v>
      </c>
      <c r="B2427" s="1" t="s">
        <v>328</v>
      </c>
      <c r="C2427" s="1">
        <v>4.6867805E7</v>
      </c>
      <c r="D2427" s="1" t="s">
        <v>8</v>
      </c>
      <c r="E2427" s="1">
        <v>24.0</v>
      </c>
      <c r="F2427" s="1" t="s">
        <v>2450</v>
      </c>
      <c r="G2427" s="1">
        <v>0.818048053685</v>
      </c>
    </row>
    <row r="2428" ht="15.75" customHeight="1">
      <c r="A2428" s="1" t="str">
        <f t="shared" si="206"/>
        <v>CKAP5</v>
      </c>
      <c r="B2428" s="1" t="s">
        <v>328</v>
      </c>
      <c r="C2428" s="1">
        <v>4.6867734E7</v>
      </c>
      <c r="D2428" s="1" t="s">
        <v>14</v>
      </c>
      <c r="E2428" s="1">
        <v>23.0</v>
      </c>
      <c r="F2428" s="1" t="s">
        <v>2451</v>
      </c>
      <c r="G2428" s="1">
        <v>0.0858900411405</v>
      </c>
    </row>
    <row r="2429" ht="15.75" customHeight="1">
      <c r="A2429" s="1" t="str">
        <f t="shared" si="206"/>
        <v>CKAP5</v>
      </c>
      <c r="B2429" s="1" t="s">
        <v>328</v>
      </c>
      <c r="C2429" s="1">
        <v>4.6867747E7</v>
      </c>
      <c r="D2429" s="1" t="s">
        <v>14</v>
      </c>
      <c r="E2429" s="1">
        <v>23.0</v>
      </c>
      <c r="F2429" s="1" t="s">
        <v>2452</v>
      </c>
      <c r="G2429" s="1">
        <v>0.675546171988</v>
      </c>
    </row>
    <row r="2430" ht="15.75" customHeight="1">
      <c r="A2430" s="1" t="str">
        <f t="shared" si="206"/>
        <v>CKAP5</v>
      </c>
      <c r="B2430" s="1" t="s">
        <v>328</v>
      </c>
      <c r="C2430" s="1">
        <v>4.6867805E7</v>
      </c>
      <c r="D2430" s="1" t="s">
        <v>8</v>
      </c>
      <c r="E2430" s="1">
        <v>23.0</v>
      </c>
      <c r="F2430" s="1" t="s">
        <v>2453</v>
      </c>
      <c r="G2430" s="1">
        <v>1.50640577433</v>
      </c>
    </row>
    <row r="2431" ht="15.75" customHeight="1">
      <c r="A2431" s="1" t="str">
        <f t="shared" si="206"/>
        <v>CKAP5</v>
      </c>
      <c r="B2431" s="1" t="s">
        <v>328</v>
      </c>
      <c r="C2431" s="1">
        <v>4.6867491E7</v>
      </c>
      <c r="D2431" s="1" t="s">
        <v>8</v>
      </c>
      <c r="E2431" s="1">
        <v>24.0</v>
      </c>
      <c r="F2431" s="1" t="s">
        <v>2454</v>
      </c>
      <c r="G2431" s="1">
        <v>-0.0559229127204</v>
      </c>
    </row>
    <row r="2432" ht="15.75" customHeight="1">
      <c r="A2432" s="1" t="str">
        <f t="shared" si="206"/>
        <v>CKAP5</v>
      </c>
      <c r="B2432" s="1" t="s">
        <v>328</v>
      </c>
      <c r="C2432" s="1">
        <v>4.6867485E7</v>
      </c>
      <c r="D2432" s="1" t="s">
        <v>8</v>
      </c>
      <c r="E2432" s="1">
        <v>24.0</v>
      </c>
      <c r="F2432" s="1" t="s">
        <v>2455</v>
      </c>
      <c r="G2432" s="1">
        <v>-0.082462266739</v>
      </c>
    </row>
    <row r="2433" ht="15.75" customHeight="1">
      <c r="A2433" s="1" t="str">
        <f t="shared" si="206"/>
        <v>CKAP5</v>
      </c>
      <c r="B2433" s="1" t="s">
        <v>328</v>
      </c>
      <c r="C2433" s="1">
        <v>4.6867735E7</v>
      </c>
      <c r="D2433" s="1" t="s">
        <v>14</v>
      </c>
      <c r="E2433" s="1">
        <v>24.0</v>
      </c>
      <c r="F2433" s="1" t="s">
        <v>2456</v>
      </c>
      <c r="G2433" s="1">
        <v>0.0769656690311</v>
      </c>
    </row>
    <row r="2434" ht="15.75" customHeight="1">
      <c r="A2434" s="1" t="str">
        <f t="shared" si="206"/>
        <v>CKAP5</v>
      </c>
      <c r="B2434" s="1" t="s">
        <v>328</v>
      </c>
      <c r="C2434" s="1">
        <v>4.6867652E7</v>
      </c>
      <c r="D2434" s="1" t="s">
        <v>14</v>
      </c>
      <c r="E2434" s="1">
        <v>24.0</v>
      </c>
      <c r="F2434" s="1" t="s">
        <v>2457</v>
      </c>
      <c r="G2434" s="1">
        <v>0.601628264862</v>
      </c>
    </row>
    <row r="2435" ht="15.75" customHeight="1">
      <c r="A2435" s="1" t="str">
        <f t="shared" si="206"/>
        <v>CKAP5</v>
      </c>
      <c r="B2435" s="1" t="s">
        <v>328</v>
      </c>
      <c r="C2435" s="1">
        <v>4.6867523E7</v>
      </c>
      <c r="D2435" s="1" t="s">
        <v>14</v>
      </c>
      <c r="E2435" s="1">
        <v>24.0</v>
      </c>
      <c r="F2435" s="1" t="s">
        <v>2458</v>
      </c>
      <c r="G2435" s="1">
        <v>0.524271568754</v>
      </c>
    </row>
    <row r="2436" ht="15.75" customHeight="1">
      <c r="A2436" s="1" t="str">
        <f t="shared" si="206"/>
        <v>CKAP5</v>
      </c>
      <c r="B2436" s="1" t="s">
        <v>328</v>
      </c>
      <c r="C2436" s="1">
        <v>4.6867558E7</v>
      </c>
      <c r="D2436" s="1" t="s">
        <v>8</v>
      </c>
      <c r="E2436" s="1">
        <v>24.0</v>
      </c>
      <c r="F2436" s="1" t="s">
        <v>2459</v>
      </c>
      <c r="G2436" s="1">
        <v>0.642715143671</v>
      </c>
    </row>
    <row r="2437" ht="15.75" customHeight="1">
      <c r="A2437" s="1" t="str">
        <f t="shared" si="206"/>
        <v>CKAP5</v>
      </c>
      <c r="B2437" s="1" t="s">
        <v>328</v>
      </c>
      <c r="C2437" s="1">
        <v>4.6867551E7</v>
      </c>
      <c r="D2437" s="1" t="s">
        <v>8</v>
      </c>
      <c r="E2437" s="1">
        <v>24.0</v>
      </c>
      <c r="F2437" s="1" t="s">
        <v>2460</v>
      </c>
      <c r="G2437" s="1">
        <v>0.0798085143951</v>
      </c>
    </row>
    <row r="2438" ht="15.75" customHeight="1">
      <c r="A2438" s="1" t="str">
        <f t="shared" si="206"/>
        <v>CKAP5</v>
      </c>
      <c r="B2438" s="1" t="s">
        <v>328</v>
      </c>
      <c r="C2438" s="1">
        <v>4.6867607E7</v>
      </c>
      <c r="D2438" s="1" t="s">
        <v>8</v>
      </c>
      <c r="E2438" s="1">
        <v>24.0</v>
      </c>
      <c r="F2438" s="1" t="s">
        <v>2461</v>
      </c>
      <c r="G2438" s="1">
        <v>0.168502156018</v>
      </c>
    </row>
    <row r="2439" ht="15.75" customHeight="1">
      <c r="A2439" s="1" t="str">
        <f t="shared" si="206"/>
        <v>CKAP5</v>
      </c>
      <c r="B2439" s="1" t="s">
        <v>328</v>
      </c>
      <c r="C2439" s="1">
        <v>4.6867545E7</v>
      </c>
      <c r="D2439" s="1" t="s">
        <v>8</v>
      </c>
      <c r="E2439" s="1">
        <v>24.0</v>
      </c>
      <c r="F2439" s="1" t="s">
        <v>2462</v>
      </c>
      <c r="G2439" s="1">
        <v>-0.254715715253</v>
      </c>
    </row>
    <row r="2440" ht="15.75" customHeight="1">
      <c r="A2440" s="1" t="str">
        <f t="shared" ref="A2440:A2448" si="207">"CLNS1A"</f>
        <v>CLNS1A</v>
      </c>
      <c r="B2440" s="1" t="s">
        <v>328</v>
      </c>
      <c r="C2440" s="1">
        <v>7.7348846E7</v>
      </c>
      <c r="D2440" s="1" t="s">
        <v>8</v>
      </c>
      <c r="E2440" s="1">
        <v>24.0</v>
      </c>
      <c r="F2440" s="1" t="s">
        <v>2463</v>
      </c>
      <c r="G2440" s="1">
        <v>0.576899022592</v>
      </c>
    </row>
    <row r="2441" ht="15.75" customHeight="1">
      <c r="A2441" s="1" t="str">
        <f t="shared" si="207"/>
        <v>CLNS1A</v>
      </c>
      <c r="B2441" s="1" t="s">
        <v>328</v>
      </c>
      <c r="C2441" s="1">
        <v>7.7348825E7</v>
      </c>
      <c r="D2441" s="1" t="s">
        <v>8</v>
      </c>
      <c r="E2441" s="1">
        <v>24.0</v>
      </c>
      <c r="F2441" s="1" t="s">
        <v>2464</v>
      </c>
      <c r="G2441" s="1">
        <v>0.539036474765</v>
      </c>
    </row>
    <row r="2442" ht="15.75" customHeight="1">
      <c r="A2442" s="1" t="str">
        <f t="shared" si="207"/>
        <v>CLNS1A</v>
      </c>
      <c r="B2442" s="1" t="s">
        <v>328</v>
      </c>
      <c r="C2442" s="1">
        <v>7.7348633E7</v>
      </c>
      <c r="D2442" s="1" t="s">
        <v>8</v>
      </c>
      <c r="E2442" s="1">
        <v>24.0</v>
      </c>
      <c r="F2442" s="1" t="s">
        <v>2465</v>
      </c>
      <c r="G2442" s="1">
        <v>0.810903583169</v>
      </c>
    </row>
    <row r="2443" ht="15.75" customHeight="1">
      <c r="A2443" s="1" t="str">
        <f t="shared" si="207"/>
        <v>CLNS1A</v>
      </c>
      <c r="B2443" s="1" t="s">
        <v>328</v>
      </c>
      <c r="C2443" s="1">
        <v>7.7348578E7</v>
      </c>
      <c r="D2443" s="1" t="s">
        <v>8</v>
      </c>
      <c r="E2443" s="1">
        <v>24.0</v>
      </c>
      <c r="F2443" s="1" t="s">
        <v>2466</v>
      </c>
      <c r="G2443" s="1">
        <v>0.388916631761</v>
      </c>
    </row>
    <row r="2444" ht="15.75" customHeight="1">
      <c r="A2444" s="1" t="str">
        <f t="shared" si="207"/>
        <v>CLNS1A</v>
      </c>
      <c r="B2444" s="1" t="s">
        <v>328</v>
      </c>
      <c r="C2444" s="1">
        <v>7.7348561E7</v>
      </c>
      <c r="D2444" s="1" t="s">
        <v>8</v>
      </c>
      <c r="E2444" s="1">
        <v>22.0</v>
      </c>
      <c r="F2444" s="1" t="s">
        <v>2467</v>
      </c>
      <c r="G2444" s="1">
        <v>0.880743017829</v>
      </c>
    </row>
    <row r="2445" ht="15.75" customHeight="1">
      <c r="A2445" s="1" t="str">
        <f t="shared" si="207"/>
        <v>CLNS1A</v>
      </c>
      <c r="B2445" s="1" t="s">
        <v>328</v>
      </c>
      <c r="C2445" s="1">
        <v>7.7348773E7</v>
      </c>
      <c r="D2445" s="1" t="s">
        <v>14</v>
      </c>
      <c r="E2445" s="1">
        <v>24.0</v>
      </c>
      <c r="F2445" s="1" t="s">
        <v>2468</v>
      </c>
      <c r="G2445" s="1">
        <v>1.308353399</v>
      </c>
    </row>
    <row r="2446" ht="15.75" customHeight="1">
      <c r="A2446" s="1" t="str">
        <f t="shared" si="207"/>
        <v>CLNS1A</v>
      </c>
      <c r="B2446" s="1" t="s">
        <v>328</v>
      </c>
      <c r="C2446" s="1">
        <v>7.7348833E7</v>
      </c>
      <c r="D2446" s="1" t="s">
        <v>14</v>
      </c>
      <c r="E2446" s="1">
        <v>23.0</v>
      </c>
      <c r="F2446" s="1" t="s">
        <v>2469</v>
      </c>
      <c r="G2446" s="1">
        <v>0.703752656893</v>
      </c>
    </row>
    <row r="2447" ht="15.75" customHeight="1">
      <c r="A2447" s="1" t="str">
        <f t="shared" si="207"/>
        <v>CLNS1A</v>
      </c>
      <c r="B2447" s="1" t="s">
        <v>328</v>
      </c>
      <c r="C2447" s="1">
        <v>7.7348725E7</v>
      </c>
      <c r="D2447" s="1" t="s">
        <v>14</v>
      </c>
      <c r="E2447" s="1">
        <v>25.0</v>
      </c>
      <c r="F2447" s="1" t="s">
        <v>2470</v>
      </c>
      <c r="G2447" s="1">
        <v>0.535100976232</v>
      </c>
    </row>
    <row r="2448" ht="15.75" customHeight="1">
      <c r="A2448" s="1" t="str">
        <f t="shared" si="207"/>
        <v>CLNS1A</v>
      </c>
      <c r="B2448" s="1" t="s">
        <v>328</v>
      </c>
      <c r="C2448" s="1">
        <v>7.7348737E7</v>
      </c>
      <c r="D2448" s="1" t="s">
        <v>14</v>
      </c>
      <c r="E2448" s="1">
        <v>25.0</v>
      </c>
      <c r="F2448" s="1" t="s">
        <v>2471</v>
      </c>
      <c r="G2448" s="1">
        <v>0.321649319411</v>
      </c>
    </row>
    <row r="2449" ht="15.75" customHeight="1">
      <c r="A2449" s="1" t="str">
        <f t="shared" ref="A2449:A2458" si="208">"CLPB"</f>
        <v>CLPB</v>
      </c>
      <c r="B2449" s="1" t="s">
        <v>328</v>
      </c>
      <c r="C2449" s="1">
        <v>7.214536E7</v>
      </c>
      <c r="D2449" s="1" t="s">
        <v>8</v>
      </c>
      <c r="E2449" s="1">
        <v>24.0</v>
      </c>
      <c r="F2449" s="1" t="s">
        <v>2472</v>
      </c>
      <c r="G2449" s="1">
        <v>-0.0570427331568</v>
      </c>
    </row>
    <row r="2450" ht="15.75" customHeight="1">
      <c r="A2450" s="1" t="str">
        <f t="shared" si="208"/>
        <v>CLPB</v>
      </c>
      <c r="B2450" s="1" t="s">
        <v>328</v>
      </c>
      <c r="C2450" s="1">
        <v>7.2145429E7</v>
      </c>
      <c r="D2450" s="1" t="s">
        <v>8</v>
      </c>
      <c r="E2450" s="1">
        <v>24.0</v>
      </c>
      <c r="F2450" s="1" t="s">
        <v>2473</v>
      </c>
      <c r="G2450" s="1">
        <v>0.031174362455</v>
      </c>
    </row>
    <row r="2451" ht="15.75" customHeight="1">
      <c r="A2451" s="1" t="str">
        <f t="shared" si="208"/>
        <v>CLPB</v>
      </c>
      <c r="B2451" s="1" t="s">
        <v>328</v>
      </c>
      <c r="C2451" s="1">
        <v>7.2145509E7</v>
      </c>
      <c r="D2451" s="1" t="s">
        <v>8</v>
      </c>
      <c r="E2451" s="1">
        <v>24.0</v>
      </c>
      <c r="F2451" s="1" t="s">
        <v>2474</v>
      </c>
      <c r="G2451" s="1">
        <v>1.18718879895</v>
      </c>
    </row>
    <row r="2452" ht="15.75" customHeight="1">
      <c r="A2452" s="1" t="str">
        <f t="shared" si="208"/>
        <v>CLPB</v>
      </c>
      <c r="B2452" s="1" t="s">
        <v>328</v>
      </c>
      <c r="C2452" s="1">
        <v>7.2145548E7</v>
      </c>
      <c r="D2452" s="1" t="s">
        <v>8</v>
      </c>
      <c r="E2452" s="1">
        <v>24.0</v>
      </c>
      <c r="F2452" s="1" t="s">
        <v>2475</v>
      </c>
      <c r="G2452" s="1">
        <v>1.175147006</v>
      </c>
    </row>
    <row r="2453" ht="15.75" customHeight="1">
      <c r="A2453" s="1" t="str">
        <f t="shared" si="208"/>
        <v>CLPB</v>
      </c>
      <c r="B2453" s="1" t="s">
        <v>328</v>
      </c>
      <c r="C2453" s="1">
        <v>7.2145582E7</v>
      </c>
      <c r="D2453" s="1" t="s">
        <v>8</v>
      </c>
      <c r="E2453" s="1">
        <v>24.0</v>
      </c>
      <c r="F2453" s="1" t="s">
        <v>2476</v>
      </c>
      <c r="G2453" s="1">
        <v>0.0889651020804</v>
      </c>
    </row>
    <row r="2454" ht="15.75" customHeight="1">
      <c r="A2454" s="1" t="str">
        <f t="shared" si="208"/>
        <v>CLPB</v>
      </c>
      <c r="B2454" s="1" t="s">
        <v>328</v>
      </c>
      <c r="C2454" s="1">
        <v>7.2145363E7</v>
      </c>
      <c r="D2454" s="1" t="s">
        <v>14</v>
      </c>
      <c r="E2454" s="1">
        <v>24.0</v>
      </c>
      <c r="F2454" s="1" t="s">
        <v>2477</v>
      </c>
      <c r="G2454" s="1">
        <v>0.14499539151</v>
      </c>
    </row>
    <row r="2455" ht="15.75" customHeight="1">
      <c r="A2455" s="1" t="str">
        <f t="shared" si="208"/>
        <v>CLPB</v>
      </c>
      <c r="B2455" s="1" t="s">
        <v>328</v>
      </c>
      <c r="C2455" s="1">
        <v>7.2145507E7</v>
      </c>
      <c r="D2455" s="1" t="s">
        <v>14</v>
      </c>
      <c r="E2455" s="1">
        <v>24.0</v>
      </c>
      <c r="F2455" s="1" t="s">
        <v>2478</v>
      </c>
      <c r="G2455" s="1">
        <v>-0.102316462491</v>
      </c>
    </row>
    <row r="2456" ht="15.75" customHeight="1">
      <c r="A2456" s="1" t="str">
        <f t="shared" si="208"/>
        <v>CLPB</v>
      </c>
      <c r="B2456" s="1" t="s">
        <v>328</v>
      </c>
      <c r="C2456" s="1">
        <v>7.2145551E7</v>
      </c>
      <c r="D2456" s="1" t="s">
        <v>14</v>
      </c>
      <c r="E2456" s="1">
        <v>24.0</v>
      </c>
      <c r="F2456" s="1" t="s">
        <v>2479</v>
      </c>
      <c r="G2456" s="1">
        <v>0.637664195047</v>
      </c>
    </row>
    <row r="2457" ht="15.75" customHeight="1">
      <c r="A2457" s="1" t="str">
        <f t="shared" si="208"/>
        <v>CLPB</v>
      </c>
      <c r="B2457" s="1" t="s">
        <v>328</v>
      </c>
      <c r="C2457" s="1">
        <v>7.2145612E7</v>
      </c>
      <c r="D2457" s="1" t="s">
        <v>14</v>
      </c>
      <c r="E2457" s="1">
        <v>24.0</v>
      </c>
      <c r="F2457" s="1" t="s">
        <v>2480</v>
      </c>
      <c r="G2457" s="1">
        <v>0.511226303696</v>
      </c>
    </row>
    <row r="2458" ht="15.75" customHeight="1">
      <c r="A2458" s="1" t="str">
        <f t="shared" si="208"/>
        <v>CLPB</v>
      </c>
      <c r="B2458" s="1" t="s">
        <v>328</v>
      </c>
      <c r="C2458" s="1">
        <v>7.2145636E7</v>
      </c>
      <c r="D2458" s="1" t="s">
        <v>14</v>
      </c>
      <c r="E2458" s="1">
        <v>24.0</v>
      </c>
      <c r="F2458" s="1" t="s">
        <v>2481</v>
      </c>
      <c r="G2458" s="1">
        <v>0.345670347037</v>
      </c>
    </row>
    <row r="2459" ht="15.75" customHeight="1">
      <c r="A2459" s="1" t="str">
        <f t="shared" ref="A2459:A2468" si="209">"CLPP"</f>
        <v>CLPP</v>
      </c>
      <c r="B2459" s="1" t="s">
        <v>277</v>
      </c>
      <c r="C2459" s="1">
        <v>6361711.0</v>
      </c>
      <c r="D2459" s="1" t="s">
        <v>14</v>
      </c>
      <c r="E2459" s="1">
        <v>23.0</v>
      </c>
      <c r="F2459" s="1" t="s">
        <v>2482</v>
      </c>
      <c r="G2459" s="1">
        <v>0.500790401981</v>
      </c>
    </row>
    <row r="2460" ht="15.75" customHeight="1">
      <c r="A2460" s="1" t="str">
        <f t="shared" si="209"/>
        <v>CLPP</v>
      </c>
      <c r="B2460" s="1" t="s">
        <v>277</v>
      </c>
      <c r="C2460" s="1">
        <v>6361738.0</v>
      </c>
      <c r="D2460" s="1" t="s">
        <v>14</v>
      </c>
      <c r="E2460" s="1">
        <v>23.0</v>
      </c>
      <c r="F2460" s="1" t="s">
        <v>2483</v>
      </c>
      <c r="G2460" s="1">
        <v>0.888319474641</v>
      </c>
    </row>
    <row r="2461" ht="15.75" customHeight="1">
      <c r="A2461" s="1" t="str">
        <f t="shared" si="209"/>
        <v>CLPP</v>
      </c>
      <c r="B2461" s="1" t="s">
        <v>277</v>
      </c>
      <c r="C2461" s="1">
        <v>6361592.0</v>
      </c>
      <c r="D2461" s="1" t="s">
        <v>8</v>
      </c>
      <c r="E2461" s="1">
        <v>24.0</v>
      </c>
      <c r="F2461" s="1" t="s">
        <v>2484</v>
      </c>
      <c r="G2461" s="1">
        <v>0.293043359639</v>
      </c>
    </row>
    <row r="2462" ht="15.75" customHeight="1">
      <c r="A2462" s="1" t="str">
        <f t="shared" si="209"/>
        <v>CLPP</v>
      </c>
      <c r="B2462" s="1" t="s">
        <v>277</v>
      </c>
      <c r="C2462" s="1">
        <v>6361681.0</v>
      </c>
      <c r="D2462" s="1" t="s">
        <v>8</v>
      </c>
      <c r="E2462" s="1">
        <v>24.0</v>
      </c>
      <c r="F2462" s="1" t="s">
        <v>2485</v>
      </c>
      <c r="G2462" s="1">
        <v>0.365559059976</v>
      </c>
    </row>
    <row r="2463" ht="15.75" customHeight="1">
      <c r="A2463" s="1" t="str">
        <f t="shared" si="209"/>
        <v>CLPP</v>
      </c>
      <c r="B2463" s="1" t="s">
        <v>277</v>
      </c>
      <c r="C2463" s="1">
        <v>6361725.0</v>
      </c>
      <c r="D2463" s="1" t="s">
        <v>8</v>
      </c>
      <c r="E2463" s="1">
        <v>24.0</v>
      </c>
      <c r="F2463" s="1" t="s">
        <v>2486</v>
      </c>
      <c r="G2463" s="1">
        <v>0.267690066119</v>
      </c>
    </row>
    <row r="2464" ht="15.75" customHeight="1">
      <c r="A2464" s="1" t="str">
        <f t="shared" si="209"/>
        <v>CLPP</v>
      </c>
      <c r="B2464" s="1" t="s">
        <v>277</v>
      </c>
      <c r="C2464" s="1">
        <v>6361532.0</v>
      </c>
      <c r="D2464" s="1" t="s">
        <v>8</v>
      </c>
      <c r="E2464" s="1">
        <v>23.0</v>
      </c>
      <c r="F2464" s="1" t="s">
        <v>2487</v>
      </c>
      <c r="G2464" s="1">
        <v>0.272062677282</v>
      </c>
    </row>
    <row r="2465" ht="15.75" customHeight="1">
      <c r="A2465" s="1" t="str">
        <f t="shared" si="209"/>
        <v>CLPP</v>
      </c>
      <c r="B2465" s="1" t="s">
        <v>277</v>
      </c>
      <c r="C2465" s="1">
        <v>6361603.0</v>
      </c>
      <c r="D2465" s="1" t="s">
        <v>14</v>
      </c>
      <c r="E2465" s="1">
        <v>24.0</v>
      </c>
      <c r="F2465" s="1" t="s">
        <v>2488</v>
      </c>
      <c r="G2465" s="1">
        <v>0.9930031793</v>
      </c>
    </row>
    <row r="2466" ht="15.75" customHeight="1">
      <c r="A2466" s="1" t="str">
        <f t="shared" si="209"/>
        <v>CLPP</v>
      </c>
      <c r="B2466" s="1" t="s">
        <v>277</v>
      </c>
      <c r="C2466" s="1">
        <v>6361535.0</v>
      </c>
      <c r="D2466" s="1" t="s">
        <v>14</v>
      </c>
      <c r="E2466" s="1">
        <v>24.0</v>
      </c>
      <c r="F2466" s="1" t="s">
        <v>2489</v>
      </c>
      <c r="G2466" s="1">
        <v>0.0856600478859</v>
      </c>
    </row>
    <row r="2467" ht="15.75" customHeight="1">
      <c r="A2467" s="1" t="str">
        <f t="shared" si="209"/>
        <v>CLPP</v>
      </c>
      <c r="B2467" s="1" t="s">
        <v>277</v>
      </c>
      <c r="C2467" s="1">
        <v>6361429.0</v>
      </c>
      <c r="D2467" s="1" t="s">
        <v>8</v>
      </c>
      <c r="E2467" s="1">
        <v>24.0</v>
      </c>
      <c r="F2467" s="1" t="s">
        <v>2490</v>
      </c>
      <c r="G2467" s="1">
        <v>0.100217679202</v>
      </c>
    </row>
    <row r="2468" ht="15.75" customHeight="1">
      <c r="A2468" s="1" t="str">
        <f t="shared" si="209"/>
        <v>CLPP</v>
      </c>
      <c r="B2468" s="1" t="s">
        <v>277</v>
      </c>
      <c r="C2468" s="1">
        <v>6361609.0</v>
      </c>
      <c r="D2468" s="1" t="s">
        <v>14</v>
      </c>
      <c r="E2468" s="1">
        <v>23.0</v>
      </c>
      <c r="F2468" s="1" t="s">
        <v>2491</v>
      </c>
      <c r="G2468" s="1">
        <v>1.11867734606</v>
      </c>
    </row>
    <row r="2469" ht="15.75" customHeight="1">
      <c r="A2469" s="1" t="str">
        <f t="shared" ref="A2469:A2485" si="210">"CLSPN"</f>
        <v>CLSPN</v>
      </c>
      <c r="B2469" s="1" t="s">
        <v>108</v>
      </c>
      <c r="C2469" s="1">
        <v>3.6235429E7</v>
      </c>
      <c r="D2469" s="1" t="s">
        <v>14</v>
      </c>
      <c r="E2469" s="1">
        <v>23.0</v>
      </c>
      <c r="F2469" s="1" t="s">
        <v>2492</v>
      </c>
      <c r="G2469" s="1">
        <v>0.0398067022516</v>
      </c>
    </row>
    <row r="2470" ht="15.75" customHeight="1">
      <c r="A2470" s="1" t="str">
        <f t="shared" si="210"/>
        <v>CLSPN</v>
      </c>
      <c r="B2470" s="1" t="s">
        <v>108</v>
      </c>
      <c r="C2470" s="1">
        <v>3.6235282E7</v>
      </c>
      <c r="D2470" s="1" t="s">
        <v>8</v>
      </c>
      <c r="E2470" s="1">
        <v>24.0</v>
      </c>
      <c r="F2470" s="1" t="s">
        <v>2493</v>
      </c>
      <c r="G2470" s="1">
        <v>0.282278278694</v>
      </c>
    </row>
    <row r="2471" ht="15.75" customHeight="1">
      <c r="A2471" s="1" t="str">
        <f t="shared" si="210"/>
        <v>CLSPN</v>
      </c>
      <c r="B2471" s="1" t="s">
        <v>108</v>
      </c>
      <c r="C2471" s="1">
        <v>3.6235385E7</v>
      </c>
      <c r="D2471" s="1" t="s">
        <v>8</v>
      </c>
      <c r="E2471" s="1">
        <v>24.0</v>
      </c>
      <c r="F2471" s="1" t="s">
        <v>2494</v>
      </c>
      <c r="G2471" s="1">
        <v>0.238131445271</v>
      </c>
    </row>
    <row r="2472" ht="15.75" customHeight="1">
      <c r="A2472" s="1" t="str">
        <f t="shared" si="210"/>
        <v>CLSPN</v>
      </c>
      <c r="B2472" s="1" t="s">
        <v>108</v>
      </c>
      <c r="C2472" s="1">
        <v>3.623542E7</v>
      </c>
      <c r="D2472" s="1" t="s">
        <v>8</v>
      </c>
      <c r="E2472" s="1">
        <v>23.0</v>
      </c>
      <c r="F2472" s="1" t="s">
        <v>2495</v>
      </c>
      <c r="G2472" s="1">
        <v>-0.0119198331379</v>
      </c>
    </row>
    <row r="2473" ht="15.75" customHeight="1">
      <c r="A2473" s="1" t="str">
        <f t="shared" si="210"/>
        <v>CLSPN</v>
      </c>
      <c r="B2473" s="1" t="s">
        <v>108</v>
      </c>
      <c r="C2473" s="1">
        <v>3.6235463E7</v>
      </c>
      <c r="D2473" s="1" t="s">
        <v>8</v>
      </c>
      <c r="E2473" s="1">
        <v>23.0</v>
      </c>
      <c r="F2473" s="1" t="s">
        <v>2496</v>
      </c>
      <c r="G2473" s="1">
        <v>0.247594964389</v>
      </c>
    </row>
    <row r="2474" ht="15.75" customHeight="1">
      <c r="A2474" s="1" t="str">
        <f t="shared" si="210"/>
        <v>CLSPN</v>
      </c>
      <c r="B2474" s="1" t="s">
        <v>108</v>
      </c>
      <c r="C2474" s="1">
        <v>3.6235519E7</v>
      </c>
      <c r="D2474" s="1" t="s">
        <v>8</v>
      </c>
      <c r="E2474" s="1">
        <v>24.0</v>
      </c>
      <c r="F2474" s="1" t="s">
        <v>2497</v>
      </c>
      <c r="G2474" s="1">
        <v>1.06580033455</v>
      </c>
    </row>
    <row r="2475" ht="15.75" customHeight="1">
      <c r="A2475" s="1" t="str">
        <f t="shared" si="210"/>
        <v>CLSPN</v>
      </c>
      <c r="B2475" s="1" t="s">
        <v>108</v>
      </c>
      <c r="C2475" s="1">
        <v>3.6235353E7</v>
      </c>
      <c r="D2475" s="1" t="s">
        <v>14</v>
      </c>
      <c r="E2475" s="1">
        <v>24.0</v>
      </c>
      <c r="F2475" s="1" t="s">
        <v>2498</v>
      </c>
      <c r="G2475" s="1">
        <v>0.0454016930382</v>
      </c>
    </row>
    <row r="2476" ht="15.75" customHeight="1">
      <c r="A2476" s="1" t="str">
        <f t="shared" si="210"/>
        <v>CLSPN</v>
      </c>
      <c r="B2476" s="1" t="s">
        <v>108</v>
      </c>
      <c r="C2476" s="1">
        <v>3.6235371E7</v>
      </c>
      <c r="D2476" s="1" t="s">
        <v>14</v>
      </c>
      <c r="E2476" s="1">
        <v>24.0</v>
      </c>
      <c r="F2476" s="1" t="s">
        <v>2499</v>
      </c>
      <c r="G2476" s="1">
        <v>-0.0237077217544</v>
      </c>
    </row>
    <row r="2477" ht="15.75" customHeight="1">
      <c r="A2477" s="1" t="str">
        <f t="shared" si="210"/>
        <v>CLSPN</v>
      </c>
      <c r="B2477" s="1" t="s">
        <v>108</v>
      </c>
      <c r="C2477" s="1">
        <v>3.6235382E7</v>
      </c>
      <c r="D2477" s="1" t="s">
        <v>14</v>
      </c>
      <c r="E2477" s="1">
        <v>22.0</v>
      </c>
      <c r="F2477" s="1" t="s">
        <v>2500</v>
      </c>
      <c r="G2477" s="1">
        <v>0.867954603648</v>
      </c>
    </row>
    <row r="2478" ht="15.75" customHeight="1">
      <c r="A2478" s="1" t="str">
        <f t="shared" si="210"/>
        <v>CLSPN</v>
      </c>
      <c r="B2478" s="1" t="s">
        <v>108</v>
      </c>
      <c r="C2478" s="1">
        <v>3.62355E7</v>
      </c>
      <c r="D2478" s="1" t="s">
        <v>14</v>
      </c>
      <c r="E2478" s="1">
        <v>23.0</v>
      </c>
      <c r="F2478" s="1" t="s">
        <v>2501</v>
      </c>
      <c r="G2478" s="1">
        <v>1.06624506181</v>
      </c>
    </row>
    <row r="2479" ht="15.75" customHeight="1">
      <c r="A2479" s="1" t="str">
        <f t="shared" si="210"/>
        <v>CLSPN</v>
      </c>
      <c r="B2479" s="1" t="s">
        <v>108</v>
      </c>
      <c r="C2479" s="1">
        <v>3.6235419E7</v>
      </c>
      <c r="D2479" s="1" t="s">
        <v>8</v>
      </c>
      <c r="E2479" s="1">
        <v>24.0</v>
      </c>
      <c r="F2479" s="1" t="s">
        <v>2502</v>
      </c>
      <c r="G2479" s="1">
        <v>0.0243553639802</v>
      </c>
    </row>
    <row r="2480" ht="15.75" customHeight="1">
      <c r="A2480" s="1" t="str">
        <f t="shared" si="210"/>
        <v>CLSPN</v>
      </c>
      <c r="B2480" s="1" t="s">
        <v>108</v>
      </c>
      <c r="C2480" s="1">
        <v>3.6235484E7</v>
      </c>
      <c r="D2480" s="1" t="s">
        <v>8</v>
      </c>
      <c r="E2480" s="1">
        <v>24.0</v>
      </c>
      <c r="F2480" s="1" t="s">
        <v>2503</v>
      </c>
      <c r="G2480" s="1">
        <v>0.156350849047</v>
      </c>
    </row>
    <row r="2481" ht="15.75" customHeight="1">
      <c r="A2481" s="1" t="str">
        <f t="shared" si="210"/>
        <v>CLSPN</v>
      </c>
      <c r="B2481" s="1" t="s">
        <v>108</v>
      </c>
      <c r="C2481" s="1">
        <v>3.6235278E7</v>
      </c>
      <c r="D2481" s="1" t="s">
        <v>14</v>
      </c>
      <c r="E2481" s="1">
        <v>23.0</v>
      </c>
      <c r="F2481" s="1" t="s">
        <v>2504</v>
      </c>
      <c r="G2481" s="1">
        <v>0.017090617347</v>
      </c>
    </row>
    <row r="2482" ht="15.75" customHeight="1">
      <c r="A2482" s="1" t="str">
        <f t="shared" si="210"/>
        <v>CLSPN</v>
      </c>
      <c r="B2482" s="1" t="s">
        <v>108</v>
      </c>
      <c r="C2482" s="1">
        <v>3.6235332E7</v>
      </c>
      <c r="D2482" s="1" t="s">
        <v>14</v>
      </c>
      <c r="E2482" s="1">
        <v>23.0</v>
      </c>
      <c r="F2482" s="1" t="s">
        <v>2505</v>
      </c>
      <c r="G2482" s="1">
        <v>-0.0061616692332</v>
      </c>
    </row>
    <row r="2483" ht="15.75" customHeight="1">
      <c r="A2483" s="1" t="str">
        <f t="shared" si="210"/>
        <v>CLSPN</v>
      </c>
      <c r="B2483" s="1" t="s">
        <v>108</v>
      </c>
      <c r="C2483" s="1">
        <v>3.6235353E7</v>
      </c>
      <c r="D2483" s="1" t="s">
        <v>14</v>
      </c>
      <c r="E2483" s="1">
        <v>23.0</v>
      </c>
      <c r="F2483" s="1" t="s">
        <v>2506</v>
      </c>
      <c r="G2483" s="1">
        <v>0.0120764377346</v>
      </c>
    </row>
    <row r="2484" ht="15.75" customHeight="1">
      <c r="A2484" s="1" t="str">
        <f t="shared" si="210"/>
        <v>CLSPN</v>
      </c>
      <c r="B2484" s="1" t="s">
        <v>108</v>
      </c>
      <c r="C2484" s="1">
        <v>3.6235529E7</v>
      </c>
      <c r="D2484" s="1" t="s">
        <v>14</v>
      </c>
      <c r="E2484" s="1">
        <v>24.0</v>
      </c>
      <c r="F2484" s="1" t="s">
        <v>2507</v>
      </c>
      <c r="G2484" s="1">
        <v>0.721480557927</v>
      </c>
    </row>
    <row r="2485" ht="15.75" customHeight="1">
      <c r="A2485" s="1" t="str">
        <f t="shared" si="210"/>
        <v>CLSPN</v>
      </c>
      <c r="B2485" s="1" t="s">
        <v>108</v>
      </c>
      <c r="C2485" s="1">
        <v>3.6235345E7</v>
      </c>
      <c r="D2485" s="1" t="s">
        <v>8</v>
      </c>
      <c r="E2485" s="1">
        <v>24.0</v>
      </c>
      <c r="F2485" s="1" t="s">
        <v>2508</v>
      </c>
      <c r="G2485" s="1">
        <v>0.0957415063842</v>
      </c>
    </row>
    <row r="2486" ht="15.75" customHeight="1">
      <c r="A2486" s="1" t="str">
        <f t="shared" ref="A2486:A2495" si="211">"CLTA"</f>
        <v>CLTA</v>
      </c>
      <c r="B2486" s="1" t="s">
        <v>298</v>
      </c>
      <c r="C2486" s="1">
        <v>3.6191087E7</v>
      </c>
      <c r="D2486" s="1" t="s">
        <v>14</v>
      </c>
      <c r="E2486" s="1">
        <v>23.0</v>
      </c>
      <c r="F2486" s="1" t="s">
        <v>2509</v>
      </c>
      <c r="G2486" s="1">
        <v>0.240085788809</v>
      </c>
    </row>
    <row r="2487" ht="15.75" customHeight="1">
      <c r="A2487" s="1" t="str">
        <f t="shared" si="211"/>
        <v>CLTA</v>
      </c>
      <c r="B2487" s="1" t="s">
        <v>298</v>
      </c>
      <c r="C2487" s="1">
        <v>3.619111E7</v>
      </c>
      <c r="D2487" s="1" t="s">
        <v>14</v>
      </c>
      <c r="E2487" s="1">
        <v>24.0</v>
      </c>
      <c r="F2487" s="1" t="s">
        <v>2510</v>
      </c>
      <c r="G2487" s="1">
        <v>0.114851883623</v>
      </c>
    </row>
    <row r="2488" ht="15.75" customHeight="1">
      <c r="A2488" s="1" t="str">
        <f t="shared" si="211"/>
        <v>CLTA</v>
      </c>
      <c r="B2488" s="1" t="s">
        <v>298</v>
      </c>
      <c r="C2488" s="1">
        <v>3.6191132E7</v>
      </c>
      <c r="D2488" s="1" t="s">
        <v>14</v>
      </c>
      <c r="E2488" s="1">
        <v>23.0</v>
      </c>
      <c r="F2488" s="1" t="s">
        <v>2511</v>
      </c>
      <c r="G2488" s="1">
        <v>0.699089508415</v>
      </c>
    </row>
    <row r="2489" ht="15.75" customHeight="1">
      <c r="A2489" s="1" t="str">
        <f t="shared" si="211"/>
        <v>CLTA</v>
      </c>
      <c r="B2489" s="1" t="s">
        <v>298</v>
      </c>
      <c r="C2489" s="1">
        <v>3.6190896E7</v>
      </c>
      <c r="D2489" s="1" t="s">
        <v>8</v>
      </c>
      <c r="E2489" s="1">
        <v>22.0</v>
      </c>
      <c r="F2489" s="1" t="s">
        <v>2512</v>
      </c>
      <c r="G2489" s="1">
        <v>1.30754948481</v>
      </c>
    </row>
    <row r="2490" ht="15.75" customHeight="1">
      <c r="A2490" s="1" t="str">
        <f t="shared" si="211"/>
        <v>CLTA</v>
      </c>
      <c r="B2490" s="1" t="s">
        <v>298</v>
      </c>
      <c r="C2490" s="1">
        <v>3.6191079E7</v>
      </c>
      <c r="D2490" s="1" t="s">
        <v>8</v>
      </c>
      <c r="E2490" s="1">
        <v>24.0</v>
      </c>
      <c r="F2490" s="1" t="s">
        <v>2513</v>
      </c>
      <c r="G2490" s="1">
        <v>0.366644105661</v>
      </c>
    </row>
    <row r="2491" ht="15.75" customHeight="1">
      <c r="A2491" s="1" t="str">
        <f t="shared" si="211"/>
        <v>CLTA</v>
      </c>
      <c r="B2491" s="1" t="s">
        <v>298</v>
      </c>
      <c r="C2491" s="1">
        <v>3.6191001E7</v>
      </c>
      <c r="D2491" s="1" t="s">
        <v>14</v>
      </c>
      <c r="E2491" s="1">
        <v>24.0</v>
      </c>
      <c r="F2491" s="1" t="s">
        <v>2514</v>
      </c>
      <c r="G2491" s="1">
        <v>0.212249819534</v>
      </c>
    </row>
    <row r="2492" ht="15.75" customHeight="1">
      <c r="A2492" s="1" t="str">
        <f t="shared" si="211"/>
        <v>CLTA</v>
      </c>
      <c r="B2492" s="1" t="s">
        <v>298</v>
      </c>
      <c r="C2492" s="1">
        <v>3.6190913E7</v>
      </c>
      <c r="D2492" s="1" t="s">
        <v>14</v>
      </c>
      <c r="E2492" s="1">
        <v>24.0</v>
      </c>
      <c r="F2492" s="1" t="s">
        <v>2515</v>
      </c>
      <c r="G2492" s="1">
        <v>0.624083119267</v>
      </c>
    </row>
    <row r="2493" ht="15.75" customHeight="1">
      <c r="A2493" s="1" t="str">
        <f t="shared" si="211"/>
        <v>CLTA</v>
      </c>
      <c r="B2493" s="1" t="s">
        <v>298</v>
      </c>
      <c r="C2493" s="1">
        <v>3.6190964E7</v>
      </c>
      <c r="D2493" s="1" t="s">
        <v>14</v>
      </c>
      <c r="E2493" s="1">
        <v>23.0</v>
      </c>
      <c r="F2493" s="1" t="s">
        <v>2516</v>
      </c>
      <c r="G2493" s="1">
        <v>0.993361006775</v>
      </c>
    </row>
    <row r="2494" ht="15.75" customHeight="1">
      <c r="A2494" s="1" t="str">
        <f t="shared" si="211"/>
        <v>CLTA</v>
      </c>
      <c r="B2494" s="1" t="s">
        <v>298</v>
      </c>
      <c r="C2494" s="1">
        <v>3.6190908E7</v>
      </c>
      <c r="D2494" s="1" t="s">
        <v>14</v>
      </c>
      <c r="E2494" s="1">
        <v>24.0</v>
      </c>
      <c r="F2494" s="1" t="s">
        <v>2517</v>
      </c>
      <c r="G2494" s="1">
        <v>0.535949577708</v>
      </c>
    </row>
    <row r="2495" ht="15.75" customHeight="1">
      <c r="A2495" s="1" t="str">
        <f t="shared" si="211"/>
        <v>CLTA</v>
      </c>
      <c r="B2495" s="1" t="s">
        <v>298</v>
      </c>
      <c r="C2495" s="1">
        <v>3.6191056E7</v>
      </c>
      <c r="D2495" s="1" t="s">
        <v>14</v>
      </c>
      <c r="E2495" s="1">
        <v>24.0</v>
      </c>
      <c r="F2495" s="1" t="s">
        <v>2518</v>
      </c>
      <c r="G2495" s="1">
        <v>0.421869222269</v>
      </c>
    </row>
    <row r="2496" ht="15.75" customHeight="1">
      <c r="A2496" s="1" t="str">
        <f t="shared" ref="A2496:A2509" si="212">"CLTC"</f>
        <v>CLTC</v>
      </c>
      <c r="B2496" s="1" t="s">
        <v>39</v>
      </c>
      <c r="C2496" s="1">
        <v>5.7697281E7</v>
      </c>
      <c r="D2496" s="1" t="s">
        <v>8</v>
      </c>
      <c r="E2496" s="1">
        <v>24.0</v>
      </c>
      <c r="F2496" s="1" t="s">
        <v>2519</v>
      </c>
      <c r="G2496" s="1">
        <v>0.923751519428</v>
      </c>
    </row>
    <row r="2497" ht="15.75" customHeight="1">
      <c r="A2497" s="1" t="str">
        <f t="shared" si="212"/>
        <v>CLTC</v>
      </c>
      <c r="B2497" s="1" t="s">
        <v>39</v>
      </c>
      <c r="C2497" s="1">
        <v>5.7697287E7</v>
      </c>
      <c r="D2497" s="1" t="s">
        <v>8</v>
      </c>
      <c r="E2497" s="1">
        <v>24.0</v>
      </c>
      <c r="F2497" s="1" t="s">
        <v>2520</v>
      </c>
      <c r="G2497" s="1">
        <v>0.788371935413</v>
      </c>
    </row>
    <row r="2498" ht="15.75" customHeight="1">
      <c r="A2498" s="1" t="str">
        <f t="shared" si="212"/>
        <v>CLTC</v>
      </c>
      <c r="B2498" s="1" t="s">
        <v>39</v>
      </c>
      <c r="C2498" s="1">
        <v>5.7697323E7</v>
      </c>
      <c r="D2498" s="1" t="s">
        <v>8</v>
      </c>
      <c r="E2498" s="1">
        <v>23.0</v>
      </c>
      <c r="F2498" s="1" t="s">
        <v>2521</v>
      </c>
      <c r="G2498" s="1">
        <v>0.822597335019</v>
      </c>
    </row>
    <row r="2499" ht="15.75" customHeight="1">
      <c r="A2499" s="1" t="str">
        <f t="shared" si="212"/>
        <v>CLTC</v>
      </c>
      <c r="B2499" s="1" t="s">
        <v>39</v>
      </c>
      <c r="C2499" s="1">
        <v>5.7697481E7</v>
      </c>
      <c r="D2499" s="1" t="s">
        <v>8</v>
      </c>
      <c r="E2499" s="1">
        <v>24.0</v>
      </c>
      <c r="F2499" s="1" t="s">
        <v>2522</v>
      </c>
      <c r="G2499" s="1">
        <v>-0.0188392150655</v>
      </c>
    </row>
    <row r="2500" ht="15.75" customHeight="1">
      <c r="A2500" s="1" t="str">
        <f t="shared" si="212"/>
        <v>CLTC</v>
      </c>
      <c r="B2500" s="1" t="s">
        <v>39</v>
      </c>
      <c r="C2500" s="1">
        <v>5.7697211E7</v>
      </c>
      <c r="D2500" s="1" t="s">
        <v>14</v>
      </c>
      <c r="E2500" s="1">
        <v>24.0</v>
      </c>
      <c r="F2500" s="1" t="s">
        <v>2523</v>
      </c>
      <c r="G2500" s="1">
        <v>0.0103484231933</v>
      </c>
    </row>
    <row r="2501" ht="15.75" customHeight="1">
      <c r="A2501" s="1" t="str">
        <f t="shared" si="212"/>
        <v>CLTC</v>
      </c>
      <c r="B2501" s="1" t="s">
        <v>39</v>
      </c>
      <c r="C2501" s="1">
        <v>5.7697455E7</v>
      </c>
      <c r="D2501" s="1" t="s">
        <v>8</v>
      </c>
      <c r="E2501" s="1">
        <v>24.0</v>
      </c>
      <c r="F2501" s="1" t="s">
        <v>2524</v>
      </c>
      <c r="G2501" s="1">
        <v>0.150609928056</v>
      </c>
    </row>
    <row r="2502" ht="15.75" customHeight="1">
      <c r="A2502" s="1" t="str">
        <f t="shared" si="212"/>
        <v>CLTC</v>
      </c>
      <c r="B2502" s="1" t="s">
        <v>39</v>
      </c>
      <c r="C2502" s="1">
        <v>5.7697298E7</v>
      </c>
      <c r="D2502" s="1" t="s">
        <v>14</v>
      </c>
      <c r="E2502" s="1">
        <v>22.0</v>
      </c>
      <c r="F2502" s="1" t="s">
        <v>2525</v>
      </c>
      <c r="G2502" s="1">
        <v>0.909365614364</v>
      </c>
    </row>
    <row r="2503" ht="15.75" customHeight="1">
      <c r="A2503" s="1" t="str">
        <f t="shared" si="212"/>
        <v>CLTC</v>
      </c>
      <c r="B2503" s="1" t="s">
        <v>39</v>
      </c>
      <c r="C2503" s="1">
        <v>5.7697222E7</v>
      </c>
      <c r="D2503" s="1" t="s">
        <v>14</v>
      </c>
      <c r="E2503" s="1">
        <v>24.0</v>
      </c>
      <c r="F2503" s="1" t="s">
        <v>2526</v>
      </c>
      <c r="G2503" s="1">
        <v>0.00971566470395</v>
      </c>
    </row>
    <row r="2504" ht="15.75" customHeight="1">
      <c r="A2504" s="1" t="str">
        <f t="shared" si="212"/>
        <v>CLTC</v>
      </c>
      <c r="B2504" s="1" t="s">
        <v>39</v>
      </c>
      <c r="C2504" s="1">
        <v>5.7697206E7</v>
      </c>
      <c r="D2504" s="1" t="s">
        <v>14</v>
      </c>
      <c r="E2504" s="1">
        <v>22.0</v>
      </c>
      <c r="F2504" s="1" t="s">
        <v>2527</v>
      </c>
      <c r="G2504" s="1">
        <v>0.0133995636489</v>
      </c>
    </row>
    <row r="2505" ht="15.75" customHeight="1">
      <c r="A2505" s="1" t="str">
        <f t="shared" si="212"/>
        <v>CLTC</v>
      </c>
      <c r="B2505" s="1" t="s">
        <v>39</v>
      </c>
      <c r="C2505" s="1">
        <v>5.7697419E7</v>
      </c>
      <c r="D2505" s="1" t="s">
        <v>8</v>
      </c>
      <c r="E2505" s="1">
        <v>24.0</v>
      </c>
      <c r="F2505" s="1" t="s">
        <v>2528</v>
      </c>
      <c r="G2505" s="1">
        <v>1.16688286621</v>
      </c>
    </row>
    <row r="2506" ht="15.75" customHeight="1">
      <c r="A2506" s="1" t="str">
        <f t="shared" si="212"/>
        <v>CLTC</v>
      </c>
      <c r="B2506" s="1" t="s">
        <v>39</v>
      </c>
      <c r="C2506" s="1">
        <v>5.7697281E7</v>
      </c>
      <c r="D2506" s="1" t="s">
        <v>8</v>
      </c>
      <c r="E2506" s="1">
        <v>23.0</v>
      </c>
      <c r="F2506" s="1" t="s">
        <v>2529</v>
      </c>
      <c r="G2506" s="1">
        <v>0.874024726289</v>
      </c>
    </row>
    <row r="2507" ht="15.75" customHeight="1">
      <c r="A2507" s="1" t="str">
        <f t="shared" si="212"/>
        <v>CLTC</v>
      </c>
      <c r="B2507" s="1" t="s">
        <v>39</v>
      </c>
      <c r="C2507" s="1">
        <v>5.7697376E7</v>
      </c>
      <c r="D2507" s="1" t="s">
        <v>14</v>
      </c>
      <c r="E2507" s="1">
        <v>22.0</v>
      </c>
      <c r="F2507" s="1" t="s">
        <v>2530</v>
      </c>
      <c r="G2507" s="1">
        <v>0.460276825242</v>
      </c>
    </row>
    <row r="2508" ht="15.75" customHeight="1">
      <c r="A2508" s="1" t="str">
        <f t="shared" si="212"/>
        <v>CLTC</v>
      </c>
      <c r="B2508" s="1" t="s">
        <v>39</v>
      </c>
      <c r="C2508" s="1">
        <v>5.7697251E7</v>
      </c>
      <c r="D2508" s="1" t="s">
        <v>14</v>
      </c>
      <c r="E2508" s="1">
        <v>23.0</v>
      </c>
      <c r="F2508" s="1" t="s">
        <v>2531</v>
      </c>
      <c r="G2508" s="1">
        <v>0.581178805266</v>
      </c>
    </row>
    <row r="2509" ht="15.75" customHeight="1">
      <c r="A2509" s="1" t="str">
        <f t="shared" si="212"/>
        <v>CLTC</v>
      </c>
      <c r="B2509" s="1" t="s">
        <v>39</v>
      </c>
      <c r="C2509" s="1">
        <v>5.7697203E7</v>
      </c>
      <c r="D2509" s="1" t="s">
        <v>14</v>
      </c>
      <c r="E2509" s="1">
        <v>24.0</v>
      </c>
      <c r="F2509" s="1" t="s">
        <v>2532</v>
      </c>
      <c r="G2509" s="1">
        <v>0.0365355832922</v>
      </c>
    </row>
    <row r="2510" ht="15.75" customHeight="1">
      <c r="A2510" s="1" t="str">
        <f t="shared" ref="A2510:A2519" si="213">"CMAS"</f>
        <v>CMAS</v>
      </c>
      <c r="B2510" s="1" t="s">
        <v>379</v>
      </c>
      <c r="C2510" s="1">
        <v>2.2199057E7</v>
      </c>
      <c r="D2510" s="1" t="s">
        <v>8</v>
      </c>
      <c r="E2510" s="1">
        <v>24.0</v>
      </c>
      <c r="F2510" s="1" t="s">
        <v>2533</v>
      </c>
      <c r="G2510" s="1">
        <v>-0.0120249614752</v>
      </c>
    </row>
    <row r="2511" ht="15.75" customHeight="1">
      <c r="A2511" s="1" t="str">
        <f t="shared" si="213"/>
        <v>CMAS</v>
      </c>
      <c r="B2511" s="1" t="s">
        <v>379</v>
      </c>
      <c r="C2511" s="1">
        <v>2.2199268E7</v>
      </c>
      <c r="D2511" s="1" t="s">
        <v>8</v>
      </c>
      <c r="E2511" s="1">
        <v>24.0</v>
      </c>
      <c r="F2511" s="1" t="s">
        <v>2534</v>
      </c>
      <c r="G2511" s="1">
        <v>0.583498563349</v>
      </c>
    </row>
    <row r="2512" ht="15.75" customHeight="1">
      <c r="A2512" s="1" t="str">
        <f t="shared" si="213"/>
        <v>CMAS</v>
      </c>
      <c r="B2512" s="1" t="s">
        <v>379</v>
      </c>
      <c r="C2512" s="1">
        <v>2.2199376E7</v>
      </c>
      <c r="D2512" s="1" t="s">
        <v>8</v>
      </c>
      <c r="E2512" s="1">
        <v>23.0</v>
      </c>
      <c r="F2512" s="1" t="s">
        <v>2535</v>
      </c>
      <c r="G2512" s="1">
        <v>0.592185596857</v>
      </c>
    </row>
    <row r="2513" ht="15.75" customHeight="1">
      <c r="A2513" s="1" t="str">
        <f t="shared" si="213"/>
        <v>CMAS</v>
      </c>
      <c r="B2513" s="1" t="s">
        <v>379</v>
      </c>
      <c r="C2513" s="1">
        <v>2.219918E7</v>
      </c>
      <c r="D2513" s="1" t="s">
        <v>14</v>
      </c>
      <c r="E2513" s="1">
        <v>24.0</v>
      </c>
      <c r="F2513" s="1" t="s">
        <v>2536</v>
      </c>
      <c r="G2513" s="1">
        <v>1.07233250472</v>
      </c>
    </row>
    <row r="2514" ht="15.75" customHeight="1">
      <c r="A2514" s="1" t="str">
        <f t="shared" si="213"/>
        <v>CMAS</v>
      </c>
      <c r="B2514" s="1" t="s">
        <v>379</v>
      </c>
      <c r="C2514" s="1">
        <v>2.2199189E7</v>
      </c>
      <c r="D2514" s="1" t="s">
        <v>14</v>
      </c>
      <c r="E2514" s="1">
        <v>24.0</v>
      </c>
      <c r="F2514" s="1" t="s">
        <v>2537</v>
      </c>
      <c r="G2514" s="1">
        <v>1.0139732195</v>
      </c>
    </row>
    <row r="2515" ht="15.75" customHeight="1">
      <c r="A2515" s="1" t="str">
        <f t="shared" si="213"/>
        <v>CMAS</v>
      </c>
      <c r="B2515" s="1" t="s">
        <v>379</v>
      </c>
      <c r="C2515" s="1">
        <v>2.2199255E7</v>
      </c>
      <c r="D2515" s="1" t="s">
        <v>14</v>
      </c>
      <c r="E2515" s="1">
        <v>24.0</v>
      </c>
      <c r="F2515" s="1" t="s">
        <v>2538</v>
      </c>
      <c r="G2515" s="1">
        <v>0.696877726695</v>
      </c>
    </row>
    <row r="2516" ht="15.75" customHeight="1">
      <c r="A2516" s="1" t="str">
        <f t="shared" si="213"/>
        <v>CMAS</v>
      </c>
      <c r="B2516" s="1" t="s">
        <v>379</v>
      </c>
      <c r="C2516" s="1">
        <v>2.2199284E7</v>
      </c>
      <c r="D2516" s="1" t="s">
        <v>14</v>
      </c>
      <c r="E2516" s="1">
        <v>24.0</v>
      </c>
      <c r="F2516" s="1" t="s">
        <v>2539</v>
      </c>
      <c r="G2516" s="1">
        <v>0.913694275784</v>
      </c>
    </row>
    <row r="2517" ht="15.75" customHeight="1">
      <c r="A2517" s="1" t="str">
        <f t="shared" si="213"/>
        <v>CMAS</v>
      </c>
      <c r="B2517" s="1" t="s">
        <v>379</v>
      </c>
      <c r="C2517" s="1">
        <v>2.2199334E7</v>
      </c>
      <c r="D2517" s="1" t="s">
        <v>14</v>
      </c>
      <c r="E2517" s="1">
        <v>24.0</v>
      </c>
      <c r="F2517" s="1" t="s">
        <v>2540</v>
      </c>
      <c r="G2517" s="1">
        <v>0.410514353832</v>
      </c>
    </row>
    <row r="2518" ht="15.75" customHeight="1">
      <c r="A2518" s="1" t="str">
        <f t="shared" si="213"/>
        <v>CMAS</v>
      </c>
      <c r="B2518" s="1" t="s">
        <v>379</v>
      </c>
      <c r="C2518" s="1">
        <v>2.2199394E7</v>
      </c>
      <c r="D2518" s="1" t="s">
        <v>14</v>
      </c>
      <c r="E2518" s="1">
        <v>23.0</v>
      </c>
      <c r="F2518" s="1" t="s">
        <v>2541</v>
      </c>
      <c r="G2518" s="1">
        <v>0.252689004318</v>
      </c>
    </row>
    <row r="2519" ht="15.75" customHeight="1">
      <c r="A2519" s="1" t="str">
        <f t="shared" si="213"/>
        <v>CMAS</v>
      </c>
      <c r="B2519" s="1" t="s">
        <v>379</v>
      </c>
      <c r="C2519" s="1">
        <v>2.2199343E7</v>
      </c>
      <c r="D2519" s="1" t="s">
        <v>14</v>
      </c>
      <c r="E2519" s="1">
        <v>24.0</v>
      </c>
      <c r="F2519" s="1" t="s">
        <v>2542</v>
      </c>
      <c r="G2519" s="1">
        <v>0.0459264146105</v>
      </c>
    </row>
    <row r="2520" ht="15.75" customHeight="1">
      <c r="A2520" s="1" t="str">
        <f t="shared" ref="A2520:A2529" si="214">"CMTR2"</f>
        <v>CMTR2</v>
      </c>
      <c r="B2520" s="1" t="s">
        <v>7</v>
      </c>
      <c r="C2520" s="1">
        <v>7.1323434E7</v>
      </c>
      <c r="D2520" s="1" t="s">
        <v>14</v>
      </c>
      <c r="E2520" s="1">
        <v>24.0</v>
      </c>
      <c r="F2520" s="1" t="s">
        <v>2543</v>
      </c>
      <c r="G2520" s="1">
        <v>1.026177473</v>
      </c>
    </row>
    <row r="2521" ht="15.75" customHeight="1">
      <c r="A2521" s="1" t="str">
        <f t="shared" si="214"/>
        <v>CMTR2</v>
      </c>
      <c r="B2521" s="1" t="s">
        <v>7</v>
      </c>
      <c r="C2521" s="1">
        <v>7.1323371E7</v>
      </c>
      <c r="D2521" s="1" t="s">
        <v>14</v>
      </c>
      <c r="E2521" s="1">
        <v>24.0</v>
      </c>
      <c r="F2521" s="1" t="s">
        <v>2544</v>
      </c>
      <c r="G2521" s="1">
        <v>0.138864859131</v>
      </c>
    </row>
    <row r="2522" ht="15.75" customHeight="1">
      <c r="A2522" s="1" t="str">
        <f t="shared" si="214"/>
        <v>CMTR2</v>
      </c>
      <c r="B2522" s="1" t="s">
        <v>7</v>
      </c>
      <c r="C2522" s="1">
        <v>7.1323472E7</v>
      </c>
      <c r="D2522" s="1" t="s">
        <v>14</v>
      </c>
      <c r="E2522" s="1">
        <v>23.0</v>
      </c>
      <c r="F2522" s="1" t="s">
        <v>2545</v>
      </c>
      <c r="G2522" s="1">
        <v>0.98221406376</v>
      </c>
    </row>
    <row r="2523" ht="15.75" customHeight="1">
      <c r="A2523" s="1" t="str">
        <f t="shared" si="214"/>
        <v>CMTR2</v>
      </c>
      <c r="B2523" s="1" t="s">
        <v>7</v>
      </c>
      <c r="C2523" s="1">
        <v>7.1323221E7</v>
      </c>
      <c r="D2523" s="1" t="s">
        <v>8</v>
      </c>
      <c r="E2523" s="1">
        <v>24.0</v>
      </c>
      <c r="F2523" s="1" t="s">
        <v>2546</v>
      </c>
      <c r="G2523" s="1">
        <v>0.314732850882</v>
      </c>
    </row>
    <row r="2524" ht="15.75" customHeight="1">
      <c r="A2524" s="1" t="str">
        <f t="shared" si="214"/>
        <v>CMTR2</v>
      </c>
      <c r="B2524" s="1" t="s">
        <v>7</v>
      </c>
      <c r="C2524" s="1">
        <v>7.1323478E7</v>
      </c>
      <c r="D2524" s="1" t="s">
        <v>14</v>
      </c>
      <c r="E2524" s="1">
        <v>22.0</v>
      </c>
      <c r="F2524" s="1" t="s">
        <v>2547</v>
      </c>
      <c r="G2524" s="1">
        <v>0.991608463237</v>
      </c>
    </row>
    <row r="2525" ht="15.75" customHeight="1">
      <c r="A2525" s="1" t="str">
        <f t="shared" si="214"/>
        <v>CMTR2</v>
      </c>
      <c r="B2525" s="1" t="s">
        <v>7</v>
      </c>
      <c r="C2525" s="1">
        <v>7.1323333E7</v>
      </c>
      <c r="D2525" s="1" t="s">
        <v>8</v>
      </c>
      <c r="E2525" s="1">
        <v>22.0</v>
      </c>
      <c r="F2525" s="1" t="s">
        <v>2548</v>
      </c>
      <c r="G2525" s="1">
        <v>0.0876643927764</v>
      </c>
    </row>
    <row r="2526" ht="15.75" customHeight="1">
      <c r="A2526" s="1" t="str">
        <f t="shared" si="214"/>
        <v>CMTR2</v>
      </c>
      <c r="B2526" s="1" t="s">
        <v>7</v>
      </c>
      <c r="C2526" s="1">
        <v>7.1323353E7</v>
      </c>
      <c r="D2526" s="1" t="s">
        <v>8</v>
      </c>
      <c r="E2526" s="1">
        <v>23.0</v>
      </c>
      <c r="F2526" s="1" t="s">
        <v>2549</v>
      </c>
      <c r="G2526" s="1">
        <v>0.660459479306</v>
      </c>
    </row>
    <row r="2527" ht="15.75" customHeight="1">
      <c r="A2527" s="1" t="str">
        <f t="shared" si="214"/>
        <v>CMTR2</v>
      </c>
      <c r="B2527" s="1" t="s">
        <v>7</v>
      </c>
      <c r="C2527" s="1">
        <v>7.1323444E7</v>
      </c>
      <c r="D2527" s="1" t="s">
        <v>8</v>
      </c>
      <c r="E2527" s="1">
        <v>24.0</v>
      </c>
      <c r="F2527" s="1" t="s">
        <v>2550</v>
      </c>
      <c r="G2527" s="1">
        <v>0.378636234907</v>
      </c>
    </row>
    <row r="2528" ht="15.75" customHeight="1">
      <c r="A2528" s="1" t="str">
        <f t="shared" si="214"/>
        <v>CMTR2</v>
      </c>
      <c r="B2528" s="1" t="s">
        <v>7</v>
      </c>
      <c r="C2528" s="1">
        <v>7.1323296E7</v>
      </c>
      <c r="D2528" s="1" t="s">
        <v>14</v>
      </c>
      <c r="E2528" s="1">
        <v>24.0</v>
      </c>
      <c r="F2528" s="1" t="s">
        <v>2551</v>
      </c>
      <c r="G2528" s="1">
        <v>0.567397097615</v>
      </c>
    </row>
    <row r="2529" ht="15.75" customHeight="1">
      <c r="A2529" s="1" t="str">
        <f t="shared" si="214"/>
        <v>CMTR2</v>
      </c>
      <c r="B2529" s="1" t="s">
        <v>7</v>
      </c>
      <c r="C2529" s="1">
        <v>7.1323325E7</v>
      </c>
      <c r="D2529" s="1" t="s">
        <v>8</v>
      </c>
      <c r="E2529" s="1">
        <v>23.0</v>
      </c>
      <c r="F2529" s="1" t="s">
        <v>2552</v>
      </c>
      <c r="G2529" s="1">
        <v>0.326215657849</v>
      </c>
    </row>
    <row r="2530" ht="15.75" customHeight="1">
      <c r="A2530" s="1" t="str">
        <f t="shared" ref="A2530:A2539" si="215">"CNBP"</f>
        <v>CNBP</v>
      </c>
      <c r="B2530" s="1" t="s">
        <v>119</v>
      </c>
      <c r="C2530" s="1">
        <v>1.28902812E8</v>
      </c>
      <c r="D2530" s="1" t="s">
        <v>14</v>
      </c>
      <c r="E2530" s="1">
        <v>23.0</v>
      </c>
      <c r="F2530" s="1" t="s">
        <v>2553</v>
      </c>
      <c r="G2530" s="1">
        <v>-0.0938491681487</v>
      </c>
    </row>
    <row r="2531" ht="15.75" customHeight="1">
      <c r="A2531" s="1" t="str">
        <f t="shared" si="215"/>
        <v>CNBP</v>
      </c>
      <c r="B2531" s="1" t="s">
        <v>119</v>
      </c>
      <c r="C2531" s="1">
        <v>1.28902742E8</v>
      </c>
      <c r="D2531" s="1" t="s">
        <v>14</v>
      </c>
      <c r="E2531" s="1">
        <v>23.0</v>
      </c>
      <c r="F2531" s="1" t="s">
        <v>2554</v>
      </c>
      <c r="G2531" s="1">
        <v>0.726706911483</v>
      </c>
    </row>
    <row r="2532" ht="15.75" customHeight="1">
      <c r="A2532" s="1" t="str">
        <f t="shared" si="215"/>
        <v>CNBP</v>
      </c>
      <c r="B2532" s="1" t="s">
        <v>119</v>
      </c>
      <c r="C2532" s="1">
        <v>1.28902519E8</v>
      </c>
      <c r="D2532" s="1" t="s">
        <v>8</v>
      </c>
      <c r="E2532" s="1">
        <v>23.0</v>
      </c>
      <c r="F2532" s="1" t="s">
        <v>2555</v>
      </c>
      <c r="G2532" s="1">
        <v>0.75317597199</v>
      </c>
    </row>
    <row r="2533" ht="15.75" customHeight="1">
      <c r="A2533" s="1" t="str">
        <f t="shared" si="215"/>
        <v>CNBP</v>
      </c>
      <c r="B2533" s="1" t="s">
        <v>119</v>
      </c>
      <c r="C2533" s="1">
        <v>1.28902708E8</v>
      </c>
      <c r="D2533" s="1" t="s">
        <v>14</v>
      </c>
      <c r="E2533" s="1">
        <v>24.0</v>
      </c>
      <c r="F2533" s="1" t="s">
        <v>2556</v>
      </c>
      <c r="G2533" s="1">
        <v>0.0495980226853</v>
      </c>
    </row>
    <row r="2534" ht="15.75" customHeight="1">
      <c r="A2534" s="1" t="str">
        <f t="shared" si="215"/>
        <v>CNBP</v>
      </c>
      <c r="B2534" s="1" t="s">
        <v>119</v>
      </c>
      <c r="C2534" s="1">
        <v>1.28902692E8</v>
      </c>
      <c r="D2534" s="1" t="s">
        <v>14</v>
      </c>
      <c r="E2534" s="1">
        <v>24.0</v>
      </c>
      <c r="F2534" s="1" t="s">
        <v>2557</v>
      </c>
      <c r="G2534" s="1">
        <v>0.877576184164</v>
      </c>
    </row>
    <row r="2535" ht="15.75" customHeight="1">
      <c r="A2535" s="1" t="str">
        <f t="shared" si="215"/>
        <v>CNBP</v>
      </c>
      <c r="B2535" s="1" t="s">
        <v>119</v>
      </c>
      <c r="C2535" s="1">
        <v>1.28902518E8</v>
      </c>
      <c r="D2535" s="1" t="s">
        <v>14</v>
      </c>
      <c r="E2535" s="1">
        <v>24.0</v>
      </c>
      <c r="F2535" s="1" t="s">
        <v>2558</v>
      </c>
      <c r="G2535" s="1">
        <v>1.05041756766</v>
      </c>
    </row>
    <row r="2536" ht="15.75" customHeight="1">
      <c r="A2536" s="1" t="str">
        <f t="shared" si="215"/>
        <v>CNBP</v>
      </c>
      <c r="B2536" s="1" t="s">
        <v>119</v>
      </c>
      <c r="C2536" s="1">
        <v>1.28902744E8</v>
      </c>
      <c r="D2536" s="1" t="s">
        <v>8</v>
      </c>
      <c r="E2536" s="1">
        <v>24.0</v>
      </c>
      <c r="F2536" s="1" t="s">
        <v>2559</v>
      </c>
      <c r="G2536" s="1">
        <v>0.927283785575</v>
      </c>
    </row>
    <row r="2537" ht="15.75" customHeight="1">
      <c r="A2537" s="1" t="str">
        <f t="shared" si="215"/>
        <v>CNBP</v>
      </c>
      <c r="B2537" s="1" t="s">
        <v>119</v>
      </c>
      <c r="C2537" s="1">
        <v>1.2890271E8</v>
      </c>
      <c r="D2537" s="1" t="s">
        <v>8</v>
      </c>
      <c r="E2537" s="1">
        <v>24.0</v>
      </c>
      <c r="F2537" s="1" t="s">
        <v>2560</v>
      </c>
      <c r="G2537" s="1">
        <v>1.02229864676</v>
      </c>
    </row>
    <row r="2538" ht="15.75" customHeight="1">
      <c r="A2538" s="1" t="str">
        <f t="shared" si="215"/>
        <v>CNBP</v>
      </c>
      <c r="B2538" s="1" t="s">
        <v>119</v>
      </c>
      <c r="C2538" s="1">
        <v>1.28902617E8</v>
      </c>
      <c r="D2538" s="1" t="s">
        <v>8</v>
      </c>
      <c r="E2538" s="1">
        <v>24.0</v>
      </c>
      <c r="F2538" s="1" t="s">
        <v>2561</v>
      </c>
      <c r="G2538" s="1">
        <v>0.314338107667</v>
      </c>
    </row>
    <row r="2539" ht="15.75" customHeight="1">
      <c r="A2539" s="1" t="str">
        <f t="shared" si="215"/>
        <v>CNBP</v>
      </c>
      <c r="B2539" s="1" t="s">
        <v>119</v>
      </c>
      <c r="C2539" s="1">
        <v>1.28902474E8</v>
      </c>
      <c r="D2539" s="1" t="s">
        <v>8</v>
      </c>
      <c r="E2539" s="1">
        <v>23.0</v>
      </c>
      <c r="F2539" s="1" t="s">
        <v>2562</v>
      </c>
      <c r="G2539" s="1">
        <v>0.237904766956</v>
      </c>
    </row>
    <row r="2540" ht="15.75" customHeight="1">
      <c r="A2540" s="1" t="str">
        <f t="shared" ref="A2540:A2549" si="216">"CNEP1R1"</f>
        <v>CNEP1R1</v>
      </c>
      <c r="B2540" s="1" t="s">
        <v>7</v>
      </c>
      <c r="C2540" s="1">
        <v>5.0059166E7</v>
      </c>
      <c r="D2540" s="1" t="s">
        <v>14</v>
      </c>
      <c r="E2540" s="1">
        <v>24.0</v>
      </c>
      <c r="F2540" s="1" t="s">
        <v>2563</v>
      </c>
      <c r="G2540" s="1">
        <v>1.29746624242</v>
      </c>
    </row>
    <row r="2541" ht="15.75" customHeight="1">
      <c r="A2541" s="1" t="str">
        <f t="shared" si="216"/>
        <v>CNEP1R1</v>
      </c>
      <c r="B2541" s="1" t="s">
        <v>7</v>
      </c>
      <c r="C2541" s="1">
        <v>5.0059406E7</v>
      </c>
      <c r="D2541" s="1" t="s">
        <v>14</v>
      </c>
      <c r="E2541" s="1">
        <v>22.0</v>
      </c>
      <c r="F2541" s="1" t="s">
        <v>2564</v>
      </c>
      <c r="G2541" s="1">
        <v>0.790885066266</v>
      </c>
    </row>
    <row r="2542" ht="15.75" customHeight="1">
      <c r="A2542" s="1" t="str">
        <f t="shared" si="216"/>
        <v>CNEP1R1</v>
      </c>
      <c r="B2542" s="1" t="s">
        <v>7</v>
      </c>
      <c r="C2542" s="1">
        <v>5.0059396E7</v>
      </c>
      <c r="D2542" s="1" t="s">
        <v>14</v>
      </c>
      <c r="E2542" s="1">
        <v>23.0</v>
      </c>
      <c r="F2542" s="1" t="s">
        <v>2565</v>
      </c>
      <c r="G2542" s="1">
        <v>0.905638452573</v>
      </c>
    </row>
    <row r="2543" ht="15.75" customHeight="1">
      <c r="A2543" s="1" t="str">
        <f t="shared" si="216"/>
        <v>CNEP1R1</v>
      </c>
      <c r="B2543" s="1" t="s">
        <v>7</v>
      </c>
      <c r="C2543" s="1">
        <v>5.0059384E7</v>
      </c>
      <c r="D2543" s="1" t="s">
        <v>14</v>
      </c>
      <c r="E2543" s="1">
        <v>24.0</v>
      </c>
      <c r="F2543" s="1" t="s">
        <v>2566</v>
      </c>
      <c r="G2543" s="1">
        <v>0.676635393558</v>
      </c>
    </row>
    <row r="2544" ht="15.75" customHeight="1">
      <c r="A2544" s="1" t="str">
        <f t="shared" si="216"/>
        <v>CNEP1R1</v>
      </c>
      <c r="B2544" s="1" t="s">
        <v>7</v>
      </c>
      <c r="C2544" s="1">
        <v>5.0059195E7</v>
      </c>
      <c r="D2544" s="1" t="s">
        <v>14</v>
      </c>
      <c r="E2544" s="1">
        <v>24.0</v>
      </c>
      <c r="F2544" s="1" t="s">
        <v>2567</v>
      </c>
      <c r="G2544" s="1">
        <v>0.170682817935</v>
      </c>
    </row>
    <row r="2545" ht="15.75" customHeight="1">
      <c r="A2545" s="1" t="str">
        <f t="shared" si="216"/>
        <v>CNEP1R1</v>
      </c>
      <c r="B2545" s="1" t="s">
        <v>7</v>
      </c>
      <c r="C2545" s="1">
        <v>5.0059444E7</v>
      </c>
      <c r="D2545" s="1" t="s">
        <v>8</v>
      </c>
      <c r="E2545" s="1">
        <v>24.0</v>
      </c>
      <c r="F2545" s="1" t="s">
        <v>2568</v>
      </c>
      <c r="G2545" s="1">
        <v>0.246228783414</v>
      </c>
    </row>
    <row r="2546" ht="15.75" customHeight="1">
      <c r="A2546" s="1" t="str">
        <f t="shared" si="216"/>
        <v>CNEP1R1</v>
      </c>
      <c r="B2546" s="1" t="s">
        <v>7</v>
      </c>
      <c r="C2546" s="1">
        <v>5.0059315E7</v>
      </c>
      <c r="D2546" s="1" t="s">
        <v>8</v>
      </c>
      <c r="E2546" s="1">
        <v>24.0</v>
      </c>
      <c r="F2546" s="1" t="s">
        <v>2569</v>
      </c>
      <c r="G2546" s="1">
        <v>0.190118468545</v>
      </c>
    </row>
    <row r="2547" ht="15.75" customHeight="1">
      <c r="A2547" s="1" t="str">
        <f t="shared" si="216"/>
        <v>CNEP1R1</v>
      </c>
      <c r="B2547" s="1" t="s">
        <v>7</v>
      </c>
      <c r="C2547" s="1">
        <v>5.0059284E7</v>
      </c>
      <c r="D2547" s="1" t="s">
        <v>8</v>
      </c>
      <c r="E2547" s="1">
        <v>24.0</v>
      </c>
      <c r="F2547" s="1" t="s">
        <v>2570</v>
      </c>
      <c r="G2547" s="1">
        <v>0.796895305003</v>
      </c>
    </row>
    <row r="2548" ht="15.75" customHeight="1">
      <c r="A2548" s="1" t="str">
        <f t="shared" si="216"/>
        <v>CNEP1R1</v>
      </c>
      <c r="B2548" s="1" t="s">
        <v>7</v>
      </c>
      <c r="C2548" s="1">
        <v>5.0059159E7</v>
      </c>
      <c r="D2548" s="1" t="s">
        <v>8</v>
      </c>
      <c r="E2548" s="1">
        <v>24.0</v>
      </c>
      <c r="F2548" s="1" t="s">
        <v>2571</v>
      </c>
      <c r="G2548" s="1">
        <v>0.188627588328</v>
      </c>
    </row>
    <row r="2549" ht="15.75" customHeight="1">
      <c r="A2549" s="1" t="str">
        <f t="shared" si="216"/>
        <v>CNEP1R1</v>
      </c>
      <c r="B2549" s="1" t="s">
        <v>7</v>
      </c>
      <c r="C2549" s="1">
        <v>5.0059418E7</v>
      </c>
      <c r="D2549" s="1" t="s">
        <v>14</v>
      </c>
      <c r="E2549" s="1">
        <v>24.0</v>
      </c>
      <c r="F2549" s="1" t="s">
        <v>2572</v>
      </c>
      <c r="G2549" s="1">
        <v>0.507572467596</v>
      </c>
    </row>
    <row r="2550" ht="15.75" customHeight="1">
      <c r="A2550" s="1" t="str">
        <f t="shared" ref="A2550:A2561" si="217">"CNOT1"</f>
        <v>CNOT1</v>
      </c>
      <c r="B2550" s="1" t="s">
        <v>7</v>
      </c>
      <c r="C2550" s="1">
        <v>5.8663603E7</v>
      </c>
      <c r="D2550" s="1" t="s">
        <v>8</v>
      </c>
      <c r="E2550" s="1">
        <v>24.0</v>
      </c>
      <c r="F2550" s="1" t="s">
        <v>2573</v>
      </c>
      <c r="G2550" s="1">
        <v>0.107248100366</v>
      </c>
    </row>
    <row r="2551" ht="15.75" customHeight="1">
      <c r="A2551" s="1" t="str">
        <f t="shared" si="217"/>
        <v>CNOT1</v>
      </c>
      <c r="B2551" s="1" t="s">
        <v>7</v>
      </c>
      <c r="C2551" s="1">
        <v>5.8663636E7</v>
      </c>
      <c r="D2551" s="1" t="s">
        <v>14</v>
      </c>
      <c r="E2551" s="1">
        <v>24.0</v>
      </c>
      <c r="F2551" s="1" t="s">
        <v>2574</v>
      </c>
      <c r="G2551" s="1">
        <v>0.49301076486</v>
      </c>
    </row>
    <row r="2552" ht="15.75" customHeight="1">
      <c r="A2552" s="1" t="str">
        <f t="shared" si="217"/>
        <v>CNOT1</v>
      </c>
      <c r="B2552" s="1" t="s">
        <v>7</v>
      </c>
      <c r="C2552" s="1">
        <v>5.8663507E7</v>
      </c>
      <c r="D2552" s="1" t="s">
        <v>8</v>
      </c>
      <c r="E2552" s="1">
        <v>24.0</v>
      </c>
      <c r="F2552" s="1" t="s">
        <v>2575</v>
      </c>
      <c r="G2552" s="1">
        <v>0.514500700115</v>
      </c>
    </row>
    <row r="2553" ht="15.75" customHeight="1">
      <c r="A2553" s="1" t="str">
        <f t="shared" si="217"/>
        <v>CNOT1</v>
      </c>
      <c r="B2553" s="1" t="s">
        <v>7</v>
      </c>
      <c r="C2553" s="1">
        <v>5.8663579E7</v>
      </c>
      <c r="D2553" s="1" t="s">
        <v>8</v>
      </c>
      <c r="E2553" s="1">
        <v>24.0</v>
      </c>
      <c r="F2553" s="1" t="s">
        <v>2576</v>
      </c>
      <c r="G2553" s="1">
        <v>0.0833647292464</v>
      </c>
    </row>
    <row r="2554" ht="15.75" customHeight="1">
      <c r="A2554" s="1" t="str">
        <f t="shared" si="217"/>
        <v>CNOT1</v>
      </c>
      <c r="B2554" s="1" t="s">
        <v>7</v>
      </c>
      <c r="C2554" s="1">
        <v>5.8663594E7</v>
      </c>
      <c r="D2554" s="1" t="s">
        <v>8</v>
      </c>
      <c r="E2554" s="1">
        <v>24.0</v>
      </c>
      <c r="F2554" s="1" t="s">
        <v>2577</v>
      </c>
      <c r="G2554" s="1">
        <v>0.0931987559355</v>
      </c>
    </row>
    <row r="2555" ht="15.75" customHeight="1">
      <c r="A2555" s="1" t="str">
        <f t="shared" si="217"/>
        <v>CNOT1</v>
      </c>
      <c r="B2555" s="1" t="s">
        <v>7</v>
      </c>
      <c r="C2555" s="1">
        <v>5.866361E7</v>
      </c>
      <c r="D2555" s="1" t="s">
        <v>8</v>
      </c>
      <c r="E2555" s="1">
        <v>24.0</v>
      </c>
      <c r="F2555" s="1" t="s">
        <v>2578</v>
      </c>
      <c r="G2555" s="1">
        <v>-0.0857254476056</v>
      </c>
    </row>
    <row r="2556" ht="15.75" customHeight="1">
      <c r="A2556" s="1" t="str">
        <f t="shared" si="217"/>
        <v>CNOT1</v>
      </c>
      <c r="B2556" s="1" t="s">
        <v>7</v>
      </c>
      <c r="C2556" s="1">
        <v>5.8663642E7</v>
      </c>
      <c r="D2556" s="1" t="s">
        <v>8</v>
      </c>
      <c r="E2556" s="1">
        <v>24.0</v>
      </c>
      <c r="F2556" s="1" t="s">
        <v>2579</v>
      </c>
      <c r="G2556" s="1">
        <v>0.0892478909384</v>
      </c>
    </row>
    <row r="2557" ht="15.75" customHeight="1">
      <c r="A2557" s="1" t="str">
        <f t="shared" si="217"/>
        <v>CNOT1</v>
      </c>
      <c r="B2557" s="1" t="s">
        <v>7</v>
      </c>
      <c r="C2557" s="1">
        <v>5.8663667E7</v>
      </c>
      <c r="D2557" s="1" t="s">
        <v>8</v>
      </c>
      <c r="E2557" s="1">
        <v>24.0</v>
      </c>
      <c r="F2557" s="1" t="s">
        <v>2580</v>
      </c>
      <c r="G2557" s="1">
        <v>-0.0898815999622</v>
      </c>
    </row>
    <row r="2558" ht="15.75" customHeight="1">
      <c r="A2558" s="1" t="str">
        <f t="shared" si="217"/>
        <v>CNOT1</v>
      </c>
      <c r="B2558" s="1" t="s">
        <v>7</v>
      </c>
      <c r="C2558" s="1">
        <v>5.866369E7</v>
      </c>
      <c r="D2558" s="1" t="s">
        <v>8</v>
      </c>
      <c r="E2558" s="1">
        <v>23.0</v>
      </c>
      <c r="F2558" s="1" t="s">
        <v>2581</v>
      </c>
      <c r="G2558" s="1">
        <v>0.82283369646</v>
      </c>
    </row>
    <row r="2559" ht="15.75" customHeight="1">
      <c r="A2559" s="1" t="str">
        <f t="shared" si="217"/>
        <v>CNOT1</v>
      </c>
      <c r="B2559" s="1" t="s">
        <v>7</v>
      </c>
      <c r="C2559" s="1">
        <v>5.8663739E7</v>
      </c>
      <c r="D2559" s="1" t="s">
        <v>8</v>
      </c>
      <c r="E2559" s="1">
        <v>24.0</v>
      </c>
      <c r="F2559" s="1" t="s">
        <v>2582</v>
      </c>
      <c r="G2559" s="1">
        <v>0.767560057957</v>
      </c>
    </row>
    <row r="2560" ht="15.75" customHeight="1">
      <c r="A2560" s="1" t="str">
        <f t="shared" si="217"/>
        <v>CNOT1</v>
      </c>
      <c r="B2560" s="1" t="s">
        <v>7</v>
      </c>
      <c r="C2560" s="1">
        <v>5.8663535E7</v>
      </c>
      <c r="D2560" s="1" t="s">
        <v>14</v>
      </c>
      <c r="E2560" s="1">
        <v>23.0</v>
      </c>
      <c r="F2560" s="1" t="s">
        <v>2583</v>
      </c>
      <c r="G2560" s="1">
        <v>1.40960624558</v>
      </c>
    </row>
    <row r="2561" ht="15.75" customHeight="1">
      <c r="A2561" s="1" t="str">
        <f t="shared" si="217"/>
        <v>CNOT1</v>
      </c>
      <c r="B2561" s="1" t="s">
        <v>7</v>
      </c>
      <c r="C2561" s="1">
        <v>5.8663639E7</v>
      </c>
      <c r="D2561" s="1" t="s">
        <v>14</v>
      </c>
      <c r="E2561" s="1">
        <v>24.0</v>
      </c>
      <c r="F2561" s="1" t="s">
        <v>2584</v>
      </c>
      <c r="G2561" s="1">
        <v>0.685080201821</v>
      </c>
    </row>
    <row r="2562" ht="15.75" customHeight="1">
      <c r="A2562" s="1" t="str">
        <f t="shared" ref="A2562:A2571" si="218">"COA3"</f>
        <v>COA3</v>
      </c>
      <c r="B2562" s="1" t="s">
        <v>39</v>
      </c>
      <c r="C2562" s="1">
        <v>4.0950626E7</v>
      </c>
      <c r="D2562" s="1" t="s">
        <v>14</v>
      </c>
      <c r="E2562" s="1">
        <v>23.0</v>
      </c>
      <c r="F2562" s="1" t="s">
        <v>2585</v>
      </c>
      <c r="G2562" s="1">
        <v>0.422766918309</v>
      </c>
    </row>
    <row r="2563" ht="15.75" customHeight="1">
      <c r="A2563" s="1" t="str">
        <f t="shared" si="218"/>
        <v>COA3</v>
      </c>
      <c r="B2563" s="1" t="s">
        <v>39</v>
      </c>
      <c r="C2563" s="1">
        <v>4.0950744E7</v>
      </c>
      <c r="D2563" s="1" t="s">
        <v>14</v>
      </c>
      <c r="E2563" s="1">
        <v>23.0</v>
      </c>
      <c r="F2563" s="1" t="s">
        <v>2586</v>
      </c>
      <c r="G2563" s="1">
        <v>0.590215715385</v>
      </c>
    </row>
    <row r="2564" ht="15.75" customHeight="1">
      <c r="A2564" s="1" t="str">
        <f t="shared" si="218"/>
        <v>COA3</v>
      </c>
      <c r="B2564" s="1" t="s">
        <v>39</v>
      </c>
      <c r="C2564" s="1">
        <v>4.0950476E7</v>
      </c>
      <c r="D2564" s="1" t="s">
        <v>14</v>
      </c>
      <c r="E2564" s="1">
        <v>24.0</v>
      </c>
      <c r="F2564" s="1" t="s">
        <v>2587</v>
      </c>
      <c r="G2564" s="1">
        <v>0.0874918061775</v>
      </c>
    </row>
    <row r="2565" ht="15.75" customHeight="1">
      <c r="A2565" s="1" t="str">
        <f t="shared" si="218"/>
        <v>COA3</v>
      </c>
      <c r="B2565" s="1" t="s">
        <v>39</v>
      </c>
      <c r="C2565" s="1">
        <v>4.0950712E7</v>
      </c>
      <c r="D2565" s="1" t="s">
        <v>8</v>
      </c>
      <c r="E2565" s="1">
        <v>24.0</v>
      </c>
      <c r="F2565" s="1" t="s">
        <v>2588</v>
      </c>
      <c r="G2565" s="1">
        <v>0.892751630515</v>
      </c>
    </row>
    <row r="2566" ht="15.75" customHeight="1">
      <c r="A2566" s="1" t="str">
        <f t="shared" si="218"/>
        <v>COA3</v>
      </c>
      <c r="B2566" s="1" t="s">
        <v>39</v>
      </c>
      <c r="C2566" s="1">
        <v>4.0950703E7</v>
      </c>
      <c r="D2566" s="1" t="s">
        <v>8</v>
      </c>
      <c r="E2566" s="1">
        <v>24.0</v>
      </c>
      <c r="F2566" s="1" t="s">
        <v>2589</v>
      </c>
      <c r="G2566" s="1">
        <v>1.20680627443</v>
      </c>
    </row>
    <row r="2567" ht="15.75" customHeight="1">
      <c r="A2567" s="1" t="str">
        <f t="shared" si="218"/>
        <v>COA3</v>
      </c>
      <c r="B2567" s="1" t="s">
        <v>39</v>
      </c>
      <c r="C2567" s="1">
        <v>4.095054E7</v>
      </c>
      <c r="D2567" s="1" t="s">
        <v>8</v>
      </c>
      <c r="E2567" s="1">
        <v>22.0</v>
      </c>
      <c r="F2567" s="1" t="s">
        <v>2590</v>
      </c>
      <c r="G2567" s="1">
        <v>0.382727379969</v>
      </c>
    </row>
    <row r="2568" ht="15.75" customHeight="1">
      <c r="A2568" s="1" t="str">
        <f t="shared" si="218"/>
        <v>COA3</v>
      </c>
      <c r="B2568" s="1" t="s">
        <v>39</v>
      </c>
      <c r="C2568" s="1">
        <v>4.0950685E7</v>
      </c>
      <c r="D2568" s="1" t="s">
        <v>8</v>
      </c>
      <c r="E2568" s="1">
        <v>24.0</v>
      </c>
      <c r="F2568" s="1" t="s">
        <v>2591</v>
      </c>
      <c r="G2568" s="1">
        <v>0.490533783303</v>
      </c>
    </row>
    <row r="2569" ht="15.75" customHeight="1">
      <c r="A2569" s="1" t="str">
        <f t="shared" si="218"/>
        <v>COA3</v>
      </c>
      <c r="B2569" s="1" t="s">
        <v>39</v>
      </c>
      <c r="C2569" s="1">
        <v>4.0950531E7</v>
      </c>
      <c r="D2569" s="1" t="s">
        <v>8</v>
      </c>
      <c r="E2569" s="1">
        <v>24.0</v>
      </c>
      <c r="F2569" s="1" t="s">
        <v>2592</v>
      </c>
      <c r="G2569" s="1">
        <v>0.210080632164</v>
      </c>
    </row>
    <row r="2570" ht="15.75" customHeight="1">
      <c r="A2570" s="1" t="str">
        <f t="shared" si="218"/>
        <v>COA3</v>
      </c>
      <c r="B2570" s="1" t="s">
        <v>39</v>
      </c>
      <c r="C2570" s="1">
        <v>4.0950443E7</v>
      </c>
      <c r="D2570" s="1" t="s">
        <v>8</v>
      </c>
      <c r="E2570" s="1">
        <v>24.0</v>
      </c>
      <c r="F2570" s="1" t="s">
        <v>2593</v>
      </c>
      <c r="G2570" s="1">
        <v>0.168032649717</v>
      </c>
    </row>
    <row r="2571" ht="15.75" customHeight="1">
      <c r="A2571" s="1" t="str">
        <f t="shared" si="218"/>
        <v>COA3</v>
      </c>
      <c r="B2571" s="1" t="s">
        <v>39</v>
      </c>
      <c r="C2571" s="1">
        <v>4.0950695E7</v>
      </c>
      <c r="D2571" s="1" t="s">
        <v>8</v>
      </c>
      <c r="E2571" s="1">
        <v>24.0</v>
      </c>
      <c r="F2571" s="1" t="s">
        <v>2594</v>
      </c>
      <c r="G2571" s="1">
        <v>0.900442095056</v>
      </c>
    </row>
    <row r="2572" ht="15.75" customHeight="1">
      <c r="A2572" s="1" t="str">
        <f t="shared" ref="A2572:A2581" si="219">"COG3"</f>
        <v>COG3</v>
      </c>
      <c r="B2572" s="1" t="s">
        <v>76</v>
      </c>
      <c r="C2572" s="1">
        <v>4.6039165E7</v>
      </c>
      <c r="D2572" s="1" t="s">
        <v>14</v>
      </c>
      <c r="E2572" s="1">
        <v>23.0</v>
      </c>
      <c r="F2572" s="1" t="s">
        <v>2595</v>
      </c>
      <c r="G2572" s="1">
        <v>0.989735171133</v>
      </c>
    </row>
    <row r="2573" ht="15.75" customHeight="1">
      <c r="A2573" s="1" t="str">
        <f t="shared" si="219"/>
        <v>COG3</v>
      </c>
      <c r="B2573" s="1" t="s">
        <v>76</v>
      </c>
      <c r="C2573" s="1">
        <v>4.6039333E7</v>
      </c>
      <c r="D2573" s="1" t="s">
        <v>14</v>
      </c>
      <c r="E2573" s="1">
        <v>22.0</v>
      </c>
      <c r="F2573" s="1" t="s">
        <v>2596</v>
      </c>
      <c r="G2573" s="1">
        <v>0.526985851228</v>
      </c>
    </row>
    <row r="2574" ht="15.75" customHeight="1">
      <c r="A2574" s="1" t="str">
        <f t="shared" si="219"/>
        <v>COG3</v>
      </c>
      <c r="B2574" s="1" t="s">
        <v>76</v>
      </c>
      <c r="C2574" s="1">
        <v>4.6039318E7</v>
      </c>
      <c r="D2574" s="1" t="s">
        <v>14</v>
      </c>
      <c r="E2574" s="1">
        <v>23.0</v>
      </c>
      <c r="F2574" s="1" t="s">
        <v>2597</v>
      </c>
      <c r="G2574" s="1">
        <v>0.960303124777</v>
      </c>
    </row>
    <row r="2575" ht="15.75" customHeight="1">
      <c r="A2575" s="1" t="str">
        <f t="shared" si="219"/>
        <v>COG3</v>
      </c>
      <c r="B2575" s="1" t="s">
        <v>76</v>
      </c>
      <c r="C2575" s="1">
        <v>4.6039291E7</v>
      </c>
      <c r="D2575" s="1" t="s">
        <v>14</v>
      </c>
      <c r="E2575" s="1">
        <v>23.0</v>
      </c>
      <c r="F2575" s="1" t="s">
        <v>2598</v>
      </c>
      <c r="G2575" s="1">
        <v>0.799277758208</v>
      </c>
    </row>
    <row r="2576" ht="15.75" customHeight="1">
      <c r="A2576" s="1" t="str">
        <f t="shared" si="219"/>
        <v>COG3</v>
      </c>
      <c r="B2576" s="1" t="s">
        <v>76</v>
      </c>
      <c r="C2576" s="1">
        <v>4.6039284E7</v>
      </c>
      <c r="D2576" s="1" t="s">
        <v>14</v>
      </c>
      <c r="E2576" s="1">
        <v>22.0</v>
      </c>
      <c r="F2576" s="1" t="s">
        <v>2599</v>
      </c>
      <c r="G2576" s="1">
        <v>1.04996170409</v>
      </c>
    </row>
    <row r="2577" ht="15.75" customHeight="1">
      <c r="A2577" s="1" t="str">
        <f t="shared" si="219"/>
        <v>COG3</v>
      </c>
      <c r="B2577" s="1" t="s">
        <v>76</v>
      </c>
      <c r="C2577" s="1">
        <v>4.60391E7</v>
      </c>
      <c r="D2577" s="1" t="s">
        <v>14</v>
      </c>
      <c r="E2577" s="1">
        <v>23.0</v>
      </c>
      <c r="F2577" s="1" t="s">
        <v>2600</v>
      </c>
      <c r="G2577" s="1">
        <v>0.802663774289</v>
      </c>
    </row>
    <row r="2578" ht="15.75" customHeight="1">
      <c r="A2578" s="1" t="str">
        <f t="shared" si="219"/>
        <v>COG3</v>
      </c>
      <c r="B2578" s="1" t="s">
        <v>76</v>
      </c>
      <c r="C2578" s="1">
        <v>4.6039036E7</v>
      </c>
      <c r="D2578" s="1" t="s">
        <v>8</v>
      </c>
      <c r="E2578" s="1">
        <v>23.0</v>
      </c>
      <c r="F2578" s="1" t="s">
        <v>2601</v>
      </c>
      <c r="G2578" s="1">
        <v>0.0939197347222</v>
      </c>
    </row>
    <row r="2579" ht="15.75" customHeight="1">
      <c r="A2579" s="1" t="str">
        <f t="shared" si="219"/>
        <v>COG3</v>
      </c>
      <c r="B2579" s="1" t="s">
        <v>76</v>
      </c>
      <c r="C2579" s="1">
        <v>4.603903E7</v>
      </c>
      <c r="D2579" s="1" t="s">
        <v>8</v>
      </c>
      <c r="E2579" s="1">
        <v>24.0</v>
      </c>
      <c r="F2579" s="1" t="s">
        <v>2602</v>
      </c>
      <c r="G2579" s="1">
        <v>0.118690623297</v>
      </c>
    </row>
    <row r="2580" ht="15.75" customHeight="1">
      <c r="A2580" s="1" t="str">
        <f t="shared" si="219"/>
        <v>COG3</v>
      </c>
      <c r="B2580" s="1" t="s">
        <v>76</v>
      </c>
      <c r="C2580" s="1">
        <v>4.6039014E7</v>
      </c>
      <c r="D2580" s="1" t="s">
        <v>8</v>
      </c>
      <c r="E2580" s="1">
        <v>23.0</v>
      </c>
      <c r="F2580" s="1" t="s">
        <v>2603</v>
      </c>
      <c r="G2580" s="1">
        <v>0.0231885234752</v>
      </c>
    </row>
    <row r="2581" ht="15.75" customHeight="1">
      <c r="A2581" s="1" t="str">
        <f t="shared" si="219"/>
        <v>COG3</v>
      </c>
      <c r="B2581" s="1" t="s">
        <v>76</v>
      </c>
      <c r="C2581" s="1">
        <v>4.6039046E7</v>
      </c>
      <c r="D2581" s="1" t="s">
        <v>14</v>
      </c>
      <c r="E2581" s="1">
        <v>21.0</v>
      </c>
      <c r="F2581" s="1" t="s">
        <v>2604</v>
      </c>
      <c r="G2581" s="1">
        <v>-0.00449784831184</v>
      </c>
    </row>
    <row r="2582" ht="15.75" customHeight="1">
      <c r="A2582" s="1" t="str">
        <f t="shared" ref="A2582:A2591" si="220">"COG6"</f>
        <v>COG6</v>
      </c>
      <c r="B2582" s="1" t="s">
        <v>76</v>
      </c>
      <c r="C2582" s="1">
        <v>4.0230016E7</v>
      </c>
      <c r="D2582" s="1" t="s">
        <v>14</v>
      </c>
      <c r="E2582" s="1">
        <v>23.0</v>
      </c>
      <c r="F2582" s="1" t="s">
        <v>2605</v>
      </c>
      <c r="G2582" s="1">
        <v>0.811189115781</v>
      </c>
    </row>
    <row r="2583" ht="15.75" customHeight="1">
      <c r="A2583" s="1" t="str">
        <f t="shared" si="220"/>
        <v>COG6</v>
      </c>
      <c r="B2583" s="1" t="s">
        <v>76</v>
      </c>
      <c r="C2583" s="1">
        <v>4.0230033E7</v>
      </c>
      <c r="D2583" s="1" t="s">
        <v>14</v>
      </c>
      <c r="E2583" s="1">
        <v>24.0</v>
      </c>
      <c r="F2583" s="1" t="s">
        <v>2606</v>
      </c>
      <c r="G2583" s="1">
        <v>0.0927588796638</v>
      </c>
    </row>
    <row r="2584" ht="15.75" customHeight="1">
      <c r="A2584" s="1" t="str">
        <f t="shared" si="220"/>
        <v>COG6</v>
      </c>
      <c r="B2584" s="1" t="s">
        <v>76</v>
      </c>
      <c r="C2584" s="1">
        <v>4.023009E7</v>
      </c>
      <c r="D2584" s="1" t="s">
        <v>14</v>
      </c>
      <c r="E2584" s="1">
        <v>24.0</v>
      </c>
      <c r="F2584" s="1" t="s">
        <v>2607</v>
      </c>
      <c r="G2584" s="1">
        <v>0.334734727206</v>
      </c>
    </row>
    <row r="2585" ht="15.75" customHeight="1">
      <c r="A2585" s="1" t="str">
        <f t="shared" si="220"/>
        <v>COG6</v>
      </c>
      <c r="B2585" s="1" t="s">
        <v>76</v>
      </c>
      <c r="C2585" s="1">
        <v>4.0229872E7</v>
      </c>
      <c r="D2585" s="1" t="s">
        <v>14</v>
      </c>
      <c r="E2585" s="1">
        <v>23.0</v>
      </c>
      <c r="F2585" s="1" t="s">
        <v>2608</v>
      </c>
      <c r="G2585" s="1">
        <v>1.09361998725</v>
      </c>
    </row>
    <row r="2586" ht="15.75" customHeight="1">
      <c r="A2586" s="1" t="str">
        <f t="shared" si="220"/>
        <v>COG6</v>
      </c>
      <c r="B2586" s="1" t="s">
        <v>76</v>
      </c>
      <c r="C2586" s="1">
        <v>4.0229939E7</v>
      </c>
      <c r="D2586" s="1" t="s">
        <v>14</v>
      </c>
      <c r="E2586" s="1">
        <v>23.0</v>
      </c>
      <c r="F2586" s="1" t="s">
        <v>2609</v>
      </c>
      <c r="G2586" s="1">
        <v>-0.0560638594703</v>
      </c>
    </row>
    <row r="2587" ht="15.75" customHeight="1">
      <c r="A2587" s="1" t="str">
        <f t="shared" si="220"/>
        <v>COG6</v>
      </c>
      <c r="B2587" s="1" t="s">
        <v>76</v>
      </c>
      <c r="C2587" s="1">
        <v>4.0229881E7</v>
      </c>
      <c r="D2587" s="1" t="s">
        <v>14</v>
      </c>
      <c r="E2587" s="1">
        <v>24.0</v>
      </c>
      <c r="F2587" s="1" t="s">
        <v>2610</v>
      </c>
      <c r="G2587" s="1">
        <v>1.08686761667</v>
      </c>
    </row>
    <row r="2588" ht="15.75" customHeight="1">
      <c r="A2588" s="1" t="str">
        <f t="shared" si="220"/>
        <v>COG6</v>
      </c>
      <c r="B2588" s="1" t="s">
        <v>76</v>
      </c>
      <c r="C2588" s="1">
        <v>4.0229866E7</v>
      </c>
      <c r="D2588" s="1" t="s">
        <v>14</v>
      </c>
      <c r="E2588" s="1">
        <v>24.0</v>
      </c>
      <c r="F2588" s="1" t="s">
        <v>2611</v>
      </c>
      <c r="G2588" s="1">
        <v>0.819512396082</v>
      </c>
    </row>
    <row r="2589" ht="15.75" customHeight="1">
      <c r="A2589" s="1" t="str">
        <f t="shared" si="220"/>
        <v>COG6</v>
      </c>
      <c r="B2589" s="1" t="s">
        <v>76</v>
      </c>
      <c r="C2589" s="1">
        <v>4.0229908E7</v>
      </c>
      <c r="D2589" s="1" t="s">
        <v>14</v>
      </c>
      <c r="E2589" s="1">
        <v>23.0</v>
      </c>
      <c r="F2589" s="1" t="s">
        <v>2612</v>
      </c>
      <c r="G2589" s="1">
        <v>0.16772983311</v>
      </c>
    </row>
    <row r="2590" ht="15.75" customHeight="1">
      <c r="A2590" s="1" t="str">
        <f t="shared" si="220"/>
        <v>COG6</v>
      </c>
      <c r="B2590" s="1" t="s">
        <v>76</v>
      </c>
      <c r="C2590" s="1">
        <v>4.0229903E7</v>
      </c>
      <c r="D2590" s="1" t="s">
        <v>8</v>
      </c>
      <c r="E2590" s="1">
        <v>23.0</v>
      </c>
      <c r="F2590" s="1" t="s">
        <v>2613</v>
      </c>
      <c r="G2590" s="1">
        <v>0.379136274938</v>
      </c>
    </row>
    <row r="2591" ht="15.75" customHeight="1">
      <c r="A2591" s="1" t="str">
        <f t="shared" si="220"/>
        <v>COG6</v>
      </c>
      <c r="B2591" s="1" t="s">
        <v>76</v>
      </c>
      <c r="C2591" s="1">
        <v>4.0230101E7</v>
      </c>
      <c r="D2591" s="1" t="s">
        <v>14</v>
      </c>
      <c r="E2591" s="1">
        <v>24.0</v>
      </c>
      <c r="F2591" s="1" t="s">
        <v>2614</v>
      </c>
      <c r="G2591" s="1">
        <v>0.704745055499</v>
      </c>
    </row>
    <row r="2592" ht="15.75" customHeight="1">
      <c r="A2592" s="1" t="str">
        <f t="shared" ref="A2592:A2601" si="221">"COG7"</f>
        <v>COG7</v>
      </c>
      <c r="B2592" s="1" t="s">
        <v>7</v>
      </c>
      <c r="C2592" s="1">
        <v>2.346443E7</v>
      </c>
      <c r="D2592" s="1" t="s">
        <v>8</v>
      </c>
      <c r="E2592" s="1">
        <v>23.0</v>
      </c>
      <c r="F2592" s="1" t="s">
        <v>2615</v>
      </c>
      <c r="G2592" s="1">
        <v>0.223562128389</v>
      </c>
    </row>
    <row r="2593" ht="15.75" customHeight="1">
      <c r="A2593" s="1" t="str">
        <f t="shared" si="221"/>
        <v>COG7</v>
      </c>
      <c r="B2593" s="1" t="s">
        <v>7</v>
      </c>
      <c r="C2593" s="1">
        <v>2.3464514E7</v>
      </c>
      <c r="D2593" s="1" t="s">
        <v>8</v>
      </c>
      <c r="E2593" s="1">
        <v>24.0</v>
      </c>
      <c r="F2593" s="1" t="s">
        <v>2616</v>
      </c>
      <c r="G2593" s="1">
        <v>0.561862078166</v>
      </c>
    </row>
    <row r="2594" ht="15.75" customHeight="1">
      <c r="A2594" s="1" t="str">
        <f t="shared" si="221"/>
        <v>COG7</v>
      </c>
      <c r="B2594" s="1" t="s">
        <v>7</v>
      </c>
      <c r="C2594" s="1">
        <v>2.3464226E7</v>
      </c>
      <c r="D2594" s="1" t="s">
        <v>14</v>
      </c>
      <c r="E2594" s="1">
        <v>22.0</v>
      </c>
      <c r="F2594" s="1" t="s">
        <v>2617</v>
      </c>
      <c r="G2594" s="1">
        <v>0.74689181189</v>
      </c>
    </row>
    <row r="2595" ht="15.75" customHeight="1">
      <c r="A2595" s="1" t="str">
        <f t="shared" si="221"/>
        <v>COG7</v>
      </c>
      <c r="B2595" s="1" t="s">
        <v>7</v>
      </c>
      <c r="C2595" s="1">
        <v>2.3464272E7</v>
      </c>
      <c r="D2595" s="1" t="s">
        <v>8</v>
      </c>
      <c r="E2595" s="1">
        <v>23.0</v>
      </c>
      <c r="F2595" s="1" t="s">
        <v>2618</v>
      </c>
      <c r="G2595" s="1">
        <v>0.27275809143</v>
      </c>
    </row>
    <row r="2596" ht="15.75" customHeight="1">
      <c r="A2596" s="1" t="str">
        <f t="shared" si="221"/>
        <v>COG7</v>
      </c>
      <c r="B2596" s="1" t="s">
        <v>7</v>
      </c>
      <c r="C2596" s="1">
        <v>2.3464374E7</v>
      </c>
      <c r="D2596" s="1" t="s">
        <v>14</v>
      </c>
      <c r="E2596" s="1">
        <v>24.0</v>
      </c>
      <c r="F2596" s="1" t="s">
        <v>2619</v>
      </c>
      <c r="G2596" s="1">
        <v>0.0894048407906</v>
      </c>
    </row>
    <row r="2597" ht="15.75" customHeight="1">
      <c r="A2597" s="1" t="str">
        <f t="shared" si="221"/>
        <v>COG7</v>
      </c>
      <c r="B2597" s="1" t="s">
        <v>7</v>
      </c>
      <c r="C2597" s="1">
        <v>2.3464249E7</v>
      </c>
      <c r="D2597" s="1" t="s">
        <v>8</v>
      </c>
      <c r="E2597" s="1">
        <v>24.0</v>
      </c>
      <c r="F2597" s="1" t="s">
        <v>2620</v>
      </c>
      <c r="G2597" s="1">
        <v>0.315986109725</v>
      </c>
    </row>
    <row r="2598" ht="15.75" customHeight="1">
      <c r="A2598" s="1" t="str">
        <f t="shared" si="221"/>
        <v>COG7</v>
      </c>
      <c r="B2598" s="1" t="s">
        <v>7</v>
      </c>
      <c r="C2598" s="1">
        <v>2.3464423E7</v>
      </c>
      <c r="D2598" s="1" t="s">
        <v>14</v>
      </c>
      <c r="E2598" s="1">
        <v>22.0</v>
      </c>
      <c r="F2598" s="1" t="s">
        <v>2621</v>
      </c>
      <c r="G2598" s="1">
        <v>0.0619537438572</v>
      </c>
    </row>
    <row r="2599" ht="15.75" customHeight="1">
      <c r="A2599" s="1" t="str">
        <f t="shared" si="221"/>
        <v>COG7</v>
      </c>
      <c r="B2599" s="1" t="s">
        <v>7</v>
      </c>
      <c r="C2599" s="1">
        <v>2.3464443E7</v>
      </c>
      <c r="D2599" s="1" t="s">
        <v>14</v>
      </c>
      <c r="E2599" s="1">
        <v>22.0</v>
      </c>
      <c r="F2599" s="1" t="s">
        <v>2622</v>
      </c>
      <c r="G2599" s="1">
        <v>0.918323288712</v>
      </c>
    </row>
    <row r="2600" ht="15.75" customHeight="1">
      <c r="A2600" s="1" t="str">
        <f t="shared" si="221"/>
        <v>COG7</v>
      </c>
      <c r="B2600" s="1" t="s">
        <v>7</v>
      </c>
      <c r="C2600" s="1">
        <v>2.3464267E7</v>
      </c>
      <c r="D2600" s="1" t="s">
        <v>8</v>
      </c>
      <c r="E2600" s="1">
        <v>24.0</v>
      </c>
      <c r="F2600" s="1" t="s">
        <v>2623</v>
      </c>
      <c r="G2600" s="1">
        <v>1.06071805229</v>
      </c>
    </row>
    <row r="2601" ht="15.75" customHeight="1">
      <c r="A2601" s="1" t="str">
        <f t="shared" si="221"/>
        <v>COG7</v>
      </c>
      <c r="B2601" s="1" t="s">
        <v>7</v>
      </c>
      <c r="C2601" s="1">
        <v>2.3464311E7</v>
      </c>
      <c r="D2601" s="1" t="s">
        <v>8</v>
      </c>
      <c r="E2601" s="1">
        <v>23.0</v>
      </c>
      <c r="F2601" s="1" t="s">
        <v>2624</v>
      </c>
      <c r="G2601" s="1">
        <v>1.020958659</v>
      </c>
    </row>
    <row r="2602" ht="15.75" customHeight="1">
      <c r="A2602" s="1" t="str">
        <f t="shared" ref="A2602:A2609" si="222">"COMMD10"</f>
        <v>COMMD10</v>
      </c>
      <c r="B2602" s="1" t="s">
        <v>987</v>
      </c>
      <c r="C2602" s="1">
        <v>1.1542071E8</v>
      </c>
      <c r="D2602" s="1" t="s">
        <v>14</v>
      </c>
      <c r="E2602" s="1">
        <v>24.0</v>
      </c>
      <c r="F2602" s="1" t="s">
        <v>2625</v>
      </c>
      <c r="G2602" s="1">
        <v>0.827528029856</v>
      </c>
    </row>
    <row r="2603" ht="15.75" customHeight="1">
      <c r="A2603" s="1" t="str">
        <f t="shared" si="222"/>
        <v>COMMD10</v>
      </c>
      <c r="B2603" s="1" t="s">
        <v>987</v>
      </c>
      <c r="C2603" s="1">
        <v>1.15420925E8</v>
      </c>
      <c r="D2603" s="1" t="s">
        <v>8</v>
      </c>
      <c r="E2603" s="1">
        <v>24.0</v>
      </c>
      <c r="F2603" s="1" t="s">
        <v>2626</v>
      </c>
      <c r="G2603" s="1">
        <v>0.691712012458</v>
      </c>
    </row>
    <row r="2604" ht="15.75" customHeight="1">
      <c r="A2604" s="1" t="str">
        <f t="shared" si="222"/>
        <v>COMMD10</v>
      </c>
      <c r="B2604" s="1" t="s">
        <v>987</v>
      </c>
      <c r="C2604" s="1">
        <v>1.15420834E8</v>
      </c>
      <c r="D2604" s="1" t="s">
        <v>8</v>
      </c>
      <c r="E2604" s="1">
        <v>23.0</v>
      </c>
      <c r="F2604" s="1" t="s">
        <v>2627</v>
      </c>
      <c r="G2604" s="1">
        <v>1.0271105527</v>
      </c>
    </row>
    <row r="2605" ht="15.75" customHeight="1">
      <c r="A2605" s="1" t="str">
        <f t="shared" si="222"/>
        <v>COMMD10</v>
      </c>
      <c r="B2605" s="1" t="s">
        <v>987</v>
      </c>
      <c r="C2605" s="1">
        <v>1.15420785E8</v>
      </c>
      <c r="D2605" s="1" t="s">
        <v>8</v>
      </c>
      <c r="E2605" s="1">
        <v>23.0</v>
      </c>
      <c r="F2605" s="1" t="s">
        <v>2628</v>
      </c>
      <c r="G2605" s="1">
        <v>0.373571281632</v>
      </c>
    </row>
    <row r="2606" ht="15.75" customHeight="1">
      <c r="A2606" s="1" t="str">
        <f t="shared" si="222"/>
        <v>COMMD10</v>
      </c>
      <c r="B2606" s="1" t="s">
        <v>987</v>
      </c>
      <c r="C2606" s="1">
        <v>1.15420778E8</v>
      </c>
      <c r="D2606" s="1" t="s">
        <v>14</v>
      </c>
      <c r="E2606" s="1">
        <v>24.0</v>
      </c>
      <c r="F2606" s="1" t="s">
        <v>2629</v>
      </c>
      <c r="G2606" s="1">
        <v>1.14536141744</v>
      </c>
    </row>
    <row r="2607" ht="15.75" customHeight="1">
      <c r="A2607" s="1" t="str">
        <f t="shared" si="222"/>
        <v>COMMD10</v>
      </c>
      <c r="B2607" s="1" t="s">
        <v>987</v>
      </c>
      <c r="C2607" s="1">
        <v>1.15420906E8</v>
      </c>
      <c r="D2607" s="1" t="s">
        <v>14</v>
      </c>
      <c r="E2607" s="1">
        <v>22.0</v>
      </c>
      <c r="F2607" s="1" t="s">
        <v>2630</v>
      </c>
      <c r="G2607" s="1">
        <v>0.62949058473</v>
      </c>
    </row>
    <row r="2608" ht="15.75" customHeight="1">
      <c r="A2608" s="1" t="str">
        <f t="shared" si="222"/>
        <v>COMMD10</v>
      </c>
      <c r="B2608" s="1" t="s">
        <v>987</v>
      </c>
      <c r="C2608" s="1">
        <v>1.15420961E8</v>
      </c>
      <c r="D2608" s="1" t="s">
        <v>14</v>
      </c>
      <c r="E2608" s="1">
        <v>24.0</v>
      </c>
      <c r="F2608" s="1" t="s">
        <v>2631</v>
      </c>
      <c r="G2608" s="1">
        <v>0.467514582662</v>
      </c>
    </row>
    <row r="2609" ht="15.75" customHeight="1">
      <c r="A2609" s="1" t="str">
        <f t="shared" si="222"/>
        <v>COMMD10</v>
      </c>
      <c r="B2609" s="1" t="s">
        <v>987</v>
      </c>
      <c r="C2609" s="1">
        <v>1.15420726E8</v>
      </c>
      <c r="D2609" s="1" t="s">
        <v>14</v>
      </c>
      <c r="E2609" s="1">
        <v>23.0</v>
      </c>
      <c r="F2609" s="1" t="s">
        <v>2632</v>
      </c>
      <c r="G2609" s="1">
        <v>0.771572514264</v>
      </c>
    </row>
    <row r="2610" ht="15.75" customHeight="1">
      <c r="A2610" s="1" t="str">
        <f t="shared" ref="A2610:A2620" si="223">"COPA"</f>
        <v>COPA</v>
      </c>
      <c r="B2610" s="1" t="s">
        <v>108</v>
      </c>
      <c r="C2610" s="1">
        <v>1.6031299E8</v>
      </c>
      <c r="D2610" s="1" t="s">
        <v>8</v>
      </c>
      <c r="E2610" s="1">
        <v>24.0</v>
      </c>
      <c r="F2610" s="1" t="s">
        <v>2633</v>
      </c>
      <c r="G2610" s="1">
        <v>-0.0211296146818</v>
      </c>
    </row>
    <row r="2611" ht="15.75" customHeight="1">
      <c r="A2611" s="1" t="str">
        <f t="shared" si="223"/>
        <v>COPA</v>
      </c>
      <c r="B2611" s="1" t="s">
        <v>108</v>
      </c>
      <c r="C2611" s="1">
        <v>1.60312997E8</v>
      </c>
      <c r="D2611" s="1" t="s">
        <v>8</v>
      </c>
      <c r="E2611" s="1">
        <v>26.0</v>
      </c>
      <c r="F2611" s="1" t="s">
        <v>2634</v>
      </c>
      <c r="G2611" s="1">
        <v>0.947354463315</v>
      </c>
    </row>
    <row r="2612" ht="15.75" customHeight="1">
      <c r="A2612" s="1" t="str">
        <f t="shared" si="223"/>
        <v>COPA</v>
      </c>
      <c r="B2612" s="1" t="s">
        <v>108</v>
      </c>
      <c r="C2612" s="1">
        <v>1.60313006E8</v>
      </c>
      <c r="D2612" s="1" t="s">
        <v>8</v>
      </c>
      <c r="E2612" s="1">
        <v>25.0</v>
      </c>
      <c r="F2612" s="1" t="s">
        <v>2635</v>
      </c>
      <c r="G2612" s="1">
        <v>0.263269518767</v>
      </c>
    </row>
    <row r="2613" ht="15.75" customHeight="1">
      <c r="A2613" s="1" t="str">
        <f t="shared" si="223"/>
        <v>COPA</v>
      </c>
      <c r="B2613" s="1" t="s">
        <v>108</v>
      </c>
      <c r="C2613" s="1">
        <v>1.60312952E8</v>
      </c>
      <c r="D2613" s="1" t="s">
        <v>14</v>
      </c>
      <c r="E2613" s="1">
        <v>22.0</v>
      </c>
      <c r="F2613" s="1" t="s">
        <v>2636</v>
      </c>
      <c r="G2613" s="1">
        <v>0.0138571407124</v>
      </c>
    </row>
    <row r="2614" ht="15.75" customHeight="1">
      <c r="A2614" s="1" t="str">
        <f t="shared" si="223"/>
        <v>COPA</v>
      </c>
      <c r="B2614" s="1" t="s">
        <v>108</v>
      </c>
      <c r="C2614" s="1">
        <v>1.60312892E8</v>
      </c>
      <c r="D2614" s="1" t="s">
        <v>8</v>
      </c>
      <c r="E2614" s="1">
        <v>25.0</v>
      </c>
      <c r="F2614" s="1" t="s">
        <v>2637</v>
      </c>
      <c r="G2614" s="1">
        <v>0.0625687330376</v>
      </c>
    </row>
    <row r="2615" ht="15.75" customHeight="1">
      <c r="A2615" s="1" t="str">
        <f t="shared" si="223"/>
        <v>COPA</v>
      </c>
      <c r="B2615" s="1" t="s">
        <v>108</v>
      </c>
      <c r="C2615" s="1">
        <v>1.60312889E8</v>
      </c>
      <c r="D2615" s="1" t="s">
        <v>8</v>
      </c>
      <c r="E2615" s="1">
        <v>25.0</v>
      </c>
      <c r="F2615" s="1" t="s">
        <v>2638</v>
      </c>
      <c r="G2615" s="1">
        <v>0.155893439037</v>
      </c>
    </row>
    <row r="2616" ht="15.75" customHeight="1">
      <c r="A2616" s="1" t="str">
        <f t="shared" si="223"/>
        <v>COPA</v>
      </c>
      <c r="B2616" s="1" t="s">
        <v>108</v>
      </c>
      <c r="C2616" s="1">
        <v>1.60312902E8</v>
      </c>
      <c r="D2616" s="1" t="s">
        <v>8</v>
      </c>
      <c r="E2616" s="1">
        <v>25.0</v>
      </c>
      <c r="F2616" s="1" t="s">
        <v>2639</v>
      </c>
      <c r="G2616" s="1">
        <v>-0.00302185639431</v>
      </c>
    </row>
    <row r="2617" ht="15.75" customHeight="1">
      <c r="A2617" s="1" t="str">
        <f t="shared" si="223"/>
        <v>COPA</v>
      </c>
      <c r="B2617" s="1" t="s">
        <v>108</v>
      </c>
      <c r="C2617" s="1">
        <v>1.60312977E8</v>
      </c>
      <c r="D2617" s="1" t="s">
        <v>8</v>
      </c>
      <c r="E2617" s="1">
        <v>22.0</v>
      </c>
      <c r="F2617" s="1" t="s">
        <v>2640</v>
      </c>
      <c r="G2617" s="1">
        <v>1.55892312464</v>
      </c>
    </row>
    <row r="2618" ht="15.75" customHeight="1">
      <c r="A2618" s="1" t="str">
        <f t="shared" si="223"/>
        <v>COPA</v>
      </c>
      <c r="B2618" s="1" t="s">
        <v>108</v>
      </c>
      <c r="C2618" s="1">
        <v>1.60312913E8</v>
      </c>
      <c r="D2618" s="1" t="s">
        <v>8</v>
      </c>
      <c r="E2618" s="1">
        <v>24.0</v>
      </c>
      <c r="F2618" s="1" t="s">
        <v>2641</v>
      </c>
      <c r="G2618" s="1">
        <v>0.258264298917</v>
      </c>
    </row>
    <row r="2619" ht="15.75" customHeight="1">
      <c r="A2619" s="1" t="str">
        <f t="shared" si="223"/>
        <v>COPA</v>
      </c>
      <c r="B2619" s="1" t="s">
        <v>108</v>
      </c>
      <c r="C2619" s="1">
        <v>1.60312919E8</v>
      </c>
      <c r="D2619" s="1" t="s">
        <v>8</v>
      </c>
      <c r="E2619" s="1">
        <v>24.0</v>
      </c>
      <c r="F2619" s="1" t="s">
        <v>2642</v>
      </c>
      <c r="G2619" s="1">
        <v>0.0591169569535</v>
      </c>
    </row>
    <row r="2620" ht="15.75" customHeight="1">
      <c r="A2620" s="1" t="str">
        <f t="shared" si="223"/>
        <v>COPA</v>
      </c>
      <c r="B2620" s="1" t="s">
        <v>108</v>
      </c>
      <c r="C2620" s="1">
        <v>1.60312971E8</v>
      </c>
      <c r="D2620" s="1" t="s">
        <v>8</v>
      </c>
      <c r="E2620" s="1">
        <v>25.0</v>
      </c>
      <c r="F2620" s="1" t="s">
        <v>2643</v>
      </c>
      <c r="G2620" s="1">
        <v>0.493722412048</v>
      </c>
    </row>
    <row r="2621" ht="15.75" customHeight="1">
      <c r="A2621" s="1" t="str">
        <f t="shared" ref="A2621:A2633" si="224">"COPB1"</f>
        <v>COPB1</v>
      </c>
      <c r="B2621" s="1" t="s">
        <v>328</v>
      </c>
      <c r="C2621" s="1">
        <v>1.4521279E7</v>
      </c>
      <c r="D2621" s="1" t="s">
        <v>8</v>
      </c>
      <c r="E2621" s="1">
        <v>23.0</v>
      </c>
      <c r="F2621" s="1" t="s">
        <v>2644</v>
      </c>
      <c r="G2621" s="1">
        <v>0.169665972194</v>
      </c>
    </row>
    <row r="2622" ht="15.75" customHeight="1">
      <c r="A2622" s="1" t="str">
        <f t="shared" si="224"/>
        <v>COPB1</v>
      </c>
      <c r="B2622" s="1" t="s">
        <v>328</v>
      </c>
      <c r="C2622" s="1">
        <v>1.4521322E7</v>
      </c>
      <c r="D2622" s="1" t="s">
        <v>14</v>
      </c>
      <c r="E2622" s="1">
        <v>23.0</v>
      </c>
      <c r="F2622" s="1" t="s">
        <v>2645</v>
      </c>
      <c r="G2622" s="1">
        <v>0.221216874865</v>
      </c>
    </row>
    <row r="2623" ht="15.75" customHeight="1">
      <c r="A2623" s="1" t="str">
        <f t="shared" si="224"/>
        <v>COPB1</v>
      </c>
      <c r="B2623" s="1" t="s">
        <v>328</v>
      </c>
      <c r="C2623" s="1">
        <v>1.4521349E7</v>
      </c>
      <c r="D2623" s="1" t="s">
        <v>8</v>
      </c>
      <c r="E2623" s="1">
        <v>24.0</v>
      </c>
      <c r="F2623" s="1" t="s">
        <v>2646</v>
      </c>
      <c r="G2623" s="1">
        <v>0.0675654412296</v>
      </c>
    </row>
    <row r="2624" ht="15.75" customHeight="1">
      <c r="A2624" s="1" t="str">
        <f t="shared" si="224"/>
        <v>COPB1</v>
      </c>
      <c r="B2624" s="1" t="s">
        <v>328</v>
      </c>
      <c r="C2624" s="1">
        <v>1.452134E7</v>
      </c>
      <c r="D2624" s="1" t="s">
        <v>8</v>
      </c>
      <c r="E2624" s="1">
        <v>24.0</v>
      </c>
      <c r="F2624" s="1" t="s">
        <v>2647</v>
      </c>
      <c r="G2624" s="1">
        <v>0.514529432429</v>
      </c>
    </row>
    <row r="2625" ht="15.75" customHeight="1">
      <c r="A2625" s="1" t="str">
        <f t="shared" si="224"/>
        <v>COPB1</v>
      </c>
      <c r="B2625" s="1" t="s">
        <v>328</v>
      </c>
      <c r="C2625" s="1">
        <v>1.4521325E7</v>
      </c>
      <c r="D2625" s="1" t="s">
        <v>8</v>
      </c>
      <c r="E2625" s="1">
        <v>23.0</v>
      </c>
      <c r="F2625" s="1" t="s">
        <v>2648</v>
      </c>
      <c r="G2625" s="1">
        <v>0.665256077371</v>
      </c>
    </row>
    <row r="2626" ht="15.75" customHeight="1">
      <c r="A2626" s="1" t="str">
        <f t="shared" si="224"/>
        <v>COPB1</v>
      </c>
      <c r="B2626" s="1" t="s">
        <v>328</v>
      </c>
      <c r="C2626" s="1">
        <v>1.4521233E7</v>
      </c>
      <c r="D2626" s="1" t="s">
        <v>8</v>
      </c>
      <c r="E2626" s="1">
        <v>24.0</v>
      </c>
      <c r="F2626" s="1" t="s">
        <v>2649</v>
      </c>
      <c r="G2626" s="1">
        <v>0.457521688447</v>
      </c>
    </row>
    <row r="2627" ht="15.75" customHeight="1">
      <c r="A2627" s="1" t="str">
        <f t="shared" si="224"/>
        <v>COPB1</v>
      </c>
      <c r="B2627" s="1" t="s">
        <v>328</v>
      </c>
      <c r="C2627" s="1">
        <v>1.4521172E7</v>
      </c>
      <c r="D2627" s="1" t="s">
        <v>8</v>
      </c>
      <c r="E2627" s="1">
        <v>22.0</v>
      </c>
      <c r="F2627" s="1" t="s">
        <v>2650</v>
      </c>
      <c r="G2627" s="1">
        <v>0.529736960755</v>
      </c>
    </row>
    <row r="2628" ht="15.75" customHeight="1">
      <c r="A2628" s="1" t="str">
        <f t="shared" si="224"/>
        <v>COPB1</v>
      </c>
      <c r="B2628" s="1" t="s">
        <v>328</v>
      </c>
      <c r="C2628" s="1">
        <v>1.45213E7</v>
      </c>
      <c r="D2628" s="1" t="s">
        <v>14</v>
      </c>
      <c r="E2628" s="1">
        <v>23.0</v>
      </c>
      <c r="F2628" s="1" t="s">
        <v>2651</v>
      </c>
      <c r="G2628" s="1">
        <v>0.769012217365</v>
      </c>
    </row>
    <row r="2629" ht="15.75" customHeight="1">
      <c r="A2629" s="1" t="str">
        <f t="shared" si="224"/>
        <v>COPB1</v>
      </c>
      <c r="B2629" s="1" t="s">
        <v>328</v>
      </c>
      <c r="C2629" s="1">
        <v>1.4521374E7</v>
      </c>
      <c r="D2629" s="1" t="s">
        <v>14</v>
      </c>
      <c r="E2629" s="1">
        <v>24.0</v>
      </c>
      <c r="F2629" s="1" t="s">
        <v>2652</v>
      </c>
      <c r="G2629" s="1">
        <v>0.162143409641</v>
      </c>
    </row>
    <row r="2630" ht="15.75" customHeight="1">
      <c r="A2630" s="1" t="str">
        <f t="shared" si="224"/>
        <v>COPB1</v>
      </c>
      <c r="B2630" s="1" t="s">
        <v>328</v>
      </c>
      <c r="C2630" s="1">
        <v>1.4521173E7</v>
      </c>
      <c r="D2630" s="1" t="s">
        <v>8</v>
      </c>
      <c r="E2630" s="1">
        <v>23.0</v>
      </c>
      <c r="F2630" s="1" t="s">
        <v>2653</v>
      </c>
      <c r="G2630" s="1">
        <v>0.212386501058</v>
      </c>
    </row>
    <row r="2631" ht="15.75" customHeight="1">
      <c r="A2631" s="1" t="str">
        <f t="shared" si="224"/>
        <v>COPB1</v>
      </c>
      <c r="B2631" s="1" t="s">
        <v>328</v>
      </c>
      <c r="C2631" s="1">
        <v>1.4521141E7</v>
      </c>
      <c r="D2631" s="1" t="s">
        <v>8</v>
      </c>
      <c r="E2631" s="1">
        <v>24.0</v>
      </c>
      <c r="F2631" s="1" t="s">
        <v>2654</v>
      </c>
      <c r="G2631" s="1">
        <v>0.239456647887</v>
      </c>
    </row>
    <row r="2632" ht="15.75" customHeight="1">
      <c r="A2632" s="1" t="str">
        <f t="shared" si="224"/>
        <v>COPB1</v>
      </c>
      <c r="B2632" s="1" t="s">
        <v>328</v>
      </c>
      <c r="C2632" s="1">
        <v>1.4521337E7</v>
      </c>
      <c r="D2632" s="1" t="s">
        <v>14</v>
      </c>
      <c r="E2632" s="1">
        <v>22.0</v>
      </c>
      <c r="F2632" s="1" t="s">
        <v>2655</v>
      </c>
      <c r="G2632" s="1">
        <v>1.47318962089</v>
      </c>
    </row>
    <row r="2633" ht="15.75" customHeight="1">
      <c r="A2633" s="1" t="str">
        <f t="shared" si="224"/>
        <v>COPB1</v>
      </c>
      <c r="B2633" s="1" t="s">
        <v>328</v>
      </c>
      <c r="C2633" s="1">
        <v>1.4521409E7</v>
      </c>
      <c r="D2633" s="1" t="s">
        <v>14</v>
      </c>
      <c r="E2633" s="1">
        <v>24.0</v>
      </c>
      <c r="F2633" s="1" t="s">
        <v>2656</v>
      </c>
      <c r="G2633" s="1">
        <v>0.757798161745</v>
      </c>
    </row>
    <row r="2634" ht="15.75" customHeight="1">
      <c r="A2634" s="1" t="str">
        <f t="shared" ref="A2634:A2643" si="225">"COPB2"</f>
        <v>COPB2</v>
      </c>
      <c r="B2634" s="1" t="s">
        <v>119</v>
      </c>
      <c r="C2634" s="1">
        <v>1.39108409E8</v>
      </c>
      <c r="D2634" s="1" t="s">
        <v>8</v>
      </c>
      <c r="E2634" s="1">
        <v>23.0</v>
      </c>
      <c r="F2634" s="1" t="s">
        <v>2657</v>
      </c>
      <c r="G2634" s="1">
        <v>0.590985904649</v>
      </c>
    </row>
    <row r="2635" ht="15.75" customHeight="1">
      <c r="A2635" s="1" t="str">
        <f t="shared" si="225"/>
        <v>COPB2</v>
      </c>
      <c r="B2635" s="1" t="s">
        <v>119</v>
      </c>
      <c r="C2635" s="1">
        <v>1.39108294E8</v>
      </c>
      <c r="D2635" s="1" t="s">
        <v>8</v>
      </c>
      <c r="E2635" s="1">
        <v>24.0</v>
      </c>
      <c r="F2635" s="1" t="s">
        <v>2658</v>
      </c>
      <c r="G2635" s="1">
        <v>0.0973888669335</v>
      </c>
    </row>
    <row r="2636" ht="15.75" customHeight="1">
      <c r="A2636" s="1" t="str">
        <f t="shared" si="225"/>
        <v>COPB2</v>
      </c>
      <c r="B2636" s="1" t="s">
        <v>119</v>
      </c>
      <c r="C2636" s="1">
        <v>1.39108417E8</v>
      </c>
      <c r="D2636" s="1" t="s">
        <v>8</v>
      </c>
      <c r="E2636" s="1">
        <v>23.0</v>
      </c>
      <c r="F2636" s="1" t="s">
        <v>2659</v>
      </c>
      <c r="G2636" s="1">
        <v>0.568278453111</v>
      </c>
    </row>
    <row r="2637" ht="15.75" customHeight="1">
      <c r="A2637" s="1" t="str">
        <f t="shared" si="225"/>
        <v>COPB2</v>
      </c>
      <c r="B2637" s="1" t="s">
        <v>119</v>
      </c>
      <c r="C2637" s="1">
        <v>1.39108366E8</v>
      </c>
      <c r="D2637" s="1" t="s">
        <v>8</v>
      </c>
      <c r="E2637" s="1">
        <v>24.0</v>
      </c>
      <c r="F2637" s="1" t="s">
        <v>2660</v>
      </c>
      <c r="G2637" s="1">
        <v>0.204304664581</v>
      </c>
    </row>
    <row r="2638" ht="15.75" customHeight="1">
      <c r="A2638" s="1" t="str">
        <f t="shared" si="225"/>
        <v>COPB2</v>
      </c>
      <c r="B2638" s="1" t="s">
        <v>119</v>
      </c>
      <c r="C2638" s="1">
        <v>1.39108443E8</v>
      </c>
      <c r="D2638" s="1" t="s">
        <v>8</v>
      </c>
      <c r="E2638" s="1">
        <v>22.0</v>
      </c>
      <c r="F2638" s="1" t="s">
        <v>2661</v>
      </c>
      <c r="G2638" s="1">
        <v>1.12916493855</v>
      </c>
    </row>
    <row r="2639" ht="15.75" customHeight="1">
      <c r="A2639" s="1" t="str">
        <f t="shared" si="225"/>
        <v>COPB2</v>
      </c>
      <c r="B2639" s="1" t="s">
        <v>119</v>
      </c>
      <c r="C2639" s="1">
        <v>1.39108414E8</v>
      </c>
      <c r="D2639" s="1" t="s">
        <v>14</v>
      </c>
      <c r="E2639" s="1">
        <v>23.0</v>
      </c>
      <c r="F2639" s="1" t="s">
        <v>2662</v>
      </c>
      <c r="G2639" s="1">
        <v>0.481193325957</v>
      </c>
    </row>
    <row r="2640" ht="15.75" customHeight="1">
      <c r="A2640" s="1" t="str">
        <f t="shared" si="225"/>
        <v>COPB2</v>
      </c>
      <c r="B2640" s="1" t="s">
        <v>119</v>
      </c>
      <c r="C2640" s="1">
        <v>1.39108533E8</v>
      </c>
      <c r="D2640" s="1" t="s">
        <v>8</v>
      </c>
      <c r="E2640" s="1">
        <v>24.0</v>
      </c>
      <c r="F2640" s="1" t="s">
        <v>2663</v>
      </c>
      <c r="G2640" s="1">
        <v>-0.115055392383</v>
      </c>
    </row>
    <row r="2641" ht="15.75" customHeight="1">
      <c r="A2641" s="1" t="str">
        <f t="shared" si="225"/>
        <v>COPB2</v>
      </c>
      <c r="B2641" s="1" t="s">
        <v>119</v>
      </c>
      <c r="C2641" s="1">
        <v>1.39108541E8</v>
      </c>
      <c r="D2641" s="1" t="s">
        <v>8</v>
      </c>
      <c r="E2641" s="1">
        <v>23.0</v>
      </c>
      <c r="F2641" s="1" t="s">
        <v>2664</v>
      </c>
      <c r="G2641" s="1">
        <v>0.0412067522382</v>
      </c>
    </row>
    <row r="2642" ht="15.75" customHeight="1">
      <c r="A2642" s="1" t="str">
        <f t="shared" si="225"/>
        <v>COPB2</v>
      </c>
      <c r="B2642" s="1" t="s">
        <v>119</v>
      </c>
      <c r="C2642" s="1">
        <v>1.39108455E8</v>
      </c>
      <c r="D2642" s="1" t="s">
        <v>8</v>
      </c>
      <c r="E2642" s="1">
        <v>21.0</v>
      </c>
      <c r="F2642" s="1" t="s">
        <v>2665</v>
      </c>
      <c r="G2642" s="1">
        <v>1.2798491568</v>
      </c>
    </row>
    <row r="2643" ht="15.75" customHeight="1">
      <c r="A2643" s="1" t="str">
        <f t="shared" si="225"/>
        <v>COPB2</v>
      </c>
      <c r="B2643" s="1" t="s">
        <v>119</v>
      </c>
      <c r="C2643" s="1">
        <v>1.39108536E8</v>
      </c>
      <c r="D2643" s="1" t="s">
        <v>14</v>
      </c>
      <c r="E2643" s="1">
        <v>24.0</v>
      </c>
      <c r="F2643" s="1" t="s">
        <v>2666</v>
      </c>
      <c r="G2643" s="1">
        <v>0.00257587778302</v>
      </c>
    </row>
    <row r="2644" ht="15.75" customHeight="1">
      <c r="A2644" s="1" t="str">
        <f t="shared" ref="A2644:A2653" si="226">"COPE"</f>
        <v>COPE</v>
      </c>
      <c r="B2644" s="1" t="s">
        <v>277</v>
      </c>
      <c r="C2644" s="1">
        <v>1.9030218E7</v>
      </c>
      <c r="D2644" s="1" t="s">
        <v>14</v>
      </c>
      <c r="E2644" s="1">
        <v>23.0</v>
      </c>
      <c r="F2644" s="1" t="s">
        <v>2667</v>
      </c>
      <c r="G2644" s="1">
        <v>0.12785551728</v>
      </c>
    </row>
    <row r="2645" ht="15.75" customHeight="1">
      <c r="A2645" s="1" t="str">
        <f t="shared" si="226"/>
        <v>COPE</v>
      </c>
      <c r="B2645" s="1" t="s">
        <v>277</v>
      </c>
      <c r="C2645" s="1">
        <v>1.9030119E7</v>
      </c>
      <c r="D2645" s="1" t="s">
        <v>14</v>
      </c>
      <c r="E2645" s="1">
        <v>23.0</v>
      </c>
      <c r="F2645" s="1" t="s">
        <v>2668</v>
      </c>
      <c r="G2645" s="1">
        <v>0.772486491981</v>
      </c>
    </row>
    <row r="2646" ht="15.75" customHeight="1">
      <c r="A2646" s="1" t="str">
        <f t="shared" si="226"/>
        <v>COPE</v>
      </c>
      <c r="B2646" s="1" t="s">
        <v>277</v>
      </c>
      <c r="C2646" s="1">
        <v>1.9030137E7</v>
      </c>
      <c r="D2646" s="1" t="s">
        <v>8</v>
      </c>
      <c r="E2646" s="1">
        <v>23.0</v>
      </c>
      <c r="F2646" s="1" t="s">
        <v>2669</v>
      </c>
      <c r="G2646" s="1">
        <v>0.180399649658</v>
      </c>
    </row>
    <row r="2647" ht="15.75" customHeight="1">
      <c r="A2647" s="1" t="str">
        <f t="shared" si="226"/>
        <v>COPE</v>
      </c>
      <c r="B2647" s="1" t="s">
        <v>277</v>
      </c>
      <c r="C2647" s="1">
        <v>1.9030111E7</v>
      </c>
      <c r="D2647" s="1" t="s">
        <v>8</v>
      </c>
      <c r="E2647" s="1">
        <v>23.0</v>
      </c>
      <c r="F2647" s="1" t="s">
        <v>2670</v>
      </c>
      <c r="G2647" s="1">
        <v>1.1162631467</v>
      </c>
    </row>
    <row r="2648" ht="15.75" customHeight="1">
      <c r="A2648" s="1" t="str">
        <f t="shared" si="226"/>
        <v>COPE</v>
      </c>
      <c r="B2648" s="1" t="s">
        <v>277</v>
      </c>
      <c r="C2648" s="1">
        <v>1.9030071E7</v>
      </c>
      <c r="D2648" s="1" t="s">
        <v>8</v>
      </c>
      <c r="E2648" s="1">
        <v>23.0</v>
      </c>
      <c r="F2648" s="1" t="s">
        <v>2671</v>
      </c>
      <c r="G2648" s="1">
        <v>0.0195269021412</v>
      </c>
    </row>
    <row r="2649" ht="15.75" customHeight="1">
      <c r="A2649" s="1" t="str">
        <f t="shared" si="226"/>
        <v>COPE</v>
      </c>
      <c r="B2649" s="1" t="s">
        <v>277</v>
      </c>
      <c r="C2649" s="1">
        <v>1.9030025E7</v>
      </c>
      <c r="D2649" s="1" t="s">
        <v>8</v>
      </c>
      <c r="E2649" s="1">
        <v>24.0</v>
      </c>
      <c r="F2649" s="1" t="s">
        <v>2672</v>
      </c>
      <c r="G2649" s="1">
        <v>0.275861990894</v>
      </c>
    </row>
    <row r="2650" ht="15.75" customHeight="1">
      <c r="A2650" s="1" t="str">
        <f t="shared" si="226"/>
        <v>COPE</v>
      </c>
      <c r="B2650" s="1" t="s">
        <v>277</v>
      </c>
      <c r="C2650" s="1">
        <v>1.9030014E7</v>
      </c>
      <c r="D2650" s="1" t="s">
        <v>8</v>
      </c>
      <c r="E2650" s="1">
        <v>23.0</v>
      </c>
      <c r="F2650" s="1" t="s">
        <v>2673</v>
      </c>
      <c r="G2650" s="1">
        <v>-0.0222222339869</v>
      </c>
    </row>
    <row r="2651" ht="15.75" customHeight="1">
      <c r="A2651" s="1" t="str">
        <f t="shared" si="226"/>
        <v>COPE</v>
      </c>
      <c r="B2651" s="1" t="s">
        <v>277</v>
      </c>
      <c r="C2651" s="1">
        <v>1.9029971E7</v>
      </c>
      <c r="D2651" s="1" t="s">
        <v>8</v>
      </c>
      <c r="E2651" s="1">
        <v>24.0</v>
      </c>
      <c r="F2651" s="1" t="s">
        <v>2674</v>
      </c>
      <c r="G2651" s="1">
        <v>0.389544525427</v>
      </c>
    </row>
    <row r="2652" ht="15.75" customHeight="1">
      <c r="A2652" s="1" t="str">
        <f t="shared" si="226"/>
        <v>COPE</v>
      </c>
      <c r="B2652" s="1" t="s">
        <v>277</v>
      </c>
      <c r="C2652" s="1">
        <v>1.9030144E7</v>
      </c>
      <c r="D2652" s="1" t="s">
        <v>8</v>
      </c>
      <c r="E2652" s="1">
        <v>22.0</v>
      </c>
      <c r="F2652" s="1" t="s">
        <v>2675</v>
      </c>
      <c r="G2652" s="1">
        <v>1.11125036132</v>
      </c>
    </row>
    <row r="2653" ht="15.75" customHeight="1">
      <c r="A2653" s="1" t="str">
        <f t="shared" si="226"/>
        <v>COPE</v>
      </c>
      <c r="B2653" s="1" t="s">
        <v>277</v>
      </c>
      <c r="C2653" s="1">
        <v>1.9030045E7</v>
      </c>
      <c r="D2653" s="1" t="s">
        <v>8</v>
      </c>
      <c r="E2653" s="1">
        <v>24.0</v>
      </c>
      <c r="F2653" s="1" t="s">
        <v>2676</v>
      </c>
      <c r="G2653" s="1">
        <v>0.13953374947</v>
      </c>
    </row>
    <row r="2654" ht="15.75" customHeight="1">
      <c r="A2654" s="1" t="str">
        <f t="shared" ref="A2654:A2663" si="227">"COPS2"</f>
        <v>COPS2</v>
      </c>
      <c r="B2654" s="1" t="s">
        <v>425</v>
      </c>
      <c r="C2654" s="1">
        <v>4.9447826E7</v>
      </c>
      <c r="D2654" s="1" t="s">
        <v>8</v>
      </c>
      <c r="E2654" s="1">
        <v>24.0</v>
      </c>
      <c r="F2654" s="1" t="s">
        <v>2677</v>
      </c>
      <c r="G2654" s="1">
        <v>0.0758984505082</v>
      </c>
    </row>
    <row r="2655" ht="15.75" customHeight="1">
      <c r="A2655" s="1" t="str">
        <f t="shared" si="227"/>
        <v>COPS2</v>
      </c>
      <c r="B2655" s="1" t="s">
        <v>425</v>
      </c>
      <c r="C2655" s="1">
        <v>4.9447577E7</v>
      </c>
      <c r="D2655" s="1" t="s">
        <v>14</v>
      </c>
      <c r="E2655" s="1">
        <v>24.0</v>
      </c>
      <c r="F2655" s="1" t="s">
        <v>2678</v>
      </c>
      <c r="G2655" s="1">
        <v>1.34416344883</v>
      </c>
    </row>
    <row r="2656" ht="15.75" customHeight="1">
      <c r="A2656" s="1" t="str">
        <f t="shared" si="227"/>
        <v>COPS2</v>
      </c>
      <c r="B2656" s="1" t="s">
        <v>425</v>
      </c>
      <c r="C2656" s="1">
        <v>4.9447625E7</v>
      </c>
      <c r="D2656" s="1" t="s">
        <v>14</v>
      </c>
      <c r="E2656" s="1">
        <v>23.0</v>
      </c>
      <c r="F2656" s="1" t="s">
        <v>2679</v>
      </c>
      <c r="G2656" s="1">
        <v>0.36118682671</v>
      </c>
    </row>
    <row r="2657" ht="15.75" customHeight="1">
      <c r="A2657" s="1" t="str">
        <f t="shared" si="227"/>
        <v>COPS2</v>
      </c>
      <c r="B2657" s="1" t="s">
        <v>425</v>
      </c>
      <c r="C2657" s="1">
        <v>4.9447872E7</v>
      </c>
      <c r="D2657" s="1" t="s">
        <v>8</v>
      </c>
      <c r="E2657" s="1">
        <v>24.0</v>
      </c>
      <c r="F2657" s="1" t="s">
        <v>2680</v>
      </c>
      <c r="G2657" s="1">
        <v>0.0356310272984</v>
      </c>
    </row>
    <row r="2658" ht="15.75" customHeight="1">
      <c r="A2658" s="1" t="str">
        <f t="shared" si="227"/>
        <v>COPS2</v>
      </c>
      <c r="B2658" s="1" t="s">
        <v>425</v>
      </c>
      <c r="C2658" s="1">
        <v>4.9447715E7</v>
      </c>
      <c r="D2658" s="1" t="s">
        <v>8</v>
      </c>
      <c r="E2658" s="1">
        <v>24.0</v>
      </c>
      <c r="F2658" s="1" t="s">
        <v>2681</v>
      </c>
      <c r="G2658" s="1">
        <v>0.724799771274</v>
      </c>
    </row>
    <row r="2659" ht="15.75" customHeight="1">
      <c r="A2659" s="1" t="str">
        <f t="shared" si="227"/>
        <v>COPS2</v>
      </c>
      <c r="B2659" s="1" t="s">
        <v>425</v>
      </c>
      <c r="C2659" s="1">
        <v>4.9447692E7</v>
      </c>
      <c r="D2659" s="1" t="s">
        <v>8</v>
      </c>
      <c r="E2659" s="1">
        <v>24.0</v>
      </c>
      <c r="F2659" s="1" t="s">
        <v>2682</v>
      </c>
      <c r="G2659" s="1">
        <v>0.0409189325978</v>
      </c>
    </row>
    <row r="2660" ht="15.75" customHeight="1">
      <c r="A2660" s="1" t="str">
        <f t="shared" si="227"/>
        <v>COPS2</v>
      </c>
      <c r="B2660" s="1" t="s">
        <v>425</v>
      </c>
      <c r="C2660" s="1">
        <v>4.9447709E7</v>
      </c>
      <c r="D2660" s="1" t="s">
        <v>8</v>
      </c>
      <c r="E2660" s="1">
        <v>24.0</v>
      </c>
      <c r="F2660" s="1" t="s">
        <v>2683</v>
      </c>
      <c r="G2660" s="1">
        <v>0.0970720981232</v>
      </c>
    </row>
    <row r="2661" ht="15.75" customHeight="1">
      <c r="A2661" s="1" t="str">
        <f t="shared" si="227"/>
        <v>COPS2</v>
      </c>
      <c r="B2661" s="1" t="s">
        <v>425</v>
      </c>
      <c r="C2661" s="1">
        <v>4.9447789E7</v>
      </c>
      <c r="D2661" s="1" t="s">
        <v>14</v>
      </c>
      <c r="E2661" s="1">
        <v>24.0</v>
      </c>
      <c r="F2661" s="1" t="s">
        <v>2684</v>
      </c>
      <c r="G2661" s="1">
        <v>0.700088718694</v>
      </c>
    </row>
    <row r="2662" ht="15.75" customHeight="1">
      <c r="A2662" s="1" t="str">
        <f t="shared" si="227"/>
        <v>COPS2</v>
      </c>
      <c r="B2662" s="1" t="s">
        <v>425</v>
      </c>
      <c r="C2662" s="1">
        <v>4.9447653E7</v>
      </c>
      <c r="D2662" s="1" t="s">
        <v>14</v>
      </c>
      <c r="E2662" s="1">
        <v>23.0</v>
      </c>
      <c r="F2662" s="1" t="s">
        <v>2685</v>
      </c>
      <c r="G2662" s="1">
        <v>0.931036779897</v>
      </c>
    </row>
    <row r="2663" ht="15.75" customHeight="1">
      <c r="A2663" s="1" t="str">
        <f t="shared" si="227"/>
        <v>COPS2</v>
      </c>
      <c r="B2663" s="1" t="s">
        <v>425</v>
      </c>
      <c r="C2663" s="1">
        <v>4.9447641E7</v>
      </c>
      <c r="D2663" s="1" t="s">
        <v>14</v>
      </c>
      <c r="E2663" s="1">
        <v>24.0</v>
      </c>
      <c r="F2663" s="1" t="s">
        <v>2686</v>
      </c>
      <c r="G2663" s="1">
        <v>0.0798469160241</v>
      </c>
    </row>
    <row r="2664" ht="15.75" customHeight="1">
      <c r="A2664" s="1" t="str">
        <f t="shared" ref="A2664:A2678" si="228">"COPS4"</f>
        <v>COPS4</v>
      </c>
      <c r="B2664" s="1" t="s">
        <v>87</v>
      </c>
      <c r="C2664" s="1">
        <v>8.3956473E7</v>
      </c>
      <c r="D2664" s="1" t="s">
        <v>14</v>
      </c>
      <c r="E2664" s="1">
        <v>23.0</v>
      </c>
      <c r="F2664" s="1" t="s">
        <v>2687</v>
      </c>
      <c r="G2664" s="1">
        <v>0.0798008859446</v>
      </c>
    </row>
    <row r="2665" ht="15.75" customHeight="1">
      <c r="A2665" s="1" t="str">
        <f t="shared" si="228"/>
        <v>COPS4</v>
      </c>
      <c r="B2665" s="1" t="s">
        <v>87</v>
      </c>
      <c r="C2665" s="1">
        <v>8.3956224E7</v>
      </c>
      <c r="D2665" s="1" t="s">
        <v>14</v>
      </c>
      <c r="E2665" s="1">
        <v>23.0</v>
      </c>
      <c r="F2665" s="1" t="s">
        <v>2688</v>
      </c>
      <c r="G2665" s="1">
        <v>0.0208433399142</v>
      </c>
    </row>
    <row r="2666" ht="15.75" customHeight="1">
      <c r="A2666" s="1" t="str">
        <f t="shared" si="228"/>
        <v>COPS4</v>
      </c>
      <c r="B2666" s="1" t="s">
        <v>87</v>
      </c>
      <c r="C2666" s="1">
        <v>8.3956504E7</v>
      </c>
      <c r="D2666" s="1" t="s">
        <v>8</v>
      </c>
      <c r="E2666" s="1">
        <v>22.0</v>
      </c>
      <c r="F2666" s="1" t="s">
        <v>2689</v>
      </c>
      <c r="G2666" s="1">
        <v>0.616370392485</v>
      </c>
    </row>
    <row r="2667" ht="15.75" customHeight="1">
      <c r="A2667" s="1" t="str">
        <f t="shared" si="228"/>
        <v>COPS4</v>
      </c>
      <c r="B2667" s="1" t="s">
        <v>87</v>
      </c>
      <c r="C2667" s="1">
        <v>8.3956406E7</v>
      </c>
      <c r="D2667" s="1" t="s">
        <v>8</v>
      </c>
      <c r="E2667" s="1">
        <v>22.0</v>
      </c>
      <c r="F2667" s="1" t="s">
        <v>2690</v>
      </c>
      <c r="G2667" s="1">
        <v>0.0320225768531</v>
      </c>
    </row>
    <row r="2668" ht="15.75" customHeight="1">
      <c r="A2668" s="1" t="str">
        <f t="shared" si="228"/>
        <v>COPS4</v>
      </c>
      <c r="B2668" s="1" t="s">
        <v>87</v>
      </c>
      <c r="C2668" s="1">
        <v>8.3956447E7</v>
      </c>
      <c r="D2668" s="1" t="s">
        <v>14</v>
      </c>
      <c r="E2668" s="1">
        <v>23.0</v>
      </c>
      <c r="F2668" s="1" t="s">
        <v>2691</v>
      </c>
      <c r="G2668" s="1">
        <v>0.0294878065477</v>
      </c>
    </row>
    <row r="2669" ht="15.75" customHeight="1">
      <c r="A2669" s="1" t="str">
        <f t="shared" si="228"/>
        <v>COPS4</v>
      </c>
      <c r="B2669" s="1" t="s">
        <v>87</v>
      </c>
      <c r="C2669" s="1">
        <v>8.3956474E7</v>
      </c>
      <c r="D2669" s="1" t="s">
        <v>14</v>
      </c>
      <c r="E2669" s="1">
        <v>22.0</v>
      </c>
      <c r="F2669" s="1" t="s">
        <v>2692</v>
      </c>
      <c r="G2669" s="1">
        <v>0.0906459632349</v>
      </c>
    </row>
    <row r="2670" ht="15.75" customHeight="1">
      <c r="A2670" s="1" t="str">
        <f t="shared" si="228"/>
        <v>COPS4</v>
      </c>
      <c r="B2670" s="1" t="s">
        <v>87</v>
      </c>
      <c r="C2670" s="1">
        <v>8.3956488E7</v>
      </c>
      <c r="D2670" s="1" t="s">
        <v>14</v>
      </c>
      <c r="E2670" s="1">
        <v>24.0</v>
      </c>
      <c r="F2670" s="1" t="s">
        <v>2693</v>
      </c>
      <c r="G2670" s="1">
        <v>0.705257613936</v>
      </c>
    </row>
    <row r="2671" ht="15.75" customHeight="1">
      <c r="A2671" s="1" t="str">
        <f t="shared" si="228"/>
        <v>COPS4</v>
      </c>
      <c r="B2671" s="1" t="s">
        <v>87</v>
      </c>
      <c r="C2671" s="1">
        <v>8.3956443E7</v>
      </c>
      <c r="D2671" s="1" t="s">
        <v>14</v>
      </c>
      <c r="E2671" s="1">
        <v>23.0</v>
      </c>
      <c r="F2671" s="1" t="s">
        <v>2694</v>
      </c>
      <c r="G2671" s="1">
        <v>0.604784857466</v>
      </c>
    </row>
    <row r="2672" ht="15.75" customHeight="1">
      <c r="A2672" s="1" t="str">
        <f t="shared" si="228"/>
        <v>COPS4</v>
      </c>
      <c r="B2672" s="1" t="s">
        <v>87</v>
      </c>
      <c r="C2672" s="1">
        <v>8.3956404E7</v>
      </c>
      <c r="D2672" s="1" t="s">
        <v>14</v>
      </c>
      <c r="E2672" s="1">
        <v>23.0</v>
      </c>
      <c r="F2672" s="1" t="s">
        <v>2695</v>
      </c>
      <c r="G2672" s="1">
        <v>1.56662759017</v>
      </c>
    </row>
    <row r="2673" ht="15.75" customHeight="1">
      <c r="A2673" s="1" t="str">
        <f t="shared" si="228"/>
        <v>COPS4</v>
      </c>
      <c r="B2673" s="1" t="s">
        <v>87</v>
      </c>
      <c r="C2673" s="1">
        <v>8.395622E7</v>
      </c>
      <c r="D2673" s="1" t="s">
        <v>14</v>
      </c>
      <c r="E2673" s="1">
        <v>24.0</v>
      </c>
      <c r="F2673" s="1" t="s">
        <v>2696</v>
      </c>
      <c r="G2673" s="1">
        <v>0.00702134726962</v>
      </c>
    </row>
    <row r="2674" ht="15.75" customHeight="1">
      <c r="A2674" s="1" t="str">
        <f t="shared" si="228"/>
        <v>COPS4</v>
      </c>
      <c r="B2674" s="1" t="s">
        <v>87</v>
      </c>
      <c r="C2674" s="1">
        <v>8.3956504E7</v>
      </c>
      <c r="D2674" s="1" t="s">
        <v>8</v>
      </c>
      <c r="E2674" s="1">
        <v>24.0</v>
      </c>
      <c r="F2674" s="1" t="s">
        <v>2697</v>
      </c>
      <c r="G2674" s="1">
        <v>0.641294036409</v>
      </c>
    </row>
    <row r="2675" ht="15.75" customHeight="1">
      <c r="A2675" s="1" t="str">
        <f t="shared" si="228"/>
        <v>COPS4</v>
      </c>
      <c r="B2675" s="1" t="s">
        <v>87</v>
      </c>
      <c r="C2675" s="1">
        <v>8.3956405E7</v>
      </c>
      <c r="D2675" s="1" t="s">
        <v>8</v>
      </c>
      <c r="E2675" s="1">
        <v>23.0</v>
      </c>
      <c r="F2675" s="1" t="s">
        <v>2698</v>
      </c>
      <c r="G2675" s="1">
        <v>0.445721006353</v>
      </c>
    </row>
    <row r="2676" ht="15.75" customHeight="1">
      <c r="A2676" s="1" t="str">
        <f t="shared" si="228"/>
        <v>COPS4</v>
      </c>
      <c r="B2676" s="1" t="s">
        <v>87</v>
      </c>
      <c r="C2676" s="1">
        <v>8.3956387E7</v>
      </c>
      <c r="D2676" s="1" t="s">
        <v>8</v>
      </c>
      <c r="E2676" s="1">
        <v>24.0</v>
      </c>
      <c r="F2676" s="1" t="s">
        <v>2699</v>
      </c>
      <c r="G2676" s="1">
        <v>0.728114795889</v>
      </c>
    </row>
    <row r="2677" ht="15.75" customHeight="1">
      <c r="A2677" s="1" t="str">
        <f t="shared" si="228"/>
        <v>COPS4</v>
      </c>
      <c r="B2677" s="1" t="s">
        <v>87</v>
      </c>
      <c r="C2677" s="1">
        <v>8.3956258E7</v>
      </c>
      <c r="D2677" s="1" t="s">
        <v>8</v>
      </c>
      <c r="E2677" s="1">
        <v>24.0</v>
      </c>
      <c r="F2677" s="1" t="s">
        <v>2700</v>
      </c>
      <c r="G2677" s="1">
        <v>0.357871848274</v>
      </c>
    </row>
    <row r="2678" ht="15.75" customHeight="1">
      <c r="A2678" s="1" t="str">
        <f t="shared" si="228"/>
        <v>COPS4</v>
      </c>
      <c r="B2678" s="1" t="s">
        <v>87</v>
      </c>
      <c r="C2678" s="1">
        <v>8.3956447E7</v>
      </c>
      <c r="D2678" s="1" t="s">
        <v>14</v>
      </c>
      <c r="E2678" s="1">
        <v>22.0</v>
      </c>
      <c r="F2678" s="1" t="s">
        <v>2701</v>
      </c>
      <c r="G2678" s="1">
        <v>0.105365318886</v>
      </c>
    </row>
    <row r="2679" ht="15.75" customHeight="1">
      <c r="A2679" s="1" t="str">
        <f t="shared" ref="A2679:A2688" si="229">"COPS5"</f>
        <v>COPS5</v>
      </c>
      <c r="B2679" s="1" t="s">
        <v>779</v>
      </c>
      <c r="C2679" s="1">
        <v>6.7974265E7</v>
      </c>
      <c r="D2679" s="1" t="s">
        <v>8</v>
      </c>
      <c r="E2679" s="1">
        <v>22.0</v>
      </c>
      <c r="F2679" s="1" t="s">
        <v>2702</v>
      </c>
      <c r="G2679" s="1">
        <v>0.328528936193</v>
      </c>
    </row>
    <row r="2680" ht="15.75" customHeight="1">
      <c r="A2680" s="1" t="str">
        <f t="shared" si="229"/>
        <v>COPS5</v>
      </c>
      <c r="B2680" s="1" t="s">
        <v>779</v>
      </c>
      <c r="C2680" s="1">
        <v>6.7974419E7</v>
      </c>
      <c r="D2680" s="1" t="s">
        <v>8</v>
      </c>
      <c r="E2680" s="1">
        <v>24.0</v>
      </c>
      <c r="F2680" s="1" t="s">
        <v>2703</v>
      </c>
      <c r="G2680" s="1">
        <v>0.0482366878294</v>
      </c>
    </row>
    <row r="2681" ht="15.75" customHeight="1">
      <c r="A2681" s="1" t="str">
        <f t="shared" si="229"/>
        <v>COPS5</v>
      </c>
      <c r="B2681" s="1" t="s">
        <v>779</v>
      </c>
      <c r="C2681" s="1">
        <v>6.7974325E7</v>
      </c>
      <c r="D2681" s="1" t="s">
        <v>14</v>
      </c>
      <c r="E2681" s="1">
        <v>23.0</v>
      </c>
      <c r="F2681" s="1" t="s">
        <v>2704</v>
      </c>
      <c r="G2681" s="1">
        <v>1.21183630746</v>
      </c>
    </row>
    <row r="2682" ht="15.75" customHeight="1">
      <c r="A2682" s="1" t="str">
        <f t="shared" si="229"/>
        <v>COPS5</v>
      </c>
      <c r="B2682" s="1" t="s">
        <v>779</v>
      </c>
      <c r="C2682" s="1">
        <v>6.7974378E7</v>
      </c>
      <c r="D2682" s="1" t="s">
        <v>14</v>
      </c>
      <c r="E2682" s="1">
        <v>23.0</v>
      </c>
      <c r="F2682" s="1" t="s">
        <v>2705</v>
      </c>
      <c r="G2682" s="1">
        <v>0.615278141471</v>
      </c>
    </row>
    <row r="2683" ht="15.75" customHeight="1">
      <c r="A2683" s="1" t="str">
        <f t="shared" si="229"/>
        <v>COPS5</v>
      </c>
      <c r="B2683" s="1" t="s">
        <v>779</v>
      </c>
      <c r="C2683" s="1">
        <v>6.7974403E7</v>
      </c>
      <c r="D2683" s="1" t="s">
        <v>14</v>
      </c>
      <c r="E2683" s="1">
        <v>24.0</v>
      </c>
      <c r="F2683" s="1" t="s">
        <v>2706</v>
      </c>
      <c r="G2683" s="1">
        <v>1.17288555106</v>
      </c>
    </row>
    <row r="2684" ht="15.75" customHeight="1">
      <c r="A2684" s="1" t="str">
        <f t="shared" si="229"/>
        <v>COPS5</v>
      </c>
      <c r="B2684" s="1" t="s">
        <v>779</v>
      </c>
      <c r="C2684" s="1">
        <v>6.7974411E7</v>
      </c>
      <c r="D2684" s="1" t="s">
        <v>14</v>
      </c>
      <c r="E2684" s="1">
        <v>25.0</v>
      </c>
      <c r="F2684" s="1" t="s">
        <v>2707</v>
      </c>
      <c r="G2684" s="1">
        <v>0.209429830569</v>
      </c>
    </row>
    <row r="2685" ht="15.75" customHeight="1">
      <c r="A2685" s="1" t="str">
        <f t="shared" si="229"/>
        <v>COPS5</v>
      </c>
      <c r="B2685" s="1" t="s">
        <v>779</v>
      </c>
      <c r="C2685" s="1">
        <v>6.7974572E7</v>
      </c>
      <c r="D2685" s="1" t="s">
        <v>14</v>
      </c>
      <c r="E2685" s="1">
        <v>24.0</v>
      </c>
      <c r="F2685" s="1" t="s">
        <v>2708</v>
      </c>
      <c r="G2685" s="1">
        <v>0.029701234982</v>
      </c>
    </row>
    <row r="2686" ht="15.75" customHeight="1">
      <c r="A2686" s="1" t="str">
        <f t="shared" si="229"/>
        <v>COPS5</v>
      </c>
      <c r="B2686" s="1" t="s">
        <v>779</v>
      </c>
      <c r="C2686" s="1">
        <v>6.7974372E7</v>
      </c>
      <c r="D2686" s="1" t="s">
        <v>8</v>
      </c>
      <c r="E2686" s="1">
        <v>24.0</v>
      </c>
      <c r="F2686" s="1" t="s">
        <v>2709</v>
      </c>
      <c r="G2686" s="1">
        <v>0.517249645021</v>
      </c>
    </row>
    <row r="2687" ht="15.75" customHeight="1">
      <c r="A2687" s="1" t="str">
        <f t="shared" si="229"/>
        <v>COPS5</v>
      </c>
      <c r="B2687" s="1" t="s">
        <v>779</v>
      </c>
      <c r="C2687" s="1">
        <v>6.7974311E7</v>
      </c>
      <c r="D2687" s="1" t="s">
        <v>8</v>
      </c>
      <c r="E2687" s="1">
        <v>23.0</v>
      </c>
      <c r="F2687" s="1" t="s">
        <v>2710</v>
      </c>
      <c r="G2687" s="1">
        <v>0.113620421829</v>
      </c>
    </row>
    <row r="2688" ht="15.75" customHeight="1">
      <c r="A2688" s="1" t="str">
        <f t="shared" si="229"/>
        <v>COPS5</v>
      </c>
      <c r="B2688" s="1" t="s">
        <v>779</v>
      </c>
      <c r="C2688" s="1">
        <v>6.797458E7</v>
      </c>
      <c r="D2688" s="1" t="s">
        <v>14</v>
      </c>
      <c r="E2688" s="1">
        <v>22.0</v>
      </c>
      <c r="F2688" s="1" t="s">
        <v>2711</v>
      </c>
      <c r="G2688" s="1">
        <v>0.228554603114</v>
      </c>
    </row>
    <row r="2689" ht="15.75" customHeight="1">
      <c r="A2689" s="1" t="str">
        <f t="shared" ref="A2689:A2698" si="230">"COPS6"</f>
        <v>COPS6</v>
      </c>
      <c r="B2689" s="1" t="s">
        <v>715</v>
      </c>
      <c r="C2689" s="1">
        <v>9.9686717E7</v>
      </c>
      <c r="D2689" s="1" t="s">
        <v>14</v>
      </c>
      <c r="E2689" s="1">
        <v>24.0</v>
      </c>
      <c r="F2689" s="1" t="s">
        <v>2712</v>
      </c>
      <c r="G2689" s="1">
        <v>0.0213118994467</v>
      </c>
    </row>
    <row r="2690" ht="15.75" customHeight="1">
      <c r="A2690" s="1" t="str">
        <f t="shared" si="230"/>
        <v>COPS6</v>
      </c>
      <c r="B2690" s="1" t="s">
        <v>715</v>
      </c>
      <c r="C2690" s="1">
        <v>9.9686871E7</v>
      </c>
      <c r="D2690" s="1" t="s">
        <v>14</v>
      </c>
      <c r="E2690" s="1">
        <v>24.0</v>
      </c>
      <c r="F2690" s="1" t="s">
        <v>2713</v>
      </c>
      <c r="G2690" s="1">
        <v>0.181696226556</v>
      </c>
    </row>
    <row r="2691" ht="15.75" customHeight="1">
      <c r="A2691" s="1" t="str">
        <f t="shared" si="230"/>
        <v>COPS6</v>
      </c>
      <c r="B2691" s="1" t="s">
        <v>715</v>
      </c>
      <c r="C2691" s="1">
        <v>9.9686656E7</v>
      </c>
      <c r="D2691" s="1" t="s">
        <v>14</v>
      </c>
      <c r="E2691" s="1">
        <v>24.0</v>
      </c>
      <c r="F2691" s="1" t="s">
        <v>2714</v>
      </c>
      <c r="G2691" s="1">
        <v>0.97415867467</v>
      </c>
    </row>
    <row r="2692" ht="15.75" customHeight="1">
      <c r="A2692" s="1" t="str">
        <f t="shared" si="230"/>
        <v>COPS6</v>
      </c>
      <c r="B2692" s="1" t="s">
        <v>715</v>
      </c>
      <c r="C2692" s="1">
        <v>9.9686616E7</v>
      </c>
      <c r="D2692" s="1" t="s">
        <v>14</v>
      </c>
      <c r="E2692" s="1">
        <v>24.0</v>
      </c>
      <c r="F2692" s="1" t="s">
        <v>2715</v>
      </c>
      <c r="G2692" s="1">
        <v>0.430597486315</v>
      </c>
    </row>
    <row r="2693" ht="15.75" customHeight="1">
      <c r="A2693" s="1" t="str">
        <f t="shared" si="230"/>
        <v>COPS6</v>
      </c>
      <c r="B2693" s="1" t="s">
        <v>715</v>
      </c>
      <c r="C2693" s="1">
        <v>9.9686826E7</v>
      </c>
      <c r="D2693" s="1" t="s">
        <v>8</v>
      </c>
      <c r="E2693" s="1">
        <v>24.0</v>
      </c>
      <c r="F2693" s="1" t="s">
        <v>2716</v>
      </c>
      <c r="G2693" s="1">
        <v>0.00685575634531</v>
      </c>
    </row>
    <row r="2694" ht="15.75" customHeight="1">
      <c r="A2694" s="1" t="str">
        <f t="shared" si="230"/>
        <v>COPS6</v>
      </c>
      <c r="B2694" s="1" t="s">
        <v>715</v>
      </c>
      <c r="C2694" s="1">
        <v>9.9686724E7</v>
      </c>
      <c r="D2694" s="1" t="s">
        <v>8</v>
      </c>
      <c r="E2694" s="1">
        <v>24.0</v>
      </c>
      <c r="F2694" s="1" t="s">
        <v>2717</v>
      </c>
      <c r="G2694" s="1">
        <v>0.0903101488315</v>
      </c>
    </row>
    <row r="2695" ht="15.75" customHeight="1">
      <c r="A2695" s="1" t="str">
        <f t="shared" si="230"/>
        <v>COPS6</v>
      </c>
      <c r="B2695" s="1" t="s">
        <v>715</v>
      </c>
      <c r="C2695" s="1">
        <v>9.9686714E7</v>
      </c>
      <c r="D2695" s="1" t="s">
        <v>8</v>
      </c>
      <c r="E2695" s="1">
        <v>23.0</v>
      </c>
      <c r="F2695" s="1" t="s">
        <v>2718</v>
      </c>
      <c r="G2695" s="1">
        <v>0.0967225643691</v>
      </c>
    </row>
    <row r="2696" ht="15.75" customHeight="1">
      <c r="A2696" s="1" t="str">
        <f t="shared" si="230"/>
        <v>COPS6</v>
      </c>
      <c r="B2696" s="1" t="s">
        <v>715</v>
      </c>
      <c r="C2696" s="1">
        <v>9.9686673E7</v>
      </c>
      <c r="D2696" s="1" t="s">
        <v>14</v>
      </c>
      <c r="E2696" s="1">
        <v>25.0</v>
      </c>
      <c r="F2696" s="1" t="s">
        <v>2719</v>
      </c>
      <c r="G2696" s="1">
        <v>0.356934210265</v>
      </c>
    </row>
    <row r="2697" ht="15.75" customHeight="1">
      <c r="A2697" s="1" t="str">
        <f t="shared" si="230"/>
        <v>COPS6</v>
      </c>
      <c r="B2697" s="1" t="s">
        <v>715</v>
      </c>
      <c r="C2697" s="1">
        <v>9.9686651E7</v>
      </c>
      <c r="D2697" s="1" t="s">
        <v>14</v>
      </c>
      <c r="E2697" s="1">
        <v>24.0</v>
      </c>
      <c r="F2697" s="1" t="s">
        <v>2720</v>
      </c>
      <c r="G2697" s="1">
        <v>1.59524383901</v>
      </c>
    </row>
    <row r="2698" ht="15.75" customHeight="1">
      <c r="A2698" s="1" t="str">
        <f t="shared" si="230"/>
        <v>COPS6</v>
      </c>
      <c r="B2698" s="1" t="s">
        <v>715</v>
      </c>
      <c r="C2698" s="1">
        <v>9.968671E7</v>
      </c>
      <c r="D2698" s="1" t="s">
        <v>14</v>
      </c>
      <c r="E2698" s="1">
        <v>23.0</v>
      </c>
      <c r="F2698" s="1" t="s">
        <v>2721</v>
      </c>
      <c r="G2698" s="1">
        <v>-0.0642589520329</v>
      </c>
    </row>
    <row r="2699" ht="15.75" customHeight="1">
      <c r="A2699" s="1" t="str">
        <f t="shared" ref="A2699:A2718" si="231">"COPS7B"</f>
        <v>COPS7B</v>
      </c>
      <c r="B2699" s="1" t="s">
        <v>256</v>
      </c>
      <c r="C2699" s="1">
        <v>2.32646366E8</v>
      </c>
      <c r="D2699" s="1" t="s">
        <v>8</v>
      </c>
      <c r="E2699" s="1">
        <v>25.0</v>
      </c>
      <c r="F2699" s="1" t="s">
        <v>2722</v>
      </c>
      <c r="G2699" s="1">
        <v>0.0730022905253</v>
      </c>
    </row>
    <row r="2700" ht="15.75" customHeight="1">
      <c r="A2700" s="1" t="str">
        <f t="shared" si="231"/>
        <v>COPS7B</v>
      </c>
      <c r="B2700" s="1" t="s">
        <v>256</v>
      </c>
      <c r="C2700" s="1">
        <v>2.32646455E8</v>
      </c>
      <c r="D2700" s="1" t="s">
        <v>8</v>
      </c>
      <c r="E2700" s="1">
        <v>24.0</v>
      </c>
      <c r="F2700" s="1" t="s">
        <v>2723</v>
      </c>
      <c r="G2700" s="1">
        <v>-0.0552006037722</v>
      </c>
    </row>
    <row r="2701" ht="15.75" customHeight="1">
      <c r="A2701" s="1" t="str">
        <f t="shared" si="231"/>
        <v>COPS7B</v>
      </c>
      <c r="B2701" s="1" t="s">
        <v>256</v>
      </c>
      <c r="C2701" s="1">
        <v>2.3264646E8</v>
      </c>
      <c r="D2701" s="1" t="s">
        <v>8</v>
      </c>
      <c r="E2701" s="1">
        <v>26.0</v>
      </c>
      <c r="F2701" s="1" t="s">
        <v>2724</v>
      </c>
      <c r="G2701" s="1">
        <v>-0.0831423552985</v>
      </c>
    </row>
    <row r="2702" ht="15.75" customHeight="1">
      <c r="A2702" s="1" t="str">
        <f t="shared" si="231"/>
        <v>COPS7B</v>
      </c>
      <c r="B2702" s="1" t="s">
        <v>256</v>
      </c>
      <c r="C2702" s="1">
        <v>2.32646499E8</v>
      </c>
      <c r="D2702" s="1" t="s">
        <v>8</v>
      </c>
      <c r="E2702" s="1">
        <v>24.0</v>
      </c>
      <c r="F2702" s="1" t="s">
        <v>2725</v>
      </c>
      <c r="G2702" s="1">
        <v>-0.0851513706786</v>
      </c>
    </row>
    <row r="2703" ht="15.75" customHeight="1">
      <c r="A2703" s="1" t="str">
        <f t="shared" si="231"/>
        <v>COPS7B</v>
      </c>
      <c r="B2703" s="1" t="s">
        <v>256</v>
      </c>
      <c r="C2703" s="1">
        <v>2.32646521E8</v>
      </c>
      <c r="D2703" s="1" t="s">
        <v>8</v>
      </c>
      <c r="E2703" s="1">
        <v>24.0</v>
      </c>
      <c r="F2703" s="1" t="s">
        <v>2726</v>
      </c>
      <c r="G2703" s="1">
        <v>0.0192946494498</v>
      </c>
    </row>
    <row r="2704" ht="15.75" customHeight="1">
      <c r="A2704" s="1" t="str">
        <f t="shared" si="231"/>
        <v>COPS7B</v>
      </c>
      <c r="B2704" s="1" t="s">
        <v>256</v>
      </c>
      <c r="C2704" s="1">
        <v>2.32646541E8</v>
      </c>
      <c r="D2704" s="1" t="s">
        <v>8</v>
      </c>
      <c r="E2704" s="1">
        <v>25.0</v>
      </c>
      <c r="F2704" s="1" t="s">
        <v>2727</v>
      </c>
      <c r="G2704" s="1">
        <v>0.125832696674</v>
      </c>
    </row>
    <row r="2705" ht="15.75" customHeight="1">
      <c r="A2705" s="1" t="str">
        <f t="shared" si="231"/>
        <v>COPS7B</v>
      </c>
      <c r="B2705" s="1" t="s">
        <v>256</v>
      </c>
      <c r="C2705" s="1">
        <v>2.32651159E8</v>
      </c>
      <c r="D2705" s="1" t="s">
        <v>8</v>
      </c>
      <c r="E2705" s="1">
        <v>24.0</v>
      </c>
      <c r="F2705" s="1" t="s">
        <v>2728</v>
      </c>
      <c r="G2705" s="1">
        <v>0.660499623017</v>
      </c>
    </row>
    <row r="2706" ht="15.75" customHeight="1">
      <c r="A2706" s="1" t="str">
        <f t="shared" si="231"/>
        <v>COPS7B</v>
      </c>
      <c r="B2706" s="1" t="s">
        <v>256</v>
      </c>
      <c r="C2706" s="1">
        <v>2.32651289E8</v>
      </c>
      <c r="D2706" s="1" t="s">
        <v>8</v>
      </c>
      <c r="E2706" s="1">
        <v>24.0</v>
      </c>
      <c r="F2706" s="1" t="s">
        <v>2729</v>
      </c>
      <c r="G2706" s="1">
        <v>-0.0892983780665</v>
      </c>
    </row>
    <row r="2707" ht="15.75" customHeight="1">
      <c r="A2707" s="1" t="str">
        <f t="shared" si="231"/>
        <v>COPS7B</v>
      </c>
      <c r="B2707" s="1" t="s">
        <v>256</v>
      </c>
      <c r="C2707" s="1">
        <v>2.32646429E8</v>
      </c>
      <c r="D2707" s="1" t="s">
        <v>8</v>
      </c>
      <c r="E2707" s="1">
        <v>23.0</v>
      </c>
      <c r="F2707" s="1" t="s">
        <v>2730</v>
      </c>
      <c r="G2707" s="1">
        <v>0.0898008299353</v>
      </c>
    </row>
    <row r="2708" ht="15.75" customHeight="1">
      <c r="A2708" s="1" t="str">
        <f t="shared" si="231"/>
        <v>COPS7B</v>
      </c>
      <c r="B2708" s="1" t="s">
        <v>256</v>
      </c>
      <c r="C2708" s="1">
        <v>2.32646345E8</v>
      </c>
      <c r="D2708" s="1" t="s">
        <v>8</v>
      </c>
      <c r="E2708" s="1">
        <v>22.0</v>
      </c>
      <c r="F2708" s="1" t="s">
        <v>2731</v>
      </c>
      <c r="G2708" s="1">
        <v>0.188753740277</v>
      </c>
    </row>
    <row r="2709" ht="15.75" customHeight="1">
      <c r="A2709" s="1" t="str">
        <f t="shared" si="231"/>
        <v>COPS7B</v>
      </c>
      <c r="B2709" s="1" t="s">
        <v>256</v>
      </c>
      <c r="C2709" s="1">
        <v>2.32651299E8</v>
      </c>
      <c r="D2709" s="1" t="s">
        <v>8</v>
      </c>
      <c r="E2709" s="1">
        <v>21.0</v>
      </c>
      <c r="F2709" s="1" t="s">
        <v>2732</v>
      </c>
      <c r="G2709" s="1">
        <v>0.663945580143</v>
      </c>
    </row>
    <row r="2710" ht="15.75" customHeight="1">
      <c r="A2710" s="1" t="str">
        <f t="shared" si="231"/>
        <v>COPS7B</v>
      </c>
      <c r="B2710" s="1" t="s">
        <v>256</v>
      </c>
      <c r="C2710" s="1">
        <v>2.32651319E8</v>
      </c>
      <c r="D2710" s="1" t="s">
        <v>8</v>
      </c>
      <c r="E2710" s="1">
        <v>24.0</v>
      </c>
      <c r="F2710" s="1" t="s">
        <v>2733</v>
      </c>
      <c r="G2710" s="1">
        <v>0.164572894921</v>
      </c>
    </row>
    <row r="2711" ht="15.75" customHeight="1">
      <c r="A2711" s="1" t="str">
        <f t="shared" si="231"/>
        <v>COPS7B</v>
      </c>
      <c r="B2711" s="1" t="s">
        <v>256</v>
      </c>
      <c r="C2711" s="1">
        <v>2.32651326E8</v>
      </c>
      <c r="D2711" s="1" t="s">
        <v>8</v>
      </c>
      <c r="E2711" s="1">
        <v>22.0</v>
      </c>
      <c r="F2711" s="1" t="s">
        <v>2734</v>
      </c>
      <c r="G2711" s="1">
        <v>0.573362882625</v>
      </c>
    </row>
    <row r="2712" ht="15.75" customHeight="1">
      <c r="A2712" s="1" t="str">
        <f t="shared" si="231"/>
        <v>COPS7B</v>
      </c>
      <c r="B2712" s="1" t="s">
        <v>256</v>
      </c>
      <c r="C2712" s="1">
        <v>2.32651398E8</v>
      </c>
      <c r="D2712" s="1" t="s">
        <v>8</v>
      </c>
      <c r="E2712" s="1">
        <v>24.0</v>
      </c>
      <c r="F2712" s="1" t="s">
        <v>2735</v>
      </c>
      <c r="G2712" s="1">
        <v>1.25619804631</v>
      </c>
    </row>
    <row r="2713" ht="15.75" customHeight="1">
      <c r="A2713" s="1" t="str">
        <f t="shared" si="231"/>
        <v>COPS7B</v>
      </c>
      <c r="B2713" s="1" t="s">
        <v>256</v>
      </c>
      <c r="C2713" s="1">
        <v>2.32646505E8</v>
      </c>
      <c r="D2713" s="1" t="s">
        <v>14</v>
      </c>
      <c r="E2713" s="1">
        <v>26.0</v>
      </c>
      <c r="F2713" s="1" t="s">
        <v>2736</v>
      </c>
      <c r="G2713" s="1">
        <v>0.0266584430545</v>
      </c>
    </row>
    <row r="2714" ht="15.75" customHeight="1">
      <c r="A2714" s="1" t="str">
        <f t="shared" si="231"/>
        <v>COPS7B</v>
      </c>
      <c r="B2714" s="1" t="s">
        <v>256</v>
      </c>
      <c r="C2714" s="1">
        <v>2.32651099E8</v>
      </c>
      <c r="D2714" s="1" t="s">
        <v>14</v>
      </c>
      <c r="E2714" s="1">
        <v>24.0</v>
      </c>
      <c r="F2714" s="1" t="s">
        <v>2737</v>
      </c>
      <c r="G2714" s="1">
        <v>0.285793706529</v>
      </c>
    </row>
    <row r="2715" ht="15.75" customHeight="1">
      <c r="A2715" s="1" t="str">
        <f t="shared" si="231"/>
        <v>COPS7B</v>
      </c>
      <c r="B2715" s="1" t="s">
        <v>256</v>
      </c>
      <c r="C2715" s="1">
        <v>2.32651202E8</v>
      </c>
      <c r="D2715" s="1" t="s">
        <v>14</v>
      </c>
      <c r="E2715" s="1">
        <v>23.0</v>
      </c>
      <c r="F2715" s="1" t="s">
        <v>2738</v>
      </c>
      <c r="G2715" s="1">
        <v>0.902197837334</v>
      </c>
    </row>
    <row r="2716" ht="15.75" customHeight="1">
      <c r="A2716" s="1" t="str">
        <f t="shared" si="231"/>
        <v>COPS7B</v>
      </c>
      <c r="B2716" s="1" t="s">
        <v>256</v>
      </c>
      <c r="C2716" s="1">
        <v>2.32651226E8</v>
      </c>
      <c r="D2716" s="1" t="s">
        <v>14</v>
      </c>
      <c r="E2716" s="1">
        <v>24.0</v>
      </c>
      <c r="F2716" s="1" t="s">
        <v>2739</v>
      </c>
      <c r="G2716" s="1">
        <v>0.841604116359</v>
      </c>
    </row>
    <row r="2717" ht="15.75" customHeight="1">
      <c r="A2717" s="1" t="str">
        <f t="shared" si="231"/>
        <v>COPS7B</v>
      </c>
      <c r="B2717" s="1" t="s">
        <v>256</v>
      </c>
      <c r="C2717" s="1">
        <v>2.3264639E8</v>
      </c>
      <c r="D2717" s="1" t="s">
        <v>8</v>
      </c>
      <c r="E2717" s="1">
        <v>24.0</v>
      </c>
      <c r="F2717" s="1" t="s">
        <v>2740</v>
      </c>
      <c r="G2717" s="1">
        <v>0.12639446157</v>
      </c>
    </row>
    <row r="2718" ht="15.75" customHeight="1">
      <c r="A2718" s="1" t="str">
        <f t="shared" si="231"/>
        <v>COPS7B</v>
      </c>
      <c r="B2718" s="1" t="s">
        <v>256</v>
      </c>
      <c r="C2718" s="1">
        <v>2.32651265E8</v>
      </c>
      <c r="D2718" s="1" t="s">
        <v>14</v>
      </c>
      <c r="E2718" s="1">
        <v>23.0</v>
      </c>
      <c r="F2718" s="1" t="s">
        <v>2741</v>
      </c>
      <c r="G2718" s="1">
        <v>0.628250995899</v>
      </c>
    </row>
    <row r="2719" ht="15.75" customHeight="1">
      <c r="A2719" s="1" t="str">
        <f t="shared" ref="A2719:A2733" si="232">"COPZ1"</f>
        <v>COPZ1</v>
      </c>
      <c r="B2719" s="1" t="s">
        <v>379</v>
      </c>
      <c r="C2719" s="1">
        <v>5.4718889E7</v>
      </c>
      <c r="D2719" s="1" t="s">
        <v>14</v>
      </c>
      <c r="E2719" s="1">
        <v>24.0</v>
      </c>
      <c r="F2719" s="1" t="s">
        <v>2742</v>
      </c>
      <c r="G2719" s="1">
        <v>-0.0617619369516</v>
      </c>
    </row>
    <row r="2720" ht="15.75" customHeight="1">
      <c r="A2720" s="1" t="str">
        <f t="shared" si="232"/>
        <v>COPZ1</v>
      </c>
      <c r="B2720" s="1" t="s">
        <v>379</v>
      </c>
      <c r="C2720" s="1">
        <v>5.4719164E7</v>
      </c>
      <c r="D2720" s="1" t="s">
        <v>14</v>
      </c>
      <c r="E2720" s="1">
        <v>24.0</v>
      </c>
      <c r="F2720" s="1" t="s">
        <v>2743</v>
      </c>
      <c r="G2720" s="1">
        <v>0.690519229862</v>
      </c>
    </row>
    <row r="2721" ht="15.75" customHeight="1">
      <c r="A2721" s="1" t="str">
        <f t="shared" si="232"/>
        <v>COPZ1</v>
      </c>
      <c r="B2721" s="1" t="s">
        <v>379</v>
      </c>
      <c r="C2721" s="1">
        <v>5.4719072E7</v>
      </c>
      <c r="D2721" s="1" t="s">
        <v>14</v>
      </c>
      <c r="E2721" s="1">
        <v>24.0</v>
      </c>
      <c r="F2721" s="1" t="s">
        <v>2744</v>
      </c>
      <c r="G2721" s="1">
        <v>0.561492795091</v>
      </c>
    </row>
    <row r="2722" ht="15.75" customHeight="1">
      <c r="A2722" s="1" t="str">
        <f t="shared" si="232"/>
        <v>COPZ1</v>
      </c>
      <c r="B2722" s="1" t="s">
        <v>379</v>
      </c>
      <c r="C2722" s="1">
        <v>5.4719037E7</v>
      </c>
      <c r="D2722" s="1" t="s">
        <v>14</v>
      </c>
      <c r="E2722" s="1">
        <v>24.0</v>
      </c>
      <c r="F2722" s="1" t="s">
        <v>2745</v>
      </c>
      <c r="G2722" s="1">
        <v>0.797307416619</v>
      </c>
    </row>
    <row r="2723" ht="15.75" customHeight="1">
      <c r="A2723" s="1" t="str">
        <f t="shared" si="232"/>
        <v>COPZ1</v>
      </c>
      <c r="B2723" s="1" t="s">
        <v>379</v>
      </c>
      <c r="C2723" s="1">
        <v>5.4719129E7</v>
      </c>
      <c r="D2723" s="1" t="s">
        <v>8</v>
      </c>
      <c r="E2723" s="1">
        <v>23.0</v>
      </c>
      <c r="F2723" s="1" t="s">
        <v>2746</v>
      </c>
      <c r="G2723" s="1">
        <v>1.06421687654</v>
      </c>
    </row>
    <row r="2724" ht="15.75" customHeight="1">
      <c r="A2724" s="1" t="str">
        <f t="shared" si="232"/>
        <v>COPZ1</v>
      </c>
      <c r="B2724" s="1" t="s">
        <v>379</v>
      </c>
      <c r="C2724" s="1">
        <v>5.4719037E7</v>
      </c>
      <c r="D2724" s="1" t="s">
        <v>14</v>
      </c>
      <c r="E2724" s="1">
        <v>22.0</v>
      </c>
      <c r="F2724" s="1" t="s">
        <v>2747</v>
      </c>
      <c r="G2724" s="1">
        <v>0.984661951748</v>
      </c>
    </row>
    <row r="2725" ht="15.75" customHeight="1">
      <c r="A2725" s="1" t="str">
        <f t="shared" si="232"/>
        <v>COPZ1</v>
      </c>
      <c r="B2725" s="1" t="s">
        <v>379</v>
      </c>
      <c r="C2725" s="1">
        <v>5.4719022E7</v>
      </c>
      <c r="D2725" s="1" t="s">
        <v>14</v>
      </c>
      <c r="E2725" s="1">
        <v>24.0</v>
      </c>
      <c r="F2725" s="1" t="s">
        <v>2748</v>
      </c>
      <c r="G2725" s="1">
        <v>0.672871994664</v>
      </c>
    </row>
    <row r="2726" ht="15.75" customHeight="1">
      <c r="A2726" s="1" t="str">
        <f t="shared" si="232"/>
        <v>COPZ1</v>
      </c>
      <c r="B2726" s="1" t="s">
        <v>379</v>
      </c>
      <c r="C2726" s="1">
        <v>5.4718928E7</v>
      </c>
      <c r="D2726" s="1" t="s">
        <v>14</v>
      </c>
      <c r="E2726" s="1">
        <v>24.0</v>
      </c>
      <c r="F2726" s="1" t="s">
        <v>2749</v>
      </c>
      <c r="G2726" s="1">
        <v>0.0126151408209</v>
      </c>
    </row>
    <row r="2727" ht="15.75" customHeight="1">
      <c r="A2727" s="1" t="str">
        <f t="shared" si="232"/>
        <v>COPZ1</v>
      </c>
      <c r="B2727" s="1" t="s">
        <v>379</v>
      </c>
      <c r="C2727" s="1">
        <v>5.4718969E7</v>
      </c>
      <c r="D2727" s="1" t="s">
        <v>14</v>
      </c>
      <c r="E2727" s="1">
        <v>24.0</v>
      </c>
      <c r="F2727" s="1" t="s">
        <v>2750</v>
      </c>
      <c r="G2727" s="1">
        <v>0.451817163968</v>
      </c>
    </row>
    <row r="2728" ht="15.75" customHeight="1">
      <c r="A2728" s="1" t="str">
        <f t="shared" si="232"/>
        <v>COPZ1</v>
      </c>
      <c r="B2728" s="1" t="s">
        <v>379</v>
      </c>
      <c r="C2728" s="1">
        <v>5.4719056E7</v>
      </c>
      <c r="D2728" s="1" t="s">
        <v>8</v>
      </c>
      <c r="E2728" s="1">
        <v>24.0</v>
      </c>
      <c r="F2728" s="1" t="s">
        <v>2751</v>
      </c>
      <c r="G2728" s="1">
        <v>0.103779396491</v>
      </c>
    </row>
    <row r="2729" ht="15.75" customHeight="1">
      <c r="A2729" s="1" t="str">
        <f t="shared" si="232"/>
        <v>COPZ1</v>
      </c>
      <c r="B2729" s="1" t="s">
        <v>379</v>
      </c>
      <c r="C2729" s="1">
        <v>5.4718931E7</v>
      </c>
      <c r="D2729" s="1" t="s">
        <v>8</v>
      </c>
      <c r="E2729" s="1">
        <v>24.0</v>
      </c>
      <c r="F2729" s="1" t="s">
        <v>2752</v>
      </c>
      <c r="G2729" s="1">
        <v>0.00983206544496</v>
      </c>
    </row>
    <row r="2730" ht="15.75" customHeight="1">
      <c r="A2730" s="1" t="str">
        <f t="shared" si="232"/>
        <v>COPZ1</v>
      </c>
      <c r="B2730" s="1" t="s">
        <v>379</v>
      </c>
      <c r="C2730" s="1">
        <v>5.4718978E7</v>
      </c>
      <c r="D2730" s="1" t="s">
        <v>14</v>
      </c>
      <c r="E2730" s="1">
        <v>24.0</v>
      </c>
      <c r="F2730" s="1" t="s">
        <v>2753</v>
      </c>
      <c r="G2730" s="1">
        <v>0.49597501116</v>
      </c>
    </row>
    <row r="2731" ht="15.75" customHeight="1">
      <c r="A2731" s="1" t="str">
        <f t="shared" si="232"/>
        <v>COPZ1</v>
      </c>
      <c r="B2731" s="1" t="s">
        <v>379</v>
      </c>
      <c r="C2731" s="1">
        <v>5.4719176E7</v>
      </c>
      <c r="D2731" s="1" t="s">
        <v>14</v>
      </c>
      <c r="E2731" s="1">
        <v>24.0</v>
      </c>
      <c r="F2731" s="1" t="s">
        <v>2754</v>
      </c>
      <c r="G2731" s="1">
        <v>0.877424390533</v>
      </c>
    </row>
    <row r="2732" ht="15.75" customHeight="1">
      <c r="A2732" s="1" t="str">
        <f t="shared" si="232"/>
        <v>COPZ1</v>
      </c>
      <c r="B2732" s="1" t="s">
        <v>379</v>
      </c>
      <c r="C2732" s="1">
        <v>5.4718872E7</v>
      </c>
      <c r="D2732" s="1" t="s">
        <v>8</v>
      </c>
      <c r="E2732" s="1">
        <v>24.0</v>
      </c>
      <c r="F2732" s="1" t="s">
        <v>2755</v>
      </c>
      <c r="G2732" s="1">
        <v>-0.0129424944141</v>
      </c>
    </row>
    <row r="2733" ht="15.75" customHeight="1">
      <c r="A2733" s="1" t="str">
        <f t="shared" si="232"/>
        <v>COPZ1</v>
      </c>
      <c r="B2733" s="1" t="s">
        <v>379</v>
      </c>
      <c r="C2733" s="1">
        <v>5.471894E7</v>
      </c>
      <c r="D2733" s="1" t="s">
        <v>14</v>
      </c>
      <c r="E2733" s="1">
        <v>24.0</v>
      </c>
      <c r="F2733" s="1" t="s">
        <v>2756</v>
      </c>
      <c r="G2733" s="1">
        <v>0.95112117171</v>
      </c>
    </row>
    <row r="2734" ht="15.75" customHeight="1">
      <c r="A2734" s="1" t="str">
        <f t="shared" ref="A2734:A2743" si="233">"COQ2"</f>
        <v>COQ2</v>
      </c>
      <c r="B2734" s="1" t="s">
        <v>87</v>
      </c>
      <c r="C2734" s="1">
        <v>8.4206085E7</v>
      </c>
      <c r="D2734" s="1" t="s">
        <v>14</v>
      </c>
      <c r="E2734" s="1">
        <v>24.0</v>
      </c>
      <c r="F2734" s="1" t="s">
        <v>2757</v>
      </c>
      <c r="G2734" s="1">
        <v>0.101194914016</v>
      </c>
    </row>
    <row r="2735" ht="15.75" customHeight="1">
      <c r="A2735" s="1" t="str">
        <f t="shared" si="233"/>
        <v>COQ2</v>
      </c>
      <c r="B2735" s="1" t="s">
        <v>87</v>
      </c>
      <c r="C2735" s="1">
        <v>8.4205958E7</v>
      </c>
      <c r="D2735" s="1" t="s">
        <v>8</v>
      </c>
      <c r="E2735" s="1">
        <v>24.0</v>
      </c>
      <c r="F2735" s="1" t="s">
        <v>2758</v>
      </c>
      <c r="G2735" s="1">
        <v>-0.0253248057096</v>
      </c>
    </row>
    <row r="2736" ht="15.75" customHeight="1">
      <c r="A2736" s="1" t="str">
        <f t="shared" si="233"/>
        <v>COQ2</v>
      </c>
      <c r="B2736" s="1" t="s">
        <v>87</v>
      </c>
      <c r="C2736" s="1">
        <v>8.4205966E7</v>
      </c>
      <c r="D2736" s="1" t="s">
        <v>14</v>
      </c>
      <c r="E2736" s="1">
        <v>23.0</v>
      </c>
      <c r="F2736" s="1" t="s">
        <v>2759</v>
      </c>
      <c r="G2736" s="1">
        <v>0.045159261658</v>
      </c>
    </row>
    <row r="2737" ht="15.75" customHeight="1">
      <c r="A2737" s="1" t="str">
        <f t="shared" si="233"/>
        <v>COQ2</v>
      </c>
      <c r="B2737" s="1" t="s">
        <v>87</v>
      </c>
      <c r="C2737" s="1">
        <v>8.4206009E7</v>
      </c>
      <c r="D2737" s="1" t="s">
        <v>14</v>
      </c>
      <c r="E2737" s="1">
        <v>23.0</v>
      </c>
      <c r="F2737" s="1" t="s">
        <v>2760</v>
      </c>
      <c r="G2737" s="1">
        <v>0.0863476130481</v>
      </c>
    </row>
    <row r="2738" ht="15.75" customHeight="1">
      <c r="A2738" s="1" t="str">
        <f t="shared" si="233"/>
        <v>COQ2</v>
      </c>
      <c r="B2738" s="1" t="s">
        <v>87</v>
      </c>
      <c r="C2738" s="1">
        <v>8.4205814E7</v>
      </c>
      <c r="D2738" s="1" t="s">
        <v>8</v>
      </c>
      <c r="E2738" s="1">
        <v>24.0</v>
      </c>
      <c r="F2738" s="1" t="s">
        <v>2761</v>
      </c>
      <c r="G2738" s="1">
        <v>0.0446299999034</v>
      </c>
    </row>
    <row r="2739" ht="15.75" customHeight="1">
      <c r="A2739" s="1" t="str">
        <f t="shared" si="233"/>
        <v>COQ2</v>
      </c>
      <c r="B2739" s="1" t="s">
        <v>87</v>
      </c>
      <c r="C2739" s="1">
        <v>8.4205804E7</v>
      </c>
      <c r="D2739" s="1" t="s">
        <v>14</v>
      </c>
      <c r="E2739" s="1">
        <v>22.0</v>
      </c>
      <c r="F2739" s="1" t="s">
        <v>2762</v>
      </c>
      <c r="G2739" s="1">
        <v>1.14211182663</v>
      </c>
    </row>
    <row r="2740" ht="15.75" customHeight="1">
      <c r="A2740" s="1" t="str">
        <f t="shared" si="233"/>
        <v>COQ2</v>
      </c>
      <c r="B2740" s="1" t="s">
        <v>87</v>
      </c>
      <c r="C2740" s="1">
        <v>8.4205823E7</v>
      </c>
      <c r="D2740" s="1" t="s">
        <v>8</v>
      </c>
      <c r="E2740" s="1">
        <v>24.0</v>
      </c>
      <c r="F2740" s="1" t="s">
        <v>2763</v>
      </c>
      <c r="G2740" s="1">
        <v>0.113323113371</v>
      </c>
    </row>
    <row r="2741" ht="15.75" customHeight="1">
      <c r="A2741" s="1" t="str">
        <f t="shared" si="233"/>
        <v>COQ2</v>
      </c>
      <c r="B2741" s="1" t="s">
        <v>87</v>
      </c>
      <c r="C2741" s="1">
        <v>8.4205882E7</v>
      </c>
      <c r="D2741" s="1" t="s">
        <v>8</v>
      </c>
      <c r="E2741" s="1">
        <v>24.0</v>
      </c>
      <c r="F2741" s="1" t="s">
        <v>2764</v>
      </c>
      <c r="G2741" s="1">
        <v>0.153936078791</v>
      </c>
    </row>
    <row r="2742" ht="15.75" customHeight="1">
      <c r="A2742" s="1" t="str">
        <f t="shared" si="233"/>
        <v>COQ2</v>
      </c>
      <c r="B2742" s="1" t="s">
        <v>87</v>
      </c>
      <c r="C2742" s="1">
        <v>8.42059E7</v>
      </c>
      <c r="D2742" s="1" t="s">
        <v>14</v>
      </c>
      <c r="E2742" s="1">
        <v>24.0</v>
      </c>
      <c r="F2742" s="1" t="s">
        <v>2765</v>
      </c>
      <c r="G2742" s="1">
        <v>1.70097728184</v>
      </c>
    </row>
    <row r="2743" ht="15.75" customHeight="1">
      <c r="A2743" s="1" t="str">
        <f t="shared" si="233"/>
        <v>COQ2</v>
      </c>
      <c r="B2743" s="1" t="s">
        <v>87</v>
      </c>
      <c r="C2743" s="1">
        <v>8.4205962E7</v>
      </c>
      <c r="D2743" s="1" t="s">
        <v>14</v>
      </c>
      <c r="E2743" s="1">
        <v>24.0</v>
      </c>
      <c r="F2743" s="1" t="s">
        <v>2766</v>
      </c>
      <c r="G2743" s="1">
        <v>0.15691089153</v>
      </c>
    </row>
    <row r="2744" ht="15.75" customHeight="1">
      <c r="A2744" s="1" t="str">
        <f t="shared" ref="A2744:A2752" si="234">"COX11"</f>
        <v>COX11</v>
      </c>
      <c r="B2744" s="1" t="s">
        <v>39</v>
      </c>
      <c r="C2744" s="1">
        <v>5.3046071E7</v>
      </c>
      <c r="D2744" s="1" t="s">
        <v>8</v>
      </c>
      <c r="E2744" s="1">
        <v>25.0</v>
      </c>
      <c r="F2744" s="1" t="s">
        <v>2767</v>
      </c>
      <c r="G2744" s="1">
        <v>0.106670433211</v>
      </c>
    </row>
    <row r="2745" ht="15.75" customHeight="1">
      <c r="A2745" s="1" t="str">
        <f t="shared" si="234"/>
        <v>COX11</v>
      </c>
      <c r="B2745" s="1" t="s">
        <v>39</v>
      </c>
      <c r="C2745" s="1">
        <v>5.3045845E7</v>
      </c>
      <c r="D2745" s="1" t="s">
        <v>8</v>
      </c>
      <c r="E2745" s="1">
        <v>24.0</v>
      </c>
      <c r="F2745" s="1" t="s">
        <v>2768</v>
      </c>
      <c r="G2745" s="1">
        <v>0.76446723753</v>
      </c>
    </row>
    <row r="2746" ht="15.75" customHeight="1">
      <c r="A2746" s="1" t="str">
        <f t="shared" si="234"/>
        <v>COX11</v>
      </c>
      <c r="B2746" s="1" t="s">
        <v>39</v>
      </c>
      <c r="C2746" s="1">
        <v>5.3045854E7</v>
      </c>
      <c r="D2746" s="1" t="s">
        <v>8</v>
      </c>
      <c r="E2746" s="1">
        <v>24.0</v>
      </c>
      <c r="F2746" s="1" t="s">
        <v>2769</v>
      </c>
      <c r="G2746" s="1">
        <v>0.0750559197551</v>
      </c>
    </row>
    <row r="2747" ht="15.75" customHeight="1">
      <c r="A2747" s="1" t="str">
        <f t="shared" si="234"/>
        <v>COX11</v>
      </c>
      <c r="B2747" s="1" t="s">
        <v>39</v>
      </c>
      <c r="C2747" s="1">
        <v>5.3045861E7</v>
      </c>
      <c r="D2747" s="1" t="s">
        <v>8</v>
      </c>
      <c r="E2747" s="1">
        <v>25.0</v>
      </c>
      <c r="F2747" s="1" t="s">
        <v>2770</v>
      </c>
      <c r="G2747" s="1">
        <v>0.757946635929</v>
      </c>
    </row>
    <row r="2748" ht="15.75" customHeight="1">
      <c r="A2748" s="1" t="str">
        <f t="shared" si="234"/>
        <v>COX11</v>
      </c>
      <c r="B2748" s="1" t="s">
        <v>39</v>
      </c>
      <c r="C2748" s="1">
        <v>5.3045926E7</v>
      </c>
      <c r="D2748" s="1" t="s">
        <v>8</v>
      </c>
      <c r="E2748" s="1">
        <v>25.0</v>
      </c>
      <c r="F2748" s="1" t="s">
        <v>2771</v>
      </c>
      <c r="G2748" s="1">
        <v>0.406289795368</v>
      </c>
    </row>
    <row r="2749" ht="15.75" customHeight="1">
      <c r="A2749" s="1" t="str">
        <f t="shared" si="234"/>
        <v>COX11</v>
      </c>
      <c r="B2749" s="1" t="s">
        <v>39</v>
      </c>
      <c r="C2749" s="1">
        <v>5.304598E7</v>
      </c>
      <c r="D2749" s="1" t="s">
        <v>8</v>
      </c>
      <c r="E2749" s="1">
        <v>25.0</v>
      </c>
      <c r="F2749" s="1" t="s">
        <v>2772</v>
      </c>
      <c r="G2749" s="1">
        <v>0.687648322583</v>
      </c>
    </row>
    <row r="2750" ht="15.75" customHeight="1">
      <c r="A2750" s="1" t="str">
        <f t="shared" si="234"/>
        <v>COX11</v>
      </c>
      <c r="B2750" s="1" t="s">
        <v>39</v>
      </c>
      <c r="C2750" s="1">
        <v>5.304597E7</v>
      </c>
      <c r="D2750" s="1" t="s">
        <v>14</v>
      </c>
      <c r="E2750" s="1">
        <v>27.0</v>
      </c>
      <c r="F2750" s="1" t="s">
        <v>2773</v>
      </c>
      <c r="G2750" s="1">
        <v>0.530092353843</v>
      </c>
    </row>
    <row r="2751" ht="15.75" customHeight="1">
      <c r="A2751" s="1" t="str">
        <f t="shared" si="234"/>
        <v>COX11</v>
      </c>
      <c r="B2751" s="1" t="s">
        <v>39</v>
      </c>
      <c r="C2751" s="1">
        <v>5.3045988E7</v>
      </c>
      <c r="D2751" s="1" t="s">
        <v>14</v>
      </c>
      <c r="E2751" s="1">
        <v>24.0</v>
      </c>
      <c r="F2751" s="1" t="s">
        <v>2774</v>
      </c>
      <c r="G2751" s="1">
        <v>1.47758612654</v>
      </c>
    </row>
    <row r="2752" ht="15.75" customHeight="1">
      <c r="A2752" s="1" t="str">
        <f t="shared" si="234"/>
        <v>COX11</v>
      </c>
      <c r="B2752" s="1" t="s">
        <v>39</v>
      </c>
      <c r="C2752" s="1">
        <v>5.3046064E7</v>
      </c>
      <c r="D2752" s="1" t="s">
        <v>14</v>
      </c>
      <c r="E2752" s="1">
        <v>24.0</v>
      </c>
      <c r="F2752" s="1" t="s">
        <v>2775</v>
      </c>
      <c r="G2752" s="1">
        <v>0.043988638202</v>
      </c>
    </row>
    <row r="2753" ht="15.75" customHeight="1">
      <c r="A2753" s="1" t="str">
        <f t="shared" ref="A2753:A2761" si="235">"COX16"</f>
        <v>COX16</v>
      </c>
      <c r="B2753" s="1" t="s">
        <v>135</v>
      </c>
      <c r="C2753" s="1">
        <v>7.0826332E7</v>
      </c>
      <c r="D2753" s="1" t="s">
        <v>8</v>
      </c>
      <c r="E2753" s="1">
        <v>23.0</v>
      </c>
      <c r="F2753" s="1" t="s">
        <v>2776</v>
      </c>
      <c r="G2753" s="1">
        <v>0.705447113376</v>
      </c>
    </row>
    <row r="2754" ht="15.75" customHeight="1">
      <c r="A2754" s="1" t="str">
        <f t="shared" si="235"/>
        <v>COX16</v>
      </c>
      <c r="B2754" s="1" t="s">
        <v>135</v>
      </c>
      <c r="C2754" s="1">
        <v>7.0826288E7</v>
      </c>
      <c r="D2754" s="1" t="s">
        <v>8</v>
      </c>
      <c r="E2754" s="1">
        <v>24.0</v>
      </c>
      <c r="F2754" s="1" t="s">
        <v>2777</v>
      </c>
      <c r="G2754" s="1">
        <v>0.0403724634005</v>
      </c>
    </row>
    <row r="2755" ht="15.75" customHeight="1">
      <c r="A2755" s="1" t="str">
        <f t="shared" si="235"/>
        <v>COX16</v>
      </c>
      <c r="B2755" s="1" t="s">
        <v>135</v>
      </c>
      <c r="C2755" s="1">
        <v>7.0826195E7</v>
      </c>
      <c r="D2755" s="1" t="s">
        <v>14</v>
      </c>
      <c r="E2755" s="1">
        <v>24.0</v>
      </c>
      <c r="F2755" s="1" t="s">
        <v>2778</v>
      </c>
      <c r="G2755" s="1">
        <v>1.01065946959</v>
      </c>
    </row>
    <row r="2756" ht="15.75" customHeight="1">
      <c r="A2756" s="1" t="str">
        <f t="shared" si="235"/>
        <v>COX16</v>
      </c>
      <c r="B2756" s="1" t="s">
        <v>135</v>
      </c>
      <c r="C2756" s="1">
        <v>7.0826381E7</v>
      </c>
      <c r="D2756" s="1" t="s">
        <v>8</v>
      </c>
      <c r="E2756" s="1">
        <v>24.0</v>
      </c>
      <c r="F2756" s="1" t="s">
        <v>2779</v>
      </c>
      <c r="G2756" s="1">
        <v>1.22323152597</v>
      </c>
    </row>
    <row r="2757" ht="15.75" customHeight="1">
      <c r="A2757" s="1" t="str">
        <f t="shared" si="235"/>
        <v>COX16</v>
      </c>
      <c r="B2757" s="1" t="s">
        <v>135</v>
      </c>
      <c r="C2757" s="1">
        <v>7.0826453E7</v>
      </c>
      <c r="D2757" s="1" t="s">
        <v>8</v>
      </c>
      <c r="E2757" s="1">
        <v>23.0</v>
      </c>
      <c r="F2757" s="1" t="s">
        <v>2780</v>
      </c>
      <c r="G2757" s="1">
        <v>0.0870093273783</v>
      </c>
    </row>
    <row r="2758" ht="15.75" customHeight="1">
      <c r="A2758" s="1" t="str">
        <f t="shared" si="235"/>
        <v>COX16</v>
      </c>
      <c r="B2758" s="1" t="s">
        <v>135</v>
      </c>
      <c r="C2758" s="1">
        <v>7.0826475E7</v>
      </c>
      <c r="D2758" s="1" t="s">
        <v>8</v>
      </c>
      <c r="E2758" s="1">
        <v>23.0</v>
      </c>
      <c r="F2758" s="1" t="s">
        <v>2781</v>
      </c>
      <c r="G2758" s="1">
        <v>0.634891310326</v>
      </c>
    </row>
    <row r="2759" ht="15.75" customHeight="1">
      <c r="A2759" s="1" t="str">
        <f t="shared" si="235"/>
        <v>COX16</v>
      </c>
      <c r="B2759" s="1" t="s">
        <v>135</v>
      </c>
      <c r="C2759" s="1">
        <v>7.0826202E7</v>
      </c>
      <c r="D2759" s="1" t="s">
        <v>8</v>
      </c>
      <c r="E2759" s="1">
        <v>24.0</v>
      </c>
      <c r="F2759" s="1" t="s">
        <v>2782</v>
      </c>
      <c r="G2759" s="1">
        <v>0.766109004443</v>
      </c>
    </row>
    <row r="2760" ht="15.75" customHeight="1">
      <c r="A2760" s="1" t="str">
        <f t="shared" si="235"/>
        <v>COX16</v>
      </c>
      <c r="B2760" s="1" t="s">
        <v>135</v>
      </c>
      <c r="C2760" s="1">
        <v>7.0826211E7</v>
      </c>
      <c r="D2760" s="1" t="s">
        <v>14</v>
      </c>
      <c r="E2760" s="1">
        <v>24.0</v>
      </c>
      <c r="F2760" s="1" t="s">
        <v>2783</v>
      </c>
      <c r="G2760" s="1">
        <v>0.272451974991</v>
      </c>
    </row>
    <row r="2761" ht="15.75" customHeight="1">
      <c r="A2761" s="1" t="str">
        <f t="shared" si="235"/>
        <v>COX16</v>
      </c>
      <c r="B2761" s="1" t="s">
        <v>135</v>
      </c>
      <c r="C2761" s="1">
        <v>7.0826449E7</v>
      </c>
      <c r="D2761" s="1" t="s">
        <v>14</v>
      </c>
      <c r="E2761" s="1">
        <v>23.0</v>
      </c>
      <c r="F2761" s="1" t="s">
        <v>2784</v>
      </c>
      <c r="G2761" s="1">
        <v>0.556154574772</v>
      </c>
    </row>
    <row r="2762" ht="15.75" customHeight="1">
      <c r="A2762" s="1" t="str">
        <f t="shared" ref="A2762:A2771" si="236">"COX17"</f>
        <v>COX17</v>
      </c>
      <c r="B2762" s="1" t="s">
        <v>119</v>
      </c>
      <c r="C2762" s="1">
        <v>1.19396049E8</v>
      </c>
      <c r="D2762" s="1" t="s">
        <v>8</v>
      </c>
      <c r="E2762" s="1">
        <v>25.0</v>
      </c>
      <c r="F2762" s="1" t="s">
        <v>2785</v>
      </c>
      <c r="G2762" s="1">
        <v>1.22562125051</v>
      </c>
    </row>
    <row r="2763" ht="15.75" customHeight="1">
      <c r="A2763" s="1" t="str">
        <f t="shared" si="236"/>
        <v>COX17</v>
      </c>
      <c r="B2763" s="1" t="s">
        <v>119</v>
      </c>
      <c r="C2763" s="1">
        <v>1.19396218E8</v>
      </c>
      <c r="D2763" s="1" t="s">
        <v>8</v>
      </c>
      <c r="E2763" s="1">
        <v>23.0</v>
      </c>
      <c r="F2763" s="1" t="s">
        <v>2786</v>
      </c>
      <c r="G2763" s="1">
        <v>0.647842728291</v>
      </c>
    </row>
    <row r="2764" ht="15.75" customHeight="1">
      <c r="A2764" s="1" t="str">
        <f t="shared" si="236"/>
        <v>COX17</v>
      </c>
      <c r="B2764" s="1" t="s">
        <v>119</v>
      </c>
      <c r="C2764" s="1">
        <v>1.19396227E8</v>
      </c>
      <c r="D2764" s="1" t="s">
        <v>8</v>
      </c>
      <c r="E2764" s="1">
        <v>25.0</v>
      </c>
      <c r="F2764" s="1" t="s">
        <v>2787</v>
      </c>
      <c r="G2764" s="1">
        <v>0.293609816976</v>
      </c>
    </row>
    <row r="2765" ht="15.75" customHeight="1">
      <c r="A2765" s="1" t="str">
        <f t="shared" si="236"/>
        <v>COX17</v>
      </c>
      <c r="B2765" s="1" t="s">
        <v>119</v>
      </c>
      <c r="C2765" s="1">
        <v>1.19395978E8</v>
      </c>
      <c r="D2765" s="1" t="s">
        <v>14</v>
      </c>
      <c r="E2765" s="1">
        <v>25.0</v>
      </c>
      <c r="F2765" s="1" t="s">
        <v>2788</v>
      </c>
      <c r="G2765" s="1">
        <v>0.108427380484</v>
      </c>
    </row>
    <row r="2766" ht="15.75" customHeight="1">
      <c r="A2766" s="1" t="str">
        <f t="shared" si="236"/>
        <v>COX17</v>
      </c>
      <c r="B2766" s="1" t="s">
        <v>119</v>
      </c>
      <c r="C2766" s="1">
        <v>1.19396007E8</v>
      </c>
      <c r="D2766" s="1" t="s">
        <v>14</v>
      </c>
      <c r="E2766" s="1">
        <v>26.0</v>
      </c>
      <c r="F2766" s="1" t="s">
        <v>2789</v>
      </c>
      <c r="G2766" s="1">
        <v>-0.150994060142</v>
      </c>
    </row>
    <row r="2767" ht="15.75" customHeight="1">
      <c r="A2767" s="1" t="str">
        <f t="shared" si="236"/>
        <v>COX17</v>
      </c>
      <c r="B2767" s="1" t="s">
        <v>119</v>
      </c>
      <c r="C2767" s="1">
        <v>1.19396014E8</v>
      </c>
      <c r="D2767" s="1" t="s">
        <v>14</v>
      </c>
      <c r="E2767" s="1">
        <v>24.0</v>
      </c>
      <c r="F2767" s="1" t="s">
        <v>2790</v>
      </c>
      <c r="G2767" s="1">
        <v>0.493072826631</v>
      </c>
    </row>
    <row r="2768" ht="15.75" customHeight="1">
      <c r="A2768" s="1" t="str">
        <f t="shared" si="236"/>
        <v>COX17</v>
      </c>
      <c r="B2768" s="1" t="s">
        <v>119</v>
      </c>
      <c r="C2768" s="1">
        <v>1.19396028E8</v>
      </c>
      <c r="D2768" s="1" t="s">
        <v>8</v>
      </c>
      <c r="E2768" s="1">
        <v>25.0</v>
      </c>
      <c r="F2768" s="1" t="s">
        <v>2791</v>
      </c>
      <c r="G2768" s="1">
        <v>0.953488810179</v>
      </c>
    </row>
    <row r="2769" ht="15.75" customHeight="1">
      <c r="A2769" s="1" t="str">
        <f t="shared" si="236"/>
        <v>COX17</v>
      </c>
      <c r="B2769" s="1" t="s">
        <v>119</v>
      </c>
      <c r="C2769" s="1">
        <v>1.19396034E8</v>
      </c>
      <c r="D2769" s="1" t="s">
        <v>8</v>
      </c>
      <c r="E2769" s="1">
        <v>24.0</v>
      </c>
      <c r="F2769" s="1" t="s">
        <v>2792</v>
      </c>
      <c r="G2769" s="1">
        <v>0.261244763423</v>
      </c>
    </row>
    <row r="2770" ht="15.75" customHeight="1">
      <c r="A2770" s="1" t="str">
        <f t="shared" si="236"/>
        <v>COX17</v>
      </c>
      <c r="B2770" s="1" t="s">
        <v>119</v>
      </c>
      <c r="C2770" s="1">
        <v>1.19395972E8</v>
      </c>
      <c r="D2770" s="1" t="s">
        <v>8</v>
      </c>
      <c r="E2770" s="1">
        <v>25.0</v>
      </c>
      <c r="F2770" s="1" t="s">
        <v>2793</v>
      </c>
      <c r="G2770" s="1">
        <v>0.820889939307</v>
      </c>
    </row>
    <row r="2771" ht="15.75" customHeight="1">
      <c r="A2771" s="1" t="str">
        <f t="shared" si="236"/>
        <v>COX17</v>
      </c>
      <c r="B2771" s="1" t="s">
        <v>119</v>
      </c>
      <c r="C2771" s="1">
        <v>1.19396009E8</v>
      </c>
      <c r="D2771" s="1" t="s">
        <v>8</v>
      </c>
      <c r="E2771" s="1">
        <v>24.0</v>
      </c>
      <c r="F2771" s="1" t="s">
        <v>2794</v>
      </c>
      <c r="G2771" s="1">
        <v>0.224288788745</v>
      </c>
    </row>
    <row r="2772" ht="15.75" customHeight="1">
      <c r="A2772" s="1" t="str">
        <f t="shared" ref="A2772:A2781" si="237">"COX18"</f>
        <v>COX18</v>
      </c>
      <c r="B2772" s="1" t="s">
        <v>87</v>
      </c>
      <c r="C2772" s="1">
        <v>7.3935195E7</v>
      </c>
      <c r="D2772" s="1" t="s">
        <v>14</v>
      </c>
      <c r="E2772" s="1">
        <v>23.0</v>
      </c>
      <c r="F2772" s="1" t="s">
        <v>2795</v>
      </c>
      <c r="G2772" s="1">
        <v>0.0253100531338</v>
      </c>
    </row>
    <row r="2773" ht="15.75" customHeight="1">
      <c r="A2773" s="1" t="str">
        <f t="shared" si="237"/>
        <v>COX18</v>
      </c>
      <c r="B2773" s="1" t="s">
        <v>87</v>
      </c>
      <c r="C2773" s="1">
        <v>7.3935233E7</v>
      </c>
      <c r="D2773" s="1" t="s">
        <v>14</v>
      </c>
      <c r="E2773" s="1">
        <v>24.0</v>
      </c>
      <c r="F2773" s="1" t="s">
        <v>2796</v>
      </c>
      <c r="G2773" s="1">
        <v>0.200653276184</v>
      </c>
    </row>
    <row r="2774" ht="15.75" customHeight="1">
      <c r="A2774" s="1" t="str">
        <f t="shared" si="237"/>
        <v>COX18</v>
      </c>
      <c r="B2774" s="1" t="s">
        <v>87</v>
      </c>
      <c r="C2774" s="1">
        <v>7.3935424E7</v>
      </c>
      <c r="D2774" s="1" t="s">
        <v>8</v>
      </c>
      <c r="E2774" s="1">
        <v>23.0</v>
      </c>
      <c r="F2774" s="1" t="s">
        <v>2797</v>
      </c>
      <c r="G2774" s="1">
        <v>0.0421060378996</v>
      </c>
    </row>
    <row r="2775" ht="15.75" customHeight="1">
      <c r="A2775" s="1" t="str">
        <f t="shared" si="237"/>
        <v>COX18</v>
      </c>
      <c r="B2775" s="1" t="s">
        <v>87</v>
      </c>
      <c r="C2775" s="1">
        <v>7.3935406E7</v>
      </c>
      <c r="D2775" s="1" t="s">
        <v>8</v>
      </c>
      <c r="E2775" s="1">
        <v>24.0</v>
      </c>
      <c r="F2775" s="1" t="s">
        <v>2798</v>
      </c>
      <c r="G2775" s="1">
        <v>0.931712959911</v>
      </c>
    </row>
    <row r="2776" ht="15.75" customHeight="1">
      <c r="A2776" s="1" t="str">
        <f t="shared" si="237"/>
        <v>COX18</v>
      </c>
      <c r="B2776" s="1" t="s">
        <v>87</v>
      </c>
      <c r="C2776" s="1">
        <v>7.3935397E7</v>
      </c>
      <c r="D2776" s="1" t="s">
        <v>8</v>
      </c>
      <c r="E2776" s="1">
        <v>24.0</v>
      </c>
      <c r="F2776" s="1" t="s">
        <v>2799</v>
      </c>
      <c r="G2776" s="1">
        <v>1.33855649985</v>
      </c>
    </row>
    <row r="2777" ht="15.75" customHeight="1">
      <c r="A2777" s="1" t="str">
        <f t="shared" si="237"/>
        <v>COX18</v>
      </c>
      <c r="B2777" s="1" t="s">
        <v>87</v>
      </c>
      <c r="C2777" s="1">
        <v>7.3935391E7</v>
      </c>
      <c r="D2777" s="1" t="s">
        <v>8</v>
      </c>
      <c r="E2777" s="1">
        <v>24.0</v>
      </c>
      <c r="F2777" s="1" t="s">
        <v>2800</v>
      </c>
      <c r="G2777" s="1">
        <v>0.703335978415</v>
      </c>
    </row>
    <row r="2778" ht="15.75" customHeight="1">
      <c r="A2778" s="1" t="str">
        <f t="shared" si="237"/>
        <v>COX18</v>
      </c>
      <c r="B2778" s="1" t="s">
        <v>87</v>
      </c>
      <c r="C2778" s="1">
        <v>7.3935349E7</v>
      </c>
      <c r="D2778" s="1" t="s">
        <v>8</v>
      </c>
      <c r="E2778" s="1">
        <v>23.0</v>
      </c>
      <c r="F2778" s="1" t="s">
        <v>2801</v>
      </c>
      <c r="G2778" s="1">
        <v>0.0461104965457</v>
      </c>
    </row>
    <row r="2779" ht="15.75" customHeight="1">
      <c r="A2779" s="1" t="str">
        <f t="shared" si="237"/>
        <v>COX18</v>
      </c>
      <c r="B2779" s="1" t="s">
        <v>87</v>
      </c>
      <c r="C2779" s="1">
        <v>7.3935251E7</v>
      </c>
      <c r="D2779" s="1" t="s">
        <v>14</v>
      </c>
      <c r="E2779" s="1">
        <v>24.0</v>
      </c>
      <c r="F2779" s="1" t="s">
        <v>2802</v>
      </c>
      <c r="G2779" s="1">
        <v>0.182953730535</v>
      </c>
    </row>
    <row r="2780" ht="15.75" customHeight="1">
      <c r="A2780" s="1" t="str">
        <f t="shared" si="237"/>
        <v>COX18</v>
      </c>
      <c r="B2780" s="1" t="s">
        <v>87</v>
      </c>
      <c r="C2780" s="1">
        <v>7.3935339E7</v>
      </c>
      <c r="D2780" s="1" t="s">
        <v>8</v>
      </c>
      <c r="E2780" s="1">
        <v>22.0</v>
      </c>
      <c r="F2780" s="1" t="s">
        <v>2803</v>
      </c>
      <c r="G2780" s="1">
        <v>0.729730540237</v>
      </c>
    </row>
    <row r="2781" ht="15.75" customHeight="1">
      <c r="A2781" s="1" t="str">
        <f t="shared" si="237"/>
        <v>COX18</v>
      </c>
      <c r="B2781" s="1" t="s">
        <v>87</v>
      </c>
      <c r="C2781" s="1">
        <v>7.39353E7</v>
      </c>
      <c r="D2781" s="1" t="s">
        <v>14</v>
      </c>
      <c r="E2781" s="1">
        <v>24.0</v>
      </c>
      <c r="F2781" s="1" t="s">
        <v>2804</v>
      </c>
      <c r="G2781" s="1">
        <v>-0.0216508763135</v>
      </c>
    </row>
    <row r="2782" ht="15.75" customHeight="1">
      <c r="A2782" s="1" t="str">
        <f t="shared" ref="A2782:A2791" si="238">"COX5A"</f>
        <v>COX5A</v>
      </c>
      <c r="B2782" s="1" t="s">
        <v>425</v>
      </c>
      <c r="C2782" s="1">
        <v>7.5230264E7</v>
      </c>
      <c r="D2782" s="1" t="s">
        <v>14</v>
      </c>
      <c r="E2782" s="1">
        <v>23.0</v>
      </c>
      <c r="F2782" s="1" t="s">
        <v>2805</v>
      </c>
      <c r="G2782" s="1">
        <v>-0.0121295139238</v>
      </c>
    </row>
    <row r="2783" ht="15.75" customHeight="1">
      <c r="A2783" s="1" t="str">
        <f t="shared" si="238"/>
        <v>COX5A</v>
      </c>
      <c r="B2783" s="1" t="s">
        <v>425</v>
      </c>
      <c r="C2783" s="1">
        <v>7.5230451E7</v>
      </c>
      <c r="D2783" s="1" t="s">
        <v>14</v>
      </c>
      <c r="E2783" s="1">
        <v>24.0</v>
      </c>
      <c r="F2783" s="1" t="s">
        <v>2806</v>
      </c>
      <c r="G2783" s="1">
        <v>0.0861097408746</v>
      </c>
    </row>
    <row r="2784" ht="15.75" customHeight="1">
      <c r="A2784" s="1" t="str">
        <f t="shared" si="238"/>
        <v>COX5A</v>
      </c>
      <c r="B2784" s="1" t="s">
        <v>425</v>
      </c>
      <c r="C2784" s="1">
        <v>7.5230432E7</v>
      </c>
      <c r="D2784" s="1" t="s">
        <v>14</v>
      </c>
      <c r="E2784" s="1">
        <v>24.0</v>
      </c>
      <c r="F2784" s="1" t="s">
        <v>2807</v>
      </c>
      <c r="G2784" s="1">
        <v>0.828930644569</v>
      </c>
    </row>
    <row r="2785" ht="15.75" customHeight="1">
      <c r="A2785" s="1" t="str">
        <f t="shared" si="238"/>
        <v>COX5A</v>
      </c>
      <c r="B2785" s="1" t="s">
        <v>425</v>
      </c>
      <c r="C2785" s="1">
        <v>7.5230411E7</v>
      </c>
      <c r="D2785" s="1" t="s">
        <v>14</v>
      </c>
      <c r="E2785" s="1">
        <v>24.0</v>
      </c>
      <c r="F2785" s="1" t="s">
        <v>2808</v>
      </c>
      <c r="G2785" s="1">
        <v>0.383445837641</v>
      </c>
    </row>
    <row r="2786" ht="15.75" customHeight="1">
      <c r="A2786" s="1" t="str">
        <f t="shared" si="238"/>
        <v>COX5A</v>
      </c>
      <c r="B2786" s="1" t="s">
        <v>425</v>
      </c>
      <c r="C2786" s="1">
        <v>7.5230365E7</v>
      </c>
      <c r="D2786" s="1" t="s">
        <v>14</v>
      </c>
      <c r="E2786" s="1">
        <v>23.0</v>
      </c>
      <c r="F2786" s="1" t="s">
        <v>2809</v>
      </c>
      <c r="G2786" s="1">
        <v>0.699925078889</v>
      </c>
    </row>
    <row r="2787" ht="15.75" customHeight="1">
      <c r="A2787" s="1" t="str">
        <f t="shared" si="238"/>
        <v>COX5A</v>
      </c>
      <c r="B2787" s="1" t="s">
        <v>425</v>
      </c>
      <c r="C2787" s="1">
        <v>7.5230359E7</v>
      </c>
      <c r="D2787" s="1" t="s">
        <v>14</v>
      </c>
      <c r="E2787" s="1">
        <v>24.0</v>
      </c>
      <c r="F2787" s="1" t="s">
        <v>2810</v>
      </c>
      <c r="G2787" s="1">
        <v>0.521760470551</v>
      </c>
    </row>
    <row r="2788" ht="15.75" customHeight="1">
      <c r="A2788" s="1" t="str">
        <f t="shared" si="238"/>
        <v>COX5A</v>
      </c>
      <c r="B2788" s="1" t="s">
        <v>425</v>
      </c>
      <c r="C2788" s="1">
        <v>7.523032E7</v>
      </c>
      <c r="D2788" s="1" t="s">
        <v>14</v>
      </c>
      <c r="E2788" s="1">
        <v>24.0</v>
      </c>
      <c r="F2788" s="1" t="s">
        <v>2811</v>
      </c>
      <c r="G2788" s="1">
        <v>0.0229185767068</v>
      </c>
    </row>
    <row r="2789" ht="15.75" customHeight="1">
      <c r="A2789" s="1" t="str">
        <f t="shared" si="238"/>
        <v>COX5A</v>
      </c>
      <c r="B2789" s="1" t="s">
        <v>425</v>
      </c>
      <c r="C2789" s="1">
        <v>7.5230394E7</v>
      </c>
      <c r="D2789" s="1" t="s">
        <v>8</v>
      </c>
      <c r="E2789" s="1">
        <v>24.0</v>
      </c>
      <c r="F2789" s="1" t="s">
        <v>2812</v>
      </c>
      <c r="G2789" s="1">
        <v>1.47114427654</v>
      </c>
    </row>
    <row r="2790" ht="15.75" customHeight="1">
      <c r="A2790" s="1" t="str">
        <f t="shared" si="238"/>
        <v>COX5A</v>
      </c>
      <c r="B2790" s="1" t="s">
        <v>425</v>
      </c>
      <c r="C2790" s="1">
        <v>7.5230274E7</v>
      </c>
      <c r="D2790" s="1" t="s">
        <v>8</v>
      </c>
      <c r="E2790" s="1">
        <v>23.0</v>
      </c>
      <c r="F2790" s="1" t="s">
        <v>2813</v>
      </c>
      <c r="G2790" s="1">
        <v>0.0776689584605</v>
      </c>
    </row>
    <row r="2791" ht="15.75" customHeight="1">
      <c r="A2791" s="1" t="str">
        <f t="shared" si="238"/>
        <v>COX5A</v>
      </c>
      <c r="B2791" s="1" t="s">
        <v>425</v>
      </c>
      <c r="C2791" s="1">
        <v>7.523021E7</v>
      </c>
      <c r="D2791" s="1" t="s">
        <v>8</v>
      </c>
      <c r="E2791" s="1">
        <v>24.0</v>
      </c>
      <c r="F2791" s="1" t="s">
        <v>2814</v>
      </c>
      <c r="G2791" s="1">
        <v>0.0671149920938</v>
      </c>
    </row>
    <row r="2792" ht="15.75" customHeight="1">
      <c r="A2792" s="1" t="str">
        <f t="shared" ref="A2792:A2816" si="239">"COX6C"</f>
        <v>COX6C</v>
      </c>
      <c r="B2792" s="1" t="s">
        <v>779</v>
      </c>
      <c r="C2792" s="1">
        <v>1.00905736E8</v>
      </c>
      <c r="D2792" s="1" t="s">
        <v>14</v>
      </c>
      <c r="E2792" s="1">
        <v>24.0</v>
      </c>
      <c r="F2792" s="1" t="s">
        <v>2815</v>
      </c>
      <c r="G2792" s="1">
        <v>0.542934262479</v>
      </c>
    </row>
    <row r="2793" ht="15.75" customHeight="1">
      <c r="A2793" s="1" t="str">
        <f t="shared" si="239"/>
        <v>COX6C</v>
      </c>
      <c r="B2793" s="1" t="s">
        <v>779</v>
      </c>
      <c r="C2793" s="1">
        <v>1.00905323E8</v>
      </c>
      <c r="D2793" s="1" t="s">
        <v>14</v>
      </c>
      <c r="E2793" s="1">
        <v>24.0</v>
      </c>
      <c r="F2793" s="1" t="s">
        <v>2816</v>
      </c>
      <c r="G2793" s="1">
        <v>0.095408573291</v>
      </c>
    </row>
    <row r="2794" ht="15.75" customHeight="1">
      <c r="A2794" s="1" t="str">
        <f t="shared" si="239"/>
        <v>COX6C</v>
      </c>
      <c r="B2794" s="1" t="s">
        <v>779</v>
      </c>
      <c r="C2794" s="1">
        <v>1.00905741E8</v>
      </c>
      <c r="D2794" s="1" t="s">
        <v>14</v>
      </c>
      <c r="E2794" s="1">
        <v>24.0</v>
      </c>
      <c r="F2794" s="1" t="s">
        <v>2817</v>
      </c>
      <c r="G2794" s="1">
        <v>0.6597027162</v>
      </c>
    </row>
    <row r="2795" ht="15.75" customHeight="1">
      <c r="A2795" s="1" t="str">
        <f t="shared" si="239"/>
        <v>COX6C</v>
      </c>
      <c r="B2795" s="1" t="s">
        <v>779</v>
      </c>
      <c r="C2795" s="1">
        <v>1.00905836E8</v>
      </c>
      <c r="D2795" s="1" t="s">
        <v>14</v>
      </c>
      <c r="E2795" s="1">
        <v>23.0</v>
      </c>
      <c r="F2795" s="1" t="s">
        <v>2818</v>
      </c>
      <c r="G2795" s="1">
        <v>1.12009709382</v>
      </c>
    </row>
    <row r="2796" ht="15.75" customHeight="1">
      <c r="A2796" s="1" t="str">
        <f t="shared" si="239"/>
        <v>COX6C</v>
      </c>
      <c r="B2796" s="1" t="s">
        <v>779</v>
      </c>
      <c r="C2796" s="1">
        <v>1.00906207E8</v>
      </c>
      <c r="D2796" s="1" t="s">
        <v>14</v>
      </c>
      <c r="E2796" s="1">
        <v>22.0</v>
      </c>
      <c r="F2796" s="1" t="s">
        <v>2819</v>
      </c>
      <c r="G2796" s="1">
        <v>0.0099593541361</v>
      </c>
    </row>
    <row r="2797" ht="15.75" customHeight="1">
      <c r="A2797" s="1" t="str">
        <f t="shared" si="239"/>
        <v>COX6C</v>
      </c>
      <c r="B2797" s="1" t="s">
        <v>779</v>
      </c>
      <c r="C2797" s="1">
        <v>1.00905304E8</v>
      </c>
      <c r="D2797" s="1" t="s">
        <v>14</v>
      </c>
      <c r="E2797" s="1">
        <v>24.0</v>
      </c>
      <c r="F2797" s="1" t="s">
        <v>2820</v>
      </c>
      <c r="G2797" s="1">
        <v>0.152619583215</v>
      </c>
    </row>
    <row r="2798" ht="15.75" customHeight="1">
      <c r="A2798" s="1" t="str">
        <f t="shared" si="239"/>
        <v>COX6C</v>
      </c>
      <c r="B2798" s="1" t="s">
        <v>779</v>
      </c>
      <c r="C2798" s="1">
        <v>1.00905671E8</v>
      </c>
      <c r="D2798" s="1" t="s">
        <v>8</v>
      </c>
      <c r="E2798" s="1">
        <v>24.0</v>
      </c>
      <c r="F2798" s="1" t="s">
        <v>2821</v>
      </c>
      <c r="G2798" s="1">
        <v>0.903800167533</v>
      </c>
    </row>
    <row r="2799" ht="15.75" customHeight="1">
      <c r="A2799" s="1" t="str">
        <f t="shared" si="239"/>
        <v>COX6C</v>
      </c>
      <c r="B2799" s="1" t="s">
        <v>779</v>
      </c>
      <c r="C2799" s="1">
        <v>1.00906051E8</v>
      </c>
      <c r="D2799" s="1" t="s">
        <v>8</v>
      </c>
      <c r="E2799" s="1">
        <v>24.0</v>
      </c>
      <c r="F2799" s="1" t="s">
        <v>2822</v>
      </c>
      <c r="G2799" s="1">
        <v>0.0202774538901</v>
      </c>
    </row>
    <row r="2800" ht="15.75" customHeight="1">
      <c r="A2800" s="1" t="str">
        <f t="shared" si="239"/>
        <v>COX6C</v>
      </c>
      <c r="B2800" s="1" t="s">
        <v>779</v>
      </c>
      <c r="C2800" s="1">
        <v>1.0090618E8</v>
      </c>
      <c r="D2800" s="1" t="s">
        <v>8</v>
      </c>
      <c r="E2800" s="1">
        <v>23.0</v>
      </c>
      <c r="F2800" s="1" t="s">
        <v>2823</v>
      </c>
      <c r="G2800" s="1">
        <v>3.97556525978E-4</v>
      </c>
    </row>
    <row r="2801" ht="15.75" customHeight="1">
      <c r="A2801" s="1" t="str">
        <f t="shared" si="239"/>
        <v>COX6C</v>
      </c>
      <c r="B2801" s="1" t="s">
        <v>779</v>
      </c>
      <c r="C2801" s="1">
        <v>1.00906275E8</v>
      </c>
      <c r="D2801" s="1" t="s">
        <v>8</v>
      </c>
      <c r="E2801" s="1">
        <v>24.0</v>
      </c>
      <c r="F2801" s="1" t="s">
        <v>2824</v>
      </c>
      <c r="G2801" s="1">
        <v>0.010361890403</v>
      </c>
    </row>
    <row r="2802" ht="15.75" customHeight="1">
      <c r="A2802" s="1" t="str">
        <f t="shared" si="239"/>
        <v>COX6C</v>
      </c>
      <c r="B2802" s="1" t="s">
        <v>779</v>
      </c>
      <c r="C2802" s="1">
        <v>1.00906042E8</v>
      </c>
      <c r="D2802" s="1" t="s">
        <v>8</v>
      </c>
      <c r="E2802" s="1">
        <v>24.0</v>
      </c>
      <c r="F2802" s="1" t="s">
        <v>2825</v>
      </c>
      <c r="G2802" s="1">
        <v>0.046230654916</v>
      </c>
    </row>
    <row r="2803" ht="15.75" customHeight="1">
      <c r="A2803" s="1" t="str">
        <f t="shared" si="239"/>
        <v>COX6C</v>
      </c>
      <c r="B2803" s="1" t="s">
        <v>779</v>
      </c>
      <c r="C2803" s="1">
        <v>1.00905665E8</v>
      </c>
      <c r="D2803" s="1" t="s">
        <v>8</v>
      </c>
      <c r="E2803" s="1">
        <v>22.0</v>
      </c>
      <c r="F2803" s="1" t="s">
        <v>2826</v>
      </c>
      <c r="G2803" s="1">
        <v>0.976102738646</v>
      </c>
    </row>
    <row r="2804" ht="15.75" customHeight="1">
      <c r="A2804" s="1" t="str">
        <f t="shared" si="239"/>
        <v>COX6C</v>
      </c>
      <c r="B2804" s="1" t="s">
        <v>779</v>
      </c>
      <c r="C2804" s="1">
        <v>1.00905195E8</v>
      </c>
      <c r="D2804" s="1" t="s">
        <v>8</v>
      </c>
      <c r="E2804" s="1">
        <v>24.0</v>
      </c>
      <c r="F2804" s="1" t="s">
        <v>2827</v>
      </c>
      <c r="G2804" s="1">
        <v>0.105532651649</v>
      </c>
    </row>
    <row r="2805" ht="15.75" customHeight="1">
      <c r="A2805" s="1" t="str">
        <f t="shared" si="239"/>
        <v>COX6C</v>
      </c>
      <c r="B2805" s="1" t="s">
        <v>779</v>
      </c>
      <c r="C2805" s="1">
        <v>1.00905636E8</v>
      </c>
      <c r="D2805" s="1" t="s">
        <v>8</v>
      </c>
      <c r="E2805" s="1">
        <v>22.0</v>
      </c>
      <c r="F2805" s="1" t="s">
        <v>2828</v>
      </c>
      <c r="G2805" s="1">
        <v>0.671510645055</v>
      </c>
    </row>
    <row r="2806" ht="15.75" customHeight="1">
      <c r="A2806" s="1" t="str">
        <f t="shared" si="239"/>
        <v>COX6C</v>
      </c>
      <c r="B2806" s="1" t="s">
        <v>779</v>
      </c>
      <c r="C2806" s="1">
        <v>1.00905355E8</v>
      </c>
      <c r="D2806" s="1" t="s">
        <v>8</v>
      </c>
      <c r="E2806" s="1">
        <v>24.0</v>
      </c>
      <c r="F2806" s="1" t="s">
        <v>2829</v>
      </c>
      <c r="G2806" s="1">
        <v>0.229647890566</v>
      </c>
    </row>
    <row r="2807" ht="15.75" customHeight="1">
      <c r="A2807" s="1" t="str">
        <f t="shared" si="239"/>
        <v>COX6C</v>
      </c>
      <c r="B2807" s="1" t="s">
        <v>779</v>
      </c>
      <c r="C2807" s="1">
        <v>1.00905234E8</v>
      </c>
      <c r="D2807" s="1" t="s">
        <v>8</v>
      </c>
      <c r="E2807" s="1">
        <v>23.0</v>
      </c>
      <c r="F2807" s="1" t="s">
        <v>2830</v>
      </c>
      <c r="G2807" s="1">
        <v>0.0918921861412</v>
      </c>
    </row>
    <row r="2808" ht="15.75" customHeight="1">
      <c r="A2808" s="1" t="str">
        <f t="shared" si="239"/>
        <v>COX6C</v>
      </c>
      <c r="B2808" s="1" t="s">
        <v>779</v>
      </c>
      <c r="C2808" s="1">
        <v>1.00905212E8</v>
      </c>
      <c r="D2808" s="1" t="s">
        <v>8</v>
      </c>
      <c r="E2808" s="1">
        <v>24.0</v>
      </c>
      <c r="F2808" s="1" t="s">
        <v>2831</v>
      </c>
      <c r="G2808" s="1">
        <v>0.0847511851762</v>
      </c>
    </row>
    <row r="2809" ht="15.75" customHeight="1">
      <c r="A2809" s="1" t="str">
        <f t="shared" si="239"/>
        <v>COX6C</v>
      </c>
      <c r="B2809" s="1" t="s">
        <v>779</v>
      </c>
      <c r="C2809" s="1">
        <v>1.00905202E8</v>
      </c>
      <c r="D2809" s="1" t="s">
        <v>14</v>
      </c>
      <c r="E2809" s="1">
        <v>24.0</v>
      </c>
      <c r="F2809" s="1" t="s">
        <v>2832</v>
      </c>
      <c r="G2809" s="1">
        <v>0.140259672381</v>
      </c>
    </row>
    <row r="2810" ht="15.75" customHeight="1">
      <c r="A2810" s="1" t="str">
        <f t="shared" si="239"/>
        <v>COX6C</v>
      </c>
      <c r="B2810" s="1" t="s">
        <v>779</v>
      </c>
      <c r="C2810" s="1">
        <v>1.00905172E8</v>
      </c>
      <c r="D2810" s="1" t="s">
        <v>8</v>
      </c>
      <c r="E2810" s="1">
        <v>24.0</v>
      </c>
      <c r="F2810" s="1" t="s">
        <v>2833</v>
      </c>
      <c r="G2810" s="1">
        <v>0.0389368573527</v>
      </c>
    </row>
    <row r="2811" ht="15.75" customHeight="1">
      <c r="A2811" s="1" t="str">
        <f t="shared" si="239"/>
        <v>COX6C</v>
      </c>
      <c r="B2811" s="1" t="s">
        <v>779</v>
      </c>
      <c r="C2811" s="1">
        <v>1.00905163E8</v>
      </c>
      <c r="D2811" s="1" t="s">
        <v>8</v>
      </c>
      <c r="E2811" s="1">
        <v>24.0</v>
      </c>
      <c r="F2811" s="1" t="s">
        <v>2834</v>
      </c>
      <c r="G2811" s="1">
        <v>0.046640679634</v>
      </c>
    </row>
    <row r="2812" ht="15.75" customHeight="1">
      <c r="A2812" s="1" t="str">
        <f t="shared" si="239"/>
        <v>COX6C</v>
      </c>
      <c r="B2812" s="1" t="s">
        <v>779</v>
      </c>
      <c r="C2812" s="1">
        <v>1.00905105E8</v>
      </c>
      <c r="D2812" s="1" t="s">
        <v>8</v>
      </c>
      <c r="E2812" s="1">
        <v>24.0</v>
      </c>
      <c r="F2812" s="1" t="s">
        <v>2835</v>
      </c>
      <c r="G2812" s="1">
        <v>-0.0257705249541</v>
      </c>
    </row>
    <row r="2813" ht="15.75" customHeight="1">
      <c r="A2813" s="1" t="str">
        <f t="shared" si="239"/>
        <v>COX6C</v>
      </c>
      <c r="B2813" s="1" t="s">
        <v>779</v>
      </c>
      <c r="C2813" s="1">
        <v>1.00905704E8</v>
      </c>
      <c r="D2813" s="1" t="s">
        <v>14</v>
      </c>
      <c r="E2813" s="1">
        <v>24.0</v>
      </c>
      <c r="F2813" s="1" t="s">
        <v>2836</v>
      </c>
      <c r="G2813" s="1">
        <v>0.827531762764</v>
      </c>
    </row>
    <row r="2814" ht="15.75" customHeight="1">
      <c r="A2814" s="1" t="str">
        <f t="shared" si="239"/>
        <v>COX6C</v>
      </c>
      <c r="B2814" s="1" t="s">
        <v>779</v>
      </c>
      <c r="C2814" s="1">
        <v>1.00905674E8</v>
      </c>
      <c r="D2814" s="1" t="s">
        <v>14</v>
      </c>
      <c r="E2814" s="1">
        <v>23.0</v>
      </c>
      <c r="F2814" s="1" t="s">
        <v>2837</v>
      </c>
      <c r="G2814" s="1">
        <v>0.865491902969</v>
      </c>
    </row>
    <row r="2815" ht="15.75" customHeight="1">
      <c r="A2815" s="1" t="str">
        <f t="shared" si="239"/>
        <v>COX6C</v>
      </c>
      <c r="B2815" s="1" t="s">
        <v>779</v>
      </c>
      <c r="C2815" s="1">
        <v>1.00905654E8</v>
      </c>
      <c r="D2815" s="1" t="s">
        <v>14</v>
      </c>
      <c r="E2815" s="1">
        <v>23.0</v>
      </c>
      <c r="F2815" s="1" t="s">
        <v>2838</v>
      </c>
      <c r="G2815" s="1">
        <v>0.129390727678</v>
      </c>
    </row>
    <row r="2816" ht="15.75" customHeight="1">
      <c r="A2816" s="1" t="str">
        <f t="shared" si="239"/>
        <v>COX6C</v>
      </c>
      <c r="B2816" s="1" t="s">
        <v>779</v>
      </c>
      <c r="C2816" s="1">
        <v>1.00905641E8</v>
      </c>
      <c r="D2816" s="1" t="s">
        <v>8</v>
      </c>
      <c r="E2816" s="1">
        <v>22.0</v>
      </c>
      <c r="F2816" s="1" t="s">
        <v>2839</v>
      </c>
      <c r="G2816" s="1">
        <v>0.244276782098</v>
      </c>
    </row>
    <row r="2817" ht="15.75" customHeight="1">
      <c r="A2817" s="1" t="str">
        <f t="shared" ref="A2817:A2826" si="240">"COX7C"</f>
        <v>COX7C</v>
      </c>
      <c r="B2817" s="1" t="s">
        <v>987</v>
      </c>
      <c r="C2817" s="1">
        <v>8.591396E7</v>
      </c>
      <c r="D2817" s="1" t="s">
        <v>14</v>
      </c>
      <c r="E2817" s="1">
        <v>25.0</v>
      </c>
      <c r="F2817" s="1" t="s">
        <v>2840</v>
      </c>
      <c r="G2817" s="1">
        <v>0.768770155777</v>
      </c>
    </row>
    <row r="2818" ht="15.75" customHeight="1">
      <c r="A2818" s="1" t="str">
        <f t="shared" si="240"/>
        <v>COX7C</v>
      </c>
      <c r="B2818" s="1" t="s">
        <v>987</v>
      </c>
      <c r="C2818" s="1">
        <v>8.5913808E7</v>
      </c>
      <c r="D2818" s="1" t="s">
        <v>14</v>
      </c>
      <c r="E2818" s="1">
        <v>23.0</v>
      </c>
      <c r="F2818" s="1" t="s">
        <v>2841</v>
      </c>
      <c r="G2818" s="1">
        <v>0.445532601192</v>
      </c>
    </row>
    <row r="2819" ht="15.75" customHeight="1">
      <c r="A2819" s="1" t="str">
        <f t="shared" si="240"/>
        <v>COX7C</v>
      </c>
      <c r="B2819" s="1" t="s">
        <v>987</v>
      </c>
      <c r="C2819" s="1">
        <v>8.5914015E7</v>
      </c>
      <c r="D2819" s="1" t="s">
        <v>14</v>
      </c>
      <c r="E2819" s="1">
        <v>25.0</v>
      </c>
      <c r="F2819" s="1" t="s">
        <v>2842</v>
      </c>
      <c r="G2819" s="1">
        <v>0.263961648807</v>
      </c>
    </row>
    <row r="2820" ht="15.75" customHeight="1">
      <c r="A2820" s="1" t="str">
        <f t="shared" si="240"/>
        <v>COX7C</v>
      </c>
      <c r="B2820" s="1" t="s">
        <v>987</v>
      </c>
      <c r="C2820" s="1">
        <v>8.5913992E7</v>
      </c>
      <c r="D2820" s="1" t="s">
        <v>14</v>
      </c>
      <c r="E2820" s="1">
        <v>26.0</v>
      </c>
      <c r="F2820" s="1" t="s">
        <v>2843</v>
      </c>
      <c r="G2820" s="1">
        <v>0.21733568936</v>
      </c>
    </row>
    <row r="2821" ht="15.75" customHeight="1">
      <c r="A2821" s="1" t="str">
        <f t="shared" si="240"/>
        <v>COX7C</v>
      </c>
      <c r="B2821" s="1" t="s">
        <v>987</v>
      </c>
      <c r="C2821" s="1">
        <v>8.5913983E7</v>
      </c>
      <c r="D2821" s="1" t="s">
        <v>14</v>
      </c>
      <c r="E2821" s="1">
        <v>24.0</v>
      </c>
      <c r="F2821" s="1" t="s">
        <v>2844</v>
      </c>
      <c r="G2821" s="1">
        <v>0.141795723327</v>
      </c>
    </row>
    <row r="2822" ht="15.75" customHeight="1">
      <c r="A2822" s="1" t="str">
        <f t="shared" si="240"/>
        <v>COX7C</v>
      </c>
      <c r="B2822" s="1" t="s">
        <v>987</v>
      </c>
      <c r="C2822" s="1">
        <v>8.5913967E7</v>
      </c>
      <c r="D2822" s="1" t="s">
        <v>14</v>
      </c>
      <c r="E2822" s="1">
        <v>25.0</v>
      </c>
      <c r="F2822" s="1" t="s">
        <v>2845</v>
      </c>
      <c r="G2822" s="1">
        <v>0.0543399350682</v>
      </c>
    </row>
    <row r="2823" ht="15.75" customHeight="1">
      <c r="A2823" s="1" t="str">
        <f t="shared" si="240"/>
        <v>COX7C</v>
      </c>
      <c r="B2823" s="1" t="s">
        <v>987</v>
      </c>
      <c r="C2823" s="1">
        <v>8.5913749E7</v>
      </c>
      <c r="D2823" s="1" t="s">
        <v>8</v>
      </c>
      <c r="E2823" s="1">
        <v>25.0</v>
      </c>
      <c r="F2823" s="1" t="s">
        <v>2846</v>
      </c>
      <c r="G2823" s="1">
        <v>0.083309010031</v>
      </c>
    </row>
    <row r="2824" ht="15.75" customHeight="1">
      <c r="A2824" s="1" t="str">
        <f t="shared" si="240"/>
        <v>COX7C</v>
      </c>
      <c r="B2824" s="1" t="s">
        <v>987</v>
      </c>
      <c r="C2824" s="1">
        <v>8.5913816E7</v>
      </c>
      <c r="D2824" s="1" t="s">
        <v>8</v>
      </c>
      <c r="E2824" s="1">
        <v>24.0</v>
      </c>
      <c r="F2824" s="1" t="s">
        <v>2847</v>
      </c>
      <c r="G2824" s="1">
        <v>1.78569724303</v>
      </c>
    </row>
    <row r="2825" ht="15.75" customHeight="1">
      <c r="A2825" s="1" t="str">
        <f t="shared" si="240"/>
        <v>COX7C</v>
      </c>
      <c r="B2825" s="1" t="s">
        <v>987</v>
      </c>
      <c r="C2825" s="1">
        <v>8.5913802E7</v>
      </c>
      <c r="D2825" s="1" t="s">
        <v>14</v>
      </c>
      <c r="E2825" s="1">
        <v>26.0</v>
      </c>
      <c r="F2825" s="1" t="s">
        <v>2848</v>
      </c>
      <c r="G2825" s="1">
        <v>0.096040251608</v>
      </c>
    </row>
    <row r="2826" ht="15.75" customHeight="1">
      <c r="A2826" s="1" t="str">
        <f t="shared" si="240"/>
        <v>COX7C</v>
      </c>
      <c r="B2826" s="1" t="s">
        <v>987</v>
      </c>
      <c r="C2826" s="1">
        <v>8.5913976E7</v>
      </c>
      <c r="D2826" s="1" t="s">
        <v>14</v>
      </c>
      <c r="E2826" s="1">
        <v>24.0</v>
      </c>
      <c r="F2826" s="1" t="s">
        <v>2849</v>
      </c>
      <c r="G2826" s="1">
        <v>0.0867273785608</v>
      </c>
    </row>
    <row r="2827" ht="15.75" customHeight="1">
      <c r="A2827" s="1" t="str">
        <f t="shared" ref="A2827:A2835" si="241">"CPSF1"</f>
        <v>CPSF1</v>
      </c>
      <c r="B2827" s="1" t="s">
        <v>779</v>
      </c>
      <c r="C2827" s="1">
        <v>1.4563473E8</v>
      </c>
      <c r="D2827" s="1" t="s">
        <v>14</v>
      </c>
      <c r="E2827" s="1">
        <v>23.0</v>
      </c>
      <c r="F2827" s="1" t="s">
        <v>2850</v>
      </c>
      <c r="G2827" s="1">
        <v>0.0898866957063</v>
      </c>
    </row>
    <row r="2828" ht="15.75" customHeight="1">
      <c r="A2828" s="1" t="str">
        <f t="shared" si="241"/>
        <v>CPSF1</v>
      </c>
      <c r="B2828" s="1" t="s">
        <v>779</v>
      </c>
      <c r="C2828" s="1">
        <v>1.45634725E8</v>
      </c>
      <c r="D2828" s="1" t="s">
        <v>14</v>
      </c>
      <c r="E2828" s="1">
        <v>24.0</v>
      </c>
      <c r="F2828" s="1" t="s">
        <v>2851</v>
      </c>
      <c r="G2828" s="1">
        <v>0.977292481484</v>
      </c>
    </row>
    <row r="2829" ht="15.75" customHeight="1">
      <c r="A2829" s="1" t="str">
        <f t="shared" si="241"/>
        <v>CPSF1</v>
      </c>
      <c r="B2829" s="1" t="s">
        <v>779</v>
      </c>
      <c r="C2829" s="1">
        <v>1.45634704E8</v>
      </c>
      <c r="D2829" s="1" t="s">
        <v>14</v>
      </c>
      <c r="E2829" s="1">
        <v>23.0</v>
      </c>
      <c r="F2829" s="1" t="s">
        <v>2852</v>
      </c>
      <c r="G2829" s="1">
        <v>0.807319291095</v>
      </c>
    </row>
    <row r="2830" ht="15.75" customHeight="1">
      <c r="A2830" s="1" t="str">
        <f t="shared" si="241"/>
        <v>CPSF1</v>
      </c>
      <c r="B2830" s="1" t="s">
        <v>779</v>
      </c>
      <c r="C2830" s="1">
        <v>1.45634554E8</v>
      </c>
      <c r="D2830" s="1" t="s">
        <v>14</v>
      </c>
      <c r="E2830" s="1">
        <v>22.0</v>
      </c>
      <c r="F2830" s="1" t="s">
        <v>2853</v>
      </c>
      <c r="G2830" s="1">
        <v>0.522461247577</v>
      </c>
    </row>
    <row r="2831" ht="15.75" customHeight="1">
      <c r="A2831" s="1" t="str">
        <f t="shared" si="241"/>
        <v>CPSF1</v>
      </c>
      <c r="B2831" s="1" t="s">
        <v>779</v>
      </c>
      <c r="C2831" s="1">
        <v>1.45634767E8</v>
      </c>
      <c r="D2831" s="1" t="s">
        <v>8</v>
      </c>
      <c r="E2831" s="1">
        <v>24.0</v>
      </c>
      <c r="F2831" s="1" t="s">
        <v>2854</v>
      </c>
      <c r="G2831" s="1">
        <v>0.0237363301359</v>
      </c>
    </row>
    <row r="2832" ht="15.75" customHeight="1">
      <c r="A2832" s="1" t="str">
        <f t="shared" si="241"/>
        <v>CPSF1</v>
      </c>
      <c r="B2832" s="1" t="s">
        <v>779</v>
      </c>
      <c r="C2832" s="1">
        <v>1.45634668E8</v>
      </c>
      <c r="D2832" s="1" t="s">
        <v>8</v>
      </c>
      <c r="E2832" s="1">
        <v>24.0</v>
      </c>
      <c r="F2832" s="1" t="s">
        <v>2855</v>
      </c>
      <c r="G2832" s="1">
        <v>0.872802604495</v>
      </c>
    </row>
    <row r="2833" ht="15.75" customHeight="1">
      <c r="A2833" s="1" t="str">
        <f t="shared" si="241"/>
        <v>CPSF1</v>
      </c>
      <c r="B2833" s="1" t="s">
        <v>779</v>
      </c>
      <c r="C2833" s="1">
        <v>1.45634802E8</v>
      </c>
      <c r="D2833" s="1" t="s">
        <v>14</v>
      </c>
      <c r="E2833" s="1">
        <v>23.0</v>
      </c>
      <c r="F2833" s="1" t="s">
        <v>2856</v>
      </c>
      <c r="G2833" s="1">
        <v>0.0313005794183</v>
      </c>
    </row>
    <row r="2834" ht="15.75" customHeight="1">
      <c r="A2834" s="1" t="str">
        <f t="shared" si="241"/>
        <v>CPSF1</v>
      </c>
      <c r="B2834" s="1" t="s">
        <v>779</v>
      </c>
      <c r="C2834" s="1">
        <v>1.45634758E8</v>
      </c>
      <c r="D2834" s="1" t="s">
        <v>14</v>
      </c>
      <c r="E2834" s="1">
        <v>24.0</v>
      </c>
      <c r="F2834" s="1" t="s">
        <v>2857</v>
      </c>
      <c r="G2834" s="1">
        <v>-0.0318885145703</v>
      </c>
    </row>
    <row r="2835" ht="15.75" customHeight="1">
      <c r="A2835" s="1" t="str">
        <f t="shared" si="241"/>
        <v>CPSF1</v>
      </c>
      <c r="B2835" s="1" t="s">
        <v>779</v>
      </c>
      <c r="C2835" s="1">
        <v>1.45634507E8</v>
      </c>
      <c r="D2835" s="1" t="s">
        <v>14</v>
      </c>
      <c r="E2835" s="1">
        <v>23.0</v>
      </c>
      <c r="F2835" s="1" t="s">
        <v>2858</v>
      </c>
      <c r="G2835" s="1">
        <v>1.14990491402</v>
      </c>
    </row>
    <row r="2836" ht="15.75" customHeight="1">
      <c r="A2836" s="1" t="str">
        <f t="shared" ref="A2836:A2845" si="242">"CPSF2"</f>
        <v>CPSF2</v>
      </c>
      <c r="B2836" s="1" t="s">
        <v>135</v>
      </c>
      <c r="C2836" s="1">
        <v>9.2588516E7</v>
      </c>
      <c r="D2836" s="1" t="s">
        <v>14</v>
      </c>
      <c r="E2836" s="1">
        <v>24.0</v>
      </c>
      <c r="F2836" s="1" t="s">
        <v>2859</v>
      </c>
      <c r="G2836" s="1">
        <v>0.628353936992</v>
      </c>
    </row>
    <row r="2837" ht="15.75" customHeight="1">
      <c r="A2837" s="1" t="str">
        <f t="shared" si="242"/>
        <v>CPSF2</v>
      </c>
      <c r="B2837" s="1" t="s">
        <v>135</v>
      </c>
      <c r="C2837" s="1">
        <v>9.2588481E7</v>
      </c>
      <c r="D2837" s="1" t="s">
        <v>14</v>
      </c>
      <c r="E2837" s="1">
        <v>24.0</v>
      </c>
      <c r="F2837" s="1" t="s">
        <v>2860</v>
      </c>
      <c r="G2837" s="1">
        <v>0.0835547925145</v>
      </c>
    </row>
    <row r="2838" ht="15.75" customHeight="1">
      <c r="A2838" s="1" t="str">
        <f t="shared" si="242"/>
        <v>CPSF2</v>
      </c>
      <c r="B2838" s="1" t="s">
        <v>135</v>
      </c>
      <c r="C2838" s="1">
        <v>9.2588458E7</v>
      </c>
      <c r="D2838" s="1" t="s">
        <v>14</v>
      </c>
      <c r="E2838" s="1">
        <v>24.0</v>
      </c>
      <c r="F2838" s="1" t="s">
        <v>2861</v>
      </c>
      <c r="G2838" s="1">
        <v>-0.0219155036698</v>
      </c>
    </row>
    <row r="2839" ht="15.75" customHeight="1">
      <c r="A2839" s="1" t="str">
        <f t="shared" si="242"/>
        <v>CPSF2</v>
      </c>
      <c r="B2839" s="1" t="s">
        <v>135</v>
      </c>
      <c r="C2839" s="1">
        <v>9.2588417E7</v>
      </c>
      <c r="D2839" s="1" t="s">
        <v>14</v>
      </c>
      <c r="E2839" s="1">
        <v>24.0</v>
      </c>
      <c r="F2839" s="1" t="s">
        <v>2862</v>
      </c>
      <c r="G2839" s="1">
        <v>0.00655789061447</v>
      </c>
    </row>
    <row r="2840" ht="15.75" customHeight="1">
      <c r="A2840" s="1" t="str">
        <f t="shared" si="242"/>
        <v>CPSF2</v>
      </c>
      <c r="B2840" s="1" t="s">
        <v>135</v>
      </c>
      <c r="C2840" s="1">
        <v>9.2588276E7</v>
      </c>
      <c r="D2840" s="1" t="s">
        <v>14</v>
      </c>
      <c r="E2840" s="1">
        <v>24.0</v>
      </c>
      <c r="F2840" s="1" t="s">
        <v>2863</v>
      </c>
      <c r="G2840" s="1">
        <v>0.545811210007</v>
      </c>
    </row>
    <row r="2841" ht="15.75" customHeight="1">
      <c r="A2841" s="1" t="str">
        <f t="shared" si="242"/>
        <v>CPSF2</v>
      </c>
      <c r="B2841" s="1" t="s">
        <v>135</v>
      </c>
      <c r="C2841" s="1">
        <v>9.25885E7</v>
      </c>
      <c r="D2841" s="1" t="s">
        <v>8</v>
      </c>
      <c r="E2841" s="1">
        <v>24.0</v>
      </c>
      <c r="F2841" s="1" t="s">
        <v>2864</v>
      </c>
      <c r="G2841" s="1">
        <v>0.183009600635</v>
      </c>
    </row>
    <row r="2842" ht="15.75" customHeight="1">
      <c r="A2842" s="1" t="str">
        <f t="shared" si="242"/>
        <v>CPSF2</v>
      </c>
      <c r="B2842" s="1" t="s">
        <v>135</v>
      </c>
      <c r="C2842" s="1">
        <v>9.2588296E7</v>
      </c>
      <c r="D2842" s="1" t="s">
        <v>8</v>
      </c>
      <c r="E2842" s="1">
        <v>23.0</v>
      </c>
      <c r="F2842" s="1" t="s">
        <v>2865</v>
      </c>
      <c r="G2842" s="1">
        <v>1.825834853</v>
      </c>
    </row>
    <row r="2843" ht="15.75" customHeight="1">
      <c r="A2843" s="1" t="str">
        <f t="shared" si="242"/>
        <v>CPSF2</v>
      </c>
      <c r="B2843" s="1" t="s">
        <v>135</v>
      </c>
      <c r="C2843" s="1">
        <v>9.2588266E7</v>
      </c>
      <c r="D2843" s="1" t="s">
        <v>8</v>
      </c>
      <c r="E2843" s="1">
        <v>23.0</v>
      </c>
      <c r="F2843" s="1" t="s">
        <v>2866</v>
      </c>
      <c r="G2843" s="1">
        <v>0.0313663119758</v>
      </c>
    </row>
    <row r="2844" ht="15.75" customHeight="1">
      <c r="A2844" s="1" t="str">
        <f t="shared" si="242"/>
        <v>CPSF2</v>
      </c>
      <c r="B2844" s="1" t="s">
        <v>135</v>
      </c>
      <c r="C2844" s="1">
        <v>9.2588238E7</v>
      </c>
      <c r="D2844" s="1" t="s">
        <v>8</v>
      </c>
      <c r="E2844" s="1">
        <v>24.0</v>
      </c>
      <c r="F2844" s="1" t="s">
        <v>2867</v>
      </c>
      <c r="G2844" s="1">
        <v>0.0118756282351</v>
      </c>
    </row>
    <row r="2845" ht="15.75" customHeight="1">
      <c r="A2845" s="1" t="str">
        <f t="shared" si="242"/>
        <v>CPSF2</v>
      </c>
      <c r="B2845" s="1" t="s">
        <v>135</v>
      </c>
      <c r="C2845" s="1">
        <v>9.2588273E7</v>
      </c>
      <c r="D2845" s="1" t="s">
        <v>8</v>
      </c>
      <c r="E2845" s="1">
        <v>24.0</v>
      </c>
      <c r="F2845" s="1" t="s">
        <v>2868</v>
      </c>
      <c r="G2845" s="1">
        <v>0.385347858909</v>
      </c>
    </row>
    <row r="2846" ht="15.75" customHeight="1">
      <c r="A2846" s="1" t="str">
        <f t="shared" ref="A2846:A2855" si="243">"CPSF3"</f>
        <v>CPSF3</v>
      </c>
      <c r="B2846" s="1" t="s">
        <v>256</v>
      </c>
      <c r="C2846" s="1">
        <v>9563957.0</v>
      </c>
      <c r="D2846" s="1" t="s">
        <v>14</v>
      </c>
      <c r="E2846" s="1">
        <v>24.0</v>
      </c>
      <c r="F2846" s="1" t="s">
        <v>2869</v>
      </c>
      <c r="G2846" s="1">
        <v>0.187492195265</v>
      </c>
    </row>
    <row r="2847" ht="15.75" customHeight="1">
      <c r="A2847" s="1" t="str">
        <f t="shared" si="243"/>
        <v>CPSF3</v>
      </c>
      <c r="B2847" s="1" t="s">
        <v>256</v>
      </c>
      <c r="C2847" s="1">
        <v>9563850.0</v>
      </c>
      <c r="D2847" s="1" t="s">
        <v>14</v>
      </c>
      <c r="E2847" s="1">
        <v>23.0</v>
      </c>
      <c r="F2847" s="1" t="s">
        <v>2870</v>
      </c>
      <c r="G2847" s="1">
        <v>0.670318369716</v>
      </c>
    </row>
    <row r="2848" ht="15.75" customHeight="1">
      <c r="A2848" s="1" t="str">
        <f t="shared" si="243"/>
        <v>CPSF3</v>
      </c>
      <c r="B2848" s="1" t="s">
        <v>256</v>
      </c>
      <c r="C2848" s="1">
        <v>9563855.0</v>
      </c>
      <c r="D2848" s="1" t="s">
        <v>8</v>
      </c>
      <c r="E2848" s="1">
        <v>22.0</v>
      </c>
      <c r="F2848" s="1" t="s">
        <v>2871</v>
      </c>
      <c r="G2848" s="1">
        <v>1.66782326745</v>
      </c>
    </row>
    <row r="2849" ht="15.75" customHeight="1">
      <c r="A2849" s="1" t="str">
        <f t="shared" si="243"/>
        <v>CPSF3</v>
      </c>
      <c r="B2849" s="1" t="s">
        <v>256</v>
      </c>
      <c r="C2849" s="1">
        <v>9563775.0</v>
      </c>
      <c r="D2849" s="1" t="s">
        <v>14</v>
      </c>
      <c r="E2849" s="1">
        <v>24.0</v>
      </c>
      <c r="F2849" s="1" t="s">
        <v>2872</v>
      </c>
      <c r="G2849" s="1">
        <v>0.0468627472016</v>
      </c>
    </row>
    <row r="2850" ht="15.75" customHeight="1">
      <c r="A2850" s="1" t="str">
        <f t="shared" si="243"/>
        <v>CPSF3</v>
      </c>
      <c r="B2850" s="1" t="s">
        <v>256</v>
      </c>
      <c r="C2850" s="1">
        <v>9563769.0</v>
      </c>
      <c r="D2850" s="1" t="s">
        <v>14</v>
      </c>
      <c r="E2850" s="1">
        <v>23.0</v>
      </c>
      <c r="F2850" s="1" t="s">
        <v>2873</v>
      </c>
      <c r="G2850" s="1">
        <v>0.109889716987</v>
      </c>
    </row>
    <row r="2851" ht="15.75" customHeight="1">
      <c r="A2851" s="1" t="str">
        <f t="shared" si="243"/>
        <v>CPSF3</v>
      </c>
      <c r="B2851" s="1" t="s">
        <v>256</v>
      </c>
      <c r="C2851" s="1">
        <v>9563749.0</v>
      </c>
      <c r="D2851" s="1" t="s">
        <v>14</v>
      </c>
      <c r="E2851" s="1">
        <v>23.0</v>
      </c>
      <c r="F2851" s="1" t="s">
        <v>2874</v>
      </c>
      <c r="G2851" s="1">
        <v>0.110037749842</v>
      </c>
    </row>
    <row r="2852" ht="15.75" customHeight="1">
      <c r="A2852" s="1" t="str">
        <f t="shared" si="243"/>
        <v>CPSF3</v>
      </c>
      <c r="B2852" s="1" t="s">
        <v>256</v>
      </c>
      <c r="C2852" s="1">
        <v>9563739.0</v>
      </c>
      <c r="D2852" s="1" t="s">
        <v>14</v>
      </c>
      <c r="E2852" s="1">
        <v>22.0</v>
      </c>
      <c r="F2852" s="1" t="s">
        <v>2875</v>
      </c>
      <c r="G2852" s="1">
        <v>0.00918553234157</v>
      </c>
    </row>
    <row r="2853" ht="15.75" customHeight="1">
      <c r="A2853" s="1" t="str">
        <f t="shared" si="243"/>
        <v>CPSF3</v>
      </c>
      <c r="B2853" s="1" t="s">
        <v>256</v>
      </c>
      <c r="C2853" s="1">
        <v>9563886.0</v>
      </c>
      <c r="D2853" s="1" t="s">
        <v>8</v>
      </c>
      <c r="E2853" s="1">
        <v>24.0</v>
      </c>
      <c r="F2853" s="1" t="s">
        <v>2876</v>
      </c>
      <c r="G2853" s="1">
        <v>0.0668554204347</v>
      </c>
    </row>
    <row r="2854" ht="15.75" customHeight="1">
      <c r="A2854" s="1" t="str">
        <f t="shared" si="243"/>
        <v>CPSF3</v>
      </c>
      <c r="B2854" s="1" t="s">
        <v>256</v>
      </c>
      <c r="C2854" s="1">
        <v>9563875.0</v>
      </c>
      <c r="D2854" s="1" t="s">
        <v>8</v>
      </c>
      <c r="E2854" s="1">
        <v>24.0</v>
      </c>
      <c r="F2854" s="1" t="s">
        <v>2877</v>
      </c>
      <c r="G2854" s="1">
        <v>0.661858362834</v>
      </c>
    </row>
    <row r="2855" ht="15.75" customHeight="1">
      <c r="A2855" s="1" t="str">
        <f t="shared" si="243"/>
        <v>CPSF3</v>
      </c>
      <c r="B2855" s="1" t="s">
        <v>256</v>
      </c>
      <c r="C2855" s="1">
        <v>9563996.0</v>
      </c>
      <c r="D2855" s="1" t="s">
        <v>14</v>
      </c>
      <c r="E2855" s="1">
        <v>24.0</v>
      </c>
      <c r="F2855" s="1" t="s">
        <v>2878</v>
      </c>
      <c r="G2855" s="1">
        <v>0.412688012268</v>
      </c>
    </row>
    <row r="2856" ht="15.75" customHeight="1">
      <c r="A2856" s="1" t="str">
        <f t="shared" ref="A2856:A2865" si="244">"CPSF4"</f>
        <v>CPSF4</v>
      </c>
      <c r="B2856" s="1" t="s">
        <v>715</v>
      </c>
      <c r="C2856" s="1">
        <v>9.9036729E7</v>
      </c>
      <c r="D2856" s="1" t="s">
        <v>14</v>
      </c>
      <c r="E2856" s="1">
        <v>23.0</v>
      </c>
      <c r="F2856" s="1" t="s">
        <v>2879</v>
      </c>
      <c r="G2856" s="1">
        <v>-0.0677924447815</v>
      </c>
    </row>
    <row r="2857" ht="15.75" customHeight="1">
      <c r="A2857" s="1" t="str">
        <f t="shared" si="244"/>
        <v>CPSF4</v>
      </c>
      <c r="B2857" s="1" t="s">
        <v>715</v>
      </c>
      <c r="C2857" s="1">
        <v>9.9036828E7</v>
      </c>
      <c r="D2857" s="1" t="s">
        <v>14</v>
      </c>
      <c r="E2857" s="1">
        <v>25.0</v>
      </c>
      <c r="F2857" s="1" t="s">
        <v>2880</v>
      </c>
      <c r="G2857" s="1">
        <v>1.61504815338</v>
      </c>
    </row>
    <row r="2858" ht="15.75" customHeight="1">
      <c r="A2858" s="1" t="str">
        <f t="shared" si="244"/>
        <v>CPSF4</v>
      </c>
      <c r="B2858" s="1" t="s">
        <v>715</v>
      </c>
      <c r="C2858" s="1">
        <v>9.9036776E7</v>
      </c>
      <c r="D2858" s="1" t="s">
        <v>14</v>
      </c>
      <c r="E2858" s="1">
        <v>25.0</v>
      </c>
      <c r="F2858" s="1" t="s">
        <v>2881</v>
      </c>
      <c r="G2858" s="1">
        <v>0.251224059364</v>
      </c>
    </row>
    <row r="2859" ht="15.75" customHeight="1">
      <c r="A2859" s="1" t="str">
        <f t="shared" si="244"/>
        <v>CPSF4</v>
      </c>
      <c r="B2859" s="1" t="s">
        <v>715</v>
      </c>
      <c r="C2859" s="1">
        <v>9.9036762E7</v>
      </c>
      <c r="D2859" s="1" t="s">
        <v>14</v>
      </c>
      <c r="E2859" s="1">
        <v>23.0</v>
      </c>
      <c r="F2859" s="1" t="s">
        <v>2882</v>
      </c>
      <c r="G2859" s="1">
        <v>0.208843104632</v>
      </c>
    </row>
    <row r="2860" ht="15.75" customHeight="1">
      <c r="A2860" s="1" t="str">
        <f t="shared" si="244"/>
        <v>CPSF4</v>
      </c>
      <c r="B2860" s="1" t="s">
        <v>715</v>
      </c>
      <c r="C2860" s="1">
        <v>9.9036685E7</v>
      </c>
      <c r="D2860" s="1" t="s">
        <v>14</v>
      </c>
      <c r="E2860" s="1">
        <v>24.0</v>
      </c>
      <c r="F2860" s="1" t="s">
        <v>2883</v>
      </c>
      <c r="G2860" s="1">
        <v>0.854188656453</v>
      </c>
    </row>
    <row r="2861" ht="15.75" customHeight="1">
      <c r="A2861" s="1" t="str">
        <f t="shared" si="244"/>
        <v>CPSF4</v>
      </c>
      <c r="B2861" s="1" t="s">
        <v>715</v>
      </c>
      <c r="C2861" s="1">
        <v>9.9036794E7</v>
      </c>
      <c r="D2861" s="1" t="s">
        <v>8</v>
      </c>
      <c r="E2861" s="1">
        <v>22.0</v>
      </c>
      <c r="F2861" s="1" t="s">
        <v>2884</v>
      </c>
      <c r="G2861" s="1">
        <v>0.279869143653</v>
      </c>
    </row>
    <row r="2862" ht="15.75" customHeight="1">
      <c r="A2862" s="1" t="str">
        <f t="shared" si="244"/>
        <v>CPSF4</v>
      </c>
      <c r="B2862" s="1" t="s">
        <v>715</v>
      </c>
      <c r="C2862" s="1">
        <v>9.903682E7</v>
      </c>
      <c r="D2862" s="1" t="s">
        <v>8</v>
      </c>
      <c r="E2862" s="1">
        <v>24.0</v>
      </c>
      <c r="F2862" s="1" t="s">
        <v>2885</v>
      </c>
      <c r="G2862" s="1">
        <v>0.188847402007</v>
      </c>
    </row>
    <row r="2863" ht="15.75" customHeight="1">
      <c r="A2863" s="1" t="str">
        <f t="shared" si="244"/>
        <v>CPSF4</v>
      </c>
      <c r="B2863" s="1" t="s">
        <v>715</v>
      </c>
      <c r="C2863" s="1">
        <v>9.9036783E7</v>
      </c>
      <c r="D2863" s="1" t="s">
        <v>8</v>
      </c>
      <c r="E2863" s="1">
        <v>24.0</v>
      </c>
      <c r="F2863" s="1" t="s">
        <v>2886</v>
      </c>
      <c r="G2863" s="1">
        <v>0.530763190169</v>
      </c>
    </row>
    <row r="2864" ht="15.75" customHeight="1">
      <c r="A2864" s="1" t="str">
        <f t="shared" si="244"/>
        <v>CPSF4</v>
      </c>
      <c r="B2864" s="1" t="s">
        <v>715</v>
      </c>
      <c r="C2864" s="1">
        <v>9.9036697E7</v>
      </c>
      <c r="D2864" s="1" t="s">
        <v>8</v>
      </c>
      <c r="E2864" s="1">
        <v>23.0</v>
      </c>
      <c r="F2864" s="1" t="s">
        <v>2887</v>
      </c>
      <c r="G2864" s="1">
        <v>-0.00973537782122</v>
      </c>
    </row>
    <row r="2865" ht="15.75" customHeight="1">
      <c r="A2865" s="1" t="str">
        <f t="shared" si="244"/>
        <v>CPSF4</v>
      </c>
      <c r="B2865" s="1" t="s">
        <v>715</v>
      </c>
      <c r="C2865" s="1">
        <v>9.9036674E7</v>
      </c>
      <c r="D2865" s="1" t="s">
        <v>14</v>
      </c>
      <c r="E2865" s="1">
        <v>24.0</v>
      </c>
      <c r="F2865" s="1" t="s">
        <v>2888</v>
      </c>
      <c r="G2865" s="1">
        <v>0.0728651660122</v>
      </c>
    </row>
    <row r="2866" ht="15.75" customHeight="1">
      <c r="A2866" s="1" t="str">
        <f t="shared" ref="A2866:A2880" si="245">"CPSF6"</f>
        <v>CPSF6</v>
      </c>
      <c r="B2866" s="1" t="s">
        <v>379</v>
      </c>
      <c r="C2866" s="1">
        <v>6.9633553E7</v>
      </c>
      <c r="D2866" s="1" t="s">
        <v>8</v>
      </c>
      <c r="E2866" s="1">
        <v>23.0</v>
      </c>
      <c r="F2866" s="1" t="s">
        <v>2889</v>
      </c>
      <c r="G2866" s="1">
        <v>0.0473984025132</v>
      </c>
    </row>
    <row r="2867" ht="15.75" customHeight="1">
      <c r="A2867" s="1" t="str">
        <f t="shared" si="245"/>
        <v>CPSF6</v>
      </c>
      <c r="B2867" s="1" t="s">
        <v>379</v>
      </c>
      <c r="C2867" s="1">
        <v>6.9633524E7</v>
      </c>
      <c r="D2867" s="1" t="s">
        <v>14</v>
      </c>
      <c r="E2867" s="1">
        <v>24.0</v>
      </c>
      <c r="F2867" s="1" t="s">
        <v>2890</v>
      </c>
      <c r="G2867" s="1">
        <v>0.00946191759075</v>
      </c>
    </row>
    <row r="2868" ht="15.75" customHeight="1">
      <c r="A2868" s="1" t="str">
        <f t="shared" si="245"/>
        <v>CPSF6</v>
      </c>
      <c r="B2868" s="1" t="s">
        <v>379</v>
      </c>
      <c r="C2868" s="1">
        <v>6.9633549E7</v>
      </c>
      <c r="D2868" s="1" t="s">
        <v>14</v>
      </c>
      <c r="E2868" s="1">
        <v>24.0</v>
      </c>
      <c r="F2868" s="1" t="s">
        <v>2891</v>
      </c>
      <c r="G2868" s="1">
        <v>0.292631909678</v>
      </c>
    </row>
    <row r="2869" ht="15.75" customHeight="1">
      <c r="A2869" s="1" t="str">
        <f t="shared" si="245"/>
        <v>CPSF6</v>
      </c>
      <c r="B2869" s="1" t="s">
        <v>379</v>
      </c>
      <c r="C2869" s="1">
        <v>6.9633286E7</v>
      </c>
      <c r="D2869" s="1" t="s">
        <v>8</v>
      </c>
      <c r="E2869" s="1">
        <v>24.0</v>
      </c>
      <c r="F2869" s="1" t="s">
        <v>2892</v>
      </c>
      <c r="G2869" s="1">
        <v>-0.0125024123617</v>
      </c>
    </row>
    <row r="2870" ht="15.75" customHeight="1">
      <c r="A2870" s="1" t="str">
        <f t="shared" si="245"/>
        <v>CPSF6</v>
      </c>
      <c r="B2870" s="1" t="s">
        <v>379</v>
      </c>
      <c r="C2870" s="1">
        <v>6.9633315E7</v>
      </c>
      <c r="D2870" s="1" t="s">
        <v>8</v>
      </c>
      <c r="E2870" s="1">
        <v>24.0</v>
      </c>
      <c r="F2870" s="1" t="s">
        <v>2893</v>
      </c>
      <c r="G2870" s="1">
        <v>0.122135816222</v>
      </c>
    </row>
    <row r="2871" ht="15.75" customHeight="1">
      <c r="A2871" s="1" t="str">
        <f t="shared" si="245"/>
        <v>CPSF6</v>
      </c>
      <c r="B2871" s="1" t="s">
        <v>379</v>
      </c>
      <c r="C2871" s="1">
        <v>6.9633343E7</v>
      </c>
      <c r="D2871" s="1" t="s">
        <v>8</v>
      </c>
      <c r="E2871" s="1">
        <v>22.0</v>
      </c>
      <c r="F2871" s="1" t="s">
        <v>2894</v>
      </c>
      <c r="G2871" s="1">
        <v>0.13491380318</v>
      </c>
    </row>
    <row r="2872" ht="15.75" customHeight="1">
      <c r="A2872" s="1" t="str">
        <f t="shared" si="245"/>
        <v>CPSF6</v>
      </c>
      <c r="B2872" s="1" t="s">
        <v>379</v>
      </c>
      <c r="C2872" s="1">
        <v>6.9633569E7</v>
      </c>
      <c r="D2872" s="1" t="s">
        <v>8</v>
      </c>
      <c r="E2872" s="1">
        <v>24.0</v>
      </c>
      <c r="F2872" s="1" t="s">
        <v>2895</v>
      </c>
      <c r="G2872" s="1">
        <v>0.131271924222</v>
      </c>
    </row>
    <row r="2873" ht="15.75" customHeight="1">
      <c r="A2873" s="1" t="str">
        <f t="shared" si="245"/>
        <v>CPSF6</v>
      </c>
      <c r="B2873" s="1" t="s">
        <v>379</v>
      </c>
      <c r="C2873" s="1">
        <v>6.9633592E7</v>
      </c>
      <c r="D2873" s="1" t="s">
        <v>8</v>
      </c>
      <c r="E2873" s="1">
        <v>23.0</v>
      </c>
      <c r="F2873" s="1" t="s">
        <v>2896</v>
      </c>
      <c r="G2873" s="1">
        <v>0.871583045076</v>
      </c>
    </row>
    <row r="2874" ht="15.75" customHeight="1">
      <c r="A2874" s="1" t="str">
        <f t="shared" si="245"/>
        <v>CPSF6</v>
      </c>
      <c r="B2874" s="1" t="s">
        <v>379</v>
      </c>
      <c r="C2874" s="1">
        <v>6.9633394E7</v>
      </c>
      <c r="D2874" s="1" t="s">
        <v>14</v>
      </c>
      <c r="E2874" s="1">
        <v>24.0</v>
      </c>
      <c r="F2874" s="1" t="s">
        <v>2897</v>
      </c>
      <c r="G2874" s="1">
        <v>1.28879779489</v>
      </c>
    </row>
    <row r="2875" ht="15.75" customHeight="1">
      <c r="A2875" s="1" t="str">
        <f t="shared" si="245"/>
        <v>CPSF6</v>
      </c>
      <c r="B2875" s="1" t="s">
        <v>379</v>
      </c>
      <c r="C2875" s="1">
        <v>6.9633441E7</v>
      </c>
      <c r="D2875" s="1" t="s">
        <v>14</v>
      </c>
      <c r="E2875" s="1">
        <v>24.0</v>
      </c>
      <c r="F2875" s="1" t="s">
        <v>2898</v>
      </c>
      <c r="G2875" s="1">
        <v>0.0319275537322</v>
      </c>
    </row>
    <row r="2876" ht="15.75" customHeight="1">
      <c r="A2876" s="1" t="str">
        <f t="shared" si="245"/>
        <v>CPSF6</v>
      </c>
      <c r="B2876" s="1" t="s">
        <v>379</v>
      </c>
      <c r="C2876" s="1">
        <v>6.9633462E7</v>
      </c>
      <c r="D2876" s="1" t="s">
        <v>14</v>
      </c>
      <c r="E2876" s="1">
        <v>23.0</v>
      </c>
      <c r="F2876" s="1" t="s">
        <v>2899</v>
      </c>
      <c r="G2876" s="1">
        <v>0.704566489486</v>
      </c>
    </row>
    <row r="2877" ht="15.75" customHeight="1">
      <c r="A2877" s="1" t="str">
        <f t="shared" si="245"/>
        <v>CPSF6</v>
      </c>
      <c r="B2877" s="1" t="s">
        <v>379</v>
      </c>
      <c r="C2877" s="1">
        <v>6.9633608E7</v>
      </c>
      <c r="D2877" s="1" t="s">
        <v>14</v>
      </c>
      <c r="E2877" s="1">
        <v>24.0</v>
      </c>
      <c r="F2877" s="1" t="s">
        <v>2900</v>
      </c>
      <c r="G2877" s="1">
        <v>0.0639165355691</v>
      </c>
    </row>
    <row r="2878" ht="15.75" customHeight="1">
      <c r="A2878" s="1" t="str">
        <f t="shared" si="245"/>
        <v>CPSF6</v>
      </c>
      <c r="B2878" s="1" t="s">
        <v>379</v>
      </c>
      <c r="C2878" s="1">
        <v>6.9633339E7</v>
      </c>
      <c r="D2878" s="1" t="s">
        <v>8</v>
      </c>
      <c r="E2878" s="1">
        <v>23.0</v>
      </c>
      <c r="F2878" s="1" t="s">
        <v>2901</v>
      </c>
      <c r="G2878" s="1">
        <v>-0.0078907313315</v>
      </c>
    </row>
    <row r="2879" ht="15.75" customHeight="1">
      <c r="A2879" s="1" t="str">
        <f t="shared" si="245"/>
        <v>CPSF6</v>
      </c>
      <c r="B2879" s="1" t="s">
        <v>379</v>
      </c>
      <c r="C2879" s="1">
        <v>6.9633482E7</v>
      </c>
      <c r="D2879" s="1" t="s">
        <v>8</v>
      </c>
      <c r="E2879" s="1">
        <v>24.0</v>
      </c>
      <c r="F2879" s="1" t="s">
        <v>2902</v>
      </c>
      <c r="G2879" s="1">
        <v>0.839619160037</v>
      </c>
    </row>
    <row r="2880" ht="15.75" customHeight="1">
      <c r="A2880" s="1" t="str">
        <f t="shared" si="245"/>
        <v>CPSF6</v>
      </c>
      <c r="B2880" s="1" t="s">
        <v>379</v>
      </c>
      <c r="C2880" s="1">
        <v>6.9633308E7</v>
      </c>
      <c r="D2880" s="1" t="s">
        <v>8</v>
      </c>
      <c r="E2880" s="1">
        <v>22.0</v>
      </c>
      <c r="F2880" s="1" t="s">
        <v>2903</v>
      </c>
      <c r="G2880" s="1">
        <v>0.0529857465161</v>
      </c>
    </row>
    <row r="2881" ht="15.75" customHeight="1">
      <c r="A2881" s="1" t="str">
        <f t="shared" ref="A2881:A2890" si="246">"CREB1"</f>
        <v>CREB1</v>
      </c>
      <c r="B2881" s="1" t="s">
        <v>256</v>
      </c>
      <c r="C2881" s="1">
        <v>2.08394629E8</v>
      </c>
      <c r="D2881" s="1" t="s">
        <v>14</v>
      </c>
      <c r="E2881" s="1">
        <v>22.0</v>
      </c>
      <c r="F2881" s="1" t="s">
        <v>2904</v>
      </c>
      <c r="G2881" s="1">
        <v>0.563400124532</v>
      </c>
    </row>
    <row r="2882" ht="15.75" customHeight="1">
      <c r="A2882" s="1" t="str">
        <f t="shared" si="246"/>
        <v>CREB1</v>
      </c>
      <c r="B2882" s="1" t="s">
        <v>256</v>
      </c>
      <c r="C2882" s="1">
        <v>2.08394651E8</v>
      </c>
      <c r="D2882" s="1" t="s">
        <v>14</v>
      </c>
      <c r="E2882" s="1">
        <v>24.0</v>
      </c>
      <c r="F2882" s="1" t="s">
        <v>2905</v>
      </c>
      <c r="G2882" s="1">
        <v>0.73979163763</v>
      </c>
    </row>
    <row r="2883" ht="15.75" customHeight="1">
      <c r="A2883" s="1" t="str">
        <f t="shared" si="246"/>
        <v>CREB1</v>
      </c>
      <c r="B2883" s="1" t="s">
        <v>256</v>
      </c>
      <c r="C2883" s="1">
        <v>2.0839466E8</v>
      </c>
      <c r="D2883" s="1" t="s">
        <v>14</v>
      </c>
      <c r="E2883" s="1">
        <v>24.0</v>
      </c>
      <c r="F2883" s="1" t="s">
        <v>2906</v>
      </c>
      <c r="G2883" s="1">
        <v>1.03444536387</v>
      </c>
    </row>
    <row r="2884" ht="15.75" customHeight="1">
      <c r="A2884" s="1" t="str">
        <f t="shared" si="246"/>
        <v>CREB1</v>
      </c>
      <c r="B2884" s="1" t="s">
        <v>256</v>
      </c>
      <c r="C2884" s="1">
        <v>2.08394726E8</v>
      </c>
      <c r="D2884" s="1" t="s">
        <v>14</v>
      </c>
      <c r="E2884" s="1">
        <v>25.0</v>
      </c>
      <c r="F2884" s="1" t="s">
        <v>2907</v>
      </c>
      <c r="G2884" s="1">
        <v>0.0011911848754</v>
      </c>
    </row>
    <row r="2885" ht="15.75" customHeight="1">
      <c r="A2885" s="1" t="str">
        <f t="shared" si="246"/>
        <v>CREB1</v>
      </c>
      <c r="B2885" s="1" t="s">
        <v>256</v>
      </c>
      <c r="C2885" s="1">
        <v>2.08394668E8</v>
      </c>
      <c r="D2885" s="1" t="s">
        <v>8</v>
      </c>
      <c r="E2885" s="1">
        <v>24.0</v>
      </c>
      <c r="F2885" s="1" t="s">
        <v>2908</v>
      </c>
      <c r="G2885" s="1">
        <v>0.201789982027</v>
      </c>
    </row>
    <row r="2886" ht="15.75" customHeight="1">
      <c r="A2886" s="1" t="str">
        <f t="shared" si="246"/>
        <v>CREB1</v>
      </c>
      <c r="B2886" s="1" t="s">
        <v>256</v>
      </c>
      <c r="C2886" s="1">
        <v>2.08394742E8</v>
      </c>
      <c r="D2886" s="1" t="s">
        <v>14</v>
      </c>
      <c r="E2886" s="1">
        <v>25.0</v>
      </c>
      <c r="F2886" s="1" t="s">
        <v>2909</v>
      </c>
      <c r="G2886" s="1">
        <v>0.424897058458</v>
      </c>
    </row>
    <row r="2887" ht="15.75" customHeight="1">
      <c r="A2887" s="1" t="str">
        <f t="shared" si="246"/>
        <v>CREB1</v>
      </c>
      <c r="B2887" s="1" t="s">
        <v>256</v>
      </c>
      <c r="C2887" s="1">
        <v>2.08394599E8</v>
      </c>
      <c r="D2887" s="1" t="s">
        <v>8</v>
      </c>
      <c r="E2887" s="1">
        <v>23.0</v>
      </c>
      <c r="F2887" s="1" t="s">
        <v>2910</v>
      </c>
      <c r="G2887" s="1">
        <v>0.624510752947</v>
      </c>
    </row>
    <row r="2888" ht="15.75" customHeight="1">
      <c r="A2888" s="1" t="str">
        <f t="shared" si="246"/>
        <v>CREB1</v>
      </c>
      <c r="B2888" s="1" t="s">
        <v>256</v>
      </c>
      <c r="C2888" s="1">
        <v>2.0839462E8</v>
      </c>
      <c r="D2888" s="1" t="s">
        <v>8</v>
      </c>
      <c r="E2888" s="1">
        <v>23.0</v>
      </c>
      <c r="F2888" s="1" t="s">
        <v>2911</v>
      </c>
      <c r="G2888" s="1">
        <v>0.410362516653</v>
      </c>
    </row>
    <row r="2889" ht="15.75" customHeight="1">
      <c r="A2889" s="1" t="str">
        <f t="shared" si="246"/>
        <v>CREB1</v>
      </c>
      <c r="B2889" s="1" t="s">
        <v>256</v>
      </c>
      <c r="C2889" s="1">
        <v>2.08394585E8</v>
      </c>
      <c r="D2889" s="1" t="s">
        <v>8</v>
      </c>
      <c r="E2889" s="1">
        <v>25.0</v>
      </c>
      <c r="F2889" s="1" t="s">
        <v>2912</v>
      </c>
      <c r="G2889" s="1">
        <v>0.296061555915</v>
      </c>
    </row>
    <row r="2890" ht="15.75" customHeight="1">
      <c r="A2890" s="1" t="str">
        <f t="shared" si="246"/>
        <v>CREB1</v>
      </c>
      <c r="B2890" s="1" t="s">
        <v>256</v>
      </c>
      <c r="C2890" s="1">
        <v>2.08394754E8</v>
      </c>
      <c r="D2890" s="1" t="s">
        <v>14</v>
      </c>
      <c r="E2890" s="1">
        <v>24.0</v>
      </c>
      <c r="F2890" s="1" t="s">
        <v>2913</v>
      </c>
      <c r="G2890" s="1">
        <v>1.2257629985</v>
      </c>
    </row>
    <row r="2891" ht="15.75" customHeight="1">
      <c r="A2891" s="1" t="str">
        <f t="shared" ref="A2891:A2900" si="247">"CREBBP"</f>
        <v>CREBBP</v>
      </c>
      <c r="B2891" s="1" t="s">
        <v>7</v>
      </c>
      <c r="C2891" s="1">
        <v>3930645.0</v>
      </c>
      <c r="D2891" s="1" t="s">
        <v>14</v>
      </c>
      <c r="E2891" s="1">
        <v>24.0</v>
      </c>
      <c r="F2891" s="1" t="s">
        <v>2914</v>
      </c>
      <c r="G2891" s="1">
        <v>0.196566540334</v>
      </c>
    </row>
    <row r="2892" ht="15.75" customHeight="1">
      <c r="A2892" s="1" t="str">
        <f t="shared" si="247"/>
        <v>CREBBP</v>
      </c>
      <c r="B2892" s="1" t="s">
        <v>7</v>
      </c>
      <c r="C2892" s="1">
        <v>3930535.0</v>
      </c>
      <c r="D2892" s="1" t="s">
        <v>8</v>
      </c>
      <c r="E2892" s="1">
        <v>24.0</v>
      </c>
      <c r="F2892" s="1" t="s">
        <v>2915</v>
      </c>
      <c r="G2892" s="1">
        <v>0.815350765876</v>
      </c>
    </row>
    <row r="2893" ht="15.75" customHeight="1">
      <c r="A2893" s="1" t="str">
        <f t="shared" si="247"/>
        <v>CREBBP</v>
      </c>
      <c r="B2893" s="1" t="s">
        <v>7</v>
      </c>
      <c r="C2893" s="1">
        <v>3930647.0</v>
      </c>
      <c r="D2893" s="1" t="s">
        <v>8</v>
      </c>
      <c r="E2893" s="1">
        <v>23.0</v>
      </c>
      <c r="F2893" s="1" t="s">
        <v>2916</v>
      </c>
      <c r="G2893" s="1">
        <v>0.909686976686</v>
      </c>
    </row>
    <row r="2894" ht="15.75" customHeight="1">
      <c r="A2894" s="1" t="str">
        <f t="shared" si="247"/>
        <v>CREBBP</v>
      </c>
      <c r="B2894" s="1" t="s">
        <v>7</v>
      </c>
      <c r="C2894" s="1">
        <v>3930447.0</v>
      </c>
      <c r="D2894" s="1" t="s">
        <v>14</v>
      </c>
      <c r="E2894" s="1">
        <v>22.0</v>
      </c>
      <c r="F2894" s="1" t="s">
        <v>2917</v>
      </c>
      <c r="G2894" s="1">
        <v>-0.0275833429482</v>
      </c>
    </row>
    <row r="2895" ht="15.75" customHeight="1">
      <c r="A2895" s="1" t="str">
        <f t="shared" si="247"/>
        <v>CREBBP</v>
      </c>
      <c r="B2895" s="1" t="s">
        <v>7</v>
      </c>
      <c r="C2895" s="1">
        <v>3930554.0</v>
      </c>
      <c r="D2895" s="1" t="s">
        <v>14</v>
      </c>
      <c r="E2895" s="1">
        <v>24.0</v>
      </c>
      <c r="F2895" s="1" t="s">
        <v>2918</v>
      </c>
      <c r="G2895" s="1">
        <v>1.27496225744</v>
      </c>
    </row>
    <row r="2896" ht="15.75" customHeight="1">
      <c r="A2896" s="1" t="str">
        <f t="shared" si="247"/>
        <v>CREBBP</v>
      </c>
      <c r="B2896" s="1" t="s">
        <v>7</v>
      </c>
      <c r="C2896" s="1">
        <v>3930628.0</v>
      </c>
      <c r="D2896" s="1" t="s">
        <v>14</v>
      </c>
      <c r="E2896" s="1">
        <v>23.0</v>
      </c>
      <c r="F2896" s="1" t="s">
        <v>2919</v>
      </c>
      <c r="G2896" s="1">
        <v>0.331390206934</v>
      </c>
    </row>
    <row r="2897" ht="15.75" customHeight="1">
      <c r="A2897" s="1" t="str">
        <f t="shared" si="247"/>
        <v>CREBBP</v>
      </c>
      <c r="B2897" s="1" t="s">
        <v>7</v>
      </c>
      <c r="C2897" s="1">
        <v>3930635.0</v>
      </c>
      <c r="D2897" s="1" t="s">
        <v>14</v>
      </c>
      <c r="E2897" s="1">
        <v>23.0</v>
      </c>
      <c r="F2897" s="1" t="s">
        <v>2920</v>
      </c>
      <c r="G2897" s="1">
        <v>0.195998579576</v>
      </c>
    </row>
    <row r="2898" ht="15.75" customHeight="1">
      <c r="A2898" s="1" t="str">
        <f t="shared" si="247"/>
        <v>CREBBP</v>
      </c>
      <c r="B2898" s="1" t="s">
        <v>7</v>
      </c>
      <c r="C2898" s="1">
        <v>3930470.0</v>
      </c>
      <c r="D2898" s="1" t="s">
        <v>8</v>
      </c>
      <c r="E2898" s="1">
        <v>24.0</v>
      </c>
      <c r="F2898" s="1" t="s">
        <v>2921</v>
      </c>
      <c r="G2898" s="1">
        <v>0.0353285991613</v>
      </c>
    </row>
    <row r="2899" ht="15.75" customHeight="1">
      <c r="A2899" s="1" t="str">
        <f t="shared" si="247"/>
        <v>CREBBP</v>
      </c>
      <c r="B2899" s="1" t="s">
        <v>7</v>
      </c>
      <c r="C2899" s="1">
        <v>3930693.0</v>
      </c>
      <c r="D2899" s="1" t="s">
        <v>14</v>
      </c>
      <c r="E2899" s="1">
        <v>21.0</v>
      </c>
      <c r="F2899" s="1" t="s">
        <v>2922</v>
      </c>
      <c r="G2899" s="1">
        <v>0.435138910157</v>
      </c>
    </row>
    <row r="2900" ht="15.75" customHeight="1">
      <c r="A2900" s="1" t="str">
        <f t="shared" si="247"/>
        <v>CREBBP</v>
      </c>
      <c r="B2900" s="1" t="s">
        <v>7</v>
      </c>
      <c r="C2900" s="1">
        <v>3930677.0</v>
      </c>
      <c r="D2900" s="1" t="s">
        <v>14</v>
      </c>
      <c r="E2900" s="1">
        <v>24.0</v>
      </c>
      <c r="F2900" s="1" t="s">
        <v>2923</v>
      </c>
      <c r="G2900" s="1">
        <v>0.780991096442</v>
      </c>
    </row>
    <row r="2901" ht="15.75" customHeight="1">
      <c r="A2901" s="1" t="str">
        <f t="shared" ref="A2901:A2909" si="248">"CRIPT"</f>
        <v>CRIPT</v>
      </c>
      <c r="B2901" s="1" t="s">
        <v>256</v>
      </c>
      <c r="C2901" s="1">
        <v>4.6844406E7</v>
      </c>
      <c r="D2901" s="1" t="s">
        <v>8</v>
      </c>
      <c r="E2901" s="1">
        <v>24.0</v>
      </c>
      <c r="F2901" s="1" t="s">
        <v>2924</v>
      </c>
      <c r="G2901" s="1">
        <v>0.772013674603</v>
      </c>
    </row>
    <row r="2902" ht="15.75" customHeight="1">
      <c r="A2902" s="1" t="str">
        <f t="shared" si="248"/>
        <v>CRIPT</v>
      </c>
      <c r="B2902" s="1" t="s">
        <v>256</v>
      </c>
      <c r="C2902" s="1">
        <v>4.6844565E7</v>
      </c>
      <c r="D2902" s="1" t="s">
        <v>8</v>
      </c>
      <c r="E2902" s="1">
        <v>23.0</v>
      </c>
      <c r="F2902" s="1" t="s">
        <v>2925</v>
      </c>
      <c r="G2902" s="1">
        <v>1.0338504387</v>
      </c>
    </row>
    <row r="2903" ht="15.75" customHeight="1">
      <c r="A2903" s="1" t="str">
        <f t="shared" si="248"/>
        <v>CRIPT</v>
      </c>
      <c r="B2903" s="1" t="s">
        <v>256</v>
      </c>
      <c r="C2903" s="1">
        <v>4.6844338E7</v>
      </c>
      <c r="D2903" s="1" t="s">
        <v>14</v>
      </c>
      <c r="E2903" s="1">
        <v>22.0</v>
      </c>
      <c r="F2903" s="1" t="s">
        <v>2926</v>
      </c>
      <c r="G2903" s="1">
        <v>1.19413588669</v>
      </c>
    </row>
    <row r="2904" ht="15.75" customHeight="1">
      <c r="A2904" s="1" t="str">
        <f t="shared" si="248"/>
        <v>CRIPT</v>
      </c>
      <c r="B2904" s="1" t="s">
        <v>256</v>
      </c>
      <c r="C2904" s="1">
        <v>4.6844403E7</v>
      </c>
      <c r="D2904" s="1" t="s">
        <v>14</v>
      </c>
      <c r="E2904" s="1">
        <v>23.0</v>
      </c>
      <c r="F2904" s="1" t="s">
        <v>2927</v>
      </c>
      <c r="G2904" s="1">
        <v>0.134323626545</v>
      </c>
    </row>
    <row r="2905" ht="15.75" customHeight="1">
      <c r="A2905" s="1" t="str">
        <f t="shared" si="248"/>
        <v>CRIPT</v>
      </c>
      <c r="B2905" s="1" t="s">
        <v>256</v>
      </c>
      <c r="C2905" s="1">
        <v>4.6844415E7</v>
      </c>
      <c r="D2905" s="1" t="s">
        <v>14</v>
      </c>
      <c r="E2905" s="1">
        <v>21.0</v>
      </c>
      <c r="F2905" s="1" t="s">
        <v>2928</v>
      </c>
      <c r="G2905" s="1">
        <v>0.375542229863</v>
      </c>
    </row>
    <row r="2906" ht="15.75" customHeight="1">
      <c r="A2906" s="1" t="str">
        <f t="shared" si="248"/>
        <v>CRIPT</v>
      </c>
      <c r="B2906" s="1" t="s">
        <v>256</v>
      </c>
      <c r="C2906" s="1">
        <v>4.6844465E7</v>
      </c>
      <c r="D2906" s="1" t="s">
        <v>14</v>
      </c>
      <c r="E2906" s="1">
        <v>25.0</v>
      </c>
      <c r="F2906" s="1" t="s">
        <v>2929</v>
      </c>
      <c r="G2906" s="1">
        <v>0.444669461812</v>
      </c>
    </row>
    <row r="2907" ht="15.75" customHeight="1">
      <c r="A2907" s="1" t="str">
        <f t="shared" si="248"/>
        <v>CRIPT</v>
      </c>
      <c r="B2907" s="1" t="s">
        <v>256</v>
      </c>
      <c r="C2907" s="1">
        <v>4.68445E7</v>
      </c>
      <c r="D2907" s="1" t="s">
        <v>14</v>
      </c>
      <c r="E2907" s="1">
        <v>23.0</v>
      </c>
      <c r="F2907" s="1" t="s">
        <v>2930</v>
      </c>
      <c r="G2907" s="1">
        <v>0.459646736315</v>
      </c>
    </row>
    <row r="2908" ht="15.75" customHeight="1">
      <c r="A2908" s="1" t="str">
        <f t="shared" si="248"/>
        <v>CRIPT</v>
      </c>
      <c r="B2908" s="1" t="s">
        <v>256</v>
      </c>
      <c r="C2908" s="1">
        <v>4.6844537E7</v>
      </c>
      <c r="D2908" s="1" t="s">
        <v>14</v>
      </c>
      <c r="E2908" s="1">
        <v>23.0</v>
      </c>
      <c r="F2908" s="1" t="s">
        <v>2931</v>
      </c>
      <c r="G2908" s="1">
        <v>-0.20856770665</v>
      </c>
    </row>
    <row r="2909" ht="15.75" customHeight="1">
      <c r="A2909" s="1" t="str">
        <f t="shared" si="248"/>
        <v>CRIPT</v>
      </c>
      <c r="B2909" s="1" t="s">
        <v>256</v>
      </c>
      <c r="C2909" s="1">
        <v>4.684445E7</v>
      </c>
      <c r="D2909" s="1" t="s">
        <v>8</v>
      </c>
      <c r="E2909" s="1">
        <v>23.0</v>
      </c>
      <c r="F2909" s="1" t="s">
        <v>2932</v>
      </c>
      <c r="G2909" s="1">
        <v>0.398403772367</v>
      </c>
    </row>
    <row r="2910" ht="15.75" customHeight="1">
      <c r="A2910" s="1" t="str">
        <f t="shared" ref="A2910:A2917" si="249">"CRLS1"</f>
        <v>CRLS1</v>
      </c>
      <c r="B2910" s="1" t="s">
        <v>145</v>
      </c>
      <c r="C2910" s="1">
        <v>5986844.0</v>
      </c>
      <c r="D2910" s="1" t="s">
        <v>14</v>
      </c>
      <c r="E2910" s="1">
        <v>24.0</v>
      </c>
      <c r="F2910" s="1" t="s">
        <v>2933</v>
      </c>
      <c r="G2910" s="1">
        <v>0.127566592397</v>
      </c>
    </row>
    <row r="2911" ht="15.75" customHeight="1">
      <c r="A2911" s="1" t="str">
        <f t="shared" si="249"/>
        <v>CRLS1</v>
      </c>
      <c r="B2911" s="1" t="s">
        <v>145</v>
      </c>
      <c r="C2911" s="1">
        <v>5986890.0</v>
      </c>
      <c r="D2911" s="1" t="s">
        <v>8</v>
      </c>
      <c r="E2911" s="1">
        <v>24.0</v>
      </c>
      <c r="F2911" s="1" t="s">
        <v>2934</v>
      </c>
      <c r="G2911" s="1">
        <v>0.157556966023</v>
      </c>
    </row>
    <row r="2912" ht="15.75" customHeight="1">
      <c r="A2912" s="1" t="str">
        <f t="shared" si="249"/>
        <v>CRLS1</v>
      </c>
      <c r="B2912" s="1" t="s">
        <v>145</v>
      </c>
      <c r="C2912" s="1">
        <v>5986719.0</v>
      </c>
      <c r="D2912" s="1" t="s">
        <v>14</v>
      </c>
      <c r="E2912" s="1">
        <v>23.0</v>
      </c>
      <c r="F2912" s="1" t="s">
        <v>2935</v>
      </c>
      <c r="G2912" s="1">
        <v>-0.00788381138598</v>
      </c>
    </row>
    <row r="2913" ht="15.75" customHeight="1">
      <c r="A2913" s="1" t="str">
        <f t="shared" si="249"/>
        <v>CRLS1</v>
      </c>
      <c r="B2913" s="1" t="s">
        <v>145</v>
      </c>
      <c r="C2913" s="1">
        <v>5986745.0</v>
      </c>
      <c r="D2913" s="1" t="s">
        <v>14</v>
      </c>
      <c r="E2913" s="1">
        <v>24.0</v>
      </c>
      <c r="F2913" s="1" t="s">
        <v>2936</v>
      </c>
      <c r="G2913" s="1">
        <v>0.570321292578</v>
      </c>
    </row>
    <row r="2914" ht="15.75" customHeight="1">
      <c r="A2914" s="1" t="str">
        <f t="shared" si="249"/>
        <v>CRLS1</v>
      </c>
      <c r="B2914" s="1" t="s">
        <v>145</v>
      </c>
      <c r="C2914" s="1">
        <v>5986777.0</v>
      </c>
      <c r="D2914" s="1" t="s">
        <v>14</v>
      </c>
      <c r="E2914" s="1">
        <v>24.0</v>
      </c>
      <c r="F2914" s="1" t="s">
        <v>2937</v>
      </c>
      <c r="G2914" s="1">
        <v>0.809250749811</v>
      </c>
    </row>
    <row r="2915" ht="15.75" customHeight="1">
      <c r="A2915" s="1" t="str">
        <f t="shared" si="249"/>
        <v>CRLS1</v>
      </c>
      <c r="B2915" s="1" t="s">
        <v>145</v>
      </c>
      <c r="C2915" s="1">
        <v>5986955.0</v>
      </c>
      <c r="D2915" s="1" t="s">
        <v>14</v>
      </c>
      <c r="E2915" s="1">
        <v>23.0</v>
      </c>
      <c r="F2915" s="1" t="s">
        <v>2938</v>
      </c>
      <c r="G2915" s="1">
        <v>0.660128038639</v>
      </c>
    </row>
    <row r="2916" ht="15.75" customHeight="1">
      <c r="A2916" s="1" t="str">
        <f t="shared" si="249"/>
        <v>CRLS1</v>
      </c>
      <c r="B2916" s="1" t="s">
        <v>145</v>
      </c>
      <c r="C2916" s="1">
        <v>5986964.0</v>
      </c>
      <c r="D2916" s="1" t="s">
        <v>8</v>
      </c>
      <c r="E2916" s="1">
        <v>21.0</v>
      </c>
      <c r="F2916" s="1" t="s">
        <v>2939</v>
      </c>
      <c r="G2916" s="1">
        <v>0.353451166022</v>
      </c>
    </row>
    <row r="2917" ht="15.75" customHeight="1">
      <c r="A2917" s="1" t="str">
        <f t="shared" si="249"/>
        <v>CRLS1</v>
      </c>
      <c r="B2917" s="1" t="s">
        <v>145</v>
      </c>
      <c r="C2917" s="1">
        <v>5986949.0</v>
      </c>
      <c r="D2917" s="1" t="s">
        <v>14</v>
      </c>
      <c r="E2917" s="1">
        <v>23.0</v>
      </c>
      <c r="F2917" s="1" t="s">
        <v>2940</v>
      </c>
      <c r="G2917" s="1">
        <v>1.53062121155</v>
      </c>
    </row>
    <row r="2918" ht="15.75" customHeight="1">
      <c r="A2918" s="1" t="str">
        <f t="shared" ref="A2918:A2927" si="250">"CS"</f>
        <v>CS</v>
      </c>
      <c r="B2918" s="1" t="s">
        <v>379</v>
      </c>
      <c r="C2918" s="1">
        <v>5.6694177E7</v>
      </c>
      <c r="D2918" s="1" t="s">
        <v>8</v>
      </c>
      <c r="E2918" s="1">
        <v>24.0</v>
      </c>
      <c r="F2918" s="1" t="s">
        <v>2941</v>
      </c>
      <c r="G2918" s="1">
        <v>0.0036115508697</v>
      </c>
    </row>
    <row r="2919" ht="15.75" customHeight="1">
      <c r="A2919" s="1" t="str">
        <f t="shared" si="250"/>
        <v>CS</v>
      </c>
      <c r="B2919" s="1" t="s">
        <v>379</v>
      </c>
      <c r="C2919" s="1">
        <v>5.6694189E7</v>
      </c>
      <c r="D2919" s="1" t="s">
        <v>8</v>
      </c>
      <c r="E2919" s="1">
        <v>24.0</v>
      </c>
      <c r="F2919" s="1" t="s">
        <v>2942</v>
      </c>
      <c r="G2919" s="1">
        <v>0.278189855963</v>
      </c>
    </row>
    <row r="2920" ht="15.75" customHeight="1">
      <c r="A2920" s="1" t="str">
        <f t="shared" si="250"/>
        <v>CS</v>
      </c>
      <c r="B2920" s="1" t="s">
        <v>379</v>
      </c>
      <c r="C2920" s="1">
        <v>5.6694195E7</v>
      </c>
      <c r="D2920" s="1" t="s">
        <v>8</v>
      </c>
      <c r="E2920" s="1">
        <v>24.0</v>
      </c>
      <c r="F2920" s="1" t="s">
        <v>2943</v>
      </c>
      <c r="G2920" s="1">
        <v>0.378107729424</v>
      </c>
    </row>
    <row r="2921" ht="15.75" customHeight="1">
      <c r="A2921" s="1" t="str">
        <f t="shared" si="250"/>
        <v>CS</v>
      </c>
      <c r="B2921" s="1" t="s">
        <v>379</v>
      </c>
      <c r="C2921" s="1">
        <v>5.6694134E7</v>
      </c>
      <c r="D2921" s="1" t="s">
        <v>14</v>
      </c>
      <c r="E2921" s="1">
        <v>22.0</v>
      </c>
      <c r="F2921" s="1" t="s">
        <v>2944</v>
      </c>
      <c r="G2921" s="1">
        <v>1.5219854601</v>
      </c>
    </row>
    <row r="2922" ht="15.75" customHeight="1">
      <c r="A2922" s="1" t="str">
        <f t="shared" si="250"/>
        <v>CS</v>
      </c>
      <c r="B2922" s="1" t="s">
        <v>379</v>
      </c>
      <c r="C2922" s="1">
        <v>5.669416E7</v>
      </c>
      <c r="D2922" s="1" t="s">
        <v>14</v>
      </c>
      <c r="E2922" s="1">
        <v>24.0</v>
      </c>
      <c r="F2922" s="1" t="s">
        <v>2945</v>
      </c>
      <c r="G2922" s="1">
        <v>0.170868934901</v>
      </c>
    </row>
    <row r="2923" ht="15.75" customHeight="1">
      <c r="A2923" s="1" t="str">
        <f t="shared" si="250"/>
        <v>CS</v>
      </c>
      <c r="B2923" s="1" t="s">
        <v>379</v>
      </c>
      <c r="C2923" s="1">
        <v>5.669417E7</v>
      </c>
      <c r="D2923" s="1" t="s">
        <v>8</v>
      </c>
      <c r="E2923" s="1">
        <v>24.0</v>
      </c>
      <c r="F2923" s="1" t="s">
        <v>2946</v>
      </c>
      <c r="G2923" s="1">
        <v>0.0332692819248</v>
      </c>
    </row>
    <row r="2924" ht="15.75" customHeight="1">
      <c r="A2924" s="1" t="str">
        <f t="shared" si="250"/>
        <v>CS</v>
      </c>
      <c r="B2924" s="1" t="s">
        <v>379</v>
      </c>
      <c r="C2924" s="1">
        <v>5.6694146E7</v>
      </c>
      <c r="D2924" s="1" t="s">
        <v>8</v>
      </c>
      <c r="E2924" s="1">
        <v>24.0</v>
      </c>
      <c r="F2924" s="1" t="s">
        <v>2947</v>
      </c>
      <c r="G2924" s="1">
        <v>0.107538473814</v>
      </c>
    </row>
    <row r="2925" ht="15.75" customHeight="1">
      <c r="A2925" s="1" t="str">
        <f t="shared" si="250"/>
        <v>CS</v>
      </c>
      <c r="B2925" s="1" t="s">
        <v>379</v>
      </c>
      <c r="C2925" s="1">
        <v>5.6693928E7</v>
      </c>
      <c r="D2925" s="1" t="s">
        <v>8</v>
      </c>
      <c r="E2925" s="1">
        <v>24.0</v>
      </c>
      <c r="F2925" s="1" t="s">
        <v>2948</v>
      </c>
      <c r="G2925" s="1">
        <v>0.718094921856</v>
      </c>
    </row>
    <row r="2926" ht="15.75" customHeight="1">
      <c r="A2926" s="1" t="str">
        <f t="shared" si="250"/>
        <v>CS</v>
      </c>
      <c r="B2926" s="1" t="s">
        <v>379</v>
      </c>
      <c r="C2926" s="1">
        <v>5.6693904E7</v>
      </c>
      <c r="D2926" s="1" t="s">
        <v>8</v>
      </c>
      <c r="E2926" s="1">
        <v>23.0</v>
      </c>
      <c r="F2926" s="1" t="s">
        <v>2949</v>
      </c>
      <c r="G2926" s="1">
        <v>0.759919618043</v>
      </c>
    </row>
    <row r="2927" ht="15.75" customHeight="1">
      <c r="A2927" s="1" t="str">
        <f t="shared" si="250"/>
        <v>CS</v>
      </c>
      <c r="B2927" s="1" t="s">
        <v>379</v>
      </c>
      <c r="C2927" s="1">
        <v>5.6694184E7</v>
      </c>
      <c r="D2927" s="1" t="s">
        <v>8</v>
      </c>
      <c r="E2927" s="1">
        <v>24.0</v>
      </c>
      <c r="F2927" s="1" t="s">
        <v>2950</v>
      </c>
      <c r="G2927" s="1">
        <v>-0.0584882616516</v>
      </c>
    </row>
    <row r="2928" ht="15.75" customHeight="1">
      <c r="A2928" s="1" t="str">
        <f t="shared" ref="A2928:A2937" si="251">"CSDE1"</f>
        <v>CSDE1</v>
      </c>
      <c r="B2928" s="1" t="s">
        <v>108</v>
      </c>
      <c r="C2928" s="1">
        <v>1.15300422E8</v>
      </c>
      <c r="D2928" s="1" t="s">
        <v>8</v>
      </c>
      <c r="E2928" s="1">
        <v>24.0</v>
      </c>
      <c r="F2928" s="1" t="s">
        <v>2951</v>
      </c>
      <c r="G2928" s="1">
        <v>0.681515563291</v>
      </c>
    </row>
    <row r="2929" ht="15.75" customHeight="1">
      <c r="A2929" s="1" t="str">
        <f t="shared" si="251"/>
        <v>CSDE1</v>
      </c>
      <c r="B2929" s="1" t="s">
        <v>108</v>
      </c>
      <c r="C2929" s="1">
        <v>1.15300427E8</v>
      </c>
      <c r="D2929" s="1" t="s">
        <v>8</v>
      </c>
      <c r="E2929" s="1">
        <v>23.0</v>
      </c>
      <c r="F2929" s="1" t="s">
        <v>2952</v>
      </c>
      <c r="G2929" s="1">
        <v>0.467794995947</v>
      </c>
    </row>
    <row r="2930" ht="15.75" customHeight="1">
      <c r="A2930" s="1" t="str">
        <f t="shared" si="251"/>
        <v>CSDE1</v>
      </c>
      <c r="B2930" s="1" t="s">
        <v>108</v>
      </c>
      <c r="C2930" s="1">
        <v>1.15300525E8</v>
      </c>
      <c r="D2930" s="1" t="s">
        <v>14</v>
      </c>
      <c r="E2930" s="1">
        <v>23.0</v>
      </c>
      <c r="F2930" s="1" t="s">
        <v>2953</v>
      </c>
      <c r="G2930" s="1">
        <v>0.209018397735</v>
      </c>
    </row>
    <row r="2931" ht="15.75" customHeight="1">
      <c r="A2931" s="1" t="str">
        <f t="shared" si="251"/>
        <v>CSDE1</v>
      </c>
      <c r="B2931" s="1" t="s">
        <v>108</v>
      </c>
      <c r="C2931" s="1">
        <v>1.15300463E8</v>
      </c>
      <c r="D2931" s="1" t="s">
        <v>14</v>
      </c>
      <c r="E2931" s="1">
        <v>24.0</v>
      </c>
      <c r="F2931" s="1" t="s">
        <v>2954</v>
      </c>
      <c r="G2931" s="1">
        <v>-0.0925042220918</v>
      </c>
    </row>
    <row r="2932" ht="15.75" customHeight="1">
      <c r="A2932" s="1" t="str">
        <f t="shared" si="251"/>
        <v>CSDE1</v>
      </c>
      <c r="B2932" s="1" t="s">
        <v>108</v>
      </c>
      <c r="C2932" s="1">
        <v>1.15300592E8</v>
      </c>
      <c r="D2932" s="1" t="s">
        <v>8</v>
      </c>
      <c r="E2932" s="1">
        <v>23.0</v>
      </c>
      <c r="F2932" s="1" t="s">
        <v>2955</v>
      </c>
      <c r="G2932" s="1">
        <v>0.644365474076</v>
      </c>
    </row>
    <row r="2933" ht="15.75" customHeight="1">
      <c r="A2933" s="1" t="str">
        <f t="shared" si="251"/>
        <v>CSDE1</v>
      </c>
      <c r="B2933" s="1" t="s">
        <v>108</v>
      </c>
      <c r="C2933" s="1">
        <v>1.15300577E8</v>
      </c>
      <c r="D2933" s="1" t="s">
        <v>8</v>
      </c>
      <c r="E2933" s="1">
        <v>23.0</v>
      </c>
      <c r="F2933" s="1" t="s">
        <v>2956</v>
      </c>
      <c r="G2933" s="1">
        <v>1.0788154784</v>
      </c>
    </row>
    <row r="2934" ht="15.75" customHeight="1">
      <c r="A2934" s="1" t="str">
        <f t="shared" si="251"/>
        <v>CSDE1</v>
      </c>
      <c r="B2934" s="1" t="s">
        <v>108</v>
      </c>
      <c r="C2934" s="1">
        <v>1.15300561E8</v>
      </c>
      <c r="D2934" s="1" t="s">
        <v>8</v>
      </c>
      <c r="E2934" s="1">
        <v>24.0</v>
      </c>
      <c r="F2934" s="1" t="s">
        <v>2957</v>
      </c>
      <c r="G2934" s="1">
        <v>1.23966895831</v>
      </c>
    </row>
    <row r="2935" ht="15.75" customHeight="1">
      <c r="A2935" s="1" t="str">
        <f t="shared" si="251"/>
        <v>CSDE1</v>
      </c>
      <c r="B2935" s="1" t="s">
        <v>108</v>
      </c>
      <c r="C2935" s="1">
        <v>1.15300527E8</v>
      </c>
      <c r="D2935" s="1" t="s">
        <v>8</v>
      </c>
      <c r="E2935" s="1">
        <v>24.0</v>
      </c>
      <c r="F2935" s="1" t="s">
        <v>2958</v>
      </c>
      <c r="G2935" s="1">
        <v>0.319954026094</v>
      </c>
    </row>
    <row r="2936" ht="15.75" customHeight="1">
      <c r="A2936" s="1" t="str">
        <f t="shared" si="251"/>
        <v>CSDE1</v>
      </c>
      <c r="B2936" s="1" t="s">
        <v>108</v>
      </c>
      <c r="C2936" s="1">
        <v>1.15300518E8</v>
      </c>
      <c r="D2936" s="1" t="s">
        <v>8</v>
      </c>
      <c r="E2936" s="1">
        <v>23.0</v>
      </c>
      <c r="F2936" s="1" t="s">
        <v>2959</v>
      </c>
      <c r="G2936" s="1">
        <v>0.377127263052</v>
      </c>
    </row>
    <row r="2937" ht="15.75" customHeight="1">
      <c r="A2937" s="1" t="str">
        <f t="shared" si="251"/>
        <v>CSDE1</v>
      </c>
      <c r="B2937" s="1" t="s">
        <v>108</v>
      </c>
      <c r="C2937" s="1">
        <v>1.15300475E8</v>
      </c>
      <c r="D2937" s="1" t="s">
        <v>8</v>
      </c>
      <c r="E2937" s="1">
        <v>24.0</v>
      </c>
      <c r="F2937" s="1" t="s">
        <v>2960</v>
      </c>
      <c r="G2937" s="1">
        <v>0.504732492588</v>
      </c>
    </row>
    <row r="2938" ht="15.75" customHeight="1">
      <c r="A2938" s="1" t="str">
        <f t="shared" ref="A2938:A2954" si="252">"CSE1L"</f>
        <v>CSE1L</v>
      </c>
      <c r="B2938" s="1" t="s">
        <v>145</v>
      </c>
      <c r="C2938" s="1">
        <v>4.7663092E7</v>
      </c>
      <c r="D2938" s="1" t="s">
        <v>8</v>
      </c>
      <c r="E2938" s="1">
        <v>22.0</v>
      </c>
      <c r="F2938" s="1" t="s">
        <v>2961</v>
      </c>
      <c r="G2938" s="1">
        <v>0.535217935702</v>
      </c>
    </row>
    <row r="2939" ht="15.75" customHeight="1">
      <c r="A2939" s="1" t="str">
        <f t="shared" si="252"/>
        <v>CSE1L</v>
      </c>
      <c r="B2939" s="1" t="s">
        <v>145</v>
      </c>
      <c r="C2939" s="1">
        <v>4.7662928E7</v>
      </c>
      <c r="D2939" s="1" t="s">
        <v>14</v>
      </c>
      <c r="E2939" s="1">
        <v>23.0</v>
      </c>
      <c r="F2939" s="1" t="s">
        <v>2962</v>
      </c>
      <c r="G2939" s="1">
        <v>0.201087789361</v>
      </c>
    </row>
    <row r="2940" ht="15.75" customHeight="1">
      <c r="A2940" s="1" t="str">
        <f t="shared" si="252"/>
        <v>CSE1L</v>
      </c>
      <c r="B2940" s="1" t="s">
        <v>145</v>
      </c>
      <c r="C2940" s="1">
        <v>4.7662834E7</v>
      </c>
      <c r="D2940" s="1" t="s">
        <v>14</v>
      </c>
      <c r="E2940" s="1">
        <v>23.0</v>
      </c>
      <c r="F2940" s="1" t="s">
        <v>2963</v>
      </c>
      <c r="G2940" s="1">
        <v>0.802642388497</v>
      </c>
    </row>
    <row r="2941" ht="15.75" customHeight="1">
      <c r="A2941" s="1" t="str">
        <f t="shared" si="252"/>
        <v>CSE1L</v>
      </c>
      <c r="B2941" s="1" t="s">
        <v>145</v>
      </c>
      <c r="C2941" s="1">
        <v>4.7662866E7</v>
      </c>
      <c r="D2941" s="1" t="s">
        <v>14</v>
      </c>
      <c r="E2941" s="1">
        <v>22.0</v>
      </c>
      <c r="F2941" s="1" t="s">
        <v>2964</v>
      </c>
      <c r="G2941" s="1">
        <v>-0.0240955803121</v>
      </c>
    </row>
    <row r="2942" ht="15.75" customHeight="1">
      <c r="A2942" s="1" t="str">
        <f t="shared" si="252"/>
        <v>CSE1L</v>
      </c>
      <c r="B2942" s="1" t="s">
        <v>145</v>
      </c>
      <c r="C2942" s="1">
        <v>4.7663139E7</v>
      </c>
      <c r="D2942" s="1" t="s">
        <v>14</v>
      </c>
      <c r="E2942" s="1">
        <v>24.0</v>
      </c>
      <c r="F2942" s="1" t="s">
        <v>2965</v>
      </c>
      <c r="G2942" s="1">
        <v>0.0635408073138</v>
      </c>
    </row>
    <row r="2943" ht="15.75" customHeight="1">
      <c r="A2943" s="1" t="str">
        <f t="shared" si="252"/>
        <v>CSE1L</v>
      </c>
      <c r="B2943" s="1" t="s">
        <v>145</v>
      </c>
      <c r="C2943" s="1">
        <v>4.7663116E7</v>
      </c>
      <c r="D2943" s="1" t="s">
        <v>14</v>
      </c>
      <c r="E2943" s="1">
        <v>23.0</v>
      </c>
      <c r="F2943" s="1" t="s">
        <v>2966</v>
      </c>
      <c r="G2943" s="1">
        <v>0.0512770240508</v>
      </c>
    </row>
    <row r="2944" ht="15.75" customHeight="1">
      <c r="A2944" s="1" t="str">
        <f t="shared" si="252"/>
        <v>CSE1L</v>
      </c>
      <c r="B2944" s="1" t="s">
        <v>145</v>
      </c>
      <c r="C2944" s="1">
        <v>4.7663097E7</v>
      </c>
      <c r="D2944" s="1" t="s">
        <v>14</v>
      </c>
      <c r="E2944" s="1">
        <v>23.0</v>
      </c>
      <c r="F2944" s="1" t="s">
        <v>2967</v>
      </c>
      <c r="G2944" s="1">
        <v>0.155472729006</v>
      </c>
    </row>
    <row r="2945" ht="15.75" customHeight="1">
      <c r="A2945" s="1" t="str">
        <f t="shared" si="252"/>
        <v>CSE1L</v>
      </c>
      <c r="B2945" s="1" t="s">
        <v>145</v>
      </c>
      <c r="C2945" s="1">
        <v>4.7663003E7</v>
      </c>
      <c r="D2945" s="1" t="s">
        <v>14</v>
      </c>
      <c r="E2945" s="1">
        <v>24.0</v>
      </c>
      <c r="F2945" s="1" t="s">
        <v>2968</v>
      </c>
      <c r="G2945" s="1">
        <v>0.0247122307863</v>
      </c>
    </row>
    <row r="2946" ht="15.75" customHeight="1">
      <c r="A2946" s="1" t="str">
        <f t="shared" si="252"/>
        <v>CSE1L</v>
      </c>
      <c r="B2946" s="1" t="s">
        <v>145</v>
      </c>
      <c r="C2946" s="1">
        <v>4.7662994E7</v>
      </c>
      <c r="D2946" s="1" t="s">
        <v>14</v>
      </c>
      <c r="E2946" s="1">
        <v>23.0</v>
      </c>
      <c r="F2946" s="1" t="s">
        <v>2969</v>
      </c>
      <c r="G2946" s="1">
        <v>-0.0317627229471</v>
      </c>
    </row>
    <row r="2947" ht="15.75" customHeight="1">
      <c r="A2947" s="1" t="str">
        <f t="shared" si="252"/>
        <v>CSE1L</v>
      </c>
      <c r="B2947" s="1" t="s">
        <v>145</v>
      </c>
      <c r="C2947" s="1">
        <v>4.7662927E7</v>
      </c>
      <c r="D2947" s="1" t="s">
        <v>14</v>
      </c>
      <c r="E2947" s="1">
        <v>24.0</v>
      </c>
      <c r="F2947" s="1" t="s">
        <v>2970</v>
      </c>
      <c r="G2947" s="1">
        <v>-0.0711626432586</v>
      </c>
    </row>
    <row r="2948" ht="15.75" customHeight="1">
      <c r="A2948" s="1" t="str">
        <f t="shared" si="252"/>
        <v>CSE1L</v>
      </c>
      <c r="B2948" s="1" t="s">
        <v>145</v>
      </c>
      <c r="C2948" s="1">
        <v>4.7662888E7</v>
      </c>
      <c r="D2948" s="1" t="s">
        <v>14</v>
      </c>
      <c r="E2948" s="1">
        <v>23.0</v>
      </c>
      <c r="F2948" s="1" t="s">
        <v>2971</v>
      </c>
      <c r="G2948" s="1">
        <v>1.14323634582</v>
      </c>
    </row>
    <row r="2949" ht="15.75" customHeight="1">
      <c r="A2949" s="1" t="str">
        <f t="shared" si="252"/>
        <v>CSE1L</v>
      </c>
      <c r="B2949" s="1" t="s">
        <v>145</v>
      </c>
      <c r="C2949" s="1">
        <v>4.7662867E7</v>
      </c>
      <c r="D2949" s="1" t="s">
        <v>14</v>
      </c>
      <c r="E2949" s="1">
        <v>23.0</v>
      </c>
      <c r="F2949" s="1" t="s">
        <v>2972</v>
      </c>
      <c r="G2949" s="1">
        <v>-6.43640505025E-4</v>
      </c>
    </row>
    <row r="2950" ht="15.75" customHeight="1">
      <c r="A2950" s="1" t="str">
        <f t="shared" si="252"/>
        <v>CSE1L</v>
      </c>
      <c r="B2950" s="1" t="s">
        <v>145</v>
      </c>
      <c r="C2950" s="1">
        <v>4.7662994E7</v>
      </c>
      <c r="D2950" s="1" t="s">
        <v>14</v>
      </c>
      <c r="E2950" s="1">
        <v>24.0</v>
      </c>
      <c r="F2950" s="1" t="s">
        <v>2973</v>
      </c>
      <c r="G2950" s="1">
        <v>-0.0174782265541</v>
      </c>
    </row>
    <row r="2951" ht="15.75" customHeight="1">
      <c r="A2951" s="1" t="str">
        <f t="shared" si="252"/>
        <v>CSE1L</v>
      </c>
      <c r="B2951" s="1" t="s">
        <v>145</v>
      </c>
      <c r="C2951" s="1">
        <v>4.7663096E7</v>
      </c>
      <c r="D2951" s="1" t="s">
        <v>14</v>
      </c>
      <c r="E2951" s="1">
        <v>24.0</v>
      </c>
      <c r="F2951" s="1" t="s">
        <v>2974</v>
      </c>
      <c r="G2951" s="1">
        <v>0.0184278866035</v>
      </c>
    </row>
    <row r="2952" ht="15.75" customHeight="1">
      <c r="A2952" s="1" t="str">
        <f t="shared" si="252"/>
        <v>CSE1L</v>
      </c>
      <c r="B2952" s="1" t="s">
        <v>145</v>
      </c>
      <c r="C2952" s="1">
        <v>4.7662888E7</v>
      </c>
      <c r="D2952" s="1" t="s">
        <v>14</v>
      </c>
      <c r="E2952" s="1">
        <v>24.0</v>
      </c>
      <c r="F2952" s="1" t="s">
        <v>2975</v>
      </c>
      <c r="G2952" s="1">
        <v>1.05412126568</v>
      </c>
    </row>
    <row r="2953" ht="15.75" customHeight="1">
      <c r="A2953" s="1" t="str">
        <f t="shared" si="252"/>
        <v>CSE1L</v>
      </c>
      <c r="B2953" s="1" t="s">
        <v>145</v>
      </c>
      <c r="C2953" s="1">
        <v>4.7662933E7</v>
      </c>
      <c r="D2953" s="1" t="s">
        <v>8</v>
      </c>
      <c r="E2953" s="1">
        <v>24.0</v>
      </c>
      <c r="F2953" s="1" t="s">
        <v>2976</v>
      </c>
      <c r="G2953" s="1">
        <v>0.149961867425</v>
      </c>
    </row>
    <row r="2954" ht="15.75" customHeight="1">
      <c r="A2954" s="1" t="str">
        <f t="shared" si="252"/>
        <v>CSE1L</v>
      </c>
      <c r="B2954" s="1" t="s">
        <v>145</v>
      </c>
      <c r="C2954" s="1">
        <v>4.7663102E7</v>
      </c>
      <c r="D2954" s="1" t="s">
        <v>14</v>
      </c>
      <c r="E2954" s="1">
        <v>24.0</v>
      </c>
      <c r="F2954" s="1" t="s">
        <v>2977</v>
      </c>
      <c r="G2954" s="1">
        <v>0.00130604882818</v>
      </c>
    </row>
    <row r="2955" ht="15.75" customHeight="1">
      <c r="A2955" s="1" t="str">
        <f t="shared" ref="A2955:A2964" si="253">"CSNK2A1"</f>
        <v>CSNK2A1</v>
      </c>
      <c r="B2955" s="1" t="s">
        <v>145</v>
      </c>
      <c r="C2955" s="1">
        <v>524211.0</v>
      </c>
      <c r="D2955" s="1" t="s">
        <v>8</v>
      </c>
      <c r="E2955" s="1">
        <v>23.0</v>
      </c>
      <c r="F2955" s="1" t="s">
        <v>2978</v>
      </c>
      <c r="G2955" s="1">
        <v>0.444863926908</v>
      </c>
    </row>
    <row r="2956" ht="15.75" customHeight="1">
      <c r="A2956" s="1" t="str">
        <f t="shared" si="253"/>
        <v>CSNK2A1</v>
      </c>
      <c r="B2956" s="1" t="s">
        <v>145</v>
      </c>
      <c r="C2956" s="1">
        <v>524252.0</v>
      </c>
      <c r="D2956" s="1" t="s">
        <v>8</v>
      </c>
      <c r="E2956" s="1">
        <v>24.0</v>
      </c>
      <c r="F2956" s="1" t="s">
        <v>2979</v>
      </c>
      <c r="G2956" s="1">
        <v>0.256335738127</v>
      </c>
    </row>
    <row r="2957" ht="15.75" customHeight="1">
      <c r="A2957" s="1" t="str">
        <f t="shared" si="253"/>
        <v>CSNK2A1</v>
      </c>
      <c r="B2957" s="1" t="s">
        <v>145</v>
      </c>
      <c r="C2957" s="1">
        <v>524258.0</v>
      </c>
      <c r="D2957" s="1" t="s">
        <v>8</v>
      </c>
      <c r="E2957" s="1">
        <v>24.0</v>
      </c>
      <c r="F2957" s="1" t="s">
        <v>2980</v>
      </c>
      <c r="G2957" s="1">
        <v>0.487443126434</v>
      </c>
    </row>
    <row r="2958" ht="15.75" customHeight="1">
      <c r="A2958" s="1" t="str">
        <f t="shared" si="253"/>
        <v>CSNK2A1</v>
      </c>
      <c r="B2958" s="1" t="s">
        <v>145</v>
      </c>
      <c r="C2958" s="1">
        <v>524270.0</v>
      </c>
      <c r="D2958" s="1" t="s">
        <v>8</v>
      </c>
      <c r="E2958" s="1">
        <v>24.0</v>
      </c>
      <c r="F2958" s="1" t="s">
        <v>2981</v>
      </c>
      <c r="G2958" s="1">
        <v>-0.13030464474</v>
      </c>
    </row>
    <row r="2959" ht="15.75" customHeight="1">
      <c r="A2959" s="1" t="str">
        <f t="shared" si="253"/>
        <v>CSNK2A1</v>
      </c>
      <c r="B2959" s="1" t="s">
        <v>145</v>
      </c>
      <c r="C2959" s="1">
        <v>524311.0</v>
      </c>
      <c r="D2959" s="1" t="s">
        <v>14</v>
      </c>
      <c r="E2959" s="1">
        <v>24.0</v>
      </c>
      <c r="F2959" s="1" t="s">
        <v>2982</v>
      </c>
      <c r="G2959" s="1">
        <v>1.06210695847</v>
      </c>
    </row>
    <row r="2960" ht="15.75" customHeight="1">
      <c r="A2960" s="1" t="str">
        <f t="shared" si="253"/>
        <v>CSNK2A1</v>
      </c>
      <c r="B2960" s="1" t="s">
        <v>145</v>
      </c>
      <c r="C2960" s="1">
        <v>524244.0</v>
      </c>
      <c r="D2960" s="1" t="s">
        <v>14</v>
      </c>
      <c r="E2960" s="1">
        <v>24.0</v>
      </c>
      <c r="F2960" s="1" t="s">
        <v>2983</v>
      </c>
      <c r="G2960" s="1">
        <v>0.270724159562</v>
      </c>
    </row>
    <row r="2961" ht="15.75" customHeight="1">
      <c r="A2961" s="1" t="str">
        <f t="shared" si="253"/>
        <v>CSNK2A1</v>
      </c>
      <c r="B2961" s="1" t="s">
        <v>145</v>
      </c>
      <c r="C2961" s="1">
        <v>524219.0</v>
      </c>
      <c r="D2961" s="1" t="s">
        <v>14</v>
      </c>
      <c r="E2961" s="1">
        <v>24.0</v>
      </c>
      <c r="F2961" s="1" t="s">
        <v>2984</v>
      </c>
      <c r="G2961" s="1">
        <v>0.792049188105</v>
      </c>
    </row>
    <row r="2962" ht="15.75" customHeight="1">
      <c r="A2962" s="1" t="str">
        <f t="shared" si="253"/>
        <v>CSNK2A1</v>
      </c>
      <c r="B2962" s="1" t="s">
        <v>145</v>
      </c>
      <c r="C2962" s="1">
        <v>524461.0</v>
      </c>
      <c r="D2962" s="1" t="s">
        <v>8</v>
      </c>
      <c r="E2962" s="1">
        <v>23.0</v>
      </c>
      <c r="F2962" s="1" t="s">
        <v>2985</v>
      </c>
      <c r="G2962" s="1">
        <v>0.159154560818</v>
      </c>
    </row>
    <row r="2963" ht="15.75" customHeight="1">
      <c r="A2963" s="1" t="str">
        <f t="shared" si="253"/>
        <v>CSNK2A1</v>
      </c>
      <c r="B2963" s="1" t="s">
        <v>145</v>
      </c>
      <c r="C2963" s="1">
        <v>524191.0</v>
      </c>
      <c r="D2963" s="1" t="s">
        <v>14</v>
      </c>
      <c r="E2963" s="1">
        <v>24.0</v>
      </c>
      <c r="F2963" s="1" t="s">
        <v>2986</v>
      </c>
      <c r="G2963" s="1">
        <v>0.0666287958789</v>
      </c>
    </row>
    <row r="2964" ht="15.75" customHeight="1">
      <c r="A2964" s="1" t="str">
        <f t="shared" si="253"/>
        <v>CSNK2A1</v>
      </c>
      <c r="B2964" s="1" t="s">
        <v>145</v>
      </c>
      <c r="C2964" s="1">
        <v>524305.0</v>
      </c>
      <c r="D2964" s="1" t="s">
        <v>8</v>
      </c>
      <c r="E2964" s="1">
        <v>23.0</v>
      </c>
      <c r="F2964" s="1" t="s">
        <v>2987</v>
      </c>
      <c r="G2964" s="1">
        <v>1.14584385343</v>
      </c>
    </row>
    <row r="2965" ht="15.75" customHeight="1">
      <c r="A2965" s="1" t="str">
        <f t="shared" ref="A2965:A2981" si="254">"CSTF1"</f>
        <v>CSTF1</v>
      </c>
      <c r="B2965" s="1" t="s">
        <v>145</v>
      </c>
      <c r="C2965" s="1">
        <v>5.4967649E7</v>
      </c>
      <c r="D2965" s="1" t="s">
        <v>14</v>
      </c>
      <c r="E2965" s="1">
        <v>23.0</v>
      </c>
      <c r="F2965" s="1" t="s">
        <v>2988</v>
      </c>
      <c r="G2965" s="1">
        <v>0.252005733748</v>
      </c>
    </row>
    <row r="2966" ht="15.75" customHeight="1">
      <c r="A2966" s="1" t="str">
        <f t="shared" si="254"/>
        <v>CSTF1</v>
      </c>
      <c r="B2966" s="1" t="s">
        <v>145</v>
      </c>
      <c r="C2966" s="1">
        <v>5.4967698E7</v>
      </c>
      <c r="D2966" s="1" t="s">
        <v>14</v>
      </c>
      <c r="E2966" s="1">
        <v>24.0</v>
      </c>
      <c r="F2966" s="1" t="s">
        <v>2989</v>
      </c>
      <c r="G2966" s="1">
        <v>0.880797845074</v>
      </c>
    </row>
    <row r="2967" ht="15.75" customHeight="1">
      <c r="A2967" s="1" t="str">
        <f t="shared" si="254"/>
        <v>CSTF1</v>
      </c>
      <c r="B2967" s="1" t="s">
        <v>145</v>
      </c>
      <c r="C2967" s="1">
        <v>5.4967658E7</v>
      </c>
      <c r="D2967" s="1" t="s">
        <v>14</v>
      </c>
      <c r="E2967" s="1">
        <v>22.0</v>
      </c>
      <c r="F2967" s="1" t="s">
        <v>2990</v>
      </c>
      <c r="G2967" s="1">
        <v>0.344820615867</v>
      </c>
    </row>
    <row r="2968" ht="15.75" customHeight="1">
      <c r="A2968" s="1" t="str">
        <f t="shared" si="254"/>
        <v>CSTF1</v>
      </c>
      <c r="B2968" s="1" t="s">
        <v>145</v>
      </c>
      <c r="C2968" s="1">
        <v>5.4967432E7</v>
      </c>
      <c r="D2968" s="1" t="s">
        <v>8</v>
      </c>
      <c r="E2968" s="1">
        <v>23.0</v>
      </c>
      <c r="F2968" s="1" t="s">
        <v>2991</v>
      </c>
      <c r="G2968" s="1">
        <v>0.0506387510374</v>
      </c>
    </row>
    <row r="2969" ht="15.75" customHeight="1">
      <c r="A2969" s="1" t="str">
        <f t="shared" si="254"/>
        <v>CSTF1</v>
      </c>
      <c r="B2969" s="1" t="s">
        <v>145</v>
      </c>
      <c r="C2969" s="1">
        <v>5.496748E7</v>
      </c>
      <c r="D2969" s="1" t="s">
        <v>8</v>
      </c>
      <c r="E2969" s="1">
        <v>24.0</v>
      </c>
      <c r="F2969" s="1" t="s">
        <v>2992</v>
      </c>
      <c r="G2969" s="1">
        <v>0.967723556621</v>
      </c>
    </row>
    <row r="2970" ht="15.75" customHeight="1">
      <c r="A2970" s="1" t="str">
        <f t="shared" si="254"/>
        <v>CSTF1</v>
      </c>
      <c r="B2970" s="1" t="s">
        <v>145</v>
      </c>
      <c r="C2970" s="1">
        <v>5.4967503E7</v>
      </c>
      <c r="D2970" s="1" t="s">
        <v>8</v>
      </c>
      <c r="E2970" s="1">
        <v>23.0</v>
      </c>
      <c r="F2970" s="1" t="s">
        <v>2993</v>
      </c>
      <c r="G2970" s="1">
        <v>1.1514785983</v>
      </c>
    </row>
    <row r="2971" ht="15.75" customHeight="1">
      <c r="A2971" s="1" t="str">
        <f t="shared" si="254"/>
        <v>CSTF1</v>
      </c>
      <c r="B2971" s="1" t="s">
        <v>145</v>
      </c>
      <c r="C2971" s="1">
        <v>5.4967525E7</v>
      </c>
      <c r="D2971" s="1" t="s">
        <v>8</v>
      </c>
      <c r="E2971" s="1">
        <v>23.0</v>
      </c>
      <c r="F2971" s="1" t="s">
        <v>2994</v>
      </c>
      <c r="G2971" s="1">
        <v>0.113854848195</v>
      </c>
    </row>
    <row r="2972" ht="15.75" customHeight="1">
      <c r="A2972" s="1" t="str">
        <f t="shared" si="254"/>
        <v>CSTF1</v>
      </c>
      <c r="B2972" s="1" t="s">
        <v>145</v>
      </c>
      <c r="C2972" s="1">
        <v>5.4967631E7</v>
      </c>
      <c r="D2972" s="1" t="s">
        <v>8</v>
      </c>
      <c r="E2972" s="1">
        <v>24.0</v>
      </c>
      <c r="F2972" s="1" t="s">
        <v>2995</v>
      </c>
      <c r="G2972" s="1">
        <v>0.375895315702</v>
      </c>
    </row>
    <row r="2973" ht="15.75" customHeight="1">
      <c r="A2973" s="1" t="str">
        <f t="shared" si="254"/>
        <v>CSTF1</v>
      </c>
      <c r="B2973" s="1" t="s">
        <v>145</v>
      </c>
      <c r="C2973" s="1">
        <v>5.4967661E7</v>
      </c>
      <c r="D2973" s="1" t="s">
        <v>8</v>
      </c>
      <c r="E2973" s="1">
        <v>23.0</v>
      </c>
      <c r="F2973" s="1" t="s">
        <v>2996</v>
      </c>
      <c r="G2973" s="1">
        <v>0.256531714129</v>
      </c>
    </row>
    <row r="2974" ht="15.75" customHeight="1">
      <c r="A2974" s="1" t="str">
        <f t="shared" si="254"/>
        <v>CSTF1</v>
      </c>
      <c r="B2974" s="1" t="s">
        <v>145</v>
      </c>
      <c r="C2974" s="1">
        <v>5.4967711E7</v>
      </c>
      <c r="D2974" s="1" t="s">
        <v>14</v>
      </c>
      <c r="E2974" s="1">
        <v>24.0</v>
      </c>
      <c r="F2974" s="1" t="s">
        <v>2997</v>
      </c>
      <c r="G2974" s="1">
        <v>0.239659592047</v>
      </c>
    </row>
    <row r="2975" ht="15.75" customHeight="1">
      <c r="A2975" s="1" t="str">
        <f t="shared" si="254"/>
        <v>CSTF1</v>
      </c>
      <c r="B2975" s="1" t="s">
        <v>145</v>
      </c>
      <c r="C2975" s="1">
        <v>5.4967552E7</v>
      </c>
      <c r="D2975" s="1" t="s">
        <v>14</v>
      </c>
      <c r="E2975" s="1">
        <v>22.0</v>
      </c>
      <c r="F2975" s="1" t="s">
        <v>2998</v>
      </c>
      <c r="G2975" s="1">
        <v>0.143284407118</v>
      </c>
    </row>
    <row r="2976" ht="15.75" customHeight="1">
      <c r="A2976" s="1" t="str">
        <f t="shared" si="254"/>
        <v>CSTF1</v>
      </c>
      <c r="B2976" s="1" t="s">
        <v>145</v>
      </c>
      <c r="C2976" s="1">
        <v>5.4967631E7</v>
      </c>
      <c r="D2976" s="1" t="s">
        <v>8</v>
      </c>
      <c r="E2976" s="1">
        <v>21.0</v>
      </c>
      <c r="F2976" s="1" t="s">
        <v>2999</v>
      </c>
      <c r="G2976" s="1">
        <v>0.273316882123</v>
      </c>
    </row>
    <row r="2977" ht="15.75" customHeight="1">
      <c r="A2977" s="1" t="str">
        <f t="shared" si="254"/>
        <v>CSTF1</v>
      </c>
      <c r="B2977" s="1" t="s">
        <v>145</v>
      </c>
      <c r="C2977" s="1">
        <v>5.4967503E7</v>
      </c>
      <c r="D2977" s="1" t="s">
        <v>8</v>
      </c>
      <c r="E2977" s="1">
        <v>24.0</v>
      </c>
      <c r="F2977" s="1" t="s">
        <v>3000</v>
      </c>
      <c r="G2977" s="1">
        <v>0.822358373799</v>
      </c>
    </row>
    <row r="2978" ht="15.75" customHeight="1">
      <c r="A2978" s="1" t="str">
        <f t="shared" si="254"/>
        <v>CSTF1</v>
      </c>
      <c r="B2978" s="1" t="s">
        <v>145</v>
      </c>
      <c r="C2978" s="1">
        <v>5.4967481E7</v>
      </c>
      <c r="D2978" s="1" t="s">
        <v>8</v>
      </c>
      <c r="E2978" s="1">
        <v>24.0</v>
      </c>
      <c r="F2978" s="1" t="s">
        <v>3001</v>
      </c>
      <c r="G2978" s="1">
        <v>0.866185892154</v>
      </c>
    </row>
    <row r="2979" ht="15.75" customHeight="1">
      <c r="A2979" s="1" t="str">
        <f t="shared" si="254"/>
        <v>CSTF1</v>
      </c>
      <c r="B2979" s="1" t="s">
        <v>145</v>
      </c>
      <c r="C2979" s="1">
        <v>5.4967458E7</v>
      </c>
      <c r="D2979" s="1" t="s">
        <v>8</v>
      </c>
      <c r="E2979" s="1">
        <v>23.0</v>
      </c>
      <c r="F2979" s="1" t="s">
        <v>3002</v>
      </c>
      <c r="G2979" s="1">
        <v>0.613950532002</v>
      </c>
    </row>
    <row r="2980" ht="15.75" customHeight="1">
      <c r="A2980" s="1" t="str">
        <f t="shared" si="254"/>
        <v>CSTF1</v>
      </c>
      <c r="B2980" s="1" t="s">
        <v>145</v>
      </c>
      <c r="C2980" s="1">
        <v>5.4967432E7</v>
      </c>
      <c r="D2980" s="1" t="s">
        <v>8</v>
      </c>
      <c r="E2980" s="1">
        <v>24.0</v>
      </c>
      <c r="F2980" s="1" t="s">
        <v>3003</v>
      </c>
      <c r="G2980" s="1">
        <v>-0.0454562306716</v>
      </c>
    </row>
    <row r="2981" ht="15.75" customHeight="1">
      <c r="A2981" s="1" t="str">
        <f t="shared" si="254"/>
        <v>CSTF1</v>
      </c>
      <c r="B2981" s="1" t="s">
        <v>145</v>
      </c>
      <c r="C2981" s="1">
        <v>5.4967707E7</v>
      </c>
      <c r="D2981" s="1" t="s">
        <v>14</v>
      </c>
      <c r="E2981" s="1">
        <v>24.0</v>
      </c>
      <c r="F2981" s="1" t="s">
        <v>3004</v>
      </c>
      <c r="G2981" s="1">
        <v>0.699516824941</v>
      </c>
    </row>
    <row r="2982" ht="15.75" customHeight="1">
      <c r="A2982" s="1" t="str">
        <f t="shared" ref="A2982:A2991" si="255">"CSTF2"</f>
        <v>CSTF2</v>
      </c>
      <c r="B2982" s="1" t="s">
        <v>50</v>
      </c>
      <c r="C2982" s="1">
        <v>1.00075513E8</v>
      </c>
      <c r="D2982" s="1" t="s">
        <v>8</v>
      </c>
      <c r="E2982" s="1">
        <v>24.0</v>
      </c>
      <c r="F2982" s="1" t="s">
        <v>3005</v>
      </c>
      <c r="G2982" s="1">
        <v>0.135338776309</v>
      </c>
    </row>
    <row r="2983" ht="15.75" customHeight="1">
      <c r="A2983" s="1" t="str">
        <f t="shared" si="255"/>
        <v>CSTF2</v>
      </c>
      <c r="B2983" s="1" t="s">
        <v>50</v>
      </c>
      <c r="C2983" s="1">
        <v>1.00075429E8</v>
      </c>
      <c r="D2983" s="1" t="s">
        <v>8</v>
      </c>
      <c r="E2983" s="1">
        <v>22.0</v>
      </c>
      <c r="F2983" s="1" t="s">
        <v>3006</v>
      </c>
      <c r="G2983" s="1">
        <v>0.419118460579</v>
      </c>
    </row>
    <row r="2984" ht="15.75" customHeight="1">
      <c r="A2984" s="1" t="str">
        <f t="shared" si="255"/>
        <v>CSTF2</v>
      </c>
      <c r="B2984" s="1" t="s">
        <v>50</v>
      </c>
      <c r="C2984" s="1">
        <v>1.00075568E8</v>
      </c>
      <c r="D2984" s="1" t="s">
        <v>8</v>
      </c>
      <c r="E2984" s="1">
        <v>23.0</v>
      </c>
      <c r="F2984" s="1" t="s">
        <v>3007</v>
      </c>
      <c r="G2984" s="1">
        <v>0.828178008427</v>
      </c>
    </row>
    <row r="2985" ht="15.75" customHeight="1">
      <c r="A2985" s="1" t="str">
        <f t="shared" si="255"/>
        <v>CSTF2</v>
      </c>
      <c r="B2985" s="1" t="s">
        <v>50</v>
      </c>
      <c r="C2985" s="1">
        <v>1.00075438E8</v>
      </c>
      <c r="D2985" s="1" t="s">
        <v>14</v>
      </c>
      <c r="E2985" s="1">
        <v>23.0</v>
      </c>
      <c r="F2985" s="1" t="s">
        <v>3008</v>
      </c>
      <c r="G2985" s="1">
        <v>1.0373685982</v>
      </c>
    </row>
    <row r="2986" ht="15.75" customHeight="1">
      <c r="A2986" s="1" t="str">
        <f t="shared" si="255"/>
        <v>CSTF2</v>
      </c>
      <c r="B2986" s="1" t="s">
        <v>50</v>
      </c>
      <c r="C2986" s="1">
        <v>1.00075624E8</v>
      </c>
      <c r="D2986" s="1" t="s">
        <v>8</v>
      </c>
      <c r="E2986" s="1">
        <v>24.0</v>
      </c>
      <c r="F2986" s="1" t="s">
        <v>3009</v>
      </c>
      <c r="G2986" s="1">
        <v>0.875214933923</v>
      </c>
    </row>
    <row r="2987" ht="15.75" customHeight="1">
      <c r="A2987" s="1" t="str">
        <f t="shared" si="255"/>
        <v>CSTF2</v>
      </c>
      <c r="B2987" s="1" t="s">
        <v>50</v>
      </c>
      <c r="C2987" s="1">
        <v>1.00075632E8</v>
      </c>
      <c r="D2987" s="1" t="s">
        <v>8</v>
      </c>
      <c r="E2987" s="1">
        <v>23.0</v>
      </c>
      <c r="F2987" s="1" t="s">
        <v>3010</v>
      </c>
      <c r="G2987" s="1">
        <v>0.740182891182</v>
      </c>
    </row>
    <row r="2988" ht="15.75" customHeight="1">
      <c r="A2988" s="1" t="str">
        <f t="shared" si="255"/>
        <v>CSTF2</v>
      </c>
      <c r="B2988" s="1" t="s">
        <v>50</v>
      </c>
      <c r="C2988" s="1">
        <v>1.00075364E8</v>
      </c>
      <c r="D2988" s="1" t="s">
        <v>14</v>
      </c>
      <c r="E2988" s="1">
        <v>22.0</v>
      </c>
      <c r="F2988" s="1" t="s">
        <v>3011</v>
      </c>
      <c r="G2988" s="1">
        <v>0.860502222808</v>
      </c>
    </row>
    <row r="2989" ht="15.75" customHeight="1">
      <c r="A2989" s="1" t="str">
        <f t="shared" si="255"/>
        <v>CSTF2</v>
      </c>
      <c r="B2989" s="1" t="s">
        <v>50</v>
      </c>
      <c r="C2989" s="1">
        <v>1.00075377E8</v>
      </c>
      <c r="D2989" s="1" t="s">
        <v>14</v>
      </c>
      <c r="E2989" s="1">
        <v>24.0</v>
      </c>
      <c r="F2989" s="1" t="s">
        <v>3012</v>
      </c>
      <c r="G2989" s="1">
        <v>0.408613311927</v>
      </c>
    </row>
    <row r="2990" ht="15.75" customHeight="1">
      <c r="A2990" s="1" t="str">
        <f t="shared" si="255"/>
        <v>CSTF2</v>
      </c>
      <c r="B2990" s="1" t="s">
        <v>50</v>
      </c>
      <c r="C2990" s="1">
        <v>1.00075408E8</v>
      </c>
      <c r="D2990" s="1" t="s">
        <v>14</v>
      </c>
      <c r="E2990" s="1">
        <v>24.0</v>
      </c>
      <c r="F2990" s="1" t="s">
        <v>3013</v>
      </c>
      <c r="G2990" s="1">
        <v>1.08741646788</v>
      </c>
    </row>
    <row r="2991" ht="15.75" customHeight="1">
      <c r="A2991" s="1" t="str">
        <f t="shared" si="255"/>
        <v>CSTF2</v>
      </c>
      <c r="B2991" s="1" t="s">
        <v>50</v>
      </c>
      <c r="C2991" s="1">
        <v>1.00075665E8</v>
      </c>
      <c r="D2991" s="1" t="s">
        <v>14</v>
      </c>
      <c r="E2991" s="1">
        <v>24.0</v>
      </c>
      <c r="F2991" s="1" t="s">
        <v>3014</v>
      </c>
      <c r="G2991" s="1">
        <v>0.482037816998</v>
      </c>
    </row>
    <row r="2992" ht="15.75" customHeight="1">
      <c r="A2992" s="1" t="str">
        <f t="shared" ref="A2992:A3003" si="256">"CSTF3"</f>
        <v>CSTF3</v>
      </c>
      <c r="B2992" s="1" t="s">
        <v>328</v>
      </c>
      <c r="C2992" s="1">
        <v>3.3182986E7</v>
      </c>
      <c r="D2992" s="1" t="s">
        <v>8</v>
      </c>
      <c r="E2992" s="1">
        <v>23.0</v>
      </c>
      <c r="F2992" s="1" t="s">
        <v>3015</v>
      </c>
      <c r="G2992" s="1">
        <v>0.992131062547</v>
      </c>
    </row>
    <row r="2993" ht="15.75" customHeight="1">
      <c r="A2993" s="1" t="str">
        <f t="shared" si="256"/>
        <v>CSTF3</v>
      </c>
      <c r="B2993" s="1" t="s">
        <v>328</v>
      </c>
      <c r="C2993" s="1">
        <v>3.3182788E7</v>
      </c>
      <c r="D2993" s="1" t="s">
        <v>14</v>
      </c>
      <c r="E2993" s="1">
        <v>24.0</v>
      </c>
      <c r="F2993" s="1" t="s">
        <v>3016</v>
      </c>
      <c r="G2993" s="1">
        <v>0.996711365646</v>
      </c>
    </row>
    <row r="2994" ht="15.75" customHeight="1">
      <c r="A2994" s="1" t="str">
        <f t="shared" si="256"/>
        <v>CSTF3</v>
      </c>
      <c r="B2994" s="1" t="s">
        <v>328</v>
      </c>
      <c r="C2994" s="1">
        <v>3.3182873E7</v>
      </c>
      <c r="D2994" s="1" t="s">
        <v>8</v>
      </c>
      <c r="E2994" s="1">
        <v>23.0</v>
      </c>
      <c r="F2994" s="1" t="s">
        <v>3017</v>
      </c>
      <c r="G2994" s="1">
        <v>0.0156908140555</v>
      </c>
    </row>
    <row r="2995" ht="15.75" customHeight="1">
      <c r="A2995" s="1" t="str">
        <f t="shared" si="256"/>
        <v>CSTF3</v>
      </c>
      <c r="B2995" s="1" t="s">
        <v>328</v>
      </c>
      <c r="C2995" s="1">
        <v>3.3182863E7</v>
      </c>
      <c r="D2995" s="1" t="s">
        <v>8</v>
      </c>
      <c r="E2995" s="1">
        <v>24.0</v>
      </c>
      <c r="F2995" s="1" t="s">
        <v>3018</v>
      </c>
      <c r="G2995" s="1">
        <v>0.33333864924</v>
      </c>
    </row>
    <row r="2996" ht="15.75" customHeight="1">
      <c r="A2996" s="1" t="str">
        <f t="shared" si="256"/>
        <v>CSTF3</v>
      </c>
      <c r="B2996" s="1" t="s">
        <v>328</v>
      </c>
      <c r="C2996" s="1">
        <v>3.3182911E7</v>
      </c>
      <c r="D2996" s="1" t="s">
        <v>14</v>
      </c>
      <c r="E2996" s="1">
        <v>22.0</v>
      </c>
      <c r="F2996" s="1" t="s">
        <v>3019</v>
      </c>
      <c r="G2996" s="1">
        <v>0.214824125588</v>
      </c>
    </row>
    <row r="2997" ht="15.75" customHeight="1">
      <c r="A2997" s="1" t="str">
        <f t="shared" si="256"/>
        <v>CSTF3</v>
      </c>
      <c r="B2997" s="1" t="s">
        <v>328</v>
      </c>
      <c r="C2997" s="1">
        <v>3.3182727E7</v>
      </c>
      <c r="D2997" s="1" t="s">
        <v>8</v>
      </c>
      <c r="E2997" s="1">
        <v>25.0</v>
      </c>
      <c r="F2997" s="1" t="s">
        <v>3020</v>
      </c>
      <c r="G2997" s="1">
        <v>0.0189439961127</v>
      </c>
    </row>
    <row r="2998" ht="15.75" customHeight="1">
      <c r="A2998" s="1" t="str">
        <f t="shared" si="256"/>
        <v>CSTF3</v>
      </c>
      <c r="B2998" s="1" t="s">
        <v>328</v>
      </c>
      <c r="C2998" s="1">
        <v>3.3182981E7</v>
      </c>
      <c r="D2998" s="1" t="s">
        <v>8</v>
      </c>
      <c r="E2998" s="1">
        <v>23.0</v>
      </c>
      <c r="F2998" s="1" t="s">
        <v>3021</v>
      </c>
      <c r="G2998" s="1">
        <v>1.01115757181</v>
      </c>
    </row>
    <row r="2999" ht="15.75" customHeight="1">
      <c r="A2999" s="1" t="str">
        <f t="shared" si="256"/>
        <v>CSTF3</v>
      </c>
      <c r="B2999" s="1" t="s">
        <v>328</v>
      </c>
      <c r="C2999" s="1">
        <v>3.3182733E7</v>
      </c>
      <c r="D2999" s="1" t="s">
        <v>8</v>
      </c>
      <c r="E2999" s="1">
        <v>24.0</v>
      </c>
      <c r="F2999" s="1" t="s">
        <v>3022</v>
      </c>
      <c r="G2999" s="1">
        <v>0.513065537662</v>
      </c>
    </row>
    <row r="3000" ht="15.75" customHeight="1">
      <c r="A3000" s="1" t="str">
        <f t="shared" si="256"/>
        <v>CSTF3</v>
      </c>
      <c r="B3000" s="1" t="s">
        <v>328</v>
      </c>
      <c r="C3000" s="1">
        <v>3.3182711E7</v>
      </c>
      <c r="D3000" s="1" t="s">
        <v>8</v>
      </c>
      <c r="E3000" s="1">
        <v>24.0</v>
      </c>
      <c r="F3000" s="1" t="s">
        <v>3023</v>
      </c>
      <c r="G3000" s="1">
        <v>0.566933794684</v>
      </c>
    </row>
    <row r="3001" ht="15.75" customHeight="1">
      <c r="A3001" s="1" t="str">
        <f t="shared" si="256"/>
        <v>CSTF3</v>
      </c>
      <c r="B3001" s="1" t="s">
        <v>328</v>
      </c>
      <c r="C3001" s="1">
        <v>3.3182986E7</v>
      </c>
      <c r="D3001" s="1" t="s">
        <v>8</v>
      </c>
      <c r="E3001" s="1">
        <v>24.0</v>
      </c>
      <c r="F3001" s="1" t="s">
        <v>3024</v>
      </c>
      <c r="G3001" s="1">
        <v>0.975137008389</v>
      </c>
    </row>
    <row r="3002" ht="15.75" customHeight="1">
      <c r="A3002" s="1" t="str">
        <f t="shared" si="256"/>
        <v>CSTF3</v>
      </c>
      <c r="B3002" s="1" t="s">
        <v>328</v>
      </c>
      <c r="C3002" s="1">
        <v>3.3182734E7</v>
      </c>
      <c r="D3002" s="1" t="s">
        <v>8</v>
      </c>
      <c r="E3002" s="1">
        <v>23.0</v>
      </c>
      <c r="F3002" s="1" t="s">
        <v>3025</v>
      </c>
      <c r="G3002" s="1">
        <v>0.862495418404</v>
      </c>
    </row>
    <row r="3003" ht="15.75" customHeight="1">
      <c r="A3003" s="1" t="str">
        <f t="shared" si="256"/>
        <v>CSTF3</v>
      </c>
      <c r="B3003" s="1" t="s">
        <v>328</v>
      </c>
      <c r="C3003" s="1">
        <v>3.3182944E7</v>
      </c>
      <c r="D3003" s="1" t="s">
        <v>8</v>
      </c>
      <c r="E3003" s="1">
        <v>23.0</v>
      </c>
      <c r="F3003" s="1" t="s">
        <v>3026</v>
      </c>
      <c r="G3003" s="1">
        <v>0.167122594164</v>
      </c>
    </row>
    <row r="3004" ht="15.75" customHeight="1">
      <c r="A3004" s="1" t="str">
        <f t="shared" ref="A3004:A3023" si="257">"CTC1"</f>
        <v>CTC1</v>
      </c>
      <c r="B3004" s="1" t="s">
        <v>39</v>
      </c>
      <c r="C3004" s="1">
        <v>8151404.0</v>
      </c>
      <c r="D3004" s="1" t="s">
        <v>14</v>
      </c>
      <c r="E3004" s="1">
        <v>24.0</v>
      </c>
      <c r="F3004" s="1" t="s">
        <v>3027</v>
      </c>
      <c r="G3004" s="1">
        <v>0.357435432646</v>
      </c>
    </row>
    <row r="3005" ht="15.75" customHeight="1">
      <c r="A3005" s="1" t="str">
        <f t="shared" si="257"/>
        <v>CTC1</v>
      </c>
      <c r="B3005" s="1" t="s">
        <v>39</v>
      </c>
      <c r="C3005" s="1">
        <v>8151382.0</v>
      </c>
      <c r="D3005" s="1" t="s">
        <v>14</v>
      </c>
      <c r="E3005" s="1">
        <v>24.0</v>
      </c>
      <c r="F3005" s="1" t="s">
        <v>3028</v>
      </c>
      <c r="G3005" s="1">
        <v>0.285085060361</v>
      </c>
    </row>
    <row r="3006" ht="15.75" customHeight="1">
      <c r="A3006" s="1" t="str">
        <f t="shared" si="257"/>
        <v>CTC1</v>
      </c>
      <c r="B3006" s="1" t="s">
        <v>39</v>
      </c>
      <c r="C3006" s="1">
        <v>8151244.0</v>
      </c>
      <c r="D3006" s="1" t="s">
        <v>14</v>
      </c>
      <c r="E3006" s="1">
        <v>24.0</v>
      </c>
      <c r="F3006" s="1" t="s">
        <v>3029</v>
      </c>
      <c r="G3006" s="1">
        <v>1.73049514887</v>
      </c>
    </row>
    <row r="3007" ht="15.75" customHeight="1">
      <c r="A3007" s="1" t="str">
        <f t="shared" si="257"/>
        <v>CTC1</v>
      </c>
      <c r="B3007" s="1" t="s">
        <v>39</v>
      </c>
      <c r="C3007" s="1">
        <v>8151371.0</v>
      </c>
      <c r="D3007" s="1" t="s">
        <v>8</v>
      </c>
      <c r="E3007" s="1">
        <v>22.0</v>
      </c>
      <c r="F3007" s="1" t="s">
        <v>3030</v>
      </c>
      <c r="G3007" s="1">
        <v>0.691371011369</v>
      </c>
    </row>
    <row r="3008" ht="15.75" customHeight="1">
      <c r="A3008" s="1" t="str">
        <f t="shared" si="257"/>
        <v>CTC1</v>
      </c>
      <c r="B3008" s="1" t="s">
        <v>39</v>
      </c>
      <c r="C3008" s="1">
        <v>8133472.0</v>
      </c>
      <c r="D3008" s="1" t="s">
        <v>14</v>
      </c>
      <c r="E3008" s="1">
        <v>23.0</v>
      </c>
      <c r="F3008" s="1" t="s">
        <v>3031</v>
      </c>
      <c r="G3008" s="1">
        <v>0.0117894555854</v>
      </c>
    </row>
    <row r="3009" ht="15.75" customHeight="1">
      <c r="A3009" s="1" t="str">
        <f t="shared" si="257"/>
        <v>CTC1</v>
      </c>
      <c r="B3009" s="1" t="s">
        <v>39</v>
      </c>
      <c r="C3009" s="1">
        <v>8133678.0</v>
      </c>
      <c r="D3009" s="1" t="s">
        <v>14</v>
      </c>
      <c r="E3009" s="1">
        <v>23.0</v>
      </c>
      <c r="F3009" s="1" t="s">
        <v>3032</v>
      </c>
      <c r="G3009" s="1">
        <v>-0.00374422234799</v>
      </c>
    </row>
    <row r="3010" ht="15.75" customHeight="1">
      <c r="A3010" s="1" t="str">
        <f t="shared" si="257"/>
        <v>CTC1</v>
      </c>
      <c r="B3010" s="1" t="s">
        <v>39</v>
      </c>
      <c r="C3010" s="1">
        <v>8133486.0</v>
      </c>
      <c r="D3010" s="1" t="s">
        <v>14</v>
      </c>
      <c r="E3010" s="1">
        <v>25.0</v>
      </c>
      <c r="F3010" s="1" t="s">
        <v>3033</v>
      </c>
      <c r="G3010" s="1">
        <v>0.299821223843</v>
      </c>
    </row>
    <row r="3011" ht="15.75" customHeight="1">
      <c r="A3011" s="1" t="str">
        <f t="shared" si="257"/>
        <v>CTC1</v>
      </c>
      <c r="B3011" s="1" t="s">
        <v>39</v>
      </c>
      <c r="C3011" s="1">
        <v>8133523.0</v>
      </c>
      <c r="D3011" s="1" t="s">
        <v>14</v>
      </c>
      <c r="E3011" s="1">
        <v>24.0</v>
      </c>
      <c r="F3011" s="1" t="s">
        <v>3034</v>
      </c>
      <c r="G3011" s="1">
        <v>0.166963851222</v>
      </c>
    </row>
    <row r="3012" ht="15.75" customHeight="1">
      <c r="A3012" s="1" t="str">
        <f t="shared" si="257"/>
        <v>CTC1</v>
      </c>
      <c r="B3012" s="1" t="s">
        <v>39</v>
      </c>
      <c r="C3012" s="1">
        <v>8133547.0</v>
      </c>
      <c r="D3012" s="1" t="s">
        <v>14</v>
      </c>
      <c r="E3012" s="1">
        <v>24.0</v>
      </c>
      <c r="F3012" s="1" t="s">
        <v>3035</v>
      </c>
      <c r="G3012" s="1">
        <v>0.160441053258</v>
      </c>
    </row>
    <row r="3013" ht="15.75" customHeight="1">
      <c r="A3013" s="1" t="str">
        <f t="shared" si="257"/>
        <v>CTC1</v>
      </c>
      <c r="B3013" s="1" t="s">
        <v>39</v>
      </c>
      <c r="C3013" s="1">
        <v>8133587.0</v>
      </c>
      <c r="D3013" s="1" t="s">
        <v>14</v>
      </c>
      <c r="E3013" s="1">
        <v>25.0</v>
      </c>
      <c r="F3013" s="1" t="s">
        <v>3036</v>
      </c>
      <c r="G3013" s="1">
        <v>-0.0510832098089</v>
      </c>
    </row>
    <row r="3014" ht="15.75" customHeight="1">
      <c r="A3014" s="1" t="str">
        <f t="shared" si="257"/>
        <v>CTC1</v>
      </c>
      <c r="B3014" s="1" t="s">
        <v>39</v>
      </c>
      <c r="C3014" s="1">
        <v>8133614.0</v>
      </c>
      <c r="D3014" s="1" t="s">
        <v>14</v>
      </c>
      <c r="E3014" s="1">
        <v>24.0</v>
      </c>
      <c r="F3014" s="1" t="s">
        <v>3037</v>
      </c>
      <c r="G3014" s="1">
        <v>0.120822980071</v>
      </c>
    </row>
    <row r="3015" ht="15.75" customHeight="1">
      <c r="A3015" s="1" t="str">
        <f t="shared" si="257"/>
        <v>CTC1</v>
      </c>
      <c r="B3015" s="1" t="s">
        <v>39</v>
      </c>
      <c r="C3015" s="1">
        <v>8133657.0</v>
      </c>
      <c r="D3015" s="1" t="s">
        <v>14</v>
      </c>
      <c r="E3015" s="1">
        <v>24.0</v>
      </c>
      <c r="F3015" s="1" t="s">
        <v>3038</v>
      </c>
      <c r="G3015" s="1">
        <v>-0.0428706031159</v>
      </c>
    </row>
    <row r="3016" ht="15.75" customHeight="1">
      <c r="A3016" s="1" t="str">
        <f t="shared" si="257"/>
        <v>CTC1</v>
      </c>
      <c r="B3016" s="1" t="s">
        <v>39</v>
      </c>
      <c r="C3016" s="1">
        <v>8151350.0</v>
      </c>
      <c r="D3016" s="1" t="s">
        <v>8</v>
      </c>
      <c r="E3016" s="1">
        <v>24.0</v>
      </c>
      <c r="F3016" s="1" t="s">
        <v>3039</v>
      </c>
      <c r="G3016" s="1">
        <v>0.306476242749</v>
      </c>
    </row>
    <row r="3017" ht="15.75" customHeight="1">
      <c r="A3017" s="1" t="str">
        <f t="shared" si="257"/>
        <v>CTC1</v>
      </c>
      <c r="B3017" s="1" t="s">
        <v>39</v>
      </c>
      <c r="C3017" s="1">
        <v>8151343.0</v>
      </c>
      <c r="D3017" s="1" t="s">
        <v>8</v>
      </c>
      <c r="E3017" s="1">
        <v>24.0</v>
      </c>
      <c r="F3017" s="1" t="s">
        <v>3040</v>
      </c>
      <c r="G3017" s="1">
        <v>0.159144689356</v>
      </c>
    </row>
    <row r="3018" ht="15.75" customHeight="1">
      <c r="A3018" s="1" t="str">
        <f t="shared" si="257"/>
        <v>CTC1</v>
      </c>
      <c r="B3018" s="1" t="s">
        <v>39</v>
      </c>
      <c r="C3018" s="1">
        <v>8151204.0</v>
      </c>
      <c r="D3018" s="1" t="s">
        <v>8</v>
      </c>
      <c r="E3018" s="1">
        <v>23.0</v>
      </c>
      <c r="F3018" s="1" t="s">
        <v>3041</v>
      </c>
      <c r="G3018" s="1">
        <v>0.280088063223</v>
      </c>
    </row>
    <row r="3019" ht="15.75" customHeight="1">
      <c r="A3019" s="1" t="str">
        <f t="shared" si="257"/>
        <v>CTC1</v>
      </c>
      <c r="B3019" s="1" t="s">
        <v>39</v>
      </c>
      <c r="C3019" s="1">
        <v>8133709.0</v>
      </c>
      <c r="D3019" s="1" t="s">
        <v>14</v>
      </c>
      <c r="E3019" s="1">
        <v>24.0</v>
      </c>
      <c r="F3019" s="1" t="s">
        <v>3042</v>
      </c>
      <c r="G3019" s="1">
        <v>-0.38304557085</v>
      </c>
    </row>
    <row r="3020" ht="15.75" customHeight="1">
      <c r="A3020" s="1" t="str">
        <f t="shared" si="257"/>
        <v>CTC1</v>
      </c>
      <c r="B3020" s="1" t="s">
        <v>39</v>
      </c>
      <c r="C3020" s="1">
        <v>8151198.0</v>
      </c>
      <c r="D3020" s="1" t="s">
        <v>8</v>
      </c>
      <c r="E3020" s="1">
        <v>22.0</v>
      </c>
      <c r="F3020" s="1" t="s">
        <v>3043</v>
      </c>
      <c r="G3020" s="1">
        <v>0.277879115847</v>
      </c>
    </row>
    <row r="3021" ht="15.75" customHeight="1">
      <c r="A3021" s="1" t="str">
        <f t="shared" si="257"/>
        <v>CTC1</v>
      </c>
      <c r="B3021" s="1" t="s">
        <v>39</v>
      </c>
      <c r="C3021" s="1">
        <v>8151108.0</v>
      </c>
      <c r="D3021" s="1" t="s">
        <v>8</v>
      </c>
      <c r="E3021" s="1">
        <v>23.0</v>
      </c>
      <c r="F3021" s="1" t="s">
        <v>3044</v>
      </c>
      <c r="G3021" s="1">
        <v>0.578133839764</v>
      </c>
    </row>
    <row r="3022" ht="15.75" customHeight="1">
      <c r="A3022" s="1" t="str">
        <f t="shared" si="257"/>
        <v>CTC1</v>
      </c>
      <c r="B3022" s="1" t="s">
        <v>39</v>
      </c>
      <c r="C3022" s="1">
        <v>8133705.0</v>
      </c>
      <c r="D3022" s="1" t="s">
        <v>8</v>
      </c>
      <c r="E3022" s="1">
        <v>25.0</v>
      </c>
      <c r="F3022" s="1" t="s">
        <v>3045</v>
      </c>
      <c r="G3022" s="1">
        <v>-0.00160418125989</v>
      </c>
    </row>
    <row r="3023" ht="15.75" customHeight="1">
      <c r="A3023" s="1" t="str">
        <f t="shared" si="257"/>
        <v>CTC1</v>
      </c>
      <c r="B3023" s="1" t="s">
        <v>39</v>
      </c>
      <c r="C3023" s="1">
        <v>8151104.0</v>
      </c>
      <c r="D3023" s="1" t="s">
        <v>14</v>
      </c>
      <c r="E3023" s="1">
        <v>24.0</v>
      </c>
      <c r="F3023" s="1" t="s">
        <v>3046</v>
      </c>
      <c r="G3023" s="1">
        <v>0.572798591462</v>
      </c>
    </row>
    <row r="3024" ht="15.75" customHeight="1">
      <c r="A3024" s="1" t="str">
        <f t="shared" ref="A3024:A3033" si="258">"CTCF"</f>
        <v>CTCF</v>
      </c>
      <c r="B3024" s="1" t="s">
        <v>7</v>
      </c>
      <c r="C3024" s="1">
        <v>6.7596356E7</v>
      </c>
      <c r="D3024" s="1" t="s">
        <v>8</v>
      </c>
      <c r="E3024" s="1">
        <v>24.0</v>
      </c>
      <c r="F3024" s="1" t="s">
        <v>3047</v>
      </c>
      <c r="G3024" s="1">
        <v>1.3453165109</v>
      </c>
    </row>
    <row r="3025" ht="15.75" customHeight="1">
      <c r="A3025" s="1" t="str">
        <f t="shared" si="258"/>
        <v>CTCF</v>
      </c>
      <c r="B3025" s="1" t="s">
        <v>7</v>
      </c>
      <c r="C3025" s="1">
        <v>6.7596259E7</v>
      </c>
      <c r="D3025" s="1" t="s">
        <v>8</v>
      </c>
      <c r="E3025" s="1">
        <v>22.0</v>
      </c>
      <c r="F3025" s="1" t="s">
        <v>3048</v>
      </c>
      <c r="G3025" s="1">
        <v>0.230864992785</v>
      </c>
    </row>
    <row r="3026" ht="15.75" customHeight="1">
      <c r="A3026" s="1" t="str">
        <f t="shared" si="258"/>
        <v>CTCF</v>
      </c>
      <c r="B3026" s="1" t="s">
        <v>7</v>
      </c>
      <c r="C3026" s="1">
        <v>6.7596386E7</v>
      </c>
      <c r="D3026" s="1" t="s">
        <v>8</v>
      </c>
      <c r="E3026" s="1">
        <v>24.0</v>
      </c>
      <c r="F3026" s="1" t="s">
        <v>3049</v>
      </c>
      <c r="G3026" s="1">
        <v>0.958126604557</v>
      </c>
    </row>
    <row r="3027" ht="15.75" customHeight="1">
      <c r="A3027" s="1" t="str">
        <f t="shared" si="258"/>
        <v>CTCF</v>
      </c>
      <c r="B3027" s="1" t="s">
        <v>7</v>
      </c>
      <c r="C3027" s="1">
        <v>6.7596392E7</v>
      </c>
      <c r="D3027" s="1" t="s">
        <v>8</v>
      </c>
      <c r="E3027" s="1">
        <v>24.0</v>
      </c>
      <c r="F3027" s="1" t="s">
        <v>3050</v>
      </c>
      <c r="G3027" s="1">
        <v>0.191954893493</v>
      </c>
    </row>
    <row r="3028" ht="15.75" customHeight="1">
      <c r="A3028" s="1" t="str">
        <f t="shared" si="258"/>
        <v>CTCF</v>
      </c>
      <c r="B3028" s="1" t="s">
        <v>7</v>
      </c>
      <c r="C3028" s="1">
        <v>6.7596426E7</v>
      </c>
      <c r="D3028" s="1" t="s">
        <v>8</v>
      </c>
      <c r="E3028" s="1">
        <v>23.0</v>
      </c>
      <c r="F3028" s="1" t="s">
        <v>3051</v>
      </c>
      <c r="G3028" s="1">
        <v>0.203691726213</v>
      </c>
    </row>
    <row r="3029" ht="15.75" customHeight="1">
      <c r="A3029" s="1" t="str">
        <f t="shared" si="258"/>
        <v>CTCF</v>
      </c>
      <c r="B3029" s="1" t="s">
        <v>7</v>
      </c>
      <c r="C3029" s="1">
        <v>6.7596302E7</v>
      </c>
      <c r="D3029" s="1" t="s">
        <v>14</v>
      </c>
      <c r="E3029" s="1">
        <v>24.0</v>
      </c>
      <c r="F3029" s="1" t="s">
        <v>3052</v>
      </c>
      <c r="G3029" s="1">
        <v>0.106140974194</v>
      </c>
    </row>
    <row r="3030" ht="15.75" customHeight="1">
      <c r="A3030" s="1" t="str">
        <f t="shared" si="258"/>
        <v>CTCF</v>
      </c>
      <c r="B3030" s="1" t="s">
        <v>7</v>
      </c>
      <c r="C3030" s="1">
        <v>6.7596435E7</v>
      </c>
      <c r="D3030" s="1" t="s">
        <v>14</v>
      </c>
      <c r="E3030" s="1">
        <v>23.0</v>
      </c>
      <c r="F3030" s="1" t="s">
        <v>3053</v>
      </c>
      <c r="G3030" s="1">
        <v>0.696556884539</v>
      </c>
    </row>
    <row r="3031" ht="15.75" customHeight="1">
      <c r="A3031" s="1" t="str">
        <f t="shared" si="258"/>
        <v>CTCF</v>
      </c>
      <c r="B3031" s="1" t="s">
        <v>7</v>
      </c>
      <c r="C3031" s="1">
        <v>6.7596498E7</v>
      </c>
      <c r="D3031" s="1" t="s">
        <v>14</v>
      </c>
      <c r="E3031" s="1">
        <v>24.0</v>
      </c>
      <c r="F3031" s="1" t="s">
        <v>3054</v>
      </c>
      <c r="G3031" s="1">
        <v>0.467231828246</v>
      </c>
    </row>
    <row r="3032" ht="15.75" customHeight="1">
      <c r="A3032" s="1" t="str">
        <f t="shared" si="258"/>
        <v>CTCF</v>
      </c>
      <c r="B3032" s="1" t="s">
        <v>7</v>
      </c>
      <c r="C3032" s="1">
        <v>6.7596515E7</v>
      </c>
      <c r="D3032" s="1" t="s">
        <v>14</v>
      </c>
      <c r="E3032" s="1">
        <v>23.0</v>
      </c>
      <c r="F3032" s="1" t="s">
        <v>3055</v>
      </c>
      <c r="G3032" s="1">
        <v>0.213879380213</v>
      </c>
    </row>
    <row r="3033" ht="15.75" customHeight="1">
      <c r="A3033" s="1" t="str">
        <f t="shared" si="258"/>
        <v>CTCF</v>
      </c>
      <c r="B3033" s="1" t="s">
        <v>7</v>
      </c>
      <c r="C3033" s="1">
        <v>6.7596319E7</v>
      </c>
      <c r="D3033" s="1" t="s">
        <v>8</v>
      </c>
      <c r="E3033" s="1">
        <v>24.0</v>
      </c>
      <c r="F3033" s="1" t="s">
        <v>3056</v>
      </c>
      <c r="G3033" s="1">
        <v>-0.121614122302</v>
      </c>
    </row>
    <row r="3034" ht="15.75" customHeight="1">
      <c r="A3034" s="1" t="str">
        <f t="shared" ref="A3034:A3043" si="259">"CTDP1"</f>
        <v>CTDP1</v>
      </c>
      <c r="B3034" s="1" t="s">
        <v>245</v>
      </c>
      <c r="C3034" s="1">
        <v>7.7439836E7</v>
      </c>
      <c r="D3034" s="1" t="s">
        <v>14</v>
      </c>
      <c r="E3034" s="1">
        <v>23.0</v>
      </c>
      <c r="F3034" s="1" t="s">
        <v>3057</v>
      </c>
      <c r="G3034" s="1">
        <v>1.17784314337</v>
      </c>
    </row>
    <row r="3035" ht="15.75" customHeight="1">
      <c r="A3035" s="1" t="str">
        <f t="shared" si="259"/>
        <v>CTDP1</v>
      </c>
      <c r="B3035" s="1" t="s">
        <v>245</v>
      </c>
      <c r="C3035" s="1">
        <v>7.7439774E7</v>
      </c>
      <c r="D3035" s="1" t="s">
        <v>8</v>
      </c>
      <c r="E3035" s="1">
        <v>24.0</v>
      </c>
      <c r="F3035" s="1" t="s">
        <v>3058</v>
      </c>
      <c r="G3035" s="1">
        <v>-0.0275083253696</v>
      </c>
    </row>
    <row r="3036" ht="15.75" customHeight="1">
      <c r="A3036" s="1" t="str">
        <f t="shared" si="259"/>
        <v>CTDP1</v>
      </c>
      <c r="B3036" s="1" t="s">
        <v>245</v>
      </c>
      <c r="C3036" s="1">
        <v>7.7439953E7</v>
      </c>
      <c r="D3036" s="1" t="s">
        <v>14</v>
      </c>
      <c r="E3036" s="1">
        <v>21.0</v>
      </c>
      <c r="F3036" s="1" t="s">
        <v>3059</v>
      </c>
      <c r="G3036" s="1">
        <v>0.095898905036</v>
      </c>
    </row>
    <row r="3037" ht="15.75" customHeight="1">
      <c r="A3037" s="1" t="str">
        <f t="shared" si="259"/>
        <v>CTDP1</v>
      </c>
      <c r="B3037" s="1" t="s">
        <v>245</v>
      </c>
      <c r="C3037" s="1">
        <v>7.7439911E7</v>
      </c>
      <c r="D3037" s="1" t="s">
        <v>14</v>
      </c>
      <c r="E3037" s="1">
        <v>24.0</v>
      </c>
      <c r="F3037" s="1" t="s">
        <v>3060</v>
      </c>
      <c r="G3037" s="1">
        <v>0.0524140722683</v>
      </c>
    </row>
    <row r="3038" ht="15.75" customHeight="1">
      <c r="A3038" s="1" t="str">
        <f t="shared" si="259"/>
        <v>CTDP1</v>
      </c>
      <c r="B3038" s="1" t="s">
        <v>245</v>
      </c>
      <c r="C3038" s="1">
        <v>7.7439882E7</v>
      </c>
      <c r="D3038" s="1" t="s">
        <v>14</v>
      </c>
      <c r="E3038" s="1">
        <v>24.0</v>
      </c>
      <c r="F3038" s="1" t="s">
        <v>3061</v>
      </c>
      <c r="G3038" s="1">
        <v>0.887095443755</v>
      </c>
    </row>
    <row r="3039" ht="15.75" customHeight="1">
      <c r="A3039" s="1" t="str">
        <f t="shared" si="259"/>
        <v>CTDP1</v>
      </c>
      <c r="B3039" s="1" t="s">
        <v>245</v>
      </c>
      <c r="C3039" s="1">
        <v>7.7439867E7</v>
      </c>
      <c r="D3039" s="1" t="s">
        <v>14</v>
      </c>
      <c r="E3039" s="1">
        <v>22.0</v>
      </c>
      <c r="F3039" s="1" t="s">
        <v>3062</v>
      </c>
      <c r="G3039" s="1">
        <v>-0.0607338837313</v>
      </c>
    </row>
    <row r="3040" ht="15.75" customHeight="1">
      <c r="A3040" s="1" t="str">
        <f t="shared" si="259"/>
        <v>CTDP1</v>
      </c>
      <c r="B3040" s="1" t="s">
        <v>245</v>
      </c>
      <c r="C3040" s="1">
        <v>7.7439797E7</v>
      </c>
      <c r="D3040" s="1" t="s">
        <v>8</v>
      </c>
      <c r="E3040" s="1">
        <v>24.0</v>
      </c>
      <c r="F3040" s="1" t="s">
        <v>3063</v>
      </c>
      <c r="G3040" s="1">
        <v>0.0145939453218</v>
      </c>
    </row>
    <row r="3041" ht="15.75" customHeight="1">
      <c r="A3041" s="1" t="str">
        <f t="shared" si="259"/>
        <v>CTDP1</v>
      </c>
      <c r="B3041" s="1" t="s">
        <v>245</v>
      </c>
      <c r="C3041" s="1">
        <v>7.7439912E7</v>
      </c>
      <c r="D3041" s="1" t="s">
        <v>8</v>
      </c>
      <c r="E3041" s="1">
        <v>24.0</v>
      </c>
      <c r="F3041" s="1" t="s">
        <v>3064</v>
      </c>
      <c r="G3041" s="1">
        <v>-0.0039890673984</v>
      </c>
    </row>
    <row r="3042" ht="15.75" customHeight="1">
      <c r="A3042" s="1" t="str">
        <f t="shared" si="259"/>
        <v>CTDP1</v>
      </c>
      <c r="B3042" s="1" t="s">
        <v>245</v>
      </c>
      <c r="C3042" s="1">
        <v>7.7439825E7</v>
      </c>
      <c r="D3042" s="1" t="s">
        <v>14</v>
      </c>
      <c r="E3042" s="1">
        <v>22.0</v>
      </c>
      <c r="F3042" s="1" t="s">
        <v>3065</v>
      </c>
      <c r="G3042" s="1">
        <v>0.935061412877</v>
      </c>
    </row>
    <row r="3043" ht="15.75" customHeight="1">
      <c r="A3043" s="1" t="str">
        <f t="shared" si="259"/>
        <v>CTDP1</v>
      </c>
      <c r="B3043" s="1" t="s">
        <v>245</v>
      </c>
      <c r="C3043" s="1">
        <v>7.7439956E7</v>
      </c>
      <c r="D3043" s="1" t="s">
        <v>8</v>
      </c>
      <c r="E3043" s="1">
        <v>23.0</v>
      </c>
      <c r="F3043" s="1" t="s">
        <v>3066</v>
      </c>
      <c r="G3043" s="1">
        <v>0.140468700842</v>
      </c>
    </row>
    <row r="3044" ht="15.75" customHeight="1">
      <c r="A3044" s="1" t="str">
        <f t="shared" ref="A3044:A3063" si="260">"CTDSPL2"</f>
        <v>CTDSPL2</v>
      </c>
      <c r="B3044" s="1" t="s">
        <v>425</v>
      </c>
      <c r="C3044" s="1">
        <v>4.4719645E7</v>
      </c>
      <c r="D3044" s="1" t="s">
        <v>8</v>
      </c>
      <c r="E3044" s="1">
        <v>24.0</v>
      </c>
      <c r="F3044" s="1" t="s">
        <v>3067</v>
      </c>
      <c r="G3044" s="1">
        <v>0.0285656500094</v>
      </c>
    </row>
    <row r="3045" ht="15.75" customHeight="1">
      <c r="A3045" s="1" t="str">
        <f t="shared" si="260"/>
        <v>CTDSPL2</v>
      </c>
      <c r="B3045" s="1" t="s">
        <v>425</v>
      </c>
      <c r="C3045" s="1">
        <v>4.4720122E7</v>
      </c>
      <c r="D3045" s="1" t="s">
        <v>8</v>
      </c>
      <c r="E3045" s="1">
        <v>24.0</v>
      </c>
      <c r="F3045" s="1" t="s">
        <v>3068</v>
      </c>
      <c r="G3045" s="1">
        <v>0.893651241384</v>
      </c>
    </row>
    <row r="3046" ht="15.75" customHeight="1">
      <c r="A3046" s="1" t="str">
        <f t="shared" si="260"/>
        <v>CTDSPL2</v>
      </c>
      <c r="B3046" s="1" t="s">
        <v>425</v>
      </c>
      <c r="C3046" s="1">
        <v>4.4720026E7</v>
      </c>
      <c r="D3046" s="1" t="s">
        <v>8</v>
      </c>
      <c r="E3046" s="1">
        <v>23.0</v>
      </c>
      <c r="F3046" s="1" t="s">
        <v>3069</v>
      </c>
      <c r="G3046" s="1">
        <v>0.74926559039</v>
      </c>
    </row>
    <row r="3047" ht="15.75" customHeight="1">
      <c r="A3047" s="1" t="str">
        <f t="shared" si="260"/>
        <v>CTDSPL2</v>
      </c>
      <c r="B3047" s="1" t="s">
        <v>425</v>
      </c>
      <c r="C3047" s="1">
        <v>4.4719994E7</v>
      </c>
      <c r="D3047" s="1" t="s">
        <v>8</v>
      </c>
      <c r="E3047" s="1">
        <v>24.0</v>
      </c>
      <c r="F3047" s="1" t="s">
        <v>3070</v>
      </c>
      <c r="G3047" s="1">
        <v>1.08473219468</v>
      </c>
    </row>
    <row r="3048" ht="15.75" customHeight="1">
      <c r="A3048" s="1" t="str">
        <f t="shared" si="260"/>
        <v>CTDSPL2</v>
      </c>
      <c r="B3048" s="1" t="s">
        <v>425</v>
      </c>
      <c r="C3048" s="1">
        <v>4.4719587E7</v>
      </c>
      <c r="D3048" s="1" t="s">
        <v>8</v>
      </c>
      <c r="E3048" s="1">
        <v>23.0</v>
      </c>
      <c r="F3048" s="1" t="s">
        <v>3071</v>
      </c>
      <c r="G3048" s="1">
        <v>0.252959421775</v>
      </c>
    </row>
    <row r="3049" ht="15.75" customHeight="1">
      <c r="A3049" s="1" t="str">
        <f t="shared" si="260"/>
        <v>CTDSPL2</v>
      </c>
      <c r="B3049" s="1" t="s">
        <v>425</v>
      </c>
      <c r="C3049" s="1">
        <v>4.4719977E7</v>
      </c>
      <c r="D3049" s="1" t="s">
        <v>8</v>
      </c>
      <c r="E3049" s="1">
        <v>24.0</v>
      </c>
      <c r="F3049" s="1" t="s">
        <v>3072</v>
      </c>
      <c r="G3049" s="1">
        <v>0.0814915434919</v>
      </c>
    </row>
    <row r="3050" ht="15.75" customHeight="1">
      <c r="A3050" s="1" t="str">
        <f t="shared" si="260"/>
        <v>CTDSPL2</v>
      </c>
      <c r="B3050" s="1" t="s">
        <v>425</v>
      </c>
      <c r="C3050" s="1">
        <v>4.4719466E7</v>
      </c>
      <c r="D3050" s="1" t="s">
        <v>8</v>
      </c>
      <c r="E3050" s="1">
        <v>23.0</v>
      </c>
      <c r="F3050" s="1" t="s">
        <v>3073</v>
      </c>
      <c r="G3050" s="1">
        <v>0.0750647978642</v>
      </c>
    </row>
    <row r="3051" ht="15.75" customHeight="1">
      <c r="A3051" s="1" t="str">
        <f t="shared" si="260"/>
        <v>CTDSPL2</v>
      </c>
      <c r="B3051" s="1" t="s">
        <v>425</v>
      </c>
      <c r="C3051" s="1">
        <v>4.471948E7</v>
      </c>
      <c r="D3051" s="1" t="s">
        <v>8</v>
      </c>
      <c r="E3051" s="1">
        <v>24.0</v>
      </c>
      <c r="F3051" s="1" t="s">
        <v>3074</v>
      </c>
      <c r="G3051" s="1">
        <v>-0.0424343464682</v>
      </c>
    </row>
    <row r="3052" ht="15.75" customHeight="1">
      <c r="A3052" s="1" t="str">
        <f t="shared" si="260"/>
        <v>CTDSPL2</v>
      </c>
      <c r="B3052" s="1" t="s">
        <v>425</v>
      </c>
      <c r="C3052" s="1">
        <v>4.4719487E7</v>
      </c>
      <c r="D3052" s="1" t="s">
        <v>8</v>
      </c>
      <c r="E3052" s="1">
        <v>22.0</v>
      </c>
      <c r="F3052" s="1" t="s">
        <v>3075</v>
      </c>
      <c r="G3052" s="1">
        <v>0.179443548933</v>
      </c>
    </row>
    <row r="3053" ht="15.75" customHeight="1">
      <c r="A3053" s="1" t="str">
        <f t="shared" si="260"/>
        <v>CTDSPL2</v>
      </c>
      <c r="B3053" s="1" t="s">
        <v>425</v>
      </c>
      <c r="C3053" s="1">
        <v>4.4719521E7</v>
      </c>
      <c r="D3053" s="1" t="s">
        <v>8</v>
      </c>
      <c r="E3053" s="1">
        <v>23.0</v>
      </c>
      <c r="F3053" s="1" t="s">
        <v>3076</v>
      </c>
      <c r="G3053" s="1">
        <v>-0.00664081690782</v>
      </c>
    </row>
    <row r="3054" ht="15.75" customHeight="1">
      <c r="A3054" s="1" t="str">
        <f t="shared" si="260"/>
        <v>CTDSPL2</v>
      </c>
      <c r="B3054" s="1" t="s">
        <v>425</v>
      </c>
      <c r="C3054" s="1">
        <v>4.4720253E7</v>
      </c>
      <c r="D3054" s="1" t="s">
        <v>8</v>
      </c>
      <c r="E3054" s="1">
        <v>23.0</v>
      </c>
      <c r="F3054" s="1" t="s">
        <v>3077</v>
      </c>
      <c r="G3054" s="1">
        <v>0.591503135891</v>
      </c>
    </row>
    <row r="3055" ht="15.75" customHeight="1">
      <c r="A3055" s="1" t="str">
        <f t="shared" si="260"/>
        <v>CTDSPL2</v>
      </c>
      <c r="B3055" s="1" t="s">
        <v>425</v>
      </c>
      <c r="C3055" s="1">
        <v>4.4720261E7</v>
      </c>
      <c r="D3055" s="1" t="s">
        <v>8</v>
      </c>
      <c r="E3055" s="1">
        <v>23.0</v>
      </c>
      <c r="F3055" s="1" t="s">
        <v>3078</v>
      </c>
      <c r="G3055" s="1">
        <v>0.459040030175</v>
      </c>
    </row>
    <row r="3056" ht="15.75" customHeight="1">
      <c r="A3056" s="1" t="str">
        <f t="shared" si="260"/>
        <v>CTDSPL2</v>
      </c>
      <c r="B3056" s="1" t="s">
        <v>425</v>
      </c>
      <c r="C3056" s="1">
        <v>4.4719619E7</v>
      </c>
      <c r="D3056" s="1" t="s">
        <v>8</v>
      </c>
      <c r="E3056" s="1">
        <v>24.0</v>
      </c>
      <c r="F3056" s="1" t="s">
        <v>3079</v>
      </c>
      <c r="G3056" s="1">
        <v>0.219446912059</v>
      </c>
    </row>
    <row r="3057" ht="15.75" customHeight="1">
      <c r="A3057" s="1" t="str">
        <f t="shared" si="260"/>
        <v>CTDSPL2</v>
      </c>
      <c r="B3057" s="1" t="s">
        <v>425</v>
      </c>
      <c r="C3057" s="1">
        <v>4.4719566E7</v>
      </c>
      <c r="D3057" s="1" t="s">
        <v>14</v>
      </c>
      <c r="E3057" s="1">
        <v>22.0</v>
      </c>
      <c r="F3057" s="1" t="s">
        <v>3080</v>
      </c>
      <c r="G3057" s="1">
        <v>0.118078975632</v>
      </c>
    </row>
    <row r="3058" ht="15.75" customHeight="1">
      <c r="A3058" s="1" t="str">
        <f t="shared" si="260"/>
        <v>CTDSPL2</v>
      </c>
      <c r="B3058" s="1" t="s">
        <v>425</v>
      </c>
      <c r="C3058" s="1">
        <v>4.4719655E7</v>
      </c>
      <c r="D3058" s="1" t="s">
        <v>14</v>
      </c>
      <c r="E3058" s="1">
        <v>22.0</v>
      </c>
      <c r="F3058" s="1" t="s">
        <v>3081</v>
      </c>
      <c r="G3058" s="1">
        <v>0.0883092842805</v>
      </c>
    </row>
    <row r="3059" ht="15.75" customHeight="1">
      <c r="A3059" s="1" t="str">
        <f t="shared" si="260"/>
        <v>CTDSPL2</v>
      </c>
      <c r="B3059" s="1" t="s">
        <v>425</v>
      </c>
      <c r="C3059" s="1">
        <v>4.4720066E7</v>
      </c>
      <c r="D3059" s="1" t="s">
        <v>14</v>
      </c>
      <c r="E3059" s="1">
        <v>24.0</v>
      </c>
      <c r="F3059" s="1" t="s">
        <v>3082</v>
      </c>
      <c r="G3059" s="1">
        <v>0.444549836288</v>
      </c>
    </row>
    <row r="3060" ht="15.75" customHeight="1">
      <c r="A3060" s="1" t="str">
        <f t="shared" si="260"/>
        <v>CTDSPL2</v>
      </c>
      <c r="B3060" s="1" t="s">
        <v>425</v>
      </c>
      <c r="C3060" s="1">
        <v>4.4720132E7</v>
      </c>
      <c r="D3060" s="1" t="s">
        <v>14</v>
      </c>
      <c r="E3060" s="1">
        <v>24.0</v>
      </c>
      <c r="F3060" s="1" t="s">
        <v>3083</v>
      </c>
      <c r="G3060" s="1">
        <v>0.374763958986</v>
      </c>
    </row>
    <row r="3061" ht="15.75" customHeight="1">
      <c r="A3061" s="1" t="str">
        <f t="shared" si="260"/>
        <v>CTDSPL2</v>
      </c>
      <c r="B3061" s="1" t="s">
        <v>425</v>
      </c>
      <c r="C3061" s="1">
        <v>4.4720228E7</v>
      </c>
      <c r="D3061" s="1" t="s">
        <v>14</v>
      </c>
      <c r="E3061" s="1">
        <v>23.0</v>
      </c>
      <c r="F3061" s="1" t="s">
        <v>3084</v>
      </c>
      <c r="G3061" s="1">
        <v>0.287387586306</v>
      </c>
    </row>
    <row r="3062" ht="15.75" customHeight="1">
      <c r="A3062" s="1" t="str">
        <f t="shared" si="260"/>
        <v>CTDSPL2</v>
      </c>
      <c r="B3062" s="1" t="s">
        <v>425</v>
      </c>
      <c r="C3062" s="1">
        <v>4.4720032E7</v>
      </c>
      <c r="D3062" s="1" t="s">
        <v>8</v>
      </c>
      <c r="E3062" s="1">
        <v>23.0</v>
      </c>
      <c r="F3062" s="1" t="s">
        <v>3085</v>
      </c>
      <c r="G3062" s="1">
        <v>1.02161656394</v>
      </c>
    </row>
    <row r="3063" ht="15.75" customHeight="1">
      <c r="A3063" s="1" t="str">
        <f t="shared" si="260"/>
        <v>CTDSPL2</v>
      </c>
      <c r="B3063" s="1" t="s">
        <v>425</v>
      </c>
      <c r="C3063" s="1">
        <v>4.4719432E7</v>
      </c>
      <c r="D3063" s="1" t="s">
        <v>14</v>
      </c>
      <c r="E3063" s="1">
        <v>23.0</v>
      </c>
      <c r="F3063" s="1" t="s">
        <v>3086</v>
      </c>
      <c r="G3063" s="1">
        <v>0.198376029525</v>
      </c>
    </row>
    <row r="3064" ht="15.75" customHeight="1">
      <c r="A3064" s="1" t="str">
        <f t="shared" ref="A3064:A3076" si="261">"CTNNBL1"</f>
        <v>CTNNBL1</v>
      </c>
      <c r="B3064" s="1" t="s">
        <v>145</v>
      </c>
      <c r="C3064" s="1">
        <v>3.632265E7</v>
      </c>
      <c r="D3064" s="1" t="s">
        <v>8</v>
      </c>
      <c r="E3064" s="1">
        <v>24.0</v>
      </c>
      <c r="F3064" s="1" t="s">
        <v>3087</v>
      </c>
      <c r="G3064" s="1">
        <v>-0.00418182776452</v>
      </c>
    </row>
    <row r="3065" ht="15.75" customHeight="1">
      <c r="A3065" s="1" t="str">
        <f t="shared" si="261"/>
        <v>CTNNBL1</v>
      </c>
      <c r="B3065" s="1" t="s">
        <v>145</v>
      </c>
      <c r="C3065" s="1">
        <v>3.6322688E7</v>
      </c>
      <c r="D3065" s="1" t="s">
        <v>8</v>
      </c>
      <c r="E3065" s="1">
        <v>23.0</v>
      </c>
      <c r="F3065" s="1" t="s">
        <v>3088</v>
      </c>
      <c r="G3065" s="1">
        <v>0.791775610568</v>
      </c>
    </row>
    <row r="3066" ht="15.75" customHeight="1">
      <c r="A3066" s="1" t="str">
        <f t="shared" si="261"/>
        <v>CTNNBL1</v>
      </c>
      <c r="B3066" s="1" t="s">
        <v>145</v>
      </c>
      <c r="C3066" s="1">
        <v>3.6322441E7</v>
      </c>
      <c r="D3066" s="1" t="s">
        <v>14</v>
      </c>
      <c r="E3066" s="1">
        <v>23.0</v>
      </c>
      <c r="F3066" s="1" t="s">
        <v>3089</v>
      </c>
      <c r="G3066" s="1">
        <v>0.0286341391018</v>
      </c>
    </row>
    <row r="3067" ht="15.75" customHeight="1">
      <c r="A3067" s="1" t="str">
        <f t="shared" si="261"/>
        <v>CTNNBL1</v>
      </c>
      <c r="B3067" s="1" t="s">
        <v>145</v>
      </c>
      <c r="C3067" s="1">
        <v>3.6322476E7</v>
      </c>
      <c r="D3067" s="1" t="s">
        <v>14</v>
      </c>
      <c r="E3067" s="1">
        <v>24.0</v>
      </c>
      <c r="F3067" s="1" t="s">
        <v>3090</v>
      </c>
      <c r="G3067" s="1">
        <v>1.01283647147</v>
      </c>
    </row>
    <row r="3068" ht="15.75" customHeight="1">
      <c r="A3068" s="1" t="str">
        <f t="shared" si="261"/>
        <v>CTNNBL1</v>
      </c>
      <c r="B3068" s="1" t="s">
        <v>145</v>
      </c>
      <c r="C3068" s="1">
        <v>3.6322518E7</v>
      </c>
      <c r="D3068" s="1" t="s">
        <v>14</v>
      </c>
      <c r="E3068" s="1">
        <v>24.0</v>
      </c>
      <c r="F3068" s="1" t="s">
        <v>3091</v>
      </c>
      <c r="G3068" s="1">
        <v>0.404743156441</v>
      </c>
    </row>
    <row r="3069" ht="15.75" customHeight="1">
      <c r="A3069" s="1" t="str">
        <f t="shared" si="261"/>
        <v>CTNNBL1</v>
      </c>
      <c r="B3069" s="1" t="s">
        <v>145</v>
      </c>
      <c r="C3069" s="1">
        <v>3.6322534E7</v>
      </c>
      <c r="D3069" s="1" t="s">
        <v>14</v>
      </c>
      <c r="E3069" s="1">
        <v>23.0</v>
      </c>
      <c r="F3069" s="1" t="s">
        <v>3092</v>
      </c>
      <c r="G3069" s="1">
        <v>1.19538791796</v>
      </c>
    </row>
    <row r="3070" ht="15.75" customHeight="1">
      <c r="A3070" s="1" t="str">
        <f t="shared" si="261"/>
        <v>CTNNBL1</v>
      </c>
      <c r="B3070" s="1" t="s">
        <v>145</v>
      </c>
      <c r="C3070" s="1">
        <v>3.6322596E7</v>
      </c>
      <c r="D3070" s="1" t="s">
        <v>14</v>
      </c>
      <c r="E3070" s="1">
        <v>25.0</v>
      </c>
      <c r="F3070" s="1" t="s">
        <v>3093</v>
      </c>
      <c r="G3070" s="1">
        <v>-0.0172950516963</v>
      </c>
    </row>
    <row r="3071" ht="15.75" customHeight="1">
      <c r="A3071" s="1" t="str">
        <f t="shared" si="261"/>
        <v>CTNNBL1</v>
      </c>
      <c r="B3071" s="1" t="s">
        <v>145</v>
      </c>
      <c r="C3071" s="1">
        <v>3.6322613E7</v>
      </c>
      <c r="D3071" s="1" t="s">
        <v>8</v>
      </c>
      <c r="E3071" s="1">
        <v>24.0</v>
      </c>
      <c r="F3071" s="1" t="s">
        <v>3094</v>
      </c>
      <c r="G3071" s="1">
        <v>0.0899551345449</v>
      </c>
    </row>
    <row r="3072" ht="15.75" customHeight="1">
      <c r="A3072" s="1" t="str">
        <f t="shared" si="261"/>
        <v>CTNNBL1</v>
      </c>
      <c r="B3072" s="1" t="s">
        <v>145</v>
      </c>
      <c r="C3072" s="1">
        <v>3.6322601E7</v>
      </c>
      <c r="D3072" s="1" t="s">
        <v>14</v>
      </c>
      <c r="E3072" s="1">
        <v>23.0</v>
      </c>
      <c r="F3072" s="1" t="s">
        <v>3095</v>
      </c>
      <c r="G3072" s="1">
        <v>-0.00407691124927</v>
      </c>
    </row>
    <row r="3073" ht="15.75" customHeight="1">
      <c r="A3073" s="1" t="str">
        <f t="shared" si="261"/>
        <v>CTNNBL1</v>
      </c>
      <c r="B3073" s="1" t="s">
        <v>145</v>
      </c>
      <c r="C3073" s="1">
        <v>3.632265E7</v>
      </c>
      <c r="D3073" s="1" t="s">
        <v>8</v>
      </c>
      <c r="E3073" s="1">
        <v>23.0</v>
      </c>
      <c r="F3073" s="1" t="s">
        <v>3096</v>
      </c>
      <c r="G3073" s="1">
        <v>-0.0203647961437</v>
      </c>
    </row>
    <row r="3074" ht="15.75" customHeight="1">
      <c r="A3074" s="1" t="str">
        <f t="shared" si="261"/>
        <v>CTNNBL1</v>
      </c>
      <c r="B3074" s="1" t="s">
        <v>145</v>
      </c>
      <c r="C3074" s="1">
        <v>3.6322635E7</v>
      </c>
      <c r="D3074" s="1" t="s">
        <v>8</v>
      </c>
      <c r="E3074" s="1">
        <v>25.0</v>
      </c>
      <c r="F3074" s="1" t="s">
        <v>3097</v>
      </c>
      <c r="G3074" s="1">
        <v>0.358755570834</v>
      </c>
    </row>
    <row r="3075" ht="15.75" customHeight="1">
      <c r="A3075" s="1" t="str">
        <f t="shared" si="261"/>
        <v>CTNNBL1</v>
      </c>
      <c r="B3075" s="1" t="s">
        <v>145</v>
      </c>
      <c r="C3075" s="1">
        <v>3.632255E7</v>
      </c>
      <c r="D3075" s="1" t="s">
        <v>8</v>
      </c>
      <c r="E3075" s="1">
        <v>25.0</v>
      </c>
      <c r="F3075" s="1" t="s">
        <v>3098</v>
      </c>
      <c r="G3075" s="1">
        <v>0.654647275033</v>
      </c>
    </row>
    <row r="3076" ht="15.75" customHeight="1">
      <c r="A3076" s="1" t="str">
        <f t="shared" si="261"/>
        <v>CTNNBL1</v>
      </c>
      <c r="B3076" s="1" t="s">
        <v>145</v>
      </c>
      <c r="C3076" s="1">
        <v>3.6322568E7</v>
      </c>
      <c r="D3076" s="1" t="s">
        <v>14</v>
      </c>
      <c r="E3076" s="1">
        <v>25.0</v>
      </c>
      <c r="F3076" s="1" t="s">
        <v>3099</v>
      </c>
      <c r="G3076" s="1">
        <v>-0.00111736505138</v>
      </c>
    </row>
    <row r="3077" ht="15.75" customHeight="1">
      <c r="A3077" s="1" t="str">
        <f t="shared" ref="A3077:A3091" si="262">"CUL2"</f>
        <v>CUL2</v>
      </c>
      <c r="B3077" s="1" t="s">
        <v>176</v>
      </c>
      <c r="C3077" s="1">
        <v>3.537949E7</v>
      </c>
      <c r="D3077" s="1" t="s">
        <v>8</v>
      </c>
      <c r="E3077" s="1">
        <v>24.0</v>
      </c>
      <c r="F3077" s="1" t="s">
        <v>3100</v>
      </c>
      <c r="G3077" s="1">
        <v>0.0140053940538</v>
      </c>
    </row>
    <row r="3078" ht="15.75" customHeight="1">
      <c r="A3078" s="1" t="str">
        <f t="shared" si="262"/>
        <v>CUL2</v>
      </c>
      <c r="B3078" s="1" t="s">
        <v>176</v>
      </c>
      <c r="C3078" s="1">
        <v>3.5378997E7</v>
      </c>
      <c r="D3078" s="1" t="s">
        <v>8</v>
      </c>
      <c r="E3078" s="1">
        <v>23.0</v>
      </c>
      <c r="F3078" s="1" t="s">
        <v>3101</v>
      </c>
      <c r="G3078" s="1">
        <v>0.237829508162</v>
      </c>
    </row>
    <row r="3079" ht="15.75" customHeight="1">
      <c r="A3079" s="1" t="str">
        <f t="shared" si="262"/>
        <v>CUL2</v>
      </c>
      <c r="B3079" s="1" t="s">
        <v>176</v>
      </c>
      <c r="C3079" s="1">
        <v>3.5379234E7</v>
      </c>
      <c r="D3079" s="1" t="s">
        <v>8</v>
      </c>
      <c r="E3079" s="1">
        <v>24.0</v>
      </c>
      <c r="F3079" s="1" t="s">
        <v>3102</v>
      </c>
      <c r="G3079" s="1">
        <v>0.374445031781</v>
      </c>
    </row>
    <row r="3080" ht="15.75" customHeight="1">
      <c r="A3080" s="1" t="str">
        <f t="shared" si="262"/>
        <v>CUL2</v>
      </c>
      <c r="B3080" s="1" t="s">
        <v>176</v>
      </c>
      <c r="C3080" s="1">
        <v>3.5379251E7</v>
      </c>
      <c r="D3080" s="1" t="s">
        <v>8</v>
      </c>
      <c r="E3080" s="1">
        <v>24.0</v>
      </c>
      <c r="F3080" s="1" t="s">
        <v>3103</v>
      </c>
      <c r="G3080" s="1">
        <v>1.44118849713</v>
      </c>
    </row>
    <row r="3081" ht="15.75" customHeight="1">
      <c r="A3081" s="1" t="str">
        <f t="shared" si="262"/>
        <v>CUL2</v>
      </c>
      <c r="B3081" s="1" t="s">
        <v>176</v>
      </c>
      <c r="C3081" s="1">
        <v>3.5379339E7</v>
      </c>
      <c r="D3081" s="1" t="s">
        <v>8</v>
      </c>
      <c r="E3081" s="1">
        <v>23.0</v>
      </c>
      <c r="F3081" s="1" t="s">
        <v>3104</v>
      </c>
      <c r="G3081" s="1">
        <v>0.0095937682061</v>
      </c>
    </row>
    <row r="3082" ht="15.75" customHeight="1">
      <c r="A3082" s="1" t="str">
        <f t="shared" si="262"/>
        <v>CUL2</v>
      </c>
      <c r="B3082" s="1" t="s">
        <v>176</v>
      </c>
      <c r="C3082" s="1">
        <v>3.5379363E7</v>
      </c>
      <c r="D3082" s="1" t="s">
        <v>8</v>
      </c>
      <c r="E3082" s="1">
        <v>24.0</v>
      </c>
      <c r="F3082" s="1" t="s">
        <v>3105</v>
      </c>
      <c r="G3082" s="1">
        <v>0.525234685781</v>
      </c>
    </row>
    <row r="3083" ht="15.75" customHeight="1">
      <c r="A3083" s="1" t="str">
        <f t="shared" si="262"/>
        <v>CUL2</v>
      </c>
      <c r="B3083" s="1" t="s">
        <v>176</v>
      </c>
      <c r="C3083" s="1">
        <v>3.5379558E7</v>
      </c>
      <c r="D3083" s="1" t="s">
        <v>8</v>
      </c>
      <c r="E3083" s="1">
        <v>24.0</v>
      </c>
      <c r="F3083" s="1" t="s">
        <v>3106</v>
      </c>
      <c r="G3083" s="1">
        <v>-0.030337213662</v>
      </c>
    </row>
    <row r="3084" ht="15.75" customHeight="1">
      <c r="A3084" s="1" t="str">
        <f t="shared" si="262"/>
        <v>CUL2</v>
      </c>
      <c r="B3084" s="1" t="s">
        <v>176</v>
      </c>
      <c r="C3084" s="1">
        <v>3.537932E7</v>
      </c>
      <c r="D3084" s="1" t="s">
        <v>14</v>
      </c>
      <c r="E3084" s="1">
        <v>24.0</v>
      </c>
      <c r="F3084" s="1" t="s">
        <v>3107</v>
      </c>
      <c r="G3084" s="1">
        <v>0.0321654719138</v>
      </c>
    </row>
    <row r="3085" ht="15.75" customHeight="1">
      <c r="A3085" s="1" t="str">
        <f t="shared" si="262"/>
        <v>CUL2</v>
      </c>
      <c r="B3085" s="1" t="s">
        <v>176</v>
      </c>
      <c r="C3085" s="1">
        <v>3.5379281E7</v>
      </c>
      <c r="D3085" s="1" t="s">
        <v>14</v>
      </c>
      <c r="E3085" s="1">
        <v>23.0</v>
      </c>
      <c r="F3085" s="1" t="s">
        <v>3108</v>
      </c>
      <c r="G3085" s="1">
        <v>0.57668730077</v>
      </c>
    </row>
    <row r="3086" ht="15.75" customHeight="1">
      <c r="A3086" s="1" t="str">
        <f t="shared" si="262"/>
        <v>CUL2</v>
      </c>
      <c r="B3086" s="1" t="s">
        <v>176</v>
      </c>
      <c r="C3086" s="1">
        <v>3.5379298E7</v>
      </c>
      <c r="D3086" s="1" t="s">
        <v>14</v>
      </c>
      <c r="E3086" s="1">
        <v>27.0</v>
      </c>
      <c r="F3086" s="1" t="s">
        <v>3109</v>
      </c>
      <c r="G3086" s="1">
        <v>0.863216144052</v>
      </c>
    </row>
    <row r="3087" ht="15.75" customHeight="1">
      <c r="A3087" s="1" t="str">
        <f t="shared" si="262"/>
        <v>CUL2</v>
      </c>
      <c r="B3087" s="1" t="s">
        <v>176</v>
      </c>
      <c r="C3087" s="1">
        <v>3.5379312E7</v>
      </c>
      <c r="D3087" s="1" t="s">
        <v>14</v>
      </c>
      <c r="E3087" s="1">
        <v>25.0</v>
      </c>
      <c r="F3087" s="1" t="s">
        <v>3110</v>
      </c>
      <c r="G3087" s="1">
        <v>0.15870723738</v>
      </c>
    </row>
    <row r="3088" ht="15.75" customHeight="1">
      <c r="A3088" s="1" t="str">
        <f t="shared" si="262"/>
        <v>CUL2</v>
      </c>
      <c r="B3088" s="1" t="s">
        <v>176</v>
      </c>
      <c r="C3088" s="1">
        <v>3.5379333E7</v>
      </c>
      <c r="D3088" s="1" t="s">
        <v>14</v>
      </c>
      <c r="E3088" s="1">
        <v>28.0</v>
      </c>
      <c r="F3088" s="1" t="s">
        <v>3111</v>
      </c>
      <c r="G3088" s="1">
        <v>0.184119481392</v>
      </c>
    </row>
    <row r="3089" ht="15.75" customHeight="1">
      <c r="A3089" s="1" t="str">
        <f t="shared" si="262"/>
        <v>CUL2</v>
      </c>
      <c r="B3089" s="1" t="s">
        <v>176</v>
      </c>
      <c r="C3089" s="1">
        <v>3.5379335E7</v>
      </c>
      <c r="D3089" s="1" t="s">
        <v>14</v>
      </c>
      <c r="E3089" s="1">
        <v>25.0</v>
      </c>
      <c r="F3089" s="1" t="s">
        <v>3112</v>
      </c>
      <c r="G3089" s="1">
        <v>-0.0736374135528</v>
      </c>
    </row>
    <row r="3090" ht="15.75" customHeight="1">
      <c r="A3090" s="1" t="str">
        <f t="shared" si="262"/>
        <v>CUL2</v>
      </c>
      <c r="B3090" s="1" t="s">
        <v>176</v>
      </c>
      <c r="C3090" s="1">
        <v>3.5379416E7</v>
      </c>
      <c r="D3090" s="1" t="s">
        <v>14</v>
      </c>
      <c r="E3090" s="1">
        <v>24.0</v>
      </c>
      <c r="F3090" s="1" t="s">
        <v>3113</v>
      </c>
      <c r="G3090" s="1">
        <v>0.143213425981</v>
      </c>
    </row>
    <row r="3091" ht="15.75" customHeight="1">
      <c r="A3091" s="1" t="str">
        <f t="shared" si="262"/>
        <v>CUL2</v>
      </c>
      <c r="B3091" s="1" t="s">
        <v>176</v>
      </c>
      <c r="C3091" s="1">
        <v>3.5379269E7</v>
      </c>
      <c r="D3091" s="1" t="s">
        <v>14</v>
      </c>
      <c r="E3091" s="1">
        <v>23.0</v>
      </c>
      <c r="F3091" s="1" t="s">
        <v>3114</v>
      </c>
      <c r="G3091" s="1">
        <v>0.695595358822</v>
      </c>
    </row>
    <row r="3092" ht="15.75" customHeight="1">
      <c r="A3092" s="1" t="str">
        <f t="shared" ref="A3092:A3101" si="263">"CUL3"</f>
        <v>CUL3</v>
      </c>
      <c r="B3092" s="1" t="s">
        <v>256</v>
      </c>
      <c r="C3092" s="1">
        <v>2.25449978E8</v>
      </c>
      <c r="D3092" s="1" t="s">
        <v>8</v>
      </c>
      <c r="E3092" s="1">
        <v>23.0</v>
      </c>
      <c r="F3092" s="1" t="s">
        <v>3115</v>
      </c>
      <c r="G3092" s="1">
        <v>1.02062761778</v>
      </c>
    </row>
    <row r="3093" ht="15.75" customHeight="1">
      <c r="A3093" s="1" t="str">
        <f t="shared" si="263"/>
        <v>CUL3</v>
      </c>
      <c r="B3093" s="1" t="s">
        <v>256</v>
      </c>
      <c r="C3093" s="1">
        <v>2.2545E8</v>
      </c>
      <c r="D3093" s="1" t="s">
        <v>8</v>
      </c>
      <c r="E3093" s="1">
        <v>21.0</v>
      </c>
      <c r="F3093" s="1" t="s">
        <v>3116</v>
      </c>
      <c r="G3093" s="1">
        <v>0.891393741237</v>
      </c>
    </row>
    <row r="3094" ht="15.75" customHeight="1">
      <c r="A3094" s="1" t="str">
        <f t="shared" si="263"/>
        <v>CUL3</v>
      </c>
      <c r="B3094" s="1" t="s">
        <v>256</v>
      </c>
      <c r="C3094" s="1">
        <v>2.25449791E8</v>
      </c>
      <c r="D3094" s="1" t="s">
        <v>14</v>
      </c>
      <c r="E3094" s="1">
        <v>24.0</v>
      </c>
      <c r="F3094" s="1" t="s">
        <v>3117</v>
      </c>
      <c r="G3094" s="1">
        <v>0.300824941617</v>
      </c>
    </row>
    <row r="3095" ht="15.75" customHeight="1">
      <c r="A3095" s="1" t="str">
        <f t="shared" si="263"/>
        <v>CUL3</v>
      </c>
      <c r="B3095" s="1" t="s">
        <v>256</v>
      </c>
      <c r="C3095" s="1">
        <v>2.25449799E8</v>
      </c>
      <c r="D3095" s="1" t="s">
        <v>14</v>
      </c>
      <c r="E3095" s="1">
        <v>24.0</v>
      </c>
      <c r="F3095" s="1" t="s">
        <v>3118</v>
      </c>
      <c r="G3095" s="1">
        <v>-0.0717581391424</v>
      </c>
    </row>
    <row r="3096" ht="15.75" customHeight="1">
      <c r="A3096" s="1" t="str">
        <f t="shared" si="263"/>
        <v>CUL3</v>
      </c>
      <c r="B3096" s="1" t="s">
        <v>256</v>
      </c>
      <c r="C3096" s="1">
        <v>2.25449819E8</v>
      </c>
      <c r="D3096" s="1" t="s">
        <v>14</v>
      </c>
      <c r="E3096" s="1">
        <v>22.0</v>
      </c>
      <c r="F3096" s="1" t="s">
        <v>3119</v>
      </c>
      <c r="G3096" s="1">
        <v>-0.0722316839748</v>
      </c>
    </row>
    <row r="3097" ht="15.75" customHeight="1">
      <c r="A3097" s="1" t="str">
        <f t="shared" si="263"/>
        <v>CUL3</v>
      </c>
      <c r="B3097" s="1" t="s">
        <v>256</v>
      </c>
      <c r="C3097" s="1">
        <v>2.25449941E8</v>
      </c>
      <c r="D3097" s="1" t="s">
        <v>14</v>
      </c>
      <c r="E3097" s="1">
        <v>23.0</v>
      </c>
      <c r="F3097" s="1" t="s">
        <v>3120</v>
      </c>
      <c r="G3097" s="1">
        <v>1.08797864098</v>
      </c>
    </row>
    <row r="3098" ht="15.75" customHeight="1">
      <c r="A3098" s="1" t="str">
        <f t="shared" si="263"/>
        <v>CUL3</v>
      </c>
      <c r="B3098" s="1" t="s">
        <v>256</v>
      </c>
      <c r="C3098" s="1">
        <v>2.25449949E8</v>
      </c>
      <c r="D3098" s="1" t="s">
        <v>14</v>
      </c>
      <c r="E3098" s="1">
        <v>24.0</v>
      </c>
      <c r="F3098" s="1" t="s">
        <v>3121</v>
      </c>
      <c r="G3098" s="1">
        <v>0.644152916793</v>
      </c>
    </row>
    <row r="3099" ht="15.75" customHeight="1">
      <c r="A3099" s="1" t="str">
        <f t="shared" si="263"/>
        <v>CUL3</v>
      </c>
      <c r="B3099" s="1" t="s">
        <v>256</v>
      </c>
      <c r="C3099" s="1">
        <v>2.25450064E8</v>
      </c>
      <c r="D3099" s="1" t="s">
        <v>14</v>
      </c>
      <c r="E3099" s="1">
        <v>23.0</v>
      </c>
      <c r="F3099" s="1" t="s">
        <v>3122</v>
      </c>
      <c r="G3099" s="1">
        <v>0.106142906636</v>
      </c>
    </row>
    <row r="3100" ht="15.75" customHeight="1">
      <c r="A3100" s="1" t="str">
        <f t="shared" si="263"/>
        <v>CUL3</v>
      </c>
      <c r="B3100" s="1" t="s">
        <v>256</v>
      </c>
      <c r="C3100" s="1">
        <v>2.25450031E8</v>
      </c>
      <c r="D3100" s="1" t="s">
        <v>14</v>
      </c>
      <c r="E3100" s="1">
        <v>23.0</v>
      </c>
      <c r="F3100" s="1" t="s">
        <v>3123</v>
      </c>
      <c r="G3100" s="1">
        <v>0.405897967908</v>
      </c>
    </row>
    <row r="3101" ht="15.75" customHeight="1">
      <c r="A3101" s="1" t="str">
        <f t="shared" si="263"/>
        <v>CUL3</v>
      </c>
      <c r="B3101" s="1" t="s">
        <v>256</v>
      </c>
      <c r="C3101" s="1">
        <v>2.25449997E8</v>
      </c>
      <c r="D3101" s="1" t="s">
        <v>14</v>
      </c>
      <c r="E3101" s="1">
        <v>24.0</v>
      </c>
      <c r="F3101" s="1" t="s">
        <v>3124</v>
      </c>
      <c r="G3101" s="1">
        <v>0.750285105632</v>
      </c>
    </row>
    <row r="3102" ht="15.75" customHeight="1">
      <c r="A3102" s="1" t="str">
        <f t="shared" ref="A3102:A3111" si="264">"CWC15"</f>
        <v>CWC15</v>
      </c>
      <c r="B3102" s="1" t="s">
        <v>328</v>
      </c>
      <c r="C3102" s="1">
        <v>9.4706666E7</v>
      </c>
      <c r="D3102" s="1" t="s">
        <v>8</v>
      </c>
      <c r="E3102" s="1">
        <v>24.0</v>
      </c>
      <c r="F3102" s="1" t="s">
        <v>3125</v>
      </c>
      <c r="G3102" s="1">
        <v>0.0830008673939</v>
      </c>
    </row>
    <row r="3103" ht="15.75" customHeight="1">
      <c r="A3103" s="1" t="str">
        <f t="shared" si="264"/>
        <v>CWC15</v>
      </c>
      <c r="B3103" s="1" t="s">
        <v>328</v>
      </c>
      <c r="C3103" s="1">
        <v>9.4706504E7</v>
      </c>
      <c r="D3103" s="1" t="s">
        <v>8</v>
      </c>
      <c r="E3103" s="1">
        <v>23.0</v>
      </c>
      <c r="F3103" s="1" t="s">
        <v>3126</v>
      </c>
      <c r="G3103" s="1">
        <v>0.513195156963</v>
      </c>
    </row>
    <row r="3104" ht="15.75" customHeight="1">
      <c r="A3104" s="1" t="str">
        <f t="shared" si="264"/>
        <v>CWC15</v>
      </c>
      <c r="B3104" s="1" t="s">
        <v>328</v>
      </c>
      <c r="C3104" s="1">
        <v>9.4706761E7</v>
      </c>
      <c r="D3104" s="1" t="s">
        <v>8</v>
      </c>
      <c r="E3104" s="1">
        <v>24.0</v>
      </c>
      <c r="F3104" s="1" t="s">
        <v>3127</v>
      </c>
      <c r="G3104" s="1">
        <v>0.0533391317257</v>
      </c>
    </row>
    <row r="3105" ht="15.75" customHeight="1">
      <c r="A3105" s="1" t="str">
        <f t="shared" si="264"/>
        <v>CWC15</v>
      </c>
      <c r="B3105" s="1" t="s">
        <v>328</v>
      </c>
      <c r="C3105" s="1">
        <v>9.4706555E7</v>
      </c>
      <c r="D3105" s="1" t="s">
        <v>14</v>
      </c>
      <c r="E3105" s="1">
        <v>23.0</v>
      </c>
      <c r="F3105" s="1" t="s">
        <v>3128</v>
      </c>
      <c r="G3105" s="1">
        <v>1.0876350154</v>
      </c>
    </row>
    <row r="3106" ht="15.75" customHeight="1">
      <c r="A3106" s="1" t="str">
        <f t="shared" si="264"/>
        <v>CWC15</v>
      </c>
      <c r="B3106" s="1" t="s">
        <v>328</v>
      </c>
      <c r="C3106" s="1">
        <v>9.4706764E7</v>
      </c>
      <c r="D3106" s="1" t="s">
        <v>14</v>
      </c>
      <c r="E3106" s="1">
        <v>21.0</v>
      </c>
      <c r="F3106" s="1" t="s">
        <v>3129</v>
      </c>
      <c r="G3106" s="1">
        <v>0.747797087162</v>
      </c>
    </row>
    <row r="3107" ht="15.75" customHeight="1">
      <c r="A3107" s="1" t="str">
        <f t="shared" si="264"/>
        <v>CWC15</v>
      </c>
      <c r="B3107" s="1" t="s">
        <v>328</v>
      </c>
      <c r="C3107" s="1">
        <v>9.4706513E7</v>
      </c>
      <c r="D3107" s="1" t="s">
        <v>8</v>
      </c>
      <c r="E3107" s="1">
        <v>24.0</v>
      </c>
      <c r="F3107" s="1" t="s">
        <v>3130</v>
      </c>
      <c r="G3107" s="1">
        <v>1.16456789744</v>
      </c>
    </row>
    <row r="3108" ht="15.75" customHeight="1">
      <c r="A3108" s="1" t="str">
        <f t="shared" si="264"/>
        <v>CWC15</v>
      </c>
      <c r="B3108" s="1" t="s">
        <v>328</v>
      </c>
      <c r="C3108" s="1">
        <v>9.4706583E7</v>
      </c>
      <c r="D3108" s="1" t="s">
        <v>8</v>
      </c>
      <c r="E3108" s="1">
        <v>24.0</v>
      </c>
      <c r="F3108" s="1" t="s">
        <v>3131</v>
      </c>
      <c r="G3108" s="1">
        <v>0.691104996071</v>
      </c>
    </row>
    <row r="3109" ht="15.75" customHeight="1">
      <c r="A3109" s="1" t="str">
        <f t="shared" si="264"/>
        <v>CWC15</v>
      </c>
      <c r="B3109" s="1" t="s">
        <v>328</v>
      </c>
      <c r="C3109" s="1">
        <v>9.4706815E7</v>
      </c>
      <c r="D3109" s="1" t="s">
        <v>14</v>
      </c>
      <c r="E3109" s="1">
        <v>24.0</v>
      </c>
      <c r="F3109" s="1" t="s">
        <v>3132</v>
      </c>
      <c r="G3109" s="1">
        <v>0.0210252977959</v>
      </c>
    </row>
    <row r="3110" ht="15.75" customHeight="1">
      <c r="A3110" s="1" t="str">
        <f t="shared" si="264"/>
        <v>CWC15</v>
      </c>
      <c r="B3110" s="1" t="s">
        <v>328</v>
      </c>
      <c r="C3110" s="1">
        <v>9.4706616E7</v>
      </c>
      <c r="D3110" s="1" t="s">
        <v>8</v>
      </c>
      <c r="E3110" s="1">
        <v>24.0</v>
      </c>
      <c r="F3110" s="1" t="s">
        <v>3133</v>
      </c>
      <c r="G3110" s="1">
        <v>-0.00634953381779</v>
      </c>
    </row>
    <row r="3111" ht="15.75" customHeight="1">
      <c r="A3111" s="1" t="str">
        <f t="shared" si="264"/>
        <v>CWC15</v>
      </c>
      <c r="B3111" s="1" t="s">
        <v>328</v>
      </c>
      <c r="C3111" s="1">
        <v>9.4706753E7</v>
      </c>
      <c r="D3111" s="1" t="s">
        <v>8</v>
      </c>
      <c r="E3111" s="1">
        <v>23.0</v>
      </c>
      <c r="F3111" s="1" t="s">
        <v>3134</v>
      </c>
      <c r="G3111" s="1">
        <v>-0.0761489747813</v>
      </c>
    </row>
    <row r="3112" ht="15.75" customHeight="1">
      <c r="A3112" s="1" t="str">
        <f t="shared" ref="A3112:A3126" si="265">"CWC22"</f>
        <v>CWC22</v>
      </c>
      <c r="B3112" s="1" t="s">
        <v>256</v>
      </c>
      <c r="C3112" s="1">
        <v>1.80871546E8</v>
      </c>
      <c r="D3112" s="1" t="s">
        <v>8</v>
      </c>
      <c r="E3112" s="1">
        <v>24.0</v>
      </c>
      <c r="F3112" s="1" t="s">
        <v>3135</v>
      </c>
      <c r="G3112" s="1">
        <v>0.863904618012</v>
      </c>
    </row>
    <row r="3113" ht="15.75" customHeight="1">
      <c r="A3113" s="1" t="str">
        <f t="shared" si="265"/>
        <v>CWC22</v>
      </c>
      <c r="B3113" s="1" t="s">
        <v>256</v>
      </c>
      <c r="C3113" s="1">
        <v>1.80871551E8</v>
      </c>
      <c r="D3113" s="1" t="s">
        <v>8</v>
      </c>
      <c r="E3113" s="1">
        <v>24.0</v>
      </c>
      <c r="F3113" s="1" t="s">
        <v>3136</v>
      </c>
      <c r="G3113" s="1">
        <v>0.772778435644</v>
      </c>
    </row>
    <row r="3114" ht="15.75" customHeight="1">
      <c r="A3114" s="1" t="str">
        <f t="shared" si="265"/>
        <v>CWC22</v>
      </c>
      <c r="B3114" s="1" t="s">
        <v>256</v>
      </c>
      <c r="C3114" s="1">
        <v>1.80871589E8</v>
      </c>
      <c r="D3114" s="1" t="s">
        <v>8</v>
      </c>
      <c r="E3114" s="1">
        <v>24.0</v>
      </c>
      <c r="F3114" s="1" t="s">
        <v>3137</v>
      </c>
      <c r="G3114" s="1">
        <v>0.823099855873</v>
      </c>
    </row>
    <row r="3115" ht="15.75" customHeight="1">
      <c r="A3115" s="1" t="str">
        <f t="shared" si="265"/>
        <v>CWC22</v>
      </c>
      <c r="B3115" s="1" t="s">
        <v>256</v>
      </c>
      <c r="C3115" s="1">
        <v>1.80871776E8</v>
      </c>
      <c r="D3115" s="1" t="s">
        <v>8</v>
      </c>
      <c r="E3115" s="1">
        <v>21.0</v>
      </c>
      <c r="F3115" s="1" t="s">
        <v>3138</v>
      </c>
      <c r="G3115" s="1">
        <v>1.04828473223</v>
      </c>
    </row>
    <row r="3116" ht="15.75" customHeight="1">
      <c r="A3116" s="1" t="str">
        <f t="shared" si="265"/>
        <v>CWC22</v>
      </c>
      <c r="B3116" s="1" t="s">
        <v>256</v>
      </c>
      <c r="C3116" s="1">
        <v>1.80871619E8</v>
      </c>
      <c r="D3116" s="1" t="s">
        <v>8</v>
      </c>
      <c r="E3116" s="1">
        <v>24.0</v>
      </c>
      <c r="F3116" s="1" t="s">
        <v>3139</v>
      </c>
      <c r="G3116" s="1">
        <v>1.03338579124</v>
      </c>
    </row>
    <row r="3117" ht="15.75" customHeight="1">
      <c r="A3117" s="1" t="str">
        <f t="shared" si="265"/>
        <v>CWC22</v>
      </c>
      <c r="B3117" s="1" t="s">
        <v>256</v>
      </c>
      <c r="C3117" s="1">
        <v>1.8087162E8</v>
      </c>
      <c r="D3117" s="1" t="s">
        <v>8</v>
      </c>
      <c r="E3117" s="1">
        <v>23.0</v>
      </c>
      <c r="F3117" s="1" t="s">
        <v>3140</v>
      </c>
      <c r="G3117" s="1">
        <v>0.509269883648</v>
      </c>
    </row>
    <row r="3118" ht="15.75" customHeight="1">
      <c r="A3118" s="1" t="str">
        <f t="shared" si="265"/>
        <v>CWC22</v>
      </c>
      <c r="B3118" s="1" t="s">
        <v>256</v>
      </c>
      <c r="C3118" s="1">
        <v>1.80871631E8</v>
      </c>
      <c r="D3118" s="1" t="s">
        <v>8</v>
      </c>
      <c r="E3118" s="1">
        <v>22.0</v>
      </c>
      <c r="F3118" s="1" t="s">
        <v>3141</v>
      </c>
      <c r="G3118" s="1">
        <v>0.441245270258</v>
      </c>
    </row>
    <row r="3119" ht="15.75" customHeight="1">
      <c r="A3119" s="1" t="str">
        <f t="shared" si="265"/>
        <v>CWC22</v>
      </c>
      <c r="B3119" s="1" t="s">
        <v>256</v>
      </c>
      <c r="C3119" s="1">
        <v>1.80871678E8</v>
      </c>
      <c r="D3119" s="1" t="s">
        <v>8</v>
      </c>
      <c r="E3119" s="1">
        <v>24.0</v>
      </c>
      <c r="F3119" s="1" t="s">
        <v>3142</v>
      </c>
      <c r="G3119" s="1">
        <v>0.276797574452</v>
      </c>
    </row>
    <row r="3120" ht="15.75" customHeight="1">
      <c r="A3120" s="1" t="str">
        <f t="shared" si="265"/>
        <v>CWC22</v>
      </c>
      <c r="B3120" s="1" t="s">
        <v>256</v>
      </c>
      <c r="C3120" s="1">
        <v>1.80871721E8</v>
      </c>
      <c r="D3120" s="1" t="s">
        <v>8</v>
      </c>
      <c r="E3120" s="1">
        <v>23.0</v>
      </c>
      <c r="F3120" s="1" t="s">
        <v>3143</v>
      </c>
      <c r="G3120" s="1">
        <v>0.883220938457</v>
      </c>
    </row>
    <row r="3121" ht="15.75" customHeight="1">
      <c r="A3121" s="1" t="str">
        <f t="shared" si="265"/>
        <v>CWC22</v>
      </c>
      <c r="B3121" s="1" t="s">
        <v>256</v>
      </c>
      <c r="C3121" s="1">
        <v>1.80871726E8</v>
      </c>
      <c r="D3121" s="1" t="s">
        <v>8</v>
      </c>
      <c r="E3121" s="1">
        <v>23.0</v>
      </c>
      <c r="F3121" s="1" t="s">
        <v>3144</v>
      </c>
      <c r="G3121" s="1">
        <v>-0.0255109638433</v>
      </c>
    </row>
    <row r="3122" ht="15.75" customHeight="1">
      <c r="A3122" s="1" t="str">
        <f t="shared" si="265"/>
        <v>CWC22</v>
      </c>
      <c r="B3122" s="1" t="s">
        <v>256</v>
      </c>
      <c r="C3122" s="1">
        <v>1.80871721E8</v>
      </c>
      <c r="D3122" s="1" t="s">
        <v>8</v>
      </c>
      <c r="E3122" s="1">
        <v>22.0</v>
      </c>
      <c r="F3122" s="1" t="s">
        <v>3145</v>
      </c>
      <c r="G3122" s="1">
        <v>0.918329476523</v>
      </c>
    </row>
    <row r="3123" ht="15.75" customHeight="1">
      <c r="A3123" s="1" t="str">
        <f t="shared" si="265"/>
        <v>CWC22</v>
      </c>
      <c r="B3123" s="1" t="s">
        <v>256</v>
      </c>
      <c r="C3123" s="1">
        <v>1.80871726E8</v>
      </c>
      <c r="D3123" s="1" t="s">
        <v>8</v>
      </c>
      <c r="E3123" s="1">
        <v>21.0</v>
      </c>
      <c r="F3123" s="1" t="s">
        <v>3146</v>
      </c>
      <c r="G3123" s="1">
        <v>0.463514455821</v>
      </c>
    </row>
    <row r="3124" ht="15.75" customHeight="1">
      <c r="A3124" s="1" t="str">
        <f t="shared" si="265"/>
        <v>CWC22</v>
      </c>
      <c r="B3124" s="1" t="s">
        <v>256</v>
      </c>
      <c r="C3124" s="1">
        <v>1.80871807E8</v>
      </c>
      <c r="D3124" s="1" t="s">
        <v>8</v>
      </c>
      <c r="E3124" s="1">
        <v>22.0</v>
      </c>
      <c r="F3124" s="1" t="s">
        <v>3147</v>
      </c>
      <c r="G3124" s="1">
        <v>0.475212888496</v>
      </c>
    </row>
    <row r="3125" ht="15.75" customHeight="1">
      <c r="A3125" s="1" t="str">
        <f t="shared" si="265"/>
        <v>CWC22</v>
      </c>
      <c r="B3125" s="1" t="s">
        <v>256</v>
      </c>
      <c r="C3125" s="1">
        <v>1.80871632E8</v>
      </c>
      <c r="D3125" s="1" t="s">
        <v>8</v>
      </c>
      <c r="E3125" s="1">
        <v>23.0</v>
      </c>
      <c r="F3125" s="1" t="s">
        <v>3148</v>
      </c>
      <c r="G3125" s="1">
        <v>0.00838253087275</v>
      </c>
    </row>
    <row r="3126" ht="15.75" customHeight="1">
      <c r="A3126" s="1" t="str">
        <f t="shared" si="265"/>
        <v>CWC22</v>
      </c>
      <c r="B3126" s="1" t="s">
        <v>256</v>
      </c>
      <c r="C3126" s="1">
        <v>1.80871668E8</v>
      </c>
      <c r="D3126" s="1" t="s">
        <v>8</v>
      </c>
      <c r="E3126" s="1">
        <v>24.0</v>
      </c>
      <c r="F3126" s="1" t="s">
        <v>3149</v>
      </c>
      <c r="G3126" s="1">
        <v>0.292192264842</v>
      </c>
    </row>
    <row r="3127" ht="15.75" customHeight="1">
      <c r="A3127" s="1" t="str">
        <f t="shared" ref="A3127:A3136" si="266">"CWF19L2"</f>
        <v>CWF19L2</v>
      </c>
      <c r="B3127" s="1" t="s">
        <v>328</v>
      </c>
      <c r="C3127" s="1">
        <v>1.07328382E8</v>
      </c>
      <c r="D3127" s="1" t="s">
        <v>14</v>
      </c>
      <c r="E3127" s="1">
        <v>24.0</v>
      </c>
      <c r="F3127" s="1" t="s">
        <v>3150</v>
      </c>
      <c r="G3127" s="1">
        <v>0.0766738739414</v>
      </c>
    </row>
    <row r="3128" ht="15.75" customHeight="1">
      <c r="A3128" s="1" t="str">
        <f t="shared" si="266"/>
        <v>CWF19L2</v>
      </c>
      <c r="B3128" s="1" t="s">
        <v>328</v>
      </c>
      <c r="C3128" s="1">
        <v>1.07328309E8</v>
      </c>
      <c r="D3128" s="1" t="s">
        <v>14</v>
      </c>
      <c r="E3128" s="1">
        <v>23.0</v>
      </c>
      <c r="F3128" s="1" t="s">
        <v>3151</v>
      </c>
      <c r="G3128" s="1">
        <v>0.111313499739</v>
      </c>
    </row>
    <row r="3129" ht="15.75" customHeight="1">
      <c r="A3129" s="1" t="str">
        <f t="shared" si="266"/>
        <v>CWF19L2</v>
      </c>
      <c r="B3129" s="1" t="s">
        <v>328</v>
      </c>
      <c r="C3129" s="1">
        <v>1.07328355E8</v>
      </c>
      <c r="D3129" s="1" t="s">
        <v>14</v>
      </c>
      <c r="E3129" s="1">
        <v>23.0</v>
      </c>
      <c r="F3129" s="1" t="s">
        <v>3152</v>
      </c>
      <c r="G3129" s="1">
        <v>0.746151485301</v>
      </c>
    </row>
    <row r="3130" ht="15.75" customHeight="1">
      <c r="A3130" s="1" t="str">
        <f t="shared" si="266"/>
        <v>CWF19L2</v>
      </c>
      <c r="B3130" s="1" t="s">
        <v>328</v>
      </c>
      <c r="C3130" s="1">
        <v>1.07328606E8</v>
      </c>
      <c r="D3130" s="1" t="s">
        <v>14</v>
      </c>
      <c r="E3130" s="1">
        <v>24.0</v>
      </c>
      <c r="F3130" s="1" t="s">
        <v>3153</v>
      </c>
      <c r="G3130" s="1">
        <v>-0.0680831089923</v>
      </c>
    </row>
    <row r="3131" ht="15.75" customHeight="1">
      <c r="A3131" s="1" t="str">
        <f t="shared" si="266"/>
        <v>CWF19L2</v>
      </c>
      <c r="B3131" s="1" t="s">
        <v>328</v>
      </c>
      <c r="C3131" s="1">
        <v>1.07328538E8</v>
      </c>
      <c r="D3131" s="1" t="s">
        <v>8</v>
      </c>
      <c r="E3131" s="1">
        <v>23.0</v>
      </c>
      <c r="F3131" s="1" t="s">
        <v>3154</v>
      </c>
      <c r="G3131" s="1">
        <v>0.312767494403</v>
      </c>
    </row>
    <row r="3132" ht="15.75" customHeight="1">
      <c r="A3132" s="1" t="str">
        <f t="shared" si="266"/>
        <v>CWF19L2</v>
      </c>
      <c r="B3132" s="1" t="s">
        <v>328</v>
      </c>
      <c r="C3132" s="1">
        <v>1.07328526E8</v>
      </c>
      <c r="D3132" s="1" t="s">
        <v>8</v>
      </c>
      <c r="E3132" s="1">
        <v>24.0</v>
      </c>
      <c r="F3132" s="1" t="s">
        <v>3155</v>
      </c>
      <c r="G3132" s="1">
        <v>0.188129252082</v>
      </c>
    </row>
    <row r="3133" ht="15.75" customHeight="1">
      <c r="A3133" s="1" t="str">
        <f t="shared" si="266"/>
        <v>CWF19L2</v>
      </c>
      <c r="B3133" s="1" t="s">
        <v>328</v>
      </c>
      <c r="C3133" s="1">
        <v>1.07328362E8</v>
      </c>
      <c r="D3133" s="1" t="s">
        <v>14</v>
      </c>
      <c r="E3133" s="1">
        <v>24.0</v>
      </c>
      <c r="F3133" s="1" t="s">
        <v>3156</v>
      </c>
      <c r="G3133" s="1">
        <v>0.567591982822</v>
      </c>
    </row>
    <row r="3134" ht="15.75" customHeight="1">
      <c r="A3134" s="1" t="str">
        <f t="shared" si="266"/>
        <v>CWF19L2</v>
      </c>
      <c r="B3134" s="1" t="s">
        <v>328</v>
      </c>
      <c r="C3134" s="1">
        <v>1.07328319E8</v>
      </c>
      <c r="D3134" s="1" t="s">
        <v>8</v>
      </c>
      <c r="E3134" s="1">
        <v>24.0</v>
      </c>
      <c r="F3134" s="1" t="s">
        <v>3157</v>
      </c>
      <c r="G3134" s="1">
        <v>0.0406851777866</v>
      </c>
    </row>
    <row r="3135" ht="15.75" customHeight="1">
      <c r="A3135" s="1" t="str">
        <f t="shared" si="266"/>
        <v>CWF19L2</v>
      </c>
      <c r="B3135" s="1" t="s">
        <v>328</v>
      </c>
      <c r="C3135" s="1">
        <v>1.0732842E8</v>
      </c>
      <c r="D3135" s="1" t="s">
        <v>8</v>
      </c>
      <c r="E3135" s="1">
        <v>24.0</v>
      </c>
      <c r="F3135" s="1" t="s">
        <v>3158</v>
      </c>
      <c r="G3135" s="1">
        <v>0.103605829384</v>
      </c>
    </row>
    <row r="3136" ht="15.75" customHeight="1">
      <c r="A3136" s="1" t="str">
        <f t="shared" si="266"/>
        <v>CWF19L2</v>
      </c>
      <c r="B3136" s="1" t="s">
        <v>328</v>
      </c>
      <c r="C3136" s="1">
        <v>1.07328464E8</v>
      </c>
      <c r="D3136" s="1" t="s">
        <v>8</v>
      </c>
      <c r="E3136" s="1">
        <v>24.0</v>
      </c>
      <c r="F3136" s="1" t="s">
        <v>3159</v>
      </c>
      <c r="G3136" s="1">
        <v>1.68625653188</v>
      </c>
    </row>
    <row r="3137" ht="15.75" customHeight="1">
      <c r="A3137" s="1" t="str">
        <f t="shared" ref="A3137:A3156" si="267">"CXXC1"</f>
        <v>CXXC1</v>
      </c>
      <c r="B3137" s="1" t="s">
        <v>245</v>
      </c>
      <c r="C3137" s="1">
        <v>4.7813845E7</v>
      </c>
      <c r="D3137" s="1" t="s">
        <v>8</v>
      </c>
      <c r="E3137" s="1">
        <v>24.0</v>
      </c>
      <c r="F3137" s="1" t="s">
        <v>3160</v>
      </c>
      <c r="G3137" s="1">
        <v>1.19974362153</v>
      </c>
    </row>
    <row r="3138" ht="15.75" customHeight="1">
      <c r="A3138" s="1" t="str">
        <f t="shared" si="267"/>
        <v>CXXC1</v>
      </c>
      <c r="B3138" s="1" t="s">
        <v>245</v>
      </c>
      <c r="C3138" s="1">
        <v>4.7814643E7</v>
      </c>
      <c r="D3138" s="1" t="s">
        <v>14</v>
      </c>
      <c r="E3138" s="1">
        <v>24.0</v>
      </c>
      <c r="F3138" s="1" t="s">
        <v>3161</v>
      </c>
      <c r="G3138" s="1">
        <v>-0.00996346943774</v>
      </c>
    </row>
    <row r="3139" ht="15.75" customHeight="1">
      <c r="A3139" s="1" t="str">
        <f t="shared" si="267"/>
        <v>CXXC1</v>
      </c>
      <c r="B3139" s="1" t="s">
        <v>245</v>
      </c>
      <c r="C3139" s="1">
        <v>4.7814637E7</v>
      </c>
      <c r="D3139" s="1" t="s">
        <v>14</v>
      </c>
      <c r="E3139" s="1">
        <v>23.0</v>
      </c>
      <c r="F3139" s="1" t="s">
        <v>3162</v>
      </c>
      <c r="G3139" s="1">
        <v>-0.065791951648</v>
      </c>
    </row>
    <row r="3140" ht="15.75" customHeight="1">
      <c r="A3140" s="1" t="str">
        <f t="shared" si="267"/>
        <v>CXXC1</v>
      </c>
      <c r="B3140" s="1" t="s">
        <v>245</v>
      </c>
      <c r="C3140" s="1">
        <v>4.781462E7</v>
      </c>
      <c r="D3140" s="1" t="s">
        <v>14</v>
      </c>
      <c r="E3140" s="1">
        <v>22.0</v>
      </c>
      <c r="F3140" s="1" t="s">
        <v>3163</v>
      </c>
      <c r="G3140" s="1">
        <v>-0.13221201228</v>
      </c>
    </row>
    <row r="3141" ht="15.75" customHeight="1">
      <c r="A3141" s="1" t="str">
        <f t="shared" si="267"/>
        <v>CXXC1</v>
      </c>
      <c r="B3141" s="1" t="s">
        <v>245</v>
      </c>
      <c r="C3141" s="1">
        <v>4.7814458E7</v>
      </c>
      <c r="D3141" s="1" t="s">
        <v>14</v>
      </c>
      <c r="E3141" s="1">
        <v>24.0</v>
      </c>
      <c r="F3141" s="1" t="s">
        <v>3164</v>
      </c>
      <c r="G3141" s="1">
        <v>-0.0935120359543</v>
      </c>
    </row>
    <row r="3142" ht="15.75" customHeight="1">
      <c r="A3142" s="1" t="str">
        <f t="shared" si="267"/>
        <v>CXXC1</v>
      </c>
      <c r="B3142" s="1" t="s">
        <v>245</v>
      </c>
      <c r="C3142" s="1">
        <v>4.781442E7</v>
      </c>
      <c r="D3142" s="1" t="s">
        <v>14</v>
      </c>
      <c r="E3142" s="1">
        <v>23.0</v>
      </c>
      <c r="F3142" s="1" t="s">
        <v>3165</v>
      </c>
      <c r="G3142" s="1">
        <v>0.0134609831999</v>
      </c>
    </row>
    <row r="3143" ht="15.75" customHeight="1">
      <c r="A3143" s="1" t="str">
        <f t="shared" si="267"/>
        <v>CXXC1</v>
      </c>
      <c r="B3143" s="1" t="s">
        <v>245</v>
      </c>
      <c r="C3143" s="1">
        <v>4.7814398E7</v>
      </c>
      <c r="D3143" s="1" t="s">
        <v>14</v>
      </c>
      <c r="E3143" s="1">
        <v>21.0</v>
      </c>
      <c r="F3143" s="1" t="s">
        <v>3166</v>
      </c>
      <c r="G3143" s="1">
        <v>0.0956666477027</v>
      </c>
    </row>
    <row r="3144" ht="15.75" customHeight="1">
      <c r="A3144" s="1" t="str">
        <f t="shared" si="267"/>
        <v>CXXC1</v>
      </c>
      <c r="B3144" s="1" t="s">
        <v>245</v>
      </c>
      <c r="C3144" s="1">
        <v>4.7814647E7</v>
      </c>
      <c r="D3144" s="1" t="s">
        <v>8</v>
      </c>
      <c r="E3144" s="1">
        <v>23.0</v>
      </c>
      <c r="F3144" s="1" t="s">
        <v>3167</v>
      </c>
      <c r="G3144" s="1">
        <v>0.0215507674388</v>
      </c>
    </row>
    <row r="3145" ht="15.75" customHeight="1">
      <c r="A3145" s="1" t="str">
        <f t="shared" si="267"/>
        <v>CXXC1</v>
      </c>
      <c r="B3145" s="1" t="s">
        <v>245</v>
      </c>
      <c r="C3145" s="1">
        <v>4.7814483E7</v>
      </c>
      <c r="D3145" s="1" t="s">
        <v>8</v>
      </c>
      <c r="E3145" s="1">
        <v>24.0</v>
      </c>
      <c r="F3145" s="1" t="s">
        <v>3168</v>
      </c>
      <c r="G3145" s="1">
        <v>0.0776096832398</v>
      </c>
    </row>
    <row r="3146" ht="15.75" customHeight="1">
      <c r="A3146" s="1" t="str">
        <f t="shared" si="267"/>
        <v>CXXC1</v>
      </c>
      <c r="B3146" s="1" t="s">
        <v>245</v>
      </c>
      <c r="C3146" s="1">
        <v>4.7813875E7</v>
      </c>
      <c r="D3146" s="1" t="s">
        <v>8</v>
      </c>
      <c r="E3146" s="1">
        <v>24.0</v>
      </c>
      <c r="F3146" s="1" t="s">
        <v>3169</v>
      </c>
      <c r="G3146" s="1">
        <v>1.03667906598</v>
      </c>
    </row>
    <row r="3147" ht="15.75" customHeight="1">
      <c r="A3147" s="1" t="str">
        <f t="shared" si="267"/>
        <v>CXXC1</v>
      </c>
      <c r="B3147" s="1" t="s">
        <v>245</v>
      </c>
      <c r="C3147" s="1">
        <v>4.7813728E7</v>
      </c>
      <c r="D3147" s="1" t="s">
        <v>8</v>
      </c>
      <c r="E3147" s="1">
        <v>24.0</v>
      </c>
      <c r="F3147" s="1" t="s">
        <v>3170</v>
      </c>
      <c r="G3147" s="1">
        <v>-0.0230623896923</v>
      </c>
    </row>
    <row r="3148" ht="15.75" customHeight="1">
      <c r="A3148" s="1" t="str">
        <f t="shared" si="267"/>
        <v>CXXC1</v>
      </c>
      <c r="B3148" s="1" t="s">
        <v>245</v>
      </c>
      <c r="C3148" s="1">
        <v>4.7813944E7</v>
      </c>
      <c r="D3148" s="1" t="s">
        <v>8</v>
      </c>
      <c r="E3148" s="1">
        <v>23.0</v>
      </c>
      <c r="F3148" s="1" t="s">
        <v>3171</v>
      </c>
      <c r="G3148" s="1">
        <v>0.188702862362</v>
      </c>
    </row>
    <row r="3149" ht="15.75" customHeight="1">
      <c r="A3149" s="1" t="str">
        <f t="shared" si="267"/>
        <v>CXXC1</v>
      </c>
      <c r="B3149" s="1" t="s">
        <v>245</v>
      </c>
      <c r="C3149" s="1">
        <v>4.7813776E7</v>
      </c>
      <c r="D3149" s="1" t="s">
        <v>8</v>
      </c>
      <c r="E3149" s="1">
        <v>24.0</v>
      </c>
      <c r="F3149" s="1" t="s">
        <v>3172</v>
      </c>
      <c r="G3149" s="1">
        <v>0.363612347847</v>
      </c>
    </row>
    <row r="3150" ht="15.75" customHeight="1">
      <c r="A3150" s="1" t="str">
        <f t="shared" si="267"/>
        <v>CXXC1</v>
      </c>
      <c r="B3150" s="1" t="s">
        <v>245</v>
      </c>
      <c r="C3150" s="1">
        <v>4.7814465E7</v>
      </c>
      <c r="D3150" s="1" t="s">
        <v>8</v>
      </c>
      <c r="E3150" s="1">
        <v>24.0</v>
      </c>
      <c r="F3150" s="1" t="s">
        <v>3173</v>
      </c>
      <c r="G3150" s="1">
        <v>0.0313442946732</v>
      </c>
    </row>
    <row r="3151" ht="15.75" customHeight="1">
      <c r="A3151" s="1" t="str">
        <f t="shared" si="267"/>
        <v>CXXC1</v>
      </c>
      <c r="B3151" s="1" t="s">
        <v>245</v>
      </c>
      <c r="C3151" s="1">
        <v>4.7814415E7</v>
      </c>
      <c r="D3151" s="1" t="s">
        <v>8</v>
      </c>
      <c r="E3151" s="1">
        <v>23.0</v>
      </c>
      <c r="F3151" s="1" t="s">
        <v>3174</v>
      </c>
      <c r="G3151" s="1">
        <v>-0.103681581298</v>
      </c>
    </row>
    <row r="3152" ht="15.75" customHeight="1">
      <c r="A3152" s="1" t="str">
        <f t="shared" si="267"/>
        <v>CXXC1</v>
      </c>
      <c r="B3152" s="1" t="s">
        <v>245</v>
      </c>
      <c r="C3152" s="1">
        <v>4.7813994E7</v>
      </c>
      <c r="D3152" s="1" t="s">
        <v>8</v>
      </c>
      <c r="E3152" s="1">
        <v>22.0</v>
      </c>
      <c r="F3152" s="1" t="s">
        <v>3175</v>
      </c>
      <c r="G3152" s="1">
        <v>0.763577312492</v>
      </c>
    </row>
    <row r="3153" ht="15.75" customHeight="1">
      <c r="A3153" s="1" t="str">
        <f t="shared" si="267"/>
        <v>CXXC1</v>
      </c>
      <c r="B3153" s="1" t="s">
        <v>245</v>
      </c>
      <c r="C3153" s="1">
        <v>4.7813968E7</v>
      </c>
      <c r="D3153" s="1" t="s">
        <v>8</v>
      </c>
      <c r="E3153" s="1">
        <v>24.0</v>
      </c>
      <c r="F3153" s="1" t="s">
        <v>3176</v>
      </c>
      <c r="G3153" s="1">
        <v>0.321376639295</v>
      </c>
    </row>
    <row r="3154" ht="15.75" customHeight="1">
      <c r="A3154" s="1" t="str">
        <f t="shared" si="267"/>
        <v>CXXC1</v>
      </c>
      <c r="B3154" s="1" t="s">
        <v>245</v>
      </c>
      <c r="C3154" s="1">
        <v>4.7813751E7</v>
      </c>
      <c r="D3154" s="1" t="s">
        <v>8</v>
      </c>
      <c r="E3154" s="1">
        <v>24.0</v>
      </c>
      <c r="F3154" s="1" t="s">
        <v>3177</v>
      </c>
      <c r="G3154" s="1">
        <v>-0.159943559178</v>
      </c>
    </row>
    <row r="3155" ht="15.75" customHeight="1">
      <c r="A3155" s="1" t="str">
        <f t="shared" si="267"/>
        <v>CXXC1</v>
      </c>
      <c r="B3155" s="1" t="s">
        <v>245</v>
      </c>
      <c r="C3155" s="1">
        <v>4.7813921E7</v>
      </c>
      <c r="D3155" s="1" t="s">
        <v>8</v>
      </c>
      <c r="E3155" s="1">
        <v>24.0</v>
      </c>
      <c r="F3155" s="1" t="s">
        <v>3178</v>
      </c>
      <c r="G3155" s="1">
        <v>0.135015456526</v>
      </c>
    </row>
    <row r="3156" ht="15.75" customHeight="1">
      <c r="A3156" s="1" t="str">
        <f t="shared" si="267"/>
        <v>CXXC1</v>
      </c>
      <c r="B3156" s="1" t="s">
        <v>245</v>
      </c>
      <c r="C3156" s="1">
        <v>4.7813914E7</v>
      </c>
      <c r="D3156" s="1" t="s">
        <v>8</v>
      </c>
      <c r="E3156" s="1">
        <v>24.0</v>
      </c>
      <c r="F3156" s="1" t="s">
        <v>3179</v>
      </c>
      <c r="G3156" s="1">
        <v>0.415072541691</v>
      </c>
    </row>
    <row r="3157" ht="15.75" customHeight="1">
      <c r="A3157" s="1" t="str">
        <f t="shared" ref="A3157:A3166" si="268">"CYB5B"</f>
        <v>CYB5B</v>
      </c>
      <c r="B3157" s="1" t="s">
        <v>7</v>
      </c>
      <c r="C3157" s="1">
        <v>6.9458581E7</v>
      </c>
      <c r="D3157" s="1" t="s">
        <v>14</v>
      </c>
      <c r="E3157" s="1">
        <v>24.0</v>
      </c>
      <c r="F3157" s="1" t="s">
        <v>3180</v>
      </c>
      <c r="G3157" s="1">
        <v>0.965450724227</v>
      </c>
    </row>
    <row r="3158" ht="15.75" customHeight="1">
      <c r="A3158" s="1" t="str">
        <f t="shared" si="268"/>
        <v>CYB5B</v>
      </c>
      <c r="B3158" s="1" t="s">
        <v>7</v>
      </c>
      <c r="C3158" s="1">
        <v>6.9458558E7</v>
      </c>
      <c r="D3158" s="1" t="s">
        <v>14</v>
      </c>
      <c r="E3158" s="1">
        <v>23.0</v>
      </c>
      <c r="F3158" s="1" t="s">
        <v>3181</v>
      </c>
      <c r="G3158" s="1">
        <v>1.06029598025</v>
      </c>
    </row>
    <row r="3159" ht="15.75" customHeight="1">
      <c r="A3159" s="1" t="str">
        <f t="shared" si="268"/>
        <v>CYB5B</v>
      </c>
      <c r="B3159" s="1" t="s">
        <v>7</v>
      </c>
      <c r="C3159" s="1">
        <v>6.9458629E7</v>
      </c>
      <c r="D3159" s="1" t="s">
        <v>14</v>
      </c>
      <c r="E3159" s="1">
        <v>23.0</v>
      </c>
      <c r="F3159" s="1" t="s">
        <v>3182</v>
      </c>
      <c r="G3159" s="1">
        <v>0.820062531657</v>
      </c>
    </row>
    <row r="3160" ht="15.75" customHeight="1">
      <c r="A3160" s="1" t="str">
        <f t="shared" si="268"/>
        <v>CYB5B</v>
      </c>
      <c r="B3160" s="1" t="s">
        <v>7</v>
      </c>
      <c r="C3160" s="1">
        <v>6.9458512E7</v>
      </c>
      <c r="D3160" s="1" t="s">
        <v>14</v>
      </c>
      <c r="E3160" s="1">
        <v>23.0</v>
      </c>
      <c r="F3160" s="1" t="s">
        <v>3183</v>
      </c>
      <c r="G3160" s="1">
        <v>0.488708108326</v>
      </c>
    </row>
    <row r="3161" ht="15.75" customHeight="1">
      <c r="A3161" s="1" t="str">
        <f t="shared" si="268"/>
        <v>CYB5B</v>
      </c>
      <c r="B3161" s="1" t="s">
        <v>7</v>
      </c>
      <c r="C3161" s="1">
        <v>6.94585E7</v>
      </c>
      <c r="D3161" s="1" t="s">
        <v>14</v>
      </c>
      <c r="E3161" s="1">
        <v>23.0</v>
      </c>
      <c r="F3161" s="1" t="s">
        <v>3184</v>
      </c>
      <c r="G3161" s="1">
        <v>0.260772044625</v>
      </c>
    </row>
    <row r="3162" ht="15.75" customHeight="1">
      <c r="A3162" s="1" t="str">
        <f t="shared" si="268"/>
        <v>CYB5B</v>
      </c>
      <c r="B3162" s="1" t="s">
        <v>7</v>
      </c>
      <c r="C3162" s="1">
        <v>6.9458425E7</v>
      </c>
      <c r="D3162" s="1" t="s">
        <v>14</v>
      </c>
      <c r="E3162" s="1">
        <v>24.0</v>
      </c>
      <c r="F3162" s="1" t="s">
        <v>3185</v>
      </c>
      <c r="G3162" s="1">
        <v>0.180861842549</v>
      </c>
    </row>
    <row r="3163" ht="15.75" customHeight="1">
      <c r="A3163" s="1" t="str">
        <f t="shared" si="268"/>
        <v>CYB5B</v>
      </c>
      <c r="B3163" s="1" t="s">
        <v>7</v>
      </c>
      <c r="C3163" s="1">
        <v>6.9458725E7</v>
      </c>
      <c r="D3163" s="1" t="s">
        <v>14</v>
      </c>
      <c r="E3163" s="1">
        <v>24.0</v>
      </c>
      <c r="F3163" s="1" t="s">
        <v>3186</v>
      </c>
      <c r="G3163" s="1">
        <v>0.867846438083</v>
      </c>
    </row>
    <row r="3164" ht="15.75" customHeight="1">
      <c r="A3164" s="1" t="str">
        <f t="shared" si="268"/>
        <v>CYB5B</v>
      </c>
      <c r="B3164" s="1" t="s">
        <v>7</v>
      </c>
      <c r="C3164" s="1">
        <v>6.9458601E7</v>
      </c>
      <c r="D3164" s="1" t="s">
        <v>14</v>
      </c>
      <c r="E3164" s="1">
        <v>24.0</v>
      </c>
      <c r="F3164" s="1" t="s">
        <v>3187</v>
      </c>
      <c r="G3164" s="1">
        <v>0.960652569944</v>
      </c>
    </row>
    <row r="3165" ht="15.75" customHeight="1">
      <c r="A3165" s="1" t="str">
        <f t="shared" si="268"/>
        <v>CYB5B</v>
      </c>
      <c r="B3165" s="1" t="s">
        <v>7</v>
      </c>
      <c r="C3165" s="1">
        <v>6.9458636E7</v>
      </c>
      <c r="D3165" s="1" t="s">
        <v>14</v>
      </c>
      <c r="E3165" s="1">
        <v>24.0</v>
      </c>
      <c r="F3165" s="1" t="s">
        <v>3188</v>
      </c>
      <c r="G3165" s="1">
        <v>0.974253295528</v>
      </c>
    </row>
    <row r="3166" ht="15.75" customHeight="1">
      <c r="A3166" s="1" t="str">
        <f t="shared" si="268"/>
        <v>CYB5B</v>
      </c>
      <c r="B3166" s="1" t="s">
        <v>7</v>
      </c>
      <c r="C3166" s="1">
        <v>6.9458593E7</v>
      </c>
      <c r="D3166" s="1" t="s">
        <v>14</v>
      </c>
      <c r="E3166" s="1">
        <v>24.0</v>
      </c>
      <c r="F3166" s="1" t="s">
        <v>3189</v>
      </c>
      <c r="G3166" s="1">
        <v>0.887933083259</v>
      </c>
    </row>
    <row r="3167" ht="15.75" customHeight="1">
      <c r="A3167" s="1" t="str">
        <f t="shared" ref="A3167:A3175" si="269">"CYC1"</f>
        <v>CYC1</v>
      </c>
      <c r="B3167" s="1" t="s">
        <v>779</v>
      </c>
      <c r="C3167" s="1">
        <v>1.45150131E8</v>
      </c>
      <c r="D3167" s="1" t="s">
        <v>14</v>
      </c>
      <c r="E3167" s="1">
        <v>23.0</v>
      </c>
      <c r="F3167" s="1" t="s">
        <v>3190</v>
      </c>
      <c r="G3167" s="1">
        <v>1.28389554758</v>
      </c>
    </row>
    <row r="3168" ht="15.75" customHeight="1">
      <c r="A3168" s="1" t="str">
        <f t="shared" si="269"/>
        <v>CYC1</v>
      </c>
      <c r="B3168" s="1" t="s">
        <v>779</v>
      </c>
      <c r="C3168" s="1">
        <v>1.45150142E8</v>
      </c>
      <c r="D3168" s="1" t="s">
        <v>14</v>
      </c>
      <c r="E3168" s="1">
        <v>23.0</v>
      </c>
      <c r="F3168" s="1" t="s">
        <v>3191</v>
      </c>
      <c r="G3168" s="1">
        <v>0.900316508657</v>
      </c>
    </row>
    <row r="3169" ht="15.75" customHeight="1">
      <c r="A3169" s="1" t="str">
        <f t="shared" si="269"/>
        <v>CYC1</v>
      </c>
      <c r="B3169" s="1" t="s">
        <v>779</v>
      </c>
      <c r="C3169" s="1">
        <v>1.45149983E8</v>
      </c>
      <c r="D3169" s="1" t="s">
        <v>8</v>
      </c>
      <c r="E3169" s="1">
        <v>24.0</v>
      </c>
      <c r="F3169" s="1" t="s">
        <v>3192</v>
      </c>
      <c r="G3169" s="1">
        <v>0.724105564282</v>
      </c>
    </row>
    <row r="3170" ht="15.75" customHeight="1">
      <c r="A3170" s="1" t="str">
        <f t="shared" si="269"/>
        <v>CYC1</v>
      </c>
      <c r="B3170" s="1" t="s">
        <v>779</v>
      </c>
      <c r="C3170" s="1">
        <v>1.45150102E8</v>
      </c>
      <c r="D3170" s="1" t="s">
        <v>8</v>
      </c>
      <c r="E3170" s="1">
        <v>22.0</v>
      </c>
      <c r="F3170" s="1" t="s">
        <v>3193</v>
      </c>
      <c r="G3170" s="1">
        <v>0.616307462211</v>
      </c>
    </row>
    <row r="3171" ht="15.75" customHeight="1">
      <c r="A3171" s="1" t="str">
        <f t="shared" si="269"/>
        <v>CYC1</v>
      </c>
      <c r="B3171" s="1" t="s">
        <v>779</v>
      </c>
      <c r="C3171" s="1">
        <v>1.45150175E8</v>
      </c>
      <c r="D3171" s="1" t="s">
        <v>8</v>
      </c>
      <c r="E3171" s="1">
        <v>24.0</v>
      </c>
      <c r="F3171" s="1" t="s">
        <v>3194</v>
      </c>
      <c r="G3171" s="1">
        <v>0.719851993259</v>
      </c>
    </row>
    <row r="3172" ht="15.75" customHeight="1">
      <c r="A3172" s="1" t="str">
        <f t="shared" si="269"/>
        <v>CYC1</v>
      </c>
      <c r="B3172" s="1" t="s">
        <v>779</v>
      </c>
      <c r="C3172" s="1">
        <v>1.45149955E8</v>
      </c>
      <c r="D3172" s="1" t="s">
        <v>14</v>
      </c>
      <c r="E3172" s="1">
        <v>21.0</v>
      </c>
      <c r="F3172" s="1" t="s">
        <v>3195</v>
      </c>
      <c r="G3172" s="1">
        <v>0.00352863143472</v>
      </c>
    </row>
    <row r="3173" ht="15.75" customHeight="1">
      <c r="A3173" s="1" t="str">
        <f t="shared" si="269"/>
        <v>CYC1</v>
      </c>
      <c r="B3173" s="1" t="s">
        <v>779</v>
      </c>
      <c r="C3173" s="1">
        <v>1.4515003E8</v>
      </c>
      <c r="D3173" s="1" t="s">
        <v>14</v>
      </c>
      <c r="E3173" s="1">
        <v>24.0</v>
      </c>
      <c r="F3173" s="1" t="s">
        <v>3196</v>
      </c>
      <c r="G3173" s="1">
        <v>0.289768718552</v>
      </c>
    </row>
    <row r="3174" ht="15.75" customHeight="1">
      <c r="A3174" s="1" t="str">
        <f t="shared" si="269"/>
        <v>CYC1</v>
      </c>
      <c r="B3174" s="1" t="s">
        <v>779</v>
      </c>
      <c r="C3174" s="1">
        <v>1.45150192E8</v>
      </c>
      <c r="D3174" s="1" t="s">
        <v>14</v>
      </c>
      <c r="E3174" s="1">
        <v>24.0</v>
      </c>
      <c r="F3174" s="1" t="s">
        <v>3197</v>
      </c>
      <c r="G3174" s="1">
        <v>0.557875250794</v>
      </c>
    </row>
    <row r="3175" ht="15.75" customHeight="1">
      <c r="A3175" s="1" t="str">
        <f t="shared" si="269"/>
        <v>CYC1</v>
      </c>
      <c r="B3175" s="1" t="s">
        <v>779</v>
      </c>
      <c r="C3175" s="1">
        <v>1.45150183E8</v>
      </c>
      <c r="D3175" s="1" t="s">
        <v>14</v>
      </c>
      <c r="E3175" s="1">
        <v>23.0</v>
      </c>
      <c r="F3175" s="1" t="s">
        <v>3198</v>
      </c>
      <c r="G3175" s="1">
        <v>0.815787943761</v>
      </c>
    </row>
    <row r="3176" ht="15.75" customHeight="1">
      <c r="A3176" s="1" t="str">
        <f t="shared" ref="A3176:A3184" si="270">"CYCS"</f>
        <v>CYCS</v>
      </c>
      <c r="B3176" s="1" t="s">
        <v>715</v>
      </c>
      <c r="C3176" s="1">
        <v>2.5164915E7</v>
      </c>
      <c r="D3176" s="1" t="s">
        <v>14</v>
      </c>
      <c r="E3176" s="1">
        <v>23.0</v>
      </c>
      <c r="F3176" s="1" t="s">
        <v>3199</v>
      </c>
      <c r="G3176" s="1">
        <v>0.137402404414</v>
      </c>
    </row>
    <row r="3177" ht="15.75" customHeight="1">
      <c r="A3177" s="1" t="str">
        <f t="shared" si="270"/>
        <v>CYCS</v>
      </c>
      <c r="B3177" s="1" t="s">
        <v>715</v>
      </c>
      <c r="C3177" s="1">
        <v>2.5164817E7</v>
      </c>
      <c r="D3177" s="1" t="s">
        <v>8</v>
      </c>
      <c r="E3177" s="1">
        <v>24.0</v>
      </c>
      <c r="F3177" s="1" t="s">
        <v>3200</v>
      </c>
      <c r="G3177" s="1">
        <v>0.907845423837</v>
      </c>
    </row>
    <row r="3178" ht="15.75" customHeight="1">
      <c r="A3178" s="1" t="str">
        <f t="shared" si="270"/>
        <v>CYCS</v>
      </c>
      <c r="B3178" s="1" t="s">
        <v>715</v>
      </c>
      <c r="C3178" s="1">
        <v>2.5164807E7</v>
      </c>
      <c r="D3178" s="1" t="s">
        <v>8</v>
      </c>
      <c r="E3178" s="1">
        <v>23.0</v>
      </c>
      <c r="F3178" s="1" t="s">
        <v>3201</v>
      </c>
      <c r="G3178" s="1">
        <v>1.12645096933</v>
      </c>
    </row>
    <row r="3179" ht="15.75" customHeight="1">
      <c r="A3179" s="1" t="str">
        <f t="shared" si="270"/>
        <v>CYCS</v>
      </c>
      <c r="B3179" s="1" t="s">
        <v>715</v>
      </c>
      <c r="C3179" s="1">
        <v>2.5164781E7</v>
      </c>
      <c r="D3179" s="1" t="s">
        <v>8</v>
      </c>
      <c r="E3179" s="1">
        <v>24.0</v>
      </c>
      <c r="F3179" s="1" t="s">
        <v>3202</v>
      </c>
      <c r="G3179" s="1">
        <v>0.965703606837</v>
      </c>
    </row>
    <row r="3180" ht="15.75" customHeight="1">
      <c r="A3180" s="1" t="str">
        <f t="shared" si="270"/>
        <v>CYCS</v>
      </c>
      <c r="B3180" s="1" t="s">
        <v>715</v>
      </c>
      <c r="C3180" s="1">
        <v>2.5164734E7</v>
      </c>
      <c r="D3180" s="1" t="s">
        <v>8</v>
      </c>
      <c r="E3180" s="1">
        <v>23.0</v>
      </c>
      <c r="F3180" s="1" t="s">
        <v>3203</v>
      </c>
      <c r="G3180" s="1">
        <v>0.802198532685</v>
      </c>
    </row>
    <row r="3181" ht="15.75" customHeight="1">
      <c r="A3181" s="1" t="str">
        <f t="shared" si="270"/>
        <v>CYCS</v>
      </c>
      <c r="B3181" s="1" t="s">
        <v>715</v>
      </c>
      <c r="C3181" s="1">
        <v>2.5164748E7</v>
      </c>
      <c r="D3181" s="1" t="s">
        <v>14</v>
      </c>
      <c r="E3181" s="1">
        <v>24.0</v>
      </c>
      <c r="F3181" s="1" t="s">
        <v>3204</v>
      </c>
      <c r="G3181" s="1">
        <v>0.871355893474</v>
      </c>
    </row>
    <row r="3182" ht="15.75" customHeight="1">
      <c r="A3182" s="1" t="str">
        <f t="shared" si="270"/>
        <v>CYCS</v>
      </c>
      <c r="B3182" s="1" t="s">
        <v>715</v>
      </c>
      <c r="C3182" s="1">
        <v>2.5164695E7</v>
      </c>
      <c r="D3182" s="1" t="s">
        <v>8</v>
      </c>
      <c r="E3182" s="1">
        <v>26.0</v>
      </c>
      <c r="F3182" s="1" t="s">
        <v>3205</v>
      </c>
      <c r="G3182" s="1">
        <v>0.746387869548</v>
      </c>
    </row>
    <row r="3183" ht="15.75" customHeight="1">
      <c r="A3183" s="1" t="str">
        <f t="shared" si="270"/>
        <v>CYCS</v>
      </c>
      <c r="B3183" s="1" t="s">
        <v>715</v>
      </c>
      <c r="C3183" s="1">
        <v>2.5164679E7</v>
      </c>
      <c r="D3183" s="1" t="s">
        <v>8</v>
      </c>
      <c r="E3183" s="1">
        <v>26.0</v>
      </c>
      <c r="F3183" s="1" t="s">
        <v>3206</v>
      </c>
      <c r="G3183" s="1">
        <v>0.787978345833</v>
      </c>
    </row>
    <row r="3184" ht="15.75" customHeight="1">
      <c r="A3184" s="1" t="str">
        <f t="shared" si="270"/>
        <v>CYCS</v>
      </c>
      <c r="B3184" s="1" t="s">
        <v>715</v>
      </c>
      <c r="C3184" s="1">
        <v>2.5164707E7</v>
      </c>
      <c r="D3184" s="1" t="s">
        <v>8</v>
      </c>
      <c r="E3184" s="1">
        <v>24.0</v>
      </c>
      <c r="F3184" s="1" t="s">
        <v>3207</v>
      </c>
      <c r="G3184" s="1">
        <v>0.156758745014</v>
      </c>
    </row>
    <row r="3185" ht="15.75" customHeight="1">
      <c r="A3185" s="1" t="str">
        <f t="shared" ref="A3185:A3194" si="271">"CYP51A1"</f>
        <v>CYP51A1</v>
      </c>
      <c r="B3185" s="1" t="s">
        <v>715</v>
      </c>
      <c r="C3185" s="1">
        <v>9.1763864E7</v>
      </c>
      <c r="D3185" s="1" t="s">
        <v>14</v>
      </c>
      <c r="E3185" s="1">
        <v>24.0</v>
      </c>
      <c r="F3185" s="1" t="s">
        <v>3208</v>
      </c>
      <c r="G3185" s="1">
        <v>0.111614345289</v>
      </c>
    </row>
    <row r="3186" ht="15.75" customHeight="1">
      <c r="A3186" s="1" t="str">
        <f t="shared" si="271"/>
        <v>CYP51A1</v>
      </c>
      <c r="B3186" s="1" t="s">
        <v>715</v>
      </c>
      <c r="C3186" s="1">
        <v>9.1763767E7</v>
      </c>
      <c r="D3186" s="1" t="s">
        <v>14</v>
      </c>
      <c r="E3186" s="1">
        <v>24.0</v>
      </c>
      <c r="F3186" s="1" t="s">
        <v>3209</v>
      </c>
      <c r="G3186" s="1">
        <v>1.00934715424</v>
      </c>
    </row>
    <row r="3187" ht="15.75" customHeight="1">
      <c r="A3187" s="1" t="str">
        <f t="shared" si="271"/>
        <v>CYP51A1</v>
      </c>
      <c r="B3187" s="1" t="s">
        <v>715</v>
      </c>
      <c r="C3187" s="1">
        <v>9.1763689E7</v>
      </c>
      <c r="D3187" s="1" t="s">
        <v>14</v>
      </c>
      <c r="E3187" s="1">
        <v>23.0</v>
      </c>
      <c r="F3187" s="1" t="s">
        <v>3210</v>
      </c>
      <c r="G3187" s="1">
        <v>0.271711630844</v>
      </c>
    </row>
    <row r="3188" ht="15.75" customHeight="1">
      <c r="A3188" s="1" t="str">
        <f t="shared" si="271"/>
        <v>CYP51A1</v>
      </c>
      <c r="B3188" s="1" t="s">
        <v>715</v>
      </c>
      <c r="C3188" s="1">
        <v>9.1763858E7</v>
      </c>
      <c r="D3188" s="1" t="s">
        <v>8</v>
      </c>
      <c r="E3188" s="1">
        <v>25.0</v>
      </c>
      <c r="F3188" s="1" t="s">
        <v>3211</v>
      </c>
      <c r="G3188" s="1">
        <v>0.114240790498</v>
      </c>
    </row>
    <row r="3189" ht="15.75" customHeight="1">
      <c r="A3189" s="1" t="str">
        <f t="shared" si="271"/>
        <v>CYP51A1</v>
      </c>
      <c r="B3189" s="1" t="s">
        <v>715</v>
      </c>
      <c r="C3189" s="1">
        <v>9.1763814E7</v>
      </c>
      <c r="D3189" s="1" t="s">
        <v>8</v>
      </c>
      <c r="E3189" s="1">
        <v>24.0</v>
      </c>
      <c r="F3189" s="1" t="s">
        <v>3212</v>
      </c>
      <c r="G3189" s="1">
        <v>-0.0320672679558</v>
      </c>
    </row>
    <row r="3190" ht="15.75" customHeight="1">
      <c r="A3190" s="1" t="str">
        <f t="shared" si="271"/>
        <v>CYP51A1</v>
      </c>
      <c r="B3190" s="1" t="s">
        <v>715</v>
      </c>
      <c r="C3190" s="1">
        <v>9.1763805E7</v>
      </c>
      <c r="D3190" s="1" t="s">
        <v>8</v>
      </c>
      <c r="E3190" s="1">
        <v>24.0</v>
      </c>
      <c r="F3190" s="1" t="s">
        <v>3213</v>
      </c>
      <c r="G3190" s="1">
        <v>0.964078725641</v>
      </c>
    </row>
    <row r="3191" ht="15.75" customHeight="1">
      <c r="A3191" s="1" t="str">
        <f t="shared" si="271"/>
        <v>CYP51A1</v>
      </c>
      <c r="B3191" s="1" t="s">
        <v>715</v>
      </c>
      <c r="C3191" s="1">
        <v>9.17638E7</v>
      </c>
      <c r="D3191" s="1" t="s">
        <v>8</v>
      </c>
      <c r="E3191" s="1">
        <v>23.0</v>
      </c>
      <c r="F3191" s="1" t="s">
        <v>3214</v>
      </c>
      <c r="G3191" s="1">
        <v>0.0983290688177</v>
      </c>
    </row>
    <row r="3192" ht="15.75" customHeight="1">
      <c r="A3192" s="1" t="str">
        <f t="shared" si="271"/>
        <v>CYP51A1</v>
      </c>
      <c r="B3192" s="1" t="s">
        <v>715</v>
      </c>
      <c r="C3192" s="1">
        <v>9.1763777E7</v>
      </c>
      <c r="D3192" s="1" t="s">
        <v>8</v>
      </c>
      <c r="E3192" s="1">
        <v>24.0</v>
      </c>
      <c r="F3192" s="1" t="s">
        <v>3215</v>
      </c>
      <c r="G3192" s="1">
        <v>1.02657412012</v>
      </c>
    </row>
    <row r="3193" ht="15.75" customHeight="1">
      <c r="A3193" s="1" t="str">
        <f t="shared" si="271"/>
        <v>CYP51A1</v>
      </c>
      <c r="B3193" s="1" t="s">
        <v>715</v>
      </c>
      <c r="C3193" s="1">
        <v>9.1763671E7</v>
      </c>
      <c r="D3193" s="1" t="s">
        <v>8</v>
      </c>
      <c r="E3193" s="1">
        <v>23.0</v>
      </c>
      <c r="F3193" s="1" t="s">
        <v>3216</v>
      </c>
      <c r="G3193" s="1">
        <v>0.96327227394</v>
      </c>
    </row>
    <row r="3194" ht="15.75" customHeight="1">
      <c r="A3194" s="1" t="str">
        <f t="shared" si="271"/>
        <v>CYP51A1</v>
      </c>
      <c r="B3194" s="1" t="s">
        <v>715</v>
      </c>
      <c r="C3194" s="1">
        <v>9.1763847E7</v>
      </c>
      <c r="D3194" s="1" t="s">
        <v>14</v>
      </c>
      <c r="E3194" s="1">
        <v>25.0</v>
      </c>
      <c r="F3194" s="1" t="s">
        <v>3217</v>
      </c>
      <c r="G3194" s="1">
        <v>0.0492495637352</v>
      </c>
    </row>
    <row r="3195" ht="15.75" customHeight="1">
      <c r="A3195" s="1" t="str">
        <f t="shared" ref="A3195:A3206" si="272">"DAP3"</f>
        <v>DAP3</v>
      </c>
      <c r="B3195" s="1" t="s">
        <v>108</v>
      </c>
      <c r="C3195" s="1">
        <v>1.55659085E8</v>
      </c>
      <c r="D3195" s="1" t="s">
        <v>14</v>
      </c>
      <c r="E3195" s="1">
        <v>24.0</v>
      </c>
      <c r="F3195" s="1" t="s">
        <v>3218</v>
      </c>
      <c r="G3195" s="1">
        <v>0.750689670487</v>
      </c>
    </row>
    <row r="3196" ht="15.75" customHeight="1">
      <c r="A3196" s="1" t="str">
        <f t="shared" si="272"/>
        <v>DAP3</v>
      </c>
      <c r="B3196" s="1" t="s">
        <v>108</v>
      </c>
      <c r="C3196" s="1">
        <v>1.5565907E8</v>
      </c>
      <c r="D3196" s="1" t="s">
        <v>14</v>
      </c>
      <c r="E3196" s="1">
        <v>25.0</v>
      </c>
      <c r="F3196" s="1" t="s">
        <v>3219</v>
      </c>
      <c r="G3196" s="1">
        <v>0.298111579538</v>
      </c>
    </row>
    <row r="3197" ht="15.75" customHeight="1">
      <c r="A3197" s="1" t="str">
        <f t="shared" si="272"/>
        <v>DAP3</v>
      </c>
      <c r="B3197" s="1" t="s">
        <v>108</v>
      </c>
      <c r="C3197" s="1">
        <v>1.55659074E8</v>
      </c>
      <c r="D3197" s="1" t="s">
        <v>14</v>
      </c>
      <c r="E3197" s="1">
        <v>25.0</v>
      </c>
      <c r="F3197" s="1" t="s">
        <v>3220</v>
      </c>
      <c r="G3197" s="1">
        <v>0.744880095828</v>
      </c>
    </row>
    <row r="3198" ht="15.75" customHeight="1">
      <c r="A3198" s="1" t="str">
        <f t="shared" si="272"/>
        <v>DAP3</v>
      </c>
      <c r="B3198" s="1" t="s">
        <v>108</v>
      </c>
      <c r="C3198" s="1">
        <v>1.55658859E8</v>
      </c>
      <c r="D3198" s="1" t="s">
        <v>8</v>
      </c>
      <c r="E3198" s="1">
        <v>24.0</v>
      </c>
      <c r="F3198" s="1" t="s">
        <v>3221</v>
      </c>
      <c r="G3198" s="1">
        <v>0.490048788627</v>
      </c>
    </row>
    <row r="3199" ht="15.75" customHeight="1">
      <c r="A3199" s="1" t="str">
        <f t="shared" si="272"/>
        <v>DAP3</v>
      </c>
      <c r="B3199" s="1" t="s">
        <v>108</v>
      </c>
      <c r="C3199" s="1">
        <v>1.55659058E8</v>
      </c>
      <c r="D3199" s="1" t="s">
        <v>14</v>
      </c>
      <c r="E3199" s="1">
        <v>25.0</v>
      </c>
      <c r="F3199" s="1" t="s">
        <v>3222</v>
      </c>
      <c r="G3199" s="1">
        <v>0.249828859872</v>
      </c>
    </row>
    <row r="3200" ht="15.75" customHeight="1">
      <c r="A3200" s="1" t="str">
        <f t="shared" si="272"/>
        <v>DAP3</v>
      </c>
      <c r="B3200" s="1" t="s">
        <v>108</v>
      </c>
      <c r="C3200" s="1">
        <v>1.55658917E8</v>
      </c>
      <c r="D3200" s="1" t="s">
        <v>14</v>
      </c>
      <c r="E3200" s="1">
        <v>24.0</v>
      </c>
      <c r="F3200" s="1" t="s">
        <v>3223</v>
      </c>
      <c r="G3200" s="1">
        <v>0.101407039117</v>
      </c>
    </row>
    <row r="3201" ht="15.75" customHeight="1">
      <c r="A3201" s="1" t="str">
        <f t="shared" si="272"/>
        <v>DAP3</v>
      </c>
      <c r="B3201" s="1" t="s">
        <v>108</v>
      </c>
      <c r="C3201" s="1">
        <v>1.55658904E8</v>
      </c>
      <c r="D3201" s="1" t="s">
        <v>14</v>
      </c>
      <c r="E3201" s="1">
        <v>24.0</v>
      </c>
      <c r="F3201" s="1" t="s">
        <v>3224</v>
      </c>
      <c r="G3201" s="1">
        <v>1.45126198152</v>
      </c>
    </row>
    <row r="3202" ht="15.75" customHeight="1">
      <c r="A3202" s="1" t="str">
        <f t="shared" si="272"/>
        <v>DAP3</v>
      </c>
      <c r="B3202" s="1" t="s">
        <v>108</v>
      </c>
      <c r="C3202" s="1">
        <v>1.55658913E8</v>
      </c>
      <c r="D3202" s="1" t="s">
        <v>8</v>
      </c>
      <c r="E3202" s="1">
        <v>22.0</v>
      </c>
      <c r="F3202" s="1" t="s">
        <v>3225</v>
      </c>
      <c r="G3202" s="1">
        <v>0.78910688632</v>
      </c>
    </row>
    <row r="3203" ht="15.75" customHeight="1">
      <c r="A3203" s="1" t="str">
        <f t="shared" si="272"/>
        <v>DAP3</v>
      </c>
      <c r="B3203" s="1" t="s">
        <v>108</v>
      </c>
      <c r="C3203" s="1">
        <v>1.55659055E8</v>
      </c>
      <c r="D3203" s="1" t="s">
        <v>8</v>
      </c>
      <c r="E3203" s="1">
        <v>25.0</v>
      </c>
      <c r="F3203" s="1" t="s">
        <v>3226</v>
      </c>
      <c r="G3203" s="1">
        <v>0.105448173351</v>
      </c>
    </row>
    <row r="3204" ht="15.75" customHeight="1">
      <c r="A3204" s="1" t="str">
        <f t="shared" si="272"/>
        <v>DAP3</v>
      </c>
      <c r="B3204" s="1" t="s">
        <v>108</v>
      </c>
      <c r="C3204" s="1">
        <v>1.55658912E8</v>
      </c>
      <c r="D3204" s="1" t="s">
        <v>8</v>
      </c>
      <c r="E3204" s="1">
        <v>24.0</v>
      </c>
      <c r="F3204" s="1" t="s">
        <v>3227</v>
      </c>
      <c r="G3204" s="1">
        <v>0.010116396156</v>
      </c>
    </row>
    <row r="3205" ht="15.75" customHeight="1">
      <c r="A3205" s="1" t="str">
        <f t="shared" si="272"/>
        <v>DAP3</v>
      </c>
      <c r="B3205" s="1" t="s">
        <v>108</v>
      </c>
      <c r="C3205" s="1">
        <v>1.55658907E8</v>
      </c>
      <c r="D3205" s="1" t="s">
        <v>8</v>
      </c>
      <c r="E3205" s="1">
        <v>26.0</v>
      </c>
      <c r="F3205" s="1" t="s">
        <v>3228</v>
      </c>
      <c r="G3205" s="1">
        <v>0.759631132165</v>
      </c>
    </row>
    <row r="3206" ht="15.75" customHeight="1">
      <c r="A3206" s="1" t="str">
        <f t="shared" si="272"/>
        <v>DAP3</v>
      </c>
      <c r="B3206" s="1" t="s">
        <v>108</v>
      </c>
      <c r="C3206" s="1">
        <v>1.55658895E8</v>
      </c>
      <c r="D3206" s="1" t="s">
        <v>14</v>
      </c>
      <c r="E3206" s="1">
        <v>26.0</v>
      </c>
      <c r="F3206" s="1" t="s">
        <v>3229</v>
      </c>
      <c r="G3206" s="1">
        <v>0.0234812698054</v>
      </c>
    </row>
    <row r="3207" ht="15.75" customHeight="1">
      <c r="A3207" s="1" t="str">
        <f t="shared" ref="A3207:A3216" si="273">"DARS"</f>
        <v>DARS</v>
      </c>
      <c r="B3207" s="1" t="s">
        <v>256</v>
      </c>
      <c r="C3207" s="1">
        <v>1.36742977E8</v>
      </c>
      <c r="D3207" s="1" t="s">
        <v>8</v>
      </c>
      <c r="E3207" s="1">
        <v>23.0</v>
      </c>
      <c r="F3207" s="1" t="s">
        <v>3230</v>
      </c>
      <c r="G3207" s="1">
        <v>0.12512276171</v>
      </c>
    </row>
    <row r="3208" ht="15.75" customHeight="1">
      <c r="A3208" s="1" t="str">
        <f t="shared" si="273"/>
        <v>DARS</v>
      </c>
      <c r="B3208" s="1" t="s">
        <v>256</v>
      </c>
      <c r="C3208" s="1">
        <v>1.36743238E8</v>
      </c>
      <c r="D3208" s="1" t="s">
        <v>8</v>
      </c>
      <c r="E3208" s="1">
        <v>23.0</v>
      </c>
      <c r="F3208" s="1" t="s">
        <v>3231</v>
      </c>
      <c r="G3208" s="1">
        <v>0.0738280041547</v>
      </c>
    </row>
    <row r="3209" ht="15.75" customHeight="1">
      <c r="A3209" s="1" t="str">
        <f t="shared" si="273"/>
        <v>DARS</v>
      </c>
      <c r="B3209" s="1" t="s">
        <v>256</v>
      </c>
      <c r="C3209" s="1">
        <v>1.3674304E8</v>
      </c>
      <c r="D3209" s="1" t="s">
        <v>14</v>
      </c>
      <c r="E3209" s="1">
        <v>24.0</v>
      </c>
      <c r="F3209" s="1" t="s">
        <v>3232</v>
      </c>
      <c r="G3209" s="1">
        <v>0.294926842466</v>
      </c>
    </row>
    <row r="3210" ht="15.75" customHeight="1">
      <c r="A3210" s="1" t="str">
        <f t="shared" si="273"/>
        <v>DARS</v>
      </c>
      <c r="B3210" s="1" t="s">
        <v>256</v>
      </c>
      <c r="C3210" s="1">
        <v>1.36742967E8</v>
      </c>
      <c r="D3210" s="1" t="s">
        <v>8</v>
      </c>
      <c r="E3210" s="1">
        <v>24.0</v>
      </c>
      <c r="F3210" s="1" t="s">
        <v>3233</v>
      </c>
      <c r="G3210" s="1">
        <v>0.479070195135</v>
      </c>
    </row>
    <row r="3211" ht="15.75" customHeight="1">
      <c r="A3211" s="1" t="str">
        <f t="shared" si="273"/>
        <v>DARS</v>
      </c>
      <c r="B3211" s="1" t="s">
        <v>256</v>
      </c>
      <c r="C3211" s="1">
        <v>1.36743102E8</v>
      </c>
      <c r="D3211" s="1" t="s">
        <v>14</v>
      </c>
      <c r="E3211" s="1">
        <v>24.0</v>
      </c>
      <c r="F3211" s="1" t="s">
        <v>3234</v>
      </c>
      <c r="G3211" s="1">
        <v>0.54811573692</v>
      </c>
    </row>
    <row r="3212" ht="15.75" customHeight="1">
      <c r="A3212" s="1" t="str">
        <f t="shared" si="273"/>
        <v>DARS</v>
      </c>
      <c r="B3212" s="1" t="s">
        <v>256</v>
      </c>
      <c r="C3212" s="1">
        <v>1.36743145E8</v>
      </c>
      <c r="D3212" s="1" t="s">
        <v>14</v>
      </c>
      <c r="E3212" s="1">
        <v>24.0</v>
      </c>
      <c r="F3212" s="1" t="s">
        <v>3235</v>
      </c>
      <c r="G3212" s="1">
        <v>0.855378791142</v>
      </c>
    </row>
    <row r="3213" ht="15.75" customHeight="1">
      <c r="A3213" s="1" t="str">
        <f t="shared" si="273"/>
        <v>DARS</v>
      </c>
      <c r="B3213" s="1" t="s">
        <v>256</v>
      </c>
      <c r="C3213" s="1">
        <v>1.36743164E8</v>
      </c>
      <c r="D3213" s="1" t="s">
        <v>14</v>
      </c>
      <c r="E3213" s="1">
        <v>23.0</v>
      </c>
      <c r="F3213" s="1" t="s">
        <v>3236</v>
      </c>
      <c r="G3213" s="1">
        <v>0.75635250453</v>
      </c>
    </row>
    <row r="3214" ht="15.75" customHeight="1">
      <c r="A3214" s="1" t="str">
        <f t="shared" si="273"/>
        <v>DARS</v>
      </c>
      <c r="B3214" s="1" t="s">
        <v>256</v>
      </c>
      <c r="C3214" s="1">
        <v>1.36743226E8</v>
      </c>
      <c r="D3214" s="1" t="s">
        <v>14</v>
      </c>
      <c r="E3214" s="1">
        <v>24.0</v>
      </c>
      <c r="F3214" s="1" t="s">
        <v>3237</v>
      </c>
      <c r="G3214" s="1">
        <v>0.678980930485</v>
      </c>
    </row>
    <row r="3215" ht="15.75" customHeight="1">
      <c r="A3215" s="1" t="str">
        <f t="shared" si="273"/>
        <v>DARS</v>
      </c>
      <c r="B3215" s="1" t="s">
        <v>256</v>
      </c>
      <c r="C3215" s="1">
        <v>1.36743249E8</v>
      </c>
      <c r="D3215" s="1" t="s">
        <v>14</v>
      </c>
      <c r="E3215" s="1">
        <v>24.0</v>
      </c>
      <c r="F3215" s="1" t="s">
        <v>3238</v>
      </c>
      <c r="G3215" s="1">
        <v>0.203752076766</v>
      </c>
    </row>
    <row r="3216" ht="15.75" customHeight="1">
      <c r="A3216" s="1" t="str">
        <f t="shared" si="273"/>
        <v>DARS</v>
      </c>
      <c r="B3216" s="1" t="s">
        <v>256</v>
      </c>
      <c r="C3216" s="1">
        <v>1.36743054E8</v>
      </c>
      <c r="D3216" s="1" t="s">
        <v>14</v>
      </c>
      <c r="E3216" s="1">
        <v>23.0</v>
      </c>
      <c r="F3216" s="1" t="s">
        <v>3239</v>
      </c>
      <c r="G3216" s="1">
        <v>1.38826870433</v>
      </c>
    </row>
    <row r="3217" ht="15.75" customHeight="1">
      <c r="A3217" s="1" t="str">
        <f t="shared" ref="A3217:A3225" si="274">"DAZAP1"</f>
        <v>DAZAP1</v>
      </c>
      <c r="B3217" s="1" t="s">
        <v>277</v>
      </c>
      <c r="C3217" s="1">
        <v>1407599.0</v>
      </c>
      <c r="D3217" s="1" t="s">
        <v>14</v>
      </c>
      <c r="E3217" s="1">
        <v>21.0</v>
      </c>
      <c r="F3217" s="1" t="s">
        <v>3240</v>
      </c>
      <c r="G3217" s="1">
        <v>0.818206488382</v>
      </c>
    </row>
    <row r="3218" ht="15.75" customHeight="1">
      <c r="A3218" s="1" t="str">
        <f t="shared" si="274"/>
        <v>DAZAP1</v>
      </c>
      <c r="B3218" s="1" t="s">
        <v>277</v>
      </c>
      <c r="C3218" s="1">
        <v>1407655.0</v>
      </c>
      <c r="D3218" s="1" t="s">
        <v>8</v>
      </c>
      <c r="E3218" s="1">
        <v>23.0</v>
      </c>
      <c r="F3218" s="1" t="s">
        <v>3241</v>
      </c>
      <c r="G3218" s="1">
        <v>1.0454926067</v>
      </c>
    </row>
    <row r="3219" ht="15.75" customHeight="1">
      <c r="A3219" s="1" t="str">
        <f t="shared" si="274"/>
        <v>DAZAP1</v>
      </c>
      <c r="B3219" s="1" t="s">
        <v>277</v>
      </c>
      <c r="C3219" s="1">
        <v>1407593.0</v>
      </c>
      <c r="D3219" s="1" t="s">
        <v>8</v>
      </c>
      <c r="E3219" s="1">
        <v>24.0</v>
      </c>
      <c r="F3219" s="1" t="s">
        <v>3242</v>
      </c>
      <c r="G3219" s="1">
        <v>0.437963846838</v>
      </c>
    </row>
    <row r="3220" ht="15.75" customHeight="1">
      <c r="A3220" s="1" t="str">
        <f t="shared" si="274"/>
        <v>DAZAP1</v>
      </c>
      <c r="B3220" s="1" t="s">
        <v>277</v>
      </c>
      <c r="C3220" s="1">
        <v>1407649.0</v>
      </c>
      <c r="D3220" s="1" t="s">
        <v>8</v>
      </c>
      <c r="E3220" s="1">
        <v>24.0</v>
      </c>
      <c r="F3220" s="1" t="s">
        <v>3243</v>
      </c>
      <c r="G3220" s="1">
        <v>0.666360085565</v>
      </c>
    </row>
    <row r="3221" ht="15.75" customHeight="1">
      <c r="A3221" s="1" t="str">
        <f t="shared" si="274"/>
        <v>DAZAP1</v>
      </c>
      <c r="B3221" s="1" t="s">
        <v>277</v>
      </c>
      <c r="C3221" s="1">
        <v>1407608.0</v>
      </c>
      <c r="D3221" s="1" t="s">
        <v>14</v>
      </c>
      <c r="E3221" s="1">
        <v>23.0</v>
      </c>
      <c r="F3221" s="1" t="s">
        <v>3244</v>
      </c>
      <c r="G3221" s="1">
        <v>0.221599038433</v>
      </c>
    </row>
    <row r="3222" ht="15.75" customHeight="1">
      <c r="A3222" s="1" t="str">
        <f t="shared" si="274"/>
        <v>DAZAP1</v>
      </c>
      <c r="B3222" s="1" t="s">
        <v>277</v>
      </c>
      <c r="C3222" s="1">
        <v>1407806.0</v>
      </c>
      <c r="D3222" s="1" t="s">
        <v>14</v>
      </c>
      <c r="E3222" s="1">
        <v>23.0</v>
      </c>
      <c r="F3222" s="1" t="s">
        <v>3245</v>
      </c>
      <c r="G3222" s="1">
        <v>1.13630090492</v>
      </c>
    </row>
    <row r="3223" ht="15.75" customHeight="1">
      <c r="A3223" s="1" t="str">
        <f t="shared" si="274"/>
        <v>DAZAP1</v>
      </c>
      <c r="B3223" s="1" t="s">
        <v>277</v>
      </c>
      <c r="C3223" s="1">
        <v>1407723.0</v>
      </c>
      <c r="D3223" s="1" t="s">
        <v>14</v>
      </c>
      <c r="E3223" s="1">
        <v>23.0</v>
      </c>
      <c r="F3223" s="1" t="s">
        <v>3246</v>
      </c>
      <c r="G3223" s="1">
        <v>0.407142158466</v>
      </c>
    </row>
    <row r="3224" ht="15.75" customHeight="1">
      <c r="A3224" s="1" t="str">
        <f t="shared" si="274"/>
        <v>DAZAP1</v>
      </c>
      <c r="B3224" s="1" t="s">
        <v>277</v>
      </c>
      <c r="C3224" s="1">
        <v>1407716.0</v>
      </c>
      <c r="D3224" s="1" t="s">
        <v>14</v>
      </c>
      <c r="E3224" s="1">
        <v>24.0</v>
      </c>
      <c r="F3224" s="1" t="s">
        <v>3247</v>
      </c>
      <c r="G3224" s="1">
        <v>0.540504996463</v>
      </c>
    </row>
    <row r="3225" ht="15.75" customHeight="1">
      <c r="A3225" s="1" t="str">
        <f t="shared" si="274"/>
        <v>DAZAP1</v>
      </c>
      <c r="B3225" s="1" t="s">
        <v>277</v>
      </c>
      <c r="C3225" s="1">
        <v>1407688.0</v>
      </c>
      <c r="D3225" s="1" t="s">
        <v>14</v>
      </c>
      <c r="E3225" s="1">
        <v>24.0</v>
      </c>
      <c r="F3225" s="1" t="s">
        <v>3248</v>
      </c>
      <c r="G3225" s="1">
        <v>0.259411210344</v>
      </c>
    </row>
    <row r="3226" ht="15.75" customHeight="1">
      <c r="A3226" s="1" t="str">
        <f t="shared" ref="A3226:A3235" si="275">"DBR1"</f>
        <v>DBR1</v>
      </c>
      <c r="B3226" s="1" t="s">
        <v>119</v>
      </c>
      <c r="C3226" s="1">
        <v>1.37893784E8</v>
      </c>
      <c r="D3226" s="1" t="s">
        <v>8</v>
      </c>
      <c r="E3226" s="1">
        <v>23.0</v>
      </c>
      <c r="F3226" s="1" t="s">
        <v>3249</v>
      </c>
      <c r="G3226" s="1">
        <v>0.0333990310274</v>
      </c>
    </row>
    <row r="3227" ht="15.75" customHeight="1">
      <c r="A3227" s="1" t="str">
        <f t="shared" si="275"/>
        <v>DBR1</v>
      </c>
      <c r="B3227" s="1" t="s">
        <v>119</v>
      </c>
      <c r="C3227" s="1">
        <v>1.3789383E8</v>
      </c>
      <c r="D3227" s="1" t="s">
        <v>14</v>
      </c>
      <c r="E3227" s="1">
        <v>24.0</v>
      </c>
      <c r="F3227" s="1" t="s">
        <v>3250</v>
      </c>
      <c r="G3227" s="1">
        <v>0.00974482834965</v>
      </c>
    </row>
    <row r="3228" ht="15.75" customHeight="1">
      <c r="A3228" s="1" t="str">
        <f t="shared" si="275"/>
        <v>DBR1</v>
      </c>
      <c r="B3228" s="1" t="s">
        <v>119</v>
      </c>
      <c r="C3228" s="1">
        <v>1.3789351E8</v>
      </c>
      <c r="D3228" s="1" t="s">
        <v>8</v>
      </c>
      <c r="E3228" s="1">
        <v>23.0</v>
      </c>
      <c r="F3228" s="1" t="s">
        <v>3251</v>
      </c>
      <c r="G3228" s="1">
        <v>1.04014887902</v>
      </c>
    </row>
    <row r="3229" ht="15.75" customHeight="1">
      <c r="A3229" s="1" t="str">
        <f t="shared" si="275"/>
        <v>DBR1</v>
      </c>
      <c r="B3229" s="1" t="s">
        <v>119</v>
      </c>
      <c r="C3229" s="1">
        <v>1.37893562E8</v>
      </c>
      <c r="D3229" s="1" t="s">
        <v>8</v>
      </c>
      <c r="E3229" s="1">
        <v>24.0</v>
      </c>
      <c r="F3229" s="1" t="s">
        <v>3252</v>
      </c>
      <c r="G3229" s="1">
        <v>0.901748643081</v>
      </c>
    </row>
    <row r="3230" ht="15.75" customHeight="1">
      <c r="A3230" s="1" t="str">
        <f t="shared" si="275"/>
        <v>DBR1</v>
      </c>
      <c r="B3230" s="1" t="s">
        <v>119</v>
      </c>
      <c r="C3230" s="1">
        <v>1.37893716E8</v>
      </c>
      <c r="D3230" s="1" t="s">
        <v>8</v>
      </c>
      <c r="E3230" s="1">
        <v>24.0</v>
      </c>
      <c r="F3230" s="1" t="s">
        <v>3253</v>
      </c>
      <c r="G3230" s="1">
        <v>0.109321677144</v>
      </c>
    </row>
    <row r="3231" ht="15.75" customHeight="1">
      <c r="A3231" s="1" t="str">
        <f t="shared" si="275"/>
        <v>DBR1</v>
      </c>
      <c r="B3231" s="1" t="s">
        <v>119</v>
      </c>
      <c r="C3231" s="1">
        <v>1.37893686E8</v>
      </c>
      <c r="D3231" s="1" t="s">
        <v>8</v>
      </c>
      <c r="E3231" s="1">
        <v>23.0</v>
      </c>
      <c r="F3231" s="1" t="s">
        <v>3254</v>
      </c>
      <c r="G3231" s="1">
        <v>1.0581024779</v>
      </c>
    </row>
    <row r="3232" ht="15.75" customHeight="1">
      <c r="A3232" s="1" t="str">
        <f t="shared" si="275"/>
        <v>DBR1</v>
      </c>
      <c r="B3232" s="1" t="s">
        <v>119</v>
      </c>
      <c r="C3232" s="1">
        <v>1.37893664E8</v>
      </c>
      <c r="D3232" s="1" t="s">
        <v>8</v>
      </c>
      <c r="E3232" s="1">
        <v>24.0</v>
      </c>
      <c r="F3232" s="1" t="s">
        <v>3255</v>
      </c>
      <c r="G3232" s="1">
        <v>0.775257051108</v>
      </c>
    </row>
    <row r="3233" ht="15.75" customHeight="1">
      <c r="A3233" s="1" t="str">
        <f t="shared" si="275"/>
        <v>DBR1</v>
      </c>
      <c r="B3233" s="1" t="s">
        <v>119</v>
      </c>
      <c r="C3233" s="1">
        <v>1.37893576E8</v>
      </c>
      <c r="D3233" s="1" t="s">
        <v>8</v>
      </c>
      <c r="E3233" s="1">
        <v>23.0</v>
      </c>
      <c r="F3233" s="1" t="s">
        <v>3256</v>
      </c>
      <c r="G3233" s="1">
        <v>0.383780053529</v>
      </c>
    </row>
    <row r="3234" ht="15.75" customHeight="1">
      <c r="A3234" s="1" t="str">
        <f t="shared" si="275"/>
        <v>DBR1</v>
      </c>
      <c r="B3234" s="1" t="s">
        <v>119</v>
      </c>
      <c r="C3234" s="1">
        <v>1.3789357E8</v>
      </c>
      <c r="D3234" s="1" t="s">
        <v>8</v>
      </c>
      <c r="E3234" s="1">
        <v>23.0</v>
      </c>
      <c r="F3234" s="1" t="s">
        <v>3257</v>
      </c>
      <c r="G3234" s="1">
        <v>0.613124611743</v>
      </c>
    </row>
    <row r="3235" ht="15.75" customHeight="1">
      <c r="A3235" s="1" t="str">
        <f t="shared" si="275"/>
        <v>DBR1</v>
      </c>
      <c r="B3235" s="1" t="s">
        <v>119</v>
      </c>
      <c r="C3235" s="1">
        <v>1.37893802E8</v>
      </c>
      <c r="D3235" s="1" t="s">
        <v>14</v>
      </c>
      <c r="E3235" s="1">
        <v>24.0</v>
      </c>
      <c r="F3235" s="1" t="s">
        <v>3258</v>
      </c>
      <c r="G3235" s="1">
        <v>0.0037667920291</v>
      </c>
    </row>
    <row r="3236" ht="15.75" customHeight="1">
      <c r="A3236" s="1" t="str">
        <f t="shared" ref="A3236:A3245" si="276">"DCAF7"</f>
        <v>DCAF7</v>
      </c>
      <c r="B3236" s="1" t="s">
        <v>39</v>
      </c>
      <c r="C3236" s="1">
        <v>6.1627906E7</v>
      </c>
      <c r="D3236" s="1" t="s">
        <v>8</v>
      </c>
      <c r="E3236" s="1">
        <v>24.0</v>
      </c>
      <c r="F3236" s="1" t="s">
        <v>3259</v>
      </c>
      <c r="G3236" s="1">
        <v>0.138028882376</v>
      </c>
    </row>
    <row r="3237" ht="15.75" customHeight="1">
      <c r="A3237" s="1" t="str">
        <f t="shared" si="276"/>
        <v>DCAF7</v>
      </c>
      <c r="B3237" s="1" t="s">
        <v>39</v>
      </c>
      <c r="C3237" s="1">
        <v>6.1627819E7</v>
      </c>
      <c r="D3237" s="1" t="s">
        <v>8</v>
      </c>
      <c r="E3237" s="1">
        <v>24.0</v>
      </c>
      <c r="F3237" s="1" t="s">
        <v>3260</v>
      </c>
      <c r="G3237" s="1">
        <v>0.0152340646083</v>
      </c>
    </row>
    <row r="3238" ht="15.75" customHeight="1">
      <c r="A3238" s="1" t="str">
        <f t="shared" si="276"/>
        <v>DCAF7</v>
      </c>
      <c r="B3238" s="1" t="s">
        <v>39</v>
      </c>
      <c r="C3238" s="1">
        <v>6.1627948E7</v>
      </c>
      <c r="D3238" s="1" t="s">
        <v>8</v>
      </c>
      <c r="E3238" s="1">
        <v>22.0</v>
      </c>
      <c r="F3238" s="1" t="s">
        <v>3261</v>
      </c>
      <c r="G3238" s="1">
        <v>1.26519085207</v>
      </c>
    </row>
    <row r="3239" ht="15.75" customHeight="1">
      <c r="A3239" s="1" t="str">
        <f t="shared" si="276"/>
        <v>DCAF7</v>
      </c>
      <c r="B3239" s="1" t="s">
        <v>39</v>
      </c>
      <c r="C3239" s="1">
        <v>6.162796E7</v>
      </c>
      <c r="D3239" s="1" t="s">
        <v>8</v>
      </c>
      <c r="E3239" s="1">
        <v>23.0</v>
      </c>
      <c r="F3239" s="1" t="s">
        <v>3262</v>
      </c>
      <c r="G3239" s="1">
        <v>0.819082203542</v>
      </c>
    </row>
    <row r="3240" ht="15.75" customHeight="1">
      <c r="A3240" s="1" t="str">
        <f t="shared" si="276"/>
        <v>DCAF7</v>
      </c>
      <c r="B3240" s="1" t="s">
        <v>39</v>
      </c>
      <c r="C3240" s="1">
        <v>6.1627997E7</v>
      </c>
      <c r="D3240" s="1" t="s">
        <v>8</v>
      </c>
      <c r="E3240" s="1">
        <v>23.0</v>
      </c>
      <c r="F3240" s="1" t="s">
        <v>3263</v>
      </c>
      <c r="G3240" s="1">
        <v>0.693622406765</v>
      </c>
    </row>
    <row r="3241" ht="15.75" customHeight="1">
      <c r="A3241" s="1" t="str">
        <f t="shared" si="276"/>
        <v>DCAF7</v>
      </c>
      <c r="B3241" s="1" t="s">
        <v>39</v>
      </c>
      <c r="C3241" s="1">
        <v>6.1628083E7</v>
      </c>
      <c r="D3241" s="1" t="s">
        <v>8</v>
      </c>
      <c r="E3241" s="1">
        <v>24.0</v>
      </c>
      <c r="F3241" s="1" t="s">
        <v>3264</v>
      </c>
      <c r="G3241" s="1">
        <v>0.91572694439</v>
      </c>
    </row>
    <row r="3242" ht="15.75" customHeight="1">
      <c r="A3242" s="1" t="str">
        <f t="shared" si="276"/>
        <v>DCAF7</v>
      </c>
      <c r="B3242" s="1" t="s">
        <v>39</v>
      </c>
      <c r="C3242" s="1">
        <v>6.1627809E7</v>
      </c>
      <c r="D3242" s="1" t="s">
        <v>14</v>
      </c>
      <c r="E3242" s="1">
        <v>22.0</v>
      </c>
      <c r="F3242" s="1" t="s">
        <v>3265</v>
      </c>
      <c r="G3242" s="1">
        <v>-0.0595195992279</v>
      </c>
    </row>
    <row r="3243" ht="15.75" customHeight="1">
      <c r="A3243" s="1" t="str">
        <f t="shared" si="276"/>
        <v>DCAF7</v>
      </c>
      <c r="B3243" s="1" t="s">
        <v>39</v>
      </c>
      <c r="C3243" s="1">
        <v>6.1627914E7</v>
      </c>
      <c r="D3243" s="1" t="s">
        <v>8</v>
      </c>
      <c r="E3243" s="1">
        <v>24.0</v>
      </c>
      <c r="F3243" s="1" t="s">
        <v>3266</v>
      </c>
      <c r="G3243" s="1">
        <v>-0.0342254472238</v>
      </c>
    </row>
    <row r="3244" ht="15.75" customHeight="1">
      <c r="A3244" s="1" t="str">
        <f t="shared" si="276"/>
        <v>DCAF7</v>
      </c>
      <c r="B3244" s="1" t="s">
        <v>39</v>
      </c>
      <c r="C3244" s="1">
        <v>6.1627918E7</v>
      </c>
      <c r="D3244" s="1" t="s">
        <v>14</v>
      </c>
      <c r="E3244" s="1">
        <v>23.0</v>
      </c>
      <c r="F3244" s="1" t="s">
        <v>3267</v>
      </c>
      <c r="G3244" s="1">
        <v>0.168027369718</v>
      </c>
    </row>
    <row r="3245" ht="15.75" customHeight="1">
      <c r="A3245" s="1" t="str">
        <f t="shared" si="276"/>
        <v>DCAF7</v>
      </c>
      <c r="B3245" s="1" t="s">
        <v>39</v>
      </c>
      <c r="C3245" s="1">
        <v>6.1627874E7</v>
      </c>
      <c r="D3245" s="1" t="s">
        <v>14</v>
      </c>
      <c r="E3245" s="1">
        <v>23.0</v>
      </c>
      <c r="F3245" s="1" t="s">
        <v>3268</v>
      </c>
      <c r="G3245" s="1">
        <v>0.106842275154</v>
      </c>
    </row>
    <row r="3246" ht="15.75" customHeight="1">
      <c r="A3246" s="1" t="str">
        <f t="shared" ref="A3246:A3255" si="277">"DCP2"</f>
        <v>DCP2</v>
      </c>
      <c r="B3246" s="1" t="s">
        <v>987</v>
      </c>
      <c r="C3246" s="1">
        <v>1.1231256E8</v>
      </c>
      <c r="D3246" s="1" t="s">
        <v>8</v>
      </c>
      <c r="E3246" s="1">
        <v>23.0</v>
      </c>
      <c r="F3246" s="1" t="s">
        <v>3269</v>
      </c>
      <c r="G3246" s="1">
        <v>0.96080579795</v>
      </c>
    </row>
    <row r="3247" ht="15.75" customHeight="1">
      <c r="A3247" s="1" t="str">
        <f t="shared" si="277"/>
        <v>DCP2</v>
      </c>
      <c r="B3247" s="1" t="s">
        <v>987</v>
      </c>
      <c r="C3247" s="1">
        <v>1.12312567E8</v>
      </c>
      <c r="D3247" s="1" t="s">
        <v>8</v>
      </c>
      <c r="E3247" s="1">
        <v>23.0</v>
      </c>
      <c r="F3247" s="1" t="s">
        <v>3270</v>
      </c>
      <c r="G3247" s="1">
        <v>1.11450216635</v>
      </c>
    </row>
    <row r="3248" ht="15.75" customHeight="1">
      <c r="A3248" s="1" t="str">
        <f t="shared" si="277"/>
        <v>DCP2</v>
      </c>
      <c r="B3248" s="1" t="s">
        <v>987</v>
      </c>
      <c r="C3248" s="1">
        <v>1.12312621E8</v>
      </c>
      <c r="D3248" s="1" t="s">
        <v>14</v>
      </c>
      <c r="E3248" s="1">
        <v>24.0</v>
      </c>
      <c r="F3248" s="1" t="s">
        <v>3271</v>
      </c>
      <c r="G3248" s="1">
        <v>0.418641299664</v>
      </c>
    </row>
    <row r="3249" ht="15.75" customHeight="1">
      <c r="A3249" s="1" t="str">
        <f t="shared" si="277"/>
        <v>DCP2</v>
      </c>
      <c r="B3249" s="1" t="s">
        <v>987</v>
      </c>
      <c r="C3249" s="1">
        <v>1.12312553E8</v>
      </c>
      <c r="D3249" s="1" t="s">
        <v>8</v>
      </c>
      <c r="E3249" s="1">
        <v>24.0</v>
      </c>
      <c r="F3249" s="1" t="s">
        <v>3272</v>
      </c>
      <c r="G3249" s="1">
        <v>0.398673434792</v>
      </c>
    </row>
    <row r="3250" ht="15.75" customHeight="1">
      <c r="A3250" s="1" t="str">
        <f t="shared" si="277"/>
        <v>DCP2</v>
      </c>
      <c r="B3250" s="1" t="s">
        <v>987</v>
      </c>
      <c r="C3250" s="1">
        <v>1.12312545E8</v>
      </c>
      <c r="D3250" s="1" t="s">
        <v>8</v>
      </c>
      <c r="E3250" s="1">
        <v>23.0</v>
      </c>
      <c r="F3250" s="1" t="s">
        <v>3273</v>
      </c>
      <c r="G3250" s="1">
        <v>0.446395809456</v>
      </c>
    </row>
    <row r="3251" ht="15.75" customHeight="1">
      <c r="A3251" s="1" t="str">
        <f t="shared" si="277"/>
        <v>DCP2</v>
      </c>
      <c r="B3251" s="1" t="s">
        <v>987</v>
      </c>
      <c r="C3251" s="1">
        <v>1.12312488E8</v>
      </c>
      <c r="D3251" s="1" t="s">
        <v>8</v>
      </c>
      <c r="E3251" s="1">
        <v>24.0</v>
      </c>
      <c r="F3251" s="1" t="s">
        <v>3274</v>
      </c>
      <c r="G3251" s="1">
        <v>0.317020203775</v>
      </c>
    </row>
    <row r="3252" ht="15.75" customHeight="1">
      <c r="A3252" s="1" t="str">
        <f t="shared" si="277"/>
        <v>DCP2</v>
      </c>
      <c r="B3252" s="1" t="s">
        <v>987</v>
      </c>
      <c r="C3252" s="1">
        <v>1.12312413E8</v>
      </c>
      <c r="D3252" s="1" t="s">
        <v>8</v>
      </c>
      <c r="E3252" s="1">
        <v>23.0</v>
      </c>
      <c r="F3252" s="1" t="s">
        <v>3275</v>
      </c>
      <c r="G3252" s="1">
        <v>0.163198697896</v>
      </c>
    </row>
    <row r="3253" ht="15.75" customHeight="1">
      <c r="A3253" s="1" t="str">
        <f t="shared" si="277"/>
        <v>DCP2</v>
      </c>
      <c r="B3253" s="1" t="s">
        <v>987</v>
      </c>
      <c r="C3253" s="1">
        <v>1.12312718E8</v>
      </c>
      <c r="D3253" s="1" t="s">
        <v>14</v>
      </c>
      <c r="E3253" s="1">
        <v>22.0</v>
      </c>
      <c r="F3253" s="1" t="s">
        <v>3276</v>
      </c>
      <c r="G3253" s="1">
        <v>0.241724808605</v>
      </c>
    </row>
    <row r="3254" ht="15.75" customHeight="1">
      <c r="A3254" s="1" t="str">
        <f t="shared" si="277"/>
        <v>DCP2</v>
      </c>
      <c r="B3254" s="1" t="s">
        <v>987</v>
      </c>
      <c r="C3254" s="1">
        <v>1.12312637E8</v>
      </c>
      <c r="D3254" s="1" t="s">
        <v>8</v>
      </c>
      <c r="E3254" s="1">
        <v>23.0</v>
      </c>
      <c r="F3254" s="1" t="s">
        <v>3277</v>
      </c>
      <c r="G3254" s="1">
        <v>0.924692035697</v>
      </c>
    </row>
    <row r="3255" ht="15.75" customHeight="1">
      <c r="A3255" s="1" t="str">
        <f t="shared" si="277"/>
        <v>DCP2</v>
      </c>
      <c r="B3255" s="1" t="s">
        <v>987</v>
      </c>
      <c r="C3255" s="1">
        <v>1.1231241E8</v>
      </c>
      <c r="D3255" s="1" t="s">
        <v>14</v>
      </c>
      <c r="E3255" s="1">
        <v>23.0</v>
      </c>
      <c r="F3255" s="1" t="s">
        <v>3278</v>
      </c>
      <c r="G3255" s="1">
        <v>-0.0360318505021</v>
      </c>
    </row>
    <row r="3256" ht="15.75" customHeight="1">
      <c r="A3256" s="1" t="str">
        <f t="shared" ref="A3256:A3264" si="278">"DCTD"</f>
        <v>DCTD</v>
      </c>
      <c r="B3256" s="1" t="s">
        <v>87</v>
      </c>
      <c r="C3256" s="1">
        <v>1.83838522E8</v>
      </c>
      <c r="D3256" s="1" t="s">
        <v>14</v>
      </c>
      <c r="E3256" s="1">
        <v>25.0</v>
      </c>
      <c r="F3256" s="1" t="s">
        <v>3279</v>
      </c>
      <c r="G3256" s="1">
        <v>0.487080338253</v>
      </c>
    </row>
    <row r="3257" ht="15.75" customHeight="1">
      <c r="A3257" s="1" t="str">
        <f t="shared" si="278"/>
        <v>DCTD</v>
      </c>
      <c r="B3257" s="1" t="s">
        <v>87</v>
      </c>
      <c r="C3257" s="1">
        <v>1.83838492E8</v>
      </c>
      <c r="D3257" s="1" t="s">
        <v>14</v>
      </c>
      <c r="E3257" s="1">
        <v>25.0</v>
      </c>
      <c r="F3257" s="1" t="s">
        <v>3280</v>
      </c>
      <c r="G3257" s="1">
        <v>0.637181254853</v>
      </c>
    </row>
    <row r="3258" ht="15.75" customHeight="1">
      <c r="A3258" s="1" t="str">
        <f t="shared" si="278"/>
        <v>DCTD</v>
      </c>
      <c r="B3258" s="1" t="s">
        <v>87</v>
      </c>
      <c r="C3258" s="1">
        <v>1.83838508E8</v>
      </c>
      <c r="D3258" s="1" t="s">
        <v>8</v>
      </c>
      <c r="E3258" s="1">
        <v>24.0</v>
      </c>
      <c r="F3258" s="1" t="s">
        <v>3281</v>
      </c>
      <c r="G3258" s="1">
        <v>1.23025468181</v>
      </c>
    </row>
    <row r="3259" ht="15.75" customHeight="1">
      <c r="A3259" s="1" t="str">
        <f t="shared" si="278"/>
        <v>DCTD</v>
      </c>
      <c r="B3259" s="1" t="s">
        <v>87</v>
      </c>
      <c r="C3259" s="1">
        <v>1.83838489E8</v>
      </c>
      <c r="D3259" s="1" t="s">
        <v>8</v>
      </c>
      <c r="E3259" s="1">
        <v>24.0</v>
      </c>
      <c r="F3259" s="1" t="s">
        <v>3282</v>
      </c>
      <c r="G3259" s="1">
        <v>0.68737457325</v>
      </c>
    </row>
    <row r="3260" ht="15.75" customHeight="1">
      <c r="A3260" s="1" t="str">
        <f t="shared" si="278"/>
        <v>DCTD</v>
      </c>
      <c r="B3260" s="1" t="s">
        <v>87</v>
      </c>
      <c r="C3260" s="1">
        <v>1.83838478E8</v>
      </c>
      <c r="D3260" s="1" t="s">
        <v>8</v>
      </c>
      <c r="E3260" s="1">
        <v>24.0</v>
      </c>
      <c r="F3260" s="1" t="s">
        <v>3283</v>
      </c>
      <c r="G3260" s="1">
        <v>0.886990617985</v>
      </c>
    </row>
    <row r="3261" ht="15.75" customHeight="1">
      <c r="A3261" s="1" t="str">
        <f t="shared" si="278"/>
        <v>DCTD</v>
      </c>
      <c r="B3261" s="1" t="s">
        <v>87</v>
      </c>
      <c r="C3261" s="1">
        <v>1.83838462E8</v>
      </c>
      <c r="D3261" s="1" t="s">
        <v>8</v>
      </c>
      <c r="E3261" s="1">
        <v>24.0</v>
      </c>
      <c r="F3261" s="1" t="s">
        <v>3284</v>
      </c>
      <c r="G3261" s="1">
        <v>0.882754700204</v>
      </c>
    </row>
    <row r="3262" ht="15.75" customHeight="1">
      <c r="A3262" s="1" t="str">
        <f t="shared" si="278"/>
        <v>DCTD</v>
      </c>
      <c r="B3262" s="1" t="s">
        <v>87</v>
      </c>
      <c r="C3262" s="1">
        <v>1.83838453E8</v>
      </c>
      <c r="D3262" s="1" t="s">
        <v>8</v>
      </c>
      <c r="E3262" s="1">
        <v>24.0</v>
      </c>
      <c r="F3262" s="1" t="s">
        <v>3285</v>
      </c>
      <c r="G3262" s="1">
        <v>0.424693619315</v>
      </c>
    </row>
    <row r="3263" ht="15.75" customHeight="1">
      <c r="A3263" s="1" t="str">
        <f t="shared" si="278"/>
        <v>DCTD</v>
      </c>
      <c r="B3263" s="1" t="s">
        <v>87</v>
      </c>
      <c r="C3263" s="1">
        <v>1.8383858E8</v>
      </c>
      <c r="D3263" s="1" t="s">
        <v>14</v>
      </c>
      <c r="E3263" s="1">
        <v>24.0</v>
      </c>
      <c r="F3263" s="1" t="s">
        <v>3286</v>
      </c>
      <c r="G3263" s="1">
        <v>0.244820801733</v>
      </c>
    </row>
    <row r="3264" ht="15.75" customHeight="1">
      <c r="A3264" s="1" t="str">
        <f t="shared" si="278"/>
        <v>DCTD</v>
      </c>
      <c r="B3264" s="1" t="s">
        <v>87</v>
      </c>
      <c r="C3264" s="1">
        <v>1.83838539E8</v>
      </c>
      <c r="D3264" s="1" t="s">
        <v>14</v>
      </c>
      <c r="E3264" s="1">
        <v>25.0</v>
      </c>
      <c r="F3264" s="1" t="s">
        <v>3287</v>
      </c>
      <c r="G3264" s="1">
        <v>0.784787389916</v>
      </c>
    </row>
    <row r="3265" ht="15.75" customHeight="1">
      <c r="A3265" s="1" t="str">
        <f t="shared" ref="A3265:A3284" si="279">"DCTN1"</f>
        <v>DCTN1</v>
      </c>
      <c r="B3265" s="1" t="s">
        <v>256</v>
      </c>
      <c r="C3265" s="1">
        <v>7.4607337E7</v>
      </c>
      <c r="D3265" s="1" t="s">
        <v>14</v>
      </c>
      <c r="E3265" s="1">
        <v>24.0</v>
      </c>
      <c r="F3265" s="1" t="s">
        <v>3288</v>
      </c>
      <c r="G3265" s="1">
        <v>0.0787103161045</v>
      </c>
    </row>
    <row r="3266" ht="15.75" customHeight="1">
      <c r="A3266" s="1" t="str">
        <f t="shared" si="279"/>
        <v>DCTN1</v>
      </c>
      <c r="B3266" s="1" t="s">
        <v>256</v>
      </c>
      <c r="C3266" s="1">
        <v>7.4607328E7</v>
      </c>
      <c r="D3266" s="1" t="s">
        <v>14</v>
      </c>
      <c r="E3266" s="1">
        <v>24.0</v>
      </c>
      <c r="F3266" s="1" t="s">
        <v>3289</v>
      </c>
      <c r="G3266" s="1">
        <v>0.0352031303808</v>
      </c>
    </row>
    <row r="3267" ht="15.75" customHeight="1">
      <c r="A3267" s="1" t="str">
        <f t="shared" si="279"/>
        <v>DCTN1</v>
      </c>
      <c r="B3267" s="1" t="s">
        <v>256</v>
      </c>
      <c r="C3267" s="1">
        <v>7.461905E7</v>
      </c>
      <c r="D3267" s="1" t="s">
        <v>8</v>
      </c>
      <c r="E3267" s="1">
        <v>24.0</v>
      </c>
      <c r="F3267" s="1" t="s">
        <v>3290</v>
      </c>
      <c r="G3267" s="1">
        <v>4.75560340175E-4</v>
      </c>
    </row>
    <row r="3268" ht="15.75" customHeight="1">
      <c r="A3268" s="1" t="str">
        <f t="shared" si="279"/>
        <v>DCTN1</v>
      </c>
      <c r="B3268" s="1" t="s">
        <v>256</v>
      </c>
      <c r="C3268" s="1">
        <v>7.4619144E7</v>
      </c>
      <c r="D3268" s="1" t="s">
        <v>8</v>
      </c>
      <c r="E3268" s="1">
        <v>23.0</v>
      </c>
      <c r="F3268" s="1" t="s">
        <v>3291</v>
      </c>
      <c r="G3268" s="1">
        <v>0.127265343956</v>
      </c>
    </row>
    <row r="3269" ht="15.75" customHeight="1">
      <c r="A3269" s="1" t="str">
        <f t="shared" si="279"/>
        <v>DCTN1</v>
      </c>
      <c r="B3269" s="1" t="s">
        <v>256</v>
      </c>
      <c r="C3269" s="1">
        <v>7.4619121E7</v>
      </c>
      <c r="D3269" s="1" t="s">
        <v>8</v>
      </c>
      <c r="E3269" s="1">
        <v>24.0</v>
      </c>
      <c r="F3269" s="1" t="s">
        <v>3292</v>
      </c>
      <c r="G3269" s="1">
        <v>0.0949472006077</v>
      </c>
    </row>
    <row r="3270" ht="15.75" customHeight="1">
      <c r="A3270" s="1" t="str">
        <f t="shared" si="279"/>
        <v>DCTN1</v>
      </c>
      <c r="B3270" s="1" t="s">
        <v>256</v>
      </c>
      <c r="C3270" s="1">
        <v>7.4607383E7</v>
      </c>
      <c r="D3270" s="1" t="s">
        <v>14</v>
      </c>
      <c r="E3270" s="1">
        <v>24.0</v>
      </c>
      <c r="F3270" s="1" t="s">
        <v>3293</v>
      </c>
      <c r="G3270" s="1">
        <v>0.0447026443256</v>
      </c>
    </row>
    <row r="3271" ht="15.75" customHeight="1">
      <c r="A3271" s="1" t="str">
        <f t="shared" si="279"/>
        <v>DCTN1</v>
      </c>
      <c r="B3271" s="1" t="s">
        <v>256</v>
      </c>
      <c r="C3271" s="1">
        <v>7.4607304E7</v>
      </c>
      <c r="D3271" s="1" t="s">
        <v>14</v>
      </c>
      <c r="E3271" s="1">
        <v>24.0</v>
      </c>
      <c r="F3271" s="1" t="s">
        <v>3294</v>
      </c>
      <c r="G3271" s="1">
        <v>0.169538052466</v>
      </c>
    </row>
    <row r="3272" ht="15.75" customHeight="1">
      <c r="A3272" s="1" t="str">
        <f t="shared" si="279"/>
        <v>DCTN1</v>
      </c>
      <c r="B3272" s="1" t="s">
        <v>256</v>
      </c>
      <c r="C3272" s="1">
        <v>7.4607465E7</v>
      </c>
      <c r="D3272" s="1" t="s">
        <v>14</v>
      </c>
      <c r="E3272" s="1">
        <v>22.0</v>
      </c>
      <c r="F3272" s="1" t="s">
        <v>3295</v>
      </c>
      <c r="G3272" s="1">
        <v>-0.0450911801389</v>
      </c>
    </row>
    <row r="3273" ht="15.75" customHeight="1">
      <c r="A3273" s="1" t="str">
        <f t="shared" si="279"/>
        <v>DCTN1</v>
      </c>
      <c r="B3273" s="1" t="s">
        <v>256</v>
      </c>
      <c r="C3273" s="1">
        <v>7.4607409E7</v>
      </c>
      <c r="D3273" s="1" t="s">
        <v>8</v>
      </c>
      <c r="E3273" s="1">
        <v>24.0</v>
      </c>
      <c r="F3273" s="1" t="s">
        <v>3296</v>
      </c>
      <c r="G3273" s="1">
        <v>0.0506095186622</v>
      </c>
    </row>
    <row r="3274" ht="15.75" customHeight="1">
      <c r="A3274" s="1" t="str">
        <f t="shared" si="279"/>
        <v>DCTN1</v>
      </c>
      <c r="B3274" s="1" t="s">
        <v>256</v>
      </c>
      <c r="C3274" s="1">
        <v>7.4607387E7</v>
      </c>
      <c r="D3274" s="1" t="s">
        <v>8</v>
      </c>
      <c r="E3274" s="1">
        <v>24.0</v>
      </c>
      <c r="F3274" s="1" t="s">
        <v>3297</v>
      </c>
      <c r="G3274" s="1">
        <v>0.0250269836632</v>
      </c>
    </row>
    <row r="3275" ht="15.75" customHeight="1">
      <c r="A3275" s="1" t="str">
        <f t="shared" si="279"/>
        <v>DCTN1</v>
      </c>
      <c r="B3275" s="1" t="s">
        <v>256</v>
      </c>
      <c r="C3275" s="1">
        <v>7.4607394E7</v>
      </c>
      <c r="D3275" s="1" t="s">
        <v>8</v>
      </c>
      <c r="E3275" s="1">
        <v>24.0</v>
      </c>
      <c r="F3275" s="1" t="s">
        <v>3298</v>
      </c>
      <c r="G3275" s="1">
        <v>0.0368012301805</v>
      </c>
    </row>
    <row r="3276" ht="15.75" customHeight="1">
      <c r="A3276" s="1" t="str">
        <f t="shared" si="279"/>
        <v>DCTN1</v>
      </c>
      <c r="B3276" s="1" t="s">
        <v>256</v>
      </c>
      <c r="C3276" s="1">
        <v>7.4607496E7</v>
      </c>
      <c r="D3276" s="1" t="s">
        <v>8</v>
      </c>
      <c r="E3276" s="1">
        <v>24.0</v>
      </c>
      <c r="F3276" s="1" t="s">
        <v>3299</v>
      </c>
      <c r="G3276" s="1">
        <v>-0.0645372390791</v>
      </c>
    </row>
    <row r="3277" ht="15.75" customHeight="1">
      <c r="A3277" s="1" t="str">
        <f t="shared" si="279"/>
        <v>DCTN1</v>
      </c>
      <c r="B3277" s="1" t="s">
        <v>256</v>
      </c>
      <c r="C3277" s="1">
        <v>7.4618942E7</v>
      </c>
      <c r="D3277" s="1" t="s">
        <v>8</v>
      </c>
      <c r="E3277" s="1">
        <v>24.0</v>
      </c>
      <c r="F3277" s="1" t="s">
        <v>3300</v>
      </c>
      <c r="G3277" s="1">
        <v>0.0627292545544</v>
      </c>
    </row>
    <row r="3278" ht="15.75" customHeight="1">
      <c r="A3278" s="1" t="str">
        <f t="shared" si="279"/>
        <v>DCTN1</v>
      </c>
      <c r="B3278" s="1" t="s">
        <v>256</v>
      </c>
      <c r="C3278" s="1">
        <v>7.4618949E7</v>
      </c>
      <c r="D3278" s="1" t="s">
        <v>8</v>
      </c>
      <c r="E3278" s="1">
        <v>24.0</v>
      </c>
      <c r="F3278" s="1" t="s">
        <v>3301</v>
      </c>
      <c r="G3278" s="1">
        <v>0.836931409588</v>
      </c>
    </row>
    <row r="3279" ht="15.75" customHeight="1">
      <c r="A3279" s="1" t="str">
        <f t="shared" si="279"/>
        <v>DCTN1</v>
      </c>
      <c r="B3279" s="1" t="s">
        <v>256</v>
      </c>
      <c r="C3279" s="1">
        <v>7.4618958E7</v>
      </c>
      <c r="D3279" s="1" t="s">
        <v>8</v>
      </c>
      <c r="E3279" s="1">
        <v>22.0</v>
      </c>
      <c r="F3279" s="1" t="s">
        <v>3302</v>
      </c>
      <c r="G3279" s="1">
        <v>0.963392203877</v>
      </c>
    </row>
    <row r="3280" ht="15.75" customHeight="1">
      <c r="A3280" s="1" t="str">
        <f t="shared" si="279"/>
        <v>DCTN1</v>
      </c>
      <c r="B3280" s="1" t="s">
        <v>256</v>
      </c>
      <c r="C3280" s="1">
        <v>7.4618971E7</v>
      </c>
      <c r="D3280" s="1" t="s">
        <v>8</v>
      </c>
      <c r="E3280" s="1">
        <v>24.0</v>
      </c>
      <c r="F3280" s="1" t="s">
        <v>3303</v>
      </c>
      <c r="G3280" s="1">
        <v>1.19967638653</v>
      </c>
    </row>
    <row r="3281" ht="15.75" customHeight="1">
      <c r="A3281" s="1" t="str">
        <f t="shared" si="279"/>
        <v>DCTN1</v>
      </c>
      <c r="B3281" s="1" t="s">
        <v>256</v>
      </c>
      <c r="C3281" s="1">
        <v>7.4607253E7</v>
      </c>
      <c r="D3281" s="1" t="s">
        <v>8</v>
      </c>
      <c r="E3281" s="1">
        <v>24.0</v>
      </c>
      <c r="F3281" s="1" t="s">
        <v>3304</v>
      </c>
      <c r="G3281" s="1">
        <v>-0.0161859906584</v>
      </c>
    </row>
    <row r="3282" ht="15.75" customHeight="1">
      <c r="A3282" s="1" t="str">
        <f t="shared" si="279"/>
        <v>DCTN1</v>
      </c>
      <c r="B3282" s="1" t="s">
        <v>256</v>
      </c>
      <c r="C3282" s="1">
        <v>7.4618978E7</v>
      </c>
      <c r="D3282" s="1" t="s">
        <v>8</v>
      </c>
      <c r="E3282" s="1">
        <v>24.0</v>
      </c>
      <c r="F3282" s="1" t="s">
        <v>3305</v>
      </c>
      <c r="G3282" s="1">
        <v>-0.0513554811249</v>
      </c>
    </row>
    <row r="3283" ht="15.75" customHeight="1">
      <c r="A3283" s="1" t="str">
        <f t="shared" si="279"/>
        <v>DCTN1</v>
      </c>
      <c r="B3283" s="1" t="s">
        <v>256</v>
      </c>
      <c r="C3283" s="1">
        <v>7.4619028E7</v>
      </c>
      <c r="D3283" s="1" t="s">
        <v>8</v>
      </c>
      <c r="E3283" s="1">
        <v>24.0</v>
      </c>
      <c r="F3283" s="1" t="s">
        <v>3306</v>
      </c>
      <c r="G3283" s="1">
        <v>-0.00247146246205</v>
      </c>
    </row>
    <row r="3284" ht="15.75" customHeight="1">
      <c r="A3284" s="1" t="str">
        <f t="shared" si="279"/>
        <v>DCTN1</v>
      </c>
      <c r="B3284" s="1" t="s">
        <v>256</v>
      </c>
      <c r="C3284" s="1">
        <v>7.4619006E7</v>
      </c>
      <c r="D3284" s="1" t="s">
        <v>8</v>
      </c>
      <c r="E3284" s="1">
        <v>24.0</v>
      </c>
      <c r="F3284" s="1" t="s">
        <v>3307</v>
      </c>
      <c r="G3284" s="1">
        <v>-0.0419908294265</v>
      </c>
    </row>
    <row r="3285" ht="15.75" customHeight="1">
      <c r="A3285" s="1" t="str">
        <f t="shared" ref="A3285:A3294" si="280">"DCTN2"</f>
        <v>DCTN2</v>
      </c>
      <c r="B3285" s="1" t="s">
        <v>379</v>
      </c>
      <c r="C3285" s="1">
        <v>5.7941132E7</v>
      </c>
      <c r="D3285" s="1" t="s">
        <v>14</v>
      </c>
      <c r="E3285" s="1">
        <v>24.0</v>
      </c>
      <c r="F3285" s="1" t="s">
        <v>3308</v>
      </c>
      <c r="G3285" s="1">
        <v>-0.0238019001395</v>
      </c>
    </row>
    <row r="3286" ht="15.75" customHeight="1">
      <c r="A3286" s="1" t="str">
        <f t="shared" si="280"/>
        <v>DCTN2</v>
      </c>
      <c r="B3286" s="1" t="s">
        <v>379</v>
      </c>
      <c r="C3286" s="1">
        <v>5.7941117E7</v>
      </c>
      <c r="D3286" s="1" t="s">
        <v>14</v>
      </c>
      <c r="E3286" s="1">
        <v>22.0</v>
      </c>
      <c r="F3286" s="1" t="s">
        <v>3309</v>
      </c>
      <c r="G3286" s="1">
        <v>0.0173737165457</v>
      </c>
    </row>
    <row r="3287" ht="15.75" customHeight="1">
      <c r="A3287" s="1" t="str">
        <f t="shared" si="280"/>
        <v>DCTN2</v>
      </c>
      <c r="B3287" s="1" t="s">
        <v>379</v>
      </c>
      <c r="C3287" s="1">
        <v>5.7941078E7</v>
      </c>
      <c r="D3287" s="1" t="s">
        <v>14</v>
      </c>
      <c r="E3287" s="1">
        <v>24.0</v>
      </c>
      <c r="F3287" s="1" t="s">
        <v>3310</v>
      </c>
      <c r="G3287" s="1">
        <v>-7.32228895628E-4</v>
      </c>
    </row>
    <row r="3288" ht="15.75" customHeight="1">
      <c r="A3288" s="1" t="str">
        <f t="shared" si="280"/>
        <v>DCTN2</v>
      </c>
      <c r="B3288" s="1" t="s">
        <v>379</v>
      </c>
      <c r="C3288" s="1">
        <v>5.7940943E7</v>
      </c>
      <c r="D3288" s="1" t="s">
        <v>14</v>
      </c>
      <c r="E3288" s="1">
        <v>24.0</v>
      </c>
      <c r="F3288" s="1" t="s">
        <v>3311</v>
      </c>
      <c r="G3288" s="1">
        <v>1.64008239884</v>
      </c>
    </row>
    <row r="3289" ht="15.75" customHeight="1">
      <c r="A3289" s="1" t="str">
        <f t="shared" si="280"/>
        <v>DCTN2</v>
      </c>
      <c r="B3289" s="1" t="s">
        <v>379</v>
      </c>
      <c r="C3289" s="1">
        <v>5.7940934E7</v>
      </c>
      <c r="D3289" s="1" t="s">
        <v>14</v>
      </c>
      <c r="E3289" s="1">
        <v>24.0</v>
      </c>
      <c r="F3289" s="1" t="s">
        <v>3312</v>
      </c>
      <c r="G3289" s="1">
        <v>0.179752835748</v>
      </c>
    </row>
    <row r="3290" ht="15.75" customHeight="1">
      <c r="A3290" s="1" t="str">
        <f t="shared" si="280"/>
        <v>DCTN2</v>
      </c>
      <c r="B3290" s="1" t="s">
        <v>379</v>
      </c>
      <c r="C3290" s="1">
        <v>5.794092E7</v>
      </c>
      <c r="D3290" s="1" t="s">
        <v>14</v>
      </c>
      <c r="E3290" s="1">
        <v>24.0</v>
      </c>
      <c r="F3290" s="1" t="s">
        <v>3313</v>
      </c>
      <c r="G3290" s="1">
        <v>0.0767730149512</v>
      </c>
    </row>
    <row r="3291" ht="15.75" customHeight="1">
      <c r="A3291" s="1" t="str">
        <f t="shared" si="280"/>
        <v>DCTN2</v>
      </c>
      <c r="B3291" s="1" t="s">
        <v>379</v>
      </c>
      <c r="C3291" s="1">
        <v>5.7940891E7</v>
      </c>
      <c r="D3291" s="1" t="s">
        <v>14</v>
      </c>
      <c r="E3291" s="1">
        <v>23.0</v>
      </c>
      <c r="F3291" s="1" t="s">
        <v>3314</v>
      </c>
      <c r="G3291" s="1">
        <v>0.605776600143</v>
      </c>
    </row>
    <row r="3292" ht="15.75" customHeight="1">
      <c r="A3292" s="1" t="str">
        <f t="shared" si="280"/>
        <v>DCTN2</v>
      </c>
      <c r="B3292" s="1" t="s">
        <v>379</v>
      </c>
      <c r="C3292" s="1">
        <v>5.7940847E7</v>
      </c>
      <c r="D3292" s="1" t="s">
        <v>14</v>
      </c>
      <c r="E3292" s="1">
        <v>22.0</v>
      </c>
      <c r="F3292" s="1" t="s">
        <v>3315</v>
      </c>
      <c r="G3292" s="1">
        <v>0.070910468322</v>
      </c>
    </row>
    <row r="3293" ht="15.75" customHeight="1">
      <c r="A3293" s="1" t="str">
        <f t="shared" si="280"/>
        <v>DCTN2</v>
      </c>
      <c r="B3293" s="1" t="s">
        <v>379</v>
      </c>
      <c r="C3293" s="1">
        <v>5.7940836E7</v>
      </c>
      <c r="D3293" s="1" t="s">
        <v>14</v>
      </c>
      <c r="E3293" s="1">
        <v>24.0</v>
      </c>
      <c r="F3293" s="1" t="s">
        <v>3316</v>
      </c>
      <c r="G3293" s="1">
        <v>0.063921675084</v>
      </c>
    </row>
    <row r="3294" ht="15.75" customHeight="1">
      <c r="A3294" s="1" t="str">
        <f t="shared" si="280"/>
        <v>DCTN2</v>
      </c>
      <c r="B3294" s="1" t="s">
        <v>379</v>
      </c>
      <c r="C3294" s="1">
        <v>5.794091E7</v>
      </c>
      <c r="D3294" s="1" t="s">
        <v>14</v>
      </c>
      <c r="E3294" s="1">
        <v>24.0</v>
      </c>
      <c r="F3294" s="1" t="s">
        <v>3317</v>
      </c>
      <c r="G3294" s="1">
        <v>0.754141001022</v>
      </c>
    </row>
    <row r="3295" ht="15.75" customHeight="1">
      <c r="A3295" s="1" t="str">
        <f t="shared" ref="A3295:A3304" si="281">"DCTN3"</f>
        <v>DCTN3</v>
      </c>
      <c r="B3295" s="1" t="s">
        <v>298</v>
      </c>
      <c r="C3295" s="1">
        <v>3.4620526E7</v>
      </c>
      <c r="D3295" s="1" t="s">
        <v>14</v>
      </c>
      <c r="E3295" s="1">
        <v>23.0</v>
      </c>
      <c r="F3295" s="1" t="s">
        <v>3318</v>
      </c>
      <c r="G3295" s="1">
        <v>0.214649118873</v>
      </c>
    </row>
    <row r="3296" ht="15.75" customHeight="1">
      <c r="A3296" s="1" t="str">
        <f t="shared" si="281"/>
        <v>DCTN3</v>
      </c>
      <c r="B3296" s="1" t="s">
        <v>298</v>
      </c>
      <c r="C3296" s="1">
        <v>3.4620271E7</v>
      </c>
      <c r="D3296" s="1" t="s">
        <v>14</v>
      </c>
      <c r="E3296" s="1">
        <v>24.0</v>
      </c>
      <c r="F3296" s="1" t="s">
        <v>3319</v>
      </c>
      <c r="G3296" s="1">
        <v>0.0418764016885</v>
      </c>
    </row>
    <row r="3297" ht="15.75" customHeight="1">
      <c r="A3297" s="1" t="str">
        <f t="shared" si="281"/>
        <v>DCTN3</v>
      </c>
      <c r="B3297" s="1" t="s">
        <v>298</v>
      </c>
      <c r="C3297" s="1">
        <v>3.4620264E7</v>
      </c>
      <c r="D3297" s="1" t="s">
        <v>14</v>
      </c>
      <c r="E3297" s="1">
        <v>24.0</v>
      </c>
      <c r="F3297" s="1" t="s">
        <v>3320</v>
      </c>
      <c r="G3297" s="1">
        <v>-0.00202858837671</v>
      </c>
    </row>
    <row r="3298" ht="15.75" customHeight="1">
      <c r="A3298" s="1" t="str">
        <f t="shared" si="281"/>
        <v>DCTN3</v>
      </c>
      <c r="B3298" s="1" t="s">
        <v>298</v>
      </c>
      <c r="C3298" s="1">
        <v>3.4620206E7</v>
      </c>
      <c r="D3298" s="1" t="s">
        <v>14</v>
      </c>
      <c r="E3298" s="1">
        <v>22.0</v>
      </c>
      <c r="F3298" s="1" t="s">
        <v>3321</v>
      </c>
      <c r="G3298" s="1">
        <v>-0.0605892499831</v>
      </c>
    </row>
    <row r="3299" ht="15.75" customHeight="1">
      <c r="A3299" s="1" t="str">
        <f t="shared" si="281"/>
        <v>DCTN3</v>
      </c>
      <c r="B3299" s="1" t="s">
        <v>298</v>
      </c>
      <c r="C3299" s="1">
        <v>3.4620453E7</v>
      </c>
      <c r="D3299" s="1" t="s">
        <v>8</v>
      </c>
      <c r="E3299" s="1">
        <v>23.0</v>
      </c>
      <c r="F3299" s="1" t="s">
        <v>3322</v>
      </c>
      <c r="G3299" s="1">
        <v>1.44001730685</v>
      </c>
    </row>
    <row r="3300" ht="15.75" customHeight="1">
      <c r="A3300" s="1" t="str">
        <f t="shared" si="281"/>
        <v>DCTN3</v>
      </c>
      <c r="B3300" s="1" t="s">
        <v>298</v>
      </c>
      <c r="C3300" s="1">
        <v>3.4620387E7</v>
      </c>
      <c r="D3300" s="1" t="s">
        <v>8</v>
      </c>
      <c r="E3300" s="1">
        <v>23.0</v>
      </c>
      <c r="F3300" s="1" t="s">
        <v>3323</v>
      </c>
      <c r="G3300" s="1">
        <v>-0.0194605850037</v>
      </c>
    </row>
    <row r="3301" ht="15.75" customHeight="1">
      <c r="A3301" s="1" t="str">
        <f t="shared" si="281"/>
        <v>DCTN3</v>
      </c>
      <c r="B3301" s="1" t="s">
        <v>298</v>
      </c>
      <c r="C3301" s="1">
        <v>3.4620382E7</v>
      </c>
      <c r="D3301" s="1" t="s">
        <v>8</v>
      </c>
      <c r="E3301" s="1">
        <v>24.0</v>
      </c>
      <c r="F3301" s="1" t="s">
        <v>3324</v>
      </c>
      <c r="G3301" s="1">
        <v>0.035987412251</v>
      </c>
    </row>
    <row r="3302" ht="15.75" customHeight="1">
      <c r="A3302" s="1" t="str">
        <f t="shared" si="281"/>
        <v>DCTN3</v>
      </c>
      <c r="B3302" s="1" t="s">
        <v>298</v>
      </c>
      <c r="C3302" s="1">
        <v>3.4620304E7</v>
      </c>
      <c r="D3302" s="1" t="s">
        <v>8</v>
      </c>
      <c r="E3302" s="1">
        <v>23.0</v>
      </c>
      <c r="F3302" s="1" t="s">
        <v>3325</v>
      </c>
      <c r="G3302" s="1">
        <v>0.393163846432</v>
      </c>
    </row>
    <row r="3303" ht="15.75" customHeight="1">
      <c r="A3303" s="1" t="str">
        <f t="shared" si="281"/>
        <v>DCTN3</v>
      </c>
      <c r="B3303" s="1" t="s">
        <v>298</v>
      </c>
      <c r="C3303" s="1">
        <v>3.4620302E7</v>
      </c>
      <c r="D3303" s="1" t="s">
        <v>14</v>
      </c>
      <c r="E3303" s="1">
        <v>24.0</v>
      </c>
      <c r="F3303" s="1" t="s">
        <v>3326</v>
      </c>
      <c r="G3303" s="1">
        <v>0.40116078693</v>
      </c>
    </row>
    <row r="3304" ht="15.75" customHeight="1">
      <c r="A3304" s="1" t="str">
        <f t="shared" si="281"/>
        <v>DCTN3</v>
      </c>
      <c r="B3304" s="1" t="s">
        <v>298</v>
      </c>
      <c r="C3304" s="1">
        <v>3.4620426E7</v>
      </c>
      <c r="D3304" s="1" t="s">
        <v>14</v>
      </c>
      <c r="E3304" s="1">
        <v>23.0</v>
      </c>
      <c r="F3304" s="1" t="s">
        <v>3327</v>
      </c>
      <c r="G3304" s="1">
        <v>1.15882190622</v>
      </c>
    </row>
    <row r="3305" ht="15.75" customHeight="1">
      <c r="A3305" s="1" t="str">
        <f t="shared" ref="A3305:A3314" si="282">"DCTN4"</f>
        <v>DCTN4</v>
      </c>
      <c r="B3305" s="1" t="s">
        <v>987</v>
      </c>
      <c r="C3305" s="1">
        <v>1.50138528E8</v>
      </c>
      <c r="D3305" s="1" t="s">
        <v>8</v>
      </c>
      <c r="E3305" s="1">
        <v>24.0</v>
      </c>
      <c r="F3305" s="1" t="s">
        <v>3328</v>
      </c>
      <c r="G3305" s="1">
        <v>1.36366622024</v>
      </c>
    </row>
    <row r="3306" ht="15.75" customHeight="1">
      <c r="A3306" s="1" t="str">
        <f t="shared" si="282"/>
        <v>DCTN4</v>
      </c>
      <c r="B3306" s="1" t="s">
        <v>987</v>
      </c>
      <c r="C3306" s="1">
        <v>1.50138547E8</v>
      </c>
      <c r="D3306" s="1" t="s">
        <v>14</v>
      </c>
      <c r="E3306" s="1">
        <v>24.0</v>
      </c>
      <c r="F3306" s="1" t="s">
        <v>3329</v>
      </c>
      <c r="G3306" s="1">
        <v>0.721475202268</v>
      </c>
    </row>
    <row r="3307" ht="15.75" customHeight="1">
      <c r="A3307" s="1" t="str">
        <f t="shared" si="282"/>
        <v>DCTN4</v>
      </c>
      <c r="B3307" s="1" t="s">
        <v>987</v>
      </c>
      <c r="C3307" s="1">
        <v>1.50138513E8</v>
      </c>
      <c r="D3307" s="1" t="s">
        <v>14</v>
      </c>
      <c r="E3307" s="1">
        <v>24.0</v>
      </c>
      <c r="F3307" s="1" t="s">
        <v>3330</v>
      </c>
      <c r="G3307" s="1">
        <v>-0.0250570277199</v>
      </c>
    </row>
    <row r="3308" ht="15.75" customHeight="1">
      <c r="A3308" s="1" t="str">
        <f t="shared" si="282"/>
        <v>DCTN4</v>
      </c>
      <c r="B3308" s="1" t="s">
        <v>987</v>
      </c>
      <c r="C3308" s="1">
        <v>1.5013849E8</v>
      </c>
      <c r="D3308" s="1" t="s">
        <v>14</v>
      </c>
      <c r="E3308" s="1">
        <v>23.0</v>
      </c>
      <c r="F3308" s="1" t="s">
        <v>3331</v>
      </c>
      <c r="G3308" s="1">
        <v>0.548271450756</v>
      </c>
    </row>
    <row r="3309" ht="15.75" customHeight="1">
      <c r="A3309" s="1" t="str">
        <f t="shared" si="282"/>
        <v>DCTN4</v>
      </c>
      <c r="B3309" s="1" t="s">
        <v>987</v>
      </c>
      <c r="C3309" s="1">
        <v>1.50138465E8</v>
      </c>
      <c r="D3309" s="1" t="s">
        <v>14</v>
      </c>
      <c r="E3309" s="1">
        <v>24.0</v>
      </c>
      <c r="F3309" s="1" t="s">
        <v>3332</v>
      </c>
      <c r="G3309" s="1">
        <v>0.914858577491</v>
      </c>
    </row>
    <row r="3310" ht="15.75" customHeight="1">
      <c r="A3310" s="1" t="str">
        <f t="shared" si="282"/>
        <v>DCTN4</v>
      </c>
      <c r="B3310" s="1" t="s">
        <v>987</v>
      </c>
      <c r="C3310" s="1">
        <v>1.50138617E8</v>
      </c>
      <c r="D3310" s="1" t="s">
        <v>8</v>
      </c>
      <c r="E3310" s="1">
        <v>24.0</v>
      </c>
      <c r="F3310" s="1" t="s">
        <v>3333</v>
      </c>
      <c r="G3310" s="1">
        <v>0.127785275716</v>
      </c>
    </row>
    <row r="3311" ht="15.75" customHeight="1">
      <c r="A3311" s="1" t="str">
        <f t="shared" si="282"/>
        <v>DCTN4</v>
      </c>
      <c r="B3311" s="1" t="s">
        <v>987</v>
      </c>
      <c r="C3311" s="1">
        <v>1.50138607E8</v>
      </c>
      <c r="D3311" s="1" t="s">
        <v>8</v>
      </c>
      <c r="E3311" s="1">
        <v>23.0</v>
      </c>
      <c r="F3311" s="1" t="s">
        <v>3334</v>
      </c>
      <c r="G3311" s="1">
        <v>0.187053360947</v>
      </c>
    </row>
    <row r="3312" ht="15.75" customHeight="1">
      <c r="A3312" s="1" t="str">
        <f t="shared" si="282"/>
        <v>DCTN4</v>
      </c>
      <c r="B3312" s="1" t="s">
        <v>987</v>
      </c>
      <c r="C3312" s="1">
        <v>1.50138565E8</v>
      </c>
      <c r="D3312" s="1" t="s">
        <v>14</v>
      </c>
      <c r="E3312" s="1">
        <v>24.0</v>
      </c>
      <c r="F3312" s="1" t="s">
        <v>3335</v>
      </c>
      <c r="G3312" s="1">
        <v>0.242456866879</v>
      </c>
    </row>
    <row r="3313" ht="15.75" customHeight="1">
      <c r="A3313" s="1" t="str">
        <f t="shared" si="282"/>
        <v>DCTN4</v>
      </c>
      <c r="B3313" s="1" t="s">
        <v>987</v>
      </c>
      <c r="C3313" s="1">
        <v>1.50138599E8</v>
      </c>
      <c r="D3313" s="1" t="s">
        <v>8</v>
      </c>
      <c r="E3313" s="1">
        <v>24.0</v>
      </c>
      <c r="F3313" s="1" t="s">
        <v>3336</v>
      </c>
      <c r="G3313" s="1">
        <v>0.0940727272311</v>
      </c>
    </row>
    <row r="3314" ht="15.75" customHeight="1">
      <c r="A3314" s="1" t="str">
        <f t="shared" si="282"/>
        <v>DCTN4</v>
      </c>
      <c r="B3314" s="1" t="s">
        <v>987</v>
      </c>
      <c r="C3314" s="1">
        <v>1.50138389E8</v>
      </c>
      <c r="D3314" s="1" t="s">
        <v>8</v>
      </c>
      <c r="E3314" s="1">
        <v>23.0</v>
      </c>
      <c r="F3314" s="1" t="s">
        <v>3337</v>
      </c>
      <c r="G3314" s="1">
        <v>0.0171653628827</v>
      </c>
    </row>
    <row r="3315" ht="15.75" customHeight="1">
      <c r="A3315" s="1" t="str">
        <f t="shared" ref="A3315:A3324" si="283">"DCTN5"</f>
        <v>DCTN5</v>
      </c>
      <c r="B3315" s="1" t="s">
        <v>7</v>
      </c>
      <c r="C3315" s="1">
        <v>2.3652662E7</v>
      </c>
      <c r="D3315" s="1" t="s">
        <v>8</v>
      </c>
      <c r="E3315" s="1">
        <v>24.0</v>
      </c>
      <c r="F3315" s="1" t="s">
        <v>3338</v>
      </c>
      <c r="G3315" s="1">
        <v>0.0216248315478</v>
      </c>
    </row>
    <row r="3316" ht="15.75" customHeight="1">
      <c r="A3316" s="1" t="str">
        <f t="shared" si="283"/>
        <v>DCTN5</v>
      </c>
      <c r="B3316" s="1" t="s">
        <v>7</v>
      </c>
      <c r="C3316" s="1">
        <v>2.3652973E7</v>
      </c>
      <c r="D3316" s="1" t="s">
        <v>14</v>
      </c>
      <c r="E3316" s="1">
        <v>23.0</v>
      </c>
      <c r="F3316" s="1" t="s">
        <v>3339</v>
      </c>
      <c r="G3316" s="1">
        <v>0.637412109799</v>
      </c>
    </row>
    <row r="3317" ht="15.75" customHeight="1">
      <c r="A3317" s="1" t="str">
        <f t="shared" si="283"/>
        <v>DCTN5</v>
      </c>
      <c r="B3317" s="1" t="s">
        <v>7</v>
      </c>
      <c r="C3317" s="1">
        <v>2.3652769E7</v>
      </c>
      <c r="D3317" s="1" t="s">
        <v>14</v>
      </c>
      <c r="E3317" s="1">
        <v>24.0</v>
      </c>
      <c r="F3317" s="1" t="s">
        <v>3340</v>
      </c>
      <c r="G3317" s="1">
        <v>0.206715994109</v>
      </c>
    </row>
    <row r="3318" ht="15.75" customHeight="1">
      <c r="A3318" s="1" t="str">
        <f t="shared" si="283"/>
        <v>DCTN5</v>
      </c>
      <c r="B3318" s="1" t="s">
        <v>7</v>
      </c>
      <c r="C3318" s="1">
        <v>2.3652764E7</v>
      </c>
      <c r="D3318" s="1" t="s">
        <v>14</v>
      </c>
      <c r="E3318" s="1">
        <v>24.0</v>
      </c>
      <c r="F3318" s="1" t="s">
        <v>3341</v>
      </c>
      <c r="G3318" s="1">
        <v>1.73808526655</v>
      </c>
    </row>
    <row r="3319" ht="15.75" customHeight="1">
      <c r="A3319" s="1" t="str">
        <f t="shared" si="283"/>
        <v>DCTN5</v>
      </c>
      <c r="B3319" s="1" t="s">
        <v>7</v>
      </c>
      <c r="C3319" s="1">
        <v>2.3652697E7</v>
      </c>
      <c r="D3319" s="1" t="s">
        <v>14</v>
      </c>
      <c r="E3319" s="1">
        <v>22.0</v>
      </c>
      <c r="F3319" s="1" t="s">
        <v>3342</v>
      </c>
      <c r="G3319" s="1">
        <v>0.181372183319</v>
      </c>
    </row>
    <row r="3320" ht="15.75" customHeight="1">
      <c r="A3320" s="1" t="str">
        <f t="shared" si="283"/>
        <v>DCTN5</v>
      </c>
      <c r="B3320" s="1" t="s">
        <v>7</v>
      </c>
      <c r="C3320" s="1">
        <v>2.3652965E7</v>
      </c>
      <c r="D3320" s="1" t="s">
        <v>8</v>
      </c>
      <c r="E3320" s="1">
        <v>23.0</v>
      </c>
      <c r="F3320" s="1" t="s">
        <v>3343</v>
      </c>
      <c r="G3320" s="1">
        <v>0.28889664265</v>
      </c>
    </row>
    <row r="3321" ht="15.75" customHeight="1">
      <c r="A3321" s="1" t="str">
        <f t="shared" si="283"/>
        <v>DCTN5</v>
      </c>
      <c r="B3321" s="1" t="s">
        <v>7</v>
      </c>
      <c r="C3321" s="1">
        <v>2.3652698E7</v>
      </c>
      <c r="D3321" s="1" t="s">
        <v>8</v>
      </c>
      <c r="E3321" s="1">
        <v>23.0</v>
      </c>
      <c r="F3321" s="1" t="s">
        <v>3344</v>
      </c>
      <c r="G3321" s="1">
        <v>0.624502623649</v>
      </c>
    </row>
    <row r="3322" ht="15.75" customHeight="1">
      <c r="A3322" s="1" t="str">
        <f t="shared" si="283"/>
        <v>DCTN5</v>
      </c>
      <c r="B3322" s="1" t="s">
        <v>7</v>
      </c>
      <c r="C3322" s="1">
        <v>2.3652955E7</v>
      </c>
      <c r="D3322" s="1" t="s">
        <v>8</v>
      </c>
      <c r="E3322" s="1">
        <v>24.0</v>
      </c>
      <c r="F3322" s="1" t="s">
        <v>3345</v>
      </c>
      <c r="G3322" s="1">
        <v>0.508235788693</v>
      </c>
    </row>
    <row r="3323" ht="15.75" customHeight="1">
      <c r="A3323" s="1" t="str">
        <f t="shared" si="283"/>
        <v>DCTN5</v>
      </c>
      <c r="B3323" s="1" t="s">
        <v>7</v>
      </c>
      <c r="C3323" s="1">
        <v>2.3652943E7</v>
      </c>
      <c r="D3323" s="1" t="s">
        <v>8</v>
      </c>
      <c r="E3323" s="1">
        <v>23.0</v>
      </c>
      <c r="F3323" s="1" t="s">
        <v>3346</v>
      </c>
      <c r="G3323" s="1">
        <v>-0.044838303791</v>
      </c>
    </row>
    <row r="3324" ht="15.75" customHeight="1">
      <c r="A3324" s="1" t="str">
        <f t="shared" si="283"/>
        <v>DCTN5</v>
      </c>
      <c r="B3324" s="1" t="s">
        <v>7</v>
      </c>
      <c r="C3324" s="1">
        <v>2.3652921E7</v>
      </c>
      <c r="D3324" s="1" t="s">
        <v>8</v>
      </c>
      <c r="E3324" s="1">
        <v>23.0</v>
      </c>
      <c r="F3324" s="1" t="s">
        <v>3347</v>
      </c>
      <c r="G3324" s="1">
        <v>0.074982327579</v>
      </c>
    </row>
    <row r="3325" ht="15.75" customHeight="1">
      <c r="A3325" s="1" t="str">
        <f t="shared" ref="A3325:A3334" si="284">"DDI2"</f>
        <v>DDI2</v>
      </c>
      <c r="B3325" s="1" t="s">
        <v>108</v>
      </c>
      <c r="C3325" s="1">
        <v>1.5943973E7</v>
      </c>
      <c r="D3325" s="1" t="s">
        <v>14</v>
      </c>
      <c r="E3325" s="1">
        <v>24.0</v>
      </c>
      <c r="F3325" s="1" t="s">
        <v>3348</v>
      </c>
      <c r="G3325" s="1">
        <v>0.665662642127</v>
      </c>
    </row>
    <row r="3326" ht="15.75" customHeight="1">
      <c r="A3326" s="1" t="str">
        <f t="shared" si="284"/>
        <v>DDI2</v>
      </c>
      <c r="B3326" s="1" t="s">
        <v>108</v>
      </c>
      <c r="C3326" s="1">
        <v>1.5944254E7</v>
      </c>
      <c r="D3326" s="1" t="s">
        <v>8</v>
      </c>
      <c r="E3326" s="1">
        <v>24.0</v>
      </c>
      <c r="F3326" s="1" t="s">
        <v>3349</v>
      </c>
      <c r="G3326" s="1">
        <v>-0.0190715242672</v>
      </c>
    </row>
    <row r="3327" ht="15.75" customHeight="1">
      <c r="A3327" s="1" t="str">
        <f t="shared" si="284"/>
        <v>DDI2</v>
      </c>
      <c r="B3327" s="1" t="s">
        <v>108</v>
      </c>
      <c r="C3327" s="1">
        <v>1.5944058E7</v>
      </c>
      <c r="D3327" s="1" t="s">
        <v>8</v>
      </c>
      <c r="E3327" s="1">
        <v>24.0</v>
      </c>
      <c r="F3327" s="1" t="s">
        <v>3350</v>
      </c>
      <c r="G3327" s="1">
        <v>0.904376002209</v>
      </c>
    </row>
    <row r="3328" ht="15.75" customHeight="1">
      <c r="A3328" s="1" t="str">
        <f t="shared" si="284"/>
        <v>DDI2</v>
      </c>
      <c r="B3328" s="1" t="s">
        <v>108</v>
      </c>
      <c r="C3328" s="1">
        <v>1.5944217E7</v>
      </c>
      <c r="D3328" s="1" t="s">
        <v>8</v>
      </c>
      <c r="E3328" s="1">
        <v>23.0</v>
      </c>
      <c r="F3328" s="1" t="s">
        <v>3351</v>
      </c>
      <c r="G3328" s="1">
        <v>0.6776888196</v>
      </c>
    </row>
    <row r="3329" ht="15.75" customHeight="1">
      <c r="A3329" s="1" t="str">
        <f t="shared" si="284"/>
        <v>DDI2</v>
      </c>
      <c r="B3329" s="1" t="s">
        <v>108</v>
      </c>
      <c r="C3329" s="1">
        <v>1.5944147E7</v>
      </c>
      <c r="D3329" s="1" t="s">
        <v>8</v>
      </c>
      <c r="E3329" s="1">
        <v>25.0</v>
      </c>
      <c r="F3329" s="1" t="s">
        <v>3352</v>
      </c>
      <c r="G3329" s="1">
        <v>0.901408600948</v>
      </c>
    </row>
    <row r="3330" ht="15.75" customHeight="1">
      <c r="A3330" s="1" t="str">
        <f t="shared" si="284"/>
        <v>DDI2</v>
      </c>
      <c r="B3330" s="1" t="s">
        <v>108</v>
      </c>
      <c r="C3330" s="1">
        <v>1.5944006E7</v>
      </c>
      <c r="D3330" s="1" t="s">
        <v>14</v>
      </c>
      <c r="E3330" s="1">
        <v>25.0</v>
      </c>
      <c r="F3330" s="1" t="s">
        <v>3353</v>
      </c>
      <c r="G3330" s="1">
        <v>0.328262818921</v>
      </c>
    </row>
    <row r="3331" ht="15.75" customHeight="1">
      <c r="A3331" s="1" t="str">
        <f t="shared" si="284"/>
        <v>DDI2</v>
      </c>
      <c r="B3331" s="1" t="s">
        <v>108</v>
      </c>
      <c r="C3331" s="1">
        <v>1.5944032E7</v>
      </c>
      <c r="D3331" s="1" t="s">
        <v>14</v>
      </c>
      <c r="E3331" s="1">
        <v>25.0</v>
      </c>
      <c r="F3331" s="1" t="s">
        <v>3354</v>
      </c>
      <c r="G3331" s="1">
        <v>1.19421539684</v>
      </c>
    </row>
    <row r="3332" ht="15.75" customHeight="1">
      <c r="A3332" s="1" t="str">
        <f t="shared" si="284"/>
        <v>DDI2</v>
      </c>
      <c r="B3332" s="1" t="s">
        <v>108</v>
      </c>
      <c r="C3332" s="1">
        <v>1.5943997E7</v>
      </c>
      <c r="D3332" s="1" t="s">
        <v>14</v>
      </c>
      <c r="E3332" s="1">
        <v>23.0</v>
      </c>
      <c r="F3332" s="1" t="s">
        <v>3355</v>
      </c>
      <c r="G3332" s="1">
        <v>0.143257077103</v>
      </c>
    </row>
    <row r="3333" ht="15.75" customHeight="1">
      <c r="A3333" s="1" t="str">
        <f t="shared" si="284"/>
        <v>DDI2</v>
      </c>
      <c r="B3333" s="1" t="s">
        <v>108</v>
      </c>
      <c r="C3333" s="1">
        <v>1.5944232E7</v>
      </c>
      <c r="D3333" s="1" t="s">
        <v>8</v>
      </c>
      <c r="E3333" s="1">
        <v>24.0</v>
      </c>
      <c r="F3333" s="1" t="s">
        <v>3356</v>
      </c>
      <c r="G3333" s="1">
        <v>0.347761195829</v>
      </c>
    </row>
    <row r="3334" ht="15.75" customHeight="1">
      <c r="A3334" s="1" t="str">
        <f t="shared" si="284"/>
        <v>DDI2</v>
      </c>
      <c r="B3334" s="1" t="s">
        <v>108</v>
      </c>
      <c r="C3334" s="1">
        <v>1.5944064E7</v>
      </c>
      <c r="D3334" s="1" t="s">
        <v>8</v>
      </c>
      <c r="E3334" s="1">
        <v>26.0</v>
      </c>
      <c r="F3334" s="1" t="s">
        <v>3357</v>
      </c>
      <c r="G3334" s="1">
        <v>-0.11275834414</v>
      </c>
    </row>
    <row r="3335" ht="15.75" customHeight="1">
      <c r="A3335" s="1" t="str">
        <f t="shared" ref="A3335:A3344" si="285">"DDOST"</f>
        <v>DDOST</v>
      </c>
      <c r="B3335" s="1" t="s">
        <v>108</v>
      </c>
      <c r="C3335" s="1">
        <v>2.0987761E7</v>
      </c>
      <c r="D3335" s="1" t="s">
        <v>14</v>
      </c>
      <c r="E3335" s="1">
        <v>24.0</v>
      </c>
      <c r="F3335" s="1" t="s">
        <v>3358</v>
      </c>
      <c r="G3335" s="1">
        <v>-0.0198782340968</v>
      </c>
    </row>
    <row r="3336" ht="15.75" customHeight="1">
      <c r="A3336" s="1" t="str">
        <f t="shared" si="285"/>
        <v>DDOST</v>
      </c>
      <c r="B3336" s="1" t="s">
        <v>108</v>
      </c>
      <c r="C3336" s="1">
        <v>2.0987722E7</v>
      </c>
      <c r="D3336" s="1" t="s">
        <v>8</v>
      </c>
      <c r="E3336" s="1">
        <v>23.0</v>
      </c>
      <c r="F3336" s="1" t="s">
        <v>3359</v>
      </c>
      <c r="G3336" s="1">
        <v>0.197912398055</v>
      </c>
    </row>
    <row r="3337" ht="15.75" customHeight="1">
      <c r="A3337" s="1" t="str">
        <f t="shared" si="285"/>
        <v>DDOST</v>
      </c>
      <c r="B3337" s="1" t="s">
        <v>108</v>
      </c>
      <c r="C3337" s="1">
        <v>2.0987801E7</v>
      </c>
      <c r="D3337" s="1" t="s">
        <v>8</v>
      </c>
      <c r="E3337" s="1">
        <v>24.0</v>
      </c>
      <c r="F3337" s="1" t="s">
        <v>3360</v>
      </c>
      <c r="G3337" s="1">
        <v>-0.0982287117178</v>
      </c>
    </row>
    <row r="3338" ht="15.75" customHeight="1">
      <c r="A3338" s="1" t="str">
        <f t="shared" si="285"/>
        <v>DDOST</v>
      </c>
      <c r="B3338" s="1" t="s">
        <v>108</v>
      </c>
      <c r="C3338" s="1">
        <v>2.0987846E7</v>
      </c>
      <c r="D3338" s="1" t="s">
        <v>8</v>
      </c>
      <c r="E3338" s="1">
        <v>24.0</v>
      </c>
      <c r="F3338" s="1" t="s">
        <v>3361</v>
      </c>
      <c r="G3338" s="1">
        <v>2.49047450569</v>
      </c>
    </row>
    <row r="3339" ht="15.75" customHeight="1">
      <c r="A3339" s="1" t="str">
        <f t="shared" si="285"/>
        <v>DDOST</v>
      </c>
      <c r="B3339" s="1" t="s">
        <v>108</v>
      </c>
      <c r="C3339" s="1">
        <v>2.0987889E7</v>
      </c>
      <c r="D3339" s="1" t="s">
        <v>8</v>
      </c>
      <c r="E3339" s="1">
        <v>23.0</v>
      </c>
      <c r="F3339" s="1" t="s">
        <v>3362</v>
      </c>
      <c r="G3339" s="1">
        <v>0.166392913721</v>
      </c>
    </row>
    <row r="3340" ht="15.75" customHeight="1">
      <c r="A3340" s="1" t="str">
        <f t="shared" si="285"/>
        <v>DDOST</v>
      </c>
      <c r="B3340" s="1" t="s">
        <v>108</v>
      </c>
      <c r="C3340" s="1">
        <v>2.0987735E7</v>
      </c>
      <c r="D3340" s="1" t="s">
        <v>14</v>
      </c>
      <c r="E3340" s="1">
        <v>24.0</v>
      </c>
      <c r="F3340" s="1" t="s">
        <v>3363</v>
      </c>
      <c r="G3340" s="1">
        <v>0.0572275620708</v>
      </c>
    </row>
    <row r="3341" ht="15.75" customHeight="1">
      <c r="A3341" s="1" t="str">
        <f t="shared" si="285"/>
        <v>DDOST</v>
      </c>
      <c r="B3341" s="1" t="s">
        <v>108</v>
      </c>
      <c r="C3341" s="1">
        <v>2.0987769E7</v>
      </c>
      <c r="D3341" s="1" t="s">
        <v>14</v>
      </c>
      <c r="E3341" s="1">
        <v>24.0</v>
      </c>
      <c r="F3341" s="1" t="s">
        <v>3364</v>
      </c>
      <c r="G3341" s="1">
        <v>0.198976424383</v>
      </c>
    </row>
    <row r="3342" ht="15.75" customHeight="1">
      <c r="A3342" s="1" t="str">
        <f t="shared" si="285"/>
        <v>DDOST</v>
      </c>
      <c r="B3342" s="1" t="s">
        <v>108</v>
      </c>
      <c r="C3342" s="1">
        <v>2.098779E7</v>
      </c>
      <c r="D3342" s="1" t="s">
        <v>14</v>
      </c>
      <c r="E3342" s="1">
        <v>23.0</v>
      </c>
      <c r="F3342" s="1" t="s">
        <v>3365</v>
      </c>
      <c r="G3342" s="1">
        <v>0.15881915682</v>
      </c>
    </row>
    <row r="3343" ht="15.75" customHeight="1">
      <c r="A3343" s="1" t="str">
        <f t="shared" si="285"/>
        <v>DDOST</v>
      </c>
      <c r="B3343" s="1" t="s">
        <v>108</v>
      </c>
      <c r="C3343" s="1">
        <v>2.0987699E7</v>
      </c>
      <c r="D3343" s="1" t="s">
        <v>8</v>
      </c>
      <c r="E3343" s="1">
        <v>24.0</v>
      </c>
      <c r="F3343" s="1" t="s">
        <v>3366</v>
      </c>
      <c r="G3343" s="1">
        <v>0.167588797563</v>
      </c>
    </row>
    <row r="3344" ht="15.75" customHeight="1">
      <c r="A3344" s="1" t="str">
        <f t="shared" si="285"/>
        <v>DDOST</v>
      </c>
      <c r="B3344" s="1" t="s">
        <v>108</v>
      </c>
      <c r="C3344" s="1">
        <v>2.0987629E7</v>
      </c>
      <c r="D3344" s="1" t="s">
        <v>8</v>
      </c>
      <c r="E3344" s="1">
        <v>22.0</v>
      </c>
      <c r="F3344" s="1" t="s">
        <v>3367</v>
      </c>
      <c r="G3344" s="1">
        <v>0.310549069926</v>
      </c>
    </row>
    <row r="3345" ht="15.75" customHeight="1">
      <c r="A3345" s="1" t="str">
        <f t="shared" ref="A3345:A3353" si="286">"DDRGK1"</f>
        <v>DDRGK1</v>
      </c>
      <c r="B3345" s="1" t="s">
        <v>145</v>
      </c>
      <c r="C3345" s="1">
        <v>3185039.0</v>
      </c>
      <c r="D3345" s="1" t="s">
        <v>8</v>
      </c>
      <c r="E3345" s="1">
        <v>24.0</v>
      </c>
      <c r="F3345" s="1" t="s">
        <v>3368</v>
      </c>
      <c r="G3345" s="1">
        <v>0.24044379887</v>
      </c>
    </row>
    <row r="3346" ht="15.75" customHeight="1">
      <c r="A3346" s="1" t="str">
        <f t="shared" si="286"/>
        <v>DDRGK1</v>
      </c>
      <c r="B3346" s="1" t="s">
        <v>145</v>
      </c>
      <c r="C3346" s="1">
        <v>3185306.0</v>
      </c>
      <c r="D3346" s="1" t="s">
        <v>8</v>
      </c>
      <c r="E3346" s="1">
        <v>24.0</v>
      </c>
      <c r="F3346" s="1" t="s">
        <v>3369</v>
      </c>
      <c r="G3346" s="1">
        <v>0.183713313676</v>
      </c>
    </row>
    <row r="3347" ht="15.75" customHeight="1">
      <c r="A3347" s="1" t="str">
        <f t="shared" si="286"/>
        <v>DDRGK1</v>
      </c>
      <c r="B3347" s="1" t="s">
        <v>145</v>
      </c>
      <c r="C3347" s="1">
        <v>3185336.0</v>
      </c>
      <c r="D3347" s="1" t="s">
        <v>8</v>
      </c>
      <c r="E3347" s="1">
        <v>24.0</v>
      </c>
      <c r="F3347" s="1" t="s">
        <v>3370</v>
      </c>
      <c r="G3347" s="1">
        <v>0.111173217381</v>
      </c>
    </row>
    <row r="3348" ht="15.75" customHeight="1">
      <c r="A3348" s="1" t="str">
        <f t="shared" si="286"/>
        <v>DDRGK1</v>
      </c>
      <c r="B3348" s="1" t="s">
        <v>145</v>
      </c>
      <c r="C3348" s="1">
        <v>3185343.0</v>
      </c>
      <c r="D3348" s="1" t="s">
        <v>8</v>
      </c>
      <c r="E3348" s="1">
        <v>24.0</v>
      </c>
      <c r="F3348" s="1" t="s">
        <v>3371</v>
      </c>
      <c r="G3348" s="1">
        <v>0.0917002812128</v>
      </c>
    </row>
    <row r="3349" ht="15.75" customHeight="1">
      <c r="A3349" s="1" t="str">
        <f t="shared" si="286"/>
        <v>DDRGK1</v>
      </c>
      <c r="B3349" s="1" t="s">
        <v>145</v>
      </c>
      <c r="C3349" s="1">
        <v>3185135.0</v>
      </c>
      <c r="D3349" s="1" t="s">
        <v>14</v>
      </c>
      <c r="E3349" s="1">
        <v>24.0</v>
      </c>
      <c r="F3349" s="1" t="s">
        <v>3372</v>
      </c>
      <c r="G3349" s="1">
        <v>1.09300312114</v>
      </c>
    </row>
    <row r="3350" ht="15.75" customHeight="1">
      <c r="A3350" s="1" t="str">
        <f t="shared" si="286"/>
        <v>DDRGK1</v>
      </c>
      <c r="B3350" s="1" t="s">
        <v>145</v>
      </c>
      <c r="C3350" s="1">
        <v>3185213.0</v>
      </c>
      <c r="D3350" s="1" t="s">
        <v>14</v>
      </c>
      <c r="E3350" s="1">
        <v>24.0</v>
      </c>
      <c r="F3350" s="1" t="s">
        <v>3373</v>
      </c>
      <c r="G3350" s="1">
        <v>-0.0639587591285</v>
      </c>
    </row>
    <row r="3351" ht="15.75" customHeight="1">
      <c r="A3351" s="1" t="str">
        <f t="shared" si="286"/>
        <v>DDRGK1</v>
      </c>
      <c r="B3351" s="1" t="s">
        <v>145</v>
      </c>
      <c r="C3351" s="1">
        <v>3185263.0</v>
      </c>
      <c r="D3351" s="1" t="s">
        <v>14</v>
      </c>
      <c r="E3351" s="1">
        <v>23.0</v>
      </c>
      <c r="F3351" s="1" t="s">
        <v>3374</v>
      </c>
      <c r="G3351" s="1">
        <v>1.28606134045</v>
      </c>
    </row>
    <row r="3352" ht="15.75" customHeight="1">
      <c r="A3352" s="1" t="str">
        <f t="shared" si="286"/>
        <v>DDRGK1</v>
      </c>
      <c r="B3352" s="1" t="s">
        <v>145</v>
      </c>
      <c r="C3352" s="1">
        <v>3185158.0</v>
      </c>
      <c r="D3352" s="1" t="s">
        <v>8</v>
      </c>
      <c r="E3352" s="1">
        <v>24.0</v>
      </c>
      <c r="F3352" s="1" t="s">
        <v>3375</v>
      </c>
      <c r="G3352" s="1">
        <v>0.620935538413</v>
      </c>
    </row>
    <row r="3353" ht="15.75" customHeight="1">
      <c r="A3353" s="1" t="str">
        <f t="shared" si="286"/>
        <v>DDRGK1</v>
      </c>
      <c r="B3353" s="1" t="s">
        <v>145</v>
      </c>
      <c r="C3353" s="1">
        <v>3185033.0</v>
      </c>
      <c r="D3353" s="1" t="s">
        <v>8</v>
      </c>
      <c r="E3353" s="1">
        <v>22.0</v>
      </c>
      <c r="F3353" s="1" t="s">
        <v>3376</v>
      </c>
      <c r="G3353" s="1">
        <v>0.270290006817</v>
      </c>
    </row>
    <row r="3354" ht="15.75" customHeight="1">
      <c r="A3354" s="1" t="str">
        <f t="shared" ref="A3354:A3363" si="287">"DDX11"</f>
        <v>DDX11</v>
      </c>
      <c r="B3354" s="1" t="s">
        <v>379</v>
      </c>
      <c r="C3354" s="1">
        <v>3.1226939E7</v>
      </c>
      <c r="D3354" s="1" t="s">
        <v>14</v>
      </c>
      <c r="E3354" s="1">
        <v>23.0</v>
      </c>
      <c r="F3354" s="1" t="s">
        <v>3377</v>
      </c>
      <c r="G3354" s="1">
        <v>0.740252891589</v>
      </c>
    </row>
    <row r="3355" ht="15.75" customHeight="1">
      <c r="A3355" s="1" t="str">
        <f t="shared" si="287"/>
        <v>DDX11</v>
      </c>
      <c r="B3355" s="1" t="s">
        <v>379</v>
      </c>
      <c r="C3355" s="1">
        <v>3.1226844E7</v>
      </c>
      <c r="D3355" s="1" t="s">
        <v>14</v>
      </c>
      <c r="E3355" s="1">
        <v>26.0</v>
      </c>
      <c r="F3355" s="1" t="s">
        <v>3378</v>
      </c>
      <c r="G3355" s="1">
        <v>-0.035951170948</v>
      </c>
    </row>
    <row r="3356" ht="15.75" customHeight="1">
      <c r="A3356" s="1" t="str">
        <f t="shared" si="287"/>
        <v>DDX11</v>
      </c>
      <c r="B3356" s="1" t="s">
        <v>379</v>
      </c>
      <c r="C3356" s="1">
        <v>3.1226818E7</v>
      </c>
      <c r="D3356" s="1" t="s">
        <v>14</v>
      </c>
      <c r="E3356" s="1">
        <v>26.0</v>
      </c>
      <c r="F3356" s="1" t="s">
        <v>3379</v>
      </c>
      <c r="G3356" s="1">
        <v>0.980748001532</v>
      </c>
    </row>
    <row r="3357" ht="15.75" customHeight="1">
      <c r="A3357" s="1" t="str">
        <f t="shared" si="287"/>
        <v>DDX11</v>
      </c>
      <c r="B3357" s="1" t="s">
        <v>379</v>
      </c>
      <c r="C3357" s="1">
        <v>3.1227025E7</v>
      </c>
      <c r="D3357" s="1" t="s">
        <v>14</v>
      </c>
      <c r="E3357" s="1">
        <v>24.0</v>
      </c>
      <c r="F3357" s="1" t="s">
        <v>3380</v>
      </c>
      <c r="G3357" s="1">
        <v>0.276065828256</v>
      </c>
    </row>
    <row r="3358" ht="15.75" customHeight="1">
      <c r="A3358" s="1" t="str">
        <f t="shared" si="287"/>
        <v>DDX11</v>
      </c>
      <c r="B3358" s="1" t="s">
        <v>379</v>
      </c>
      <c r="C3358" s="1">
        <v>3.1227029E7</v>
      </c>
      <c r="D3358" s="1" t="s">
        <v>14</v>
      </c>
      <c r="E3358" s="1">
        <v>23.0</v>
      </c>
      <c r="F3358" s="1" t="s">
        <v>3381</v>
      </c>
      <c r="G3358" s="1">
        <v>0.587731548981</v>
      </c>
    </row>
    <row r="3359" ht="15.75" customHeight="1">
      <c r="A3359" s="1" t="str">
        <f t="shared" si="287"/>
        <v>DDX11</v>
      </c>
      <c r="B3359" s="1" t="s">
        <v>379</v>
      </c>
      <c r="C3359" s="1">
        <v>3.1226945E7</v>
      </c>
      <c r="D3359" s="1" t="s">
        <v>14</v>
      </c>
      <c r="E3359" s="1">
        <v>21.0</v>
      </c>
      <c r="F3359" s="1" t="s">
        <v>3382</v>
      </c>
      <c r="G3359" s="1">
        <v>0.536419737505</v>
      </c>
    </row>
    <row r="3360" ht="15.75" customHeight="1">
      <c r="A3360" s="1" t="str">
        <f t="shared" si="287"/>
        <v>DDX11</v>
      </c>
      <c r="B3360" s="1" t="s">
        <v>379</v>
      </c>
      <c r="C3360" s="1">
        <v>3.1226823E7</v>
      </c>
      <c r="D3360" s="1" t="s">
        <v>8</v>
      </c>
      <c r="E3360" s="1">
        <v>23.0</v>
      </c>
      <c r="F3360" s="1" t="s">
        <v>3383</v>
      </c>
      <c r="G3360" s="1">
        <v>0.20633213382</v>
      </c>
    </row>
    <row r="3361" ht="15.75" customHeight="1">
      <c r="A3361" s="1" t="str">
        <f t="shared" si="287"/>
        <v>DDX11</v>
      </c>
      <c r="B3361" s="1" t="s">
        <v>379</v>
      </c>
      <c r="C3361" s="1">
        <v>3.1226799E7</v>
      </c>
      <c r="D3361" s="1" t="s">
        <v>8</v>
      </c>
      <c r="E3361" s="1">
        <v>24.0</v>
      </c>
      <c r="F3361" s="1" t="s">
        <v>3384</v>
      </c>
      <c r="G3361" s="1">
        <v>0.871484402359</v>
      </c>
    </row>
    <row r="3362" ht="15.75" customHeight="1">
      <c r="A3362" s="1" t="str">
        <f t="shared" si="287"/>
        <v>DDX11</v>
      </c>
      <c r="B3362" s="1" t="s">
        <v>379</v>
      </c>
      <c r="C3362" s="1">
        <v>3.1226729E7</v>
      </c>
      <c r="D3362" s="1" t="s">
        <v>8</v>
      </c>
      <c r="E3362" s="1">
        <v>22.0</v>
      </c>
      <c r="F3362" s="1" t="s">
        <v>3385</v>
      </c>
      <c r="G3362" s="1">
        <v>1.14776759611</v>
      </c>
    </row>
    <row r="3363" ht="15.75" customHeight="1">
      <c r="A3363" s="1" t="str">
        <f t="shared" si="287"/>
        <v>DDX11</v>
      </c>
      <c r="B3363" s="1" t="s">
        <v>379</v>
      </c>
      <c r="C3363" s="1">
        <v>3.1227012E7</v>
      </c>
      <c r="D3363" s="1" t="s">
        <v>8</v>
      </c>
      <c r="E3363" s="1">
        <v>24.0</v>
      </c>
      <c r="F3363" s="1" t="s">
        <v>3386</v>
      </c>
      <c r="G3363" s="1">
        <v>0.245908368094</v>
      </c>
    </row>
    <row r="3364" ht="15.75" customHeight="1">
      <c r="A3364" s="1" t="str">
        <f t="shared" ref="A3364:A3373" si="288">"DDX18"</f>
        <v>DDX18</v>
      </c>
      <c r="B3364" s="1" t="s">
        <v>256</v>
      </c>
      <c r="C3364" s="1">
        <v>1.18572273E8</v>
      </c>
      <c r="D3364" s="1" t="s">
        <v>14</v>
      </c>
      <c r="E3364" s="1">
        <v>24.0</v>
      </c>
      <c r="F3364" s="1" t="s">
        <v>3387</v>
      </c>
      <c r="G3364" s="1">
        <v>0.167576097071</v>
      </c>
    </row>
    <row r="3365" ht="15.75" customHeight="1">
      <c r="A3365" s="1" t="str">
        <f t="shared" si="288"/>
        <v>DDX18</v>
      </c>
      <c r="B3365" s="1" t="s">
        <v>256</v>
      </c>
      <c r="C3365" s="1">
        <v>1.18572348E8</v>
      </c>
      <c r="D3365" s="1" t="s">
        <v>14</v>
      </c>
      <c r="E3365" s="1">
        <v>24.0</v>
      </c>
      <c r="F3365" s="1" t="s">
        <v>3388</v>
      </c>
      <c r="G3365" s="1">
        <v>1.87522545463</v>
      </c>
    </row>
    <row r="3366" ht="15.75" customHeight="1">
      <c r="A3366" s="1" t="str">
        <f t="shared" si="288"/>
        <v>DDX18</v>
      </c>
      <c r="B3366" s="1" t="s">
        <v>256</v>
      </c>
      <c r="C3366" s="1">
        <v>1.18572488E8</v>
      </c>
      <c r="D3366" s="1" t="s">
        <v>14</v>
      </c>
      <c r="E3366" s="1">
        <v>23.0</v>
      </c>
      <c r="F3366" s="1" t="s">
        <v>3389</v>
      </c>
      <c r="G3366" s="1">
        <v>0.144507847735</v>
      </c>
    </row>
    <row r="3367" ht="15.75" customHeight="1">
      <c r="A3367" s="1" t="str">
        <f t="shared" si="288"/>
        <v>DDX18</v>
      </c>
      <c r="B3367" s="1" t="s">
        <v>256</v>
      </c>
      <c r="C3367" s="1">
        <v>1.18572282E8</v>
      </c>
      <c r="D3367" s="1" t="s">
        <v>14</v>
      </c>
      <c r="E3367" s="1">
        <v>24.0</v>
      </c>
      <c r="F3367" s="1" t="s">
        <v>3390</v>
      </c>
      <c r="G3367" s="1">
        <v>0.0581509642204</v>
      </c>
    </row>
    <row r="3368" ht="15.75" customHeight="1">
      <c r="A3368" s="1" t="str">
        <f t="shared" si="288"/>
        <v>DDX18</v>
      </c>
      <c r="B3368" s="1" t="s">
        <v>256</v>
      </c>
      <c r="C3368" s="1">
        <v>1.18572202E8</v>
      </c>
      <c r="D3368" s="1" t="s">
        <v>14</v>
      </c>
      <c r="E3368" s="1">
        <v>23.0</v>
      </c>
      <c r="F3368" s="1" t="s">
        <v>3391</v>
      </c>
      <c r="G3368" s="1">
        <v>0.139169472691</v>
      </c>
    </row>
    <row r="3369" ht="15.75" customHeight="1">
      <c r="A3369" s="1" t="str">
        <f t="shared" si="288"/>
        <v>DDX18</v>
      </c>
      <c r="B3369" s="1" t="s">
        <v>256</v>
      </c>
      <c r="C3369" s="1">
        <v>1.18572505E8</v>
      </c>
      <c r="D3369" s="1" t="s">
        <v>14</v>
      </c>
      <c r="E3369" s="1">
        <v>24.0</v>
      </c>
      <c r="F3369" s="1" t="s">
        <v>3392</v>
      </c>
      <c r="G3369" s="1">
        <v>0.0136033179988</v>
      </c>
    </row>
    <row r="3370" ht="15.75" customHeight="1">
      <c r="A3370" s="1" t="str">
        <f t="shared" si="288"/>
        <v>DDX18</v>
      </c>
      <c r="B3370" s="1" t="s">
        <v>256</v>
      </c>
      <c r="C3370" s="1">
        <v>1.18572225E8</v>
      </c>
      <c r="D3370" s="1" t="s">
        <v>8</v>
      </c>
      <c r="E3370" s="1">
        <v>24.0</v>
      </c>
      <c r="F3370" s="1" t="s">
        <v>3393</v>
      </c>
      <c r="G3370" s="1">
        <v>0.0763569443236</v>
      </c>
    </row>
    <row r="3371" ht="15.75" customHeight="1">
      <c r="A3371" s="1" t="str">
        <f t="shared" si="288"/>
        <v>DDX18</v>
      </c>
      <c r="B3371" s="1" t="s">
        <v>256</v>
      </c>
      <c r="C3371" s="1">
        <v>1.18572233E8</v>
      </c>
      <c r="D3371" s="1" t="s">
        <v>8</v>
      </c>
      <c r="E3371" s="1">
        <v>24.0</v>
      </c>
      <c r="F3371" s="1" t="s">
        <v>3394</v>
      </c>
      <c r="G3371" s="1">
        <v>0.0215179781234</v>
      </c>
    </row>
    <row r="3372" ht="15.75" customHeight="1">
      <c r="A3372" s="1" t="str">
        <f t="shared" si="288"/>
        <v>DDX18</v>
      </c>
      <c r="B3372" s="1" t="s">
        <v>256</v>
      </c>
      <c r="C3372" s="1">
        <v>1.18572461E8</v>
      </c>
      <c r="D3372" s="1" t="s">
        <v>14</v>
      </c>
      <c r="E3372" s="1">
        <v>22.0</v>
      </c>
      <c r="F3372" s="1" t="s">
        <v>3395</v>
      </c>
      <c r="G3372" s="1">
        <v>0.428353850061</v>
      </c>
    </row>
    <row r="3373" ht="15.75" customHeight="1">
      <c r="A3373" s="1" t="str">
        <f t="shared" si="288"/>
        <v>DDX18</v>
      </c>
      <c r="B3373" s="1" t="s">
        <v>256</v>
      </c>
      <c r="C3373" s="1">
        <v>1.18572218E8</v>
      </c>
      <c r="D3373" s="1" t="s">
        <v>8</v>
      </c>
      <c r="E3373" s="1">
        <v>23.0</v>
      </c>
      <c r="F3373" s="1" t="s">
        <v>3396</v>
      </c>
      <c r="G3373" s="1">
        <v>0.696420695309</v>
      </c>
    </row>
    <row r="3374" ht="15.75" customHeight="1">
      <c r="A3374" s="1" t="str">
        <f t="shared" ref="A3374:A3383" si="289">"DDX23"</f>
        <v>DDX23</v>
      </c>
      <c r="B3374" s="1" t="s">
        <v>379</v>
      </c>
      <c r="C3374" s="1">
        <v>4.9245935E7</v>
      </c>
      <c r="D3374" s="1" t="s">
        <v>14</v>
      </c>
      <c r="E3374" s="1">
        <v>24.0</v>
      </c>
      <c r="F3374" s="1" t="s">
        <v>3397</v>
      </c>
      <c r="G3374" s="1">
        <v>0.024718004139</v>
      </c>
    </row>
    <row r="3375" ht="15.75" customHeight="1">
      <c r="A3375" s="1" t="str">
        <f t="shared" si="289"/>
        <v>DDX23</v>
      </c>
      <c r="B3375" s="1" t="s">
        <v>379</v>
      </c>
      <c r="C3375" s="1">
        <v>4.9245687E7</v>
      </c>
      <c r="D3375" s="1" t="s">
        <v>8</v>
      </c>
      <c r="E3375" s="1">
        <v>23.0</v>
      </c>
      <c r="F3375" s="1" t="s">
        <v>3398</v>
      </c>
      <c r="G3375" s="1">
        <v>0.535832063562</v>
      </c>
    </row>
    <row r="3376" ht="15.75" customHeight="1">
      <c r="A3376" s="1" t="str">
        <f t="shared" si="289"/>
        <v>DDX23</v>
      </c>
      <c r="B3376" s="1" t="s">
        <v>379</v>
      </c>
      <c r="C3376" s="1">
        <v>4.9245796E7</v>
      </c>
      <c r="D3376" s="1" t="s">
        <v>8</v>
      </c>
      <c r="E3376" s="1">
        <v>24.0</v>
      </c>
      <c r="F3376" s="1" t="s">
        <v>3399</v>
      </c>
      <c r="G3376" s="1">
        <v>0.205206142796</v>
      </c>
    </row>
    <row r="3377" ht="15.75" customHeight="1">
      <c r="A3377" s="1" t="str">
        <f t="shared" si="289"/>
        <v>DDX23</v>
      </c>
      <c r="B3377" s="1" t="s">
        <v>379</v>
      </c>
      <c r="C3377" s="1">
        <v>4.924582E7</v>
      </c>
      <c r="D3377" s="1" t="s">
        <v>8</v>
      </c>
      <c r="E3377" s="1">
        <v>23.0</v>
      </c>
      <c r="F3377" s="1" t="s">
        <v>3400</v>
      </c>
      <c r="G3377" s="1">
        <v>0.310446192058</v>
      </c>
    </row>
    <row r="3378" ht="15.75" customHeight="1">
      <c r="A3378" s="1" t="str">
        <f t="shared" si="289"/>
        <v>DDX23</v>
      </c>
      <c r="B3378" s="1" t="s">
        <v>379</v>
      </c>
      <c r="C3378" s="1">
        <v>4.9245729E7</v>
      </c>
      <c r="D3378" s="1" t="s">
        <v>8</v>
      </c>
      <c r="E3378" s="1">
        <v>23.0</v>
      </c>
      <c r="F3378" s="1" t="s">
        <v>3401</v>
      </c>
      <c r="G3378" s="1">
        <v>1.07377141428</v>
      </c>
    </row>
    <row r="3379" ht="15.75" customHeight="1">
      <c r="A3379" s="1" t="str">
        <f t="shared" si="289"/>
        <v>DDX23</v>
      </c>
      <c r="B3379" s="1" t="s">
        <v>379</v>
      </c>
      <c r="C3379" s="1">
        <v>4.9245881E7</v>
      </c>
      <c r="D3379" s="1" t="s">
        <v>8</v>
      </c>
      <c r="E3379" s="1">
        <v>23.0</v>
      </c>
      <c r="F3379" s="1" t="s">
        <v>3402</v>
      </c>
      <c r="G3379" s="1">
        <v>1.13570005489</v>
      </c>
    </row>
    <row r="3380" ht="15.75" customHeight="1">
      <c r="A3380" s="1" t="str">
        <f t="shared" si="289"/>
        <v>DDX23</v>
      </c>
      <c r="B3380" s="1" t="s">
        <v>379</v>
      </c>
      <c r="C3380" s="1">
        <v>4.9245931E7</v>
      </c>
      <c r="D3380" s="1" t="s">
        <v>8</v>
      </c>
      <c r="E3380" s="1">
        <v>22.0</v>
      </c>
      <c r="F3380" s="1" t="s">
        <v>3403</v>
      </c>
      <c r="G3380" s="1">
        <v>0.371583796331</v>
      </c>
    </row>
    <row r="3381" ht="15.75" customHeight="1">
      <c r="A3381" s="1" t="str">
        <f t="shared" si="289"/>
        <v>DDX23</v>
      </c>
      <c r="B3381" s="1" t="s">
        <v>379</v>
      </c>
      <c r="C3381" s="1">
        <v>4.9245786E7</v>
      </c>
      <c r="D3381" s="1" t="s">
        <v>14</v>
      </c>
      <c r="E3381" s="1">
        <v>24.0</v>
      </c>
      <c r="F3381" s="1" t="s">
        <v>3404</v>
      </c>
      <c r="G3381" s="1">
        <v>0.0266410722084</v>
      </c>
    </row>
    <row r="3382" ht="15.75" customHeight="1">
      <c r="A3382" s="1" t="str">
        <f t="shared" si="289"/>
        <v>DDX23</v>
      </c>
      <c r="B3382" s="1" t="s">
        <v>379</v>
      </c>
      <c r="C3382" s="1">
        <v>4.9245858E7</v>
      </c>
      <c r="D3382" s="1" t="s">
        <v>14</v>
      </c>
      <c r="E3382" s="1">
        <v>24.0</v>
      </c>
      <c r="F3382" s="1" t="s">
        <v>3405</v>
      </c>
      <c r="G3382" s="1">
        <v>0.0422805187708</v>
      </c>
    </row>
    <row r="3383" ht="15.75" customHeight="1">
      <c r="A3383" s="1" t="str">
        <f t="shared" si="289"/>
        <v>DDX23</v>
      </c>
      <c r="B3383" s="1" t="s">
        <v>379</v>
      </c>
      <c r="C3383" s="1">
        <v>4.9245868E7</v>
      </c>
      <c r="D3383" s="1" t="s">
        <v>8</v>
      </c>
      <c r="E3383" s="1">
        <v>24.0</v>
      </c>
      <c r="F3383" s="1" t="s">
        <v>3406</v>
      </c>
      <c r="G3383" s="1">
        <v>0.790528530832</v>
      </c>
    </row>
    <row r="3384" ht="15.75" customHeight="1">
      <c r="A3384" s="1" t="str">
        <f t="shared" ref="A3384:A3393" si="290">"DDX24"</f>
        <v>DDX24</v>
      </c>
      <c r="B3384" s="1" t="s">
        <v>135</v>
      </c>
      <c r="C3384" s="1">
        <v>9.4547559E7</v>
      </c>
      <c r="D3384" s="1" t="s">
        <v>14</v>
      </c>
      <c r="E3384" s="1">
        <v>24.0</v>
      </c>
      <c r="F3384" s="1" t="s">
        <v>3407</v>
      </c>
      <c r="G3384" s="1">
        <v>1.55051075591</v>
      </c>
    </row>
    <row r="3385" ht="15.75" customHeight="1">
      <c r="A3385" s="1" t="str">
        <f t="shared" si="290"/>
        <v>DDX24</v>
      </c>
      <c r="B3385" s="1" t="s">
        <v>135</v>
      </c>
      <c r="C3385" s="1">
        <v>9.4547378E7</v>
      </c>
      <c r="D3385" s="1" t="s">
        <v>8</v>
      </c>
      <c r="E3385" s="1">
        <v>24.0</v>
      </c>
      <c r="F3385" s="1" t="s">
        <v>3408</v>
      </c>
      <c r="G3385" s="1">
        <v>-0.0404721207793</v>
      </c>
    </row>
    <row r="3386" ht="15.75" customHeight="1">
      <c r="A3386" s="1" t="str">
        <f t="shared" si="290"/>
        <v>DDX24</v>
      </c>
      <c r="B3386" s="1" t="s">
        <v>135</v>
      </c>
      <c r="C3386" s="1">
        <v>9.4547421E7</v>
      </c>
      <c r="D3386" s="1" t="s">
        <v>8</v>
      </c>
      <c r="E3386" s="1">
        <v>24.0</v>
      </c>
      <c r="F3386" s="1" t="s">
        <v>3409</v>
      </c>
      <c r="G3386" s="1">
        <v>0.379256567398</v>
      </c>
    </row>
    <row r="3387" ht="15.75" customHeight="1">
      <c r="A3387" s="1" t="str">
        <f t="shared" si="290"/>
        <v>DDX24</v>
      </c>
      <c r="B3387" s="1" t="s">
        <v>135</v>
      </c>
      <c r="C3387" s="1">
        <v>9.4547568E7</v>
      </c>
      <c r="D3387" s="1" t="s">
        <v>8</v>
      </c>
      <c r="E3387" s="1">
        <v>22.0</v>
      </c>
      <c r="F3387" s="1" t="s">
        <v>3410</v>
      </c>
      <c r="G3387" s="1">
        <v>0.0359016022999</v>
      </c>
    </row>
    <row r="3388" ht="15.75" customHeight="1">
      <c r="A3388" s="1" t="str">
        <f t="shared" si="290"/>
        <v>DDX24</v>
      </c>
      <c r="B3388" s="1" t="s">
        <v>135</v>
      </c>
      <c r="C3388" s="1">
        <v>9.4547313E7</v>
      </c>
      <c r="D3388" s="1" t="s">
        <v>14</v>
      </c>
      <c r="E3388" s="1">
        <v>24.0</v>
      </c>
      <c r="F3388" s="1" t="s">
        <v>3411</v>
      </c>
      <c r="G3388" s="1">
        <v>0.531721774798</v>
      </c>
    </row>
    <row r="3389" ht="15.75" customHeight="1">
      <c r="A3389" s="1" t="str">
        <f t="shared" si="290"/>
        <v>DDX24</v>
      </c>
      <c r="B3389" s="1" t="s">
        <v>135</v>
      </c>
      <c r="C3389" s="1">
        <v>9.4547339E7</v>
      </c>
      <c r="D3389" s="1" t="s">
        <v>14</v>
      </c>
      <c r="E3389" s="1">
        <v>23.0</v>
      </c>
      <c r="F3389" s="1" t="s">
        <v>3412</v>
      </c>
      <c r="G3389" s="1">
        <v>-0.0283639497513</v>
      </c>
    </row>
    <row r="3390" ht="15.75" customHeight="1">
      <c r="A3390" s="1" t="str">
        <f t="shared" si="290"/>
        <v>DDX24</v>
      </c>
      <c r="B3390" s="1" t="s">
        <v>135</v>
      </c>
      <c r="C3390" s="1">
        <v>9.4547366E7</v>
      </c>
      <c r="D3390" s="1" t="s">
        <v>14</v>
      </c>
      <c r="E3390" s="1">
        <v>24.0</v>
      </c>
      <c r="F3390" s="1" t="s">
        <v>3413</v>
      </c>
      <c r="G3390" s="1">
        <v>0.72718291573</v>
      </c>
    </row>
    <row r="3391" ht="15.75" customHeight="1">
      <c r="A3391" s="1" t="str">
        <f t="shared" si="290"/>
        <v>DDX24</v>
      </c>
      <c r="B3391" s="1" t="s">
        <v>135</v>
      </c>
      <c r="C3391" s="1">
        <v>9.4547412E7</v>
      </c>
      <c r="D3391" s="1" t="s">
        <v>14</v>
      </c>
      <c r="E3391" s="1">
        <v>23.0</v>
      </c>
      <c r="F3391" s="1" t="s">
        <v>3414</v>
      </c>
      <c r="G3391" s="1">
        <v>0.0283121437761</v>
      </c>
    </row>
    <row r="3392" ht="15.75" customHeight="1">
      <c r="A3392" s="1" t="str">
        <f t="shared" si="290"/>
        <v>DDX24</v>
      </c>
      <c r="B3392" s="1" t="s">
        <v>135</v>
      </c>
      <c r="C3392" s="1">
        <v>9.4547347E7</v>
      </c>
      <c r="D3392" s="1" t="s">
        <v>8</v>
      </c>
      <c r="E3392" s="1">
        <v>24.0</v>
      </c>
      <c r="F3392" s="1" t="s">
        <v>3415</v>
      </c>
      <c r="G3392" s="1">
        <v>0.722306328364</v>
      </c>
    </row>
    <row r="3393" ht="15.75" customHeight="1">
      <c r="A3393" s="1" t="str">
        <f t="shared" si="290"/>
        <v>DDX24</v>
      </c>
      <c r="B3393" s="1" t="s">
        <v>135</v>
      </c>
      <c r="C3393" s="1">
        <v>9.4547361E7</v>
      </c>
      <c r="D3393" s="1" t="s">
        <v>8</v>
      </c>
      <c r="E3393" s="1">
        <v>24.0</v>
      </c>
      <c r="F3393" s="1" t="s">
        <v>3416</v>
      </c>
      <c r="G3393" s="1">
        <v>0.696639971643</v>
      </c>
    </row>
    <row r="3394" ht="15.75" customHeight="1">
      <c r="A3394" s="1" t="str">
        <f t="shared" ref="A3394:A3403" si="291">"DDX27"</f>
        <v>DDX27</v>
      </c>
      <c r="B3394" s="1" t="s">
        <v>145</v>
      </c>
      <c r="C3394" s="1">
        <v>4.7836124E7</v>
      </c>
      <c r="D3394" s="1" t="s">
        <v>8</v>
      </c>
      <c r="E3394" s="1">
        <v>21.0</v>
      </c>
      <c r="F3394" s="1" t="s">
        <v>3417</v>
      </c>
      <c r="G3394" s="1">
        <v>1.06645245987</v>
      </c>
    </row>
    <row r="3395" ht="15.75" customHeight="1">
      <c r="A3395" s="1" t="str">
        <f t="shared" si="291"/>
        <v>DDX27</v>
      </c>
      <c r="B3395" s="1" t="s">
        <v>145</v>
      </c>
      <c r="C3395" s="1">
        <v>4.7836013E7</v>
      </c>
      <c r="D3395" s="1" t="s">
        <v>8</v>
      </c>
      <c r="E3395" s="1">
        <v>24.0</v>
      </c>
      <c r="F3395" s="1" t="s">
        <v>3418</v>
      </c>
      <c r="G3395" s="1">
        <v>1.06397706322</v>
      </c>
    </row>
    <row r="3396" ht="15.75" customHeight="1">
      <c r="A3396" s="1" t="str">
        <f t="shared" si="291"/>
        <v>DDX27</v>
      </c>
      <c r="B3396" s="1" t="s">
        <v>145</v>
      </c>
      <c r="C3396" s="1">
        <v>4.7836142E7</v>
      </c>
      <c r="D3396" s="1" t="s">
        <v>8</v>
      </c>
      <c r="E3396" s="1">
        <v>24.0</v>
      </c>
      <c r="F3396" s="1" t="s">
        <v>3419</v>
      </c>
      <c r="G3396" s="1">
        <v>0.168875009101</v>
      </c>
    </row>
    <row r="3397" ht="15.75" customHeight="1">
      <c r="A3397" s="1" t="str">
        <f t="shared" si="291"/>
        <v>DDX27</v>
      </c>
      <c r="B3397" s="1" t="s">
        <v>145</v>
      </c>
      <c r="C3397" s="1">
        <v>4.7836148E7</v>
      </c>
      <c r="D3397" s="1" t="s">
        <v>8</v>
      </c>
      <c r="E3397" s="1">
        <v>24.0</v>
      </c>
      <c r="F3397" s="1" t="s">
        <v>3420</v>
      </c>
      <c r="G3397" s="1">
        <v>0.610114375084</v>
      </c>
    </row>
    <row r="3398" ht="15.75" customHeight="1">
      <c r="A3398" s="1" t="str">
        <f t="shared" si="291"/>
        <v>DDX27</v>
      </c>
      <c r="B3398" s="1" t="s">
        <v>145</v>
      </c>
      <c r="C3398" s="1">
        <v>4.7835858E7</v>
      </c>
      <c r="D3398" s="1" t="s">
        <v>14</v>
      </c>
      <c r="E3398" s="1">
        <v>24.0</v>
      </c>
      <c r="F3398" s="1" t="s">
        <v>3421</v>
      </c>
      <c r="G3398" s="1">
        <v>0.0147348861736</v>
      </c>
    </row>
    <row r="3399" ht="15.75" customHeight="1">
      <c r="A3399" s="1" t="str">
        <f t="shared" si="291"/>
        <v>DDX27</v>
      </c>
      <c r="B3399" s="1" t="s">
        <v>145</v>
      </c>
      <c r="C3399" s="1">
        <v>4.7835871E7</v>
      </c>
      <c r="D3399" s="1" t="s">
        <v>14</v>
      </c>
      <c r="E3399" s="1">
        <v>24.0</v>
      </c>
      <c r="F3399" s="1" t="s">
        <v>3422</v>
      </c>
      <c r="G3399" s="1">
        <v>0.782422240698</v>
      </c>
    </row>
    <row r="3400" ht="15.75" customHeight="1">
      <c r="A3400" s="1" t="str">
        <f t="shared" si="291"/>
        <v>DDX27</v>
      </c>
      <c r="B3400" s="1" t="s">
        <v>145</v>
      </c>
      <c r="C3400" s="1">
        <v>4.7835971E7</v>
      </c>
      <c r="D3400" s="1" t="s">
        <v>14</v>
      </c>
      <c r="E3400" s="1">
        <v>24.0</v>
      </c>
      <c r="F3400" s="1" t="s">
        <v>3423</v>
      </c>
      <c r="G3400" s="1">
        <v>0.866688016018</v>
      </c>
    </row>
    <row r="3401" ht="15.75" customHeight="1">
      <c r="A3401" s="1" t="str">
        <f t="shared" si="291"/>
        <v>DDX27</v>
      </c>
      <c r="B3401" s="1" t="s">
        <v>145</v>
      </c>
      <c r="C3401" s="1">
        <v>4.7835917E7</v>
      </c>
      <c r="D3401" s="1" t="s">
        <v>14</v>
      </c>
      <c r="E3401" s="1">
        <v>23.0</v>
      </c>
      <c r="F3401" s="1" t="s">
        <v>3424</v>
      </c>
      <c r="G3401" s="1">
        <v>0.86957047691</v>
      </c>
    </row>
    <row r="3402" ht="15.75" customHeight="1">
      <c r="A3402" s="1" t="str">
        <f t="shared" si="291"/>
        <v>DDX27</v>
      </c>
      <c r="B3402" s="1" t="s">
        <v>145</v>
      </c>
      <c r="C3402" s="1">
        <v>4.7836095E7</v>
      </c>
      <c r="D3402" s="1" t="s">
        <v>14</v>
      </c>
      <c r="E3402" s="1">
        <v>22.0</v>
      </c>
      <c r="F3402" s="1" t="s">
        <v>3425</v>
      </c>
      <c r="G3402" s="1">
        <v>0.124723858065</v>
      </c>
    </row>
    <row r="3403" ht="15.75" customHeight="1">
      <c r="A3403" s="1" t="str">
        <f t="shared" si="291"/>
        <v>DDX27</v>
      </c>
      <c r="B3403" s="1" t="s">
        <v>145</v>
      </c>
      <c r="C3403" s="1">
        <v>4.7836001E7</v>
      </c>
      <c r="D3403" s="1" t="s">
        <v>14</v>
      </c>
      <c r="E3403" s="1">
        <v>23.0</v>
      </c>
      <c r="F3403" s="1" t="s">
        <v>3426</v>
      </c>
      <c r="G3403" s="1">
        <v>0.442052375278</v>
      </c>
    </row>
    <row r="3404" ht="15.75" customHeight="1">
      <c r="A3404" s="1" t="str">
        <f t="shared" ref="A3404:A3420" si="292">"DDX46"</f>
        <v>DDX46</v>
      </c>
      <c r="B3404" s="1" t="s">
        <v>987</v>
      </c>
      <c r="C3404" s="1">
        <v>1.34094574E8</v>
      </c>
      <c r="D3404" s="1" t="s">
        <v>8</v>
      </c>
      <c r="E3404" s="1">
        <v>22.0</v>
      </c>
      <c r="F3404" s="1" t="s">
        <v>3427</v>
      </c>
      <c r="G3404" s="1">
        <v>0.0340264433867</v>
      </c>
    </row>
    <row r="3405" ht="15.75" customHeight="1">
      <c r="A3405" s="1" t="str">
        <f t="shared" si="292"/>
        <v>DDX46</v>
      </c>
      <c r="B3405" s="1" t="s">
        <v>987</v>
      </c>
      <c r="C3405" s="1">
        <v>1.34094623E8</v>
      </c>
      <c r="D3405" s="1" t="s">
        <v>14</v>
      </c>
      <c r="E3405" s="1">
        <v>22.0</v>
      </c>
      <c r="F3405" s="1" t="s">
        <v>3428</v>
      </c>
      <c r="G3405" s="1">
        <v>0.41685401571</v>
      </c>
    </row>
    <row r="3406" ht="15.75" customHeight="1">
      <c r="A3406" s="1" t="str">
        <f t="shared" si="292"/>
        <v>DDX46</v>
      </c>
      <c r="B3406" s="1" t="s">
        <v>987</v>
      </c>
      <c r="C3406" s="1">
        <v>1.34094645E8</v>
      </c>
      <c r="D3406" s="1" t="s">
        <v>14</v>
      </c>
      <c r="E3406" s="1">
        <v>24.0</v>
      </c>
      <c r="F3406" s="1" t="s">
        <v>3429</v>
      </c>
      <c r="G3406" s="1">
        <v>1.18637726231</v>
      </c>
    </row>
    <row r="3407" ht="15.75" customHeight="1">
      <c r="A3407" s="1" t="str">
        <f t="shared" si="292"/>
        <v>DDX46</v>
      </c>
      <c r="B3407" s="1" t="s">
        <v>987</v>
      </c>
      <c r="C3407" s="1">
        <v>1.34094782E8</v>
      </c>
      <c r="D3407" s="1" t="s">
        <v>14</v>
      </c>
      <c r="E3407" s="1">
        <v>23.0</v>
      </c>
      <c r="F3407" s="1" t="s">
        <v>3430</v>
      </c>
      <c r="G3407" s="1">
        <v>0.185371328096</v>
      </c>
    </row>
    <row r="3408" ht="15.75" customHeight="1">
      <c r="A3408" s="1" t="str">
        <f t="shared" si="292"/>
        <v>DDX46</v>
      </c>
      <c r="B3408" s="1" t="s">
        <v>987</v>
      </c>
      <c r="C3408" s="1">
        <v>1.34094764E8</v>
      </c>
      <c r="D3408" s="1" t="s">
        <v>8</v>
      </c>
      <c r="E3408" s="1">
        <v>21.0</v>
      </c>
      <c r="F3408" s="1" t="s">
        <v>3431</v>
      </c>
      <c r="G3408" s="1">
        <v>0.333891091526</v>
      </c>
    </row>
    <row r="3409" ht="15.75" customHeight="1">
      <c r="A3409" s="1" t="str">
        <f t="shared" si="292"/>
        <v>DDX46</v>
      </c>
      <c r="B3409" s="1" t="s">
        <v>987</v>
      </c>
      <c r="C3409" s="1">
        <v>1.3409448E8</v>
      </c>
      <c r="D3409" s="1" t="s">
        <v>14</v>
      </c>
      <c r="E3409" s="1">
        <v>24.0</v>
      </c>
      <c r="F3409" s="1" t="s">
        <v>3432</v>
      </c>
      <c r="G3409" s="1">
        <v>0.0353907480811</v>
      </c>
    </row>
    <row r="3410" ht="15.75" customHeight="1">
      <c r="A3410" s="1" t="str">
        <f t="shared" si="292"/>
        <v>DDX46</v>
      </c>
      <c r="B3410" s="1" t="s">
        <v>987</v>
      </c>
      <c r="C3410" s="1">
        <v>1.34094743E8</v>
      </c>
      <c r="D3410" s="1" t="s">
        <v>8</v>
      </c>
      <c r="E3410" s="1">
        <v>23.0</v>
      </c>
      <c r="F3410" s="1" t="s">
        <v>3433</v>
      </c>
      <c r="G3410" s="1">
        <v>0.807471089144</v>
      </c>
    </row>
    <row r="3411" ht="15.75" customHeight="1">
      <c r="A3411" s="1" t="str">
        <f t="shared" si="292"/>
        <v>DDX46</v>
      </c>
      <c r="B3411" s="1" t="s">
        <v>987</v>
      </c>
      <c r="C3411" s="1">
        <v>1.34094481E8</v>
      </c>
      <c r="D3411" s="1" t="s">
        <v>8</v>
      </c>
      <c r="E3411" s="1">
        <v>24.0</v>
      </c>
      <c r="F3411" s="1" t="s">
        <v>3434</v>
      </c>
      <c r="G3411" s="1">
        <v>0.361225978092</v>
      </c>
    </row>
    <row r="3412" ht="15.75" customHeight="1">
      <c r="A3412" s="1" t="str">
        <f t="shared" si="292"/>
        <v>DDX46</v>
      </c>
      <c r="B3412" s="1" t="s">
        <v>987</v>
      </c>
      <c r="C3412" s="1">
        <v>1.34094745E8</v>
      </c>
      <c r="D3412" s="1" t="s">
        <v>8</v>
      </c>
      <c r="E3412" s="1">
        <v>23.0</v>
      </c>
      <c r="F3412" s="1" t="s">
        <v>3435</v>
      </c>
      <c r="G3412" s="1">
        <v>0.395746265063</v>
      </c>
    </row>
    <row r="3413" ht="15.75" customHeight="1">
      <c r="A3413" s="1" t="str">
        <f t="shared" si="292"/>
        <v>DDX46</v>
      </c>
      <c r="B3413" s="1" t="s">
        <v>987</v>
      </c>
      <c r="C3413" s="1">
        <v>1.34094561E8</v>
      </c>
      <c r="D3413" s="1" t="s">
        <v>8</v>
      </c>
      <c r="E3413" s="1">
        <v>23.0</v>
      </c>
      <c r="F3413" s="1" t="s">
        <v>3436</v>
      </c>
      <c r="G3413" s="1">
        <v>1.00615164854</v>
      </c>
    </row>
    <row r="3414" ht="15.75" customHeight="1">
      <c r="A3414" s="1" t="str">
        <f t="shared" si="292"/>
        <v>DDX46</v>
      </c>
      <c r="B3414" s="1" t="s">
        <v>987</v>
      </c>
      <c r="C3414" s="1">
        <v>1.34094582E8</v>
      </c>
      <c r="D3414" s="1" t="s">
        <v>8</v>
      </c>
      <c r="E3414" s="1">
        <v>24.0</v>
      </c>
      <c r="F3414" s="1" t="s">
        <v>3437</v>
      </c>
      <c r="G3414" s="1">
        <v>0.0898436137488</v>
      </c>
    </row>
    <row r="3415" ht="15.75" customHeight="1">
      <c r="A3415" s="1" t="str">
        <f t="shared" si="292"/>
        <v>DDX46</v>
      </c>
      <c r="B3415" s="1" t="s">
        <v>987</v>
      </c>
      <c r="C3415" s="1">
        <v>1.34094574E8</v>
      </c>
      <c r="D3415" s="1" t="s">
        <v>8</v>
      </c>
      <c r="E3415" s="1">
        <v>24.0</v>
      </c>
      <c r="F3415" s="1" t="s">
        <v>3438</v>
      </c>
      <c r="G3415" s="1">
        <v>0.116267968512</v>
      </c>
    </row>
    <row r="3416" ht="15.75" customHeight="1">
      <c r="A3416" s="1" t="str">
        <f t="shared" si="292"/>
        <v>DDX46</v>
      </c>
      <c r="B3416" s="1" t="s">
        <v>987</v>
      </c>
      <c r="C3416" s="1">
        <v>1.34094783E8</v>
      </c>
      <c r="D3416" s="1" t="s">
        <v>14</v>
      </c>
      <c r="E3416" s="1">
        <v>21.0</v>
      </c>
      <c r="F3416" s="1" t="s">
        <v>3439</v>
      </c>
      <c r="G3416" s="1">
        <v>0.356155361246</v>
      </c>
    </row>
    <row r="3417" ht="15.75" customHeight="1">
      <c r="A3417" s="1" t="str">
        <f t="shared" si="292"/>
        <v>DDX46</v>
      </c>
      <c r="B3417" s="1" t="s">
        <v>987</v>
      </c>
      <c r="C3417" s="1">
        <v>1.34094726E8</v>
      </c>
      <c r="D3417" s="1" t="s">
        <v>14</v>
      </c>
      <c r="E3417" s="1">
        <v>24.0</v>
      </c>
      <c r="F3417" s="1" t="s">
        <v>3440</v>
      </c>
      <c r="G3417" s="1">
        <v>0.00103251993454</v>
      </c>
    </row>
    <row r="3418" ht="15.75" customHeight="1">
      <c r="A3418" s="1" t="str">
        <f t="shared" si="292"/>
        <v>DDX46</v>
      </c>
      <c r="B3418" s="1" t="s">
        <v>987</v>
      </c>
      <c r="C3418" s="1">
        <v>1.34094631E8</v>
      </c>
      <c r="D3418" s="1" t="s">
        <v>14</v>
      </c>
      <c r="E3418" s="1">
        <v>24.0</v>
      </c>
      <c r="F3418" s="1" t="s">
        <v>3441</v>
      </c>
      <c r="G3418" s="1">
        <v>-0.0860964580923</v>
      </c>
    </row>
    <row r="3419" ht="15.75" customHeight="1">
      <c r="A3419" s="1" t="str">
        <f t="shared" si="292"/>
        <v>DDX46</v>
      </c>
      <c r="B3419" s="1" t="s">
        <v>987</v>
      </c>
      <c r="C3419" s="1">
        <v>1.34094542E8</v>
      </c>
      <c r="D3419" s="1" t="s">
        <v>14</v>
      </c>
      <c r="E3419" s="1">
        <v>24.0</v>
      </c>
      <c r="F3419" s="1" t="s">
        <v>3442</v>
      </c>
      <c r="G3419" s="1">
        <v>0.0153398085265</v>
      </c>
    </row>
    <row r="3420" ht="15.75" customHeight="1">
      <c r="A3420" s="1" t="str">
        <f t="shared" si="292"/>
        <v>DDX46</v>
      </c>
      <c r="B3420" s="1" t="s">
        <v>987</v>
      </c>
      <c r="C3420" s="1">
        <v>1.34094613E8</v>
      </c>
      <c r="D3420" s="1" t="s">
        <v>8</v>
      </c>
      <c r="E3420" s="1">
        <v>22.0</v>
      </c>
      <c r="F3420" s="1" t="s">
        <v>3443</v>
      </c>
      <c r="G3420" s="1">
        <v>0.192135948144</v>
      </c>
    </row>
    <row r="3421" ht="15.75" customHeight="1">
      <c r="A3421" s="1" t="str">
        <f t="shared" ref="A3421:A3430" si="293">"DDX51"</f>
        <v>DDX51</v>
      </c>
      <c r="B3421" s="1" t="s">
        <v>379</v>
      </c>
      <c r="C3421" s="1">
        <v>1.32628893E8</v>
      </c>
      <c r="D3421" s="1" t="s">
        <v>14</v>
      </c>
      <c r="E3421" s="1">
        <v>24.0</v>
      </c>
      <c r="F3421" s="1" t="s">
        <v>3444</v>
      </c>
      <c r="G3421" s="1">
        <v>-0.0763084911228</v>
      </c>
    </row>
    <row r="3422" ht="15.75" customHeight="1">
      <c r="A3422" s="1" t="str">
        <f t="shared" si="293"/>
        <v>DDX51</v>
      </c>
      <c r="B3422" s="1" t="s">
        <v>379</v>
      </c>
      <c r="C3422" s="1">
        <v>1.32628858E8</v>
      </c>
      <c r="D3422" s="1" t="s">
        <v>14</v>
      </c>
      <c r="E3422" s="1">
        <v>23.0</v>
      </c>
      <c r="F3422" s="1" t="s">
        <v>3445</v>
      </c>
      <c r="G3422" s="1">
        <v>0.0313836483427</v>
      </c>
    </row>
    <row r="3423" ht="15.75" customHeight="1">
      <c r="A3423" s="1" t="str">
        <f t="shared" si="293"/>
        <v>DDX51</v>
      </c>
      <c r="B3423" s="1" t="s">
        <v>379</v>
      </c>
      <c r="C3423" s="1">
        <v>1.32628814E8</v>
      </c>
      <c r="D3423" s="1" t="s">
        <v>14</v>
      </c>
      <c r="E3423" s="1">
        <v>24.0</v>
      </c>
      <c r="F3423" s="1" t="s">
        <v>3446</v>
      </c>
      <c r="G3423" s="1">
        <v>0.602294985969</v>
      </c>
    </row>
    <row r="3424" ht="15.75" customHeight="1">
      <c r="A3424" s="1" t="str">
        <f t="shared" si="293"/>
        <v>DDX51</v>
      </c>
      <c r="B3424" s="1" t="s">
        <v>379</v>
      </c>
      <c r="C3424" s="1">
        <v>1.32628646E8</v>
      </c>
      <c r="D3424" s="1" t="s">
        <v>8</v>
      </c>
      <c r="E3424" s="1">
        <v>24.0</v>
      </c>
      <c r="F3424" s="1" t="s">
        <v>3447</v>
      </c>
      <c r="G3424" s="1">
        <v>0.124772165094</v>
      </c>
    </row>
    <row r="3425" ht="15.75" customHeight="1">
      <c r="A3425" s="1" t="str">
        <f t="shared" si="293"/>
        <v>DDX51</v>
      </c>
      <c r="B3425" s="1" t="s">
        <v>379</v>
      </c>
      <c r="C3425" s="1">
        <v>1.32628798E8</v>
      </c>
      <c r="D3425" s="1" t="s">
        <v>8</v>
      </c>
      <c r="E3425" s="1">
        <v>23.0</v>
      </c>
      <c r="F3425" s="1" t="s">
        <v>3448</v>
      </c>
      <c r="G3425" s="1">
        <v>2.13472819424</v>
      </c>
    </row>
    <row r="3426" ht="15.75" customHeight="1">
      <c r="A3426" s="1" t="str">
        <f t="shared" si="293"/>
        <v>DDX51</v>
      </c>
      <c r="B3426" s="1" t="s">
        <v>379</v>
      </c>
      <c r="C3426" s="1">
        <v>1.32628751E8</v>
      </c>
      <c r="D3426" s="1" t="s">
        <v>8</v>
      </c>
      <c r="E3426" s="1">
        <v>24.0</v>
      </c>
      <c r="F3426" s="1" t="s">
        <v>3449</v>
      </c>
      <c r="G3426" s="1">
        <v>0.115514249258</v>
      </c>
    </row>
    <row r="3427" ht="15.75" customHeight="1">
      <c r="A3427" s="1" t="str">
        <f t="shared" si="293"/>
        <v>DDX51</v>
      </c>
      <c r="B3427" s="1" t="s">
        <v>379</v>
      </c>
      <c r="C3427" s="1">
        <v>1.32628672E8</v>
      </c>
      <c r="D3427" s="1" t="s">
        <v>8</v>
      </c>
      <c r="E3427" s="1">
        <v>24.0</v>
      </c>
      <c r="F3427" s="1" t="s">
        <v>3450</v>
      </c>
      <c r="G3427" s="1">
        <v>0.23812208848</v>
      </c>
    </row>
    <row r="3428" ht="15.75" customHeight="1">
      <c r="A3428" s="1" t="str">
        <f t="shared" si="293"/>
        <v>DDX51</v>
      </c>
      <c r="B3428" s="1" t="s">
        <v>379</v>
      </c>
      <c r="C3428" s="1">
        <v>1.32628654E8</v>
      </c>
      <c r="D3428" s="1" t="s">
        <v>8</v>
      </c>
      <c r="E3428" s="1">
        <v>23.0</v>
      </c>
      <c r="F3428" s="1" t="s">
        <v>3451</v>
      </c>
      <c r="G3428" s="1">
        <v>0.262976819794</v>
      </c>
    </row>
    <row r="3429" ht="15.75" customHeight="1">
      <c r="A3429" s="1" t="str">
        <f t="shared" si="293"/>
        <v>DDX51</v>
      </c>
      <c r="B3429" s="1" t="s">
        <v>379</v>
      </c>
      <c r="C3429" s="1">
        <v>1.32628817E8</v>
      </c>
      <c r="D3429" s="1" t="s">
        <v>8</v>
      </c>
      <c r="E3429" s="1">
        <v>22.0</v>
      </c>
      <c r="F3429" s="1" t="s">
        <v>3452</v>
      </c>
      <c r="G3429" s="1">
        <v>0.218028112303</v>
      </c>
    </row>
    <row r="3430" ht="15.75" customHeight="1">
      <c r="A3430" s="1" t="str">
        <f t="shared" si="293"/>
        <v>DDX51</v>
      </c>
      <c r="B3430" s="1" t="s">
        <v>379</v>
      </c>
      <c r="C3430" s="1">
        <v>1.32628603E8</v>
      </c>
      <c r="D3430" s="1" t="s">
        <v>8</v>
      </c>
      <c r="E3430" s="1">
        <v>24.0</v>
      </c>
      <c r="F3430" s="1" t="s">
        <v>3453</v>
      </c>
      <c r="G3430" s="1">
        <v>0.157467173982</v>
      </c>
    </row>
    <row r="3431" ht="15.75" customHeight="1">
      <c r="A3431" s="1" t="str">
        <f t="shared" ref="A3431:A3445" si="294">"DDX52"</f>
        <v>DDX52</v>
      </c>
      <c r="B3431" s="1" t="s">
        <v>39</v>
      </c>
      <c r="C3431" s="1">
        <v>3.6003361E7</v>
      </c>
      <c r="D3431" s="1" t="s">
        <v>8</v>
      </c>
      <c r="E3431" s="1">
        <v>22.0</v>
      </c>
      <c r="F3431" s="1" t="s">
        <v>3454</v>
      </c>
      <c r="G3431" s="1">
        <v>0.395332136339</v>
      </c>
    </row>
    <row r="3432" ht="15.75" customHeight="1">
      <c r="A3432" s="1" t="str">
        <f t="shared" si="294"/>
        <v>DDX52</v>
      </c>
      <c r="B3432" s="1" t="s">
        <v>39</v>
      </c>
      <c r="C3432" s="1">
        <v>3.6003455E7</v>
      </c>
      <c r="D3432" s="1" t="s">
        <v>8</v>
      </c>
      <c r="E3432" s="1">
        <v>22.0</v>
      </c>
      <c r="F3432" s="1" t="s">
        <v>3455</v>
      </c>
      <c r="G3432" s="1">
        <v>-0.0491113904598</v>
      </c>
    </row>
    <row r="3433" ht="15.75" customHeight="1">
      <c r="A3433" s="1" t="str">
        <f t="shared" si="294"/>
        <v>DDX52</v>
      </c>
      <c r="B3433" s="1" t="s">
        <v>39</v>
      </c>
      <c r="C3433" s="1">
        <v>3.6003408E7</v>
      </c>
      <c r="D3433" s="1" t="s">
        <v>14</v>
      </c>
      <c r="E3433" s="1">
        <v>23.0</v>
      </c>
      <c r="F3433" s="1" t="s">
        <v>3456</v>
      </c>
      <c r="G3433" s="1">
        <v>0.0215176966559</v>
      </c>
    </row>
    <row r="3434" ht="15.75" customHeight="1">
      <c r="A3434" s="1" t="str">
        <f t="shared" si="294"/>
        <v>DDX52</v>
      </c>
      <c r="B3434" s="1" t="s">
        <v>39</v>
      </c>
      <c r="C3434" s="1">
        <v>3.6003525E7</v>
      </c>
      <c r="D3434" s="1" t="s">
        <v>14</v>
      </c>
      <c r="E3434" s="1">
        <v>24.0</v>
      </c>
      <c r="F3434" s="1" t="s">
        <v>3457</v>
      </c>
      <c r="G3434" s="1">
        <v>0.103783837285</v>
      </c>
    </row>
    <row r="3435" ht="15.75" customHeight="1">
      <c r="A3435" s="1" t="str">
        <f t="shared" si="294"/>
        <v>DDX52</v>
      </c>
      <c r="B3435" s="1" t="s">
        <v>39</v>
      </c>
      <c r="C3435" s="1">
        <v>3.6003505E7</v>
      </c>
      <c r="D3435" s="1" t="s">
        <v>8</v>
      </c>
      <c r="E3435" s="1">
        <v>22.0</v>
      </c>
      <c r="F3435" s="1" t="s">
        <v>3458</v>
      </c>
      <c r="G3435" s="1">
        <v>0.0359435524811</v>
      </c>
    </row>
    <row r="3436" ht="15.75" customHeight="1">
      <c r="A3436" s="1" t="str">
        <f t="shared" si="294"/>
        <v>DDX52</v>
      </c>
      <c r="B3436" s="1" t="s">
        <v>39</v>
      </c>
      <c r="C3436" s="1">
        <v>3.6003271E7</v>
      </c>
      <c r="D3436" s="1" t="s">
        <v>8</v>
      </c>
      <c r="E3436" s="1">
        <v>24.0</v>
      </c>
      <c r="F3436" s="1" t="s">
        <v>3459</v>
      </c>
      <c r="G3436" s="1">
        <v>-0.105962490062</v>
      </c>
    </row>
    <row r="3437" ht="15.75" customHeight="1">
      <c r="A3437" s="1" t="str">
        <f t="shared" si="294"/>
        <v>DDX52</v>
      </c>
      <c r="B3437" s="1" t="s">
        <v>39</v>
      </c>
      <c r="C3437" s="1">
        <v>3.6003256E7</v>
      </c>
      <c r="D3437" s="1" t="s">
        <v>8</v>
      </c>
      <c r="E3437" s="1">
        <v>23.0</v>
      </c>
      <c r="F3437" s="1" t="s">
        <v>3460</v>
      </c>
      <c r="G3437" s="1">
        <v>-0.0231462156683</v>
      </c>
    </row>
    <row r="3438" ht="15.75" customHeight="1">
      <c r="A3438" s="1" t="str">
        <f t="shared" si="294"/>
        <v>DDX52</v>
      </c>
      <c r="B3438" s="1" t="s">
        <v>39</v>
      </c>
      <c r="C3438" s="1">
        <v>3.6003261E7</v>
      </c>
      <c r="D3438" s="1" t="s">
        <v>8</v>
      </c>
      <c r="E3438" s="1">
        <v>24.0</v>
      </c>
      <c r="F3438" s="1" t="s">
        <v>3461</v>
      </c>
      <c r="G3438" s="1">
        <v>1.29899579521</v>
      </c>
    </row>
    <row r="3439" ht="15.75" customHeight="1">
      <c r="A3439" s="1" t="str">
        <f t="shared" si="294"/>
        <v>DDX52</v>
      </c>
      <c r="B3439" s="1" t="s">
        <v>39</v>
      </c>
      <c r="C3439" s="1">
        <v>3.6003283E7</v>
      </c>
      <c r="D3439" s="1" t="s">
        <v>14</v>
      </c>
      <c r="E3439" s="1">
        <v>24.0</v>
      </c>
      <c r="F3439" s="1" t="s">
        <v>3462</v>
      </c>
      <c r="G3439" s="1">
        <v>0.020421976382</v>
      </c>
    </row>
    <row r="3440" ht="15.75" customHeight="1">
      <c r="A3440" s="1" t="str">
        <f t="shared" si="294"/>
        <v>DDX52</v>
      </c>
      <c r="B3440" s="1" t="s">
        <v>39</v>
      </c>
      <c r="C3440" s="1">
        <v>3.6003338E7</v>
      </c>
      <c r="D3440" s="1" t="s">
        <v>8</v>
      </c>
      <c r="E3440" s="1">
        <v>24.0</v>
      </c>
      <c r="F3440" s="1" t="s">
        <v>3463</v>
      </c>
      <c r="G3440" s="1">
        <v>0.0493161127098</v>
      </c>
    </row>
    <row r="3441" ht="15.75" customHeight="1">
      <c r="A3441" s="1" t="str">
        <f t="shared" si="294"/>
        <v>DDX52</v>
      </c>
      <c r="B3441" s="1" t="s">
        <v>39</v>
      </c>
      <c r="C3441" s="1">
        <v>3.6003465E7</v>
      </c>
      <c r="D3441" s="1" t="s">
        <v>8</v>
      </c>
      <c r="E3441" s="1">
        <v>23.0</v>
      </c>
      <c r="F3441" s="1" t="s">
        <v>3464</v>
      </c>
      <c r="G3441" s="1">
        <v>0.818356540367</v>
      </c>
    </row>
    <row r="3442" ht="15.75" customHeight="1">
      <c r="A3442" s="1" t="str">
        <f t="shared" si="294"/>
        <v>DDX52</v>
      </c>
      <c r="B3442" s="1" t="s">
        <v>39</v>
      </c>
      <c r="C3442" s="1">
        <v>3.6003445E7</v>
      </c>
      <c r="D3442" s="1" t="s">
        <v>8</v>
      </c>
      <c r="E3442" s="1">
        <v>24.0</v>
      </c>
      <c r="F3442" s="1" t="s">
        <v>3465</v>
      </c>
      <c r="G3442" s="1">
        <v>0.882647664423</v>
      </c>
    </row>
    <row r="3443" ht="15.75" customHeight="1">
      <c r="A3443" s="1" t="str">
        <f t="shared" si="294"/>
        <v>DDX52</v>
      </c>
      <c r="B3443" s="1" t="s">
        <v>39</v>
      </c>
      <c r="C3443" s="1">
        <v>3.6003346E7</v>
      </c>
      <c r="D3443" s="1" t="s">
        <v>8</v>
      </c>
      <c r="E3443" s="1">
        <v>24.0</v>
      </c>
      <c r="F3443" s="1" t="s">
        <v>3466</v>
      </c>
      <c r="G3443" s="1">
        <v>0.133939487871</v>
      </c>
    </row>
    <row r="3444" ht="15.75" customHeight="1">
      <c r="A3444" s="1" t="str">
        <f t="shared" si="294"/>
        <v>DDX52</v>
      </c>
      <c r="B3444" s="1" t="s">
        <v>39</v>
      </c>
      <c r="C3444" s="1">
        <v>3.6003284E7</v>
      </c>
      <c r="D3444" s="1" t="s">
        <v>8</v>
      </c>
      <c r="E3444" s="1">
        <v>24.0</v>
      </c>
      <c r="F3444" s="1" t="s">
        <v>3467</v>
      </c>
      <c r="G3444" s="1">
        <v>0.483974879942</v>
      </c>
    </row>
    <row r="3445" ht="15.75" customHeight="1">
      <c r="A3445" s="1" t="str">
        <f t="shared" si="294"/>
        <v>DDX52</v>
      </c>
      <c r="B3445" s="1" t="s">
        <v>39</v>
      </c>
      <c r="C3445" s="1">
        <v>3.600329E7</v>
      </c>
      <c r="D3445" s="1" t="s">
        <v>8</v>
      </c>
      <c r="E3445" s="1">
        <v>24.0</v>
      </c>
      <c r="F3445" s="1" t="s">
        <v>3468</v>
      </c>
      <c r="G3445" s="1">
        <v>-0.0667166657539</v>
      </c>
    </row>
    <row r="3446" ht="15.75" customHeight="1">
      <c r="A3446" s="1" t="str">
        <f t="shared" ref="A3446:A3460" si="295">"DDX54"</f>
        <v>DDX54</v>
      </c>
      <c r="B3446" s="1" t="s">
        <v>379</v>
      </c>
      <c r="C3446" s="1">
        <v>1.13623259E8</v>
      </c>
      <c r="D3446" s="1" t="s">
        <v>14</v>
      </c>
      <c r="E3446" s="1">
        <v>23.0</v>
      </c>
      <c r="F3446" s="1" t="s">
        <v>3469</v>
      </c>
      <c r="G3446" s="1">
        <v>0.469099141121</v>
      </c>
    </row>
    <row r="3447" ht="15.75" customHeight="1">
      <c r="A3447" s="1" t="str">
        <f t="shared" si="295"/>
        <v>DDX54</v>
      </c>
      <c r="B3447" s="1" t="s">
        <v>379</v>
      </c>
      <c r="C3447" s="1">
        <v>1.13623149E8</v>
      </c>
      <c r="D3447" s="1" t="s">
        <v>14</v>
      </c>
      <c r="E3447" s="1">
        <v>23.0</v>
      </c>
      <c r="F3447" s="1" t="s">
        <v>3470</v>
      </c>
      <c r="G3447" s="1">
        <v>0.0161380180685</v>
      </c>
    </row>
    <row r="3448" ht="15.75" customHeight="1">
      <c r="A3448" s="1" t="str">
        <f t="shared" si="295"/>
        <v>DDX54</v>
      </c>
      <c r="B3448" s="1" t="s">
        <v>379</v>
      </c>
      <c r="C3448" s="1">
        <v>1.13623178E8</v>
      </c>
      <c r="D3448" s="1" t="s">
        <v>14</v>
      </c>
      <c r="E3448" s="1">
        <v>24.0</v>
      </c>
      <c r="F3448" s="1" t="s">
        <v>3471</v>
      </c>
      <c r="G3448" s="1">
        <v>0.00704299926502</v>
      </c>
    </row>
    <row r="3449" ht="15.75" customHeight="1">
      <c r="A3449" s="1" t="str">
        <f t="shared" si="295"/>
        <v>DDX54</v>
      </c>
      <c r="B3449" s="1" t="s">
        <v>379</v>
      </c>
      <c r="C3449" s="1">
        <v>1.13623271E8</v>
      </c>
      <c r="D3449" s="1" t="s">
        <v>14</v>
      </c>
      <c r="E3449" s="1">
        <v>24.0</v>
      </c>
      <c r="F3449" s="1" t="s">
        <v>3472</v>
      </c>
      <c r="G3449" s="1">
        <v>-0.0213158542309</v>
      </c>
    </row>
    <row r="3450" ht="15.75" customHeight="1">
      <c r="A3450" s="1" t="str">
        <f t="shared" si="295"/>
        <v>DDX54</v>
      </c>
      <c r="B3450" s="1" t="s">
        <v>379</v>
      </c>
      <c r="C3450" s="1">
        <v>1.13623048E8</v>
      </c>
      <c r="D3450" s="1" t="s">
        <v>14</v>
      </c>
      <c r="E3450" s="1">
        <v>24.0</v>
      </c>
      <c r="F3450" s="1" t="s">
        <v>3473</v>
      </c>
      <c r="G3450" s="1">
        <v>-0.00967730237685</v>
      </c>
    </row>
    <row r="3451" ht="15.75" customHeight="1">
      <c r="A3451" s="1" t="str">
        <f t="shared" si="295"/>
        <v>DDX54</v>
      </c>
      <c r="B3451" s="1" t="s">
        <v>379</v>
      </c>
      <c r="C3451" s="1">
        <v>1.13623252E8</v>
      </c>
      <c r="D3451" s="1" t="s">
        <v>8</v>
      </c>
      <c r="E3451" s="1">
        <v>24.0</v>
      </c>
      <c r="F3451" s="1" t="s">
        <v>3474</v>
      </c>
      <c r="G3451" s="1">
        <v>1.10843826271</v>
      </c>
    </row>
    <row r="3452" ht="15.75" customHeight="1">
      <c r="A3452" s="1" t="str">
        <f t="shared" si="295"/>
        <v>DDX54</v>
      </c>
      <c r="B3452" s="1" t="s">
        <v>379</v>
      </c>
      <c r="C3452" s="1">
        <v>1.1362307E8</v>
      </c>
      <c r="D3452" s="1" t="s">
        <v>8</v>
      </c>
      <c r="E3452" s="1">
        <v>23.0</v>
      </c>
      <c r="F3452" s="1" t="s">
        <v>3475</v>
      </c>
      <c r="G3452" s="1">
        <v>0.0515599986749</v>
      </c>
    </row>
    <row r="3453" ht="15.75" customHeight="1">
      <c r="A3453" s="1" t="str">
        <f t="shared" si="295"/>
        <v>DDX54</v>
      </c>
      <c r="B3453" s="1" t="s">
        <v>379</v>
      </c>
      <c r="C3453" s="1">
        <v>1.13623077E8</v>
      </c>
      <c r="D3453" s="1" t="s">
        <v>8</v>
      </c>
      <c r="E3453" s="1">
        <v>23.0</v>
      </c>
      <c r="F3453" s="1" t="s">
        <v>3476</v>
      </c>
      <c r="G3453" s="1">
        <v>0.166091805669</v>
      </c>
    </row>
    <row r="3454" ht="15.75" customHeight="1">
      <c r="A3454" s="1" t="str">
        <f t="shared" si="295"/>
        <v>DDX54</v>
      </c>
      <c r="B3454" s="1" t="s">
        <v>379</v>
      </c>
      <c r="C3454" s="1">
        <v>1.13623051E8</v>
      </c>
      <c r="D3454" s="1" t="s">
        <v>8</v>
      </c>
      <c r="E3454" s="1">
        <v>23.0</v>
      </c>
      <c r="F3454" s="1" t="s">
        <v>3477</v>
      </c>
      <c r="G3454" s="1">
        <v>0.246831424255</v>
      </c>
    </row>
    <row r="3455" ht="15.75" customHeight="1">
      <c r="A3455" s="1" t="str">
        <f t="shared" si="295"/>
        <v>DDX54</v>
      </c>
      <c r="B3455" s="1" t="s">
        <v>379</v>
      </c>
      <c r="C3455" s="1">
        <v>1.13623284E8</v>
      </c>
      <c r="D3455" s="1" t="s">
        <v>14</v>
      </c>
      <c r="E3455" s="1">
        <v>22.0</v>
      </c>
      <c r="F3455" s="1" t="s">
        <v>3478</v>
      </c>
      <c r="G3455" s="1">
        <v>0.0660544599359</v>
      </c>
    </row>
    <row r="3456" ht="15.75" customHeight="1">
      <c r="A3456" s="1" t="str">
        <f t="shared" si="295"/>
        <v>DDX54</v>
      </c>
      <c r="B3456" s="1" t="s">
        <v>379</v>
      </c>
      <c r="C3456" s="1">
        <v>1.1362326E8</v>
      </c>
      <c r="D3456" s="1" t="s">
        <v>14</v>
      </c>
      <c r="E3456" s="1">
        <v>24.0</v>
      </c>
      <c r="F3456" s="1" t="s">
        <v>3479</v>
      </c>
      <c r="G3456" s="1">
        <v>0.97316016786</v>
      </c>
    </row>
    <row r="3457" ht="15.75" customHeight="1">
      <c r="A3457" s="1" t="str">
        <f t="shared" si="295"/>
        <v>DDX54</v>
      </c>
      <c r="B3457" s="1" t="s">
        <v>379</v>
      </c>
      <c r="C3457" s="1">
        <v>1.13623225E8</v>
      </c>
      <c r="D3457" s="1" t="s">
        <v>14</v>
      </c>
      <c r="E3457" s="1">
        <v>24.0</v>
      </c>
      <c r="F3457" s="1" t="s">
        <v>3480</v>
      </c>
      <c r="G3457" s="1">
        <v>0.918401569432</v>
      </c>
    </row>
    <row r="3458" ht="15.75" customHeight="1">
      <c r="A3458" s="1" t="str">
        <f t="shared" si="295"/>
        <v>DDX54</v>
      </c>
      <c r="B3458" s="1" t="s">
        <v>379</v>
      </c>
      <c r="C3458" s="1">
        <v>1.13623227E8</v>
      </c>
      <c r="D3458" s="1" t="s">
        <v>8</v>
      </c>
      <c r="E3458" s="1">
        <v>24.0</v>
      </c>
      <c r="F3458" s="1" t="s">
        <v>3481</v>
      </c>
      <c r="G3458" s="1">
        <v>0.00421831435654</v>
      </c>
    </row>
    <row r="3459" ht="15.75" customHeight="1">
      <c r="A3459" s="1" t="str">
        <f t="shared" si="295"/>
        <v>DDX54</v>
      </c>
      <c r="B3459" s="1" t="s">
        <v>379</v>
      </c>
      <c r="C3459" s="1">
        <v>1.13623063E8</v>
      </c>
      <c r="D3459" s="1" t="s">
        <v>8</v>
      </c>
      <c r="E3459" s="1">
        <v>23.0</v>
      </c>
      <c r="F3459" s="1" t="s">
        <v>3482</v>
      </c>
      <c r="G3459" s="1">
        <v>0.00932837054713</v>
      </c>
    </row>
    <row r="3460" ht="15.75" customHeight="1">
      <c r="A3460" s="1" t="str">
        <f t="shared" si="295"/>
        <v>DDX54</v>
      </c>
      <c r="B3460" s="1" t="s">
        <v>379</v>
      </c>
      <c r="C3460" s="1">
        <v>1.13623204E8</v>
      </c>
      <c r="D3460" s="1" t="s">
        <v>8</v>
      </c>
      <c r="E3460" s="1">
        <v>24.0</v>
      </c>
      <c r="F3460" s="1" t="s">
        <v>3483</v>
      </c>
      <c r="G3460" s="1">
        <v>0.227547219323</v>
      </c>
    </row>
    <row r="3461" ht="15.75" customHeight="1">
      <c r="A3461" s="1" t="str">
        <f t="shared" ref="A3461:A3470" si="296">"DDX56"</f>
        <v>DDX56</v>
      </c>
      <c r="B3461" s="1" t="s">
        <v>715</v>
      </c>
      <c r="C3461" s="1">
        <v>4.4613632E7</v>
      </c>
      <c r="D3461" s="1" t="s">
        <v>14</v>
      </c>
      <c r="E3461" s="1">
        <v>24.0</v>
      </c>
      <c r="F3461" s="1" t="s">
        <v>3484</v>
      </c>
      <c r="G3461" s="1">
        <v>0.284846340521</v>
      </c>
    </row>
    <row r="3462" ht="15.75" customHeight="1">
      <c r="A3462" s="1" t="str">
        <f t="shared" si="296"/>
        <v>DDX56</v>
      </c>
      <c r="B3462" s="1" t="s">
        <v>715</v>
      </c>
      <c r="C3462" s="1">
        <v>4.4613347E7</v>
      </c>
      <c r="D3462" s="1" t="s">
        <v>14</v>
      </c>
      <c r="E3462" s="1">
        <v>23.0</v>
      </c>
      <c r="F3462" s="1" t="s">
        <v>3485</v>
      </c>
      <c r="G3462" s="1">
        <v>0.0168333957274</v>
      </c>
    </row>
    <row r="3463" ht="15.75" customHeight="1">
      <c r="A3463" s="1" t="str">
        <f t="shared" si="296"/>
        <v>DDX56</v>
      </c>
      <c r="B3463" s="1" t="s">
        <v>715</v>
      </c>
      <c r="C3463" s="1">
        <v>4.4613351E7</v>
      </c>
      <c r="D3463" s="1" t="s">
        <v>8</v>
      </c>
      <c r="E3463" s="1">
        <v>22.0</v>
      </c>
      <c r="F3463" s="1" t="s">
        <v>3486</v>
      </c>
      <c r="G3463" s="1">
        <v>-0.0295876132776</v>
      </c>
    </row>
    <row r="3464" ht="15.75" customHeight="1">
      <c r="A3464" s="1" t="str">
        <f t="shared" si="296"/>
        <v>DDX56</v>
      </c>
      <c r="B3464" s="1" t="s">
        <v>715</v>
      </c>
      <c r="C3464" s="1">
        <v>4.4613568E7</v>
      </c>
      <c r="D3464" s="1" t="s">
        <v>8</v>
      </c>
      <c r="E3464" s="1">
        <v>24.0</v>
      </c>
      <c r="F3464" s="1" t="s">
        <v>3487</v>
      </c>
      <c r="G3464" s="1">
        <v>0.0211638043207</v>
      </c>
    </row>
    <row r="3465" ht="15.75" customHeight="1">
      <c r="A3465" s="1" t="str">
        <f t="shared" si="296"/>
        <v>DDX56</v>
      </c>
      <c r="B3465" s="1" t="s">
        <v>715</v>
      </c>
      <c r="C3465" s="1">
        <v>4.46133E7</v>
      </c>
      <c r="D3465" s="1" t="s">
        <v>8</v>
      </c>
      <c r="E3465" s="1">
        <v>24.0</v>
      </c>
      <c r="F3465" s="1" t="s">
        <v>3488</v>
      </c>
      <c r="G3465" s="1">
        <v>0.140922812783</v>
      </c>
    </row>
    <row r="3466" ht="15.75" customHeight="1">
      <c r="A3466" s="1" t="str">
        <f t="shared" si="296"/>
        <v>DDX56</v>
      </c>
      <c r="B3466" s="1" t="s">
        <v>715</v>
      </c>
      <c r="C3466" s="1">
        <v>4.4613335E7</v>
      </c>
      <c r="D3466" s="1" t="s">
        <v>14</v>
      </c>
      <c r="E3466" s="1">
        <v>22.0</v>
      </c>
      <c r="F3466" s="1" t="s">
        <v>3489</v>
      </c>
      <c r="G3466" s="1">
        <v>1.76891269256</v>
      </c>
    </row>
    <row r="3467" ht="15.75" customHeight="1">
      <c r="A3467" s="1" t="str">
        <f t="shared" si="296"/>
        <v>DDX56</v>
      </c>
      <c r="B3467" s="1" t="s">
        <v>715</v>
      </c>
      <c r="C3467" s="1">
        <v>4.4613402E7</v>
      </c>
      <c r="D3467" s="1" t="s">
        <v>8</v>
      </c>
      <c r="E3467" s="1">
        <v>24.0</v>
      </c>
      <c r="F3467" s="1" t="s">
        <v>3490</v>
      </c>
      <c r="G3467" s="1">
        <v>-0.00261608879914</v>
      </c>
    </row>
    <row r="3468" ht="15.75" customHeight="1">
      <c r="A3468" s="1" t="str">
        <f t="shared" si="296"/>
        <v>DDX56</v>
      </c>
      <c r="B3468" s="1" t="s">
        <v>715</v>
      </c>
      <c r="C3468" s="1">
        <v>4.4613421E7</v>
      </c>
      <c r="D3468" s="1" t="s">
        <v>8</v>
      </c>
      <c r="E3468" s="1">
        <v>23.0</v>
      </c>
      <c r="F3468" s="1" t="s">
        <v>3491</v>
      </c>
      <c r="G3468" s="1">
        <v>0.633978720973</v>
      </c>
    </row>
    <row r="3469" ht="15.75" customHeight="1">
      <c r="A3469" s="1" t="str">
        <f t="shared" si="296"/>
        <v>DDX56</v>
      </c>
      <c r="B3469" s="1" t="s">
        <v>715</v>
      </c>
      <c r="C3469" s="1">
        <v>4.4613443E7</v>
      </c>
      <c r="D3469" s="1" t="s">
        <v>8</v>
      </c>
      <c r="E3469" s="1">
        <v>24.0</v>
      </c>
      <c r="F3469" s="1" t="s">
        <v>3492</v>
      </c>
      <c r="G3469" s="1">
        <v>0.560699428237</v>
      </c>
    </row>
    <row r="3470" ht="15.75" customHeight="1">
      <c r="A3470" s="1" t="str">
        <f t="shared" si="296"/>
        <v>DDX56</v>
      </c>
      <c r="B3470" s="1" t="s">
        <v>715</v>
      </c>
      <c r="C3470" s="1">
        <v>4.4613391E7</v>
      </c>
      <c r="D3470" s="1" t="s">
        <v>8</v>
      </c>
      <c r="E3470" s="1">
        <v>23.0</v>
      </c>
      <c r="F3470" s="1" t="s">
        <v>3493</v>
      </c>
      <c r="G3470" s="1">
        <v>0.597108586468</v>
      </c>
    </row>
    <row r="3471" ht="15.75" customHeight="1">
      <c r="A3471" s="1" t="str">
        <f t="shared" ref="A3471:A3490" si="297">"DDX6"</f>
        <v>DDX6</v>
      </c>
      <c r="B3471" s="1" t="s">
        <v>328</v>
      </c>
      <c r="C3471" s="1">
        <v>1.18661594E8</v>
      </c>
      <c r="D3471" s="1" t="s">
        <v>8</v>
      </c>
      <c r="E3471" s="1">
        <v>24.0</v>
      </c>
      <c r="F3471" s="1" t="s">
        <v>3494</v>
      </c>
      <c r="G3471" s="1">
        <v>0.712532055047</v>
      </c>
    </row>
    <row r="3472" ht="15.75" customHeight="1">
      <c r="A3472" s="1" t="str">
        <f t="shared" si="297"/>
        <v>DDX6</v>
      </c>
      <c r="B3472" s="1" t="s">
        <v>328</v>
      </c>
      <c r="C3472" s="1">
        <v>1.18661674E8</v>
      </c>
      <c r="D3472" s="1" t="s">
        <v>8</v>
      </c>
      <c r="E3472" s="1">
        <v>24.0</v>
      </c>
      <c r="F3472" s="1" t="s">
        <v>3495</v>
      </c>
      <c r="G3472" s="1">
        <v>0.486967062189</v>
      </c>
    </row>
    <row r="3473" ht="15.75" customHeight="1">
      <c r="A3473" s="1" t="str">
        <f t="shared" si="297"/>
        <v>DDX6</v>
      </c>
      <c r="B3473" s="1" t="s">
        <v>328</v>
      </c>
      <c r="C3473" s="1">
        <v>1.1866159E8</v>
      </c>
      <c r="D3473" s="1" t="s">
        <v>8</v>
      </c>
      <c r="E3473" s="1">
        <v>23.0</v>
      </c>
      <c r="F3473" s="1" t="s">
        <v>3496</v>
      </c>
      <c r="G3473" s="1">
        <v>0.193755252745</v>
      </c>
    </row>
    <row r="3474" ht="15.75" customHeight="1">
      <c r="A3474" s="1" t="str">
        <f t="shared" si="297"/>
        <v>DDX6</v>
      </c>
      <c r="B3474" s="1" t="s">
        <v>328</v>
      </c>
      <c r="C3474" s="1">
        <v>1.18661562E8</v>
      </c>
      <c r="D3474" s="1" t="s">
        <v>8</v>
      </c>
      <c r="E3474" s="1">
        <v>24.0</v>
      </c>
      <c r="F3474" s="1" t="s">
        <v>3497</v>
      </c>
      <c r="G3474" s="1">
        <v>0.15446229213</v>
      </c>
    </row>
    <row r="3475" ht="15.75" customHeight="1">
      <c r="A3475" s="1" t="str">
        <f t="shared" si="297"/>
        <v>DDX6</v>
      </c>
      <c r="B3475" s="1" t="s">
        <v>328</v>
      </c>
      <c r="C3475" s="1">
        <v>1.18661603E8</v>
      </c>
      <c r="D3475" s="1" t="s">
        <v>8</v>
      </c>
      <c r="E3475" s="1">
        <v>25.0</v>
      </c>
      <c r="F3475" s="1" t="s">
        <v>3498</v>
      </c>
      <c r="G3475" s="1">
        <v>0.444204571735</v>
      </c>
    </row>
    <row r="3476" ht="15.75" customHeight="1">
      <c r="A3476" s="1" t="str">
        <f t="shared" si="297"/>
        <v>DDX6</v>
      </c>
      <c r="B3476" s="1" t="s">
        <v>328</v>
      </c>
      <c r="C3476" s="1">
        <v>1.18661461E8</v>
      </c>
      <c r="D3476" s="1" t="s">
        <v>8</v>
      </c>
      <c r="E3476" s="1">
        <v>24.0</v>
      </c>
      <c r="F3476" s="1" t="s">
        <v>3499</v>
      </c>
      <c r="G3476" s="1">
        <v>0.0216861941057</v>
      </c>
    </row>
    <row r="3477" ht="15.75" customHeight="1">
      <c r="A3477" s="1" t="str">
        <f t="shared" si="297"/>
        <v>DDX6</v>
      </c>
      <c r="B3477" s="1" t="s">
        <v>328</v>
      </c>
      <c r="C3477" s="1">
        <v>1.18661397E8</v>
      </c>
      <c r="D3477" s="1" t="s">
        <v>8</v>
      </c>
      <c r="E3477" s="1">
        <v>23.0</v>
      </c>
      <c r="F3477" s="1" t="s">
        <v>3500</v>
      </c>
      <c r="G3477" s="1">
        <v>0.0607676925263</v>
      </c>
    </row>
    <row r="3478" ht="15.75" customHeight="1">
      <c r="A3478" s="1" t="str">
        <f t="shared" si="297"/>
        <v>DDX6</v>
      </c>
      <c r="B3478" s="1" t="s">
        <v>328</v>
      </c>
      <c r="C3478" s="1">
        <v>1.18661602E8</v>
      </c>
      <c r="D3478" s="1" t="s">
        <v>14</v>
      </c>
      <c r="E3478" s="1">
        <v>28.0</v>
      </c>
      <c r="F3478" s="1" t="s">
        <v>3501</v>
      </c>
      <c r="G3478" s="1">
        <v>-0.0294906392417</v>
      </c>
    </row>
    <row r="3479" ht="15.75" customHeight="1">
      <c r="A3479" s="1" t="str">
        <f t="shared" si="297"/>
        <v>DDX6</v>
      </c>
      <c r="B3479" s="1" t="s">
        <v>328</v>
      </c>
      <c r="C3479" s="1">
        <v>1.1866151E8</v>
      </c>
      <c r="D3479" s="1" t="s">
        <v>14</v>
      </c>
      <c r="E3479" s="1">
        <v>24.0</v>
      </c>
      <c r="F3479" s="1" t="s">
        <v>3502</v>
      </c>
      <c r="G3479" s="1">
        <v>0.068256904629</v>
      </c>
    </row>
    <row r="3480" ht="15.75" customHeight="1">
      <c r="A3480" s="1" t="str">
        <f t="shared" si="297"/>
        <v>DDX6</v>
      </c>
      <c r="B3480" s="1" t="s">
        <v>328</v>
      </c>
      <c r="C3480" s="1">
        <v>1.18661779E8</v>
      </c>
      <c r="D3480" s="1" t="s">
        <v>8</v>
      </c>
      <c r="E3480" s="1">
        <v>24.0</v>
      </c>
      <c r="F3480" s="1" t="s">
        <v>3503</v>
      </c>
      <c r="G3480" s="1">
        <v>0.097703164723</v>
      </c>
    </row>
    <row r="3481" ht="15.75" customHeight="1">
      <c r="A3481" s="1" t="str">
        <f t="shared" si="297"/>
        <v>DDX6</v>
      </c>
      <c r="B3481" s="1" t="s">
        <v>328</v>
      </c>
      <c r="C3481" s="1">
        <v>1.186617E8</v>
      </c>
      <c r="D3481" s="1" t="s">
        <v>8</v>
      </c>
      <c r="E3481" s="1">
        <v>23.0</v>
      </c>
      <c r="F3481" s="1" t="s">
        <v>3504</v>
      </c>
      <c r="G3481" s="1">
        <v>0.81479804403</v>
      </c>
    </row>
    <row r="3482" ht="15.75" customHeight="1">
      <c r="A3482" s="1" t="str">
        <f t="shared" si="297"/>
        <v>DDX6</v>
      </c>
      <c r="B3482" s="1" t="s">
        <v>328</v>
      </c>
      <c r="C3482" s="1">
        <v>1.18661671E8</v>
      </c>
      <c r="D3482" s="1" t="s">
        <v>8</v>
      </c>
      <c r="E3482" s="1">
        <v>24.0</v>
      </c>
      <c r="F3482" s="1" t="s">
        <v>3505</v>
      </c>
      <c r="G3482" s="1">
        <v>1.34955860677</v>
      </c>
    </row>
    <row r="3483" ht="15.75" customHeight="1">
      <c r="A3483" s="1" t="str">
        <f t="shared" si="297"/>
        <v>DDX6</v>
      </c>
      <c r="B3483" s="1" t="s">
        <v>328</v>
      </c>
      <c r="C3483" s="1">
        <v>1.18661327E8</v>
      </c>
      <c r="D3483" s="1" t="s">
        <v>8</v>
      </c>
      <c r="E3483" s="1">
        <v>23.0</v>
      </c>
      <c r="F3483" s="1" t="s">
        <v>3506</v>
      </c>
      <c r="G3483" s="1">
        <v>0.109967490456</v>
      </c>
    </row>
    <row r="3484" ht="15.75" customHeight="1">
      <c r="A3484" s="1" t="str">
        <f t="shared" si="297"/>
        <v>DDX6</v>
      </c>
      <c r="B3484" s="1" t="s">
        <v>328</v>
      </c>
      <c r="C3484" s="1">
        <v>1.1866137E8</v>
      </c>
      <c r="D3484" s="1" t="s">
        <v>8</v>
      </c>
      <c r="E3484" s="1">
        <v>24.0</v>
      </c>
      <c r="F3484" s="1" t="s">
        <v>3507</v>
      </c>
      <c r="G3484" s="1">
        <v>-0.0477243049874</v>
      </c>
    </row>
    <row r="3485" ht="15.75" customHeight="1">
      <c r="A3485" s="1" t="str">
        <f t="shared" si="297"/>
        <v>DDX6</v>
      </c>
      <c r="B3485" s="1" t="s">
        <v>328</v>
      </c>
      <c r="C3485" s="1">
        <v>1.18661554E8</v>
      </c>
      <c r="D3485" s="1" t="s">
        <v>8</v>
      </c>
      <c r="E3485" s="1">
        <v>26.0</v>
      </c>
      <c r="F3485" s="1" t="s">
        <v>3508</v>
      </c>
      <c r="G3485" s="1">
        <v>0.092811065889</v>
      </c>
    </row>
    <row r="3486" ht="15.75" customHeight="1">
      <c r="A3486" s="1" t="str">
        <f t="shared" si="297"/>
        <v>DDX6</v>
      </c>
      <c r="B3486" s="1" t="s">
        <v>328</v>
      </c>
      <c r="C3486" s="1">
        <v>1.18661562E8</v>
      </c>
      <c r="D3486" s="1" t="s">
        <v>8</v>
      </c>
      <c r="E3486" s="1">
        <v>23.0</v>
      </c>
      <c r="F3486" s="1" t="s">
        <v>3509</v>
      </c>
      <c r="G3486" s="1">
        <v>0.133287256128</v>
      </c>
    </row>
    <row r="3487" ht="15.75" customHeight="1">
      <c r="A3487" s="1" t="str">
        <f t="shared" si="297"/>
        <v>DDX6</v>
      </c>
      <c r="B3487" s="1" t="s">
        <v>328</v>
      </c>
      <c r="C3487" s="1">
        <v>1.18661569E8</v>
      </c>
      <c r="D3487" s="1" t="s">
        <v>8</v>
      </c>
      <c r="E3487" s="1">
        <v>23.0</v>
      </c>
      <c r="F3487" s="1" t="s">
        <v>3510</v>
      </c>
      <c r="G3487" s="1">
        <v>0.430704750815</v>
      </c>
    </row>
    <row r="3488" ht="15.75" customHeight="1">
      <c r="A3488" s="1" t="str">
        <f t="shared" si="297"/>
        <v>DDX6</v>
      </c>
      <c r="B3488" s="1" t="s">
        <v>328</v>
      </c>
      <c r="C3488" s="1">
        <v>1.18661584E8</v>
      </c>
      <c r="D3488" s="1" t="s">
        <v>8</v>
      </c>
      <c r="E3488" s="1">
        <v>23.0</v>
      </c>
      <c r="F3488" s="1" t="s">
        <v>3511</v>
      </c>
      <c r="G3488" s="1">
        <v>0.0891329158215</v>
      </c>
    </row>
    <row r="3489" ht="15.75" customHeight="1">
      <c r="A3489" s="1" t="str">
        <f t="shared" si="297"/>
        <v>DDX6</v>
      </c>
      <c r="B3489" s="1" t="s">
        <v>328</v>
      </c>
      <c r="C3489" s="1">
        <v>1.18661705E8</v>
      </c>
      <c r="D3489" s="1" t="s">
        <v>8</v>
      </c>
      <c r="E3489" s="1">
        <v>24.0</v>
      </c>
      <c r="F3489" s="1" t="s">
        <v>3512</v>
      </c>
      <c r="G3489" s="1">
        <v>0.835643349199</v>
      </c>
    </row>
    <row r="3490" ht="15.75" customHeight="1">
      <c r="A3490" s="1" t="str">
        <f t="shared" si="297"/>
        <v>DDX6</v>
      </c>
      <c r="B3490" s="1" t="s">
        <v>328</v>
      </c>
      <c r="C3490" s="1">
        <v>1.18661625E8</v>
      </c>
      <c r="D3490" s="1" t="s">
        <v>14</v>
      </c>
      <c r="E3490" s="1">
        <v>27.0</v>
      </c>
      <c r="F3490" s="1" t="s">
        <v>3513</v>
      </c>
      <c r="G3490" s="1">
        <v>0.14970089</v>
      </c>
    </row>
    <row r="3491" ht="15.75" customHeight="1">
      <c r="A3491" s="1" t="str">
        <f t="shared" ref="A3491:A3500" si="298">"DENND1A"</f>
        <v>DENND1A</v>
      </c>
      <c r="B3491" s="1" t="s">
        <v>298</v>
      </c>
      <c r="C3491" s="1">
        <v>1.26692307E8</v>
      </c>
      <c r="D3491" s="1" t="s">
        <v>8</v>
      </c>
      <c r="E3491" s="1">
        <v>24.0</v>
      </c>
      <c r="F3491" s="1" t="s">
        <v>3514</v>
      </c>
      <c r="G3491" s="1">
        <v>0.285539984166</v>
      </c>
    </row>
    <row r="3492" ht="15.75" customHeight="1">
      <c r="A3492" s="1" t="str">
        <f t="shared" si="298"/>
        <v>DENND1A</v>
      </c>
      <c r="B3492" s="1" t="s">
        <v>298</v>
      </c>
      <c r="C3492" s="1">
        <v>1.26692385E8</v>
      </c>
      <c r="D3492" s="1" t="s">
        <v>8</v>
      </c>
      <c r="E3492" s="1">
        <v>24.0</v>
      </c>
      <c r="F3492" s="1" t="s">
        <v>3515</v>
      </c>
      <c r="G3492" s="1">
        <v>0.762923656644</v>
      </c>
    </row>
    <row r="3493" ht="15.75" customHeight="1">
      <c r="A3493" s="1" t="str">
        <f t="shared" si="298"/>
        <v>DENND1A</v>
      </c>
      <c r="B3493" s="1" t="s">
        <v>298</v>
      </c>
      <c r="C3493" s="1">
        <v>1.26692349E8</v>
      </c>
      <c r="D3493" s="1" t="s">
        <v>8</v>
      </c>
      <c r="E3493" s="1">
        <v>23.0</v>
      </c>
      <c r="F3493" s="1" t="s">
        <v>3516</v>
      </c>
      <c r="G3493" s="1">
        <v>0.286484323896</v>
      </c>
    </row>
    <row r="3494" ht="15.75" customHeight="1">
      <c r="A3494" s="1" t="str">
        <f t="shared" si="298"/>
        <v>DENND1A</v>
      </c>
      <c r="B3494" s="1" t="s">
        <v>298</v>
      </c>
      <c r="C3494" s="1">
        <v>1.26692343E8</v>
      </c>
      <c r="D3494" s="1" t="s">
        <v>8</v>
      </c>
      <c r="E3494" s="1">
        <v>24.0</v>
      </c>
      <c r="F3494" s="1" t="s">
        <v>3517</v>
      </c>
      <c r="G3494" s="1">
        <v>0.526980645392</v>
      </c>
    </row>
    <row r="3495" ht="15.75" customHeight="1">
      <c r="A3495" s="1" t="str">
        <f t="shared" si="298"/>
        <v>DENND1A</v>
      </c>
      <c r="B3495" s="1" t="s">
        <v>298</v>
      </c>
      <c r="C3495" s="1">
        <v>1.26692312E8</v>
      </c>
      <c r="D3495" s="1" t="s">
        <v>8</v>
      </c>
      <c r="E3495" s="1">
        <v>24.0</v>
      </c>
      <c r="F3495" s="1" t="s">
        <v>3518</v>
      </c>
      <c r="G3495" s="1">
        <v>0.339929028362</v>
      </c>
    </row>
    <row r="3496" ht="15.75" customHeight="1">
      <c r="A3496" s="1" t="str">
        <f t="shared" si="298"/>
        <v>DENND1A</v>
      </c>
      <c r="B3496" s="1" t="s">
        <v>298</v>
      </c>
      <c r="C3496" s="1">
        <v>1.26692215E8</v>
      </c>
      <c r="D3496" s="1" t="s">
        <v>8</v>
      </c>
      <c r="E3496" s="1">
        <v>25.0</v>
      </c>
      <c r="F3496" s="1" t="s">
        <v>3519</v>
      </c>
      <c r="G3496" s="1">
        <v>0.61580920408</v>
      </c>
    </row>
    <row r="3497" ht="15.75" customHeight="1">
      <c r="A3497" s="1" t="str">
        <f t="shared" si="298"/>
        <v>DENND1A</v>
      </c>
      <c r="B3497" s="1" t="s">
        <v>298</v>
      </c>
      <c r="C3497" s="1">
        <v>1.26692206E8</v>
      </c>
      <c r="D3497" s="1" t="s">
        <v>8</v>
      </c>
      <c r="E3497" s="1">
        <v>24.0</v>
      </c>
      <c r="F3497" s="1" t="s">
        <v>3520</v>
      </c>
      <c r="G3497" s="1">
        <v>1.12961549046</v>
      </c>
    </row>
    <row r="3498" ht="15.75" customHeight="1">
      <c r="A3498" s="1" t="str">
        <f t="shared" si="298"/>
        <v>DENND1A</v>
      </c>
      <c r="B3498" s="1" t="s">
        <v>298</v>
      </c>
      <c r="C3498" s="1">
        <v>1.26692378E8</v>
      </c>
      <c r="D3498" s="1" t="s">
        <v>14</v>
      </c>
      <c r="E3498" s="1">
        <v>24.0</v>
      </c>
      <c r="F3498" s="1" t="s">
        <v>3521</v>
      </c>
      <c r="G3498" s="1">
        <v>0.197152648853</v>
      </c>
    </row>
    <row r="3499" ht="15.75" customHeight="1">
      <c r="A3499" s="1" t="str">
        <f t="shared" si="298"/>
        <v>DENND1A</v>
      </c>
      <c r="B3499" s="1" t="s">
        <v>298</v>
      </c>
      <c r="C3499" s="1">
        <v>1.2669237E8</v>
      </c>
      <c r="D3499" s="1" t="s">
        <v>8</v>
      </c>
      <c r="E3499" s="1">
        <v>23.0</v>
      </c>
      <c r="F3499" s="1" t="s">
        <v>3522</v>
      </c>
      <c r="G3499" s="1">
        <v>0.802975542492</v>
      </c>
    </row>
    <row r="3500" ht="15.75" customHeight="1">
      <c r="A3500" s="1" t="str">
        <f t="shared" si="298"/>
        <v>DENND1A</v>
      </c>
      <c r="B3500" s="1" t="s">
        <v>298</v>
      </c>
      <c r="C3500" s="1">
        <v>1.26692193E8</v>
      </c>
      <c r="D3500" s="1" t="s">
        <v>14</v>
      </c>
      <c r="E3500" s="1">
        <v>25.0</v>
      </c>
      <c r="F3500" s="1" t="s">
        <v>3523</v>
      </c>
      <c r="G3500" s="1">
        <v>1.06740896705</v>
      </c>
    </row>
    <row r="3501" ht="15.75" customHeight="1">
      <c r="A3501" s="1" t="str">
        <f t="shared" ref="A3501:A3510" si="299">"DENR"</f>
        <v>DENR</v>
      </c>
      <c r="B3501" s="1" t="s">
        <v>379</v>
      </c>
      <c r="C3501" s="1">
        <v>1.2323733E8</v>
      </c>
      <c r="D3501" s="1" t="s">
        <v>8</v>
      </c>
      <c r="E3501" s="1">
        <v>24.0</v>
      </c>
      <c r="F3501" s="1" t="s">
        <v>3524</v>
      </c>
      <c r="G3501" s="1">
        <v>0.537941267035</v>
      </c>
    </row>
    <row r="3502" ht="15.75" customHeight="1">
      <c r="A3502" s="1" t="str">
        <f t="shared" si="299"/>
        <v>DENR</v>
      </c>
      <c r="B3502" s="1" t="s">
        <v>379</v>
      </c>
      <c r="C3502" s="1">
        <v>1.23237304E8</v>
      </c>
      <c r="D3502" s="1" t="s">
        <v>8</v>
      </c>
      <c r="E3502" s="1">
        <v>24.0</v>
      </c>
      <c r="F3502" s="1" t="s">
        <v>3525</v>
      </c>
      <c r="G3502" s="1">
        <v>0.124661746505</v>
      </c>
    </row>
    <row r="3503" ht="15.75" customHeight="1">
      <c r="A3503" s="1" t="str">
        <f t="shared" si="299"/>
        <v>DENR</v>
      </c>
      <c r="B3503" s="1" t="s">
        <v>379</v>
      </c>
      <c r="C3503" s="1">
        <v>1.23237313E8</v>
      </c>
      <c r="D3503" s="1" t="s">
        <v>8</v>
      </c>
      <c r="E3503" s="1">
        <v>23.0</v>
      </c>
      <c r="F3503" s="1" t="s">
        <v>3526</v>
      </c>
      <c r="G3503" s="1">
        <v>0.350813851035</v>
      </c>
    </row>
    <row r="3504" ht="15.75" customHeight="1">
      <c r="A3504" s="1" t="str">
        <f t="shared" si="299"/>
        <v>DENR</v>
      </c>
      <c r="B3504" s="1" t="s">
        <v>379</v>
      </c>
      <c r="C3504" s="1">
        <v>1.23237577E8</v>
      </c>
      <c r="D3504" s="1" t="s">
        <v>14</v>
      </c>
      <c r="E3504" s="1">
        <v>24.0</v>
      </c>
      <c r="F3504" s="1" t="s">
        <v>3527</v>
      </c>
      <c r="G3504" s="1">
        <v>0.151041935698</v>
      </c>
    </row>
    <row r="3505" ht="15.75" customHeight="1">
      <c r="A3505" s="1" t="str">
        <f t="shared" si="299"/>
        <v>DENR</v>
      </c>
      <c r="B3505" s="1" t="s">
        <v>379</v>
      </c>
      <c r="C3505" s="1">
        <v>1.2323755E8</v>
      </c>
      <c r="D3505" s="1" t="s">
        <v>14</v>
      </c>
      <c r="E3505" s="1">
        <v>24.0</v>
      </c>
      <c r="F3505" s="1" t="s">
        <v>3528</v>
      </c>
      <c r="G3505" s="1">
        <v>0.656128511605</v>
      </c>
    </row>
    <row r="3506" ht="15.75" customHeight="1">
      <c r="A3506" s="1" t="str">
        <f t="shared" si="299"/>
        <v>DENR</v>
      </c>
      <c r="B3506" s="1" t="s">
        <v>379</v>
      </c>
      <c r="C3506" s="1">
        <v>1.23237344E8</v>
      </c>
      <c r="D3506" s="1" t="s">
        <v>8</v>
      </c>
      <c r="E3506" s="1">
        <v>21.0</v>
      </c>
      <c r="F3506" s="1" t="s">
        <v>3529</v>
      </c>
      <c r="G3506" s="1">
        <v>0.00380192713173</v>
      </c>
    </row>
    <row r="3507" ht="15.75" customHeight="1">
      <c r="A3507" s="1" t="str">
        <f t="shared" si="299"/>
        <v>DENR</v>
      </c>
      <c r="B3507" s="1" t="s">
        <v>379</v>
      </c>
      <c r="C3507" s="1">
        <v>1.23237378E8</v>
      </c>
      <c r="D3507" s="1" t="s">
        <v>14</v>
      </c>
      <c r="E3507" s="1">
        <v>23.0</v>
      </c>
      <c r="F3507" s="1" t="s">
        <v>3530</v>
      </c>
      <c r="G3507" s="1">
        <v>-0.0518066659701</v>
      </c>
    </row>
    <row r="3508" ht="15.75" customHeight="1">
      <c r="A3508" s="1" t="str">
        <f t="shared" si="299"/>
        <v>DENR</v>
      </c>
      <c r="B3508" s="1" t="s">
        <v>379</v>
      </c>
      <c r="C3508" s="1">
        <v>1.23237393E8</v>
      </c>
      <c r="D3508" s="1" t="s">
        <v>14</v>
      </c>
      <c r="E3508" s="1">
        <v>24.0</v>
      </c>
      <c r="F3508" s="1" t="s">
        <v>3531</v>
      </c>
      <c r="G3508" s="1">
        <v>0.27541212986</v>
      </c>
    </row>
    <row r="3509" ht="15.75" customHeight="1">
      <c r="A3509" s="1" t="str">
        <f t="shared" si="299"/>
        <v>DENR</v>
      </c>
      <c r="B3509" s="1" t="s">
        <v>379</v>
      </c>
      <c r="C3509" s="1">
        <v>1.23237405E8</v>
      </c>
      <c r="D3509" s="1" t="s">
        <v>14</v>
      </c>
      <c r="E3509" s="1">
        <v>23.0</v>
      </c>
      <c r="F3509" s="1" t="s">
        <v>3532</v>
      </c>
      <c r="G3509" s="1">
        <v>1.1074726812</v>
      </c>
    </row>
    <row r="3510" ht="15.75" customHeight="1">
      <c r="A3510" s="1" t="str">
        <f t="shared" si="299"/>
        <v>DENR</v>
      </c>
      <c r="B3510" s="1" t="s">
        <v>379</v>
      </c>
      <c r="C3510" s="1">
        <v>1.23237441E8</v>
      </c>
      <c r="D3510" s="1" t="s">
        <v>14</v>
      </c>
      <c r="E3510" s="1">
        <v>23.0</v>
      </c>
      <c r="F3510" s="1" t="s">
        <v>3533</v>
      </c>
      <c r="G3510" s="1">
        <v>1.23639880719</v>
      </c>
    </row>
    <row r="3511" ht="15.75" customHeight="1">
      <c r="A3511" s="1" t="str">
        <f t="shared" ref="A3511:A3519" si="300">"DERL2"</f>
        <v>DERL2</v>
      </c>
      <c r="B3511" s="1" t="s">
        <v>39</v>
      </c>
      <c r="C3511" s="1">
        <v>5389239.0</v>
      </c>
      <c r="D3511" s="1" t="s">
        <v>8</v>
      </c>
      <c r="E3511" s="1">
        <v>23.0</v>
      </c>
      <c r="F3511" s="1" t="s">
        <v>3534</v>
      </c>
      <c r="G3511" s="1">
        <v>0.608733777345</v>
      </c>
    </row>
    <row r="3512" ht="15.75" customHeight="1">
      <c r="A3512" s="1" t="str">
        <f t="shared" si="300"/>
        <v>DERL2</v>
      </c>
      <c r="B3512" s="1" t="s">
        <v>39</v>
      </c>
      <c r="C3512" s="1">
        <v>5389249.0</v>
      </c>
      <c r="D3512" s="1" t="s">
        <v>8</v>
      </c>
      <c r="E3512" s="1">
        <v>22.0</v>
      </c>
      <c r="F3512" s="1" t="s">
        <v>3535</v>
      </c>
      <c r="G3512" s="1">
        <v>0.811344117645</v>
      </c>
    </row>
    <row r="3513" ht="15.75" customHeight="1">
      <c r="A3513" s="1" t="str">
        <f t="shared" si="300"/>
        <v>DERL2</v>
      </c>
      <c r="B3513" s="1" t="s">
        <v>39</v>
      </c>
      <c r="C3513" s="1">
        <v>5389262.0</v>
      </c>
      <c r="D3513" s="1" t="s">
        <v>8</v>
      </c>
      <c r="E3513" s="1">
        <v>23.0</v>
      </c>
      <c r="F3513" s="1" t="s">
        <v>3536</v>
      </c>
      <c r="G3513" s="1">
        <v>0.361984860683</v>
      </c>
    </row>
    <row r="3514" ht="15.75" customHeight="1">
      <c r="A3514" s="1" t="str">
        <f t="shared" si="300"/>
        <v>DERL2</v>
      </c>
      <c r="B3514" s="1" t="s">
        <v>39</v>
      </c>
      <c r="C3514" s="1">
        <v>5389293.0</v>
      </c>
      <c r="D3514" s="1" t="s">
        <v>8</v>
      </c>
      <c r="E3514" s="1">
        <v>24.0</v>
      </c>
      <c r="F3514" s="1" t="s">
        <v>3537</v>
      </c>
      <c r="G3514" s="1">
        <v>-0.0921204441726</v>
      </c>
    </row>
    <row r="3515" ht="15.75" customHeight="1">
      <c r="A3515" s="1" t="str">
        <f t="shared" si="300"/>
        <v>DERL2</v>
      </c>
      <c r="B3515" s="1" t="s">
        <v>39</v>
      </c>
      <c r="C3515" s="1">
        <v>5389307.0</v>
      </c>
      <c r="D3515" s="1" t="s">
        <v>8</v>
      </c>
      <c r="E3515" s="1">
        <v>24.0</v>
      </c>
      <c r="F3515" s="1" t="s">
        <v>3538</v>
      </c>
      <c r="G3515" s="1">
        <v>0.0315165111495</v>
      </c>
    </row>
    <row r="3516" ht="15.75" customHeight="1">
      <c r="A3516" s="1" t="str">
        <f t="shared" si="300"/>
        <v>DERL2</v>
      </c>
      <c r="B3516" s="1" t="s">
        <v>39</v>
      </c>
      <c r="C3516" s="1">
        <v>5389442.0</v>
      </c>
      <c r="D3516" s="1" t="s">
        <v>14</v>
      </c>
      <c r="E3516" s="1">
        <v>24.0</v>
      </c>
      <c r="F3516" s="1" t="s">
        <v>3539</v>
      </c>
      <c r="G3516" s="1">
        <v>1.57992210501</v>
      </c>
    </row>
    <row r="3517" ht="15.75" customHeight="1">
      <c r="A3517" s="1" t="str">
        <f t="shared" si="300"/>
        <v>DERL2</v>
      </c>
      <c r="B3517" s="1" t="s">
        <v>39</v>
      </c>
      <c r="C3517" s="1">
        <v>5389485.0</v>
      </c>
      <c r="D3517" s="1" t="s">
        <v>8</v>
      </c>
      <c r="E3517" s="1">
        <v>23.0</v>
      </c>
      <c r="F3517" s="1" t="s">
        <v>3540</v>
      </c>
      <c r="G3517" s="1">
        <v>0.104784226649</v>
      </c>
    </row>
    <row r="3518" ht="15.75" customHeight="1">
      <c r="A3518" s="1" t="str">
        <f t="shared" si="300"/>
        <v>DERL2</v>
      </c>
      <c r="B3518" s="1" t="s">
        <v>39</v>
      </c>
      <c r="C3518" s="1">
        <v>5389456.0</v>
      </c>
      <c r="D3518" s="1" t="s">
        <v>8</v>
      </c>
      <c r="E3518" s="1">
        <v>22.0</v>
      </c>
      <c r="F3518" s="1" t="s">
        <v>3541</v>
      </c>
      <c r="G3518" s="1">
        <v>0.549604264546</v>
      </c>
    </row>
    <row r="3519" ht="15.75" customHeight="1">
      <c r="A3519" s="1" t="str">
        <f t="shared" si="300"/>
        <v>DERL2</v>
      </c>
      <c r="B3519" s="1" t="s">
        <v>39</v>
      </c>
      <c r="C3519" s="1">
        <v>5389276.0</v>
      </c>
      <c r="D3519" s="1" t="s">
        <v>8</v>
      </c>
      <c r="E3519" s="1">
        <v>23.0</v>
      </c>
      <c r="F3519" s="1" t="s">
        <v>3542</v>
      </c>
      <c r="G3519" s="1">
        <v>0.250239045888</v>
      </c>
    </row>
    <row r="3520" ht="15.75" customHeight="1">
      <c r="A3520" s="1" t="str">
        <f t="shared" ref="A3520:A3529" si="301">"DET1"</f>
        <v>DET1</v>
      </c>
      <c r="B3520" s="1" t="s">
        <v>425</v>
      </c>
      <c r="C3520" s="1">
        <v>8.9089798E7</v>
      </c>
      <c r="D3520" s="1" t="s">
        <v>14</v>
      </c>
      <c r="E3520" s="1">
        <v>23.0</v>
      </c>
      <c r="F3520" s="1" t="s">
        <v>3543</v>
      </c>
      <c r="G3520" s="1">
        <v>1.03884229216</v>
      </c>
    </row>
    <row r="3521" ht="15.75" customHeight="1">
      <c r="A3521" s="1" t="str">
        <f t="shared" si="301"/>
        <v>DET1</v>
      </c>
      <c r="B3521" s="1" t="s">
        <v>425</v>
      </c>
      <c r="C3521" s="1">
        <v>8.908961E7</v>
      </c>
      <c r="D3521" s="1" t="s">
        <v>8</v>
      </c>
      <c r="E3521" s="1">
        <v>24.0</v>
      </c>
      <c r="F3521" s="1" t="s">
        <v>3544</v>
      </c>
      <c r="G3521" s="1">
        <v>0.0857863108926</v>
      </c>
    </row>
    <row r="3522" ht="15.75" customHeight="1">
      <c r="A3522" s="1" t="str">
        <f t="shared" si="301"/>
        <v>DET1</v>
      </c>
      <c r="B3522" s="1" t="s">
        <v>425</v>
      </c>
      <c r="C3522" s="1">
        <v>8.9089809E7</v>
      </c>
      <c r="D3522" s="1" t="s">
        <v>8</v>
      </c>
      <c r="E3522" s="1">
        <v>24.0</v>
      </c>
      <c r="F3522" s="1" t="s">
        <v>3545</v>
      </c>
      <c r="G3522" s="1">
        <v>0.607504892285</v>
      </c>
    </row>
    <row r="3523" ht="15.75" customHeight="1">
      <c r="A3523" s="1" t="str">
        <f t="shared" si="301"/>
        <v>DET1</v>
      </c>
      <c r="B3523" s="1" t="s">
        <v>425</v>
      </c>
      <c r="C3523" s="1">
        <v>8.9089865E7</v>
      </c>
      <c r="D3523" s="1" t="s">
        <v>8</v>
      </c>
      <c r="E3523" s="1">
        <v>24.0</v>
      </c>
      <c r="F3523" s="1" t="s">
        <v>3546</v>
      </c>
      <c r="G3523" s="1">
        <v>0.948478881842</v>
      </c>
    </row>
    <row r="3524" ht="15.75" customHeight="1">
      <c r="A3524" s="1" t="str">
        <f t="shared" si="301"/>
        <v>DET1</v>
      </c>
      <c r="B3524" s="1" t="s">
        <v>425</v>
      </c>
      <c r="C3524" s="1">
        <v>8.9089872E7</v>
      </c>
      <c r="D3524" s="1" t="s">
        <v>8</v>
      </c>
      <c r="E3524" s="1">
        <v>24.0</v>
      </c>
      <c r="F3524" s="1" t="s">
        <v>3547</v>
      </c>
      <c r="G3524" s="1">
        <v>0.423382759938</v>
      </c>
    </row>
    <row r="3525" ht="15.75" customHeight="1">
      <c r="A3525" s="1" t="str">
        <f t="shared" si="301"/>
        <v>DET1</v>
      </c>
      <c r="B3525" s="1" t="s">
        <v>425</v>
      </c>
      <c r="C3525" s="1">
        <v>8.9089888E7</v>
      </c>
      <c r="D3525" s="1" t="s">
        <v>8</v>
      </c>
      <c r="E3525" s="1">
        <v>23.0</v>
      </c>
      <c r="F3525" s="1" t="s">
        <v>3548</v>
      </c>
      <c r="G3525" s="1">
        <v>0.217843996671</v>
      </c>
    </row>
    <row r="3526" ht="15.75" customHeight="1">
      <c r="A3526" s="1" t="str">
        <f t="shared" si="301"/>
        <v>DET1</v>
      </c>
      <c r="B3526" s="1" t="s">
        <v>425</v>
      </c>
      <c r="C3526" s="1">
        <v>8.9089894E7</v>
      </c>
      <c r="D3526" s="1" t="s">
        <v>8</v>
      </c>
      <c r="E3526" s="1">
        <v>23.0</v>
      </c>
      <c r="F3526" s="1" t="s">
        <v>3549</v>
      </c>
      <c r="G3526" s="1">
        <v>0.299774151516</v>
      </c>
    </row>
    <row r="3527" ht="15.75" customHeight="1">
      <c r="A3527" s="1" t="str">
        <f t="shared" si="301"/>
        <v>DET1</v>
      </c>
      <c r="B3527" s="1" t="s">
        <v>425</v>
      </c>
      <c r="C3527" s="1">
        <v>8.9089735E7</v>
      </c>
      <c r="D3527" s="1" t="s">
        <v>14</v>
      </c>
      <c r="E3527" s="1">
        <v>24.0</v>
      </c>
      <c r="F3527" s="1" t="s">
        <v>3550</v>
      </c>
      <c r="G3527" s="1">
        <v>1.012678826</v>
      </c>
    </row>
    <row r="3528" ht="15.75" customHeight="1">
      <c r="A3528" s="1" t="str">
        <f t="shared" si="301"/>
        <v>DET1</v>
      </c>
      <c r="B3528" s="1" t="s">
        <v>425</v>
      </c>
      <c r="C3528" s="1">
        <v>8.9089907E7</v>
      </c>
      <c r="D3528" s="1" t="s">
        <v>14</v>
      </c>
      <c r="E3528" s="1">
        <v>24.0</v>
      </c>
      <c r="F3528" s="1" t="s">
        <v>3551</v>
      </c>
      <c r="G3528" s="1">
        <v>0.0814496872343</v>
      </c>
    </row>
    <row r="3529" ht="15.75" customHeight="1">
      <c r="A3529" s="1" t="str">
        <f t="shared" si="301"/>
        <v>DET1</v>
      </c>
      <c r="B3529" s="1" t="s">
        <v>425</v>
      </c>
      <c r="C3529" s="1">
        <v>8.9089748E7</v>
      </c>
      <c r="D3529" s="1" t="s">
        <v>14</v>
      </c>
      <c r="E3529" s="1">
        <v>24.0</v>
      </c>
      <c r="F3529" s="1" t="s">
        <v>3552</v>
      </c>
      <c r="G3529" s="1">
        <v>0.120489844943</v>
      </c>
    </row>
    <row r="3530" ht="15.75" customHeight="1">
      <c r="A3530" s="1" t="str">
        <f t="shared" ref="A3530:A3539" si="302">"DHCR24"</f>
        <v>DHCR24</v>
      </c>
      <c r="B3530" s="1" t="s">
        <v>108</v>
      </c>
      <c r="C3530" s="1">
        <v>5.5352886E7</v>
      </c>
      <c r="D3530" s="1" t="s">
        <v>8</v>
      </c>
      <c r="E3530" s="1">
        <v>24.0</v>
      </c>
      <c r="F3530" s="1" t="s">
        <v>3553</v>
      </c>
      <c r="G3530" s="1">
        <v>0.717799283229</v>
      </c>
    </row>
    <row r="3531" ht="15.75" customHeight="1">
      <c r="A3531" s="1" t="str">
        <f t="shared" si="302"/>
        <v>DHCR24</v>
      </c>
      <c r="B3531" s="1" t="s">
        <v>108</v>
      </c>
      <c r="C3531" s="1">
        <v>5.5352879E7</v>
      </c>
      <c r="D3531" s="1" t="s">
        <v>8</v>
      </c>
      <c r="E3531" s="1">
        <v>24.0</v>
      </c>
      <c r="F3531" s="1" t="s">
        <v>3554</v>
      </c>
      <c r="G3531" s="1">
        <v>0.241368954683</v>
      </c>
    </row>
    <row r="3532" ht="15.75" customHeight="1">
      <c r="A3532" s="1" t="str">
        <f t="shared" si="302"/>
        <v>DHCR24</v>
      </c>
      <c r="B3532" s="1" t="s">
        <v>108</v>
      </c>
      <c r="C3532" s="1">
        <v>5.5352871E7</v>
      </c>
      <c r="D3532" s="1" t="s">
        <v>8</v>
      </c>
      <c r="E3532" s="1">
        <v>24.0</v>
      </c>
      <c r="F3532" s="1" t="s">
        <v>3555</v>
      </c>
      <c r="G3532" s="1">
        <v>1.18020593601</v>
      </c>
    </row>
    <row r="3533" ht="15.75" customHeight="1">
      <c r="A3533" s="1" t="str">
        <f t="shared" si="302"/>
        <v>DHCR24</v>
      </c>
      <c r="B3533" s="1" t="s">
        <v>108</v>
      </c>
      <c r="C3533" s="1">
        <v>5.535286E7</v>
      </c>
      <c r="D3533" s="1" t="s">
        <v>8</v>
      </c>
      <c r="E3533" s="1">
        <v>23.0</v>
      </c>
      <c r="F3533" s="1" t="s">
        <v>3556</v>
      </c>
      <c r="G3533" s="1">
        <v>1.10199478076</v>
      </c>
    </row>
    <row r="3534" ht="15.75" customHeight="1">
      <c r="A3534" s="1" t="str">
        <f t="shared" si="302"/>
        <v>DHCR24</v>
      </c>
      <c r="B3534" s="1" t="s">
        <v>108</v>
      </c>
      <c r="C3534" s="1">
        <v>5.5352855E7</v>
      </c>
      <c r="D3534" s="1" t="s">
        <v>8</v>
      </c>
      <c r="E3534" s="1">
        <v>24.0</v>
      </c>
      <c r="F3534" s="1" t="s">
        <v>3557</v>
      </c>
      <c r="G3534" s="1">
        <v>0.472039679536</v>
      </c>
    </row>
    <row r="3535" ht="15.75" customHeight="1">
      <c r="A3535" s="1" t="str">
        <f t="shared" si="302"/>
        <v>DHCR24</v>
      </c>
      <c r="B3535" s="1" t="s">
        <v>108</v>
      </c>
      <c r="C3535" s="1">
        <v>5.5352671E7</v>
      </c>
      <c r="D3535" s="1" t="s">
        <v>14</v>
      </c>
      <c r="E3535" s="1">
        <v>24.0</v>
      </c>
      <c r="F3535" s="1" t="s">
        <v>3558</v>
      </c>
      <c r="G3535" s="1">
        <v>0.331209138427</v>
      </c>
    </row>
    <row r="3536" ht="15.75" customHeight="1">
      <c r="A3536" s="1" t="str">
        <f t="shared" si="302"/>
        <v>DHCR24</v>
      </c>
      <c r="B3536" s="1" t="s">
        <v>108</v>
      </c>
      <c r="C3536" s="1">
        <v>5.5352705E7</v>
      </c>
      <c r="D3536" s="1" t="s">
        <v>14</v>
      </c>
      <c r="E3536" s="1">
        <v>23.0</v>
      </c>
      <c r="F3536" s="1" t="s">
        <v>3559</v>
      </c>
      <c r="G3536" s="1">
        <v>0.395364208659</v>
      </c>
    </row>
    <row r="3537" ht="15.75" customHeight="1">
      <c r="A3537" s="1" t="str">
        <f t="shared" si="302"/>
        <v>DHCR24</v>
      </c>
      <c r="B3537" s="1" t="s">
        <v>108</v>
      </c>
      <c r="C3537" s="1">
        <v>5.535282E7</v>
      </c>
      <c r="D3537" s="1" t="s">
        <v>14</v>
      </c>
      <c r="E3537" s="1">
        <v>23.0</v>
      </c>
      <c r="F3537" s="1" t="s">
        <v>3560</v>
      </c>
      <c r="G3537" s="1">
        <v>0.700016487473</v>
      </c>
    </row>
    <row r="3538" ht="15.75" customHeight="1">
      <c r="A3538" s="1" t="str">
        <f t="shared" si="302"/>
        <v>DHCR24</v>
      </c>
      <c r="B3538" s="1" t="s">
        <v>108</v>
      </c>
      <c r="C3538" s="1">
        <v>5.5352922E7</v>
      </c>
      <c r="D3538" s="1" t="s">
        <v>14</v>
      </c>
      <c r="E3538" s="1">
        <v>24.0</v>
      </c>
      <c r="F3538" s="1" t="s">
        <v>3561</v>
      </c>
      <c r="G3538" s="1">
        <v>-0.102404763415</v>
      </c>
    </row>
    <row r="3539" ht="15.75" customHeight="1">
      <c r="A3539" s="1" t="str">
        <f t="shared" si="302"/>
        <v>DHCR24</v>
      </c>
      <c r="B3539" s="1" t="s">
        <v>108</v>
      </c>
      <c r="C3539" s="1">
        <v>5.5352908E7</v>
      </c>
      <c r="D3539" s="1" t="s">
        <v>8</v>
      </c>
      <c r="E3539" s="1">
        <v>23.0</v>
      </c>
      <c r="F3539" s="1" t="s">
        <v>3562</v>
      </c>
      <c r="G3539" s="1">
        <v>0.470276776569</v>
      </c>
    </row>
    <row r="3540" ht="15.75" customHeight="1">
      <c r="A3540" s="1" t="str">
        <f t="shared" ref="A3540:A3549" si="303">"DHDDS"</f>
        <v>DHDDS</v>
      </c>
      <c r="B3540" s="1" t="s">
        <v>108</v>
      </c>
      <c r="C3540" s="1">
        <v>2.6758953E7</v>
      </c>
      <c r="D3540" s="1" t="s">
        <v>14</v>
      </c>
      <c r="E3540" s="1">
        <v>24.0</v>
      </c>
      <c r="F3540" s="1" t="s">
        <v>3563</v>
      </c>
      <c r="G3540" s="1">
        <v>0.344528923191</v>
      </c>
    </row>
    <row r="3541" ht="15.75" customHeight="1">
      <c r="A3541" s="1" t="str">
        <f t="shared" si="303"/>
        <v>DHDDS</v>
      </c>
      <c r="B3541" s="1" t="s">
        <v>108</v>
      </c>
      <c r="C3541" s="1">
        <v>2.6758964E7</v>
      </c>
      <c r="D3541" s="1" t="s">
        <v>14</v>
      </c>
      <c r="E3541" s="1">
        <v>24.0</v>
      </c>
      <c r="F3541" s="1" t="s">
        <v>3564</v>
      </c>
      <c r="G3541" s="1">
        <v>0.0259686567048</v>
      </c>
    </row>
    <row r="3542" ht="15.75" customHeight="1">
      <c r="A3542" s="1" t="str">
        <f t="shared" si="303"/>
        <v>DHDDS</v>
      </c>
      <c r="B3542" s="1" t="s">
        <v>108</v>
      </c>
      <c r="C3542" s="1">
        <v>2.6759055E7</v>
      </c>
      <c r="D3542" s="1" t="s">
        <v>14</v>
      </c>
      <c r="E3542" s="1">
        <v>23.0</v>
      </c>
      <c r="F3542" s="1" t="s">
        <v>3565</v>
      </c>
      <c r="G3542" s="1">
        <v>0.180913391896</v>
      </c>
    </row>
    <row r="3543" ht="15.75" customHeight="1">
      <c r="A3543" s="1" t="str">
        <f t="shared" si="303"/>
        <v>DHDDS</v>
      </c>
      <c r="B3543" s="1" t="s">
        <v>108</v>
      </c>
      <c r="C3543" s="1">
        <v>2.6758968E7</v>
      </c>
      <c r="D3543" s="1" t="s">
        <v>8</v>
      </c>
      <c r="E3543" s="1">
        <v>24.0</v>
      </c>
      <c r="F3543" s="1" t="s">
        <v>3566</v>
      </c>
      <c r="G3543" s="1">
        <v>0.172834963863</v>
      </c>
    </row>
    <row r="3544" ht="15.75" customHeight="1">
      <c r="A3544" s="1" t="str">
        <f t="shared" si="303"/>
        <v>DHDDS</v>
      </c>
      <c r="B3544" s="1" t="s">
        <v>108</v>
      </c>
      <c r="C3544" s="1">
        <v>2.6758942E7</v>
      </c>
      <c r="D3544" s="1" t="s">
        <v>14</v>
      </c>
      <c r="E3544" s="1">
        <v>24.0</v>
      </c>
      <c r="F3544" s="1" t="s">
        <v>3567</v>
      </c>
      <c r="G3544" s="1">
        <v>0.748339383148</v>
      </c>
    </row>
    <row r="3545" ht="15.75" customHeight="1">
      <c r="A3545" s="1" t="str">
        <f t="shared" si="303"/>
        <v>DHDDS</v>
      </c>
      <c r="B3545" s="1" t="s">
        <v>108</v>
      </c>
      <c r="C3545" s="1">
        <v>2.6758827E7</v>
      </c>
      <c r="D3545" s="1" t="s">
        <v>8</v>
      </c>
      <c r="E3545" s="1">
        <v>23.0</v>
      </c>
      <c r="F3545" s="1" t="s">
        <v>3568</v>
      </c>
      <c r="G3545" s="1">
        <v>0.491713546907</v>
      </c>
    </row>
    <row r="3546" ht="15.75" customHeight="1">
      <c r="A3546" s="1" t="str">
        <f t="shared" si="303"/>
        <v>DHDDS</v>
      </c>
      <c r="B3546" s="1" t="s">
        <v>108</v>
      </c>
      <c r="C3546" s="1">
        <v>2.6758825E7</v>
      </c>
      <c r="D3546" s="1" t="s">
        <v>14</v>
      </c>
      <c r="E3546" s="1">
        <v>23.0</v>
      </c>
      <c r="F3546" s="1" t="s">
        <v>3569</v>
      </c>
      <c r="G3546" s="1">
        <v>0.0794205885266</v>
      </c>
    </row>
    <row r="3547" ht="15.75" customHeight="1">
      <c r="A3547" s="1" t="str">
        <f t="shared" si="303"/>
        <v>DHDDS</v>
      </c>
      <c r="B3547" s="1" t="s">
        <v>108</v>
      </c>
      <c r="C3547" s="1">
        <v>2.6758822E7</v>
      </c>
      <c r="D3547" s="1" t="s">
        <v>8</v>
      </c>
      <c r="E3547" s="1">
        <v>24.0</v>
      </c>
      <c r="F3547" s="1" t="s">
        <v>3570</v>
      </c>
      <c r="G3547" s="1">
        <v>0.0211182836094</v>
      </c>
    </row>
    <row r="3548" ht="15.75" customHeight="1">
      <c r="A3548" s="1" t="str">
        <f t="shared" si="303"/>
        <v>DHDDS</v>
      </c>
      <c r="B3548" s="1" t="s">
        <v>108</v>
      </c>
      <c r="C3548" s="1">
        <v>2.675885E7</v>
      </c>
      <c r="D3548" s="1" t="s">
        <v>8</v>
      </c>
      <c r="E3548" s="1">
        <v>24.0</v>
      </c>
      <c r="F3548" s="1" t="s">
        <v>3571</v>
      </c>
      <c r="G3548" s="1">
        <v>0.545809681672</v>
      </c>
    </row>
    <row r="3549" ht="15.75" customHeight="1">
      <c r="A3549" s="1" t="str">
        <f t="shared" si="303"/>
        <v>DHDDS</v>
      </c>
      <c r="B3549" s="1" t="s">
        <v>108</v>
      </c>
      <c r="C3549" s="1">
        <v>2.6758836E7</v>
      </c>
      <c r="D3549" s="1" t="s">
        <v>8</v>
      </c>
      <c r="E3549" s="1">
        <v>24.0</v>
      </c>
      <c r="F3549" s="1" t="s">
        <v>3572</v>
      </c>
      <c r="G3549" s="1">
        <v>1.70585093518</v>
      </c>
    </row>
    <row r="3550" ht="15.75" customHeight="1">
      <c r="A3550" s="1" t="str">
        <f t="shared" ref="A3550:A3559" si="304">"DHODH"</f>
        <v>DHODH</v>
      </c>
      <c r="B3550" s="1" t="s">
        <v>7</v>
      </c>
      <c r="C3550" s="1">
        <v>7.2042617E7</v>
      </c>
      <c r="D3550" s="1" t="s">
        <v>8</v>
      </c>
      <c r="E3550" s="1">
        <v>25.0</v>
      </c>
      <c r="F3550" s="1" t="s">
        <v>3573</v>
      </c>
      <c r="G3550" s="1">
        <v>0.0204444417425</v>
      </c>
    </row>
    <row r="3551" ht="15.75" customHeight="1">
      <c r="A3551" s="1" t="str">
        <f t="shared" si="304"/>
        <v>DHODH</v>
      </c>
      <c r="B3551" s="1" t="s">
        <v>7</v>
      </c>
      <c r="C3551" s="1">
        <v>7.2042626E7</v>
      </c>
      <c r="D3551" s="1" t="s">
        <v>14</v>
      </c>
      <c r="E3551" s="1">
        <v>24.0</v>
      </c>
      <c r="F3551" s="1" t="s">
        <v>3574</v>
      </c>
      <c r="G3551" s="1">
        <v>0.11279198621</v>
      </c>
    </row>
    <row r="3552" ht="15.75" customHeight="1">
      <c r="A3552" s="1" t="str">
        <f t="shared" si="304"/>
        <v>DHODH</v>
      </c>
      <c r="B3552" s="1" t="s">
        <v>7</v>
      </c>
      <c r="C3552" s="1">
        <v>7.2042659E7</v>
      </c>
      <c r="D3552" s="1" t="s">
        <v>14</v>
      </c>
      <c r="E3552" s="1">
        <v>23.0</v>
      </c>
      <c r="F3552" s="1" t="s">
        <v>3575</v>
      </c>
      <c r="G3552" s="1">
        <v>0.0402506193372</v>
      </c>
    </row>
    <row r="3553" ht="15.75" customHeight="1">
      <c r="A3553" s="1" t="str">
        <f t="shared" si="304"/>
        <v>DHODH</v>
      </c>
      <c r="B3553" s="1" t="s">
        <v>7</v>
      </c>
      <c r="C3553" s="1">
        <v>7.2042666E7</v>
      </c>
      <c r="D3553" s="1" t="s">
        <v>14</v>
      </c>
      <c r="E3553" s="1">
        <v>24.0</v>
      </c>
      <c r="F3553" s="1" t="s">
        <v>3576</v>
      </c>
      <c r="G3553" s="1">
        <v>0.474109139245</v>
      </c>
    </row>
    <row r="3554" ht="15.75" customHeight="1">
      <c r="A3554" s="1" t="str">
        <f t="shared" si="304"/>
        <v>DHODH</v>
      </c>
      <c r="B3554" s="1" t="s">
        <v>7</v>
      </c>
      <c r="C3554" s="1">
        <v>7.2042709E7</v>
      </c>
      <c r="D3554" s="1" t="s">
        <v>14</v>
      </c>
      <c r="E3554" s="1">
        <v>24.0</v>
      </c>
      <c r="F3554" s="1" t="s">
        <v>3577</v>
      </c>
      <c r="G3554" s="1">
        <v>1.81502544738</v>
      </c>
    </row>
    <row r="3555" ht="15.75" customHeight="1">
      <c r="A3555" s="1" t="str">
        <f t="shared" si="304"/>
        <v>DHODH</v>
      </c>
      <c r="B3555" s="1" t="s">
        <v>7</v>
      </c>
      <c r="C3555" s="1">
        <v>7.2042784E7</v>
      </c>
      <c r="D3555" s="1" t="s">
        <v>14</v>
      </c>
      <c r="E3555" s="1">
        <v>24.0</v>
      </c>
      <c r="F3555" s="1" t="s">
        <v>3578</v>
      </c>
      <c r="G3555" s="1">
        <v>0.139389835614</v>
      </c>
    </row>
    <row r="3556" ht="15.75" customHeight="1">
      <c r="A3556" s="1" t="str">
        <f t="shared" si="304"/>
        <v>DHODH</v>
      </c>
      <c r="B3556" s="1" t="s">
        <v>7</v>
      </c>
      <c r="C3556" s="1">
        <v>7.2042757E7</v>
      </c>
      <c r="D3556" s="1" t="s">
        <v>14</v>
      </c>
      <c r="E3556" s="1">
        <v>24.0</v>
      </c>
      <c r="F3556" s="1" t="s">
        <v>3579</v>
      </c>
      <c r="G3556" s="1">
        <v>0.548922309654</v>
      </c>
    </row>
    <row r="3557" ht="15.75" customHeight="1">
      <c r="A3557" s="1" t="str">
        <f t="shared" si="304"/>
        <v>DHODH</v>
      </c>
      <c r="B3557" s="1" t="s">
        <v>7</v>
      </c>
      <c r="C3557" s="1">
        <v>7.2042767E7</v>
      </c>
      <c r="D3557" s="1" t="s">
        <v>14</v>
      </c>
      <c r="E3557" s="1">
        <v>25.0</v>
      </c>
      <c r="F3557" s="1" t="s">
        <v>3580</v>
      </c>
      <c r="G3557" s="1">
        <v>0.11227473127</v>
      </c>
    </row>
    <row r="3558" ht="15.75" customHeight="1">
      <c r="A3558" s="1" t="str">
        <f t="shared" si="304"/>
        <v>DHODH</v>
      </c>
      <c r="B3558" s="1" t="s">
        <v>7</v>
      </c>
      <c r="C3558" s="1">
        <v>7.2042775E7</v>
      </c>
      <c r="D3558" s="1" t="s">
        <v>14</v>
      </c>
      <c r="E3558" s="1">
        <v>24.0</v>
      </c>
      <c r="F3558" s="1" t="s">
        <v>3581</v>
      </c>
      <c r="G3558" s="1">
        <v>0.636052242964</v>
      </c>
    </row>
    <row r="3559" ht="15.75" customHeight="1">
      <c r="A3559" s="1" t="str">
        <f t="shared" si="304"/>
        <v>DHODH</v>
      </c>
      <c r="B3559" s="1" t="s">
        <v>7</v>
      </c>
      <c r="C3559" s="1">
        <v>7.2042752E7</v>
      </c>
      <c r="D3559" s="1" t="s">
        <v>14</v>
      </c>
      <c r="E3559" s="1">
        <v>24.0</v>
      </c>
      <c r="F3559" s="1" t="s">
        <v>3582</v>
      </c>
      <c r="G3559" s="1">
        <v>-0.0206751975511</v>
      </c>
    </row>
    <row r="3560" ht="15.75" customHeight="1">
      <c r="A3560" s="1" t="str">
        <f t="shared" ref="A3560:A3574" si="305">"DHX15"</f>
        <v>DHX15</v>
      </c>
      <c r="B3560" s="1" t="s">
        <v>87</v>
      </c>
      <c r="C3560" s="1">
        <v>2.458607E7</v>
      </c>
      <c r="D3560" s="1" t="s">
        <v>14</v>
      </c>
      <c r="E3560" s="1">
        <v>24.0</v>
      </c>
      <c r="F3560" s="1" t="s">
        <v>3583</v>
      </c>
      <c r="G3560" s="1">
        <v>0.127565883096</v>
      </c>
    </row>
    <row r="3561" ht="15.75" customHeight="1">
      <c r="A3561" s="1" t="str">
        <f t="shared" si="305"/>
        <v>DHX15</v>
      </c>
      <c r="B3561" s="1" t="s">
        <v>87</v>
      </c>
      <c r="C3561" s="1">
        <v>2.4585934E7</v>
      </c>
      <c r="D3561" s="1" t="s">
        <v>14</v>
      </c>
      <c r="E3561" s="1">
        <v>23.0</v>
      </c>
      <c r="F3561" s="1" t="s">
        <v>3584</v>
      </c>
      <c r="G3561" s="1">
        <v>0.499633408043</v>
      </c>
    </row>
    <row r="3562" ht="15.75" customHeight="1">
      <c r="A3562" s="1" t="str">
        <f t="shared" si="305"/>
        <v>DHX15</v>
      </c>
      <c r="B3562" s="1" t="s">
        <v>87</v>
      </c>
      <c r="C3562" s="1">
        <v>2.4586148E7</v>
      </c>
      <c r="D3562" s="1" t="s">
        <v>8</v>
      </c>
      <c r="E3562" s="1">
        <v>23.0</v>
      </c>
      <c r="F3562" s="1" t="s">
        <v>3585</v>
      </c>
      <c r="G3562" s="1">
        <v>0.0533381021992</v>
      </c>
    </row>
    <row r="3563" ht="15.75" customHeight="1">
      <c r="A3563" s="1" t="str">
        <f t="shared" si="305"/>
        <v>DHX15</v>
      </c>
      <c r="B3563" s="1" t="s">
        <v>87</v>
      </c>
      <c r="C3563" s="1">
        <v>2.4585998E7</v>
      </c>
      <c r="D3563" s="1" t="s">
        <v>8</v>
      </c>
      <c r="E3563" s="1">
        <v>24.0</v>
      </c>
      <c r="F3563" s="1" t="s">
        <v>3586</v>
      </c>
      <c r="G3563" s="1">
        <v>0.0084585344575</v>
      </c>
    </row>
    <row r="3564" ht="15.75" customHeight="1">
      <c r="A3564" s="1" t="str">
        <f t="shared" si="305"/>
        <v>DHX15</v>
      </c>
      <c r="B3564" s="1" t="s">
        <v>87</v>
      </c>
      <c r="C3564" s="1">
        <v>2.4585876E7</v>
      </c>
      <c r="D3564" s="1" t="s">
        <v>8</v>
      </c>
      <c r="E3564" s="1">
        <v>24.0</v>
      </c>
      <c r="F3564" s="1" t="s">
        <v>3587</v>
      </c>
      <c r="G3564" s="1">
        <v>0.0651620655663</v>
      </c>
    </row>
    <row r="3565" ht="15.75" customHeight="1">
      <c r="A3565" s="1" t="str">
        <f t="shared" si="305"/>
        <v>DHX15</v>
      </c>
      <c r="B3565" s="1" t="s">
        <v>87</v>
      </c>
      <c r="C3565" s="1">
        <v>2.4585892E7</v>
      </c>
      <c r="D3565" s="1" t="s">
        <v>8</v>
      </c>
      <c r="E3565" s="1">
        <v>24.0</v>
      </c>
      <c r="F3565" s="1" t="s">
        <v>3588</v>
      </c>
      <c r="G3565" s="1">
        <v>5.3971301806E-4</v>
      </c>
    </row>
    <row r="3566" ht="15.75" customHeight="1">
      <c r="A3566" s="1" t="str">
        <f t="shared" si="305"/>
        <v>DHX15</v>
      </c>
      <c r="B3566" s="1" t="s">
        <v>87</v>
      </c>
      <c r="C3566" s="1">
        <v>2.4585982E7</v>
      </c>
      <c r="D3566" s="1" t="s">
        <v>8</v>
      </c>
      <c r="E3566" s="1">
        <v>24.0</v>
      </c>
      <c r="F3566" s="1" t="s">
        <v>3589</v>
      </c>
      <c r="G3566" s="1">
        <v>0.207493795546</v>
      </c>
    </row>
    <row r="3567" ht="15.75" customHeight="1">
      <c r="A3567" s="1" t="str">
        <f t="shared" si="305"/>
        <v>DHX15</v>
      </c>
      <c r="B3567" s="1" t="s">
        <v>87</v>
      </c>
      <c r="C3567" s="1">
        <v>2.4586106E7</v>
      </c>
      <c r="D3567" s="1" t="s">
        <v>8</v>
      </c>
      <c r="E3567" s="1">
        <v>24.0</v>
      </c>
      <c r="F3567" s="1" t="s">
        <v>3590</v>
      </c>
      <c r="G3567" s="1">
        <v>0.441715651544</v>
      </c>
    </row>
    <row r="3568" ht="15.75" customHeight="1">
      <c r="A3568" s="1" t="str">
        <f t="shared" si="305"/>
        <v>DHX15</v>
      </c>
      <c r="B3568" s="1" t="s">
        <v>87</v>
      </c>
      <c r="C3568" s="1">
        <v>2.4586112E7</v>
      </c>
      <c r="D3568" s="1" t="s">
        <v>8</v>
      </c>
      <c r="E3568" s="1">
        <v>23.0</v>
      </c>
      <c r="F3568" s="1" t="s">
        <v>3591</v>
      </c>
      <c r="G3568" s="1">
        <v>0.918637775246</v>
      </c>
    </row>
    <row r="3569" ht="15.75" customHeight="1">
      <c r="A3569" s="1" t="str">
        <f t="shared" si="305"/>
        <v>DHX15</v>
      </c>
      <c r="B3569" s="1" t="s">
        <v>87</v>
      </c>
      <c r="C3569" s="1">
        <v>2.4586128E7</v>
      </c>
      <c r="D3569" s="1" t="s">
        <v>8</v>
      </c>
      <c r="E3569" s="1">
        <v>22.0</v>
      </c>
      <c r="F3569" s="1" t="s">
        <v>3592</v>
      </c>
      <c r="G3569" s="1">
        <v>1.58172881671</v>
      </c>
    </row>
    <row r="3570" ht="15.75" customHeight="1">
      <c r="A3570" s="1" t="str">
        <f t="shared" si="305"/>
        <v>DHX15</v>
      </c>
      <c r="B3570" s="1" t="s">
        <v>87</v>
      </c>
      <c r="C3570" s="1">
        <v>2.4586034E7</v>
      </c>
      <c r="D3570" s="1" t="s">
        <v>14</v>
      </c>
      <c r="E3570" s="1">
        <v>24.0</v>
      </c>
      <c r="F3570" s="1" t="s">
        <v>3593</v>
      </c>
      <c r="G3570" s="1">
        <v>-0.0448355252975</v>
      </c>
    </row>
    <row r="3571" ht="15.75" customHeight="1">
      <c r="A3571" s="1" t="str">
        <f t="shared" si="305"/>
        <v>DHX15</v>
      </c>
      <c r="B3571" s="1" t="s">
        <v>87</v>
      </c>
      <c r="C3571" s="1">
        <v>2.458593E7</v>
      </c>
      <c r="D3571" s="1" t="s">
        <v>8</v>
      </c>
      <c r="E3571" s="1">
        <v>24.0</v>
      </c>
      <c r="F3571" s="1" t="s">
        <v>3594</v>
      </c>
      <c r="G3571" s="1">
        <v>0.116018894513</v>
      </c>
    </row>
    <row r="3572" ht="15.75" customHeight="1">
      <c r="A3572" s="1" t="str">
        <f t="shared" si="305"/>
        <v>DHX15</v>
      </c>
      <c r="B3572" s="1" t="s">
        <v>87</v>
      </c>
      <c r="C3572" s="1">
        <v>2.4585935E7</v>
      </c>
      <c r="D3572" s="1" t="s">
        <v>8</v>
      </c>
      <c r="E3572" s="1">
        <v>24.0</v>
      </c>
      <c r="F3572" s="1" t="s">
        <v>3595</v>
      </c>
      <c r="G3572" s="1">
        <v>0.0488003161787</v>
      </c>
    </row>
    <row r="3573" ht="15.75" customHeight="1">
      <c r="A3573" s="1" t="str">
        <f t="shared" si="305"/>
        <v>DHX15</v>
      </c>
      <c r="B3573" s="1" t="s">
        <v>87</v>
      </c>
      <c r="C3573" s="1">
        <v>2.4586058E7</v>
      </c>
      <c r="D3573" s="1" t="s">
        <v>14</v>
      </c>
      <c r="E3573" s="1">
        <v>24.0</v>
      </c>
      <c r="F3573" s="1" t="s">
        <v>3596</v>
      </c>
      <c r="G3573" s="1">
        <v>-0.0342920667691</v>
      </c>
    </row>
    <row r="3574" ht="15.75" customHeight="1">
      <c r="A3574" s="1" t="str">
        <f t="shared" si="305"/>
        <v>DHX15</v>
      </c>
      <c r="B3574" s="1" t="s">
        <v>87</v>
      </c>
      <c r="C3574" s="1">
        <v>2.4585994E7</v>
      </c>
      <c r="D3574" s="1" t="s">
        <v>8</v>
      </c>
      <c r="E3574" s="1">
        <v>23.0</v>
      </c>
      <c r="F3574" s="1" t="s">
        <v>3597</v>
      </c>
      <c r="G3574" s="1">
        <v>0.008272356035</v>
      </c>
    </row>
    <row r="3575" ht="15.75" customHeight="1">
      <c r="A3575" s="1" t="str">
        <f t="shared" ref="A3575:A3584" si="306">"DHX16"</f>
        <v>DHX16</v>
      </c>
      <c r="B3575" s="1" t="s">
        <v>28</v>
      </c>
      <c r="C3575" s="1">
        <v>3.0640739E7</v>
      </c>
      <c r="D3575" s="1" t="s">
        <v>8</v>
      </c>
      <c r="E3575" s="1">
        <v>23.0</v>
      </c>
      <c r="F3575" s="1" t="s">
        <v>3598</v>
      </c>
      <c r="G3575" s="1">
        <v>0.632468518611</v>
      </c>
    </row>
    <row r="3576" ht="15.75" customHeight="1">
      <c r="A3576" s="1" t="str">
        <f t="shared" si="306"/>
        <v>DHX16</v>
      </c>
      <c r="B3576" s="1" t="s">
        <v>28</v>
      </c>
      <c r="C3576" s="1">
        <v>3.0640559E7</v>
      </c>
      <c r="D3576" s="1" t="s">
        <v>8</v>
      </c>
      <c r="E3576" s="1">
        <v>23.0</v>
      </c>
      <c r="F3576" s="1" t="s">
        <v>3599</v>
      </c>
      <c r="G3576" s="1">
        <v>0.297253225191</v>
      </c>
    </row>
    <row r="3577" ht="15.75" customHeight="1">
      <c r="A3577" s="1" t="str">
        <f t="shared" si="306"/>
        <v>DHX16</v>
      </c>
      <c r="B3577" s="1" t="s">
        <v>28</v>
      </c>
      <c r="C3577" s="1">
        <v>3.0640566E7</v>
      </c>
      <c r="D3577" s="1" t="s">
        <v>8</v>
      </c>
      <c r="E3577" s="1">
        <v>24.0</v>
      </c>
      <c r="F3577" s="1" t="s">
        <v>3600</v>
      </c>
      <c r="G3577" s="1">
        <v>0.110288067258</v>
      </c>
    </row>
    <row r="3578" ht="15.75" customHeight="1">
      <c r="A3578" s="1" t="str">
        <f t="shared" si="306"/>
        <v>DHX16</v>
      </c>
      <c r="B3578" s="1" t="s">
        <v>28</v>
      </c>
      <c r="C3578" s="1">
        <v>3.0640588E7</v>
      </c>
      <c r="D3578" s="1" t="s">
        <v>8</v>
      </c>
      <c r="E3578" s="1">
        <v>22.0</v>
      </c>
      <c r="F3578" s="1" t="s">
        <v>3601</v>
      </c>
      <c r="G3578" s="1">
        <v>0.547348812471</v>
      </c>
    </row>
    <row r="3579" ht="15.75" customHeight="1">
      <c r="A3579" s="1" t="str">
        <f t="shared" si="306"/>
        <v>DHX16</v>
      </c>
      <c r="B3579" s="1" t="s">
        <v>28</v>
      </c>
      <c r="C3579" s="1">
        <v>3.0640631E7</v>
      </c>
      <c r="D3579" s="1" t="s">
        <v>8</v>
      </c>
      <c r="E3579" s="1">
        <v>24.0</v>
      </c>
      <c r="F3579" s="1" t="s">
        <v>3602</v>
      </c>
      <c r="G3579" s="1">
        <v>0.10211347422</v>
      </c>
    </row>
    <row r="3580" ht="15.75" customHeight="1">
      <c r="A3580" s="1" t="str">
        <f t="shared" si="306"/>
        <v>DHX16</v>
      </c>
      <c r="B3580" s="1" t="s">
        <v>28</v>
      </c>
      <c r="C3580" s="1">
        <v>3.0640638E7</v>
      </c>
      <c r="D3580" s="1" t="s">
        <v>8</v>
      </c>
      <c r="E3580" s="1">
        <v>24.0</v>
      </c>
      <c r="F3580" s="1" t="s">
        <v>3603</v>
      </c>
      <c r="G3580" s="1">
        <v>0.0542305311682</v>
      </c>
    </row>
    <row r="3581" ht="15.75" customHeight="1">
      <c r="A3581" s="1" t="str">
        <f t="shared" si="306"/>
        <v>DHX16</v>
      </c>
      <c r="B3581" s="1" t="s">
        <v>28</v>
      </c>
      <c r="C3581" s="1">
        <v>3.0640643E7</v>
      </c>
      <c r="D3581" s="1" t="s">
        <v>8</v>
      </c>
      <c r="E3581" s="1">
        <v>24.0</v>
      </c>
      <c r="F3581" s="1" t="s">
        <v>3604</v>
      </c>
      <c r="G3581" s="1">
        <v>0.245003157319</v>
      </c>
    </row>
    <row r="3582" ht="15.75" customHeight="1">
      <c r="A3582" s="1" t="str">
        <f t="shared" si="306"/>
        <v>DHX16</v>
      </c>
      <c r="B3582" s="1" t="s">
        <v>28</v>
      </c>
      <c r="C3582" s="1">
        <v>3.0640731E7</v>
      </c>
      <c r="D3582" s="1" t="s">
        <v>8</v>
      </c>
      <c r="E3582" s="1">
        <v>23.0</v>
      </c>
      <c r="F3582" s="1" t="s">
        <v>3605</v>
      </c>
      <c r="G3582" s="1">
        <v>1.82018266892</v>
      </c>
    </row>
    <row r="3583" ht="15.75" customHeight="1">
      <c r="A3583" s="1" t="str">
        <f t="shared" si="306"/>
        <v>DHX16</v>
      </c>
      <c r="B3583" s="1" t="s">
        <v>28</v>
      </c>
      <c r="C3583" s="1">
        <v>3.0640538E7</v>
      </c>
      <c r="D3583" s="1" t="s">
        <v>14</v>
      </c>
      <c r="E3583" s="1">
        <v>24.0</v>
      </c>
      <c r="F3583" s="1" t="s">
        <v>3606</v>
      </c>
      <c r="G3583" s="1">
        <v>0.424218891521</v>
      </c>
    </row>
    <row r="3584" ht="15.75" customHeight="1">
      <c r="A3584" s="1" t="str">
        <f t="shared" si="306"/>
        <v>DHX16</v>
      </c>
      <c r="B3584" s="1" t="s">
        <v>28</v>
      </c>
      <c r="C3584" s="1">
        <v>3.0640759E7</v>
      </c>
      <c r="D3584" s="1" t="s">
        <v>8</v>
      </c>
      <c r="E3584" s="1">
        <v>24.0</v>
      </c>
      <c r="F3584" s="1" t="s">
        <v>3607</v>
      </c>
      <c r="G3584" s="1">
        <v>0.132926838316</v>
      </c>
    </row>
    <row r="3585" ht="15.75" customHeight="1">
      <c r="A3585" s="1" t="str">
        <f t="shared" ref="A3585:A3593" si="307">"DHX29"</f>
        <v>DHX29</v>
      </c>
      <c r="B3585" s="1" t="s">
        <v>987</v>
      </c>
      <c r="C3585" s="1">
        <v>5.460353E7</v>
      </c>
      <c r="D3585" s="1" t="s">
        <v>14</v>
      </c>
      <c r="E3585" s="1">
        <v>23.0</v>
      </c>
      <c r="F3585" s="1" t="s">
        <v>3608</v>
      </c>
      <c r="G3585" s="1">
        <v>0.383427727515</v>
      </c>
    </row>
    <row r="3586" ht="15.75" customHeight="1">
      <c r="A3586" s="1" t="str">
        <f t="shared" si="307"/>
        <v>DHX29</v>
      </c>
      <c r="B3586" s="1" t="s">
        <v>987</v>
      </c>
      <c r="C3586" s="1">
        <v>5.4603515E7</v>
      </c>
      <c r="D3586" s="1" t="s">
        <v>14</v>
      </c>
      <c r="E3586" s="1">
        <v>23.0</v>
      </c>
      <c r="F3586" s="1" t="s">
        <v>3609</v>
      </c>
      <c r="G3586" s="1">
        <v>1.54476648014</v>
      </c>
    </row>
    <row r="3587" ht="15.75" customHeight="1">
      <c r="A3587" s="1" t="str">
        <f t="shared" si="307"/>
        <v>DHX29</v>
      </c>
      <c r="B3587" s="1" t="s">
        <v>987</v>
      </c>
      <c r="C3587" s="1">
        <v>5.4603436E7</v>
      </c>
      <c r="D3587" s="1" t="s">
        <v>14</v>
      </c>
      <c r="E3587" s="1">
        <v>24.0</v>
      </c>
      <c r="F3587" s="1" t="s">
        <v>3610</v>
      </c>
      <c r="G3587" s="1">
        <v>0.0801281907497</v>
      </c>
    </row>
    <row r="3588" ht="15.75" customHeight="1">
      <c r="A3588" s="1" t="str">
        <f t="shared" si="307"/>
        <v>DHX29</v>
      </c>
      <c r="B3588" s="1" t="s">
        <v>987</v>
      </c>
      <c r="C3588" s="1">
        <v>5.4603431E7</v>
      </c>
      <c r="D3588" s="1" t="s">
        <v>8</v>
      </c>
      <c r="E3588" s="1">
        <v>24.0</v>
      </c>
      <c r="F3588" s="1" t="s">
        <v>3611</v>
      </c>
      <c r="G3588" s="1">
        <v>0.178110150717</v>
      </c>
    </row>
    <row r="3589" ht="15.75" customHeight="1">
      <c r="A3589" s="1" t="str">
        <f t="shared" si="307"/>
        <v>DHX29</v>
      </c>
      <c r="B3589" s="1" t="s">
        <v>987</v>
      </c>
      <c r="C3589" s="1">
        <v>5.4603438E7</v>
      </c>
      <c r="D3589" s="1" t="s">
        <v>8</v>
      </c>
      <c r="E3589" s="1">
        <v>23.0</v>
      </c>
      <c r="F3589" s="1" t="s">
        <v>3612</v>
      </c>
      <c r="G3589" s="1">
        <v>0.604521192499</v>
      </c>
    </row>
    <row r="3590" ht="15.75" customHeight="1">
      <c r="A3590" s="1" t="str">
        <f t="shared" si="307"/>
        <v>DHX29</v>
      </c>
      <c r="B3590" s="1" t="s">
        <v>987</v>
      </c>
      <c r="C3590" s="1">
        <v>5.4603309E7</v>
      </c>
      <c r="D3590" s="1" t="s">
        <v>8</v>
      </c>
      <c r="E3590" s="1">
        <v>22.0</v>
      </c>
      <c r="F3590" s="1" t="s">
        <v>3613</v>
      </c>
      <c r="G3590" s="1">
        <v>0.468219566711</v>
      </c>
    </row>
    <row r="3591" ht="15.75" customHeight="1">
      <c r="A3591" s="1" t="str">
        <f t="shared" si="307"/>
        <v>DHX29</v>
      </c>
      <c r="B3591" s="1" t="s">
        <v>987</v>
      </c>
      <c r="C3591" s="1">
        <v>5.4603551E7</v>
      </c>
      <c r="D3591" s="1" t="s">
        <v>14</v>
      </c>
      <c r="E3591" s="1">
        <v>24.0</v>
      </c>
      <c r="F3591" s="1" t="s">
        <v>3614</v>
      </c>
      <c r="G3591" s="1">
        <v>0.387647961467</v>
      </c>
    </row>
    <row r="3592" ht="15.75" customHeight="1">
      <c r="A3592" s="1" t="str">
        <f t="shared" si="307"/>
        <v>DHX29</v>
      </c>
      <c r="B3592" s="1" t="s">
        <v>987</v>
      </c>
      <c r="C3592" s="1">
        <v>5.4603498E7</v>
      </c>
      <c r="D3592" s="1" t="s">
        <v>8</v>
      </c>
      <c r="E3592" s="1">
        <v>24.0</v>
      </c>
      <c r="F3592" s="1" t="s">
        <v>3615</v>
      </c>
      <c r="G3592" s="1">
        <v>0.383623880355</v>
      </c>
    </row>
    <row r="3593" ht="15.75" customHeight="1">
      <c r="A3593" s="1" t="str">
        <f t="shared" si="307"/>
        <v>DHX29</v>
      </c>
      <c r="B3593" s="1" t="s">
        <v>987</v>
      </c>
      <c r="C3593" s="1">
        <v>5.4603448E7</v>
      </c>
      <c r="D3593" s="1" t="s">
        <v>8</v>
      </c>
      <c r="E3593" s="1">
        <v>24.0</v>
      </c>
      <c r="F3593" s="1" t="s">
        <v>3616</v>
      </c>
      <c r="G3593" s="1">
        <v>0.850712327362</v>
      </c>
    </row>
    <row r="3594" ht="15.75" customHeight="1">
      <c r="A3594" s="1" t="str">
        <f t="shared" ref="A3594:A3603" si="308">"DHX37"</f>
        <v>DHX37</v>
      </c>
      <c r="B3594" s="1" t="s">
        <v>379</v>
      </c>
      <c r="C3594" s="1">
        <v>1.25473501E8</v>
      </c>
      <c r="D3594" s="1" t="s">
        <v>8</v>
      </c>
      <c r="E3594" s="1">
        <v>23.0</v>
      </c>
      <c r="F3594" s="1" t="s">
        <v>3617</v>
      </c>
      <c r="G3594" s="1">
        <v>0.0439054726402</v>
      </c>
    </row>
    <row r="3595" ht="15.75" customHeight="1">
      <c r="A3595" s="1" t="str">
        <f t="shared" si="308"/>
        <v>DHX37</v>
      </c>
      <c r="B3595" s="1" t="s">
        <v>379</v>
      </c>
      <c r="C3595" s="1">
        <v>1.25473532E8</v>
      </c>
      <c r="D3595" s="1" t="s">
        <v>8</v>
      </c>
      <c r="E3595" s="1">
        <v>23.0</v>
      </c>
      <c r="F3595" s="1" t="s">
        <v>3618</v>
      </c>
      <c r="G3595" s="1">
        <v>0.907594201979</v>
      </c>
    </row>
    <row r="3596" ht="15.75" customHeight="1">
      <c r="A3596" s="1" t="str">
        <f t="shared" si="308"/>
        <v>DHX37</v>
      </c>
      <c r="B3596" s="1" t="s">
        <v>379</v>
      </c>
      <c r="C3596" s="1">
        <v>1.25473422E8</v>
      </c>
      <c r="D3596" s="1" t="s">
        <v>14</v>
      </c>
      <c r="E3596" s="1">
        <v>23.0</v>
      </c>
      <c r="F3596" s="1" t="s">
        <v>3619</v>
      </c>
      <c r="G3596" s="1">
        <v>0.093299022982</v>
      </c>
    </row>
    <row r="3597" ht="15.75" customHeight="1">
      <c r="A3597" s="1" t="str">
        <f t="shared" si="308"/>
        <v>DHX37</v>
      </c>
      <c r="B3597" s="1" t="s">
        <v>379</v>
      </c>
      <c r="C3597" s="1">
        <v>1.25473452E8</v>
      </c>
      <c r="D3597" s="1" t="s">
        <v>14</v>
      </c>
      <c r="E3597" s="1">
        <v>22.0</v>
      </c>
      <c r="F3597" s="1" t="s">
        <v>3620</v>
      </c>
      <c r="G3597" s="1">
        <v>1.04668603917</v>
      </c>
    </row>
    <row r="3598" ht="15.75" customHeight="1">
      <c r="A3598" s="1" t="str">
        <f t="shared" si="308"/>
        <v>DHX37</v>
      </c>
      <c r="B3598" s="1" t="s">
        <v>379</v>
      </c>
      <c r="C3598" s="1">
        <v>1.2547351E8</v>
      </c>
      <c r="D3598" s="1" t="s">
        <v>14</v>
      </c>
      <c r="E3598" s="1">
        <v>22.0</v>
      </c>
      <c r="F3598" s="1" t="s">
        <v>3621</v>
      </c>
      <c r="G3598" s="1">
        <v>0.259620133855</v>
      </c>
    </row>
    <row r="3599" ht="15.75" customHeight="1">
      <c r="A3599" s="1" t="str">
        <f t="shared" si="308"/>
        <v>DHX37</v>
      </c>
      <c r="B3599" s="1" t="s">
        <v>379</v>
      </c>
      <c r="C3599" s="1">
        <v>1.2547344E8</v>
      </c>
      <c r="D3599" s="1" t="s">
        <v>8</v>
      </c>
      <c r="E3599" s="1">
        <v>22.0</v>
      </c>
      <c r="F3599" s="1" t="s">
        <v>3622</v>
      </c>
      <c r="G3599" s="1">
        <v>1.02235508852</v>
      </c>
    </row>
    <row r="3600" ht="15.75" customHeight="1">
      <c r="A3600" s="1" t="str">
        <f t="shared" si="308"/>
        <v>DHX37</v>
      </c>
      <c r="B3600" s="1" t="s">
        <v>379</v>
      </c>
      <c r="C3600" s="1">
        <v>1.25473649E8</v>
      </c>
      <c r="D3600" s="1" t="s">
        <v>8</v>
      </c>
      <c r="E3600" s="1">
        <v>23.0</v>
      </c>
      <c r="F3600" s="1" t="s">
        <v>3623</v>
      </c>
      <c r="G3600" s="1">
        <v>0.486278359078</v>
      </c>
    </row>
    <row r="3601" ht="15.75" customHeight="1">
      <c r="A3601" s="1" t="str">
        <f t="shared" si="308"/>
        <v>DHX37</v>
      </c>
      <c r="B3601" s="1" t="s">
        <v>379</v>
      </c>
      <c r="C3601" s="1">
        <v>1.25473658E8</v>
      </c>
      <c r="D3601" s="1" t="s">
        <v>14</v>
      </c>
      <c r="E3601" s="1">
        <v>23.0</v>
      </c>
      <c r="F3601" s="1" t="s">
        <v>3624</v>
      </c>
      <c r="G3601" s="1">
        <v>0.93095887231</v>
      </c>
    </row>
    <row r="3602" ht="15.75" customHeight="1">
      <c r="A3602" s="1" t="str">
        <f t="shared" si="308"/>
        <v>DHX37</v>
      </c>
      <c r="B3602" s="1" t="s">
        <v>379</v>
      </c>
      <c r="C3602" s="1">
        <v>1.25473516E8</v>
      </c>
      <c r="D3602" s="1" t="s">
        <v>14</v>
      </c>
      <c r="E3602" s="1">
        <v>23.0</v>
      </c>
      <c r="F3602" s="1" t="s">
        <v>3625</v>
      </c>
      <c r="G3602" s="1">
        <v>-0.00962158359166</v>
      </c>
    </row>
    <row r="3603" ht="15.75" customHeight="1">
      <c r="A3603" s="1" t="str">
        <f t="shared" si="308"/>
        <v>DHX37</v>
      </c>
      <c r="B3603" s="1" t="s">
        <v>379</v>
      </c>
      <c r="C3603" s="1">
        <v>1.25473716E8</v>
      </c>
      <c r="D3603" s="1" t="s">
        <v>14</v>
      </c>
      <c r="E3603" s="1">
        <v>23.0</v>
      </c>
      <c r="F3603" s="1" t="s">
        <v>3626</v>
      </c>
      <c r="G3603" s="1">
        <v>0.0346255324315</v>
      </c>
    </row>
    <row r="3604" ht="15.75" customHeight="1">
      <c r="A3604" s="1" t="str">
        <f t="shared" ref="A3604:A3613" si="309">"DHX8"</f>
        <v>DHX8</v>
      </c>
      <c r="B3604" s="1" t="s">
        <v>39</v>
      </c>
      <c r="C3604" s="1">
        <v>4.1561345E7</v>
      </c>
      <c r="D3604" s="1" t="s">
        <v>8</v>
      </c>
      <c r="E3604" s="1">
        <v>23.0</v>
      </c>
      <c r="F3604" s="1" t="s">
        <v>3627</v>
      </c>
      <c r="G3604" s="1">
        <v>0.983061657168</v>
      </c>
    </row>
    <row r="3605" ht="15.75" customHeight="1">
      <c r="A3605" s="1" t="str">
        <f t="shared" si="309"/>
        <v>DHX8</v>
      </c>
      <c r="B3605" s="1" t="s">
        <v>39</v>
      </c>
      <c r="C3605" s="1">
        <v>4.1561433E7</v>
      </c>
      <c r="D3605" s="1" t="s">
        <v>8</v>
      </c>
      <c r="E3605" s="1">
        <v>23.0</v>
      </c>
      <c r="F3605" s="1" t="s">
        <v>3628</v>
      </c>
      <c r="G3605" s="1">
        <v>0.684768215735</v>
      </c>
    </row>
    <row r="3606" ht="15.75" customHeight="1">
      <c r="A3606" s="1" t="str">
        <f t="shared" si="309"/>
        <v>DHX8</v>
      </c>
      <c r="B3606" s="1" t="s">
        <v>39</v>
      </c>
      <c r="C3606" s="1">
        <v>4.156145E7</v>
      </c>
      <c r="D3606" s="1" t="s">
        <v>8</v>
      </c>
      <c r="E3606" s="1">
        <v>23.0</v>
      </c>
      <c r="F3606" s="1" t="s">
        <v>3629</v>
      </c>
      <c r="G3606" s="1">
        <v>0.0550164854247</v>
      </c>
    </row>
    <row r="3607" ht="15.75" customHeight="1">
      <c r="A3607" s="1" t="str">
        <f t="shared" si="309"/>
        <v>DHX8</v>
      </c>
      <c r="B3607" s="1" t="s">
        <v>39</v>
      </c>
      <c r="C3607" s="1">
        <v>4.1561456E7</v>
      </c>
      <c r="D3607" s="1" t="s">
        <v>8</v>
      </c>
      <c r="E3607" s="1">
        <v>24.0</v>
      </c>
      <c r="F3607" s="1" t="s">
        <v>3630</v>
      </c>
      <c r="G3607" s="1">
        <v>0.0405576222607</v>
      </c>
    </row>
    <row r="3608" ht="15.75" customHeight="1">
      <c r="A3608" s="1" t="str">
        <f t="shared" si="309"/>
        <v>DHX8</v>
      </c>
      <c r="B3608" s="1" t="s">
        <v>39</v>
      </c>
      <c r="C3608" s="1">
        <v>4.1561408E7</v>
      </c>
      <c r="D3608" s="1" t="s">
        <v>14</v>
      </c>
      <c r="E3608" s="1">
        <v>24.0</v>
      </c>
      <c r="F3608" s="1" t="s">
        <v>3631</v>
      </c>
      <c r="G3608" s="1">
        <v>0.453781430148</v>
      </c>
    </row>
    <row r="3609" ht="15.75" customHeight="1">
      <c r="A3609" s="1" t="str">
        <f t="shared" si="309"/>
        <v>DHX8</v>
      </c>
      <c r="B3609" s="1" t="s">
        <v>39</v>
      </c>
      <c r="C3609" s="1">
        <v>4.1561414E7</v>
      </c>
      <c r="D3609" s="1" t="s">
        <v>14</v>
      </c>
      <c r="E3609" s="1">
        <v>24.0</v>
      </c>
      <c r="F3609" s="1" t="s">
        <v>3632</v>
      </c>
      <c r="G3609" s="1">
        <v>0.426917273935</v>
      </c>
    </row>
    <row r="3610" ht="15.75" customHeight="1">
      <c r="A3610" s="1" t="str">
        <f t="shared" si="309"/>
        <v>DHX8</v>
      </c>
      <c r="B3610" s="1" t="s">
        <v>39</v>
      </c>
      <c r="C3610" s="1">
        <v>4.1561447E7</v>
      </c>
      <c r="D3610" s="1" t="s">
        <v>14</v>
      </c>
      <c r="E3610" s="1">
        <v>22.0</v>
      </c>
      <c r="F3610" s="1" t="s">
        <v>3633</v>
      </c>
      <c r="G3610" s="1">
        <v>1.3321701271</v>
      </c>
    </row>
    <row r="3611" ht="15.75" customHeight="1">
      <c r="A3611" s="1" t="str">
        <f t="shared" si="309"/>
        <v>DHX8</v>
      </c>
      <c r="B3611" s="1" t="s">
        <v>39</v>
      </c>
      <c r="C3611" s="1">
        <v>4.1561587E7</v>
      </c>
      <c r="D3611" s="1" t="s">
        <v>14</v>
      </c>
      <c r="E3611" s="1">
        <v>24.0</v>
      </c>
      <c r="F3611" s="1" t="s">
        <v>3634</v>
      </c>
      <c r="G3611" s="1">
        <v>-0.00689895806023</v>
      </c>
    </row>
    <row r="3612" ht="15.75" customHeight="1">
      <c r="A3612" s="1" t="str">
        <f t="shared" si="309"/>
        <v>DHX8</v>
      </c>
      <c r="B3612" s="1" t="s">
        <v>39</v>
      </c>
      <c r="C3612" s="1">
        <v>4.1561596E7</v>
      </c>
      <c r="D3612" s="1" t="s">
        <v>14</v>
      </c>
      <c r="E3612" s="1">
        <v>24.0</v>
      </c>
      <c r="F3612" s="1" t="s">
        <v>3635</v>
      </c>
      <c r="G3612" s="1">
        <v>0.636716955335</v>
      </c>
    </row>
    <row r="3613" ht="15.75" customHeight="1">
      <c r="A3613" s="1" t="str">
        <f t="shared" si="309"/>
        <v>DHX8</v>
      </c>
      <c r="B3613" s="1" t="s">
        <v>39</v>
      </c>
      <c r="C3613" s="1">
        <v>4.1561298E7</v>
      </c>
      <c r="D3613" s="1" t="s">
        <v>8</v>
      </c>
      <c r="E3613" s="1">
        <v>23.0</v>
      </c>
      <c r="F3613" s="1" t="s">
        <v>3636</v>
      </c>
      <c r="G3613" s="1">
        <v>-0.0142262749969</v>
      </c>
    </row>
    <row r="3614" ht="15.75" customHeight="1">
      <c r="A3614" s="1" t="str">
        <f t="shared" ref="A3614:A3623" si="310">"DHX9"</f>
        <v>DHX9</v>
      </c>
      <c r="B3614" s="1" t="s">
        <v>108</v>
      </c>
      <c r="C3614" s="1">
        <v>1.82808766E8</v>
      </c>
      <c r="D3614" s="1" t="s">
        <v>8</v>
      </c>
      <c r="E3614" s="1">
        <v>22.0</v>
      </c>
      <c r="F3614" s="1" t="s">
        <v>3637</v>
      </c>
      <c r="G3614" s="1">
        <v>0.150534362367</v>
      </c>
    </row>
    <row r="3615" ht="15.75" customHeight="1">
      <c r="A3615" s="1" t="str">
        <f t="shared" si="310"/>
        <v>DHX9</v>
      </c>
      <c r="B3615" s="1" t="s">
        <v>108</v>
      </c>
      <c r="C3615" s="1">
        <v>1.8280847E8</v>
      </c>
      <c r="D3615" s="1" t="s">
        <v>8</v>
      </c>
      <c r="E3615" s="1">
        <v>21.0</v>
      </c>
      <c r="F3615" s="1" t="s">
        <v>3638</v>
      </c>
      <c r="G3615" s="1">
        <v>0.926704091844</v>
      </c>
    </row>
    <row r="3616" ht="15.75" customHeight="1">
      <c r="A3616" s="1" t="str">
        <f t="shared" si="310"/>
        <v>DHX9</v>
      </c>
      <c r="B3616" s="1" t="s">
        <v>108</v>
      </c>
      <c r="C3616" s="1">
        <v>1.82808482E8</v>
      </c>
      <c r="D3616" s="1" t="s">
        <v>8</v>
      </c>
      <c r="E3616" s="1">
        <v>23.0</v>
      </c>
      <c r="F3616" s="1" t="s">
        <v>3639</v>
      </c>
      <c r="G3616" s="1">
        <v>0.815132313906</v>
      </c>
    </row>
    <row r="3617" ht="15.75" customHeight="1">
      <c r="A3617" s="1" t="str">
        <f t="shared" si="310"/>
        <v>DHX9</v>
      </c>
      <c r="B3617" s="1" t="s">
        <v>108</v>
      </c>
      <c r="C3617" s="1">
        <v>1.82808499E8</v>
      </c>
      <c r="D3617" s="1" t="s">
        <v>8</v>
      </c>
      <c r="E3617" s="1">
        <v>23.0</v>
      </c>
      <c r="F3617" s="1" t="s">
        <v>3640</v>
      </c>
      <c r="G3617" s="1">
        <v>1.25816359425</v>
      </c>
    </row>
    <row r="3618" ht="15.75" customHeight="1">
      <c r="A3618" s="1" t="str">
        <f t="shared" si="310"/>
        <v>DHX9</v>
      </c>
      <c r="B3618" s="1" t="s">
        <v>108</v>
      </c>
      <c r="C3618" s="1">
        <v>1.82808645E8</v>
      </c>
      <c r="D3618" s="1" t="s">
        <v>8</v>
      </c>
      <c r="E3618" s="1">
        <v>23.0</v>
      </c>
      <c r="F3618" s="1" t="s">
        <v>3641</v>
      </c>
      <c r="G3618" s="1">
        <v>0.14135251873</v>
      </c>
    </row>
    <row r="3619" ht="15.75" customHeight="1">
      <c r="A3619" s="1" t="str">
        <f t="shared" si="310"/>
        <v>DHX9</v>
      </c>
      <c r="B3619" s="1" t="s">
        <v>108</v>
      </c>
      <c r="C3619" s="1">
        <v>1.82808734E8</v>
      </c>
      <c r="D3619" s="1" t="s">
        <v>14</v>
      </c>
      <c r="E3619" s="1">
        <v>22.0</v>
      </c>
      <c r="F3619" s="1" t="s">
        <v>3642</v>
      </c>
      <c r="G3619" s="1">
        <v>0.184393463433</v>
      </c>
    </row>
    <row r="3620" ht="15.75" customHeight="1">
      <c r="A3620" s="1" t="str">
        <f t="shared" si="310"/>
        <v>DHX9</v>
      </c>
      <c r="B3620" s="1" t="s">
        <v>108</v>
      </c>
      <c r="C3620" s="1">
        <v>1.82808691E8</v>
      </c>
      <c r="D3620" s="1" t="s">
        <v>14</v>
      </c>
      <c r="E3620" s="1">
        <v>24.0</v>
      </c>
      <c r="F3620" s="1" t="s">
        <v>3643</v>
      </c>
      <c r="G3620" s="1">
        <v>0.152684428116</v>
      </c>
    </row>
    <row r="3621" ht="15.75" customHeight="1">
      <c r="A3621" s="1" t="str">
        <f t="shared" si="310"/>
        <v>DHX9</v>
      </c>
      <c r="B3621" s="1" t="s">
        <v>108</v>
      </c>
      <c r="C3621" s="1">
        <v>1.82808657E8</v>
      </c>
      <c r="D3621" s="1" t="s">
        <v>14</v>
      </c>
      <c r="E3621" s="1">
        <v>24.0</v>
      </c>
      <c r="F3621" s="1" t="s">
        <v>3644</v>
      </c>
      <c r="G3621" s="1">
        <v>-0.0932981738205</v>
      </c>
    </row>
    <row r="3622" ht="15.75" customHeight="1">
      <c r="A3622" s="1" t="str">
        <f t="shared" si="310"/>
        <v>DHX9</v>
      </c>
      <c r="B3622" s="1" t="s">
        <v>108</v>
      </c>
      <c r="C3622" s="1">
        <v>1.82808557E8</v>
      </c>
      <c r="D3622" s="1" t="s">
        <v>14</v>
      </c>
      <c r="E3622" s="1">
        <v>24.0</v>
      </c>
      <c r="F3622" s="1" t="s">
        <v>3645</v>
      </c>
      <c r="G3622" s="1">
        <v>0.228113207679</v>
      </c>
    </row>
    <row r="3623" ht="15.75" customHeight="1">
      <c r="A3623" s="1" t="str">
        <f t="shared" si="310"/>
        <v>DHX9</v>
      </c>
      <c r="B3623" s="1" t="s">
        <v>108</v>
      </c>
      <c r="C3623" s="1">
        <v>1.82808738E8</v>
      </c>
      <c r="D3623" s="1" t="s">
        <v>8</v>
      </c>
      <c r="E3623" s="1">
        <v>22.0</v>
      </c>
      <c r="F3623" s="1" t="s">
        <v>3646</v>
      </c>
      <c r="G3623" s="1">
        <v>0.136833130108</v>
      </c>
    </row>
    <row r="3624" ht="15.75" customHeight="1">
      <c r="A3624" s="1" t="str">
        <f t="shared" ref="A3624:A3643" si="311">"DIAPH1"</f>
        <v>DIAPH1</v>
      </c>
      <c r="B3624" s="1" t="s">
        <v>987</v>
      </c>
      <c r="C3624" s="1">
        <v>1.40998497E8</v>
      </c>
      <c r="D3624" s="1" t="s">
        <v>14</v>
      </c>
      <c r="E3624" s="1">
        <v>24.0</v>
      </c>
      <c r="F3624" s="1" t="s">
        <v>3647</v>
      </c>
      <c r="G3624" s="1">
        <v>0.667061696748</v>
      </c>
    </row>
    <row r="3625" ht="15.75" customHeight="1">
      <c r="A3625" s="1" t="str">
        <f t="shared" si="311"/>
        <v>DIAPH1</v>
      </c>
      <c r="B3625" s="1" t="s">
        <v>987</v>
      </c>
      <c r="C3625" s="1">
        <v>1.40998471E8</v>
      </c>
      <c r="D3625" s="1" t="s">
        <v>14</v>
      </c>
      <c r="E3625" s="1">
        <v>24.0</v>
      </c>
      <c r="F3625" s="1" t="s">
        <v>3648</v>
      </c>
      <c r="G3625" s="1">
        <v>-1.70607985223E-4</v>
      </c>
    </row>
    <row r="3626" ht="15.75" customHeight="1">
      <c r="A3626" s="1" t="str">
        <f t="shared" si="311"/>
        <v>DIAPH1</v>
      </c>
      <c r="B3626" s="1" t="s">
        <v>987</v>
      </c>
      <c r="C3626" s="1">
        <v>1.40998351E8</v>
      </c>
      <c r="D3626" s="1" t="s">
        <v>14</v>
      </c>
      <c r="E3626" s="1">
        <v>23.0</v>
      </c>
      <c r="F3626" s="1" t="s">
        <v>3649</v>
      </c>
      <c r="G3626" s="1">
        <v>0.710404730307</v>
      </c>
    </row>
    <row r="3627" ht="15.75" customHeight="1">
      <c r="A3627" s="1" t="str">
        <f t="shared" si="311"/>
        <v>DIAPH1</v>
      </c>
      <c r="B3627" s="1" t="s">
        <v>987</v>
      </c>
      <c r="C3627" s="1">
        <v>1.40966717E8</v>
      </c>
      <c r="D3627" s="1" t="s">
        <v>14</v>
      </c>
      <c r="E3627" s="1">
        <v>28.0</v>
      </c>
      <c r="F3627" s="1" t="s">
        <v>3650</v>
      </c>
      <c r="G3627" s="1">
        <v>0.61859827527</v>
      </c>
    </row>
    <row r="3628" ht="15.75" customHeight="1">
      <c r="A3628" s="1" t="str">
        <f t="shared" si="311"/>
        <v>DIAPH1</v>
      </c>
      <c r="B3628" s="1" t="s">
        <v>987</v>
      </c>
      <c r="C3628" s="1">
        <v>1.40966598E8</v>
      </c>
      <c r="D3628" s="1" t="s">
        <v>14</v>
      </c>
      <c r="E3628" s="1">
        <v>25.0</v>
      </c>
      <c r="F3628" s="1" t="s">
        <v>3651</v>
      </c>
      <c r="G3628" s="1">
        <v>0.0590963906216</v>
      </c>
    </row>
    <row r="3629" ht="15.75" customHeight="1">
      <c r="A3629" s="1" t="str">
        <f t="shared" si="311"/>
        <v>DIAPH1</v>
      </c>
      <c r="B3629" s="1" t="s">
        <v>987</v>
      </c>
      <c r="C3629" s="1">
        <v>1.40966575E8</v>
      </c>
      <c r="D3629" s="1" t="s">
        <v>14</v>
      </c>
      <c r="E3629" s="1">
        <v>26.0</v>
      </c>
      <c r="F3629" s="1" t="s">
        <v>3652</v>
      </c>
      <c r="G3629" s="1">
        <v>-0.00964711431067</v>
      </c>
    </row>
    <row r="3630" ht="15.75" customHeight="1">
      <c r="A3630" s="1" t="str">
        <f t="shared" si="311"/>
        <v>DIAPH1</v>
      </c>
      <c r="B3630" s="1" t="s">
        <v>987</v>
      </c>
      <c r="C3630" s="1">
        <v>1.40966522E8</v>
      </c>
      <c r="D3630" s="1" t="s">
        <v>14</v>
      </c>
      <c r="E3630" s="1">
        <v>25.0</v>
      </c>
      <c r="F3630" s="1" t="s">
        <v>3653</v>
      </c>
      <c r="G3630" s="1">
        <v>-0.0677307917468</v>
      </c>
    </row>
    <row r="3631" ht="15.75" customHeight="1">
      <c r="A3631" s="1" t="str">
        <f t="shared" si="311"/>
        <v>DIAPH1</v>
      </c>
      <c r="B3631" s="1" t="s">
        <v>987</v>
      </c>
      <c r="C3631" s="1">
        <v>1.40966607E8</v>
      </c>
      <c r="D3631" s="1" t="s">
        <v>8</v>
      </c>
      <c r="E3631" s="1">
        <v>26.0</v>
      </c>
      <c r="F3631" s="1" t="s">
        <v>3654</v>
      </c>
      <c r="G3631" s="1">
        <v>0.108938576163</v>
      </c>
    </row>
    <row r="3632" ht="15.75" customHeight="1">
      <c r="A3632" s="1" t="str">
        <f t="shared" si="311"/>
        <v>DIAPH1</v>
      </c>
      <c r="B3632" s="1" t="s">
        <v>987</v>
      </c>
      <c r="C3632" s="1">
        <v>1.40966628E8</v>
      </c>
      <c r="D3632" s="1" t="s">
        <v>8</v>
      </c>
      <c r="E3632" s="1">
        <v>25.0</v>
      </c>
      <c r="F3632" s="1" t="s">
        <v>3655</v>
      </c>
      <c r="G3632" s="1">
        <v>-0.0162581057837</v>
      </c>
    </row>
    <row r="3633" ht="15.75" customHeight="1">
      <c r="A3633" s="1" t="str">
        <f t="shared" si="311"/>
        <v>DIAPH1</v>
      </c>
      <c r="B3633" s="1" t="s">
        <v>987</v>
      </c>
      <c r="C3633" s="1">
        <v>1.40966593E8</v>
      </c>
      <c r="D3633" s="1" t="s">
        <v>14</v>
      </c>
      <c r="E3633" s="1">
        <v>25.0</v>
      </c>
      <c r="F3633" s="1" t="s">
        <v>3656</v>
      </c>
      <c r="G3633" s="1">
        <v>0.458256000614</v>
      </c>
    </row>
    <row r="3634" ht="15.75" customHeight="1">
      <c r="A3634" s="1" t="str">
        <f t="shared" si="311"/>
        <v>DIAPH1</v>
      </c>
      <c r="B3634" s="1" t="s">
        <v>987</v>
      </c>
      <c r="C3634" s="1">
        <v>1.40966679E8</v>
      </c>
      <c r="D3634" s="1" t="s">
        <v>8</v>
      </c>
      <c r="E3634" s="1">
        <v>24.0</v>
      </c>
      <c r="F3634" s="1" t="s">
        <v>3657</v>
      </c>
      <c r="G3634" s="1">
        <v>0.356810898471</v>
      </c>
    </row>
    <row r="3635" ht="15.75" customHeight="1">
      <c r="A3635" s="1" t="str">
        <f t="shared" si="311"/>
        <v>DIAPH1</v>
      </c>
      <c r="B3635" s="1" t="s">
        <v>987</v>
      </c>
      <c r="C3635" s="1">
        <v>1.40966561E8</v>
      </c>
      <c r="D3635" s="1" t="s">
        <v>8</v>
      </c>
      <c r="E3635" s="1">
        <v>25.0</v>
      </c>
      <c r="F3635" s="1" t="s">
        <v>3658</v>
      </c>
      <c r="G3635" s="1">
        <v>-0.0669819243151</v>
      </c>
    </row>
    <row r="3636" ht="15.75" customHeight="1">
      <c r="A3636" s="1" t="str">
        <f t="shared" si="311"/>
        <v>DIAPH1</v>
      </c>
      <c r="B3636" s="1" t="s">
        <v>987</v>
      </c>
      <c r="C3636" s="1">
        <v>1.40998393E8</v>
      </c>
      <c r="D3636" s="1" t="s">
        <v>8</v>
      </c>
      <c r="E3636" s="1">
        <v>24.0</v>
      </c>
      <c r="F3636" s="1" t="s">
        <v>3659</v>
      </c>
      <c r="G3636" s="1">
        <v>0.946705996188</v>
      </c>
    </row>
    <row r="3637" ht="15.75" customHeight="1">
      <c r="A3637" s="1" t="str">
        <f t="shared" si="311"/>
        <v>DIAPH1</v>
      </c>
      <c r="B3637" s="1" t="s">
        <v>987</v>
      </c>
      <c r="C3637" s="1">
        <v>1.4096673E8</v>
      </c>
      <c r="D3637" s="1" t="s">
        <v>8</v>
      </c>
      <c r="E3637" s="1">
        <v>27.0</v>
      </c>
      <c r="F3637" s="1" t="s">
        <v>3660</v>
      </c>
      <c r="G3637" s="1">
        <v>0.311266109815</v>
      </c>
    </row>
    <row r="3638" ht="15.75" customHeight="1">
      <c r="A3638" s="1" t="str">
        <f t="shared" si="311"/>
        <v>DIAPH1</v>
      </c>
      <c r="B3638" s="1" t="s">
        <v>987</v>
      </c>
      <c r="C3638" s="1">
        <v>1.40998423E8</v>
      </c>
      <c r="D3638" s="1" t="s">
        <v>8</v>
      </c>
      <c r="E3638" s="1">
        <v>24.0</v>
      </c>
      <c r="F3638" s="1" t="s">
        <v>3661</v>
      </c>
      <c r="G3638" s="1">
        <v>0.20303133876</v>
      </c>
    </row>
    <row r="3639" ht="15.75" customHeight="1">
      <c r="A3639" s="1" t="str">
        <f t="shared" si="311"/>
        <v>DIAPH1</v>
      </c>
      <c r="B3639" s="1" t="s">
        <v>987</v>
      </c>
      <c r="C3639" s="1">
        <v>1.40998454E8</v>
      </c>
      <c r="D3639" s="1" t="s">
        <v>8</v>
      </c>
      <c r="E3639" s="1">
        <v>24.0</v>
      </c>
      <c r="F3639" s="1" t="s">
        <v>3662</v>
      </c>
      <c r="G3639" s="1">
        <v>0.326179908359</v>
      </c>
    </row>
    <row r="3640" ht="15.75" customHeight="1">
      <c r="A3640" s="1" t="str">
        <f t="shared" si="311"/>
        <v>DIAPH1</v>
      </c>
      <c r="B3640" s="1" t="s">
        <v>987</v>
      </c>
      <c r="C3640" s="1">
        <v>1.40998463E8</v>
      </c>
      <c r="D3640" s="1" t="s">
        <v>8</v>
      </c>
      <c r="E3640" s="1">
        <v>23.0</v>
      </c>
      <c r="F3640" s="1" t="s">
        <v>3663</v>
      </c>
      <c r="G3640" s="1">
        <v>0.458445716983</v>
      </c>
    </row>
    <row r="3641" ht="15.75" customHeight="1">
      <c r="A3641" s="1" t="str">
        <f t="shared" si="311"/>
        <v>DIAPH1</v>
      </c>
      <c r="B3641" s="1" t="s">
        <v>987</v>
      </c>
      <c r="C3641" s="1">
        <v>1.40998483E8</v>
      </c>
      <c r="D3641" s="1" t="s">
        <v>8</v>
      </c>
      <c r="E3641" s="1">
        <v>24.0</v>
      </c>
      <c r="F3641" s="1" t="s">
        <v>3664</v>
      </c>
      <c r="G3641" s="1">
        <v>1.3428892735</v>
      </c>
    </row>
    <row r="3642" ht="15.75" customHeight="1">
      <c r="A3642" s="1" t="str">
        <f t="shared" si="311"/>
        <v>DIAPH1</v>
      </c>
      <c r="B3642" s="1" t="s">
        <v>987</v>
      </c>
      <c r="C3642" s="1">
        <v>1.40998498E8</v>
      </c>
      <c r="D3642" s="1" t="s">
        <v>8</v>
      </c>
      <c r="E3642" s="1">
        <v>26.0</v>
      </c>
      <c r="F3642" s="1" t="s">
        <v>3665</v>
      </c>
      <c r="G3642" s="1">
        <v>0.151136298013</v>
      </c>
    </row>
    <row r="3643" ht="15.75" customHeight="1">
      <c r="A3643" s="1" t="str">
        <f t="shared" si="311"/>
        <v>DIAPH1</v>
      </c>
      <c r="B3643" s="1" t="s">
        <v>987</v>
      </c>
      <c r="C3643" s="1">
        <v>1.40998418E8</v>
      </c>
      <c r="D3643" s="1" t="s">
        <v>8</v>
      </c>
      <c r="E3643" s="1">
        <v>25.0</v>
      </c>
      <c r="F3643" s="1" t="s">
        <v>3666</v>
      </c>
      <c r="G3643" s="1">
        <v>0.371711775526</v>
      </c>
    </row>
    <row r="3644" ht="15.75" customHeight="1">
      <c r="A3644" s="1" t="str">
        <f t="shared" ref="A3644:A3671" si="312">"DICER1"</f>
        <v>DICER1</v>
      </c>
      <c r="B3644" s="1" t="s">
        <v>135</v>
      </c>
      <c r="C3644" s="1">
        <v>9.5624099E7</v>
      </c>
      <c r="D3644" s="1" t="s">
        <v>14</v>
      </c>
      <c r="E3644" s="1">
        <v>24.0</v>
      </c>
      <c r="F3644" s="1" t="s">
        <v>3667</v>
      </c>
      <c r="G3644" s="1">
        <v>-0.0387074689278</v>
      </c>
    </row>
    <row r="3645" ht="15.75" customHeight="1">
      <c r="A3645" s="1" t="str">
        <f t="shared" si="312"/>
        <v>DICER1</v>
      </c>
      <c r="B3645" s="1" t="s">
        <v>135</v>
      </c>
      <c r="C3645" s="1">
        <v>9.56243E7</v>
      </c>
      <c r="D3645" s="1" t="s">
        <v>14</v>
      </c>
      <c r="E3645" s="1">
        <v>24.0</v>
      </c>
      <c r="F3645" s="1" t="s">
        <v>3668</v>
      </c>
      <c r="G3645" s="1">
        <v>-0.0168836108272</v>
      </c>
    </row>
    <row r="3646" ht="15.75" customHeight="1">
      <c r="A3646" s="1" t="str">
        <f t="shared" si="312"/>
        <v>DICER1</v>
      </c>
      <c r="B3646" s="1" t="s">
        <v>135</v>
      </c>
      <c r="C3646" s="1">
        <v>9.562409E7</v>
      </c>
      <c r="D3646" s="1" t="s">
        <v>14</v>
      </c>
      <c r="E3646" s="1">
        <v>24.0</v>
      </c>
      <c r="F3646" s="1" t="s">
        <v>3669</v>
      </c>
      <c r="G3646" s="1">
        <v>-7.40360296587E-4</v>
      </c>
    </row>
    <row r="3647" ht="15.75" customHeight="1">
      <c r="A3647" s="1" t="str">
        <f t="shared" si="312"/>
        <v>DICER1</v>
      </c>
      <c r="B3647" s="1" t="s">
        <v>135</v>
      </c>
      <c r="C3647" s="1">
        <v>9.5623604E7</v>
      </c>
      <c r="D3647" s="1" t="s">
        <v>14</v>
      </c>
      <c r="E3647" s="1">
        <v>22.0</v>
      </c>
      <c r="F3647" s="1" t="s">
        <v>3670</v>
      </c>
      <c r="G3647" s="1">
        <v>0.110955681372</v>
      </c>
    </row>
    <row r="3648" ht="15.75" customHeight="1">
      <c r="A3648" s="1" t="str">
        <f t="shared" si="312"/>
        <v>DICER1</v>
      </c>
      <c r="B3648" s="1" t="s">
        <v>135</v>
      </c>
      <c r="C3648" s="1">
        <v>9.5623494E7</v>
      </c>
      <c r="D3648" s="1" t="s">
        <v>14</v>
      </c>
      <c r="E3648" s="1">
        <v>24.0</v>
      </c>
      <c r="F3648" s="1" t="s">
        <v>3671</v>
      </c>
      <c r="G3648" s="1">
        <v>0.25438612718</v>
      </c>
    </row>
    <row r="3649" ht="15.75" customHeight="1">
      <c r="A3649" s="1" t="str">
        <f t="shared" si="312"/>
        <v>DICER1</v>
      </c>
      <c r="B3649" s="1" t="s">
        <v>135</v>
      </c>
      <c r="C3649" s="1">
        <v>9.560808E7</v>
      </c>
      <c r="D3649" s="1" t="s">
        <v>14</v>
      </c>
      <c r="E3649" s="1">
        <v>24.0</v>
      </c>
      <c r="F3649" s="1" t="s">
        <v>3672</v>
      </c>
      <c r="G3649" s="1">
        <v>-0.0129317717829</v>
      </c>
    </row>
    <row r="3650" ht="15.75" customHeight="1">
      <c r="A3650" s="1" t="str">
        <f t="shared" si="312"/>
        <v>DICER1</v>
      </c>
      <c r="B3650" s="1" t="s">
        <v>135</v>
      </c>
      <c r="C3650" s="1">
        <v>9.5608003E7</v>
      </c>
      <c r="D3650" s="1" t="s">
        <v>14</v>
      </c>
      <c r="E3650" s="1">
        <v>23.0</v>
      </c>
      <c r="F3650" s="1" t="s">
        <v>3673</v>
      </c>
      <c r="G3650" s="1">
        <v>-0.0144553546233</v>
      </c>
    </row>
    <row r="3651" ht="15.75" customHeight="1">
      <c r="A3651" s="1" t="str">
        <f t="shared" si="312"/>
        <v>DICER1</v>
      </c>
      <c r="B3651" s="1" t="s">
        <v>135</v>
      </c>
      <c r="C3651" s="1">
        <v>9.5624055E7</v>
      </c>
      <c r="D3651" s="1" t="s">
        <v>8</v>
      </c>
      <c r="E3651" s="1">
        <v>24.0</v>
      </c>
      <c r="F3651" s="1" t="s">
        <v>3674</v>
      </c>
      <c r="G3651" s="1">
        <v>0.820490171101</v>
      </c>
    </row>
    <row r="3652" ht="15.75" customHeight="1">
      <c r="A3652" s="1" t="str">
        <f t="shared" si="312"/>
        <v>DICER1</v>
      </c>
      <c r="B3652" s="1" t="s">
        <v>135</v>
      </c>
      <c r="C3652" s="1">
        <v>9.5623719E7</v>
      </c>
      <c r="D3652" s="1" t="s">
        <v>8</v>
      </c>
      <c r="E3652" s="1">
        <v>24.0</v>
      </c>
      <c r="F3652" s="1" t="s">
        <v>3675</v>
      </c>
      <c r="G3652" s="1">
        <v>1.06048939789</v>
      </c>
    </row>
    <row r="3653" ht="15.75" customHeight="1">
      <c r="A3653" s="1" t="str">
        <f t="shared" si="312"/>
        <v>DICER1</v>
      </c>
      <c r="B3653" s="1" t="s">
        <v>135</v>
      </c>
      <c r="C3653" s="1">
        <v>9.5623701E7</v>
      </c>
      <c r="D3653" s="1" t="s">
        <v>8</v>
      </c>
      <c r="E3653" s="1">
        <v>24.0</v>
      </c>
      <c r="F3653" s="1" t="s">
        <v>3676</v>
      </c>
      <c r="G3653" s="1">
        <v>1.119020431</v>
      </c>
    </row>
    <row r="3654" ht="15.75" customHeight="1">
      <c r="A3654" s="1" t="str">
        <f t="shared" si="312"/>
        <v>DICER1</v>
      </c>
      <c r="B3654" s="1" t="s">
        <v>135</v>
      </c>
      <c r="C3654" s="1">
        <v>9.5624095E7</v>
      </c>
      <c r="D3654" s="1" t="s">
        <v>8</v>
      </c>
      <c r="E3654" s="1">
        <v>24.0</v>
      </c>
      <c r="F3654" s="1" t="s">
        <v>3677</v>
      </c>
      <c r="G3654" s="1">
        <v>0.592282879468</v>
      </c>
    </row>
    <row r="3655" ht="15.75" customHeight="1">
      <c r="A3655" s="1" t="str">
        <f t="shared" si="312"/>
        <v>DICER1</v>
      </c>
      <c r="B3655" s="1" t="s">
        <v>135</v>
      </c>
      <c r="C3655" s="1">
        <v>9.5624204E7</v>
      </c>
      <c r="D3655" s="1" t="s">
        <v>8</v>
      </c>
      <c r="E3655" s="1">
        <v>22.0</v>
      </c>
      <c r="F3655" s="1" t="s">
        <v>3678</v>
      </c>
      <c r="G3655" s="1">
        <v>0.123506485079</v>
      </c>
    </row>
    <row r="3656" ht="15.75" customHeight="1">
      <c r="A3656" s="1" t="str">
        <f t="shared" si="312"/>
        <v>DICER1</v>
      </c>
      <c r="B3656" s="1" t="s">
        <v>135</v>
      </c>
      <c r="C3656" s="1">
        <v>9.562427E7</v>
      </c>
      <c r="D3656" s="1" t="s">
        <v>8</v>
      </c>
      <c r="E3656" s="1">
        <v>23.0</v>
      </c>
      <c r="F3656" s="1" t="s">
        <v>3679</v>
      </c>
      <c r="G3656" s="1">
        <v>0.588889172756</v>
      </c>
    </row>
    <row r="3657" ht="15.75" customHeight="1">
      <c r="A3657" s="1" t="str">
        <f t="shared" si="312"/>
        <v>DICER1</v>
      </c>
      <c r="B3657" s="1" t="s">
        <v>135</v>
      </c>
      <c r="C3657" s="1">
        <v>9.5624287E7</v>
      </c>
      <c r="D3657" s="1" t="s">
        <v>8</v>
      </c>
      <c r="E3657" s="1">
        <v>23.0</v>
      </c>
      <c r="F3657" s="1" t="s">
        <v>3680</v>
      </c>
      <c r="G3657" s="1">
        <v>0.0600356249191</v>
      </c>
    </row>
    <row r="3658" ht="15.75" customHeight="1">
      <c r="A3658" s="1" t="str">
        <f t="shared" si="312"/>
        <v>DICER1</v>
      </c>
      <c r="B3658" s="1" t="s">
        <v>135</v>
      </c>
      <c r="C3658" s="1">
        <v>9.5624309E7</v>
      </c>
      <c r="D3658" s="1" t="s">
        <v>8</v>
      </c>
      <c r="E3658" s="1">
        <v>22.0</v>
      </c>
      <c r="F3658" s="1" t="s">
        <v>3681</v>
      </c>
      <c r="G3658" s="1">
        <v>0.0293314139204</v>
      </c>
    </row>
    <row r="3659" ht="15.75" customHeight="1">
      <c r="A3659" s="1" t="str">
        <f t="shared" si="312"/>
        <v>DICER1</v>
      </c>
      <c r="B3659" s="1" t="s">
        <v>135</v>
      </c>
      <c r="C3659" s="1">
        <v>9.5607857E7</v>
      </c>
      <c r="D3659" s="1" t="s">
        <v>14</v>
      </c>
      <c r="E3659" s="1">
        <v>23.0</v>
      </c>
      <c r="F3659" s="1" t="s">
        <v>3682</v>
      </c>
      <c r="G3659" s="1">
        <v>-0.040883018096</v>
      </c>
    </row>
    <row r="3660" ht="15.75" customHeight="1">
      <c r="A3660" s="1" t="str">
        <f t="shared" si="312"/>
        <v>DICER1</v>
      </c>
      <c r="B3660" s="1" t="s">
        <v>135</v>
      </c>
      <c r="C3660" s="1">
        <v>9.5623695E7</v>
      </c>
      <c r="D3660" s="1" t="s">
        <v>8</v>
      </c>
      <c r="E3660" s="1">
        <v>23.0</v>
      </c>
      <c r="F3660" s="1" t="s">
        <v>3683</v>
      </c>
      <c r="G3660" s="1">
        <v>0.760537218015</v>
      </c>
    </row>
    <row r="3661" ht="15.75" customHeight="1">
      <c r="A3661" s="1" t="str">
        <f t="shared" si="312"/>
        <v>DICER1</v>
      </c>
      <c r="B3661" s="1" t="s">
        <v>135</v>
      </c>
      <c r="C3661" s="1">
        <v>9.5607987E7</v>
      </c>
      <c r="D3661" s="1" t="s">
        <v>8</v>
      </c>
      <c r="E3661" s="1">
        <v>24.0</v>
      </c>
      <c r="F3661" s="1" t="s">
        <v>3684</v>
      </c>
      <c r="G3661" s="1">
        <v>0.0420186191256</v>
      </c>
    </row>
    <row r="3662" ht="15.75" customHeight="1">
      <c r="A3662" s="1" t="str">
        <f t="shared" si="312"/>
        <v>DICER1</v>
      </c>
      <c r="B3662" s="1" t="s">
        <v>135</v>
      </c>
      <c r="C3662" s="1">
        <v>9.5623665E7</v>
      </c>
      <c r="D3662" s="1" t="s">
        <v>8</v>
      </c>
      <c r="E3662" s="1">
        <v>23.0</v>
      </c>
      <c r="F3662" s="1" t="s">
        <v>3685</v>
      </c>
      <c r="G3662" s="1">
        <v>0.189833088001</v>
      </c>
    </row>
    <row r="3663" ht="15.75" customHeight="1">
      <c r="A3663" s="1" t="str">
        <f t="shared" si="312"/>
        <v>DICER1</v>
      </c>
      <c r="B3663" s="1" t="s">
        <v>135</v>
      </c>
      <c r="C3663" s="1">
        <v>9.5623672E7</v>
      </c>
      <c r="D3663" s="1" t="s">
        <v>8</v>
      </c>
      <c r="E3663" s="1">
        <v>24.0</v>
      </c>
      <c r="F3663" s="1" t="s">
        <v>3686</v>
      </c>
      <c r="G3663" s="1">
        <v>0.514182027833</v>
      </c>
    </row>
    <row r="3664" ht="15.75" customHeight="1">
      <c r="A3664" s="1" t="str">
        <f t="shared" si="312"/>
        <v>DICER1</v>
      </c>
      <c r="B3664" s="1" t="s">
        <v>135</v>
      </c>
      <c r="C3664" s="1">
        <v>9.5602887E7</v>
      </c>
      <c r="D3664" s="1" t="s">
        <v>8</v>
      </c>
      <c r="E3664" s="1">
        <v>24.0</v>
      </c>
      <c r="F3664" s="1" t="s">
        <v>3687</v>
      </c>
      <c r="G3664" s="1">
        <v>-0.0323236076135</v>
      </c>
    </row>
    <row r="3665" ht="15.75" customHeight="1">
      <c r="A3665" s="1" t="str">
        <f t="shared" si="312"/>
        <v>DICER1</v>
      </c>
      <c r="B3665" s="1" t="s">
        <v>135</v>
      </c>
      <c r="C3665" s="1">
        <v>9.5602928E7</v>
      </c>
      <c r="D3665" s="1" t="s">
        <v>8</v>
      </c>
      <c r="E3665" s="1">
        <v>24.0</v>
      </c>
      <c r="F3665" s="1" t="s">
        <v>3688</v>
      </c>
      <c r="G3665" s="1">
        <v>0.0116910086587</v>
      </c>
    </row>
    <row r="3666" ht="15.75" customHeight="1">
      <c r="A3666" s="1" t="str">
        <f t="shared" si="312"/>
        <v>DICER1</v>
      </c>
      <c r="B3666" s="1" t="s">
        <v>135</v>
      </c>
      <c r="C3666" s="1">
        <v>9.5607893E7</v>
      </c>
      <c r="D3666" s="1" t="s">
        <v>8</v>
      </c>
      <c r="E3666" s="1">
        <v>23.0</v>
      </c>
      <c r="F3666" s="1" t="s">
        <v>3689</v>
      </c>
      <c r="G3666" s="1">
        <v>0.00475598995219</v>
      </c>
    </row>
    <row r="3667" ht="15.75" customHeight="1">
      <c r="A3667" s="1" t="str">
        <f t="shared" si="312"/>
        <v>DICER1</v>
      </c>
      <c r="B3667" s="1" t="s">
        <v>135</v>
      </c>
      <c r="C3667" s="1">
        <v>9.5602964E7</v>
      </c>
      <c r="D3667" s="1" t="s">
        <v>14</v>
      </c>
      <c r="E3667" s="1">
        <v>24.0</v>
      </c>
      <c r="F3667" s="1" t="s">
        <v>3690</v>
      </c>
      <c r="G3667" s="1">
        <v>0.0166490178326</v>
      </c>
    </row>
    <row r="3668" ht="15.75" customHeight="1">
      <c r="A3668" s="1" t="str">
        <f t="shared" si="312"/>
        <v>DICER1</v>
      </c>
      <c r="B3668" s="1" t="s">
        <v>135</v>
      </c>
      <c r="C3668" s="1">
        <v>9.5623523E7</v>
      </c>
      <c r="D3668" s="1" t="s">
        <v>8</v>
      </c>
      <c r="E3668" s="1">
        <v>23.0</v>
      </c>
      <c r="F3668" s="1" t="s">
        <v>3691</v>
      </c>
      <c r="G3668" s="1">
        <v>0.190122385828</v>
      </c>
    </row>
    <row r="3669" ht="15.75" customHeight="1">
      <c r="A3669" s="1" t="str">
        <f t="shared" si="312"/>
        <v>DICER1</v>
      </c>
      <c r="B3669" s="1" t="s">
        <v>135</v>
      </c>
      <c r="C3669" s="1">
        <v>9.5623588E7</v>
      </c>
      <c r="D3669" s="1" t="s">
        <v>8</v>
      </c>
      <c r="E3669" s="1">
        <v>21.0</v>
      </c>
      <c r="F3669" s="1" t="s">
        <v>3692</v>
      </c>
      <c r="G3669" s="1">
        <v>0.230465335472</v>
      </c>
    </row>
    <row r="3670" ht="15.75" customHeight="1">
      <c r="A3670" s="1" t="str">
        <f t="shared" si="312"/>
        <v>DICER1</v>
      </c>
      <c r="B3670" s="1" t="s">
        <v>135</v>
      </c>
      <c r="C3670" s="1">
        <v>9.5623606E7</v>
      </c>
      <c r="D3670" s="1" t="s">
        <v>8</v>
      </c>
      <c r="E3670" s="1">
        <v>23.0</v>
      </c>
      <c r="F3670" s="1" t="s">
        <v>3693</v>
      </c>
      <c r="G3670" s="1">
        <v>0.0224126372478</v>
      </c>
    </row>
    <row r="3671" ht="15.75" customHeight="1">
      <c r="A3671" s="1" t="str">
        <f t="shared" si="312"/>
        <v>DICER1</v>
      </c>
      <c r="B3671" s="1" t="s">
        <v>135</v>
      </c>
      <c r="C3671" s="1">
        <v>9.5608018E7</v>
      </c>
      <c r="D3671" s="1" t="s">
        <v>8</v>
      </c>
      <c r="E3671" s="1">
        <v>24.0</v>
      </c>
      <c r="F3671" s="1" t="s">
        <v>3694</v>
      </c>
      <c r="G3671" s="1">
        <v>-0.0136067211258</v>
      </c>
    </row>
    <row r="3672" ht="15.75" customHeight="1">
      <c r="A3672" s="1" t="str">
        <f t="shared" ref="A3672:A3681" si="313">"DIEXF"</f>
        <v>DIEXF</v>
      </c>
      <c r="B3672" s="1" t="s">
        <v>108</v>
      </c>
      <c r="C3672" s="1">
        <v>2.10001515E8</v>
      </c>
      <c r="D3672" s="1" t="s">
        <v>14</v>
      </c>
      <c r="E3672" s="1">
        <v>24.0</v>
      </c>
      <c r="F3672" s="1" t="s">
        <v>3695</v>
      </c>
      <c r="G3672" s="1">
        <v>0.535917593344</v>
      </c>
    </row>
    <row r="3673" ht="15.75" customHeight="1">
      <c r="A3673" s="1" t="str">
        <f t="shared" si="313"/>
        <v>DIEXF</v>
      </c>
      <c r="B3673" s="1" t="s">
        <v>108</v>
      </c>
      <c r="C3673" s="1">
        <v>2.10001421E8</v>
      </c>
      <c r="D3673" s="1" t="s">
        <v>14</v>
      </c>
      <c r="E3673" s="1">
        <v>23.0</v>
      </c>
      <c r="F3673" s="1" t="s">
        <v>3696</v>
      </c>
      <c r="G3673" s="1">
        <v>0.109495432043</v>
      </c>
    </row>
    <row r="3674" ht="15.75" customHeight="1">
      <c r="A3674" s="1" t="str">
        <f t="shared" si="313"/>
        <v>DIEXF</v>
      </c>
      <c r="B3674" s="1" t="s">
        <v>108</v>
      </c>
      <c r="C3674" s="1">
        <v>2.10001411E8</v>
      </c>
      <c r="D3674" s="1" t="s">
        <v>14</v>
      </c>
      <c r="E3674" s="1">
        <v>24.0</v>
      </c>
      <c r="F3674" s="1" t="s">
        <v>3697</v>
      </c>
      <c r="G3674" s="1">
        <v>0.0329500785325</v>
      </c>
    </row>
    <row r="3675" ht="15.75" customHeight="1">
      <c r="A3675" s="1" t="str">
        <f t="shared" si="313"/>
        <v>DIEXF</v>
      </c>
      <c r="B3675" s="1" t="s">
        <v>108</v>
      </c>
      <c r="C3675" s="1">
        <v>2.10001364E8</v>
      </c>
      <c r="D3675" s="1" t="s">
        <v>14</v>
      </c>
      <c r="E3675" s="1">
        <v>24.0</v>
      </c>
      <c r="F3675" s="1" t="s">
        <v>3698</v>
      </c>
      <c r="G3675" s="1">
        <v>1.43707205769</v>
      </c>
    </row>
    <row r="3676" ht="15.75" customHeight="1">
      <c r="A3676" s="1" t="str">
        <f t="shared" si="313"/>
        <v>DIEXF</v>
      </c>
      <c r="B3676" s="1" t="s">
        <v>108</v>
      </c>
      <c r="C3676" s="1">
        <v>2.10001539E8</v>
      </c>
      <c r="D3676" s="1" t="s">
        <v>8</v>
      </c>
      <c r="E3676" s="1">
        <v>22.0</v>
      </c>
      <c r="F3676" s="1" t="s">
        <v>3699</v>
      </c>
      <c r="G3676" s="1">
        <v>0.911264399808</v>
      </c>
    </row>
    <row r="3677" ht="15.75" customHeight="1">
      <c r="A3677" s="1" t="str">
        <f t="shared" si="313"/>
        <v>DIEXF</v>
      </c>
      <c r="B3677" s="1" t="s">
        <v>108</v>
      </c>
      <c r="C3677" s="1">
        <v>2.10001328E8</v>
      </c>
      <c r="D3677" s="1" t="s">
        <v>8</v>
      </c>
      <c r="E3677" s="1">
        <v>24.0</v>
      </c>
      <c r="F3677" s="1" t="s">
        <v>3700</v>
      </c>
      <c r="G3677" s="1">
        <v>0.00253987524681</v>
      </c>
    </row>
    <row r="3678" ht="15.75" customHeight="1">
      <c r="A3678" s="1" t="str">
        <f t="shared" si="313"/>
        <v>DIEXF</v>
      </c>
      <c r="B3678" s="1" t="s">
        <v>108</v>
      </c>
      <c r="C3678" s="1">
        <v>2.10001307E8</v>
      </c>
      <c r="D3678" s="1" t="s">
        <v>8</v>
      </c>
      <c r="E3678" s="1">
        <v>23.0</v>
      </c>
      <c r="F3678" s="1" t="s">
        <v>3701</v>
      </c>
      <c r="G3678" s="1">
        <v>0.045372506136</v>
      </c>
    </row>
    <row r="3679" ht="15.75" customHeight="1">
      <c r="A3679" s="1" t="str">
        <f t="shared" si="313"/>
        <v>DIEXF</v>
      </c>
      <c r="B3679" s="1" t="s">
        <v>108</v>
      </c>
      <c r="C3679" s="1">
        <v>2.10001644E8</v>
      </c>
      <c r="D3679" s="1" t="s">
        <v>14</v>
      </c>
      <c r="E3679" s="1">
        <v>24.0</v>
      </c>
      <c r="F3679" s="1" t="s">
        <v>3702</v>
      </c>
      <c r="G3679" s="1">
        <v>0.0423466580409</v>
      </c>
    </row>
    <row r="3680" ht="15.75" customHeight="1">
      <c r="A3680" s="1" t="str">
        <f t="shared" si="313"/>
        <v>DIEXF</v>
      </c>
      <c r="B3680" s="1" t="s">
        <v>108</v>
      </c>
      <c r="C3680" s="1">
        <v>2.10001601E8</v>
      </c>
      <c r="D3680" s="1" t="s">
        <v>14</v>
      </c>
      <c r="E3680" s="1">
        <v>24.0</v>
      </c>
      <c r="F3680" s="1" t="s">
        <v>3703</v>
      </c>
      <c r="G3680" s="1">
        <v>-0.0217882397839</v>
      </c>
    </row>
    <row r="3681" ht="15.75" customHeight="1">
      <c r="A3681" s="1" t="str">
        <f t="shared" si="313"/>
        <v>DIEXF</v>
      </c>
      <c r="B3681" s="1" t="s">
        <v>108</v>
      </c>
      <c r="C3681" s="1">
        <v>2.10001578E8</v>
      </c>
      <c r="D3681" s="1" t="s">
        <v>14</v>
      </c>
      <c r="E3681" s="1">
        <v>24.0</v>
      </c>
      <c r="F3681" s="1" t="s">
        <v>3704</v>
      </c>
      <c r="G3681" s="1">
        <v>0.651663542498</v>
      </c>
    </row>
    <row r="3682" ht="15.75" customHeight="1">
      <c r="A3682" s="1" t="str">
        <f t="shared" ref="A3682:A3698" si="314">"DKC1"</f>
        <v>DKC1</v>
      </c>
      <c r="B3682" s="1" t="s">
        <v>50</v>
      </c>
      <c r="C3682" s="1">
        <v>1.5399118E8</v>
      </c>
      <c r="D3682" s="1" t="s">
        <v>14</v>
      </c>
      <c r="E3682" s="1">
        <v>23.0</v>
      </c>
      <c r="F3682" s="1" t="s">
        <v>3705</v>
      </c>
      <c r="G3682" s="1">
        <v>1.69470284533</v>
      </c>
    </row>
    <row r="3683" ht="15.75" customHeight="1">
      <c r="A3683" s="1" t="str">
        <f t="shared" si="314"/>
        <v>DKC1</v>
      </c>
      <c r="B3683" s="1" t="s">
        <v>50</v>
      </c>
      <c r="C3683" s="1">
        <v>1.53991243E8</v>
      </c>
      <c r="D3683" s="1" t="s">
        <v>14</v>
      </c>
      <c r="E3683" s="1">
        <v>23.0</v>
      </c>
      <c r="F3683" s="1" t="s">
        <v>3706</v>
      </c>
      <c r="G3683" s="1">
        <v>0.470984129605</v>
      </c>
    </row>
    <row r="3684" ht="15.75" customHeight="1">
      <c r="A3684" s="1" t="str">
        <f t="shared" si="314"/>
        <v>DKC1</v>
      </c>
      <c r="B3684" s="1" t="s">
        <v>50</v>
      </c>
      <c r="C3684" s="1">
        <v>1.53991301E8</v>
      </c>
      <c r="D3684" s="1" t="s">
        <v>14</v>
      </c>
      <c r="E3684" s="1">
        <v>22.0</v>
      </c>
      <c r="F3684" s="1" t="s">
        <v>3707</v>
      </c>
      <c r="G3684" s="1">
        <v>-0.00999911552963</v>
      </c>
    </row>
    <row r="3685" ht="15.75" customHeight="1">
      <c r="A3685" s="1" t="str">
        <f t="shared" si="314"/>
        <v>DKC1</v>
      </c>
      <c r="B3685" s="1" t="s">
        <v>50</v>
      </c>
      <c r="C3685" s="1">
        <v>1.53991292E8</v>
      </c>
      <c r="D3685" s="1" t="s">
        <v>14</v>
      </c>
      <c r="E3685" s="1">
        <v>24.0</v>
      </c>
      <c r="F3685" s="1" t="s">
        <v>3708</v>
      </c>
      <c r="G3685" s="1">
        <v>0.360080494509</v>
      </c>
    </row>
    <row r="3686" ht="15.75" customHeight="1">
      <c r="A3686" s="1" t="str">
        <f t="shared" si="314"/>
        <v>DKC1</v>
      </c>
      <c r="B3686" s="1" t="s">
        <v>50</v>
      </c>
      <c r="C3686" s="1">
        <v>1.53991256E8</v>
      </c>
      <c r="D3686" s="1" t="s">
        <v>14</v>
      </c>
      <c r="E3686" s="1">
        <v>23.0</v>
      </c>
      <c r="F3686" s="1" t="s">
        <v>3709</v>
      </c>
      <c r="G3686" s="1">
        <v>0.144513458049</v>
      </c>
    </row>
    <row r="3687" ht="15.75" customHeight="1">
      <c r="A3687" s="1" t="str">
        <f t="shared" si="314"/>
        <v>DKC1</v>
      </c>
      <c r="B3687" s="1" t="s">
        <v>50</v>
      </c>
      <c r="C3687" s="1">
        <v>1.53991166E8</v>
      </c>
      <c r="D3687" s="1" t="s">
        <v>14</v>
      </c>
      <c r="E3687" s="1">
        <v>24.0</v>
      </c>
      <c r="F3687" s="1" t="s">
        <v>3710</v>
      </c>
      <c r="G3687" s="1">
        <v>0.216503210123</v>
      </c>
    </row>
    <row r="3688" ht="15.75" customHeight="1">
      <c r="A3688" s="1" t="str">
        <f t="shared" si="314"/>
        <v>DKC1</v>
      </c>
      <c r="B3688" s="1" t="s">
        <v>50</v>
      </c>
      <c r="C3688" s="1">
        <v>1.53991098E8</v>
      </c>
      <c r="D3688" s="1" t="s">
        <v>8</v>
      </c>
      <c r="E3688" s="1">
        <v>24.0</v>
      </c>
      <c r="F3688" s="1" t="s">
        <v>3711</v>
      </c>
      <c r="G3688" s="1">
        <v>-0.0360073800666</v>
      </c>
    </row>
    <row r="3689" ht="15.75" customHeight="1">
      <c r="A3689" s="1" t="str">
        <f t="shared" si="314"/>
        <v>DKC1</v>
      </c>
      <c r="B3689" s="1" t="s">
        <v>50</v>
      </c>
      <c r="C3689" s="1">
        <v>1.53991053E8</v>
      </c>
      <c r="D3689" s="1" t="s">
        <v>8</v>
      </c>
      <c r="E3689" s="1">
        <v>24.0</v>
      </c>
      <c r="F3689" s="1" t="s">
        <v>3712</v>
      </c>
      <c r="G3689" s="1">
        <v>-0.00691095926411</v>
      </c>
    </row>
    <row r="3690" ht="15.75" customHeight="1">
      <c r="A3690" s="1" t="str">
        <f t="shared" si="314"/>
        <v>DKC1</v>
      </c>
      <c r="B3690" s="1" t="s">
        <v>50</v>
      </c>
      <c r="C3690" s="1">
        <v>1.53991068E8</v>
      </c>
      <c r="D3690" s="1" t="s">
        <v>14</v>
      </c>
      <c r="E3690" s="1">
        <v>24.0</v>
      </c>
      <c r="F3690" s="1" t="s">
        <v>3713</v>
      </c>
      <c r="G3690" s="1">
        <v>0.023842764429</v>
      </c>
    </row>
    <row r="3691" ht="15.75" customHeight="1">
      <c r="A3691" s="1" t="str">
        <f t="shared" si="314"/>
        <v>DKC1</v>
      </c>
      <c r="B3691" s="1" t="s">
        <v>50</v>
      </c>
      <c r="C3691" s="1">
        <v>1.53991124E8</v>
      </c>
      <c r="D3691" s="1" t="s">
        <v>14</v>
      </c>
      <c r="E3691" s="1">
        <v>24.0</v>
      </c>
      <c r="F3691" s="1" t="s">
        <v>3714</v>
      </c>
      <c r="G3691" s="1">
        <v>0.834313025063</v>
      </c>
    </row>
    <row r="3692" ht="15.75" customHeight="1">
      <c r="A3692" s="1" t="str">
        <f t="shared" si="314"/>
        <v>DKC1</v>
      </c>
      <c r="B3692" s="1" t="s">
        <v>50</v>
      </c>
      <c r="C3692" s="1">
        <v>1.53991158E8</v>
      </c>
      <c r="D3692" s="1" t="s">
        <v>14</v>
      </c>
      <c r="E3692" s="1">
        <v>24.0</v>
      </c>
      <c r="F3692" s="1" t="s">
        <v>3715</v>
      </c>
      <c r="G3692" s="1">
        <v>0.211527961565</v>
      </c>
    </row>
    <row r="3693" ht="15.75" customHeight="1">
      <c r="A3693" s="1" t="str">
        <f t="shared" si="314"/>
        <v>DKC1</v>
      </c>
      <c r="B3693" s="1" t="s">
        <v>50</v>
      </c>
      <c r="C3693" s="1">
        <v>1.53991022E8</v>
      </c>
      <c r="D3693" s="1" t="s">
        <v>14</v>
      </c>
      <c r="E3693" s="1">
        <v>22.0</v>
      </c>
      <c r="F3693" s="1" t="s">
        <v>3716</v>
      </c>
      <c r="G3693" s="1">
        <v>0.105537830168</v>
      </c>
    </row>
    <row r="3694" ht="15.75" customHeight="1">
      <c r="A3694" s="1" t="str">
        <f t="shared" si="314"/>
        <v>DKC1</v>
      </c>
      <c r="B3694" s="1" t="s">
        <v>50</v>
      </c>
      <c r="C3694" s="1">
        <v>1.53991076E8</v>
      </c>
      <c r="D3694" s="1" t="s">
        <v>8</v>
      </c>
      <c r="E3694" s="1">
        <v>24.0</v>
      </c>
      <c r="F3694" s="1" t="s">
        <v>3717</v>
      </c>
      <c r="G3694" s="1">
        <v>-0.0107865619058</v>
      </c>
    </row>
    <row r="3695" ht="15.75" customHeight="1">
      <c r="A3695" s="1" t="str">
        <f t="shared" si="314"/>
        <v>DKC1</v>
      </c>
      <c r="B3695" s="1" t="s">
        <v>50</v>
      </c>
      <c r="C3695" s="1">
        <v>1.53991028E8</v>
      </c>
      <c r="D3695" s="1" t="s">
        <v>8</v>
      </c>
      <c r="E3695" s="1">
        <v>23.0</v>
      </c>
      <c r="F3695" s="1" t="s">
        <v>3718</v>
      </c>
      <c r="G3695" s="1">
        <v>-0.0167194982745</v>
      </c>
    </row>
    <row r="3696" ht="15.75" customHeight="1">
      <c r="A3696" s="1" t="str">
        <f t="shared" si="314"/>
        <v>DKC1</v>
      </c>
      <c r="B3696" s="1" t="s">
        <v>50</v>
      </c>
      <c r="C3696" s="1">
        <v>1.53991014E8</v>
      </c>
      <c r="D3696" s="1" t="s">
        <v>8</v>
      </c>
      <c r="E3696" s="1">
        <v>24.0</v>
      </c>
      <c r="F3696" s="1" t="s">
        <v>3719</v>
      </c>
      <c r="G3696" s="1">
        <v>0.0228569693438</v>
      </c>
    </row>
    <row r="3697" ht="15.75" customHeight="1">
      <c r="A3697" s="1" t="str">
        <f t="shared" si="314"/>
        <v>DKC1</v>
      </c>
      <c r="B3697" s="1" t="s">
        <v>50</v>
      </c>
      <c r="C3697" s="1">
        <v>1.53991303E8</v>
      </c>
      <c r="D3697" s="1" t="s">
        <v>14</v>
      </c>
      <c r="E3697" s="1">
        <v>24.0</v>
      </c>
      <c r="F3697" s="1" t="s">
        <v>3720</v>
      </c>
      <c r="G3697" s="1">
        <v>0.026471129355</v>
      </c>
    </row>
    <row r="3698" ht="15.75" customHeight="1">
      <c r="A3698" s="1" t="str">
        <f t="shared" si="314"/>
        <v>DKC1</v>
      </c>
      <c r="B3698" s="1" t="s">
        <v>50</v>
      </c>
      <c r="C3698" s="1">
        <v>1.53991314E8</v>
      </c>
      <c r="D3698" s="1" t="s">
        <v>14</v>
      </c>
      <c r="E3698" s="1">
        <v>23.0</v>
      </c>
      <c r="F3698" s="1" t="s">
        <v>3721</v>
      </c>
      <c r="G3698" s="1">
        <v>0.130259072291</v>
      </c>
    </row>
    <row r="3699" ht="15.75" customHeight="1">
      <c r="A3699" s="1" t="str">
        <f t="shared" ref="A3699:A3708" si="315">"DLD"</f>
        <v>DLD</v>
      </c>
      <c r="B3699" s="1" t="s">
        <v>715</v>
      </c>
      <c r="C3699" s="1">
        <v>1.07531579E8</v>
      </c>
      <c r="D3699" s="1" t="s">
        <v>8</v>
      </c>
      <c r="E3699" s="1">
        <v>24.0</v>
      </c>
      <c r="F3699" s="1" t="s">
        <v>3722</v>
      </c>
      <c r="G3699" s="1">
        <v>0.0502007927962</v>
      </c>
    </row>
    <row r="3700" ht="15.75" customHeight="1">
      <c r="A3700" s="1" t="str">
        <f t="shared" si="315"/>
        <v>DLD</v>
      </c>
      <c r="B3700" s="1" t="s">
        <v>715</v>
      </c>
      <c r="C3700" s="1">
        <v>1.07531555E8</v>
      </c>
      <c r="D3700" s="1" t="s">
        <v>8</v>
      </c>
      <c r="E3700" s="1">
        <v>22.0</v>
      </c>
      <c r="F3700" s="1" t="s">
        <v>3723</v>
      </c>
      <c r="G3700" s="1">
        <v>0.126232776685</v>
      </c>
    </row>
    <row r="3701" ht="15.75" customHeight="1">
      <c r="A3701" s="1" t="str">
        <f t="shared" si="315"/>
        <v>DLD</v>
      </c>
      <c r="B3701" s="1" t="s">
        <v>715</v>
      </c>
      <c r="C3701" s="1">
        <v>1.07531479E8</v>
      </c>
      <c r="D3701" s="1" t="s">
        <v>8</v>
      </c>
      <c r="E3701" s="1">
        <v>24.0</v>
      </c>
      <c r="F3701" s="1" t="s">
        <v>3724</v>
      </c>
      <c r="G3701" s="1">
        <v>-0.0151767826164</v>
      </c>
    </row>
    <row r="3702" ht="15.75" customHeight="1">
      <c r="A3702" s="1" t="str">
        <f t="shared" si="315"/>
        <v>DLD</v>
      </c>
      <c r="B3702" s="1" t="s">
        <v>715</v>
      </c>
      <c r="C3702" s="1">
        <v>1.07531678E8</v>
      </c>
      <c r="D3702" s="1" t="s">
        <v>14</v>
      </c>
      <c r="E3702" s="1">
        <v>24.0</v>
      </c>
      <c r="F3702" s="1" t="s">
        <v>3725</v>
      </c>
      <c r="G3702" s="1">
        <v>0.323909121953</v>
      </c>
    </row>
    <row r="3703" ht="15.75" customHeight="1">
      <c r="A3703" s="1" t="str">
        <f t="shared" si="315"/>
        <v>DLD</v>
      </c>
      <c r="B3703" s="1" t="s">
        <v>715</v>
      </c>
      <c r="C3703" s="1">
        <v>1.07531642E8</v>
      </c>
      <c r="D3703" s="1" t="s">
        <v>14</v>
      </c>
      <c r="E3703" s="1">
        <v>24.0</v>
      </c>
      <c r="F3703" s="1" t="s">
        <v>3726</v>
      </c>
      <c r="G3703" s="1">
        <v>2.54985810136</v>
      </c>
    </row>
    <row r="3704" ht="15.75" customHeight="1">
      <c r="A3704" s="1" t="str">
        <f t="shared" si="315"/>
        <v>DLD</v>
      </c>
      <c r="B3704" s="1" t="s">
        <v>715</v>
      </c>
      <c r="C3704" s="1">
        <v>1.07531616E8</v>
      </c>
      <c r="D3704" s="1" t="s">
        <v>14</v>
      </c>
      <c r="E3704" s="1">
        <v>23.0</v>
      </c>
      <c r="F3704" s="1" t="s">
        <v>3727</v>
      </c>
      <c r="G3704" s="1">
        <v>0.0546685258284</v>
      </c>
    </row>
    <row r="3705" ht="15.75" customHeight="1">
      <c r="A3705" s="1" t="str">
        <f t="shared" si="315"/>
        <v>DLD</v>
      </c>
      <c r="B3705" s="1" t="s">
        <v>715</v>
      </c>
      <c r="C3705" s="1">
        <v>1.0753147E8</v>
      </c>
      <c r="D3705" s="1" t="s">
        <v>8</v>
      </c>
      <c r="E3705" s="1">
        <v>24.0</v>
      </c>
      <c r="F3705" s="1" t="s">
        <v>3728</v>
      </c>
      <c r="G3705" s="1">
        <v>-0.0532961133638</v>
      </c>
    </row>
    <row r="3706" ht="15.75" customHeight="1">
      <c r="A3706" s="1" t="str">
        <f t="shared" si="315"/>
        <v>DLD</v>
      </c>
      <c r="B3706" s="1" t="s">
        <v>715</v>
      </c>
      <c r="C3706" s="1">
        <v>1.0753154E8</v>
      </c>
      <c r="D3706" s="1" t="s">
        <v>8</v>
      </c>
      <c r="E3706" s="1">
        <v>21.0</v>
      </c>
      <c r="F3706" s="1" t="s">
        <v>3729</v>
      </c>
      <c r="G3706" s="1">
        <v>-0.0173806322471</v>
      </c>
    </row>
    <row r="3707" ht="15.75" customHeight="1">
      <c r="A3707" s="1" t="str">
        <f t="shared" si="315"/>
        <v>DLD</v>
      </c>
      <c r="B3707" s="1" t="s">
        <v>715</v>
      </c>
      <c r="C3707" s="1">
        <v>1.07531649E8</v>
      </c>
      <c r="D3707" s="1" t="s">
        <v>8</v>
      </c>
      <c r="E3707" s="1">
        <v>23.0</v>
      </c>
      <c r="F3707" s="1" t="s">
        <v>3730</v>
      </c>
      <c r="G3707" s="1">
        <v>0.0435681655127</v>
      </c>
    </row>
    <row r="3708" ht="15.75" customHeight="1">
      <c r="A3708" s="1" t="str">
        <f t="shared" si="315"/>
        <v>DLD</v>
      </c>
      <c r="B3708" s="1" t="s">
        <v>715</v>
      </c>
      <c r="C3708" s="1">
        <v>1.07531549E8</v>
      </c>
      <c r="D3708" s="1" t="s">
        <v>14</v>
      </c>
      <c r="E3708" s="1">
        <v>24.0</v>
      </c>
      <c r="F3708" s="1" t="s">
        <v>3731</v>
      </c>
      <c r="G3708" s="1">
        <v>0.0521640755673</v>
      </c>
    </row>
    <row r="3709" ht="15.75" customHeight="1">
      <c r="A3709" s="1" t="str">
        <f t="shared" ref="A3709:A3718" si="316">"DLGAP5"</f>
        <v>DLGAP5</v>
      </c>
      <c r="B3709" s="1" t="s">
        <v>135</v>
      </c>
      <c r="C3709" s="1">
        <v>5.5658423E7</v>
      </c>
      <c r="D3709" s="1" t="s">
        <v>14</v>
      </c>
      <c r="E3709" s="1">
        <v>24.0</v>
      </c>
      <c r="F3709" s="1" t="s">
        <v>3732</v>
      </c>
      <c r="G3709" s="1">
        <v>0.112419288247</v>
      </c>
    </row>
    <row r="3710" ht="15.75" customHeight="1">
      <c r="A3710" s="1" t="str">
        <f t="shared" si="316"/>
        <v>DLGAP5</v>
      </c>
      <c r="B3710" s="1" t="s">
        <v>135</v>
      </c>
      <c r="C3710" s="1">
        <v>5.5658103E7</v>
      </c>
      <c r="D3710" s="1" t="s">
        <v>8</v>
      </c>
      <c r="E3710" s="1">
        <v>24.0</v>
      </c>
      <c r="F3710" s="1" t="s">
        <v>3733</v>
      </c>
      <c r="G3710" s="1">
        <v>1.29374377553</v>
      </c>
    </row>
    <row r="3711" ht="15.75" customHeight="1">
      <c r="A3711" s="1" t="str">
        <f t="shared" si="316"/>
        <v>DLGAP5</v>
      </c>
      <c r="B3711" s="1" t="s">
        <v>135</v>
      </c>
      <c r="C3711" s="1">
        <v>5.5658117E7</v>
      </c>
      <c r="D3711" s="1" t="s">
        <v>8</v>
      </c>
      <c r="E3711" s="1">
        <v>23.0</v>
      </c>
      <c r="F3711" s="1" t="s">
        <v>3734</v>
      </c>
      <c r="G3711" s="1">
        <v>0.761385561356</v>
      </c>
    </row>
    <row r="3712" ht="15.75" customHeight="1">
      <c r="A3712" s="1" t="str">
        <f t="shared" si="316"/>
        <v>DLGAP5</v>
      </c>
      <c r="B3712" s="1" t="s">
        <v>135</v>
      </c>
      <c r="C3712" s="1">
        <v>5.565825E7</v>
      </c>
      <c r="D3712" s="1" t="s">
        <v>8</v>
      </c>
      <c r="E3712" s="1">
        <v>23.0</v>
      </c>
      <c r="F3712" s="1" t="s">
        <v>3735</v>
      </c>
      <c r="G3712" s="1">
        <v>0.944870663112</v>
      </c>
    </row>
    <row r="3713" ht="15.75" customHeight="1">
      <c r="A3713" s="1" t="str">
        <f t="shared" si="316"/>
        <v>DLGAP5</v>
      </c>
      <c r="B3713" s="1" t="s">
        <v>135</v>
      </c>
      <c r="C3713" s="1">
        <v>5.5658349E7</v>
      </c>
      <c r="D3713" s="1" t="s">
        <v>14</v>
      </c>
      <c r="E3713" s="1">
        <v>23.0</v>
      </c>
      <c r="F3713" s="1" t="s">
        <v>3736</v>
      </c>
      <c r="G3713" s="1">
        <v>0.0446681899956</v>
      </c>
    </row>
    <row r="3714" ht="15.75" customHeight="1">
      <c r="A3714" s="1" t="str">
        <f t="shared" si="316"/>
        <v>DLGAP5</v>
      </c>
      <c r="B3714" s="1" t="s">
        <v>135</v>
      </c>
      <c r="C3714" s="1">
        <v>5.5658286E7</v>
      </c>
      <c r="D3714" s="1" t="s">
        <v>8</v>
      </c>
      <c r="E3714" s="1">
        <v>24.0</v>
      </c>
      <c r="F3714" s="1" t="s">
        <v>3737</v>
      </c>
      <c r="G3714" s="1">
        <v>0.144521565136</v>
      </c>
    </row>
    <row r="3715" ht="15.75" customHeight="1">
      <c r="A3715" s="1" t="str">
        <f t="shared" si="316"/>
        <v>DLGAP5</v>
      </c>
      <c r="B3715" s="1" t="s">
        <v>135</v>
      </c>
      <c r="C3715" s="1">
        <v>5.5658256E7</v>
      </c>
      <c r="D3715" s="1" t="s">
        <v>8</v>
      </c>
      <c r="E3715" s="1">
        <v>24.0</v>
      </c>
      <c r="F3715" s="1" t="s">
        <v>3738</v>
      </c>
      <c r="G3715" s="1">
        <v>0.453002092101</v>
      </c>
    </row>
    <row r="3716" ht="15.75" customHeight="1">
      <c r="A3716" s="1" t="str">
        <f t="shared" si="316"/>
        <v>DLGAP5</v>
      </c>
      <c r="B3716" s="1" t="s">
        <v>135</v>
      </c>
      <c r="C3716" s="1">
        <v>5.565836E7</v>
      </c>
      <c r="D3716" s="1" t="s">
        <v>8</v>
      </c>
      <c r="E3716" s="1">
        <v>24.0</v>
      </c>
      <c r="F3716" s="1" t="s">
        <v>3739</v>
      </c>
      <c r="G3716" s="1">
        <v>0.166407289754</v>
      </c>
    </row>
    <row r="3717" ht="15.75" customHeight="1">
      <c r="A3717" s="1" t="str">
        <f t="shared" si="316"/>
        <v>DLGAP5</v>
      </c>
      <c r="B3717" s="1" t="s">
        <v>135</v>
      </c>
      <c r="C3717" s="1">
        <v>5.5658327E7</v>
      </c>
      <c r="D3717" s="1" t="s">
        <v>14</v>
      </c>
      <c r="E3717" s="1">
        <v>22.0</v>
      </c>
      <c r="F3717" s="1" t="s">
        <v>3740</v>
      </c>
      <c r="G3717" s="1">
        <v>0.704364401771</v>
      </c>
    </row>
    <row r="3718" ht="15.75" customHeight="1">
      <c r="A3718" s="1" t="str">
        <f t="shared" si="316"/>
        <v>DLGAP5</v>
      </c>
      <c r="B3718" s="1" t="s">
        <v>135</v>
      </c>
      <c r="C3718" s="1">
        <v>5.5658314E7</v>
      </c>
      <c r="D3718" s="1" t="s">
        <v>8</v>
      </c>
      <c r="E3718" s="1">
        <v>24.0</v>
      </c>
      <c r="F3718" s="1" t="s">
        <v>3741</v>
      </c>
      <c r="G3718" s="1">
        <v>0.38565215888</v>
      </c>
    </row>
    <row r="3719" ht="15.75" customHeight="1">
      <c r="A3719" s="1" t="str">
        <f t="shared" ref="A3719:A3728" si="317">"DLST"</f>
        <v>DLST</v>
      </c>
      <c r="B3719" s="1" t="s">
        <v>135</v>
      </c>
      <c r="C3719" s="1">
        <v>7.534874E7</v>
      </c>
      <c r="D3719" s="1" t="s">
        <v>14</v>
      </c>
      <c r="E3719" s="1">
        <v>22.0</v>
      </c>
      <c r="F3719" s="1" t="s">
        <v>3742</v>
      </c>
      <c r="G3719" s="1">
        <v>-0.0409887948967</v>
      </c>
    </row>
    <row r="3720" ht="15.75" customHeight="1">
      <c r="A3720" s="1" t="str">
        <f t="shared" si="317"/>
        <v>DLST</v>
      </c>
      <c r="B3720" s="1" t="s">
        <v>135</v>
      </c>
      <c r="C3720" s="1">
        <v>7.5348625E7</v>
      </c>
      <c r="D3720" s="1" t="s">
        <v>14</v>
      </c>
      <c r="E3720" s="1">
        <v>24.0</v>
      </c>
      <c r="F3720" s="1" t="s">
        <v>3743</v>
      </c>
      <c r="G3720" s="1">
        <v>0.52718457437</v>
      </c>
    </row>
    <row r="3721" ht="15.75" customHeight="1">
      <c r="A3721" s="1" t="str">
        <f t="shared" si="317"/>
        <v>DLST</v>
      </c>
      <c r="B3721" s="1" t="s">
        <v>135</v>
      </c>
      <c r="C3721" s="1">
        <v>7.5348578E7</v>
      </c>
      <c r="D3721" s="1" t="s">
        <v>14</v>
      </c>
      <c r="E3721" s="1">
        <v>24.0</v>
      </c>
      <c r="F3721" s="1" t="s">
        <v>3744</v>
      </c>
      <c r="G3721" s="1">
        <v>0.0312030623312</v>
      </c>
    </row>
    <row r="3722" ht="15.75" customHeight="1">
      <c r="A3722" s="1" t="str">
        <f t="shared" si="317"/>
        <v>DLST</v>
      </c>
      <c r="B3722" s="1" t="s">
        <v>135</v>
      </c>
      <c r="C3722" s="1">
        <v>7.5348636E7</v>
      </c>
      <c r="D3722" s="1" t="s">
        <v>8</v>
      </c>
      <c r="E3722" s="1">
        <v>24.0</v>
      </c>
      <c r="F3722" s="1" t="s">
        <v>3745</v>
      </c>
      <c r="G3722" s="1">
        <v>0.963907077168</v>
      </c>
    </row>
    <row r="3723" ht="15.75" customHeight="1">
      <c r="A3723" s="1" t="str">
        <f t="shared" si="317"/>
        <v>DLST</v>
      </c>
      <c r="B3723" s="1" t="s">
        <v>135</v>
      </c>
      <c r="C3723" s="1">
        <v>7.5348587E7</v>
      </c>
      <c r="D3723" s="1" t="s">
        <v>8</v>
      </c>
      <c r="E3723" s="1">
        <v>24.0</v>
      </c>
      <c r="F3723" s="1" t="s">
        <v>3746</v>
      </c>
      <c r="G3723" s="1">
        <v>0.0778478978172</v>
      </c>
    </row>
    <row r="3724" ht="15.75" customHeight="1">
      <c r="A3724" s="1" t="str">
        <f t="shared" si="317"/>
        <v>DLST</v>
      </c>
      <c r="B3724" s="1" t="s">
        <v>135</v>
      </c>
      <c r="C3724" s="1">
        <v>7.5348768E7</v>
      </c>
      <c r="D3724" s="1" t="s">
        <v>14</v>
      </c>
      <c r="E3724" s="1">
        <v>24.0</v>
      </c>
      <c r="F3724" s="1" t="s">
        <v>3747</v>
      </c>
      <c r="G3724" s="1">
        <v>-0.0378942701527</v>
      </c>
    </row>
    <row r="3725" ht="15.75" customHeight="1">
      <c r="A3725" s="1" t="str">
        <f t="shared" si="317"/>
        <v>DLST</v>
      </c>
      <c r="B3725" s="1" t="s">
        <v>135</v>
      </c>
      <c r="C3725" s="1">
        <v>7.5348755E7</v>
      </c>
      <c r="D3725" s="1" t="s">
        <v>14</v>
      </c>
      <c r="E3725" s="1">
        <v>24.0</v>
      </c>
      <c r="F3725" s="1" t="s">
        <v>3748</v>
      </c>
      <c r="G3725" s="1">
        <v>0.00104370517889</v>
      </c>
    </row>
    <row r="3726" ht="15.75" customHeight="1">
      <c r="A3726" s="1" t="str">
        <f t="shared" si="317"/>
        <v>DLST</v>
      </c>
      <c r="B3726" s="1" t="s">
        <v>135</v>
      </c>
      <c r="C3726" s="1">
        <v>7.5348777E7</v>
      </c>
      <c r="D3726" s="1" t="s">
        <v>14</v>
      </c>
      <c r="E3726" s="1">
        <v>24.0</v>
      </c>
      <c r="F3726" s="1" t="s">
        <v>3749</v>
      </c>
      <c r="G3726" s="1">
        <v>0.0918840608636</v>
      </c>
    </row>
    <row r="3727" ht="15.75" customHeight="1">
      <c r="A3727" s="1" t="str">
        <f t="shared" si="317"/>
        <v>DLST</v>
      </c>
      <c r="B3727" s="1" t="s">
        <v>135</v>
      </c>
      <c r="C3727" s="1">
        <v>7.5348827E7</v>
      </c>
      <c r="D3727" s="1" t="s">
        <v>14</v>
      </c>
      <c r="E3727" s="1">
        <v>24.0</v>
      </c>
      <c r="F3727" s="1" t="s">
        <v>3750</v>
      </c>
      <c r="G3727" s="1">
        <v>1.33195345026</v>
      </c>
    </row>
    <row r="3728" ht="15.75" customHeight="1">
      <c r="A3728" s="1" t="str">
        <f t="shared" si="317"/>
        <v>DLST</v>
      </c>
      <c r="B3728" s="1" t="s">
        <v>135</v>
      </c>
      <c r="C3728" s="1">
        <v>7.534861E7</v>
      </c>
      <c r="D3728" s="1" t="s">
        <v>8</v>
      </c>
      <c r="E3728" s="1">
        <v>23.0</v>
      </c>
      <c r="F3728" s="1" t="s">
        <v>3751</v>
      </c>
      <c r="G3728" s="1">
        <v>0.704139472567</v>
      </c>
    </row>
    <row r="3729" ht="15.75" customHeight="1">
      <c r="A3729" s="1" t="str">
        <f t="shared" ref="A3729:A3738" si="318">"DMAP1"</f>
        <v>DMAP1</v>
      </c>
      <c r="B3729" s="1" t="s">
        <v>108</v>
      </c>
      <c r="C3729" s="1">
        <v>4.4679127E7</v>
      </c>
      <c r="D3729" s="1" t="s">
        <v>8</v>
      </c>
      <c r="E3729" s="1">
        <v>23.0</v>
      </c>
      <c r="F3729" s="1" t="s">
        <v>3752</v>
      </c>
      <c r="G3729" s="1">
        <v>0.0738881684645</v>
      </c>
    </row>
    <row r="3730" ht="15.75" customHeight="1">
      <c r="A3730" s="1" t="str">
        <f t="shared" si="318"/>
        <v>DMAP1</v>
      </c>
      <c r="B3730" s="1" t="s">
        <v>108</v>
      </c>
      <c r="C3730" s="1">
        <v>4.4679254E7</v>
      </c>
      <c r="D3730" s="1" t="s">
        <v>14</v>
      </c>
      <c r="E3730" s="1">
        <v>24.0</v>
      </c>
      <c r="F3730" s="1" t="s">
        <v>3753</v>
      </c>
      <c r="G3730" s="1">
        <v>0.832971445345</v>
      </c>
    </row>
    <row r="3731" ht="15.75" customHeight="1">
      <c r="A3731" s="1" t="str">
        <f t="shared" si="318"/>
        <v>DMAP1</v>
      </c>
      <c r="B3731" s="1" t="s">
        <v>108</v>
      </c>
      <c r="C3731" s="1">
        <v>4.4679195E7</v>
      </c>
      <c r="D3731" s="1" t="s">
        <v>8</v>
      </c>
      <c r="E3731" s="1">
        <v>23.0</v>
      </c>
      <c r="F3731" s="1" t="s">
        <v>3754</v>
      </c>
      <c r="G3731" s="1">
        <v>0.376666705723</v>
      </c>
    </row>
    <row r="3732" ht="15.75" customHeight="1">
      <c r="A3732" s="1" t="str">
        <f t="shared" si="318"/>
        <v>DMAP1</v>
      </c>
      <c r="B3732" s="1" t="s">
        <v>108</v>
      </c>
      <c r="C3732" s="1">
        <v>4.4679364E7</v>
      </c>
      <c r="D3732" s="1" t="s">
        <v>8</v>
      </c>
      <c r="E3732" s="1">
        <v>24.0</v>
      </c>
      <c r="F3732" s="1" t="s">
        <v>3755</v>
      </c>
      <c r="G3732" s="1">
        <v>0.638356661769</v>
      </c>
    </row>
    <row r="3733" ht="15.75" customHeight="1">
      <c r="A3733" s="1" t="str">
        <f t="shared" si="318"/>
        <v>DMAP1</v>
      </c>
      <c r="B3733" s="1" t="s">
        <v>108</v>
      </c>
      <c r="C3733" s="1">
        <v>4.4679387E7</v>
      </c>
      <c r="D3733" s="1" t="s">
        <v>8</v>
      </c>
      <c r="E3733" s="1">
        <v>24.0</v>
      </c>
      <c r="F3733" s="1" t="s">
        <v>3756</v>
      </c>
      <c r="G3733" s="1">
        <v>0.85758782809</v>
      </c>
    </row>
    <row r="3734" ht="15.75" customHeight="1">
      <c r="A3734" s="1" t="str">
        <f t="shared" si="318"/>
        <v>DMAP1</v>
      </c>
      <c r="B3734" s="1" t="s">
        <v>108</v>
      </c>
      <c r="C3734" s="1">
        <v>4.4679158E7</v>
      </c>
      <c r="D3734" s="1" t="s">
        <v>14</v>
      </c>
      <c r="E3734" s="1">
        <v>23.0</v>
      </c>
      <c r="F3734" s="1" t="s">
        <v>3757</v>
      </c>
      <c r="G3734" s="1">
        <v>-0.00303135750955</v>
      </c>
    </row>
    <row r="3735" ht="15.75" customHeight="1">
      <c r="A3735" s="1" t="str">
        <f t="shared" si="318"/>
        <v>DMAP1</v>
      </c>
      <c r="B3735" s="1" t="s">
        <v>108</v>
      </c>
      <c r="C3735" s="1">
        <v>4.4679165E7</v>
      </c>
      <c r="D3735" s="1" t="s">
        <v>14</v>
      </c>
      <c r="E3735" s="1">
        <v>24.0</v>
      </c>
      <c r="F3735" s="1" t="s">
        <v>3758</v>
      </c>
      <c r="G3735" s="1">
        <v>1.22966065082</v>
      </c>
    </row>
    <row r="3736" ht="15.75" customHeight="1">
      <c r="A3736" s="1" t="str">
        <f t="shared" si="318"/>
        <v>DMAP1</v>
      </c>
      <c r="B3736" s="1" t="s">
        <v>108</v>
      </c>
      <c r="C3736" s="1">
        <v>4.4679176E7</v>
      </c>
      <c r="D3736" s="1" t="s">
        <v>14</v>
      </c>
      <c r="E3736" s="1">
        <v>24.0</v>
      </c>
      <c r="F3736" s="1" t="s">
        <v>3759</v>
      </c>
      <c r="G3736" s="1">
        <v>0.912751521089</v>
      </c>
    </row>
    <row r="3737" ht="15.75" customHeight="1">
      <c r="A3737" s="1" t="str">
        <f t="shared" si="318"/>
        <v>DMAP1</v>
      </c>
      <c r="B3737" s="1" t="s">
        <v>108</v>
      </c>
      <c r="C3737" s="1">
        <v>4.4679214E7</v>
      </c>
      <c r="D3737" s="1" t="s">
        <v>14</v>
      </c>
      <c r="E3737" s="1">
        <v>24.0</v>
      </c>
      <c r="F3737" s="1" t="s">
        <v>3760</v>
      </c>
      <c r="G3737" s="1">
        <v>0.439725950388</v>
      </c>
    </row>
    <row r="3738" ht="15.75" customHeight="1">
      <c r="A3738" s="1" t="str">
        <f t="shared" si="318"/>
        <v>DMAP1</v>
      </c>
      <c r="B3738" s="1" t="s">
        <v>108</v>
      </c>
      <c r="C3738" s="1">
        <v>4.4679344E7</v>
      </c>
      <c r="D3738" s="1" t="s">
        <v>14</v>
      </c>
      <c r="E3738" s="1">
        <v>23.0</v>
      </c>
      <c r="F3738" s="1" t="s">
        <v>3761</v>
      </c>
      <c r="G3738" s="1">
        <v>-0.0227305670743</v>
      </c>
    </row>
    <row r="3739" ht="15.75" customHeight="1">
      <c r="A3739" s="1" t="str">
        <f t="shared" ref="A3739:A3748" si="319">"DMTF1"</f>
        <v>DMTF1</v>
      </c>
      <c r="B3739" s="1" t="s">
        <v>715</v>
      </c>
      <c r="C3739" s="1">
        <v>8.6781917E7</v>
      </c>
      <c r="D3739" s="1" t="s">
        <v>8</v>
      </c>
      <c r="E3739" s="1">
        <v>26.0</v>
      </c>
      <c r="F3739" s="1" t="s">
        <v>3762</v>
      </c>
      <c r="G3739" s="1">
        <v>0.308345976179</v>
      </c>
    </row>
    <row r="3740" ht="15.75" customHeight="1">
      <c r="A3740" s="1" t="str">
        <f t="shared" si="319"/>
        <v>DMTF1</v>
      </c>
      <c r="B3740" s="1" t="s">
        <v>715</v>
      </c>
      <c r="C3740" s="1">
        <v>8.6781912E7</v>
      </c>
      <c r="D3740" s="1" t="s">
        <v>8</v>
      </c>
      <c r="E3740" s="1">
        <v>24.0</v>
      </c>
      <c r="F3740" s="1" t="s">
        <v>3763</v>
      </c>
      <c r="G3740" s="1">
        <v>0.717153190649</v>
      </c>
    </row>
    <row r="3741" ht="15.75" customHeight="1">
      <c r="A3741" s="1" t="str">
        <f t="shared" si="319"/>
        <v>DMTF1</v>
      </c>
      <c r="B3741" s="1" t="s">
        <v>715</v>
      </c>
      <c r="C3741" s="1">
        <v>8.6781906E7</v>
      </c>
      <c r="D3741" s="1" t="s">
        <v>8</v>
      </c>
      <c r="E3741" s="1">
        <v>25.0</v>
      </c>
      <c r="F3741" s="1" t="s">
        <v>3764</v>
      </c>
      <c r="G3741" s="1">
        <v>0.587056226232</v>
      </c>
    </row>
    <row r="3742" ht="15.75" customHeight="1">
      <c r="A3742" s="1" t="str">
        <f t="shared" si="319"/>
        <v>DMTF1</v>
      </c>
      <c r="B3742" s="1" t="s">
        <v>715</v>
      </c>
      <c r="C3742" s="1">
        <v>8.6781896E7</v>
      </c>
      <c r="D3742" s="1" t="s">
        <v>8</v>
      </c>
      <c r="E3742" s="1">
        <v>25.0</v>
      </c>
      <c r="F3742" s="1" t="s">
        <v>3765</v>
      </c>
      <c r="G3742" s="1">
        <v>0.122704245595</v>
      </c>
    </row>
    <row r="3743" ht="15.75" customHeight="1">
      <c r="A3743" s="1" t="str">
        <f t="shared" si="319"/>
        <v>DMTF1</v>
      </c>
      <c r="B3743" s="1" t="s">
        <v>715</v>
      </c>
      <c r="C3743" s="1">
        <v>8.6781834E7</v>
      </c>
      <c r="D3743" s="1" t="s">
        <v>8</v>
      </c>
      <c r="E3743" s="1">
        <v>25.0</v>
      </c>
      <c r="F3743" s="1" t="s">
        <v>3766</v>
      </c>
      <c r="G3743" s="1">
        <v>0.883448577523</v>
      </c>
    </row>
    <row r="3744" ht="15.75" customHeight="1">
      <c r="A3744" s="1" t="str">
        <f t="shared" si="319"/>
        <v>DMTF1</v>
      </c>
      <c r="B3744" s="1" t="s">
        <v>715</v>
      </c>
      <c r="C3744" s="1">
        <v>8.6781935E7</v>
      </c>
      <c r="D3744" s="1" t="s">
        <v>8</v>
      </c>
      <c r="E3744" s="1">
        <v>24.0</v>
      </c>
      <c r="F3744" s="1" t="s">
        <v>3767</v>
      </c>
      <c r="G3744" s="1">
        <v>0.610772763382</v>
      </c>
    </row>
    <row r="3745" ht="15.75" customHeight="1">
      <c r="A3745" s="1" t="str">
        <f t="shared" si="319"/>
        <v>DMTF1</v>
      </c>
      <c r="B3745" s="1" t="s">
        <v>715</v>
      </c>
      <c r="C3745" s="1">
        <v>8.6781941E7</v>
      </c>
      <c r="D3745" s="1" t="s">
        <v>8</v>
      </c>
      <c r="E3745" s="1">
        <v>24.0</v>
      </c>
      <c r="F3745" s="1" t="s">
        <v>3768</v>
      </c>
      <c r="G3745" s="1">
        <v>1.21734810756</v>
      </c>
    </row>
    <row r="3746" ht="15.75" customHeight="1">
      <c r="A3746" s="1" t="str">
        <f t="shared" si="319"/>
        <v>DMTF1</v>
      </c>
      <c r="B3746" s="1" t="s">
        <v>715</v>
      </c>
      <c r="C3746" s="1">
        <v>8.6781951E7</v>
      </c>
      <c r="D3746" s="1" t="s">
        <v>8</v>
      </c>
      <c r="E3746" s="1">
        <v>24.0</v>
      </c>
      <c r="F3746" s="1" t="s">
        <v>3769</v>
      </c>
      <c r="G3746" s="1">
        <v>0.899203314913</v>
      </c>
    </row>
    <row r="3747" ht="15.75" customHeight="1">
      <c r="A3747" s="1" t="str">
        <f t="shared" si="319"/>
        <v>DMTF1</v>
      </c>
      <c r="B3747" s="1" t="s">
        <v>715</v>
      </c>
      <c r="C3747" s="1">
        <v>8.6781893E7</v>
      </c>
      <c r="D3747" s="1" t="s">
        <v>14</v>
      </c>
      <c r="E3747" s="1">
        <v>23.0</v>
      </c>
      <c r="F3747" s="1" t="s">
        <v>3770</v>
      </c>
      <c r="G3747" s="1">
        <v>0.573588723456</v>
      </c>
    </row>
    <row r="3748" ht="15.75" customHeight="1">
      <c r="A3748" s="1" t="str">
        <f t="shared" si="319"/>
        <v>DMTF1</v>
      </c>
      <c r="B3748" s="1" t="s">
        <v>715</v>
      </c>
      <c r="C3748" s="1">
        <v>8.678193E7</v>
      </c>
      <c r="D3748" s="1" t="s">
        <v>8</v>
      </c>
      <c r="E3748" s="1">
        <v>25.0</v>
      </c>
      <c r="F3748" s="1" t="s">
        <v>3771</v>
      </c>
      <c r="G3748" s="1">
        <v>0.0237791375911</v>
      </c>
    </row>
    <row r="3749" ht="15.75" customHeight="1">
      <c r="A3749" s="1" t="str">
        <f t="shared" ref="A3749:A3758" si="320">"DNA2"</f>
        <v>DNA2</v>
      </c>
      <c r="B3749" s="1" t="s">
        <v>176</v>
      </c>
      <c r="C3749" s="1">
        <v>7.0231453E7</v>
      </c>
      <c r="D3749" s="1" t="s">
        <v>8</v>
      </c>
      <c r="E3749" s="1">
        <v>22.0</v>
      </c>
      <c r="F3749" s="1" t="s">
        <v>3772</v>
      </c>
      <c r="G3749" s="1">
        <v>0.218518477773</v>
      </c>
    </row>
    <row r="3750" ht="15.75" customHeight="1">
      <c r="A3750" s="1" t="str">
        <f t="shared" si="320"/>
        <v>DNA2</v>
      </c>
      <c r="B3750" s="1" t="s">
        <v>176</v>
      </c>
      <c r="C3750" s="1">
        <v>7.0231509E7</v>
      </c>
      <c r="D3750" s="1" t="s">
        <v>8</v>
      </c>
      <c r="E3750" s="1">
        <v>24.0</v>
      </c>
      <c r="F3750" s="1" t="s">
        <v>3773</v>
      </c>
      <c r="G3750" s="1">
        <v>0.247626511001</v>
      </c>
    </row>
    <row r="3751" ht="15.75" customHeight="1">
      <c r="A3751" s="1" t="str">
        <f t="shared" si="320"/>
        <v>DNA2</v>
      </c>
      <c r="B3751" s="1" t="s">
        <v>176</v>
      </c>
      <c r="C3751" s="1">
        <v>7.0231531E7</v>
      </c>
      <c r="D3751" s="1" t="s">
        <v>8</v>
      </c>
      <c r="E3751" s="1">
        <v>24.0</v>
      </c>
      <c r="F3751" s="1" t="s">
        <v>3774</v>
      </c>
      <c r="G3751" s="1">
        <v>0.798743021402</v>
      </c>
    </row>
    <row r="3752" ht="15.75" customHeight="1">
      <c r="A3752" s="1" t="str">
        <f t="shared" si="320"/>
        <v>DNA2</v>
      </c>
      <c r="B3752" s="1" t="s">
        <v>176</v>
      </c>
      <c r="C3752" s="1">
        <v>7.0231572E7</v>
      </c>
      <c r="D3752" s="1" t="s">
        <v>8</v>
      </c>
      <c r="E3752" s="1">
        <v>23.0</v>
      </c>
      <c r="F3752" s="1" t="s">
        <v>3775</v>
      </c>
      <c r="G3752" s="1">
        <v>0.0223512069139</v>
      </c>
    </row>
    <row r="3753" ht="15.75" customHeight="1">
      <c r="A3753" s="1" t="str">
        <f t="shared" si="320"/>
        <v>DNA2</v>
      </c>
      <c r="B3753" s="1" t="s">
        <v>176</v>
      </c>
      <c r="C3753" s="1">
        <v>7.0231625E7</v>
      </c>
      <c r="D3753" s="1" t="s">
        <v>14</v>
      </c>
      <c r="E3753" s="1">
        <v>24.0</v>
      </c>
      <c r="F3753" s="1" t="s">
        <v>3776</v>
      </c>
      <c r="G3753" s="1">
        <v>0.588724846991</v>
      </c>
    </row>
    <row r="3754" ht="15.75" customHeight="1">
      <c r="A3754" s="1" t="str">
        <f t="shared" si="320"/>
        <v>DNA2</v>
      </c>
      <c r="B3754" s="1" t="s">
        <v>176</v>
      </c>
      <c r="C3754" s="1">
        <v>7.0231617E7</v>
      </c>
      <c r="D3754" s="1" t="s">
        <v>8</v>
      </c>
      <c r="E3754" s="1">
        <v>22.0</v>
      </c>
      <c r="F3754" s="1" t="s">
        <v>3777</v>
      </c>
      <c r="G3754" s="1">
        <v>0.514391478912</v>
      </c>
    </row>
    <row r="3755" ht="15.75" customHeight="1">
      <c r="A3755" s="1" t="str">
        <f t="shared" si="320"/>
        <v>DNA2</v>
      </c>
      <c r="B3755" s="1" t="s">
        <v>176</v>
      </c>
      <c r="C3755" s="1">
        <v>7.0231407E7</v>
      </c>
      <c r="D3755" s="1" t="s">
        <v>14</v>
      </c>
      <c r="E3755" s="1">
        <v>23.0</v>
      </c>
      <c r="F3755" s="1" t="s">
        <v>3778</v>
      </c>
      <c r="G3755" s="1">
        <v>0.636684761918</v>
      </c>
    </row>
    <row r="3756" ht="15.75" customHeight="1">
      <c r="A3756" s="1" t="str">
        <f t="shared" si="320"/>
        <v>DNA2</v>
      </c>
      <c r="B3756" s="1" t="s">
        <v>176</v>
      </c>
      <c r="C3756" s="1">
        <v>7.0231415E7</v>
      </c>
      <c r="D3756" s="1" t="s">
        <v>14</v>
      </c>
      <c r="E3756" s="1">
        <v>24.0</v>
      </c>
      <c r="F3756" s="1" t="s">
        <v>3779</v>
      </c>
      <c r="G3756" s="1">
        <v>0.770012564296</v>
      </c>
    </row>
    <row r="3757" ht="15.75" customHeight="1">
      <c r="A3757" s="1" t="str">
        <f t="shared" si="320"/>
        <v>DNA2</v>
      </c>
      <c r="B3757" s="1" t="s">
        <v>176</v>
      </c>
      <c r="C3757" s="1">
        <v>7.0231468E7</v>
      </c>
      <c r="D3757" s="1" t="s">
        <v>14</v>
      </c>
      <c r="E3757" s="1">
        <v>24.0</v>
      </c>
      <c r="F3757" s="1" t="s">
        <v>3780</v>
      </c>
      <c r="G3757" s="1">
        <v>1.4312444143</v>
      </c>
    </row>
    <row r="3758" ht="15.75" customHeight="1">
      <c r="A3758" s="1" t="str">
        <f t="shared" si="320"/>
        <v>DNA2</v>
      </c>
      <c r="B3758" s="1" t="s">
        <v>176</v>
      </c>
      <c r="C3758" s="1">
        <v>7.0231437E7</v>
      </c>
      <c r="D3758" s="1" t="s">
        <v>14</v>
      </c>
      <c r="E3758" s="1">
        <v>24.0</v>
      </c>
      <c r="F3758" s="1" t="s">
        <v>3781</v>
      </c>
      <c r="G3758" s="1">
        <v>0.611401069081</v>
      </c>
    </row>
    <row r="3759" ht="15.75" customHeight="1">
      <c r="A3759" s="1" t="str">
        <f t="shared" ref="A3759:A3768" si="321">"DNAJA3"</f>
        <v>DNAJA3</v>
      </c>
      <c r="B3759" s="1" t="s">
        <v>7</v>
      </c>
      <c r="C3759" s="1">
        <v>4475958.0</v>
      </c>
      <c r="D3759" s="1" t="s">
        <v>14</v>
      </c>
      <c r="E3759" s="1">
        <v>24.0</v>
      </c>
      <c r="F3759" s="1" t="s">
        <v>3782</v>
      </c>
      <c r="G3759" s="1">
        <v>0.430271486563</v>
      </c>
    </row>
    <row r="3760" ht="15.75" customHeight="1">
      <c r="A3760" s="1" t="str">
        <f t="shared" si="321"/>
        <v>DNAJA3</v>
      </c>
      <c r="B3760" s="1" t="s">
        <v>7</v>
      </c>
      <c r="C3760" s="1">
        <v>4475939.0</v>
      </c>
      <c r="D3760" s="1" t="s">
        <v>8</v>
      </c>
      <c r="E3760" s="1">
        <v>24.0</v>
      </c>
      <c r="F3760" s="1" t="s">
        <v>3783</v>
      </c>
      <c r="G3760" s="1">
        <v>0.201878822336</v>
      </c>
    </row>
    <row r="3761" ht="15.75" customHeight="1">
      <c r="A3761" s="1" t="str">
        <f t="shared" si="321"/>
        <v>DNAJA3</v>
      </c>
      <c r="B3761" s="1" t="s">
        <v>7</v>
      </c>
      <c r="C3761" s="1">
        <v>4476017.0</v>
      </c>
      <c r="D3761" s="1" t="s">
        <v>8</v>
      </c>
      <c r="E3761" s="1">
        <v>24.0</v>
      </c>
      <c r="F3761" s="1" t="s">
        <v>3784</v>
      </c>
      <c r="G3761" s="1">
        <v>-0.0189533297638</v>
      </c>
    </row>
    <row r="3762" ht="15.75" customHeight="1">
      <c r="A3762" s="1" t="str">
        <f t="shared" si="321"/>
        <v>DNAJA3</v>
      </c>
      <c r="B3762" s="1" t="s">
        <v>7</v>
      </c>
      <c r="C3762" s="1">
        <v>4476051.0</v>
      </c>
      <c r="D3762" s="1" t="s">
        <v>8</v>
      </c>
      <c r="E3762" s="1">
        <v>24.0</v>
      </c>
      <c r="F3762" s="1" t="s">
        <v>3785</v>
      </c>
      <c r="G3762" s="1">
        <v>-0.0234258829698</v>
      </c>
    </row>
    <row r="3763" ht="15.75" customHeight="1">
      <c r="A3763" s="1" t="str">
        <f t="shared" si="321"/>
        <v>DNAJA3</v>
      </c>
      <c r="B3763" s="1" t="s">
        <v>7</v>
      </c>
      <c r="C3763" s="1">
        <v>4475855.0</v>
      </c>
      <c r="D3763" s="1" t="s">
        <v>14</v>
      </c>
      <c r="E3763" s="1">
        <v>23.0</v>
      </c>
      <c r="F3763" s="1" t="s">
        <v>3786</v>
      </c>
      <c r="G3763" s="1">
        <v>1.21312887144</v>
      </c>
    </row>
    <row r="3764" ht="15.75" customHeight="1">
      <c r="A3764" s="1" t="str">
        <f t="shared" si="321"/>
        <v>DNAJA3</v>
      </c>
      <c r="B3764" s="1" t="s">
        <v>7</v>
      </c>
      <c r="C3764" s="1">
        <v>4475908.0</v>
      </c>
      <c r="D3764" s="1" t="s">
        <v>14</v>
      </c>
      <c r="E3764" s="1">
        <v>24.0</v>
      </c>
      <c r="F3764" s="1" t="s">
        <v>3787</v>
      </c>
      <c r="G3764" s="1">
        <v>1.16818016256</v>
      </c>
    </row>
    <row r="3765" ht="15.75" customHeight="1">
      <c r="A3765" s="1" t="str">
        <f t="shared" si="321"/>
        <v>DNAJA3</v>
      </c>
      <c r="B3765" s="1" t="s">
        <v>7</v>
      </c>
      <c r="C3765" s="1">
        <v>4475915.0</v>
      </c>
      <c r="D3765" s="1" t="s">
        <v>14</v>
      </c>
      <c r="E3765" s="1">
        <v>23.0</v>
      </c>
      <c r="F3765" s="1" t="s">
        <v>3788</v>
      </c>
      <c r="G3765" s="1">
        <v>0.618690966</v>
      </c>
    </row>
    <row r="3766" ht="15.75" customHeight="1">
      <c r="A3766" s="1" t="str">
        <f t="shared" si="321"/>
        <v>DNAJA3</v>
      </c>
      <c r="B3766" s="1" t="s">
        <v>7</v>
      </c>
      <c r="C3766" s="1">
        <v>4475975.0</v>
      </c>
      <c r="D3766" s="1" t="s">
        <v>14</v>
      </c>
      <c r="E3766" s="1">
        <v>24.0</v>
      </c>
      <c r="F3766" s="1" t="s">
        <v>3789</v>
      </c>
      <c r="G3766" s="1">
        <v>0.0176835217494</v>
      </c>
    </row>
    <row r="3767" ht="15.75" customHeight="1">
      <c r="A3767" s="1" t="str">
        <f t="shared" si="321"/>
        <v>DNAJA3</v>
      </c>
      <c r="B3767" s="1" t="s">
        <v>7</v>
      </c>
      <c r="C3767" s="1">
        <v>4476048.0</v>
      </c>
      <c r="D3767" s="1" t="s">
        <v>14</v>
      </c>
      <c r="E3767" s="1">
        <v>23.0</v>
      </c>
      <c r="F3767" s="1" t="s">
        <v>3790</v>
      </c>
      <c r="G3767" s="1">
        <v>0.0125906319197</v>
      </c>
    </row>
    <row r="3768" ht="15.75" customHeight="1">
      <c r="A3768" s="1" t="str">
        <f t="shared" si="321"/>
        <v>DNAJA3</v>
      </c>
      <c r="B3768" s="1" t="s">
        <v>7</v>
      </c>
      <c r="C3768" s="1">
        <v>4475837.0</v>
      </c>
      <c r="D3768" s="1" t="s">
        <v>8</v>
      </c>
      <c r="E3768" s="1">
        <v>22.0</v>
      </c>
      <c r="F3768" s="1" t="s">
        <v>3791</v>
      </c>
      <c r="G3768" s="1">
        <v>0.0709174294598</v>
      </c>
    </row>
    <row r="3769" ht="15.75" customHeight="1">
      <c r="A3769" s="1" t="str">
        <f t="shared" ref="A3769:A3778" si="322">"DNAJC17"</f>
        <v>DNAJC17</v>
      </c>
      <c r="B3769" s="1" t="s">
        <v>425</v>
      </c>
      <c r="C3769" s="1">
        <v>4.1099717E7</v>
      </c>
      <c r="D3769" s="1" t="s">
        <v>14</v>
      </c>
      <c r="E3769" s="1">
        <v>26.0</v>
      </c>
      <c r="F3769" s="1" t="s">
        <v>3792</v>
      </c>
      <c r="G3769" s="1">
        <v>0.123346399139</v>
      </c>
    </row>
    <row r="3770" ht="15.75" customHeight="1">
      <c r="A3770" s="1" t="str">
        <f t="shared" si="322"/>
        <v>DNAJC17</v>
      </c>
      <c r="B3770" s="1" t="s">
        <v>425</v>
      </c>
      <c r="C3770" s="1">
        <v>4.1099707E7</v>
      </c>
      <c r="D3770" s="1" t="s">
        <v>14</v>
      </c>
      <c r="E3770" s="1">
        <v>26.0</v>
      </c>
      <c r="F3770" s="1" t="s">
        <v>3793</v>
      </c>
      <c r="G3770" s="1">
        <v>0.0862024443826</v>
      </c>
    </row>
    <row r="3771" ht="15.75" customHeight="1">
      <c r="A3771" s="1" t="str">
        <f t="shared" si="322"/>
        <v>DNAJC17</v>
      </c>
      <c r="B3771" s="1" t="s">
        <v>425</v>
      </c>
      <c r="C3771" s="1">
        <v>4.1099659E7</v>
      </c>
      <c r="D3771" s="1" t="s">
        <v>14</v>
      </c>
      <c r="E3771" s="1">
        <v>27.0</v>
      </c>
      <c r="F3771" s="1" t="s">
        <v>3794</v>
      </c>
      <c r="G3771" s="1">
        <v>0.0475410188963</v>
      </c>
    </row>
    <row r="3772" ht="15.75" customHeight="1">
      <c r="A3772" s="1" t="str">
        <f t="shared" si="322"/>
        <v>DNAJC17</v>
      </c>
      <c r="B3772" s="1" t="s">
        <v>425</v>
      </c>
      <c r="C3772" s="1">
        <v>4.1099645E7</v>
      </c>
      <c r="D3772" s="1" t="s">
        <v>14</v>
      </c>
      <c r="E3772" s="1">
        <v>27.0</v>
      </c>
      <c r="F3772" s="1" t="s">
        <v>3795</v>
      </c>
      <c r="G3772" s="1">
        <v>0.261115139143</v>
      </c>
    </row>
    <row r="3773" ht="15.75" customHeight="1">
      <c r="A3773" s="1" t="str">
        <f t="shared" si="322"/>
        <v>DNAJC17</v>
      </c>
      <c r="B3773" s="1" t="s">
        <v>425</v>
      </c>
      <c r="C3773" s="1">
        <v>4.1099574E7</v>
      </c>
      <c r="D3773" s="1" t="s">
        <v>8</v>
      </c>
      <c r="E3773" s="1">
        <v>26.0</v>
      </c>
      <c r="F3773" s="1" t="s">
        <v>3796</v>
      </c>
      <c r="G3773" s="1">
        <v>-0.0515374825467</v>
      </c>
    </row>
    <row r="3774" ht="15.75" customHeight="1">
      <c r="A3774" s="1" t="str">
        <f t="shared" si="322"/>
        <v>DNAJC17</v>
      </c>
      <c r="B3774" s="1" t="s">
        <v>425</v>
      </c>
      <c r="C3774" s="1">
        <v>4.1099676E7</v>
      </c>
      <c r="D3774" s="1" t="s">
        <v>8</v>
      </c>
      <c r="E3774" s="1">
        <v>26.0</v>
      </c>
      <c r="F3774" s="1" t="s">
        <v>3797</v>
      </c>
      <c r="G3774" s="1">
        <v>-0.141430492042</v>
      </c>
    </row>
    <row r="3775" ht="15.75" customHeight="1">
      <c r="A3775" s="1" t="str">
        <f t="shared" si="322"/>
        <v>DNAJC17</v>
      </c>
      <c r="B3775" s="1" t="s">
        <v>425</v>
      </c>
      <c r="C3775" s="1">
        <v>4.1099652E7</v>
      </c>
      <c r="D3775" s="1" t="s">
        <v>8</v>
      </c>
      <c r="E3775" s="1">
        <v>24.0</v>
      </c>
      <c r="F3775" s="1" t="s">
        <v>3798</v>
      </c>
      <c r="G3775" s="1">
        <v>0.0317072559847</v>
      </c>
    </row>
    <row r="3776" ht="15.75" customHeight="1">
      <c r="A3776" s="1" t="str">
        <f t="shared" si="322"/>
        <v>DNAJC17</v>
      </c>
      <c r="B3776" s="1" t="s">
        <v>425</v>
      </c>
      <c r="C3776" s="1">
        <v>4.1099565E7</v>
      </c>
      <c r="D3776" s="1" t="s">
        <v>8</v>
      </c>
      <c r="E3776" s="1">
        <v>25.0</v>
      </c>
      <c r="F3776" s="1" t="s">
        <v>3799</v>
      </c>
      <c r="G3776" s="1">
        <v>0.010746585303</v>
      </c>
    </row>
    <row r="3777" ht="15.75" customHeight="1">
      <c r="A3777" s="1" t="str">
        <f t="shared" si="322"/>
        <v>DNAJC17</v>
      </c>
      <c r="B3777" s="1" t="s">
        <v>425</v>
      </c>
      <c r="C3777" s="1">
        <v>4.1099633E7</v>
      </c>
      <c r="D3777" s="1" t="s">
        <v>14</v>
      </c>
      <c r="E3777" s="1">
        <v>23.0</v>
      </c>
      <c r="F3777" s="1" t="s">
        <v>3800</v>
      </c>
      <c r="G3777" s="1">
        <v>1.37364266764</v>
      </c>
    </row>
    <row r="3778" ht="15.75" customHeight="1">
      <c r="A3778" s="1" t="str">
        <f t="shared" si="322"/>
        <v>DNAJC17</v>
      </c>
      <c r="B3778" s="1" t="s">
        <v>425</v>
      </c>
      <c r="C3778" s="1">
        <v>4.109964E7</v>
      </c>
      <c r="D3778" s="1" t="s">
        <v>8</v>
      </c>
      <c r="E3778" s="1">
        <v>24.0</v>
      </c>
      <c r="F3778" s="1" t="s">
        <v>3801</v>
      </c>
      <c r="G3778" s="1">
        <v>1.36524219321</v>
      </c>
    </row>
    <row r="3779" ht="15.75" customHeight="1">
      <c r="A3779" s="1" t="str">
        <f t="shared" ref="A3779:A3787" si="323">"DNAJC19"</f>
        <v>DNAJC19</v>
      </c>
      <c r="B3779" s="1" t="s">
        <v>119</v>
      </c>
      <c r="C3779" s="1">
        <v>1.80707402E8</v>
      </c>
      <c r="D3779" s="1" t="s">
        <v>14</v>
      </c>
      <c r="E3779" s="1">
        <v>24.0</v>
      </c>
      <c r="F3779" s="1" t="s">
        <v>3802</v>
      </c>
      <c r="G3779" s="1">
        <v>0.933595683456</v>
      </c>
    </row>
    <row r="3780" ht="15.75" customHeight="1">
      <c r="A3780" s="1" t="str">
        <f t="shared" si="323"/>
        <v>DNAJC19</v>
      </c>
      <c r="B3780" s="1" t="s">
        <v>119</v>
      </c>
      <c r="C3780" s="1">
        <v>1.8070736E8</v>
      </c>
      <c r="D3780" s="1" t="s">
        <v>8</v>
      </c>
      <c r="E3780" s="1">
        <v>23.0</v>
      </c>
      <c r="F3780" s="1" t="s">
        <v>3803</v>
      </c>
      <c r="G3780" s="1">
        <v>0.277853549272</v>
      </c>
    </row>
    <row r="3781" ht="15.75" customHeight="1">
      <c r="A3781" s="1" t="str">
        <f t="shared" si="323"/>
        <v>DNAJC19</v>
      </c>
      <c r="B3781" s="1" t="s">
        <v>119</v>
      </c>
      <c r="C3781" s="1">
        <v>1.80707525E8</v>
      </c>
      <c r="D3781" s="1" t="s">
        <v>14</v>
      </c>
      <c r="E3781" s="1">
        <v>24.0</v>
      </c>
      <c r="F3781" s="1" t="s">
        <v>3804</v>
      </c>
      <c r="G3781" s="1">
        <v>0.616661070214</v>
      </c>
    </row>
    <row r="3782" ht="15.75" customHeight="1">
      <c r="A3782" s="1" t="str">
        <f t="shared" si="323"/>
        <v>DNAJC19</v>
      </c>
      <c r="B3782" s="1" t="s">
        <v>119</v>
      </c>
      <c r="C3782" s="1">
        <v>1.80707369E8</v>
      </c>
      <c r="D3782" s="1" t="s">
        <v>8</v>
      </c>
      <c r="E3782" s="1">
        <v>24.0</v>
      </c>
      <c r="F3782" s="1" t="s">
        <v>3805</v>
      </c>
      <c r="G3782" s="1">
        <v>0.131563836283</v>
      </c>
    </row>
    <row r="3783" ht="15.75" customHeight="1">
      <c r="A3783" s="1" t="str">
        <f t="shared" si="323"/>
        <v>DNAJC19</v>
      </c>
      <c r="B3783" s="1" t="s">
        <v>119</v>
      </c>
      <c r="C3783" s="1">
        <v>1.80707491E8</v>
      </c>
      <c r="D3783" s="1" t="s">
        <v>8</v>
      </c>
      <c r="E3783" s="1">
        <v>23.0</v>
      </c>
      <c r="F3783" s="1" t="s">
        <v>3806</v>
      </c>
      <c r="G3783" s="1">
        <v>1.44974324633</v>
      </c>
    </row>
    <row r="3784" ht="15.75" customHeight="1">
      <c r="A3784" s="1" t="str">
        <f t="shared" si="323"/>
        <v>DNAJC19</v>
      </c>
      <c r="B3784" s="1" t="s">
        <v>119</v>
      </c>
      <c r="C3784" s="1">
        <v>1.80707529E8</v>
      </c>
      <c r="D3784" s="1" t="s">
        <v>14</v>
      </c>
      <c r="E3784" s="1">
        <v>22.0</v>
      </c>
      <c r="F3784" s="1" t="s">
        <v>3807</v>
      </c>
      <c r="G3784" s="1">
        <v>0.50263908359</v>
      </c>
    </row>
    <row r="3785" ht="15.75" customHeight="1">
      <c r="A3785" s="1" t="str">
        <f t="shared" si="323"/>
        <v>DNAJC19</v>
      </c>
      <c r="B3785" s="1" t="s">
        <v>119</v>
      </c>
      <c r="C3785" s="1">
        <v>1.80707512E8</v>
      </c>
      <c r="D3785" s="1" t="s">
        <v>8</v>
      </c>
      <c r="E3785" s="1">
        <v>24.0</v>
      </c>
      <c r="F3785" s="1" t="s">
        <v>3808</v>
      </c>
      <c r="G3785" s="1">
        <v>0.444000310205</v>
      </c>
    </row>
    <row r="3786" ht="15.75" customHeight="1">
      <c r="A3786" s="1" t="str">
        <f t="shared" si="323"/>
        <v>DNAJC19</v>
      </c>
      <c r="B3786" s="1" t="s">
        <v>119</v>
      </c>
      <c r="C3786" s="1">
        <v>1.8070755E8</v>
      </c>
      <c r="D3786" s="1" t="s">
        <v>14</v>
      </c>
      <c r="E3786" s="1">
        <v>23.0</v>
      </c>
      <c r="F3786" s="1" t="s">
        <v>3809</v>
      </c>
      <c r="G3786" s="1">
        <v>0.163884516898</v>
      </c>
    </row>
    <row r="3787" ht="15.75" customHeight="1">
      <c r="A3787" s="1" t="str">
        <f t="shared" si="323"/>
        <v>DNAJC19</v>
      </c>
      <c r="B3787" s="1" t="s">
        <v>119</v>
      </c>
      <c r="C3787" s="1">
        <v>1.80707275E8</v>
      </c>
      <c r="D3787" s="1" t="s">
        <v>8</v>
      </c>
      <c r="E3787" s="1">
        <v>24.0</v>
      </c>
      <c r="F3787" s="1" t="s">
        <v>3810</v>
      </c>
      <c r="G3787" s="1">
        <v>0.463930105149</v>
      </c>
    </row>
    <row r="3788" ht="15.75" customHeight="1">
      <c r="A3788" s="1" t="str">
        <f t="shared" ref="A3788:A3797" si="324">"DNAJC24"</f>
        <v>DNAJC24</v>
      </c>
      <c r="B3788" s="1" t="s">
        <v>328</v>
      </c>
      <c r="C3788" s="1">
        <v>3.1391619E7</v>
      </c>
      <c r="D3788" s="1" t="s">
        <v>14</v>
      </c>
      <c r="E3788" s="1">
        <v>24.0</v>
      </c>
      <c r="F3788" s="1" t="s">
        <v>3811</v>
      </c>
      <c r="G3788" s="1">
        <v>0.220557356101</v>
      </c>
    </row>
    <row r="3789" ht="15.75" customHeight="1">
      <c r="A3789" s="1" t="str">
        <f t="shared" si="324"/>
        <v>DNAJC24</v>
      </c>
      <c r="B3789" s="1" t="s">
        <v>328</v>
      </c>
      <c r="C3789" s="1">
        <v>3.1391491E7</v>
      </c>
      <c r="D3789" s="1" t="s">
        <v>14</v>
      </c>
      <c r="E3789" s="1">
        <v>22.0</v>
      </c>
      <c r="F3789" s="1" t="s">
        <v>3812</v>
      </c>
      <c r="G3789" s="1">
        <v>0.933184297394</v>
      </c>
    </row>
    <row r="3790" ht="15.75" customHeight="1">
      <c r="A3790" s="1" t="str">
        <f t="shared" si="324"/>
        <v>DNAJC24</v>
      </c>
      <c r="B3790" s="1" t="s">
        <v>328</v>
      </c>
      <c r="C3790" s="1">
        <v>3.1391429E7</v>
      </c>
      <c r="D3790" s="1" t="s">
        <v>14</v>
      </c>
      <c r="E3790" s="1">
        <v>23.0</v>
      </c>
      <c r="F3790" s="1" t="s">
        <v>3813</v>
      </c>
      <c r="G3790" s="1">
        <v>1.00703672773</v>
      </c>
    </row>
    <row r="3791" ht="15.75" customHeight="1">
      <c r="A3791" s="1" t="str">
        <f t="shared" si="324"/>
        <v>DNAJC24</v>
      </c>
      <c r="B3791" s="1" t="s">
        <v>328</v>
      </c>
      <c r="C3791" s="1">
        <v>3.1391413E7</v>
      </c>
      <c r="D3791" s="1" t="s">
        <v>14</v>
      </c>
      <c r="E3791" s="1">
        <v>24.0</v>
      </c>
      <c r="F3791" s="1" t="s">
        <v>3814</v>
      </c>
      <c r="G3791" s="1">
        <v>0.986055651246</v>
      </c>
    </row>
    <row r="3792" ht="15.75" customHeight="1">
      <c r="A3792" s="1" t="str">
        <f t="shared" si="324"/>
        <v>DNAJC24</v>
      </c>
      <c r="B3792" s="1" t="s">
        <v>328</v>
      </c>
      <c r="C3792" s="1">
        <v>3.1391485E7</v>
      </c>
      <c r="D3792" s="1" t="s">
        <v>14</v>
      </c>
      <c r="E3792" s="1">
        <v>23.0</v>
      </c>
      <c r="F3792" s="1" t="s">
        <v>3815</v>
      </c>
      <c r="G3792" s="1">
        <v>0.812075542993</v>
      </c>
    </row>
    <row r="3793" ht="15.75" customHeight="1">
      <c r="A3793" s="1" t="str">
        <f t="shared" si="324"/>
        <v>DNAJC24</v>
      </c>
      <c r="B3793" s="1" t="s">
        <v>328</v>
      </c>
      <c r="C3793" s="1">
        <v>3.1391387E7</v>
      </c>
      <c r="D3793" s="1" t="s">
        <v>14</v>
      </c>
      <c r="E3793" s="1">
        <v>23.0</v>
      </c>
      <c r="F3793" s="1" t="s">
        <v>3816</v>
      </c>
      <c r="G3793" s="1">
        <v>0.244843073771</v>
      </c>
    </row>
    <row r="3794" ht="15.75" customHeight="1">
      <c r="A3794" s="1" t="str">
        <f t="shared" si="324"/>
        <v>DNAJC24</v>
      </c>
      <c r="B3794" s="1" t="s">
        <v>328</v>
      </c>
      <c r="C3794" s="1">
        <v>3.1391369E7</v>
      </c>
      <c r="D3794" s="1" t="s">
        <v>14</v>
      </c>
      <c r="E3794" s="1">
        <v>23.0</v>
      </c>
      <c r="F3794" s="1" t="s">
        <v>3817</v>
      </c>
      <c r="G3794" s="1">
        <v>-0.0477913327846</v>
      </c>
    </row>
    <row r="3795" ht="15.75" customHeight="1">
      <c r="A3795" s="1" t="str">
        <f t="shared" si="324"/>
        <v>DNAJC24</v>
      </c>
      <c r="B3795" s="1" t="s">
        <v>328</v>
      </c>
      <c r="C3795" s="1">
        <v>3.1391541E7</v>
      </c>
      <c r="D3795" s="1" t="s">
        <v>8</v>
      </c>
      <c r="E3795" s="1">
        <v>24.0</v>
      </c>
      <c r="F3795" s="1" t="s">
        <v>3818</v>
      </c>
      <c r="G3795" s="1">
        <v>-0.0083833561467</v>
      </c>
    </row>
    <row r="3796" ht="15.75" customHeight="1">
      <c r="A3796" s="1" t="str">
        <f t="shared" si="324"/>
        <v>DNAJC24</v>
      </c>
      <c r="B3796" s="1" t="s">
        <v>328</v>
      </c>
      <c r="C3796" s="1">
        <v>3.1391397E7</v>
      </c>
      <c r="D3796" s="1" t="s">
        <v>8</v>
      </c>
      <c r="E3796" s="1">
        <v>22.0</v>
      </c>
      <c r="F3796" s="1" t="s">
        <v>3819</v>
      </c>
      <c r="G3796" s="1">
        <v>1.00045303437</v>
      </c>
    </row>
    <row r="3797" ht="15.75" customHeight="1">
      <c r="A3797" s="1" t="str">
        <f t="shared" si="324"/>
        <v>DNAJC24</v>
      </c>
      <c r="B3797" s="1" t="s">
        <v>328</v>
      </c>
      <c r="C3797" s="1">
        <v>3.1391405E7</v>
      </c>
      <c r="D3797" s="1" t="s">
        <v>14</v>
      </c>
      <c r="E3797" s="1">
        <v>23.0</v>
      </c>
      <c r="F3797" s="1" t="s">
        <v>3820</v>
      </c>
      <c r="G3797" s="1">
        <v>0.9925102379</v>
      </c>
    </row>
    <row r="3798" ht="15.75" customHeight="1">
      <c r="A3798" s="1" t="str">
        <f t="shared" ref="A3798:A3822" si="325">"DNASE1L1"</f>
        <v>DNASE1L1</v>
      </c>
      <c r="B3798" s="1" t="s">
        <v>50</v>
      </c>
      <c r="C3798" s="1">
        <v>1.53640346E8</v>
      </c>
      <c r="D3798" s="1" t="s">
        <v>14</v>
      </c>
      <c r="E3798" s="1">
        <v>24.0</v>
      </c>
      <c r="F3798" s="1" t="s">
        <v>3821</v>
      </c>
      <c r="G3798" s="1">
        <v>0.144534431276</v>
      </c>
    </row>
    <row r="3799" ht="15.75" customHeight="1">
      <c r="A3799" s="1" t="str">
        <f t="shared" si="325"/>
        <v>DNASE1L1</v>
      </c>
      <c r="B3799" s="1" t="s">
        <v>50</v>
      </c>
      <c r="C3799" s="1">
        <v>1.53640336E8</v>
      </c>
      <c r="D3799" s="1" t="s">
        <v>14</v>
      </c>
      <c r="E3799" s="1">
        <v>24.0</v>
      </c>
      <c r="F3799" s="1" t="s">
        <v>3822</v>
      </c>
      <c r="G3799" s="1">
        <v>-0.047901782342</v>
      </c>
    </row>
    <row r="3800" ht="15.75" customHeight="1">
      <c r="A3800" s="1" t="str">
        <f t="shared" si="325"/>
        <v>DNASE1L1</v>
      </c>
      <c r="B3800" s="1" t="s">
        <v>50</v>
      </c>
      <c r="C3800" s="1">
        <v>1.53640264E8</v>
      </c>
      <c r="D3800" s="1" t="s">
        <v>14</v>
      </c>
      <c r="E3800" s="1">
        <v>24.0</v>
      </c>
      <c r="F3800" s="1" t="s">
        <v>3823</v>
      </c>
      <c r="G3800" s="1">
        <v>0.184412488175</v>
      </c>
    </row>
    <row r="3801" ht="15.75" customHeight="1">
      <c r="A3801" s="1" t="str">
        <f t="shared" si="325"/>
        <v>DNASE1L1</v>
      </c>
      <c r="B3801" s="1" t="s">
        <v>50</v>
      </c>
      <c r="C3801" s="1">
        <v>1.536402E8</v>
      </c>
      <c r="D3801" s="1" t="s">
        <v>14</v>
      </c>
      <c r="E3801" s="1">
        <v>24.0</v>
      </c>
      <c r="F3801" s="1" t="s">
        <v>3824</v>
      </c>
      <c r="G3801" s="1">
        <v>0.615451225198</v>
      </c>
    </row>
    <row r="3802" ht="15.75" customHeight="1">
      <c r="A3802" s="1" t="str">
        <f t="shared" si="325"/>
        <v>DNASE1L1</v>
      </c>
      <c r="B3802" s="1" t="s">
        <v>50</v>
      </c>
      <c r="C3802" s="1">
        <v>1.53638262E8</v>
      </c>
      <c r="D3802" s="1" t="s">
        <v>14</v>
      </c>
      <c r="E3802" s="1">
        <v>23.0</v>
      </c>
      <c r="F3802" s="1" t="s">
        <v>3825</v>
      </c>
      <c r="G3802" s="1">
        <v>0.0515388592829</v>
      </c>
    </row>
    <row r="3803" ht="15.75" customHeight="1">
      <c r="A3803" s="1" t="str">
        <f t="shared" si="325"/>
        <v>DNASE1L1</v>
      </c>
      <c r="B3803" s="1" t="s">
        <v>50</v>
      </c>
      <c r="C3803" s="1">
        <v>1.53638191E8</v>
      </c>
      <c r="D3803" s="1" t="s">
        <v>14</v>
      </c>
      <c r="E3803" s="1">
        <v>24.0</v>
      </c>
      <c r="F3803" s="1" t="s">
        <v>3826</v>
      </c>
      <c r="G3803" s="1">
        <v>0.0234228733012</v>
      </c>
    </row>
    <row r="3804" ht="15.75" customHeight="1">
      <c r="A3804" s="1" t="str">
        <f t="shared" si="325"/>
        <v>DNASE1L1</v>
      </c>
      <c r="B3804" s="1" t="s">
        <v>50</v>
      </c>
      <c r="C3804" s="1">
        <v>1.53638178E8</v>
      </c>
      <c r="D3804" s="1" t="s">
        <v>14</v>
      </c>
      <c r="E3804" s="1">
        <v>23.0</v>
      </c>
      <c r="F3804" s="1" t="s">
        <v>3827</v>
      </c>
      <c r="G3804" s="1">
        <v>-0.0268473418264</v>
      </c>
    </row>
    <row r="3805" ht="15.75" customHeight="1">
      <c r="A3805" s="1" t="str">
        <f t="shared" si="325"/>
        <v>DNASE1L1</v>
      </c>
      <c r="B3805" s="1" t="s">
        <v>50</v>
      </c>
      <c r="C3805" s="1">
        <v>1.53638166E8</v>
      </c>
      <c r="D3805" s="1" t="s">
        <v>14</v>
      </c>
      <c r="E3805" s="1">
        <v>24.0</v>
      </c>
      <c r="F3805" s="1" t="s">
        <v>3828</v>
      </c>
      <c r="G3805" s="1">
        <v>-0.0331857143101</v>
      </c>
    </row>
    <row r="3806" ht="15.75" customHeight="1">
      <c r="A3806" s="1" t="str">
        <f t="shared" si="325"/>
        <v>DNASE1L1</v>
      </c>
      <c r="B3806" s="1" t="s">
        <v>50</v>
      </c>
      <c r="C3806" s="1">
        <v>1.53638133E8</v>
      </c>
      <c r="D3806" s="1" t="s">
        <v>14</v>
      </c>
      <c r="E3806" s="1">
        <v>24.0</v>
      </c>
      <c r="F3806" s="1" t="s">
        <v>3829</v>
      </c>
      <c r="G3806" s="1">
        <v>-0.0810653220794</v>
      </c>
    </row>
    <row r="3807" ht="15.75" customHeight="1">
      <c r="A3807" s="1" t="str">
        <f t="shared" si="325"/>
        <v>DNASE1L1</v>
      </c>
      <c r="B3807" s="1" t="s">
        <v>50</v>
      </c>
      <c r="C3807" s="1">
        <v>1.53637585E8</v>
      </c>
      <c r="D3807" s="1" t="s">
        <v>14</v>
      </c>
      <c r="E3807" s="1">
        <v>24.0</v>
      </c>
      <c r="F3807" s="1" t="s">
        <v>3830</v>
      </c>
      <c r="G3807" s="1">
        <v>0.0858172891111</v>
      </c>
    </row>
    <row r="3808" ht="15.75" customHeight="1">
      <c r="A3808" s="1" t="str">
        <f t="shared" si="325"/>
        <v>DNASE1L1</v>
      </c>
      <c r="B3808" s="1" t="s">
        <v>50</v>
      </c>
      <c r="C3808" s="1">
        <v>1.53637358E8</v>
      </c>
      <c r="D3808" s="1" t="s">
        <v>14</v>
      </c>
      <c r="E3808" s="1">
        <v>24.0</v>
      </c>
      <c r="F3808" s="1" t="s">
        <v>3831</v>
      </c>
      <c r="G3808" s="1">
        <v>-0.0312088480523</v>
      </c>
    </row>
    <row r="3809" ht="15.75" customHeight="1">
      <c r="A3809" s="1" t="str">
        <f t="shared" si="325"/>
        <v>DNASE1L1</v>
      </c>
      <c r="B3809" s="1" t="s">
        <v>50</v>
      </c>
      <c r="C3809" s="1">
        <v>1.53637573E8</v>
      </c>
      <c r="D3809" s="1" t="s">
        <v>8</v>
      </c>
      <c r="E3809" s="1">
        <v>24.0</v>
      </c>
      <c r="F3809" s="1" t="s">
        <v>3832</v>
      </c>
      <c r="G3809" s="1">
        <v>-0.0875578021141</v>
      </c>
    </row>
    <row r="3810" ht="15.75" customHeight="1">
      <c r="A3810" s="1" t="str">
        <f t="shared" si="325"/>
        <v>DNASE1L1</v>
      </c>
      <c r="B3810" s="1" t="s">
        <v>50</v>
      </c>
      <c r="C3810" s="1">
        <v>1.53640371E8</v>
      </c>
      <c r="D3810" s="1" t="s">
        <v>8</v>
      </c>
      <c r="E3810" s="1">
        <v>21.0</v>
      </c>
      <c r="F3810" s="1" t="s">
        <v>3833</v>
      </c>
      <c r="G3810" s="1">
        <v>1.31314497235</v>
      </c>
    </row>
    <row r="3811" ht="15.75" customHeight="1">
      <c r="A3811" s="1" t="str">
        <f t="shared" si="325"/>
        <v>DNASE1L1</v>
      </c>
      <c r="B3811" s="1" t="s">
        <v>50</v>
      </c>
      <c r="C3811" s="1">
        <v>1.53640183E8</v>
      </c>
      <c r="D3811" s="1" t="s">
        <v>8</v>
      </c>
      <c r="E3811" s="1">
        <v>24.0</v>
      </c>
      <c r="F3811" s="1" t="s">
        <v>3834</v>
      </c>
      <c r="G3811" s="1">
        <v>0.800965878499</v>
      </c>
    </row>
    <row r="3812" ht="15.75" customHeight="1">
      <c r="A3812" s="1" t="str">
        <f t="shared" si="325"/>
        <v>DNASE1L1</v>
      </c>
      <c r="B3812" s="1" t="s">
        <v>50</v>
      </c>
      <c r="C3812" s="1">
        <v>1.53637635E8</v>
      </c>
      <c r="D3812" s="1" t="s">
        <v>8</v>
      </c>
      <c r="E3812" s="1">
        <v>24.0</v>
      </c>
      <c r="F3812" s="1" t="s">
        <v>3835</v>
      </c>
      <c r="G3812" s="1">
        <v>-0.11036022834</v>
      </c>
    </row>
    <row r="3813" ht="15.75" customHeight="1">
      <c r="A3813" s="1" t="str">
        <f t="shared" si="325"/>
        <v>DNASE1L1</v>
      </c>
      <c r="B3813" s="1" t="s">
        <v>50</v>
      </c>
      <c r="C3813" s="1">
        <v>1.53637613E8</v>
      </c>
      <c r="D3813" s="1" t="s">
        <v>8</v>
      </c>
      <c r="E3813" s="1">
        <v>24.0</v>
      </c>
      <c r="F3813" s="1" t="s">
        <v>3836</v>
      </c>
      <c r="G3813" s="1">
        <v>-0.0273946343</v>
      </c>
    </row>
    <row r="3814" ht="15.75" customHeight="1">
      <c r="A3814" s="1" t="str">
        <f t="shared" si="325"/>
        <v>DNASE1L1</v>
      </c>
      <c r="B3814" s="1" t="s">
        <v>50</v>
      </c>
      <c r="C3814" s="1">
        <v>1.53637608E8</v>
      </c>
      <c r="D3814" s="1" t="s">
        <v>8</v>
      </c>
      <c r="E3814" s="1">
        <v>24.0</v>
      </c>
      <c r="F3814" s="1" t="s">
        <v>3837</v>
      </c>
      <c r="G3814" s="1">
        <v>-0.0108204456281</v>
      </c>
    </row>
    <row r="3815" ht="15.75" customHeight="1">
      <c r="A3815" s="1" t="str">
        <f t="shared" si="325"/>
        <v>DNASE1L1</v>
      </c>
      <c r="B3815" s="1" t="s">
        <v>50</v>
      </c>
      <c r="C3815" s="1">
        <v>1.53637601E8</v>
      </c>
      <c r="D3815" s="1" t="s">
        <v>8</v>
      </c>
      <c r="E3815" s="1">
        <v>23.0</v>
      </c>
      <c r="F3815" s="1" t="s">
        <v>3838</v>
      </c>
      <c r="G3815" s="1">
        <v>0.101052032602</v>
      </c>
    </row>
    <row r="3816" ht="15.75" customHeight="1">
      <c r="A3816" s="1" t="str">
        <f t="shared" si="325"/>
        <v>DNASE1L1</v>
      </c>
      <c r="B3816" s="1" t="s">
        <v>50</v>
      </c>
      <c r="C3816" s="1">
        <v>1.53640359E8</v>
      </c>
      <c r="D3816" s="1" t="s">
        <v>14</v>
      </c>
      <c r="E3816" s="1">
        <v>24.0</v>
      </c>
      <c r="F3816" s="1" t="s">
        <v>3839</v>
      </c>
      <c r="G3816" s="1">
        <v>0.625247965129</v>
      </c>
    </row>
    <row r="3817" ht="15.75" customHeight="1">
      <c r="A3817" s="1" t="str">
        <f t="shared" si="325"/>
        <v>DNASE1L1</v>
      </c>
      <c r="B3817" s="1" t="s">
        <v>50</v>
      </c>
      <c r="C3817" s="1">
        <v>1.53637482E8</v>
      </c>
      <c r="D3817" s="1" t="s">
        <v>8</v>
      </c>
      <c r="E3817" s="1">
        <v>21.0</v>
      </c>
      <c r="F3817" s="1" t="s">
        <v>3840</v>
      </c>
      <c r="G3817" s="1">
        <v>-0.0479248512865</v>
      </c>
    </row>
    <row r="3818" ht="15.75" customHeight="1">
      <c r="A3818" s="1" t="str">
        <f t="shared" si="325"/>
        <v>DNASE1L1</v>
      </c>
      <c r="B3818" s="1" t="s">
        <v>50</v>
      </c>
      <c r="C3818" s="1">
        <v>1.53637422E8</v>
      </c>
      <c r="D3818" s="1" t="s">
        <v>8</v>
      </c>
      <c r="E3818" s="1">
        <v>25.0</v>
      </c>
      <c r="F3818" s="1" t="s">
        <v>3841</v>
      </c>
      <c r="G3818" s="1">
        <v>0.0260165116747</v>
      </c>
    </row>
    <row r="3819" ht="15.75" customHeight="1">
      <c r="A3819" s="1" t="str">
        <f t="shared" si="325"/>
        <v>DNASE1L1</v>
      </c>
      <c r="B3819" s="1" t="s">
        <v>50</v>
      </c>
      <c r="C3819" s="1">
        <v>1.53637388E8</v>
      </c>
      <c r="D3819" s="1" t="s">
        <v>8</v>
      </c>
      <c r="E3819" s="1">
        <v>25.0</v>
      </c>
      <c r="F3819" s="1" t="s">
        <v>3842</v>
      </c>
      <c r="G3819" s="1">
        <v>-0.0341167519856</v>
      </c>
    </row>
    <row r="3820" ht="15.75" customHeight="1">
      <c r="A3820" s="1" t="str">
        <f t="shared" si="325"/>
        <v>DNASE1L1</v>
      </c>
      <c r="B3820" s="1" t="s">
        <v>50</v>
      </c>
      <c r="C3820" s="1">
        <v>1.53640377E8</v>
      </c>
      <c r="D3820" s="1" t="s">
        <v>8</v>
      </c>
      <c r="E3820" s="1">
        <v>23.0</v>
      </c>
      <c r="F3820" s="1" t="s">
        <v>3843</v>
      </c>
      <c r="G3820" s="1">
        <v>0.210196173086</v>
      </c>
    </row>
    <row r="3821" ht="15.75" customHeight="1">
      <c r="A3821" s="1" t="str">
        <f t="shared" si="325"/>
        <v>DNASE1L1</v>
      </c>
      <c r="B3821" s="1" t="s">
        <v>50</v>
      </c>
      <c r="C3821" s="1">
        <v>1.53640385E8</v>
      </c>
      <c r="D3821" s="1" t="s">
        <v>14</v>
      </c>
      <c r="E3821" s="1">
        <v>22.0</v>
      </c>
      <c r="F3821" s="1" t="s">
        <v>3844</v>
      </c>
      <c r="G3821" s="1">
        <v>-0.00603547935001</v>
      </c>
    </row>
    <row r="3822" ht="15.75" customHeight="1">
      <c r="A3822" s="1" t="str">
        <f t="shared" si="325"/>
        <v>DNASE1L1</v>
      </c>
      <c r="B3822" s="1" t="s">
        <v>50</v>
      </c>
      <c r="C3822" s="1">
        <v>1.53640391E8</v>
      </c>
      <c r="D3822" s="1" t="s">
        <v>8</v>
      </c>
      <c r="E3822" s="1">
        <v>23.0</v>
      </c>
      <c r="F3822" s="1" t="s">
        <v>3845</v>
      </c>
      <c r="G3822" s="1">
        <v>0.885889149148</v>
      </c>
    </row>
    <row r="3823" ht="15.75" customHeight="1">
      <c r="A3823" s="1" t="str">
        <f t="shared" ref="A3823:A3830" si="326">"DNM1L"</f>
        <v>DNM1L</v>
      </c>
      <c r="B3823" s="1" t="s">
        <v>379</v>
      </c>
      <c r="C3823" s="1">
        <v>3.2832372E7</v>
      </c>
      <c r="D3823" s="1" t="s">
        <v>8</v>
      </c>
      <c r="E3823" s="1">
        <v>23.0</v>
      </c>
      <c r="F3823" s="1" t="s">
        <v>3846</v>
      </c>
      <c r="G3823" s="1">
        <v>0.983587496901</v>
      </c>
    </row>
    <row r="3824" ht="15.75" customHeight="1">
      <c r="A3824" s="1" t="str">
        <f t="shared" si="326"/>
        <v>DNM1L</v>
      </c>
      <c r="B3824" s="1" t="s">
        <v>379</v>
      </c>
      <c r="C3824" s="1">
        <v>3.2832312E7</v>
      </c>
      <c r="D3824" s="1" t="s">
        <v>8</v>
      </c>
      <c r="E3824" s="1">
        <v>24.0</v>
      </c>
      <c r="F3824" s="1" t="s">
        <v>3847</v>
      </c>
      <c r="G3824" s="1">
        <v>0.267298056951</v>
      </c>
    </row>
    <row r="3825" ht="15.75" customHeight="1">
      <c r="A3825" s="1" t="str">
        <f t="shared" si="326"/>
        <v>DNM1L</v>
      </c>
      <c r="B3825" s="1" t="s">
        <v>379</v>
      </c>
      <c r="C3825" s="1">
        <v>3.2832434E7</v>
      </c>
      <c r="D3825" s="1" t="s">
        <v>8</v>
      </c>
      <c r="E3825" s="1">
        <v>24.0</v>
      </c>
      <c r="F3825" s="1" t="s">
        <v>3848</v>
      </c>
      <c r="G3825" s="1">
        <v>0.968211969866</v>
      </c>
    </row>
    <row r="3826" ht="15.75" customHeight="1">
      <c r="A3826" s="1" t="str">
        <f t="shared" si="326"/>
        <v>DNM1L</v>
      </c>
      <c r="B3826" s="1" t="s">
        <v>379</v>
      </c>
      <c r="C3826" s="1">
        <v>3.2832446E7</v>
      </c>
      <c r="D3826" s="1" t="s">
        <v>8</v>
      </c>
      <c r="E3826" s="1">
        <v>23.0</v>
      </c>
      <c r="F3826" s="1" t="s">
        <v>3849</v>
      </c>
      <c r="G3826" s="1">
        <v>0.560646469647</v>
      </c>
    </row>
    <row r="3827" ht="15.75" customHeight="1">
      <c r="A3827" s="1" t="str">
        <f t="shared" si="326"/>
        <v>DNM1L</v>
      </c>
      <c r="B3827" s="1" t="s">
        <v>379</v>
      </c>
      <c r="C3827" s="1">
        <v>3.2832266E7</v>
      </c>
      <c r="D3827" s="1" t="s">
        <v>14</v>
      </c>
      <c r="E3827" s="1">
        <v>24.0</v>
      </c>
      <c r="F3827" s="1" t="s">
        <v>3850</v>
      </c>
      <c r="G3827" s="1">
        <v>0.796647911954</v>
      </c>
    </row>
    <row r="3828" ht="15.75" customHeight="1">
      <c r="A3828" s="1" t="str">
        <f t="shared" si="326"/>
        <v>DNM1L</v>
      </c>
      <c r="B3828" s="1" t="s">
        <v>379</v>
      </c>
      <c r="C3828" s="1">
        <v>3.28323E7</v>
      </c>
      <c r="D3828" s="1" t="s">
        <v>14</v>
      </c>
      <c r="E3828" s="1">
        <v>23.0</v>
      </c>
      <c r="F3828" s="1" t="s">
        <v>3851</v>
      </c>
      <c r="G3828" s="1">
        <v>1.04820053323</v>
      </c>
    </row>
    <row r="3829" ht="15.75" customHeight="1">
      <c r="A3829" s="1" t="str">
        <f t="shared" si="326"/>
        <v>DNM1L</v>
      </c>
      <c r="B3829" s="1" t="s">
        <v>379</v>
      </c>
      <c r="C3829" s="1">
        <v>3.2832426E7</v>
      </c>
      <c r="D3829" s="1" t="s">
        <v>14</v>
      </c>
      <c r="E3829" s="1">
        <v>24.0</v>
      </c>
      <c r="F3829" s="1" t="s">
        <v>3852</v>
      </c>
      <c r="G3829" s="1">
        <v>0.370969649153</v>
      </c>
    </row>
    <row r="3830" ht="15.75" customHeight="1">
      <c r="A3830" s="1" t="str">
        <f t="shared" si="326"/>
        <v>DNM1L</v>
      </c>
      <c r="B3830" s="1" t="s">
        <v>379</v>
      </c>
      <c r="C3830" s="1">
        <v>3.283239E7</v>
      </c>
      <c r="D3830" s="1" t="s">
        <v>14</v>
      </c>
      <c r="E3830" s="1">
        <v>23.0</v>
      </c>
      <c r="F3830" s="1" t="s">
        <v>3853</v>
      </c>
      <c r="G3830" s="1">
        <v>0.188489411716</v>
      </c>
    </row>
    <row r="3831" ht="15.75" customHeight="1">
      <c r="A3831" s="1" t="str">
        <f t="shared" ref="A3831:A3840" si="327">"DNM2"</f>
        <v>DNM2</v>
      </c>
      <c r="B3831" s="1" t="s">
        <v>277</v>
      </c>
      <c r="C3831" s="1">
        <v>1.0828898E7</v>
      </c>
      <c r="D3831" s="1" t="s">
        <v>14</v>
      </c>
      <c r="E3831" s="1">
        <v>24.0</v>
      </c>
      <c r="F3831" s="1" t="s">
        <v>3854</v>
      </c>
      <c r="G3831" s="1">
        <v>0.0801130393018</v>
      </c>
    </row>
    <row r="3832" ht="15.75" customHeight="1">
      <c r="A3832" s="1" t="str">
        <f t="shared" si="327"/>
        <v>DNM2</v>
      </c>
      <c r="B3832" s="1" t="s">
        <v>277</v>
      </c>
      <c r="C3832" s="1">
        <v>1.0828948E7</v>
      </c>
      <c r="D3832" s="1" t="s">
        <v>8</v>
      </c>
      <c r="E3832" s="1">
        <v>24.0</v>
      </c>
      <c r="F3832" s="1" t="s">
        <v>3855</v>
      </c>
      <c r="G3832" s="1">
        <v>-0.0666502420134</v>
      </c>
    </row>
    <row r="3833" ht="15.75" customHeight="1">
      <c r="A3833" s="1" t="str">
        <f t="shared" si="327"/>
        <v>DNM2</v>
      </c>
      <c r="B3833" s="1" t="s">
        <v>277</v>
      </c>
      <c r="C3833" s="1">
        <v>1.082889E7</v>
      </c>
      <c r="D3833" s="1" t="s">
        <v>14</v>
      </c>
      <c r="E3833" s="1">
        <v>25.0</v>
      </c>
      <c r="F3833" s="1" t="s">
        <v>3856</v>
      </c>
      <c r="G3833" s="1">
        <v>0.424938191976</v>
      </c>
    </row>
    <row r="3834" ht="15.75" customHeight="1">
      <c r="A3834" s="1" t="str">
        <f t="shared" si="327"/>
        <v>DNM2</v>
      </c>
      <c r="B3834" s="1" t="s">
        <v>277</v>
      </c>
      <c r="C3834" s="1">
        <v>1.0828982E7</v>
      </c>
      <c r="D3834" s="1" t="s">
        <v>8</v>
      </c>
      <c r="E3834" s="1">
        <v>26.0</v>
      </c>
      <c r="F3834" s="1" t="s">
        <v>3857</v>
      </c>
      <c r="G3834" s="1">
        <v>0.0616357775593</v>
      </c>
    </row>
    <row r="3835" ht="15.75" customHeight="1">
      <c r="A3835" s="1" t="str">
        <f t="shared" si="327"/>
        <v>DNM2</v>
      </c>
      <c r="B3835" s="1" t="s">
        <v>277</v>
      </c>
      <c r="C3835" s="1">
        <v>1.0828998E7</v>
      </c>
      <c r="D3835" s="1" t="s">
        <v>8</v>
      </c>
      <c r="E3835" s="1">
        <v>24.0</v>
      </c>
      <c r="F3835" s="1" t="s">
        <v>3858</v>
      </c>
      <c r="G3835" s="1">
        <v>1.33840710498</v>
      </c>
    </row>
    <row r="3836" ht="15.75" customHeight="1">
      <c r="A3836" s="1" t="str">
        <f t="shared" si="327"/>
        <v>DNM2</v>
      </c>
      <c r="B3836" s="1" t="s">
        <v>277</v>
      </c>
      <c r="C3836" s="1">
        <v>1.0828973E7</v>
      </c>
      <c r="D3836" s="1" t="s">
        <v>8</v>
      </c>
      <c r="E3836" s="1">
        <v>23.0</v>
      </c>
      <c r="F3836" s="1" t="s">
        <v>3859</v>
      </c>
      <c r="G3836" s="1">
        <v>0.499497284049</v>
      </c>
    </row>
    <row r="3837" ht="15.75" customHeight="1">
      <c r="A3837" s="1" t="str">
        <f t="shared" si="327"/>
        <v>DNM2</v>
      </c>
      <c r="B3837" s="1" t="s">
        <v>277</v>
      </c>
      <c r="C3837" s="1">
        <v>1.0828876E7</v>
      </c>
      <c r="D3837" s="1" t="s">
        <v>14</v>
      </c>
      <c r="E3837" s="1">
        <v>21.0</v>
      </c>
      <c r="F3837" s="1" t="s">
        <v>3860</v>
      </c>
      <c r="G3837" s="1">
        <v>0.37862421139</v>
      </c>
    </row>
    <row r="3838" ht="15.75" customHeight="1">
      <c r="A3838" s="1" t="str">
        <f t="shared" si="327"/>
        <v>DNM2</v>
      </c>
      <c r="B3838" s="1" t="s">
        <v>277</v>
      </c>
      <c r="C3838" s="1">
        <v>1.0828932E7</v>
      </c>
      <c r="D3838" s="1" t="s">
        <v>14</v>
      </c>
      <c r="E3838" s="1">
        <v>24.0</v>
      </c>
      <c r="F3838" s="1" t="s">
        <v>3861</v>
      </c>
      <c r="G3838" s="1">
        <v>0.461786761325</v>
      </c>
    </row>
    <row r="3839" ht="15.75" customHeight="1">
      <c r="A3839" s="1" t="str">
        <f t="shared" si="327"/>
        <v>DNM2</v>
      </c>
      <c r="B3839" s="1" t="s">
        <v>277</v>
      </c>
      <c r="C3839" s="1">
        <v>1.0828922E7</v>
      </c>
      <c r="D3839" s="1" t="s">
        <v>14</v>
      </c>
      <c r="E3839" s="1">
        <v>24.0</v>
      </c>
      <c r="F3839" s="1" t="s">
        <v>3862</v>
      </c>
      <c r="G3839" s="1">
        <v>0.650078948825</v>
      </c>
    </row>
    <row r="3840" ht="15.75" customHeight="1">
      <c r="A3840" s="1" t="str">
        <f t="shared" si="327"/>
        <v>DNM2</v>
      </c>
      <c r="B3840" s="1" t="s">
        <v>277</v>
      </c>
      <c r="C3840" s="1">
        <v>1.0828873E7</v>
      </c>
      <c r="D3840" s="1" t="s">
        <v>14</v>
      </c>
      <c r="E3840" s="1">
        <v>23.0</v>
      </c>
      <c r="F3840" s="1" t="s">
        <v>3863</v>
      </c>
      <c r="G3840" s="1">
        <v>1.01151394619</v>
      </c>
    </row>
    <row r="3841" ht="15.75" customHeight="1">
      <c r="A3841" s="1" t="str">
        <f t="shared" ref="A3841:A3850" si="328">"DNTTIP2"</f>
        <v>DNTTIP2</v>
      </c>
      <c r="B3841" s="1" t="s">
        <v>108</v>
      </c>
      <c r="C3841" s="1">
        <v>9.4344743E7</v>
      </c>
      <c r="D3841" s="1" t="s">
        <v>8</v>
      </c>
      <c r="E3841" s="1">
        <v>22.0</v>
      </c>
      <c r="F3841" s="1" t="s">
        <v>3864</v>
      </c>
      <c r="G3841" s="1">
        <v>-0.00811992091616</v>
      </c>
    </row>
    <row r="3842" ht="15.75" customHeight="1">
      <c r="A3842" s="1" t="str">
        <f t="shared" si="328"/>
        <v>DNTTIP2</v>
      </c>
      <c r="B3842" s="1" t="s">
        <v>108</v>
      </c>
      <c r="C3842" s="1">
        <v>9.4344547E7</v>
      </c>
      <c r="D3842" s="1" t="s">
        <v>8</v>
      </c>
      <c r="E3842" s="1">
        <v>24.0</v>
      </c>
      <c r="F3842" s="1" t="s">
        <v>3865</v>
      </c>
      <c r="G3842" s="1">
        <v>0.781265028395</v>
      </c>
    </row>
    <row r="3843" ht="15.75" customHeight="1">
      <c r="A3843" s="1" t="str">
        <f t="shared" si="328"/>
        <v>DNTTIP2</v>
      </c>
      <c r="B3843" s="1" t="s">
        <v>108</v>
      </c>
      <c r="C3843" s="1">
        <v>9.4344638E7</v>
      </c>
      <c r="D3843" s="1" t="s">
        <v>8</v>
      </c>
      <c r="E3843" s="1">
        <v>24.0</v>
      </c>
      <c r="F3843" s="1" t="s">
        <v>3866</v>
      </c>
      <c r="G3843" s="1">
        <v>0.0782785470304</v>
      </c>
    </row>
    <row r="3844" ht="15.75" customHeight="1">
      <c r="A3844" s="1" t="str">
        <f t="shared" si="328"/>
        <v>DNTTIP2</v>
      </c>
      <c r="B3844" s="1" t="s">
        <v>108</v>
      </c>
      <c r="C3844" s="1">
        <v>9.4344652E7</v>
      </c>
      <c r="D3844" s="1" t="s">
        <v>8</v>
      </c>
      <c r="E3844" s="1">
        <v>23.0</v>
      </c>
      <c r="F3844" s="1" t="s">
        <v>3867</v>
      </c>
      <c r="G3844" s="1">
        <v>0.765146790859</v>
      </c>
    </row>
    <row r="3845" ht="15.75" customHeight="1">
      <c r="A3845" s="1" t="str">
        <f t="shared" si="328"/>
        <v>DNTTIP2</v>
      </c>
      <c r="B3845" s="1" t="s">
        <v>108</v>
      </c>
      <c r="C3845" s="1">
        <v>9.43447E7</v>
      </c>
      <c r="D3845" s="1" t="s">
        <v>8</v>
      </c>
      <c r="E3845" s="1">
        <v>24.0</v>
      </c>
      <c r="F3845" s="1" t="s">
        <v>3868</v>
      </c>
      <c r="G3845" s="1">
        <v>0.457527489315</v>
      </c>
    </row>
    <row r="3846" ht="15.75" customHeight="1">
      <c r="A3846" s="1" t="str">
        <f t="shared" si="328"/>
        <v>DNTTIP2</v>
      </c>
      <c r="B3846" s="1" t="s">
        <v>108</v>
      </c>
      <c r="C3846" s="1">
        <v>9.4344714E7</v>
      </c>
      <c r="D3846" s="1" t="s">
        <v>8</v>
      </c>
      <c r="E3846" s="1">
        <v>22.0</v>
      </c>
      <c r="F3846" s="1" t="s">
        <v>3869</v>
      </c>
      <c r="G3846" s="1">
        <v>-0.0127268524142</v>
      </c>
    </row>
    <row r="3847" ht="15.75" customHeight="1">
      <c r="A3847" s="1" t="str">
        <f t="shared" si="328"/>
        <v>DNTTIP2</v>
      </c>
      <c r="B3847" s="1" t="s">
        <v>108</v>
      </c>
      <c r="C3847" s="1">
        <v>9.4344752E7</v>
      </c>
      <c r="D3847" s="1" t="s">
        <v>8</v>
      </c>
      <c r="E3847" s="1">
        <v>23.0</v>
      </c>
      <c r="F3847" s="1" t="s">
        <v>3870</v>
      </c>
      <c r="G3847" s="1">
        <v>0.00812502071956</v>
      </c>
    </row>
    <row r="3848" ht="15.75" customHeight="1">
      <c r="A3848" s="1" t="str">
        <f t="shared" si="328"/>
        <v>DNTTIP2</v>
      </c>
      <c r="B3848" s="1" t="s">
        <v>108</v>
      </c>
      <c r="C3848" s="1">
        <v>9.4344572E7</v>
      </c>
      <c r="D3848" s="1" t="s">
        <v>8</v>
      </c>
      <c r="E3848" s="1">
        <v>24.0</v>
      </c>
      <c r="F3848" s="1" t="s">
        <v>3871</v>
      </c>
      <c r="G3848" s="1">
        <v>-0.00789726039715</v>
      </c>
    </row>
    <row r="3849" ht="15.75" customHeight="1">
      <c r="A3849" s="1" t="str">
        <f t="shared" si="328"/>
        <v>DNTTIP2</v>
      </c>
      <c r="B3849" s="1" t="s">
        <v>108</v>
      </c>
      <c r="C3849" s="1">
        <v>9.4344536E7</v>
      </c>
      <c r="D3849" s="1" t="s">
        <v>14</v>
      </c>
      <c r="E3849" s="1">
        <v>24.0</v>
      </c>
      <c r="F3849" s="1" t="s">
        <v>3872</v>
      </c>
      <c r="G3849" s="1">
        <v>1.44003858656</v>
      </c>
    </row>
    <row r="3850" ht="15.75" customHeight="1">
      <c r="A3850" s="1" t="str">
        <f t="shared" si="328"/>
        <v>DNTTIP2</v>
      </c>
      <c r="B3850" s="1" t="s">
        <v>108</v>
      </c>
      <c r="C3850" s="1">
        <v>9.4344557E7</v>
      </c>
      <c r="D3850" s="1" t="s">
        <v>14</v>
      </c>
      <c r="E3850" s="1">
        <v>23.0</v>
      </c>
      <c r="F3850" s="1" t="s">
        <v>3873</v>
      </c>
      <c r="G3850" s="1">
        <v>0.778696385047</v>
      </c>
    </row>
    <row r="3851" ht="15.75" customHeight="1">
      <c r="A3851" s="1" t="str">
        <f t="shared" ref="A3851:A3859" si="329">"DONSON"</f>
        <v>DONSON</v>
      </c>
      <c r="B3851" s="1" t="s">
        <v>1807</v>
      </c>
      <c r="C3851" s="1">
        <v>3.4960958E7</v>
      </c>
      <c r="D3851" s="1" t="s">
        <v>14</v>
      </c>
      <c r="E3851" s="1">
        <v>23.0</v>
      </c>
      <c r="F3851" s="1" t="s">
        <v>3874</v>
      </c>
      <c r="G3851" s="1">
        <v>1.27623171203</v>
      </c>
    </row>
    <row r="3852" ht="15.75" customHeight="1">
      <c r="A3852" s="1" t="str">
        <f t="shared" si="329"/>
        <v>DONSON</v>
      </c>
      <c r="B3852" s="1" t="s">
        <v>1807</v>
      </c>
      <c r="C3852" s="1">
        <v>3.4960964E7</v>
      </c>
      <c r="D3852" s="1" t="s">
        <v>14</v>
      </c>
      <c r="E3852" s="1">
        <v>23.0</v>
      </c>
      <c r="F3852" s="1" t="s">
        <v>3875</v>
      </c>
      <c r="G3852" s="1">
        <v>0.821432826794</v>
      </c>
    </row>
    <row r="3853" ht="15.75" customHeight="1">
      <c r="A3853" s="1" t="str">
        <f t="shared" si="329"/>
        <v>DONSON</v>
      </c>
      <c r="B3853" s="1" t="s">
        <v>1807</v>
      </c>
      <c r="C3853" s="1">
        <v>3.4960972E7</v>
      </c>
      <c r="D3853" s="1" t="s">
        <v>14</v>
      </c>
      <c r="E3853" s="1">
        <v>23.0</v>
      </c>
      <c r="F3853" s="1" t="s">
        <v>3876</v>
      </c>
      <c r="G3853" s="1">
        <v>0.267178837912</v>
      </c>
    </row>
    <row r="3854" ht="15.75" customHeight="1">
      <c r="A3854" s="1" t="str">
        <f t="shared" si="329"/>
        <v>DONSON</v>
      </c>
      <c r="B3854" s="1" t="s">
        <v>1807</v>
      </c>
      <c r="C3854" s="1">
        <v>3.4960839E7</v>
      </c>
      <c r="D3854" s="1" t="s">
        <v>14</v>
      </c>
      <c r="E3854" s="1">
        <v>24.0</v>
      </c>
      <c r="F3854" s="1" t="s">
        <v>3877</v>
      </c>
      <c r="G3854" s="1">
        <v>1.32778064985E-4</v>
      </c>
    </row>
    <row r="3855" ht="15.75" customHeight="1">
      <c r="A3855" s="1" t="str">
        <f t="shared" si="329"/>
        <v>DONSON</v>
      </c>
      <c r="B3855" s="1" t="s">
        <v>1807</v>
      </c>
      <c r="C3855" s="1">
        <v>3.4960812E7</v>
      </c>
      <c r="D3855" s="1" t="s">
        <v>14</v>
      </c>
      <c r="E3855" s="1">
        <v>23.0</v>
      </c>
      <c r="F3855" s="1" t="s">
        <v>3878</v>
      </c>
      <c r="G3855" s="1">
        <v>0.902335461172</v>
      </c>
    </row>
    <row r="3856" ht="15.75" customHeight="1">
      <c r="A3856" s="1" t="str">
        <f t="shared" si="329"/>
        <v>DONSON</v>
      </c>
      <c r="B3856" s="1" t="s">
        <v>1807</v>
      </c>
      <c r="C3856" s="1">
        <v>3.4960803E7</v>
      </c>
      <c r="D3856" s="1" t="s">
        <v>14</v>
      </c>
      <c r="E3856" s="1">
        <v>23.0</v>
      </c>
      <c r="F3856" s="1" t="s">
        <v>3879</v>
      </c>
      <c r="G3856" s="1">
        <v>0.325114711364</v>
      </c>
    </row>
    <row r="3857" ht="15.75" customHeight="1">
      <c r="A3857" s="1" t="str">
        <f t="shared" si="329"/>
        <v>DONSON</v>
      </c>
      <c r="B3857" s="1" t="s">
        <v>1807</v>
      </c>
      <c r="C3857" s="1">
        <v>3.4960927E7</v>
      </c>
      <c r="D3857" s="1" t="s">
        <v>8</v>
      </c>
      <c r="E3857" s="1">
        <v>23.0</v>
      </c>
      <c r="F3857" s="1" t="s">
        <v>3880</v>
      </c>
      <c r="G3857" s="1">
        <v>0.0251795779613</v>
      </c>
    </row>
    <row r="3858" ht="15.75" customHeight="1">
      <c r="A3858" s="1" t="str">
        <f t="shared" si="329"/>
        <v>DONSON</v>
      </c>
      <c r="B3858" s="1" t="s">
        <v>1807</v>
      </c>
      <c r="C3858" s="1">
        <v>3.4960845E7</v>
      </c>
      <c r="D3858" s="1" t="s">
        <v>14</v>
      </c>
      <c r="E3858" s="1">
        <v>24.0</v>
      </c>
      <c r="F3858" s="1" t="s">
        <v>3881</v>
      </c>
      <c r="G3858" s="1">
        <v>0.0333454055454</v>
      </c>
    </row>
    <row r="3859" ht="15.75" customHeight="1">
      <c r="A3859" s="1" t="str">
        <f t="shared" si="329"/>
        <v>DONSON</v>
      </c>
      <c r="B3859" s="1" t="s">
        <v>1807</v>
      </c>
      <c r="C3859" s="1">
        <v>3.4960869E7</v>
      </c>
      <c r="D3859" s="1" t="s">
        <v>14</v>
      </c>
      <c r="E3859" s="1">
        <v>24.0</v>
      </c>
      <c r="F3859" s="1" t="s">
        <v>3882</v>
      </c>
      <c r="G3859" s="1">
        <v>0.122192121867</v>
      </c>
    </row>
    <row r="3860" ht="15.75" customHeight="1">
      <c r="A3860" s="1" t="str">
        <f t="shared" ref="A3860:A3879" si="330">"DPH1"</f>
        <v>DPH1</v>
      </c>
      <c r="B3860" s="1" t="s">
        <v>39</v>
      </c>
      <c r="C3860" s="1">
        <v>1936822.0</v>
      </c>
      <c r="D3860" s="1" t="s">
        <v>8</v>
      </c>
      <c r="E3860" s="1">
        <v>23.0</v>
      </c>
      <c r="F3860" s="1" t="s">
        <v>3883</v>
      </c>
      <c r="G3860" s="1">
        <v>0.0197863847453</v>
      </c>
    </row>
    <row r="3861" ht="15.75" customHeight="1">
      <c r="A3861" s="1" t="str">
        <f t="shared" si="330"/>
        <v>DPH1</v>
      </c>
      <c r="B3861" s="1" t="s">
        <v>39</v>
      </c>
      <c r="C3861" s="1">
        <v>1933485.0</v>
      </c>
      <c r="D3861" s="1" t="s">
        <v>14</v>
      </c>
      <c r="E3861" s="1">
        <v>21.0</v>
      </c>
      <c r="F3861" s="1" t="s">
        <v>3884</v>
      </c>
      <c r="G3861" s="1">
        <v>1.23204306476</v>
      </c>
    </row>
    <row r="3862" ht="15.75" customHeight="1">
      <c r="A3862" s="1" t="str">
        <f t="shared" si="330"/>
        <v>DPH1</v>
      </c>
      <c r="B3862" s="1" t="s">
        <v>39</v>
      </c>
      <c r="C3862" s="1">
        <v>1933500.0</v>
      </c>
      <c r="D3862" s="1" t="s">
        <v>14</v>
      </c>
      <c r="E3862" s="1">
        <v>23.0</v>
      </c>
      <c r="F3862" s="1" t="s">
        <v>3885</v>
      </c>
      <c r="G3862" s="1">
        <v>1.14841451894</v>
      </c>
    </row>
    <row r="3863" ht="15.75" customHeight="1">
      <c r="A3863" s="1" t="str">
        <f t="shared" si="330"/>
        <v>DPH1</v>
      </c>
      <c r="B3863" s="1" t="s">
        <v>39</v>
      </c>
      <c r="C3863" s="1">
        <v>1933566.0</v>
      </c>
      <c r="D3863" s="1" t="s">
        <v>14</v>
      </c>
      <c r="E3863" s="1">
        <v>24.0</v>
      </c>
      <c r="F3863" s="1" t="s">
        <v>3886</v>
      </c>
      <c r="G3863" s="1">
        <v>0.0262486977118</v>
      </c>
    </row>
    <row r="3864" ht="15.75" customHeight="1">
      <c r="A3864" s="1" t="str">
        <f t="shared" si="330"/>
        <v>DPH1</v>
      </c>
      <c r="B3864" s="1" t="s">
        <v>39</v>
      </c>
      <c r="C3864" s="1">
        <v>1933609.0</v>
      </c>
      <c r="D3864" s="1" t="s">
        <v>14</v>
      </c>
      <c r="E3864" s="1">
        <v>24.0</v>
      </c>
      <c r="F3864" s="1" t="s">
        <v>3887</v>
      </c>
      <c r="G3864" s="1">
        <v>0.619542416299</v>
      </c>
    </row>
    <row r="3865" ht="15.75" customHeight="1">
      <c r="A3865" s="1" t="str">
        <f t="shared" si="330"/>
        <v>DPH1</v>
      </c>
      <c r="B3865" s="1" t="s">
        <v>39</v>
      </c>
      <c r="C3865" s="1">
        <v>1933697.0</v>
      </c>
      <c r="D3865" s="1" t="s">
        <v>14</v>
      </c>
      <c r="E3865" s="1">
        <v>24.0</v>
      </c>
      <c r="F3865" s="1" t="s">
        <v>3888</v>
      </c>
      <c r="G3865" s="1">
        <v>0.468634145723</v>
      </c>
    </row>
    <row r="3866" ht="15.75" customHeight="1">
      <c r="A3866" s="1" t="str">
        <f t="shared" si="330"/>
        <v>DPH1</v>
      </c>
      <c r="B3866" s="1" t="s">
        <v>39</v>
      </c>
      <c r="C3866" s="1">
        <v>1936716.0</v>
      </c>
      <c r="D3866" s="1" t="s">
        <v>14</v>
      </c>
      <c r="E3866" s="1">
        <v>23.0</v>
      </c>
      <c r="F3866" s="1" t="s">
        <v>3889</v>
      </c>
      <c r="G3866" s="1">
        <v>0.0498421078631</v>
      </c>
    </row>
    <row r="3867" ht="15.75" customHeight="1">
      <c r="A3867" s="1" t="str">
        <f t="shared" si="330"/>
        <v>DPH1</v>
      </c>
      <c r="B3867" s="1" t="s">
        <v>39</v>
      </c>
      <c r="C3867" s="1">
        <v>1936974.0</v>
      </c>
      <c r="D3867" s="1" t="s">
        <v>14</v>
      </c>
      <c r="E3867" s="1">
        <v>24.0</v>
      </c>
      <c r="F3867" s="1" t="s">
        <v>3890</v>
      </c>
      <c r="G3867" s="1">
        <v>-0.0264396314843</v>
      </c>
    </row>
    <row r="3868" ht="15.75" customHeight="1">
      <c r="A3868" s="1" t="str">
        <f t="shared" si="330"/>
        <v>DPH1</v>
      </c>
      <c r="B3868" s="1" t="s">
        <v>39</v>
      </c>
      <c r="C3868" s="1">
        <v>1936821.0</v>
      </c>
      <c r="D3868" s="1" t="s">
        <v>14</v>
      </c>
      <c r="E3868" s="1">
        <v>24.0</v>
      </c>
      <c r="F3868" s="1" t="s">
        <v>3891</v>
      </c>
      <c r="G3868" s="1">
        <v>0.0145378760616</v>
      </c>
    </row>
    <row r="3869" ht="15.75" customHeight="1">
      <c r="A3869" s="1" t="str">
        <f t="shared" si="330"/>
        <v>DPH1</v>
      </c>
      <c r="B3869" s="1" t="s">
        <v>39</v>
      </c>
      <c r="C3869" s="1">
        <v>1933380.0</v>
      </c>
      <c r="D3869" s="1" t="s">
        <v>14</v>
      </c>
      <c r="E3869" s="1">
        <v>24.0</v>
      </c>
      <c r="F3869" s="1" t="s">
        <v>3892</v>
      </c>
      <c r="G3869" s="1">
        <v>0.0481845598921</v>
      </c>
    </row>
    <row r="3870" ht="15.75" customHeight="1">
      <c r="A3870" s="1" t="str">
        <f t="shared" si="330"/>
        <v>DPH1</v>
      </c>
      <c r="B3870" s="1" t="s">
        <v>39</v>
      </c>
      <c r="C3870" s="1">
        <v>1936832.0</v>
      </c>
      <c r="D3870" s="1" t="s">
        <v>8</v>
      </c>
      <c r="E3870" s="1">
        <v>23.0</v>
      </c>
      <c r="F3870" s="1" t="s">
        <v>3893</v>
      </c>
      <c r="G3870" s="1">
        <v>0.0192318303302</v>
      </c>
    </row>
    <row r="3871" ht="15.75" customHeight="1">
      <c r="A3871" s="1" t="str">
        <f t="shared" si="330"/>
        <v>DPH1</v>
      </c>
      <c r="B3871" s="1" t="s">
        <v>39</v>
      </c>
      <c r="C3871" s="1">
        <v>1936727.0</v>
      </c>
      <c r="D3871" s="1" t="s">
        <v>14</v>
      </c>
      <c r="E3871" s="1">
        <v>23.0</v>
      </c>
      <c r="F3871" s="1" t="s">
        <v>3894</v>
      </c>
      <c r="G3871" s="1">
        <v>-0.0153320235736</v>
      </c>
    </row>
    <row r="3872" ht="15.75" customHeight="1">
      <c r="A3872" s="1" t="str">
        <f t="shared" si="330"/>
        <v>DPH1</v>
      </c>
      <c r="B3872" s="1" t="s">
        <v>39</v>
      </c>
      <c r="C3872" s="1">
        <v>1936814.0</v>
      </c>
      <c r="D3872" s="1" t="s">
        <v>8</v>
      </c>
      <c r="E3872" s="1">
        <v>24.0</v>
      </c>
      <c r="F3872" s="1" t="s">
        <v>3895</v>
      </c>
      <c r="G3872" s="1">
        <v>0.0253486296381</v>
      </c>
    </row>
    <row r="3873" ht="15.75" customHeight="1">
      <c r="A3873" s="1" t="str">
        <f t="shared" si="330"/>
        <v>DPH1</v>
      </c>
      <c r="B3873" s="1" t="s">
        <v>39</v>
      </c>
      <c r="C3873" s="1">
        <v>1936804.0</v>
      </c>
      <c r="D3873" s="1" t="s">
        <v>8</v>
      </c>
      <c r="E3873" s="1">
        <v>24.0</v>
      </c>
      <c r="F3873" s="1" t="s">
        <v>3896</v>
      </c>
      <c r="G3873" s="1">
        <v>-0.0176326575966</v>
      </c>
    </row>
    <row r="3874" ht="15.75" customHeight="1">
      <c r="A3874" s="1" t="str">
        <f t="shared" si="330"/>
        <v>DPH1</v>
      </c>
      <c r="B3874" s="1" t="s">
        <v>39</v>
      </c>
      <c r="C3874" s="1">
        <v>1936771.0</v>
      </c>
      <c r="D3874" s="1" t="s">
        <v>8</v>
      </c>
      <c r="E3874" s="1">
        <v>24.0</v>
      </c>
      <c r="F3874" s="1" t="s">
        <v>3897</v>
      </c>
      <c r="G3874" s="1">
        <v>-0.00110073936485</v>
      </c>
    </row>
    <row r="3875" ht="15.75" customHeight="1">
      <c r="A3875" s="1" t="str">
        <f t="shared" si="330"/>
        <v>DPH1</v>
      </c>
      <c r="B3875" s="1" t="s">
        <v>39</v>
      </c>
      <c r="C3875" s="1">
        <v>1933593.0</v>
      </c>
      <c r="D3875" s="1" t="s">
        <v>8</v>
      </c>
      <c r="E3875" s="1">
        <v>24.0</v>
      </c>
      <c r="F3875" s="1" t="s">
        <v>3898</v>
      </c>
      <c r="G3875" s="1">
        <v>0.256634468436</v>
      </c>
    </row>
    <row r="3876" ht="15.75" customHeight="1">
      <c r="A3876" s="1" t="str">
        <f t="shared" si="330"/>
        <v>DPH1</v>
      </c>
      <c r="B3876" s="1" t="s">
        <v>39</v>
      </c>
      <c r="C3876" s="1">
        <v>1933576.0</v>
      </c>
      <c r="D3876" s="1" t="s">
        <v>8</v>
      </c>
      <c r="E3876" s="1">
        <v>24.0</v>
      </c>
      <c r="F3876" s="1" t="s">
        <v>3899</v>
      </c>
      <c r="G3876" s="1">
        <v>-0.0102727670754</v>
      </c>
    </row>
    <row r="3877" ht="15.75" customHeight="1">
      <c r="A3877" s="1" t="str">
        <f t="shared" si="330"/>
        <v>DPH1</v>
      </c>
      <c r="B3877" s="1" t="s">
        <v>39</v>
      </c>
      <c r="C3877" s="1">
        <v>1933553.0</v>
      </c>
      <c r="D3877" s="1" t="s">
        <v>8</v>
      </c>
      <c r="E3877" s="1">
        <v>24.0</v>
      </c>
      <c r="F3877" s="1" t="s">
        <v>3900</v>
      </c>
      <c r="G3877" s="1">
        <v>0.0321430510443</v>
      </c>
    </row>
    <row r="3878" ht="15.75" customHeight="1">
      <c r="A3878" s="1" t="str">
        <f t="shared" si="330"/>
        <v>DPH1</v>
      </c>
      <c r="B3878" s="1" t="s">
        <v>39</v>
      </c>
      <c r="C3878" s="1">
        <v>1933372.0</v>
      </c>
      <c r="D3878" s="1" t="s">
        <v>8</v>
      </c>
      <c r="E3878" s="1">
        <v>22.0</v>
      </c>
      <c r="F3878" s="1" t="s">
        <v>3901</v>
      </c>
      <c r="G3878" s="1">
        <v>-0.014248351688</v>
      </c>
    </row>
    <row r="3879" ht="15.75" customHeight="1">
      <c r="A3879" s="1" t="str">
        <f t="shared" si="330"/>
        <v>DPH1</v>
      </c>
      <c r="B3879" s="1" t="s">
        <v>39</v>
      </c>
      <c r="C3879" s="1">
        <v>1936751.0</v>
      </c>
      <c r="D3879" s="1" t="s">
        <v>14</v>
      </c>
      <c r="E3879" s="1">
        <v>24.0</v>
      </c>
      <c r="F3879" s="1" t="s">
        <v>3902</v>
      </c>
      <c r="G3879" s="1">
        <v>-0.0373725141304</v>
      </c>
    </row>
    <row r="3880" ht="15.75" customHeight="1">
      <c r="A3880" s="1" t="str">
        <f t="shared" ref="A3880:A3889" si="331">"DPH2"</f>
        <v>DPH2</v>
      </c>
      <c r="B3880" s="1" t="s">
        <v>108</v>
      </c>
      <c r="C3880" s="1">
        <v>4.4435928E7</v>
      </c>
      <c r="D3880" s="1" t="s">
        <v>14</v>
      </c>
      <c r="E3880" s="1">
        <v>22.0</v>
      </c>
      <c r="F3880" s="1" t="s">
        <v>3903</v>
      </c>
      <c r="G3880" s="1">
        <v>0.712028870562</v>
      </c>
    </row>
    <row r="3881" ht="15.75" customHeight="1">
      <c r="A3881" s="1" t="str">
        <f t="shared" si="331"/>
        <v>DPH2</v>
      </c>
      <c r="B3881" s="1" t="s">
        <v>108</v>
      </c>
      <c r="C3881" s="1">
        <v>4.4435877E7</v>
      </c>
      <c r="D3881" s="1" t="s">
        <v>14</v>
      </c>
      <c r="E3881" s="1">
        <v>23.0</v>
      </c>
      <c r="F3881" s="1" t="s">
        <v>3904</v>
      </c>
      <c r="G3881" s="1">
        <v>0.986135201336</v>
      </c>
    </row>
    <row r="3882" ht="15.75" customHeight="1">
      <c r="A3882" s="1" t="str">
        <f t="shared" si="331"/>
        <v>DPH2</v>
      </c>
      <c r="B3882" s="1" t="s">
        <v>108</v>
      </c>
      <c r="C3882" s="1">
        <v>4.443569E7</v>
      </c>
      <c r="D3882" s="1" t="s">
        <v>14</v>
      </c>
      <c r="E3882" s="1">
        <v>23.0</v>
      </c>
      <c r="F3882" s="1" t="s">
        <v>3905</v>
      </c>
      <c r="G3882" s="1">
        <v>0.971558064669</v>
      </c>
    </row>
    <row r="3883" ht="15.75" customHeight="1">
      <c r="A3883" s="1" t="str">
        <f t="shared" si="331"/>
        <v>DPH2</v>
      </c>
      <c r="B3883" s="1" t="s">
        <v>108</v>
      </c>
      <c r="C3883" s="1">
        <v>4.4435896E7</v>
      </c>
      <c r="D3883" s="1" t="s">
        <v>8</v>
      </c>
      <c r="E3883" s="1">
        <v>24.0</v>
      </c>
      <c r="F3883" s="1" t="s">
        <v>3906</v>
      </c>
      <c r="G3883" s="1">
        <v>1.042306734</v>
      </c>
    </row>
    <row r="3884" ht="15.75" customHeight="1">
      <c r="A3884" s="1" t="str">
        <f t="shared" si="331"/>
        <v>DPH2</v>
      </c>
      <c r="B3884" s="1" t="s">
        <v>108</v>
      </c>
      <c r="C3884" s="1">
        <v>4.4435651E7</v>
      </c>
      <c r="D3884" s="1" t="s">
        <v>8</v>
      </c>
      <c r="E3884" s="1">
        <v>22.0</v>
      </c>
      <c r="F3884" s="1" t="s">
        <v>3907</v>
      </c>
      <c r="G3884" s="1">
        <v>0.842780295908</v>
      </c>
    </row>
    <row r="3885" ht="15.75" customHeight="1">
      <c r="A3885" s="1" t="str">
        <f t="shared" si="331"/>
        <v>DPH2</v>
      </c>
      <c r="B3885" s="1" t="s">
        <v>108</v>
      </c>
      <c r="C3885" s="1">
        <v>4.4435722E7</v>
      </c>
      <c r="D3885" s="1" t="s">
        <v>8</v>
      </c>
      <c r="E3885" s="1">
        <v>24.0</v>
      </c>
      <c r="F3885" s="1" t="s">
        <v>3908</v>
      </c>
      <c r="G3885" s="1">
        <v>0.78109852641</v>
      </c>
    </row>
    <row r="3886" ht="15.75" customHeight="1">
      <c r="A3886" s="1" t="str">
        <f t="shared" si="331"/>
        <v>DPH2</v>
      </c>
      <c r="B3886" s="1" t="s">
        <v>108</v>
      </c>
      <c r="C3886" s="1">
        <v>4.4435711E7</v>
      </c>
      <c r="D3886" s="1" t="s">
        <v>8</v>
      </c>
      <c r="E3886" s="1">
        <v>24.0</v>
      </c>
      <c r="F3886" s="1" t="s">
        <v>3909</v>
      </c>
      <c r="G3886" s="1">
        <v>0.86590943943</v>
      </c>
    </row>
    <row r="3887" ht="15.75" customHeight="1">
      <c r="A3887" s="1" t="str">
        <f t="shared" si="331"/>
        <v>DPH2</v>
      </c>
      <c r="B3887" s="1" t="s">
        <v>108</v>
      </c>
      <c r="C3887" s="1">
        <v>4.4435638E7</v>
      </c>
      <c r="D3887" s="1" t="s">
        <v>8</v>
      </c>
      <c r="E3887" s="1">
        <v>24.0</v>
      </c>
      <c r="F3887" s="1" t="s">
        <v>3910</v>
      </c>
      <c r="G3887" s="1">
        <v>0.0342135236361</v>
      </c>
    </row>
    <row r="3888" ht="15.75" customHeight="1">
      <c r="A3888" s="1" t="str">
        <f t="shared" si="331"/>
        <v>DPH2</v>
      </c>
      <c r="B3888" s="1" t="s">
        <v>108</v>
      </c>
      <c r="C3888" s="1">
        <v>4.4435628E7</v>
      </c>
      <c r="D3888" s="1" t="s">
        <v>8</v>
      </c>
      <c r="E3888" s="1">
        <v>24.0</v>
      </c>
      <c r="F3888" s="1" t="s">
        <v>3911</v>
      </c>
      <c r="G3888" s="1">
        <v>-0.05903337781</v>
      </c>
    </row>
    <row r="3889" ht="15.75" customHeight="1">
      <c r="A3889" s="1" t="str">
        <f t="shared" si="331"/>
        <v>DPH2</v>
      </c>
      <c r="B3889" s="1" t="s">
        <v>108</v>
      </c>
      <c r="C3889" s="1">
        <v>4.4435793E7</v>
      </c>
      <c r="D3889" s="1" t="s">
        <v>8</v>
      </c>
      <c r="E3889" s="1">
        <v>24.0</v>
      </c>
      <c r="F3889" s="1" t="s">
        <v>3912</v>
      </c>
      <c r="G3889" s="1">
        <v>0.0528576770407</v>
      </c>
    </row>
    <row r="3890" ht="15.75" customHeight="1">
      <c r="A3890" s="1" t="str">
        <f t="shared" ref="A3890:A3899" si="332">"DPH6"</f>
        <v>DPH6</v>
      </c>
      <c r="B3890" s="1" t="s">
        <v>425</v>
      </c>
      <c r="C3890" s="1">
        <v>3.5838209E7</v>
      </c>
      <c r="D3890" s="1" t="s">
        <v>8</v>
      </c>
      <c r="E3890" s="1">
        <v>21.0</v>
      </c>
      <c r="F3890" s="1" t="s">
        <v>3913</v>
      </c>
      <c r="G3890" s="1">
        <v>-3.48763680688E-4</v>
      </c>
    </row>
    <row r="3891" ht="15.75" customHeight="1">
      <c r="A3891" s="1" t="str">
        <f t="shared" si="332"/>
        <v>DPH6</v>
      </c>
      <c r="B3891" s="1" t="s">
        <v>425</v>
      </c>
      <c r="C3891" s="1">
        <v>3.583831E7</v>
      </c>
      <c r="D3891" s="1" t="s">
        <v>8</v>
      </c>
      <c r="E3891" s="1">
        <v>23.0</v>
      </c>
      <c r="F3891" s="1" t="s">
        <v>3914</v>
      </c>
      <c r="G3891" s="1">
        <v>0.486356038095</v>
      </c>
    </row>
    <row r="3892" ht="15.75" customHeight="1">
      <c r="A3892" s="1" t="str">
        <f t="shared" si="332"/>
        <v>DPH6</v>
      </c>
      <c r="B3892" s="1" t="s">
        <v>425</v>
      </c>
      <c r="C3892" s="1">
        <v>3.5838079E7</v>
      </c>
      <c r="D3892" s="1" t="s">
        <v>8</v>
      </c>
      <c r="E3892" s="1">
        <v>23.0</v>
      </c>
      <c r="F3892" s="1" t="s">
        <v>3915</v>
      </c>
      <c r="G3892" s="1">
        <v>0.285603119101</v>
      </c>
    </row>
    <row r="3893" ht="15.75" customHeight="1">
      <c r="A3893" s="1" t="str">
        <f t="shared" si="332"/>
        <v>DPH6</v>
      </c>
      <c r="B3893" s="1" t="s">
        <v>425</v>
      </c>
      <c r="C3893" s="1">
        <v>3.5838118E7</v>
      </c>
      <c r="D3893" s="1" t="s">
        <v>14</v>
      </c>
      <c r="E3893" s="1">
        <v>24.0</v>
      </c>
      <c r="F3893" s="1" t="s">
        <v>3916</v>
      </c>
      <c r="G3893" s="1">
        <v>0.939639525683</v>
      </c>
    </row>
    <row r="3894" ht="15.75" customHeight="1">
      <c r="A3894" s="1" t="str">
        <f t="shared" si="332"/>
        <v>DPH6</v>
      </c>
      <c r="B3894" s="1" t="s">
        <v>425</v>
      </c>
      <c r="C3894" s="1">
        <v>3.5838237E7</v>
      </c>
      <c r="D3894" s="1" t="s">
        <v>8</v>
      </c>
      <c r="E3894" s="1">
        <v>23.0</v>
      </c>
      <c r="F3894" s="1" t="s">
        <v>3917</v>
      </c>
      <c r="G3894" s="1">
        <v>0.792393536314</v>
      </c>
    </row>
    <row r="3895" ht="15.75" customHeight="1">
      <c r="A3895" s="1" t="str">
        <f t="shared" si="332"/>
        <v>DPH6</v>
      </c>
      <c r="B3895" s="1" t="s">
        <v>425</v>
      </c>
      <c r="C3895" s="1">
        <v>3.5838249E7</v>
      </c>
      <c r="D3895" s="1" t="s">
        <v>14</v>
      </c>
      <c r="E3895" s="1">
        <v>23.0</v>
      </c>
      <c r="F3895" s="1" t="s">
        <v>3918</v>
      </c>
      <c r="G3895" s="1">
        <v>0.361967721784</v>
      </c>
    </row>
    <row r="3896" ht="15.75" customHeight="1">
      <c r="A3896" s="1" t="str">
        <f t="shared" si="332"/>
        <v>DPH6</v>
      </c>
      <c r="B3896" s="1" t="s">
        <v>425</v>
      </c>
      <c r="C3896" s="1">
        <v>3.583827E7</v>
      </c>
      <c r="D3896" s="1" t="s">
        <v>14</v>
      </c>
      <c r="E3896" s="1">
        <v>23.0</v>
      </c>
      <c r="F3896" s="1" t="s">
        <v>3919</v>
      </c>
      <c r="G3896" s="1">
        <v>1.08618934193</v>
      </c>
    </row>
    <row r="3897" ht="15.75" customHeight="1">
      <c r="A3897" s="1" t="str">
        <f t="shared" si="332"/>
        <v>DPH6</v>
      </c>
      <c r="B3897" s="1" t="s">
        <v>425</v>
      </c>
      <c r="C3897" s="1">
        <v>3.5838291E7</v>
      </c>
      <c r="D3897" s="1" t="s">
        <v>14</v>
      </c>
      <c r="E3897" s="1">
        <v>24.0</v>
      </c>
      <c r="F3897" s="1" t="s">
        <v>3920</v>
      </c>
      <c r="G3897" s="1">
        <v>0.974171132383</v>
      </c>
    </row>
    <row r="3898" ht="15.75" customHeight="1">
      <c r="A3898" s="1" t="str">
        <f t="shared" si="332"/>
        <v>DPH6</v>
      </c>
      <c r="B3898" s="1" t="s">
        <v>425</v>
      </c>
      <c r="C3898" s="1">
        <v>3.5838377E7</v>
      </c>
      <c r="D3898" s="1" t="s">
        <v>14</v>
      </c>
      <c r="E3898" s="1">
        <v>24.0</v>
      </c>
      <c r="F3898" s="1" t="s">
        <v>3921</v>
      </c>
      <c r="G3898" s="1">
        <v>0.183690167721</v>
      </c>
    </row>
    <row r="3899" ht="15.75" customHeight="1">
      <c r="A3899" s="1" t="str">
        <f t="shared" si="332"/>
        <v>DPH6</v>
      </c>
      <c r="B3899" s="1" t="s">
        <v>425</v>
      </c>
      <c r="C3899" s="1">
        <v>3.5838134E7</v>
      </c>
      <c r="D3899" s="1" t="s">
        <v>8</v>
      </c>
      <c r="E3899" s="1">
        <v>24.0</v>
      </c>
      <c r="F3899" s="1" t="s">
        <v>3922</v>
      </c>
      <c r="G3899" s="1">
        <v>0.485736404908</v>
      </c>
    </row>
    <row r="3900" ht="15.75" customHeight="1">
      <c r="A3900" s="1" t="str">
        <f t="shared" ref="A3900:A3909" si="333">"DPY30"</f>
        <v>DPY30</v>
      </c>
      <c r="B3900" s="1" t="s">
        <v>256</v>
      </c>
      <c r="C3900" s="1">
        <v>3.2264829E7</v>
      </c>
      <c r="D3900" s="1" t="s">
        <v>8</v>
      </c>
      <c r="E3900" s="1">
        <v>23.0</v>
      </c>
      <c r="F3900" s="1" t="s">
        <v>3923</v>
      </c>
      <c r="G3900" s="1">
        <v>0.980210854454</v>
      </c>
    </row>
    <row r="3901" ht="15.75" customHeight="1">
      <c r="A3901" s="1" t="str">
        <f t="shared" si="333"/>
        <v>DPY30</v>
      </c>
      <c r="B3901" s="1" t="s">
        <v>256</v>
      </c>
      <c r="C3901" s="1">
        <v>3.2264844E7</v>
      </c>
      <c r="D3901" s="1" t="s">
        <v>8</v>
      </c>
      <c r="E3901" s="1">
        <v>24.0</v>
      </c>
      <c r="F3901" s="1" t="s">
        <v>3924</v>
      </c>
      <c r="G3901" s="1">
        <v>0.861179206649</v>
      </c>
    </row>
    <row r="3902" ht="15.75" customHeight="1">
      <c r="A3902" s="1" t="str">
        <f t="shared" si="333"/>
        <v>DPY30</v>
      </c>
      <c r="B3902" s="1" t="s">
        <v>256</v>
      </c>
      <c r="C3902" s="1">
        <v>3.22648E7</v>
      </c>
      <c r="D3902" s="1" t="s">
        <v>8</v>
      </c>
      <c r="E3902" s="1">
        <v>22.0</v>
      </c>
      <c r="F3902" s="1" t="s">
        <v>3925</v>
      </c>
      <c r="G3902" s="1">
        <v>0.943791793878</v>
      </c>
    </row>
    <row r="3903" ht="15.75" customHeight="1">
      <c r="A3903" s="1" t="str">
        <f t="shared" si="333"/>
        <v>DPY30</v>
      </c>
      <c r="B3903" s="1" t="s">
        <v>256</v>
      </c>
      <c r="C3903" s="1">
        <v>3.2264718E7</v>
      </c>
      <c r="D3903" s="1" t="s">
        <v>14</v>
      </c>
      <c r="E3903" s="1">
        <v>23.0</v>
      </c>
      <c r="F3903" s="1" t="s">
        <v>3926</v>
      </c>
      <c r="G3903" s="1">
        <v>0.748673837163</v>
      </c>
    </row>
    <row r="3904" ht="15.75" customHeight="1">
      <c r="A3904" s="1" t="str">
        <f t="shared" si="333"/>
        <v>DPY30</v>
      </c>
      <c r="B3904" s="1" t="s">
        <v>256</v>
      </c>
      <c r="C3904" s="1">
        <v>3.226487E7</v>
      </c>
      <c r="D3904" s="1" t="s">
        <v>8</v>
      </c>
      <c r="E3904" s="1">
        <v>22.0</v>
      </c>
      <c r="F3904" s="1" t="s">
        <v>3927</v>
      </c>
      <c r="G3904" s="1">
        <v>0.964752158411</v>
      </c>
    </row>
    <row r="3905" ht="15.75" customHeight="1">
      <c r="A3905" s="1" t="str">
        <f t="shared" si="333"/>
        <v>DPY30</v>
      </c>
      <c r="B3905" s="1" t="s">
        <v>256</v>
      </c>
      <c r="C3905" s="1">
        <v>3.2264923E7</v>
      </c>
      <c r="D3905" s="1" t="s">
        <v>14</v>
      </c>
      <c r="E3905" s="1">
        <v>23.0</v>
      </c>
      <c r="F3905" s="1" t="s">
        <v>3928</v>
      </c>
      <c r="G3905" s="1">
        <v>0.38117534416</v>
      </c>
    </row>
    <row r="3906" ht="15.75" customHeight="1">
      <c r="A3906" s="1" t="str">
        <f t="shared" si="333"/>
        <v>DPY30</v>
      </c>
      <c r="B3906" s="1" t="s">
        <v>256</v>
      </c>
      <c r="C3906" s="1">
        <v>3.2264812E7</v>
      </c>
      <c r="D3906" s="1" t="s">
        <v>8</v>
      </c>
      <c r="E3906" s="1">
        <v>23.0</v>
      </c>
      <c r="F3906" s="1" t="s">
        <v>3929</v>
      </c>
      <c r="G3906" s="1">
        <v>0.889515020888</v>
      </c>
    </row>
    <row r="3907" ht="15.75" customHeight="1">
      <c r="A3907" s="1" t="str">
        <f t="shared" si="333"/>
        <v>DPY30</v>
      </c>
      <c r="B3907" s="1" t="s">
        <v>256</v>
      </c>
      <c r="C3907" s="1">
        <v>3.2264654E7</v>
      </c>
      <c r="D3907" s="1" t="s">
        <v>8</v>
      </c>
      <c r="E3907" s="1">
        <v>24.0</v>
      </c>
      <c r="F3907" s="1" t="s">
        <v>3930</v>
      </c>
      <c r="G3907" s="1">
        <v>0.656779329499</v>
      </c>
    </row>
    <row r="3908" ht="15.75" customHeight="1">
      <c r="A3908" s="1" t="str">
        <f t="shared" si="333"/>
        <v>DPY30</v>
      </c>
      <c r="B3908" s="1" t="s">
        <v>256</v>
      </c>
      <c r="C3908" s="1">
        <v>3.226492E7</v>
      </c>
      <c r="D3908" s="1" t="s">
        <v>14</v>
      </c>
      <c r="E3908" s="1">
        <v>25.0</v>
      </c>
      <c r="F3908" s="1" t="s">
        <v>3931</v>
      </c>
      <c r="G3908" s="1">
        <v>0.290680724365</v>
      </c>
    </row>
    <row r="3909" ht="15.75" customHeight="1">
      <c r="A3909" s="1" t="str">
        <f t="shared" si="333"/>
        <v>DPY30</v>
      </c>
      <c r="B3909" s="1" t="s">
        <v>256</v>
      </c>
      <c r="C3909" s="1">
        <v>3.2264807E7</v>
      </c>
      <c r="D3909" s="1" t="s">
        <v>8</v>
      </c>
      <c r="E3909" s="1">
        <v>23.0</v>
      </c>
      <c r="F3909" s="1" t="s">
        <v>3932</v>
      </c>
      <c r="G3909" s="1">
        <v>1.05503698713</v>
      </c>
    </row>
    <row r="3910" ht="15.75" customHeight="1">
      <c r="A3910" s="1" t="str">
        <f t="shared" ref="A3910:A3919" si="334">"DR1"</f>
        <v>DR1</v>
      </c>
      <c r="B3910" s="1" t="s">
        <v>108</v>
      </c>
      <c r="C3910" s="1">
        <v>9.3811723E7</v>
      </c>
      <c r="D3910" s="1" t="s">
        <v>14</v>
      </c>
      <c r="E3910" s="1">
        <v>23.0</v>
      </c>
      <c r="F3910" s="1" t="s">
        <v>3933</v>
      </c>
      <c r="G3910" s="1">
        <v>1.26257984652</v>
      </c>
    </row>
    <row r="3911" ht="15.75" customHeight="1">
      <c r="A3911" s="1" t="str">
        <f t="shared" si="334"/>
        <v>DR1</v>
      </c>
      <c r="B3911" s="1" t="s">
        <v>108</v>
      </c>
      <c r="C3911" s="1">
        <v>9.381154E7</v>
      </c>
      <c r="D3911" s="1" t="s">
        <v>8</v>
      </c>
      <c r="E3911" s="1">
        <v>22.0</v>
      </c>
      <c r="F3911" s="1" t="s">
        <v>3934</v>
      </c>
      <c r="G3911" s="1">
        <v>0.602015773399</v>
      </c>
    </row>
    <row r="3912" ht="15.75" customHeight="1">
      <c r="A3912" s="1" t="str">
        <f t="shared" si="334"/>
        <v>DR1</v>
      </c>
      <c r="B3912" s="1" t="s">
        <v>108</v>
      </c>
      <c r="C3912" s="1">
        <v>9.3811621E7</v>
      </c>
      <c r="D3912" s="1" t="s">
        <v>8</v>
      </c>
      <c r="E3912" s="1">
        <v>24.0</v>
      </c>
      <c r="F3912" s="1" t="s">
        <v>3935</v>
      </c>
      <c r="G3912" s="1">
        <v>0.0897114646941</v>
      </c>
    </row>
    <row r="3913" ht="15.75" customHeight="1">
      <c r="A3913" s="1" t="str">
        <f t="shared" si="334"/>
        <v>DR1</v>
      </c>
      <c r="B3913" s="1" t="s">
        <v>108</v>
      </c>
      <c r="C3913" s="1">
        <v>9.3811469E7</v>
      </c>
      <c r="D3913" s="1" t="s">
        <v>14</v>
      </c>
      <c r="E3913" s="1">
        <v>22.0</v>
      </c>
      <c r="F3913" s="1" t="s">
        <v>3936</v>
      </c>
      <c r="G3913" s="1">
        <v>0.0192897029176</v>
      </c>
    </row>
    <row r="3914" ht="15.75" customHeight="1">
      <c r="A3914" s="1" t="str">
        <f t="shared" si="334"/>
        <v>DR1</v>
      </c>
      <c r="B3914" s="1" t="s">
        <v>108</v>
      </c>
      <c r="C3914" s="1">
        <v>9.3811557E7</v>
      </c>
      <c r="D3914" s="1" t="s">
        <v>14</v>
      </c>
      <c r="E3914" s="1">
        <v>23.0</v>
      </c>
      <c r="F3914" s="1" t="s">
        <v>3937</v>
      </c>
      <c r="G3914" s="1">
        <v>0.0135237155612</v>
      </c>
    </row>
    <row r="3915" ht="15.75" customHeight="1">
      <c r="A3915" s="1" t="str">
        <f t="shared" si="334"/>
        <v>DR1</v>
      </c>
      <c r="B3915" s="1" t="s">
        <v>108</v>
      </c>
      <c r="C3915" s="1">
        <v>9.3811574E7</v>
      </c>
      <c r="D3915" s="1" t="s">
        <v>14</v>
      </c>
      <c r="E3915" s="1">
        <v>24.0</v>
      </c>
      <c r="F3915" s="1" t="s">
        <v>3938</v>
      </c>
      <c r="G3915" s="1">
        <v>0.201393900821</v>
      </c>
    </row>
    <row r="3916" ht="15.75" customHeight="1">
      <c r="A3916" s="1" t="str">
        <f t="shared" si="334"/>
        <v>DR1</v>
      </c>
      <c r="B3916" s="1" t="s">
        <v>108</v>
      </c>
      <c r="C3916" s="1">
        <v>9.3811705E7</v>
      </c>
      <c r="D3916" s="1" t="s">
        <v>14</v>
      </c>
      <c r="E3916" s="1">
        <v>23.0</v>
      </c>
      <c r="F3916" s="1" t="s">
        <v>3939</v>
      </c>
      <c r="G3916" s="1">
        <v>0.69548472928</v>
      </c>
    </row>
    <row r="3917" ht="15.75" customHeight="1">
      <c r="A3917" s="1" t="str">
        <f t="shared" si="334"/>
        <v>DR1</v>
      </c>
      <c r="B3917" s="1" t="s">
        <v>108</v>
      </c>
      <c r="C3917" s="1">
        <v>9.3811742E7</v>
      </c>
      <c r="D3917" s="1" t="s">
        <v>14</v>
      </c>
      <c r="E3917" s="1">
        <v>24.0</v>
      </c>
      <c r="F3917" s="1" t="s">
        <v>3940</v>
      </c>
      <c r="G3917" s="1">
        <v>1.0419354242</v>
      </c>
    </row>
    <row r="3918" ht="15.75" customHeight="1">
      <c r="A3918" s="1" t="str">
        <f t="shared" si="334"/>
        <v>DR1</v>
      </c>
      <c r="B3918" s="1" t="s">
        <v>108</v>
      </c>
      <c r="C3918" s="1">
        <v>9.3811625E7</v>
      </c>
      <c r="D3918" s="1" t="s">
        <v>14</v>
      </c>
      <c r="E3918" s="1">
        <v>24.0</v>
      </c>
      <c r="F3918" s="1" t="s">
        <v>3941</v>
      </c>
      <c r="G3918" s="1">
        <v>0.0780288312265</v>
      </c>
    </row>
    <row r="3919" ht="15.75" customHeight="1">
      <c r="A3919" s="1" t="str">
        <f t="shared" si="334"/>
        <v>DR1</v>
      </c>
      <c r="B3919" s="1" t="s">
        <v>108</v>
      </c>
      <c r="C3919" s="1">
        <v>9.3811732E7</v>
      </c>
      <c r="D3919" s="1" t="s">
        <v>14</v>
      </c>
      <c r="E3919" s="1">
        <v>24.0</v>
      </c>
      <c r="F3919" s="1" t="s">
        <v>3942</v>
      </c>
      <c r="G3919" s="1">
        <v>0.545364733272</v>
      </c>
    </row>
    <row r="3920" ht="15.75" customHeight="1">
      <c r="A3920" s="1" t="str">
        <f t="shared" ref="A3920:A3929" si="335">"DSN1"</f>
        <v>DSN1</v>
      </c>
      <c r="B3920" s="1" t="s">
        <v>145</v>
      </c>
      <c r="C3920" s="1">
        <v>3.5402083E7</v>
      </c>
      <c r="D3920" s="1" t="s">
        <v>14</v>
      </c>
      <c r="E3920" s="1">
        <v>24.0</v>
      </c>
      <c r="F3920" s="1" t="s">
        <v>3943</v>
      </c>
      <c r="G3920" s="1">
        <v>0.409586337641</v>
      </c>
    </row>
    <row r="3921" ht="15.75" customHeight="1">
      <c r="A3921" s="1" t="str">
        <f t="shared" si="335"/>
        <v>DSN1</v>
      </c>
      <c r="B3921" s="1" t="s">
        <v>145</v>
      </c>
      <c r="C3921" s="1">
        <v>3.5402032E7</v>
      </c>
      <c r="D3921" s="1" t="s">
        <v>8</v>
      </c>
      <c r="E3921" s="1">
        <v>24.0</v>
      </c>
      <c r="F3921" s="1" t="s">
        <v>3944</v>
      </c>
      <c r="G3921" s="1">
        <v>0.0167944610444</v>
      </c>
    </row>
    <row r="3922" ht="15.75" customHeight="1">
      <c r="A3922" s="1" t="str">
        <f t="shared" si="335"/>
        <v>DSN1</v>
      </c>
      <c r="B3922" s="1" t="s">
        <v>145</v>
      </c>
      <c r="C3922" s="1">
        <v>3.540204E7</v>
      </c>
      <c r="D3922" s="1" t="s">
        <v>8</v>
      </c>
      <c r="E3922" s="1">
        <v>24.0</v>
      </c>
      <c r="F3922" s="1" t="s">
        <v>3945</v>
      </c>
      <c r="G3922" s="1">
        <v>0.0164523761203</v>
      </c>
    </row>
    <row r="3923" ht="15.75" customHeight="1">
      <c r="A3923" s="1" t="str">
        <f t="shared" si="335"/>
        <v>DSN1</v>
      </c>
      <c r="B3923" s="1" t="s">
        <v>145</v>
      </c>
      <c r="C3923" s="1">
        <v>3.5402049E7</v>
      </c>
      <c r="D3923" s="1" t="s">
        <v>8</v>
      </c>
      <c r="E3923" s="1">
        <v>24.0</v>
      </c>
      <c r="F3923" s="1" t="s">
        <v>3946</v>
      </c>
      <c r="G3923" s="1">
        <v>0.0288449562594</v>
      </c>
    </row>
    <row r="3924" ht="15.75" customHeight="1">
      <c r="A3924" s="1" t="str">
        <f t="shared" si="335"/>
        <v>DSN1</v>
      </c>
      <c r="B3924" s="1" t="s">
        <v>145</v>
      </c>
      <c r="C3924" s="1">
        <v>3.5402141E7</v>
      </c>
      <c r="D3924" s="1" t="s">
        <v>8</v>
      </c>
      <c r="E3924" s="1">
        <v>24.0</v>
      </c>
      <c r="F3924" s="1" t="s">
        <v>3947</v>
      </c>
      <c r="G3924" s="1">
        <v>1.26678185781</v>
      </c>
    </row>
    <row r="3925" ht="15.75" customHeight="1">
      <c r="A3925" s="1" t="str">
        <f t="shared" si="335"/>
        <v>DSN1</v>
      </c>
      <c r="B3925" s="1" t="s">
        <v>145</v>
      </c>
      <c r="C3925" s="1">
        <v>3.5402167E7</v>
      </c>
      <c r="D3925" s="1" t="s">
        <v>8</v>
      </c>
      <c r="E3925" s="1">
        <v>22.0</v>
      </c>
      <c r="F3925" s="1" t="s">
        <v>3948</v>
      </c>
      <c r="G3925" s="1">
        <v>0.511495157842</v>
      </c>
    </row>
    <row r="3926" ht="15.75" customHeight="1">
      <c r="A3926" s="1" t="str">
        <f t="shared" si="335"/>
        <v>DSN1</v>
      </c>
      <c r="B3926" s="1" t="s">
        <v>145</v>
      </c>
      <c r="C3926" s="1">
        <v>3.5401959E7</v>
      </c>
      <c r="D3926" s="1" t="s">
        <v>14</v>
      </c>
      <c r="E3926" s="1">
        <v>24.0</v>
      </c>
      <c r="F3926" s="1" t="s">
        <v>3949</v>
      </c>
      <c r="G3926" s="1">
        <v>0.265158263143</v>
      </c>
    </row>
    <row r="3927" ht="15.75" customHeight="1">
      <c r="A3927" s="1" t="str">
        <f t="shared" si="335"/>
        <v>DSN1</v>
      </c>
      <c r="B3927" s="1" t="s">
        <v>145</v>
      </c>
      <c r="C3927" s="1">
        <v>3.5401967E7</v>
      </c>
      <c r="D3927" s="1" t="s">
        <v>14</v>
      </c>
      <c r="E3927" s="1">
        <v>24.0</v>
      </c>
      <c r="F3927" s="1" t="s">
        <v>3950</v>
      </c>
      <c r="G3927" s="1">
        <v>0.486286008565</v>
      </c>
    </row>
    <row r="3928" ht="15.75" customHeight="1">
      <c r="A3928" s="1" t="str">
        <f t="shared" si="335"/>
        <v>DSN1</v>
      </c>
      <c r="B3928" s="1" t="s">
        <v>145</v>
      </c>
      <c r="C3928" s="1">
        <v>3.5402002E7</v>
      </c>
      <c r="D3928" s="1" t="s">
        <v>14</v>
      </c>
      <c r="E3928" s="1">
        <v>23.0</v>
      </c>
      <c r="F3928" s="1" t="s">
        <v>3951</v>
      </c>
      <c r="G3928" s="1">
        <v>-0.015738251153</v>
      </c>
    </row>
    <row r="3929" ht="15.75" customHeight="1">
      <c r="A3929" s="1" t="str">
        <f t="shared" si="335"/>
        <v>DSN1</v>
      </c>
      <c r="B3929" s="1" t="s">
        <v>145</v>
      </c>
      <c r="C3929" s="1">
        <v>3.5402152E7</v>
      </c>
      <c r="D3929" s="1" t="s">
        <v>14</v>
      </c>
      <c r="E3929" s="1">
        <v>24.0</v>
      </c>
      <c r="F3929" s="1" t="s">
        <v>3952</v>
      </c>
      <c r="G3929" s="1">
        <v>1.22172298435</v>
      </c>
    </row>
    <row r="3930" ht="15.75" customHeight="1">
      <c r="A3930" s="1" t="str">
        <f t="shared" ref="A3930:A3939" si="336">"DSTYK"</f>
        <v>DSTYK</v>
      </c>
      <c r="B3930" s="1" t="s">
        <v>108</v>
      </c>
      <c r="C3930" s="1">
        <v>2.05180611E8</v>
      </c>
      <c r="D3930" s="1" t="s">
        <v>14</v>
      </c>
      <c r="E3930" s="1">
        <v>24.0</v>
      </c>
      <c r="F3930" s="1" t="s">
        <v>3953</v>
      </c>
      <c r="G3930" s="1">
        <v>0.304539954481</v>
      </c>
    </row>
    <row r="3931" ht="15.75" customHeight="1">
      <c r="A3931" s="1" t="str">
        <f t="shared" si="336"/>
        <v>DSTYK</v>
      </c>
      <c r="B3931" s="1" t="s">
        <v>108</v>
      </c>
      <c r="C3931" s="1">
        <v>2.05180561E8</v>
      </c>
      <c r="D3931" s="1" t="s">
        <v>14</v>
      </c>
      <c r="E3931" s="1">
        <v>23.0</v>
      </c>
      <c r="F3931" s="1" t="s">
        <v>3954</v>
      </c>
      <c r="G3931" s="1">
        <v>0.844314211106</v>
      </c>
    </row>
    <row r="3932" ht="15.75" customHeight="1">
      <c r="A3932" s="1" t="str">
        <f t="shared" si="336"/>
        <v>DSTYK</v>
      </c>
      <c r="B3932" s="1" t="s">
        <v>108</v>
      </c>
      <c r="C3932" s="1">
        <v>2.05180552E8</v>
      </c>
      <c r="D3932" s="1" t="s">
        <v>14</v>
      </c>
      <c r="E3932" s="1">
        <v>22.0</v>
      </c>
      <c r="F3932" s="1" t="s">
        <v>3955</v>
      </c>
      <c r="G3932" s="1">
        <v>0.625612099873</v>
      </c>
    </row>
    <row r="3933" ht="15.75" customHeight="1">
      <c r="A3933" s="1" t="str">
        <f t="shared" si="336"/>
        <v>DSTYK</v>
      </c>
      <c r="B3933" s="1" t="s">
        <v>108</v>
      </c>
      <c r="C3933" s="1">
        <v>2.05180672E8</v>
      </c>
      <c r="D3933" s="1" t="s">
        <v>8</v>
      </c>
      <c r="E3933" s="1">
        <v>24.0</v>
      </c>
      <c r="F3933" s="1" t="s">
        <v>3956</v>
      </c>
      <c r="G3933" s="1">
        <v>1.14472377995</v>
      </c>
    </row>
    <row r="3934" ht="15.75" customHeight="1">
      <c r="A3934" s="1" t="str">
        <f t="shared" si="336"/>
        <v>DSTYK</v>
      </c>
      <c r="B3934" s="1" t="s">
        <v>108</v>
      </c>
      <c r="C3934" s="1">
        <v>2.05180637E8</v>
      </c>
      <c r="D3934" s="1" t="s">
        <v>8</v>
      </c>
      <c r="E3934" s="1">
        <v>24.0</v>
      </c>
      <c r="F3934" s="1" t="s">
        <v>3957</v>
      </c>
      <c r="G3934" s="1">
        <v>0.820983674543</v>
      </c>
    </row>
    <row r="3935" ht="15.75" customHeight="1">
      <c r="A3935" s="1" t="str">
        <f t="shared" si="336"/>
        <v>DSTYK</v>
      </c>
      <c r="B3935" s="1" t="s">
        <v>108</v>
      </c>
      <c r="C3935" s="1">
        <v>2.05180408E8</v>
      </c>
      <c r="D3935" s="1" t="s">
        <v>8</v>
      </c>
      <c r="E3935" s="1">
        <v>21.0</v>
      </c>
      <c r="F3935" s="1" t="s">
        <v>3958</v>
      </c>
      <c r="G3935" s="1">
        <v>0.988239620387</v>
      </c>
    </row>
    <row r="3936" ht="15.75" customHeight="1">
      <c r="A3936" s="1" t="str">
        <f t="shared" si="336"/>
        <v>DSTYK</v>
      </c>
      <c r="B3936" s="1" t="s">
        <v>108</v>
      </c>
      <c r="C3936" s="1">
        <v>2.05180707E8</v>
      </c>
      <c r="D3936" s="1" t="s">
        <v>14</v>
      </c>
      <c r="E3936" s="1">
        <v>23.0</v>
      </c>
      <c r="F3936" s="1" t="s">
        <v>3959</v>
      </c>
      <c r="G3936" s="1">
        <v>0.0999864714317</v>
      </c>
    </row>
    <row r="3937" ht="15.75" customHeight="1">
      <c r="A3937" s="1" t="str">
        <f t="shared" si="336"/>
        <v>DSTYK</v>
      </c>
      <c r="B3937" s="1" t="s">
        <v>108</v>
      </c>
      <c r="C3937" s="1">
        <v>2.05180649E8</v>
      </c>
      <c r="D3937" s="1" t="s">
        <v>8</v>
      </c>
      <c r="E3937" s="1">
        <v>24.0</v>
      </c>
      <c r="F3937" s="1" t="s">
        <v>3960</v>
      </c>
      <c r="G3937" s="1">
        <v>0.867036599668</v>
      </c>
    </row>
    <row r="3938" ht="15.75" customHeight="1">
      <c r="A3938" s="1" t="str">
        <f t="shared" si="336"/>
        <v>DSTYK</v>
      </c>
      <c r="B3938" s="1" t="s">
        <v>108</v>
      </c>
      <c r="C3938" s="1">
        <v>2.05180547E8</v>
      </c>
      <c r="D3938" s="1" t="s">
        <v>8</v>
      </c>
      <c r="E3938" s="1">
        <v>23.0</v>
      </c>
      <c r="F3938" s="1" t="s">
        <v>3961</v>
      </c>
      <c r="G3938" s="1">
        <v>0.751217892699</v>
      </c>
    </row>
    <row r="3939" ht="15.75" customHeight="1">
      <c r="A3939" s="1" t="str">
        <f t="shared" si="336"/>
        <v>DSTYK</v>
      </c>
      <c r="B3939" s="1" t="s">
        <v>108</v>
      </c>
      <c r="C3939" s="1">
        <v>2.05180575E8</v>
      </c>
      <c r="D3939" s="1" t="s">
        <v>8</v>
      </c>
      <c r="E3939" s="1">
        <v>24.0</v>
      </c>
      <c r="F3939" s="1" t="s">
        <v>3962</v>
      </c>
      <c r="G3939" s="1">
        <v>0.233098857588</v>
      </c>
    </row>
    <row r="3940" ht="15.75" customHeight="1">
      <c r="A3940" s="1" t="str">
        <f t="shared" ref="A3940:A3949" si="337">"DTL"</f>
        <v>DTL</v>
      </c>
      <c r="B3940" s="1" t="s">
        <v>108</v>
      </c>
      <c r="C3940" s="1">
        <v>2.12209043E8</v>
      </c>
      <c r="D3940" s="1" t="s">
        <v>14</v>
      </c>
      <c r="E3940" s="1">
        <v>23.0</v>
      </c>
      <c r="F3940" s="1" t="s">
        <v>3963</v>
      </c>
      <c r="G3940" s="1">
        <v>0.0778780912414</v>
      </c>
    </row>
    <row r="3941" ht="15.75" customHeight="1">
      <c r="A3941" s="1" t="str">
        <f t="shared" si="337"/>
        <v>DTL</v>
      </c>
      <c r="B3941" s="1" t="s">
        <v>108</v>
      </c>
      <c r="C3941" s="1">
        <v>2.12208875E8</v>
      </c>
      <c r="D3941" s="1" t="s">
        <v>8</v>
      </c>
      <c r="E3941" s="1">
        <v>24.0</v>
      </c>
      <c r="F3941" s="1" t="s">
        <v>3964</v>
      </c>
      <c r="G3941" s="1">
        <v>1.66382126817</v>
      </c>
    </row>
    <row r="3942" ht="15.75" customHeight="1">
      <c r="A3942" s="1" t="str">
        <f t="shared" si="337"/>
        <v>DTL</v>
      </c>
      <c r="B3942" s="1" t="s">
        <v>108</v>
      </c>
      <c r="C3942" s="1">
        <v>2.12208907E8</v>
      </c>
      <c r="D3942" s="1" t="s">
        <v>8</v>
      </c>
      <c r="E3942" s="1">
        <v>23.0</v>
      </c>
      <c r="F3942" s="1" t="s">
        <v>3965</v>
      </c>
      <c r="G3942" s="1">
        <v>0.764665013481</v>
      </c>
    </row>
    <row r="3943" ht="15.75" customHeight="1">
      <c r="A3943" s="1" t="str">
        <f t="shared" si="337"/>
        <v>DTL</v>
      </c>
      <c r="B3943" s="1" t="s">
        <v>108</v>
      </c>
      <c r="C3943" s="1">
        <v>2.12208928E8</v>
      </c>
      <c r="D3943" s="1" t="s">
        <v>8</v>
      </c>
      <c r="E3943" s="1">
        <v>24.0</v>
      </c>
      <c r="F3943" s="1" t="s">
        <v>3966</v>
      </c>
      <c r="G3943" s="1">
        <v>0.571513718354</v>
      </c>
    </row>
    <row r="3944" ht="15.75" customHeight="1">
      <c r="A3944" s="1" t="str">
        <f t="shared" si="337"/>
        <v>DTL</v>
      </c>
      <c r="B3944" s="1" t="s">
        <v>108</v>
      </c>
      <c r="C3944" s="1">
        <v>2.12208945E8</v>
      </c>
      <c r="D3944" s="1" t="s">
        <v>8</v>
      </c>
      <c r="E3944" s="1">
        <v>24.0</v>
      </c>
      <c r="F3944" s="1" t="s">
        <v>3967</v>
      </c>
      <c r="G3944" s="1">
        <v>-0.00150157320716</v>
      </c>
    </row>
    <row r="3945" ht="15.75" customHeight="1">
      <c r="A3945" s="1" t="str">
        <f t="shared" si="337"/>
        <v>DTL</v>
      </c>
      <c r="B3945" s="1" t="s">
        <v>108</v>
      </c>
      <c r="C3945" s="1">
        <v>2.1220904E8</v>
      </c>
      <c r="D3945" s="1" t="s">
        <v>8</v>
      </c>
      <c r="E3945" s="1">
        <v>24.0</v>
      </c>
      <c r="F3945" s="1" t="s">
        <v>3968</v>
      </c>
      <c r="G3945" s="1">
        <v>0.181067249675</v>
      </c>
    </row>
    <row r="3946" ht="15.75" customHeight="1">
      <c r="A3946" s="1" t="str">
        <f t="shared" si="337"/>
        <v>DTL</v>
      </c>
      <c r="B3946" s="1" t="s">
        <v>108</v>
      </c>
      <c r="C3946" s="1">
        <v>2.12208911E8</v>
      </c>
      <c r="D3946" s="1" t="s">
        <v>14</v>
      </c>
      <c r="E3946" s="1">
        <v>23.0</v>
      </c>
      <c r="F3946" s="1" t="s">
        <v>3969</v>
      </c>
      <c r="G3946" s="1">
        <v>0.182813456347</v>
      </c>
    </row>
    <row r="3947" ht="15.75" customHeight="1">
      <c r="A3947" s="1" t="str">
        <f t="shared" si="337"/>
        <v>DTL</v>
      </c>
      <c r="B3947" s="1" t="s">
        <v>108</v>
      </c>
      <c r="C3947" s="1">
        <v>2.12208994E8</v>
      </c>
      <c r="D3947" s="1" t="s">
        <v>14</v>
      </c>
      <c r="E3947" s="1">
        <v>24.0</v>
      </c>
      <c r="F3947" s="1" t="s">
        <v>3970</v>
      </c>
      <c r="G3947" s="1">
        <v>0.177160949834</v>
      </c>
    </row>
    <row r="3948" ht="15.75" customHeight="1">
      <c r="A3948" s="1" t="str">
        <f t="shared" si="337"/>
        <v>DTL</v>
      </c>
      <c r="B3948" s="1" t="s">
        <v>108</v>
      </c>
      <c r="C3948" s="1">
        <v>2.12209182E8</v>
      </c>
      <c r="D3948" s="1" t="s">
        <v>14</v>
      </c>
      <c r="E3948" s="1">
        <v>23.0</v>
      </c>
      <c r="F3948" s="1" t="s">
        <v>3971</v>
      </c>
      <c r="G3948" s="1">
        <v>0.09412372758</v>
      </c>
    </row>
    <row r="3949" ht="15.75" customHeight="1">
      <c r="A3949" s="1" t="str">
        <f t="shared" si="337"/>
        <v>DTL</v>
      </c>
      <c r="B3949" s="1" t="s">
        <v>108</v>
      </c>
      <c r="C3949" s="1">
        <v>2.1220909E8</v>
      </c>
      <c r="D3949" s="1" t="s">
        <v>14</v>
      </c>
      <c r="E3949" s="1">
        <v>22.0</v>
      </c>
      <c r="F3949" s="1" t="s">
        <v>3972</v>
      </c>
      <c r="G3949" s="1">
        <v>-0.110767170153</v>
      </c>
    </row>
    <row r="3950" ht="15.75" customHeight="1">
      <c r="A3950" s="1" t="str">
        <f t="shared" ref="A3950:A3959" si="338">"DUSP12"</f>
        <v>DUSP12</v>
      </c>
      <c r="B3950" s="1" t="s">
        <v>108</v>
      </c>
      <c r="C3950" s="1">
        <v>1.61719559E8</v>
      </c>
      <c r="D3950" s="1" t="s">
        <v>14</v>
      </c>
      <c r="E3950" s="1">
        <v>23.0</v>
      </c>
      <c r="F3950" s="1" t="s">
        <v>3973</v>
      </c>
      <c r="G3950" s="1">
        <v>0.194402074783</v>
      </c>
    </row>
    <row r="3951" ht="15.75" customHeight="1">
      <c r="A3951" s="1" t="str">
        <f t="shared" si="338"/>
        <v>DUSP12</v>
      </c>
      <c r="B3951" s="1" t="s">
        <v>108</v>
      </c>
      <c r="C3951" s="1">
        <v>1.61719564E8</v>
      </c>
      <c r="D3951" s="1" t="s">
        <v>14</v>
      </c>
      <c r="E3951" s="1">
        <v>22.0</v>
      </c>
      <c r="F3951" s="1" t="s">
        <v>3974</v>
      </c>
      <c r="G3951" s="1">
        <v>0.29744624023</v>
      </c>
    </row>
    <row r="3952" ht="15.75" customHeight="1">
      <c r="A3952" s="1" t="str">
        <f t="shared" si="338"/>
        <v>DUSP12</v>
      </c>
      <c r="B3952" s="1" t="s">
        <v>108</v>
      </c>
      <c r="C3952" s="1">
        <v>1.61719606E8</v>
      </c>
      <c r="D3952" s="1" t="s">
        <v>14</v>
      </c>
      <c r="E3952" s="1">
        <v>24.0</v>
      </c>
      <c r="F3952" s="1" t="s">
        <v>3975</v>
      </c>
      <c r="G3952" s="1">
        <v>0.278359315281</v>
      </c>
    </row>
    <row r="3953" ht="15.75" customHeight="1">
      <c r="A3953" s="1" t="str">
        <f t="shared" si="338"/>
        <v>DUSP12</v>
      </c>
      <c r="B3953" s="1" t="s">
        <v>108</v>
      </c>
      <c r="C3953" s="1">
        <v>1.61719619E8</v>
      </c>
      <c r="D3953" s="1" t="s">
        <v>14</v>
      </c>
      <c r="E3953" s="1">
        <v>23.0</v>
      </c>
      <c r="F3953" s="1" t="s">
        <v>3976</v>
      </c>
      <c r="G3953" s="1">
        <v>2.35800645721</v>
      </c>
    </row>
    <row r="3954" ht="15.75" customHeight="1">
      <c r="A3954" s="1" t="str">
        <f t="shared" si="338"/>
        <v>DUSP12</v>
      </c>
      <c r="B3954" s="1" t="s">
        <v>108</v>
      </c>
      <c r="C3954" s="1">
        <v>1.61719745E8</v>
      </c>
      <c r="D3954" s="1" t="s">
        <v>14</v>
      </c>
      <c r="E3954" s="1">
        <v>24.0</v>
      </c>
      <c r="F3954" s="1" t="s">
        <v>3977</v>
      </c>
      <c r="G3954" s="1">
        <v>0.168208832383</v>
      </c>
    </row>
    <row r="3955" ht="15.75" customHeight="1">
      <c r="A3955" s="1" t="str">
        <f t="shared" si="338"/>
        <v>DUSP12</v>
      </c>
      <c r="B3955" s="1" t="s">
        <v>108</v>
      </c>
      <c r="C3955" s="1">
        <v>1.61719818E8</v>
      </c>
      <c r="D3955" s="1" t="s">
        <v>14</v>
      </c>
      <c r="E3955" s="1">
        <v>24.0</v>
      </c>
      <c r="F3955" s="1" t="s">
        <v>3978</v>
      </c>
      <c r="G3955" s="1">
        <v>0.344547302561</v>
      </c>
    </row>
    <row r="3956" ht="15.75" customHeight="1">
      <c r="A3956" s="1" t="str">
        <f t="shared" si="338"/>
        <v>DUSP12</v>
      </c>
      <c r="B3956" s="1" t="s">
        <v>108</v>
      </c>
      <c r="C3956" s="1">
        <v>1.6171984E8</v>
      </c>
      <c r="D3956" s="1" t="s">
        <v>14</v>
      </c>
      <c r="E3956" s="1">
        <v>24.0</v>
      </c>
      <c r="F3956" s="1" t="s">
        <v>3979</v>
      </c>
      <c r="G3956" s="1">
        <v>0.230316069624</v>
      </c>
    </row>
    <row r="3957" ht="15.75" customHeight="1">
      <c r="A3957" s="1" t="str">
        <f t="shared" si="338"/>
        <v>DUSP12</v>
      </c>
      <c r="B3957" s="1" t="s">
        <v>108</v>
      </c>
      <c r="C3957" s="1">
        <v>1.61719706E8</v>
      </c>
      <c r="D3957" s="1" t="s">
        <v>8</v>
      </c>
      <c r="E3957" s="1">
        <v>24.0</v>
      </c>
      <c r="F3957" s="1" t="s">
        <v>3980</v>
      </c>
      <c r="G3957" s="1">
        <v>0.0282479706877</v>
      </c>
    </row>
    <row r="3958" ht="15.75" customHeight="1">
      <c r="A3958" s="1" t="str">
        <f t="shared" si="338"/>
        <v>DUSP12</v>
      </c>
      <c r="B3958" s="1" t="s">
        <v>108</v>
      </c>
      <c r="C3958" s="1">
        <v>1.61719661E8</v>
      </c>
      <c r="D3958" s="1" t="s">
        <v>8</v>
      </c>
      <c r="E3958" s="1">
        <v>24.0</v>
      </c>
      <c r="F3958" s="1" t="s">
        <v>3981</v>
      </c>
      <c r="G3958" s="1">
        <v>-0.0248905059694</v>
      </c>
    </row>
    <row r="3959" ht="15.75" customHeight="1">
      <c r="A3959" s="1" t="str">
        <f t="shared" si="338"/>
        <v>DUSP12</v>
      </c>
      <c r="B3959" s="1" t="s">
        <v>108</v>
      </c>
      <c r="C3959" s="1">
        <v>1.61719665E8</v>
      </c>
      <c r="D3959" s="1" t="s">
        <v>14</v>
      </c>
      <c r="E3959" s="1">
        <v>24.0</v>
      </c>
      <c r="F3959" s="1" t="s">
        <v>3982</v>
      </c>
      <c r="G3959" s="1">
        <v>0.130863295196</v>
      </c>
    </row>
    <row r="3960" ht="15.75" customHeight="1">
      <c r="A3960" s="1" t="str">
        <f t="shared" ref="A3960:A3969" si="339">"DUT"</f>
        <v>DUT</v>
      </c>
      <c r="B3960" s="1" t="s">
        <v>425</v>
      </c>
      <c r="C3960" s="1">
        <v>4.8624534E7</v>
      </c>
      <c r="D3960" s="1" t="s">
        <v>8</v>
      </c>
      <c r="E3960" s="1">
        <v>24.0</v>
      </c>
      <c r="F3960" s="1" t="s">
        <v>3983</v>
      </c>
      <c r="G3960" s="1">
        <v>-0.0645882241271</v>
      </c>
    </row>
    <row r="3961" ht="15.75" customHeight="1">
      <c r="A3961" s="1" t="str">
        <f t="shared" si="339"/>
        <v>DUT</v>
      </c>
      <c r="B3961" s="1" t="s">
        <v>425</v>
      </c>
      <c r="C3961" s="1">
        <v>4.8624569E7</v>
      </c>
      <c r="D3961" s="1" t="s">
        <v>14</v>
      </c>
      <c r="E3961" s="1">
        <v>24.0</v>
      </c>
      <c r="F3961" s="1" t="s">
        <v>3984</v>
      </c>
      <c r="G3961" s="1">
        <v>0.167727724136</v>
      </c>
    </row>
    <row r="3962" ht="15.75" customHeight="1">
      <c r="A3962" s="1" t="str">
        <f t="shared" si="339"/>
        <v>DUT</v>
      </c>
      <c r="B3962" s="1" t="s">
        <v>425</v>
      </c>
      <c r="C3962" s="1">
        <v>4.8624512E7</v>
      </c>
      <c r="D3962" s="1" t="s">
        <v>14</v>
      </c>
      <c r="E3962" s="1">
        <v>24.0</v>
      </c>
      <c r="F3962" s="1" t="s">
        <v>3985</v>
      </c>
      <c r="G3962" s="1">
        <v>0.0618224642785</v>
      </c>
    </row>
    <row r="3963" ht="15.75" customHeight="1">
      <c r="A3963" s="1" t="str">
        <f t="shared" si="339"/>
        <v>DUT</v>
      </c>
      <c r="B3963" s="1" t="s">
        <v>425</v>
      </c>
      <c r="C3963" s="1">
        <v>4.862437E7</v>
      </c>
      <c r="D3963" s="1" t="s">
        <v>14</v>
      </c>
      <c r="E3963" s="1">
        <v>21.0</v>
      </c>
      <c r="F3963" s="1" t="s">
        <v>3986</v>
      </c>
      <c r="G3963" s="1">
        <v>0.226832294502</v>
      </c>
    </row>
    <row r="3964" ht="15.75" customHeight="1">
      <c r="A3964" s="1" t="str">
        <f t="shared" si="339"/>
        <v>DUT</v>
      </c>
      <c r="B3964" s="1" t="s">
        <v>425</v>
      </c>
      <c r="C3964" s="1">
        <v>4.8624364E7</v>
      </c>
      <c r="D3964" s="1" t="s">
        <v>14</v>
      </c>
      <c r="E3964" s="1">
        <v>24.0</v>
      </c>
      <c r="F3964" s="1" t="s">
        <v>3987</v>
      </c>
      <c r="G3964" s="1">
        <v>0.0556126901637</v>
      </c>
    </row>
    <row r="3965" ht="15.75" customHeight="1">
      <c r="A3965" s="1" t="str">
        <f t="shared" si="339"/>
        <v>DUT</v>
      </c>
      <c r="B3965" s="1" t="s">
        <v>425</v>
      </c>
      <c r="C3965" s="1">
        <v>4.8624482E7</v>
      </c>
      <c r="D3965" s="1" t="s">
        <v>8</v>
      </c>
      <c r="E3965" s="1">
        <v>22.0</v>
      </c>
      <c r="F3965" s="1" t="s">
        <v>3988</v>
      </c>
      <c r="G3965" s="1">
        <v>0.231943391645</v>
      </c>
    </row>
    <row r="3966" ht="15.75" customHeight="1">
      <c r="A3966" s="1" t="str">
        <f t="shared" si="339"/>
        <v>DUT</v>
      </c>
      <c r="B3966" s="1" t="s">
        <v>425</v>
      </c>
      <c r="C3966" s="1">
        <v>4.8624473E7</v>
      </c>
      <c r="D3966" s="1" t="s">
        <v>8</v>
      </c>
      <c r="E3966" s="1">
        <v>22.0</v>
      </c>
      <c r="F3966" s="1" t="s">
        <v>3989</v>
      </c>
      <c r="G3966" s="1">
        <v>0.572814403817</v>
      </c>
    </row>
    <row r="3967" ht="15.75" customHeight="1">
      <c r="A3967" s="1" t="str">
        <f t="shared" si="339"/>
        <v>DUT</v>
      </c>
      <c r="B3967" s="1" t="s">
        <v>425</v>
      </c>
      <c r="C3967" s="1">
        <v>4.8624414E7</v>
      </c>
      <c r="D3967" s="1" t="s">
        <v>8</v>
      </c>
      <c r="E3967" s="1">
        <v>24.0</v>
      </c>
      <c r="F3967" s="1" t="s">
        <v>3990</v>
      </c>
      <c r="G3967" s="1">
        <v>2.19524220454</v>
      </c>
    </row>
    <row r="3968" ht="15.75" customHeight="1">
      <c r="A3968" s="1" t="str">
        <f t="shared" si="339"/>
        <v>DUT</v>
      </c>
      <c r="B3968" s="1" t="s">
        <v>425</v>
      </c>
      <c r="C3968" s="1">
        <v>4.8624378E7</v>
      </c>
      <c r="D3968" s="1" t="s">
        <v>8</v>
      </c>
      <c r="E3968" s="1">
        <v>22.0</v>
      </c>
      <c r="F3968" s="1" t="s">
        <v>3991</v>
      </c>
      <c r="G3968" s="1">
        <v>-0.00984273135497</v>
      </c>
    </row>
    <row r="3969" ht="15.75" customHeight="1">
      <c r="A3969" s="1" t="str">
        <f t="shared" si="339"/>
        <v>DUT</v>
      </c>
      <c r="B3969" s="1" t="s">
        <v>425</v>
      </c>
      <c r="C3969" s="1">
        <v>4.862427E7</v>
      </c>
      <c r="D3969" s="1" t="s">
        <v>8</v>
      </c>
      <c r="E3969" s="1">
        <v>24.0</v>
      </c>
      <c r="F3969" s="1" t="s">
        <v>3992</v>
      </c>
      <c r="G3969" s="1">
        <v>0.028046449638</v>
      </c>
    </row>
    <row r="3970" ht="15.75" customHeight="1">
      <c r="A3970" s="1" t="str">
        <f t="shared" ref="A3970:A3982" si="340">"DYNC1H1"</f>
        <v>DYNC1H1</v>
      </c>
      <c r="B3970" s="1" t="s">
        <v>135</v>
      </c>
      <c r="C3970" s="1">
        <v>1.02430941E8</v>
      </c>
      <c r="D3970" s="1" t="s">
        <v>8</v>
      </c>
      <c r="E3970" s="1">
        <v>24.0</v>
      </c>
      <c r="F3970" s="1" t="s">
        <v>3993</v>
      </c>
      <c r="G3970" s="1">
        <v>0.657655291225</v>
      </c>
    </row>
    <row r="3971" ht="15.75" customHeight="1">
      <c r="A3971" s="1" t="str">
        <f t="shared" si="340"/>
        <v>DYNC1H1</v>
      </c>
      <c r="B3971" s="1" t="s">
        <v>135</v>
      </c>
      <c r="C3971" s="1">
        <v>1.02430877E8</v>
      </c>
      <c r="D3971" s="1" t="s">
        <v>8</v>
      </c>
      <c r="E3971" s="1">
        <v>23.0</v>
      </c>
      <c r="F3971" s="1" t="s">
        <v>3994</v>
      </c>
      <c r="G3971" s="1">
        <v>1.07730033749</v>
      </c>
    </row>
    <row r="3972" ht="15.75" customHeight="1">
      <c r="A3972" s="1" t="str">
        <f t="shared" si="340"/>
        <v>DYNC1H1</v>
      </c>
      <c r="B3972" s="1" t="s">
        <v>135</v>
      </c>
      <c r="C3972" s="1">
        <v>1.02431003E8</v>
      </c>
      <c r="D3972" s="1" t="s">
        <v>8</v>
      </c>
      <c r="E3972" s="1">
        <v>24.0</v>
      </c>
      <c r="F3972" s="1" t="s">
        <v>3995</v>
      </c>
      <c r="G3972" s="1">
        <v>0.285738497033</v>
      </c>
    </row>
    <row r="3973" ht="15.75" customHeight="1">
      <c r="A3973" s="1" t="str">
        <f t="shared" si="340"/>
        <v>DYNC1H1</v>
      </c>
      <c r="B3973" s="1" t="s">
        <v>135</v>
      </c>
      <c r="C3973" s="1">
        <v>1.02430947E8</v>
      </c>
      <c r="D3973" s="1" t="s">
        <v>14</v>
      </c>
      <c r="E3973" s="1">
        <v>23.0</v>
      </c>
      <c r="F3973" s="1" t="s">
        <v>3996</v>
      </c>
      <c r="G3973" s="1">
        <v>1.11290602556</v>
      </c>
    </row>
    <row r="3974" ht="15.75" customHeight="1">
      <c r="A3974" s="1" t="str">
        <f t="shared" si="340"/>
        <v>DYNC1H1</v>
      </c>
      <c r="B3974" s="1" t="s">
        <v>135</v>
      </c>
      <c r="C3974" s="1">
        <v>1.02431076E8</v>
      </c>
      <c r="D3974" s="1" t="s">
        <v>14</v>
      </c>
      <c r="E3974" s="1">
        <v>24.0</v>
      </c>
      <c r="F3974" s="1" t="s">
        <v>3997</v>
      </c>
      <c r="G3974" s="1">
        <v>0.120762283457</v>
      </c>
    </row>
    <row r="3975" ht="15.75" customHeight="1">
      <c r="A3975" s="1" t="str">
        <f t="shared" si="340"/>
        <v>DYNC1H1</v>
      </c>
      <c r="B3975" s="1" t="s">
        <v>135</v>
      </c>
      <c r="C3975" s="1">
        <v>1.02430986E8</v>
      </c>
      <c r="D3975" s="1" t="s">
        <v>14</v>
      </c>
      <c r="E3975" s="1">
        <v>24.0</v>
      </c>
      <c r="F3975" s="1" t="s">
        <v>3998</v>
      </c>
      <c r="G3975" s="1">
        <v>0.48423429896</v>
      </c>
    </row>
    <row r="3976" ht="15.75" customHeight="1">
      <c r="A3976" s="1" t="str">
        <f t="shared" si="340"/>
        <v>DYNC1H1</v>
      </c>
      <c r="B3976" s="1" t="s">
        <v>135</v>
      </c>
      <c r="C3976" s="1">
        <v>1.02431041E8</v>
      </c>
      <c r="D3976" s="1" t="s">
        <v>14</v>
      </c>
      <c r="E3976" s="1">
        <v>24.0</v>
      </c>
      <c r="F3976" s="1" t="s">
        <v>3999</v>
      </c>
      <c r="G3976" s="1">
        <v>0.0256379742853</v>
      </c>
    </row>
    <row r="3977" ht="15.75" customHeight="1">
      <c r="A3977" s="1" t="str">
        <f t="shared" si="340"/>
        <v>DYNC1H1</v>
      </c>
      <c r="B3977" s="1" t="s">
        <v>135</v>
      </c>
      <c r="C3977" s="1">
        <v>1.02430917E8</v>
      </c>
      <c r="D3977" s="1" t="s">
        <v>14</v>
      </c>
      <c r="E3977" s="1">
        <v>24.0</v>
      </c>
      <c r="F3977" s="1" t="s">
        <v>4000</v>
      </c>
      <c r="G3977" s="1">
        <v>0.809793636946</v>
      </c>
    </row>
    <row r="3978" ht="15.75" customHeight="1">
      <c r="A3978" s="1" t="str">
        <f t="shared" si="340"/>
        <v>DYNC1H1</v>
      </c>
      <c r="B3978" s="1" t="s">
        <v>135</v>
      </c>
      <c r="C3978" s="1">
        <v>1.02431126E8</v>
      </c>
      <c r="D3978" s="1" t="s">
        <v>8</v>
      </c>
      <c r="E3978" s="1">
        <v>23.0</v>
      </c>
      <c r="F3978" s="1" t="s">
        <v>4001</v>
      </c>
      <c r="G3978" s="1">
        <v>0.0682926370824</v>
      </c>
    </row>
    <row r="3979" ht="15.75" customHeight="1">
      <c r="A3979" s="1" t="str">
        <f t="shared" si="340"/>
        <v>DYNC1H1</v>
      </c>
      <c r="B3979" s="1" t="s">
        <v>135</v>
      </c>
      <c r="C3979" s="1">
        <v>1.02431139E8</v>
      </c>
      <c r="D3979" s="1" t="s">
        <v>14</v>
      </c>
      <c r="E3979" s="1">
        <v>23.0</v>
      </c>
      <c r="F3979" s="1" t="s">
        <v>4002</v>
      </c>
      <c r="G3979" s="1">
        <v>0.0182051855191</v>
      </c>
    </row>
    <row r="3980" ht="15.75" customHeight="1">
      <c r="A3980" s="1" t="str">
        <f t="shared" si="340"/>
        <v>DYNC1H1</v>
      </c>
      <c r="B3980" s="1" t="s">
        <v>135</v>
      </c>
      <c r="C3980" s="1">
        <v>1.02431011E8</v>
      </c>
      <c r="D3980" s="1" t="s">
        <v>14</v>
      </c>
      <c r="E3980" s="1">
        <v>23.0</v>
      </c>
      <c r="F3980" s="1" t="s">
        <v>4003</v>
      </c>
      <c r="G3980" s="1">
        <v>0.24575795022</v>
      </c>
    </row>
    <row r="3981" ht="15.75" customHeight="1">
      <c r="A3981" s="1" t="str">
        <f t="shared" si="340"/>
        <v>DYNC1H1</v>
      </c>
      <c r="B3981" s="1" t="s">
        <v>135</v>
      </c>
      <c r="C3981" s="1">
        <v>1.02431043E8</v>
      </c>
      <c r="D3981" s="1" t="s">
        <v>14</v>
      </c>
      <c r="E3981" s="1">
        <v>24.0</v>
      </c>
      <c r="F3981" s="1" t="s">
        <v>4004</v>
      </c>
      <c r="G3981" s="1">
        <v>-0.0283743256034</v>
      </c>
    </row>
    <row r="3982" ht="15.75" customHeight="1">
      <c r="A3982" s="1" t="str">
        <f t="shared" si="340"/>
        <v>DYNC1H1</v>
      </c>
      <c r="B3982" s="1" t="s">
        <v>135</v>
      </c>
      <c r="C3982" s="1">
        <v>1.02431034E8</v>
      </c>
      <c r="D3982" s="1" t="s">
        <v>14</v>
      </c>
      <c r="E3982" s="1">
        <v>24.0</v>
      </c>
      <c r="F3982" s="1" t="s">
        <v>4005</v>
      </c>
      <c r="G3982" s="1">
        <v>0.118644712827</v>
      </c>
    </row>
    <row r="3983" ht="15.75" customHeight="1">
      <c r="A3983" s="1" t="str">
        <f t="shared" ref="A3983:A4002" si="341">"DYNC1I2"</f>
        <v>DYNC1I2</v>
      </c>
      <c r="B3983" s="1" t="s">
        <v>256</v>
      </c>
      <c r="C3983" s="1">
        <v>1.72544009E8</v>
      </c>
      <c r="D3983" s="1" t="s">
        <v>14</v>
      </c>
      <c r="E3983" s="1">
        <v>22.0</v>
      </c>
      <c r="F3983" s="1" t="s">
        <v>4006</v>
      </c>
      <c r="G3983" s="1">
        <v>0.262340407566</v>
      </c>
    </row>
    <row r="3984" ht="15.75" customHeight="1">
      <c r="A3984" s="1" t="str">
        <f t="shared" si="341"/>
        <v>DYNC1I2</v>
      </c>
      <c r="B3984" s="1" t="s">
        <v>256</v>
      </c>
      <c r="C3984" s="1">
        <v>1.72544147E8</v>
      </c>
      <c r="D3984" s="1" t="s">
        <v>14</v>
      </c>
      <c r="E3984" s="1">
        <v>23.0</v>
      </c>
      <c r="F3984" s="1" t="s">
        <v>4007</v>
      </c>
      <c r="G3984" s="1">
        <v>0.220627657725</v>
      </c>
    </row>
    <row r="3985" ht="15.75" customHeight="1">
      <c r="A3985" s="1" t="str">
        <f t="shared" si="341"/>
        <v>DYNC1I2</v>
      </c>
      <c r="B3985" s="1" t="s">
        <v>256</v>
      </c>
      <c r="C3985" s="1">
        <v>1.72543963E8</v>
      </c>
      <c r="D3985" s="1" t="s">
        <v>8</v>
      </c>
      <c r="E3985" s="1">
        <v>25.0</v>
      </c>
      <c r="F3985" s="1" t="s">
        <v>4008</v>
      </c>
      <c r="G3985" s="1">
        <v>0.693614227623</v>
      </c>
    </row>
    <row r="3986" ht="15.75" customHeight="1">
      <c r="A3986" s="1" t="str">
        <f t="shared" si="341"/>
        <v>DYNC1I2</v>
      </c>
      <c r="B3986" s="1" t="s">
        <v>256</v>
      </c>
      <c r="C3986" s="1">
        <v>1.72544172E8</v>
      </c>
      <c r="D3986" s="1" t="s">
        <v>14</v>
      </c>
      <c r="E3986" s="1">
        <v>27.0</v>
      </c>
      <c r="F3986" s="1" t="s">
        <v>4009</v>
      </c>
      <c r="G3986" s="1">
        <v>-0.0281521648494</v>
      </c>
    </row>
    <row r="3987" ht="15.75" customHeight="1">
      <c r="A3987" s="1" t="str">
        <f t="shared" si="341"/>
        <v>DYNC1I2</v>
      </c>
      <c r="B3987" s="1" t="s">
        <v>256</v>
      </c>
      <c r="C3987" s="1">
        <v>1.72544173E8</v>
      </c>
      <c r="D3987" s="1" t="s">
        <v>14</v>
      </c>
      <c r="E3987" s="1">
        <v>23.0</v>
      </c>
      <c r="F3987" s="1" t="s">
        <v>4010</v>
      </c>
      <c r="G3987" s="1">
        <v>0.265938550721</v>
      </c>
    </row>
    <row r="3988" ht="15.75" customHeight="1">
      <c r="A3988" s="1" t="str">
        <f t="shared" si="341"/>
        <v>DYNC1I2</v>
      </c>
      <c r="B3988" s="1" t="s">
        <v>256</v>
      </c>
      <c r="C3988" s="1">
        <v>1.72544192E8</v>
      </c>
      <c r="D3988" s="1" t="s">
        <v>14</v>
      </c>
      <c r="E3988" s="1">
        <v>25.0</v>
      </c>
      <c r="F3988" s="1" t="s">
        <v>4011</v>
      </c>
      <c r="G3988" s="1">
        <v>-0.0162887476617</v>
      </c>
    </row>
    <row r="3989" ht="15.75" customHeight="1">
      <c r="A3989" s="1" t="str">
        <f t="shared" si="341"/>
        <v>DYNC1I2</v>
      </c>
      <c r="B3989" s="1" t="s">
        <v>256</v>
      </c>
      <c r="C3989" s="1">
        <v>1.72544214E8</v>
      </c>
      <c r="D3989" s="1" t="s">
        <v>14</v>
      </c>
      <c r="E3989" s="1">
        <v>23.0</v>
      </c>
      <c r="F3989" s="1" t="s">
        <v>4012</v>
      </c>
      <c r="G3989" s="1">
        <v>0.8126741279</v>
      </c>
    </row>
    <row r="3990" ht="15.75" customHeight="1">
      <c r="A3990" s="1" t="str">
        <f t="shared" si="341"/>
        <v>DYNC1I2</v>
      </c>
      <c r="B3990" s="1" t="s">
        <v>256</v>
      </c>
      <c r="C3990" s="1">
        <v>1.72544236E8</v>
      </c>
      <c r="D3990" s="1" t="s">
        <v>8</v>
      </c>
      <c r="E3990" s="1">
        <v>23.0</v>
      </c>
      <c r="F3990" s="1" t="s">
        <v>4013</v>
      </c>
      <c r="G3990" s="1">
        <v>0.979748562631</v>
      </c>
    </row>
    <row r="3991" ht="15.75" customHeight="1">
      <c r="A3991" s="1" t="str">
        <f t="shared" si="341"/>
        <v>DYNC1I2</v>
      </c>
      <c r="B3991" s="1" t="s">
        <v>256</v>
      </c>
      <c r="C3991" s="1">
        <v>1.72544223E8</v>
      </c>
      <c r="D3991" s="1" t="s">
        <v>8</v>
      </c>
      <c r="E3991" s="1">
        <v>24.0</v>
      </c>
      <c r="F3991" s="1" t="s">
        <v>4014</v>
      </c>
      <c r="G3991" s="1">
        <v>0.920936535326</v>
      </c>
    </row>
    <row r="3992" ht="15.75" customHeight="1">
      <c r="A3992" s="1" t="str">
        <f t="shared" si="341"/>
        <v>DYNC1I2</v>
      </c>
      <c r="B3992" s="1" t="s">
        <v>256</v>
      </c>
      <c r="C3992" s="1">
        <v>1.7254429E8</v>
      </c>
      <c r="D3992" s="1" t="s">
        <v>14</v>
      </c>
      <c r="E3992" s="1">
        <v>25.0</v>
      </c>
      <c r="F3992" s="1" t="s">
        <v>4015</v>
      </c>
      <c r="G3992" s="1">
        <v>0.374492172343</v>
      </c>
    </row>
    <row r="3993" ht="15.75" customHeight="1">
      <c r="A3993" s="1" t="str">
        <f t="shared" si="341"/>
        <v>DYNC1I2</v>
      </c>
      <c r="B3993" s="1" t="s">
        <v>256</v>
      </c>
      <c r="C3993" s="1">
        <v>1.72544176E8</v>
      </c>
      <c r="D3993" s="1" t="s">
        <v>8</v>
      </c>
      <c r="E3993" s="1">
        <v>25.0</v>
      </c>
      <c r="F3993" s="1" t="s">
        <v>4016</v>
      </c>
      <c r="G3993" s="1">
        <v>0.360976304011</v>
      </c>
    </row>
    <row r="3994" ht="15.75" customHeight="1">
      <c r="A3994" s="1" t="str">
        <f t="shared" si="341"/>
        <v>DYNC1I2</v>
      </c>
      <c r="B3994" s="1" t="s">
        <v>256</v>
      </c>
      <c r="C3994" s="1">
        <v>1.72544274E8</v>
      </c>
      <c r="D3994" s="1" t="s">
        <v>14</v>
      </c>
      <c r="E3994" s="1">
        <v>25.0</v>
      </c>
      <c r="F3994" s="1" t="s">
        <v>4017</v>
      </c>
      <c r="G3994" s="1">
        <v>0.099877155025</v>
      </c>
    </row>
    <row r="3995" ht="15.75" customHeight="1">
      <c r="A3995" s="1" t="str">
        <f t="shared" si="341"/>
        <v>DYNC1I2</v>
      </c>
      <c r="B3995" s="1" t="s">
        <v>256</v>
      </c>
      <c r="C3995" s="1">
        <v>1.72544173E8</v>
      </c>
      <c r="D3995" s="1" t="s">
        <v>14</v>
      </c>
      <c r="E3995" s="1">
        <v>24.0</v>
      </c>
      <c r="F3995" s="1" t="s">
        <v>4018</v>
      </c>
      <c r="G3995" s="1">
        <v>0.102405411599</v>
      </c>
    </row>
    <row r="3996" ht="15.75" customHeight="1">
      <c r="A3996" s="1" t="str">
        <f t="shared" si="341"/>
        <v>DYNC1I2</v>
      </c>
      <c r="B3996" s="1" t="s">
        <v>256</v>
      </c>
      <c r="C3996" s="1">
        <v>1.72544256E8</v>
      </c>
      <c r="D3996" s="1" t="s">
        <v>8</v>
      </c>
      <c r="E3996" s="1">
        <v>25.0</v>
      </c>
      <c r="F3996" s="1" t="s">
        <v>4019</v>
      </c>
      <c r="G3996" s="1">
        <v>0.655642534245</v>
      </c>
    </row>
    <row r="3997" ht="15.75" customHeight="1">
      <c r="A3997" s="1" t="str">
        <f t="shared" si="341"/>
        <v>DYNC1I2</v>
      </c>
      <c r="B3997" s="1" t="s">
        <v>256</v>
      </c>
      <c r="C3997" s="1">
        <v>1.72544089E8</v>
      </c>
      <c r="D3997" s="1" t="s">
        <v>14</v>
      </c>
      <c r="E3997" s="1">
        <v>23.0</v>
      </c>
      <c r="F3997" s="1" t="s">
        <v>4020</v>
      </c>
      <c r="G3997" s="1">
        <v>0.0697744141578</v>
      </c>
    </row>
    <row r="3998" ht="15.75" customHeight="1">
      <c r="A3998" s="1" t="str">
        <f t="shared" si="341"/>
        <v>DYNC1I2</v>
      </c>
      <c r="B3998" s="1" t="s">
        <v>256</v>
      </c>
      <c r="C3998" s="1">
        <v>1.72544042E8</v>
      </c>
      <c r="D3998" s="1" t="s">
        <v>14</v>
      </c>
      <c r="E3998" s="1">
        <v>24.0</v>
      </c>
      <c r="F3998" s="1" t="s">
        <v>4021</v>
      </c>
      <c r="G3998" s="1">
        <v>0.582271492202</v>
      </c>
    </row>
    <row r="3999" ht="15.75" customHeight="1">
      <c r="A3999" s="1" t="str">
        <f t="shared" si="341"/>
        <v>DYNC1I2</v>
      </c>
      <c r="B3999" s="1" t="s">
        <v>256</v>
      </c>
      <c r="C3999" s="1">
        <v>1.72544119E8</v>
      </c>
      <c r="D3999" s="1" t="s">
        <v>14</v>
      </c>
      <c r="E3999" s="1">
        <v>23.0</v>
      </c>
      <c r="F3999" s="1" t="s">
        <v>4022</v>
      </c>
      <c r="G3999" s="1">
        <v>-0.0695156962853</v>
      </c>
    </row>
    <row r="4000" ht="15.75" customHeight="1">
      <c r="A4000" s="1" t="str">
        <f t="shared" si="341"/>
        <v>DYNC1I2</v>
      </c>
      <c r="B4000" s="1" t="s">
        <v>256</v>
      </c>
      <c r="C4000" s="1">
        <v>1.72544224E8</v>
      </c>
      <c r="D4000" s="1" t="s">
        <v>8</v>
      </c>
      <c r="E4000" s="1">
        <v>23.0</v>
      </c>
      <c r="F4000" s="1" t="s">
        <v>4023</v>
      </c>
      <c r="G4000" s="1">
        <v>1.09931490204</v>
      </c>
    </row>
    <row r="4001" ht="15.75" customHeight="1">
      <c r="A4001" s="1" t="str">
        <f t="shared" si="341"/>
        <v>DYNC1I2</v>
      </c>
      <c r="B4001" s="1" t="s">
        <v>256</v>
      </c>
      <c r="C4001" s="1">
        <v>1.72544199E8</v>
      </c>
      <c r="D4001" s="1" t="s">
        <v>8</v>
      </c>
      <c r="E4001" s="1">
        <v>25.0</v>
      </c>
      <c r="F4001" s="1" t="s">
        <v>4024</v>
      </c>
      <c r="G4001" s="1">
        <v>0.798389402291</v>
      </c>
    </row>
    <row r="4002" ht="15.75" customHeight="1">
      <c r="A4002" s="1" t="str">
        <f t="shared" si="341"/>
        <v>DYNC1I2</v>
      </c>
      <c r="B4002" s="1" t="s">
        <v>256</v>
      </c>
      <c r="C4002" s="1">
        <v>1.72544296E8</v>
      </c>
      <c r="D4002" s="1" t="s">
        <v>14</v>
      </c>
      <c r="E4002" s="1">
        <v>24.0</v>
      </c>
      <c r="F4002" s="1" t="s">
        <v>4025</v>
      </c>
      <c r="G4002" s="1">
        <v>0.885693820478</v>
      </c>
    </row>
    <row r="4003" ht="15.75" customHeight="1">
      <c r="A4003" s="1" t="str">
        <f t="shared" ref="A4003:A4011" si="342">"DYNLRB1"</f>
        <v>DYNLRB1</v>
      </c>
      <c r="B4003" s="1" t="s">
        <v>145</v>
      </c>
      <c r="C4003" s="1">
        <v>3.3104342E7</v>
      </c>
      <c r="D4003" s="1" t="s">
        <v>14</v>
      </c>
      <c r="E4003" s="1">
        <v>24.0</v>
      </c>
      <c r="F4003" s="1" t="s">
        <v>4026</v>
      </c>
      <c r="G4003" s="1">
        <v>0.0929085639825</v>
      </c>
    </row>
    <row r="4004" ht="15.75" customHeight="1">
      <c r="A4004" s="1" t="str">
        <f t="shared" si="342"/>
        <v>DYNLRB1</v>
      </c>
      <c r="B4004" s="1" t="s">
        <v>145</v>
      </c>
      <c r="C4004" s="1">
        <v>3.3104401E7</v>
      </c>
      <c r="D4004" s="1" t="s">
        <v>8</v>
      </c>
      <c r="E4004" s="1">
        <v>22.0</v>
      </c>
      <c r="F4004" s="1" t="s">
        <v>4027</v>
      </c>
      <c r="G4004" s="1">
        <v>0.0181731691822</v>
      </c>
    </row>
    <row r="4005" ht="15.75" customHeight="1">
      <c r="A4005" s="1" t="str">
        <f t="shared" si="342"/>
        <v>DYNLRB1</v>
      </c>
      <c r="B4005" s="1" t="s">
        <v>145</v>
      </c>
      <c r="C4005" s="1">
        <v>3.3104244E7</v>
      </c>
      <c r="D4005" s="1" t="s">
        <v>14</v>
      </c>
      <c r="E4005" s="1">
        <v>22.0</v>
      </c>
      <c r="F4005" s="1" t="s">
        <v>4028</v>
      </c>
      <c r="G4005" s="1">
        <v>-0.0437389176262</v>
      </c>
    </row>
    <row r="4006" ht="15.75" customHeight="1">
      <c r="A4006" s="1" t="str">
        <f t="shared" si="342"/>
        <v>DYNLRB1</v>
      </c>
      <c r="B4006" s="1" t="s">
        <v>145</v>
      </c>
      <c r="C4006" s="1">
        <v>3.3104251E7</v>
      </c>
      <c r="D4006" s="1" t="s">
        <v>14</v>
      </c>
      <c r="E4006" s="1">
        <v>22.0</v>
      </c>
      <c r="F4006" s="1" t="s">
        <v>4029</v>
      </c>
      <c r="G4006" s="1">
        <v>0.406022751671</v>
      </c>
    </row>
    <row r="4007" ht="15.75" customHeight="1">
      <c r="A4007" s="1" t="str">
        <f t="shared" si="342"/>
        <v>DYNLRB1</v>
      </c>
      <c r="B4007" s="1" t="s">
        <v>145</v>
      </c>
      <c r="C4007" s="1">
        <v>3.3104266E7</v>
      </c>
      <c r="D4007" s="1" t="s">
        <v>14</v>
      </c>
      <c r="E4007" s="1">
        <v>23.0</v>
      </c>
      <c r="F4007" s="1" t="s">
        <v>4030</v>
      </c>
      <c r="G4007" s="1">
        <v>0.935524932496</v>
      </c>
    </row>
    <row r="4008" ht="15.75" customHeight="1">
      <c r="A4008" s="1" t="str">
        <f t="shared" si="342"/>
        <v>DYNLRB1</v>
      </c>
      <c r="B4008" s="1" t="s">
        <v>145</v>
      </c>
      <c r="C4008" s="1">
        <v>3.3104374E7</v>
      </c>
      <c r="D4008" s="1" t="s">
        <v>14</v>
      </c>
      <c r="E4008" s="1">
        <v>24.0</v>
      </c>
      <c r="F4008" s="1" t="s">
        <v>4031</v>
      </c>
      <c r="G4008" s="1">
        <v>0.532394725425</v>
      </c>
    </row>
    <row r="4009" ht="15.75" customHeight="1">
      <c r="A4009" s="1" t="str">
        <f t="shared" si="342"/>
        <v>DYNLRB1</v>
      </c>
      <c r="B4009" s="1" t="s">
        <v>145</v>
      </c>
      <c r="C4009" s="1">
        <v>3.3104382E7</v>
      </c>
      <c r="D4009" s="1" t="s">
        <v>14</v>
      </c>
      <c r="E4009" s="1">
        <v>24.0</v>
      </c>
      <c r="F4009" s="1" t="s">
        <v>4032</v>
      </c>
      <c r="G4009" s="1">
        <v>0.0795940183928</v>
      </c>
    </row>
    <row r="4010" ht="15.75" customHeight="1">
      <c r="A4010" s="1" t="str">
        <f t="shared" si="342"/>
        <v>DYNLRB1</v>
      </c>
      <c r="B4010" s="1" t="s">
        <v>145</v>
      </c>
      <c r="C4010" s="1">
        <v>3.3104455E7</v>
      </c>
      <c r="D4010" s="1" t="s">
        <v>14</v>
      </c>
      <c r="E4010" s="1">
        <v>24.0</v>
      </c>
      <c r="F4010" s="1" t="s">
        <v>4033</v>
      </c>
      <c r="G4010" s="1">
        <v>1.53208034208</v>
      </c>
    </row>
    <row r="4011" ht="15.75" customHeight="1">
      <c r="A4011" s="1" t="str">
        <f t="shared" si="342"/>
        <v>DYNLRB1</v>
      </c>
      <c r="B4011" s="1" t="s">
        <v>145</v>
      </c>
      <c r="C4011" s="1">
        <v>3.3104191E7</v>
      </c>
      <c r="D4011" s="1" t="s">
        <v>8</v>
      </c>
      <c r="E4011" s="1">
        <v>23.0</v>
      </c>
      <c r="F4011" s="1" t="s">
        <v>4034</v>
      </c>
      <c r="G4011" s="1">
        <v>-0.00283210735425</v>
      </c>
    </row>
    <row r="4012" ht="15.75" customHeight="1">
      <c r="A4012" s="1" t="str">
        <f t="shared" ref="A4012:A4021" si="343">"E4F1"</f>
        <v>E4F1</v>
      </c>
      <c r="B4012" s="1" t="s">
        <v>7</v>
      </c>
      <c r="C4012" s="1">
        <v>2273822.0</v>
      </c>
      <c r="D4012" s="1" t="s">
        <v>14</v>
      </c>
      <c r="E4012" s="1">
        <v>23.0</v>
      </c>
      <c r="F4012" s="1" t="s">
        <v>4035</v>
      </c>
      <c r="G4012" s="1">
        <v>0.359414526395</v>
      </c>
    </row>
    <row r="4013" ht="15.75" customHeight="1">
      <c r="A4013" s="1" t="str">
        <f t="shared" si="343"/>
        <v>E4F1</v>
      </c>
      <c r="B4013" s="1" t="s">
        <v>7</v>
      </c>
      <c r="C4013" s="1">
        <v>2273802.0</v>
      </c>
      <c r="D4013" s="1" t="s">
        <v>14</v>
      </c>
      <c r="E4013" s="1">
        <v>24.0</v>
      </c>
      <c r="F4013" s="1" t="s">
        <v>4036</v>
      </c>
      <c r="G4013" s="1">
        <v>0.166146021563</v>
      </c>
    </row>
    <row r="4014" ht="15.75" customHeight="1">
      <c r="A4014" s="1" t="str">
        <f t="shared" si="343"/>
        <v>E4F1</v>
      </c>
      <c r="B4014" s="1" t="s">
        <v>7</v>
      </c>
      <c r="C4014" s="1">
        <v>2273788.0</v>
      </c>
      <c r="D4014" s="1" t="s">
        <v>14</v>
      </c>
      <c r="E4014" s="1">
        <v>23.0</v>
      </c>
      <c r="F4014" s="1" t="s">
        <v>4037</v>
      </c>
      <c r="G4014" s="1">
        <v>0.221188252715</v>
      </c>
    </row>
    <row r="4015" ht="15.75" customHeight="1">
      <c r="A4015" s="1" t="str">
        <f t="shared" si="343"/>
        <v>E4F1</v>
      </c>
      <c r="B4015" s="1" t="s">
        <v>7</v>
      </c>
      <c r="C4015" s="1">
        <v>2273668.0</v>
      </c>
      <c r="D4015" s="1" t="s">
        <v>14</v>
      </c>
      <c r="E4015" s="1">
        <v>22.0</v>
      </c>
      <c r="F4015" s="1" t="s">
        <v>4038</v>
      </c>
      <c r="G4015" s="1">
        <v>0.177802017332</v>
      </c>
    </row>
    <row r="4016" ht="15.75" customHeight="1">
      <c r="A4016" s="1" t="str">
        <f t="shared" si="343"/>
        <v>E4F1</v>
      </c>
      <c r="B4016" s="1" t="s">
        <v>7</v>
      </c>
      <c r="C4016" s="1">
        <v>2273644.0</v>
      </c>
      <c r="D4016" s="1" t="s">
        <v>14</v>
      </c>
      <c r="E4016" s="1">
        <v>24.0</v>
      </c>
      <c r="F4016" s="1" t="s">
        <v>4039</v>
      </c>
      <c r="G4016" s="1">
        <v>1.40097688858</v>
      </c>
    </row>
    <row r="4017" ht="15.75" customHeight="1">
      <c r="A4017" s="1" t="str">
        <f t="shared" si="343"/>
        <v>E4F1</v>
      </c>
      <c r="B4017" s="1" t="s">
        <v>7</v>
      </c>
      <c r="C4017" s="1">
        <v>2273551.0</v>
      </c>
      <c r="D4017" s="1" t="s">
        <v>14</v>
      </c>
      <c r="E4017" s="1">
        <v>24.0</v>
      </c>
      <c r="F4017" s="1" t="s">
        <v>4040</v>
      </c>
      <c r="G4017" s="1">
        <v>-0.0402518847064</v>
      </c>
    </row>
    <row r="4018" ht="15.75" customHeight="1">
      <c r="A4018" s="1" t="str">
        <f t="shared" si="343"/>
        <v>E4F1</v>
      </c>
      <c r="B4018" s="1" t="s">
        <v>7</v>
      </c>
      <c r="C4018" s="1">
        <v>2273577.0</v>
      </c>
      <c r="D4018" s="1" t="s">
        <v>14</v>
      </c>
      <c r="E4018" s="1">
        <v>22.0</v>
      </c>
      <c r="F4018" s="1" t="s">
        <v>4041</v>
      </c>
      <c r="G4018" s="1">
        <v>-0.0777259885216</v>
      </c>
    </row>
    <row r="4019" ht="15.75" customHeight="1">
      <c r="A4019" s="1" t="str">
        <f t="shared" si="343"/>
        <v>E4F1</v>
      </c>
      <c r="B4019" s="1" t="s">
        <v>7</v>
      </c>
      <c r="C4019" s="1">
        <v>2273664.0</v>
      </c>
      <c r="D4019" s="1" t="s">
        <v>8</v>
      </c>
      <c r="E4019" s="1">
        <v>24.0</v>
      </c>
      <c r="F4019" s="1" t="s">
        <v>4042</v>
      </c>
      <c r="G4019" s="1">
        <v>0.0430227293859</v>
      </c>
    </row>
    <row r="4020" ht="15.75" customHeight="1">
      <c r="A4020" s="1" t="str">
        <f t="shared" si="343"/>
        <v>E4F1</v>
      </c>
      <c r="B4020" s="1" t="s">
        <v>7</v>
      </c>
      <c r="C4020" s="1">
        <v>2273589.0</v>
      </c>
      <c r="D4020" s="1" t="s">
        <v>8</v>
      </c>
      <c r="E4020" s="1">
        <v>22.0</v>
      </c>
      <c r="F4020" s="1" t="s">
        <v>4043</v>
      </c>
      <c r="G4020" s="1">
        <v>-0.0334455649895</v>
      </c>
    </row>
    <row r="4021" ht="15.75" customHeight="1">
      <c r="A4021" s="1" t="str">
        <f t="shared" si="343"/>
        <v>E4F1</v>
      </c>
      <c r="B4021" s="1" t="s">
        <v>7</v>
      </c>
      <c r="C4021" s="1">
        <v>2273621.0</v>
      </c>
      <c r="D4021" s="1" t="s">
        <v>14</v>
      </c>
      <c r="E4021" s="1">
        <v>23.0</v>
      </c>
      <c r="F4021" s="1" t="s">
        <v>4044</v>
      </c>
      <c r="G4021" s="1">
        <v>1.23960858502</v>
      </c>
    </row>
    <row r="4022" ht="15.75" customHeight="1">
      <c r="A4022" s="1" t="str">
        <f t="shared" ref="A4022:A4038" si="344">"EBNA1BP2"</f>
        <v>EBNA1BP2</v>
      </c>
      <c r="B4022" s="1" t="s">
        <v>108</v>
      </c>
      <c r="C4022" s="1">
        <v>4.3637848E7</v>
      </c>
      <c r="D4022" s="1" t="s">
        <v>14</v>
      </c>
      <c r="E4022" s="1">
        <v>23.0</v>
      </c>
      <c r="F4022" s="1" t="s">
        <v>4045</v>
      </c>
      <c r="G4022" s="1">
        <v>0.804809475193</v>
      </c>
    </row>
    <row r="4023" ht="15.75" customHeight="1">
      <c r="A4023" s="1" t="str">
        <f t="shared" si="344"/>
        <v>EBNA1BP2</v>
      </c>
      <c r="B4023" s="1" t="s">
        <v>108</v>
      </c>
      <c r="C4023" s="1">
        <v>4.3637974E7</v>
      </c>
      <c r="D4023" s="1" t="s">
        <v>14</v>
      </c>
      <c r="E4023" s="1">
        <v>24.0</v>
      </c>
      <c r="F4023" s="1" t="s">
        <v>4046</v>
      </c>
      <c r="G4023" s="1">
        <v>-0.0430484708045</v>
      </c>
    </row>
    <row r="4024" ht="15.75" customHeight="1">
      <c r="A4024" s="1" t="str">
        <f t="shared" si="344"/>
        <v>EBNA1BP2</v>
      </c>
      <c r="B4024" s="1" t="s">
        <v>108</v>
      </c>
      <c r="C4024" s="1">
        <v>4.3637818E7</v>
      </c>
      <c r="D4024" s="1" t="s">
        <v>14</v>
      </c>
      <c r="E4024" s="1">
        <v>24.0</v>
      </c>
      <c r="F4024" s="1" t="s">
        <v>4047</v>
      </c>
      <c r="G4024" s="1">
        <v>0.270687090576</v>
      </c>
    </row>
    <row r="4025" ht="15.75" customHeight="1">
      <c r="A4025" s="1" t="str">
        <f t="shared" si="344"/>
        <v>EBNA1BP2</v>
      </c>
      <c r="B4025" s="1" t="s">
        <v>108</v>
      </c>
      <c r="C4025" s="1">
        <v>4.3637919E7</v>
      </c>
      <c r="D4025" s="1" t="s">
        <v>8</v>
      </c>
      <c r="E4025" s="1">
        <v>24.0</v>
      </c>
      <c r="F4025" s="1" t="s">
        <v>4048</v>
      </c>
      <c r="G4025" s="1">
        <v>1.07910798496</v>
      </c>
    </row>
    <row r="4026" ht="15.75" customHeight="1">
      <c r="A4026" s="1" t="str">
        <f t="shared" si="344"/>
        <v>EBNA1BP2</v>
      </c>
      <c r="B4026" s="1" t="s">
        <v>108</v>
      </c>
      <c r="C4026" s="1">
        <v>4.3637922E7</v>
      </c>
      <c r="D4026" s="1" t="s">
        <v>8</v>
      </c>
      <c r="E4026" s="1">
        <v>24.0</v>
      </c>
      <c r="F4026" s="1" t="s">
        <v>4049</v>
      </c>
      <c r="G4026" s="1">
        <v>-0.00177629768609</v>
      </c>
    </row>
    <row r="4027" ht="15.75" customHeight="1">
      <c r="A4027" s="1" t="str">
        <f t="shared" si="344"/>
        <v>EBNA1BP2</v>
      </c>
      <c r="B4027" s="1" t="s">
        <v>108</v>
      </c>
      <c r="C4027" s="1">
        <v>4.3637811E7</v>
      </c>
      <c r="D4027" s="1" t="s">
        <v>8</v>
      </c>
      <c r="E4027" s="1">
        <v>24.0</v>
      </c>
      <c r="F4027" s="1" t="s">
        <v>4050</v>
      </c>
      <c r="G4027" s="1">
        <v>0.0383138387088</v>
      </c>
    </row>
    <row r="4028" ht="15.75" customHeight="1">
      <c r="A4028" s="1" t="str">
        <f t="shared" si="344"/>
        <v>EBNA1BP2</v>
      </c>
      <c r="B4028" s="1" t="s">
        <v>108</v>
      </c>
      <c r="C4028" s="1">
        <v>4.36377E7</v>
      </c>
      <c r="D4028" s="1" t="s">
        <v>8</v>
      </c>
      <c r="E4028" s="1">
        <v>24.0</v>
      </c>
      <c r="F4028" s="1" t="s">
        <v>4051</v>
      </c>
      <c r="G4028" s="1">
        <v>0.0200912921261</v>
      </c>
    </row>
    <row r="4029" ht="15.75" customHeight="1">
      <c r="A4029" s="1" t="str">
        <f t="shared" si="344"/>
        <v>EBNA1BP2</v>
      </c>
      <c r="B4029" s="1" t="s">
        <v>108</v>
      </c>
      <c r="C4029" s="1">
        <v>4.3637633E7</v>
      </c>
      <c r="D4029" s="1" t="s">
        <v>8</v>
      </c>
      <c r="E4029" s="1">
        <v>24.0</v>
      </c>
      <c r="F4029" s="1" t="s">
        <v>4052</v>
      </c>
      <c r="G4029" s="1">
        <v>-4.35687527612E-4</v>
      </c>
    </row>
    <row r="4030" ht="15.75" customHeight="1">
      <c r="A4030" s="1" t="str">
        <f t="shared" si="344"/>
        <v>EBNA1BP2</v>
      </c>
      <c r="B4030" s="1" t="s">
        <v>108</v>
      </c>
      <c r="C4030" s="1">
        <v>4.3637665E7</v>
      </c>
      <c r="D4030" s="1" t="s">
        <v>8</v>
      </c>
      <c r="E4030" s="1">
        <v>24.0</v>
      </c>
      <c r="F4030" s="1" t="s">
        <v>4053</v>
      </c>
      <c r="G4030" s="1">
        <v>-0.00420321699875</v>
      </c>
    </row>
    <row r="4031" ht="15.75" customHeight="1">
      <c r="A4031" s="1" t="str">
        <f t="shared" si="344"/>
        <v>EBNA1BP2</v>
      </c>
      <c r="B4031" s="1" t="s">
        <v>108</v>
      </c>
      <c r="C4031" s="1">
        <v>4.3637693E7</v>
      </c>
      <c r="D4031" s="1" t="s">
        <v>8</v>
      </c>
      <c r="E4031" s="1">
        <v>24.0</v>
      </c>
      <c r="F4031" s="1" t="s">
        <v>4054</v>
      </c>
      <c r="G4031" s="1">
        <v>-0.0138597395923</v>
      </c>
    </row>
    <row r="4032" ht="15.75" customHeight="1">
      <c r="A4032" s="1" t="str">
        <f t="shared" si="344"/>
        <v>EBNA1BP2</v>
      </c>
      <c r="B4032" s="1" t="s">
        <v>108</v>
      </c>
      <c r="C4032" s="1">
        <v>4.3637699E7</v>
      </c>
      <c r="D4032" s="1" t="s">
        <v>8</v>
      </c>
      <c r="E4032" s="1">
        <v>24.0</v>
      </c>
      <c r="F4032" s="1" t="s">
        <v>4055</v>
      </c>
      <c r="G4032" s="1">
        <v>0.0670167426947</v>
      </c>
    </row>
    <row r="4033" ht="15.75" customHeight="1">
      <c r="A4033" s="1" t="str">
        <f t="shared" si="344"/>
        <v>EBNA1BP2</v>
      </c>
      <c r="B4033" s="1" t="s">
        <v>108</v>
      </c>
      <c r="C4033" s="1">
        <v>4.3637767E7</v>
      </c>
      <c r="D4033" s="1" t="s">
        <v>8</v>
      </c>
      <c r="E4033" s="1">
        <v>23.0</v>
      </c>
      <c r="F4033" s="1" t="s">
        <v>4056</v>
      </c>
      <c r="G4033" s="1">
        <v>0.235926731432</v>
      </c>
    </row>
    <row r="4034" ht="15.75" customHeight="1">
      <c r="A4034" s="1" t="str">
        <f t="shared" si="344"/>
        <v>EBNA1BP2</v>
      </c>
      <c r="B4034" s="1" t="s">
        <v>108</v>
      </c>
      <c r="C4034" s="1">
        <v>4.3637841E7</v>
      </c>
      <c r="D4034" s="1" t="s">
        <v>8</v>
      </c>
      <c r="E4034" s="1">
        <v>24.0</v>
      </c>
      <c r="F4034" s="1" t="s">
        <v>4057</v>
      </c>
      <c r="G4034" s="1">
        <v>-0.00193336927024</v>
      </c>
    </row>
    <row r="4035" ht="15.75" customHeight="1">
      <c r="A4035" s="1" t="str">
        <f t="shared" si="344"/>
        <v>EBNA1BP2</v>
      </c>
      <c r="B4035" s="1" t="s">
        <v>108</v>
      </c>
      <c r="C4035" s="1">
        <v>4.3637863E7</v>
      </c>
      <c r="D4035" s="1" t="s">
        <v>8</v>
      </c>
      <c r="E4035" s="1">
        <v>24.0</v>
      </c>
      <c r="F4035" s="1" t="s">
        <v>4058</v>
      </c>
      <c r="G4035" s="1">
        <v>0.0469566333164</v>
      </c>
    </row>
    <row r="4036" ht="15.75" customHeight="1">
      <c r="A4036" s="1" t="str">
        <f t="shared" si="344"/>
        <v>EBNA1BP2</v>
      </c>
      <c r="B4036" s="1" t="s">
        <v>108</v>
      </c>
      <c r="C4036" s="1">
        <v>4.3637751E7</v>
      </c>
      <c r="D4036" s="1" t="s">
        <v>14</v>
      </c>
      <c r="E4036" s="1">
        <v>23.0</v>
      </c>
      <c r="F4036" s="1" t="s">
        <v>4059</v>
      </c>
      <c r="G4036" s="1">
        <v>0.714806580559</v>
      </c>
    </row>
    <row r="4037" ht="15.75" customHeight="1">
      <c r="A4037" s="1" t="str">
        <f t="shared" si="344"/>
        <v>EBNA1BP2</v>
      </c>
      <c r="B4037" s="1" t="s">
        <v>108</v>
      </c>
      <c r="C4037" s="1">
        <v>4.3637779E7</v>
      </c>
      <c r="D4037" s="1" t="s">
        <v>14</v>
      </c>
      <c r="E4037" s="1">
        <v>23.0</v>
      </c>
      <c r="F4037" s="1" t="s">
        <v>4060</v>
      </c>
      <c r="G4037" s="1">
        <v>1.11608253984</v>
      </c>
    </row>
    <row r="4038" ht="15.75" customHeight="1">
      <c r="A4038" s="1" t="str">
        <f t="shared" si="344"/>
        <v>EBNA1BP2</v>
      </c>
      <c r="B4038" s="1" t="s">
        <v>108</v>
      </c>
      <c r="C4038" s="1">
        <v>4.3637669E7</v>
      </c>
      <c r="D4038" s="1" t="s">
        <v>14</v>
      </c>
      <c r="E4038" s="1">
        <v>24.0</v>
      </c>
      <c r="F4038" s="1" t="s">
        <v>4061</v>
      </c>
      <c r="G4038" s="1">
        <v>0.0343968690713</v>
      </c>
    </row>
    <row r="4039" ht="15.75" customHeight="1">
      <c r="A4039" s="1" t="str">
        <f t="shared" ref="A4039:A4058" si="345">"ECT2"</f>
        <v>ECT2</v>
      </c>
      <c r="B4039" s="1" t="s">
        <v>119</v>
      </c>
      <c r="C4039" s="1">
        <v>1.72468606E8</v>
      </c>
      <c r="D4039" s="1" t="s">
        <v>14</v>
      </c>
      <c r="E4039" s="1">
        <v>24.0</v>
      </c>
      <c r="F4039" s="1" t="s">
        <v>4062</v>
      </c>
      <c r="G4039" s="1">
        <v>0.472382430919</v>
      </c>
    </row>
    <row r="4040" ht="15.75" customHeight="1">
      <c r="A4040" s="1" t="str">
        <f t="shared" si="345"/>
        <v>ECT2</v>
      </c>
      <c r="B4040" s="1" t="s">
        <v>119</v>
      </c>
      <c r="C4040" s="1">
        <v>1.72468618E8</v>
      </c>
      <c r="D4040" s="1" t="s">
        <v>14</v>
      </c>
      <c r="E4040" s="1">
        <v>24.0</v>
      </c>
      <c r="F4040" s="1" t="s">
        <v>4063</v>
      </c>
      <c r="G4040" s="1">
        <v>0.498873429955</v>
      </c>
    </row>
    <row r="4041" ht="15.75" customHeight="1">
      <c r="A4041" s="1" t="str">
        <f t="shared" si="345"/>
        <v>ECT2</v>
      </c>
      <c r="B4041" s="1" t="s">
        <v>119</v>
      </c>
      <c r="C4041" s="1">
        <v>1.7246869E8</v>
      </c>
      <c r="D4041" s="1" t="s">
        <v>14</v>
      </c>
      <c r="E4041" s="1">
        <v>23.0</v>
      </c>
      <c r="F4041" s="1" t="s">
        <v>4064</v>
      </c>
      <c r="G4041" s="1">
        <v>0.834791736796</v>
      </c>
    </row>
    <row r="4042" ht="15.75" customHeight="1">
      <c r="A4042" s="1" t="str">
        <f t="shared" si="345"/>
        <v>ECT2</v>
      </c>
      <c r="B4042" s="1" t="s">
        <v>119</v>
      </c>
      <c r="C4042" s="1">
        <v>1.72472413E8</v>
      </c>
      <c r="D4042" s="1" t="s">
        <v>14</v>
      </c>
      <c r="E4042" s="1">
        <v>28.0</v>
      </c>
      <c r="F4042" s="1" t="s">
        <v>4065</v>
      </c>
      <c r="G4042" s="1">
        <v>0.0250772413279</v>
      </c>
    </row>
    <row r="4043" ht="15.75" customHeight="1">
      <c r="A4043" s="1" t="str">
        <f t="shared" si="345"/>
        <v>ECT2</v>
      </c>
      <c r="B4043" s="1" t="s">
        <v>119</v>
      </c>
      <c r="C4043" s="1">
        <v>1.72472323E8</v>
      </c>
      <c r="D4043" s="1" t="s">
        <v>14</v>
      </c>
      <c r="E4043" s="1">
        <v>27.0</v>
      </c>
      <c r="F4043" s="1" t="s">
        <v>4066</v>
      </c>
      <c r="G4043" s="1">
        <v>0.0527684834559</v>
      </c>
    </row>
    <row r="4044" ht="15.75" customHeight="1">
      <c r="A4044" s="1" t="str">
        <f t="shared" si="345"/>
        <v>ECT2</v>
      </c>
      <c r="B4044" s="1" t="s">
        <v>119</v>
      </c>
      <c r="C4044" s="1">
        <v>1.72468587E8</v>
      </c>
      <c r="D4044" s="1" t="s">
        <v>14</v>
      </c>
      <c r="E4044" s="1">
        <v>24.0</v>
      </c>
      <c r="F4044" s="1" t="s">
        <v>4067</v>
      </c>
      <c r="G4044" s="1">
        <v>0.883827181953</v>
      </c>
    </row>
    <row r="4045" ht="15.75" customHeight="1">
      <c r="A4045" s="1" t="str">
        <f t="shared" si="345"/>
        <v>ECT2</v>
      </c>
      <c r="B4045" s="1" t="s">
        <v>119</v>
      </c>
      <c r="C4045" s="1">
        <v>1.72468705E8</v>
      </c>
      <c r="D4045" s="1" t="s">
        <v>14</v>
      </c>
      <c r="E4045" s="1">
        <v>24.0</v>
      </c>
      <c r="F4045" s="1" t="s">
        <v>4068</v>
      </c>
      <c r="G4045" s="1">
        <v>1.28138108125</v>
      </c>
    </row>
    <row r="4046" ht="15.75" customHeight="1">
      <c r="A4046" s="1" t="str">
        <f t="shared" si="345"/>
        <v>ECT2</v>
      </c>
      <c r="B4046" s="1" t="s">
        <v>119</v>
      </c>
      <c r="C4046" s="1">
        <v>1.72468558E8</v>
      </c>
      <c r="D4046" s="1" t="s">
        <v>14</v>
      </c>
      <c r="E4046" s="1">
        <v>23.0</v>
      </c>
      <c r="F4046" s="1" t="s">
        <v>4069</v>
      </c>
      <c r="G4046" s="1">
        <v>0.0468550530526</v>
      </c>
    </row>
    <row r="4047" ht="15.75" customHeight="1">
      <c r="A4047" s="1" t="str">
        <f t="shared" si="345"/>
        <v>ECT2</v>
      </c>
      <c r="B4047" s="1" t="s">
        <v>119</v>
      </c>
      <c r="C4047" s="1">
        <v>1.72468735E8</v>
      </c>
      <c r="D4047" s="1" t="s">
        <v>8</v>
      </c>
      <c r="E4047" s="1">
        <v>24.0</v>
      </c>
      <c r="F4047" s="1" t="s">
        <v>4070</v>
      </c>
      <c r="G4047" s="1">
        <v>0.0269305844737</v>
      </c>
    </row>
    <row r="4048" ht="15.75" customHeight="1">
      <c r="A4048" s="1" t="str">
        <f t="shared" si="345"/>
        <v>ECT2</v>
      </c>
      <c r="B4048" s="1" t="s">
        <v>119</v>
      </c>
      <c r="C4048" s="1">
        <v>1.72472462E8</v>
      </c>
      <c r="D4048" s="1" t="s">
        <v>8</v>
      </c>
      <c r="E4048" s="1">
        <v>23.0</v>
      </c>
      <c r="F4048" s="1" t="s">
        <v>4071</v>
      </c>
      <c r="G4048" s="1">
        <v>0.0309808686316</v>
      </c>
    </row>
    <row r="4049" ht="15.75" customHeight="1">
      <c r="A4049" s="1" t="str">
        <f t="shared" si="345"/>
        <v>ECT2</v>
      </c>
      <c r="B4049" s="1" t="s">
        <v>119</v>
      </c>
      <c r="C4049" s="1">
        <v>1.72472455E8</v>
      </c>
      <c r="D4049" s="1" t="s">
        <v>8</v>
      </c>
      <c r="E4049" s="1">
        <v>24.0</v>
      </c>
      <c r="F4049" s="1" t="s">
        <v>4072</v>
      </c>
      <c r="G4049" s="1">
        <v>0.0119532492891</v>
      </c>
    </row>
    <row r="4050" ht="15.75" customHeight="1">
      <c r="A4050" s="1" t="str">
        <f t="shared" si="345"/>
        <v>ECT2</v>
      </c>
      <c r="B4050" s="1" t="s">
        <v>119</v>
      </c>
      <c r="C4050" s="1">
        <v>1.72472408E8</v>
      </c>
      <c r="D4050" s="1" t="s">
        <v>8</v>
      </c>
      <c r="E4050" s="1">
        <v>25.0</v>
      </c>
      <c r="F4050" s="1" t="s">
        <v>4073</v>
      </c>
      <c r="G4050" s="1">
        <v>-0.00326344560492</v>
      </c>
    </row>
    <row r="4051" ht="15.75" customHeight="1">
      <c r="A4051" s="1" t="str">
        <f t="shared" si="345"/>
        <v>ECT2</v>
      </c>
      <c r="B4051" s="1" t="s">
        <v>119</v>
      </c>
      <c r="C4051" s="1">
        <v>1.72472345E8</v>
      </c>
      <c r="D4051" s="1" t="s">
        <v>8</v>
      </c>
      <c r="E4051" s="1">
        <v>25.0</v>
      </c>
      <c r="F4051" s="1" t="s">
        <v>4074</v>
      </c>
      <c r="G4051" s="1">
        <v>0.00827155882435</v>
      </c>
    </row>
    <row r="4052" ht="15.75" customHeight="1">
      <c r="A4052" s="1" t="str">
        <f t="shared" si="345"/>
        <v>ECT2</v>
      </c>
      <c r="B4052" s="1" t="s">
        <v>119</v>
      </c>
      <c r="C4052" s="1">
        <v>1.72472232E8</v>
      </c>
      <c r="D4052" s="1" t="s">
        <v>8</v>
      </c>
      <c r="E4052" s="1">
        <v>28.0</v>
      </c>
      <c r="F4052" s="1" t="s">
        <v>4075</v>
      </c>
      <c r="G4052" s="1">
        <v>-0.0214904564797</v>
      </c>
    </row>
    <row r="4053" ht="15.75" customHeight="1">
      <c r="A4053" s="1" t="str">
        <f t="shared" si="345"/>
        <v>ECT2</v>
      </c>
      <c r="B4053" s="1" t="s">
        <v>119</v>
      </c>
      <c r="C4053" s="1">
        <v>1.7246873E8</v>
      </c>
      <c r="D4053" s="1" t="s">
        <v>8</v>
      </c>
      <c r="E4053" s="1">
        <v>24.0</v>
      </c>
      <c r="F4053" s="1" t="s">
        <v>4076</v>
      </c>
      <c r="G4053" s="1">
        <v>0.69966949932</v>
      </c>
    </row>
    <row r="4054" ht="15.75" customHeight="1">
      <c r="A4054" s="1" t="str">
        <f t="shared" si="345"/>
        <v>ECT2</v>
      </c>
      <c r="B4054" s="1" t="s">
        <v>119</v>
      </c>
      <c r="C4054" s="1">
        <v>1.72468714E8</v>
      </c>
      <c r="D4054" s="1" t="s">
        <v>8</v>
      </c>
      <c r="E4054" s="1">
        <v>22.0</v>
      </c>
      <c r="F4054" s="1" t="s">
        <v>4077</v>
      </c>
      <c r="G4054" s="1">
        <v>0.477548230992</v>
      </c>
    </row>
    <row r="4055" ht="15.75" customHeight="1">
      <c r="A4055" s="1" t="str">
        <f t="shared" si="345"/>
        <v>ECT2</v>
      </c>
      <c r="B4055" s="1" t="s">
        <v>119</v>
      </c>
      <c r="C4055" s="1">
        <v>1.7247245E8</v>
      </c>
      <c r="D4055" s="1" t="s">
        <v>14</v>
      </c>
      <c r="E4055" s="1">
        <v>23.0</v>
      </c>
      <c r="F4055" s="1" t="s">
        <v>4078</v>
      </c>
      <c r="G4055" s="1">
        <v>1.51464283395E-4</v>
      </c>
    </row>
    <row r="4056" ht="15.75" customHeight="1">
      <c r="A4056" s="1" t="str">
        <f t="shared" si="345"/>
        <v>ECT2</v>
      </c>
      <c r="B4056" s="1" t="s">
        <v>119</v>
      </c>
      <c r="C4056" s="1">
        <v>1.7246852E8</v>
      </c>
      <c r="D4056" s="1" t="s">
        <v>14</v>
      </c>
      <c r="E4056" s="1">
        <v>22.0</v>
      </c>
      <c r="F4056" s="1" t="s">
        <v>4079</v>
      </c>
      <c r="G4056" s="1">
        <v>0.00861010931423</v>
      </c>
    </row>
    <row r="4057" ht="15.75" customHeight="1">
      <c r="A4057" s="1" t="str">
        <f t="shared" si="345"/>
        <v>ECT2</v>
      </c>
      <c r="B4057" s="1" t="s">
        <v>119</v>
      </c>
      <c r="C4057" s="1">
        <v>1.72472429E8</v>
      </c>
      <c r="D4057" s="1" t="s">
        <v>14</v>
      </c>
      <c r="E4057" s="1">
        <v>27.0</v>
      </c>
      <c r="F4057" s="1" t="s">
        <v>4080</v>
      </c>
      <c r="G4057" s="1">
        <v>-0.0124838982112</v>
      </c>
    </row>
    <row r="4058" ht="15.75" customHeight="1">
      <c r="A4058" s="1" t="str">
        <f t="shared" si="345"/>
        <v>ECT2</v>
      </c>
      <c r="B4058" s="1" t="s">
        <v>119</v>
      </c>
      <c r="C4058" s="1">
        <v>1.72472358E8</v>
      </c>
      <c r="D4058" s="1" t="s">
        <v>14</v>
      </c>
      <c r="E4058" s="1">
        <v>24.0</v>
      </c>
      <c r="F4058" s="1" t="s">
        <v>4081</v>
      </c>
      <c r="G4058" s="1">
        <v>-0.0607968823936</v>
      </c>
    </row>
    <row r="4059" ht="15.75" customHeight="1">
      <c r="A4059" s="1" t="str">
        <f t="shared" ref="A4059:A4068" si="346">"EEF1G"</f>
        <v>EEF1G</v>
      </c>
      <c r="B4059" s="1" t="s">
        <v>328</v>
      </c>
      <c r="C4059" s="1">
        <v>6.2341149E7</v>
      </c>
      <c r="D4059" s="1" t="s">
        <v>8</v>
      </c>
      <c r="E4059" s="1">
        <v>23.0</v>
      </c>
      <c r="F4059" s="1" t="s">
        <v>4082</v>
      </c>
      <c r="G4059" s="1">
        <v>0.126254680666</v>
      </c>
    </row>
    <row r="4060" ht="15.75" customHeight="1">
      <c r="A4060" s="1" t="str">
        <f t="shared" si="346"/>
        <v>EEF1G</v>
      </c>
      <c r="B4060" s="1" t="s">
        <v>328</v>
      </c>
      <c r="C4060" s="1">
        <v>6.2341462E7</v>
      </c>
      <c r="D4060" s="1" t="s">
        <v>14</v>
      </c>
      <c r="E4060" s="1">
        <v>24.0</v>
      </c>
      <c r="F4060" s="1" t="s">
        <v>4083</v>
      </c>
      <c r="G4060" s="1">
        <v>0.0658730162507</v>
      </c>
    </row>
    <row r="4061" ht="15.75" customHeight="1">
      <c r="A4061" s="1" t="str">
        <f t="shared" si="346"/>
        <v>EEF1G</v>
      </c>
      <c r="B4061" s="1" t="s">
        <v>328</v>
      </c>
      <c r="C4061" s="1">
        <v>6.2341373E7</v>
      </c>
      <c r="D4061" s="1" t="s">
        <v>14</v>
      </c>
      <c r="E4061" s="1">
        <v>24.0</v>
      </c>
      <c r="F4061" s="1" t="s">
        <v>4084</v>
      </c>
      <c r="G4061" s="1">
        <v>-0.0032558818748</v>
      </c>
    </row>
    <row r="4062" ht="15.75" customHeight="1">
      <c r="A4062" s="1" t="str">
        <f t="shared" si="346"/>
        <v>EEF1G</v>
      </c>
      <c r="B4062" s="1" t="s">
        <v>328</v>
      </c>
      <c r="C4062" s="1">
        <v>6.2341237E7</v>
      </c>
      <c r="D4062" s="1" t="s">
        <v>14</v>
      </c>
      <c r="E4062" s="1">
        <v>22.0</v>
      </c>
      <c r="F4062" s="1" t="s">
        <v>4085</v>
      </c>
      <c r="G4062" s="1">
        <v>0.024266541213</v>
      </c>
    </row>
    <row r="4063" ht="15.75" customHeight="1">
      <c r="A4063" s="1" t="str">
        <f t="shared" si="346"/>
        <v>EEF1G</v>
      </c>
      <c r="B4063" s="1" t="s">
        <v>328</v>
      </c>
      <c r="C4063" s="1">
        <v>6.2341289E7</v>
      </c>
      <c r="D4063" s="1" t="s">
        <v>8</v>
      </c>
      <c r="E4063" s="1">
        <v>23.0</v>
      </c>
      <c r="F4063" s="1" t="s">
        <v>4086</v>
      </c>
      <c r="G4063" s="1">
        <v>1.11324910427</v>
      </c>
    </row>
    <row r="4064" ht="15.75" customHeight="1">
      <c r="A4064" s="1" t="str">
        <f t="shared" si="346"/>
        <v>EEF1G</v>
      </c>
      <c r="B4064" s="1" t="s">
        <v>328</v>
      </c>
      <c r="C4064" s="1">
        <v>6.2341483E7</v>
      </c>
      <c r="D4064" s="1" t="s">
        <v>14</v>
      </c>
      <c r="E4064" s="1">
        <v>23.0</v>
      </c>
      <c r="F4064" s="1" t="s">
        <v>4087</v>
      </c>
      <c r="G4064" s="1">
        <v>0.0338001475825</v>
      </c>
    </row>
    <row r="4065" ht="15.75" customHeight="1">
      <c r="A4065" s="1" t="str">
        <f t="shared" si="346"/>
        <v>EEF1G</v>
      </c>
      <c r="B4065" s="1" t="s">
        <v>328</v>
      </c>
      <c r="C4065" s="1">
        <v>6.2341221E7</v>
      </c>
      <c r="D4065" s="1" t="s">
        <v>8</v>
      </c>
      <c r="E4065" s="1">
        <v>23.0</v>
      </c>
      <c r="F4065" s="1" t="s">
        <v>4088</v>
      </c>
      <c r="G4065" s="1">
        <v>0.0456023471681</v>
      </c>
    </row>
    <row r="4066" ht="15.75" customHeight="1">
      <c r="A4066" s="1" t="str">
        <f t="shared" si="346"/>
        <v>EEF1G</v>
      </c>
      <c r="B4066" s="1" t="s">
        <v>328</v>
      </c>
      <c r="C4066" s="1">
        <v>6.2341202E7</v>
      </c>
      <c r="D4066" s="1" t="s">
        <v>8</v>
      </c>
      <c r="E4066" s="1">
        <v>23.0</v>
      </c>
      <c r="F4066" s="1" t="s">
        <v>4089</v>
      </c>
      <c r="G4066" s="1">
        <v>0.0406996244921</v>
      </c>
    </row>
    <row r="4067" ht="15.75" customHeight="1">
      <c r="A4067" s="1" t="str">
        <f t="shared" si="346"/>
        <v>EEF1G</v>
      </c>
      <c r="B4067" s="1" t="s">
        <v>328</v>
      </c>
      <c r="C4067" s="1">
        <v>6.2341167E7</v>
      </c>
      <c r="D4067" s="1" t="s">
        <v>8</v>
      </c>
      <c r="E4067" s="1">
        <v>24.0</v>
      </c>
      <c r="F4067" s="1" t="s">
        <v>4090</v>
      </c>
      <c r="G4067" s="1">
        <v>-0.00341666649872</v>
      </c>
    </row>
    <row r="4068" ht="15.75" customHeight="1">
      <c r="A4068" s="1" t="str">
        <f t="shared" si="346"/>
        <v>EEF1G</v>
      </c>
      <c r="B4068" s="1" t="s">
        <v>328</v>
      </c>
      <c r="C4068" s="1">
        <v>6.234128E7</v>
      </c>
      <c r="D4068" s="1" t="s">
        <v>8</v>
      </c>
      <c r="E4068" s="1">
        <v>23.0</v>
      </c>
      <c r="F4068" s="1" t="s">
        <v>4091</v>
      </c>
      <c r="G4068" s="1">
        <v>1.76049621506</v>
      </c>
    </row>
    <row r="4069" ht="15.75" customHeight="1">
      <c r="A4069" s="1" t="str">
        <f t="shared" ref="A4069:A4078" si="347">"EEF2"</f>
        <v>EEF2</v>
      </c>
      <c r="B4069" s="1" t="s">
        <v>277</v>
      </c>
      <c r="C4069" s="1">
        <v>3985455.0</v>
      </c>
      <c r="D4069" s="1" t="s">
        <v>14</v>
      </c>
      <c r="E4069" s="1">
        <v>23.0</v>
      </c>
      <c r="F4069" s="1" t="s">
        <v>4092</v>
      </c>
      <c r="G4069" s="1">
        <v>1.04912311736</v>
      </c>
    </row>
    <row r="4070" ht="15.75" customHeight="1">
      <c r="A4070" s="1" t="str">
        <f t="shared" si="347"/>
        <v>EEF2</v>
      </c>
      <c r="B4070" s="1" t="s">
        <v>277</v>
      </c>
      <c r="C4070" s="1">
        <v>3985275.0</v>
      </c>
      <c r="D4070" s="1" t="s">
        <v>8</v>
      </c>
      <c r="E4070" s="1">
        <v>24.0</v>
      </c>
      <c r="F4070" s="1" t="s">
        <v>4093</v>
      </c>
      <c r="G4070" s="1">
        <v>0.47835104992</v>
      </c>
    </row>
    <row r="4071" ht="15.75" customHeight="1">
      <c r="A4071" s="1" t="str">
        <f t="shared" si="347"/>
        <v>EEF2</v>
      </c>
      <c r="B4071" s="1" t="s">
        <v>277</v>
      </c>
      <c r="C4071" s="1">
        <v>3985292.0</v>
      </c>
      <c r="D4071" s="1" t="s">
        <v>8</v>
      </c>
      <c r="E4071" s="1">
        <v>24.0</v>
      </c>
      <c r="F4071" s="1" t="s">
        <v>4094</v>
      </c>
      <c r="G4071" s="1">
        <v>0.202760980727</v>
      </c>
    </row>
    <row r="4072" ht="15.75" customHeight="1">
      <c r="A4072" s="1" t="str">
        <f t="shared" si="347"/>
        <v>EEF2</v>
      </c>
      <c r="B4072" s="1" t="s">
        <v>277</v>
      </c>
      <c r="C4072" s="1">
        <v>3985340.0</v>
      </c>
      <c r="D4072" s="1" t="s">
        <v>8</v>
      </c>
      <c r="E4072" s="1">
        <v>23.0</v>
      </c>
      <c r="F4072" s="1" t="s">
        <v>4095</v>
      </c>
      <c r="G4072" s="1">
        <v>-0.141237406221</v>
      </c>
    </row>
    <row r="4073" ht="15.75" customHeight="1">
      <c r="A4073" s="1" t="str">
        <f t="shared" si="347"/>
        <v>EEF2</v>
      </c>
      <c r="B4073" s="1" t="s">
        <v>277</v>
      </c>
      <c r="C4073" s="1">
        <v>3985191.0</v>
      </c>
      <c r="D4073" s="1" t="s">
        <v>14</v>
      </c>
      <c r="E4073" s="1">
        <v>24.0</v>
      </c>
      <c r="F4073" s="1" t="s">
        <v>4096</v>
      </c>
      <c r="G4073" s="1">
        <v>0.605720460163</v>
      </c>
    </row>
    <row r="4074" ht="15.75" customHeight="1">
      <c r="A4074" s="1" t="str">
        <f t="shared" si="347"/>
        <v>EEF2</v>
      </c>
      <c r="B4074" s="1" t="s">
        <v>277</v>
      </c>
      <c r="C4074" s="1">
        <v>3985222.0</v>
      </c>
      <c r="D4074" s="1" t="s">
        <v>14</v>
      </c>
      <c r="E4074" s="1">
        <v>24.0</v>
      </c>
      <c r="F4074" s="1" t="s">
        <v>4097</v>
      </c>
      <c r="G4074" s="1">
        <v>0.71058983306</v>
      </c>
    </row>
    <row r="4075" ht="15.75" customHeight="1">
      <c r="A4075" s="1" t="str">
        <f t="shared" si="347"/>
        <v>EEF2</v>
      </c>
      <c r="B4075" s="1" t="s">
        <v>277</v>
      </c>
      <c r="C4075" s="1">
        <v>3985289.0</v>
      </c>
      <c r="D4075" s="1" t="s">
        <v>14</v>
      </c>
      <c r="E4075" s="1">
        <v>24.0</v>
      </c>
      <c r="F4075" s="1" t="s">
        <v>4098</v>
      </c>
      <c r="G4075" s="1">
        <v>0.113376445644</v>
      </c>
    </row>
    <row r="4076" ht="15.75" customHeight="1">
      <c r="A4076" s="1" t="str">
        <f t="shared" si="347"/>
        <v>EEF2</v>
      </c>
      <c r="B4076" s="1" t="s">
        <v>277</v>
      </c>
      <c r="C4076" s="1">
        <v>3985406.0</v>
      </c>
      <c r="D4076" s="1" t="s">
        <v>14</v>
      </c>
      <c r="E4076" s="1">
        <v>23.0</v>
      </c>
      <c r="F4076" s="1" t="s">
        <v>4099</v>
      </c>
      <c r="G4076" s="1">
        <v>1.24028704958</v>
      </c>
    </row>
    <row r="4077" ht="15.75" customHeight="1">
      <c r="A4077" s="1" t="str">
        <f t="shared" si="347"/>
        <v>EEF2</v>
      </c>
      <c r="B4077" s="1" t="s">
        <v>277</v>
      </c>
      <c r="C4077" s="1">
        <v>3985256.0</v>
      </c>
      <c r="D4077" s="1" t="s">
        <v>8</v>
      </c>
      <c r="E4077" s="1">
        <v>24.0</v>
      </c>
      <c r="F4077" s="1" t="s">
        <v>4100</v>
      </c>
      <c r="G4077" s="1">
        <v>0.54258705575</v>
      </c>
    </row>
    <row r="4078" ht="15.75" customHeight="1">
      <c r="A4078" s="1" t="str">
        <f t="shared" si="347"/>
        <v>EEF2</v>
      </c>
      <c r="B4078" s="1" t="s">
        <v>277</v>
      </c>
      <c r="C4078" s="1">
        <v>3985172.0</v>
      </c>
      <c r="D4078" s="1" t="s">
        <v>8</v>
      </c>
      <c r="E4078" s="1">
        <v>24.0</v>
      </c>
      <c r="F4078" s="1" t="s">
        <v>4101</v>
      </c>
      <c r="G4078" s="1">
        <v>0.0247066146985</v>
      </c>
    </row>
    <row r="4079" ht="15.75" customHeight="1">
      <c r="A4079" s="1" t="str">
        <f t="shared" ref="A4079:A4097" si="348">"EFR3A"</f>
        <v>EFR3A</v>
      </c>
      <c r="B4079" s="1" t="s">
        <v>779</v>
      </c>
      <c r="C4079" s="1">
        <v>1.32916438E8</v>
      </c>
      <c r="D4079" s="1" t="s">
        <v>8</v>
      </c>
      <c r="E4079" s="1">
        <v>23.0</v>
      </c>
      <c r="F4079" s="1" t="s">
        <v>4102</v>
      </c>
      <c r="G4079" s="1">
        <v>1.43815930301</v>
      </c>
    </row>
    <row r="4080" ht="15.75" customHeight="1">
      <c r="A4080" s="1" t="str">
        <f t="shared" si="348"/>
        <v>EFR3A</v>
      </c>
      <c r="B4080" s="1" t="s">
        <v>779</v>
      </c>
      <c r="C4080" s="1">
        <v>1.32916473E8</v>
      </c>
      <c r="D4080" s="1" t="s">
        <v>8</v>
      </c>
      <c r="E4080" s="1">
        <v>22.0</v>
      </c>
      <c r="F4080" s="1" t="s">
        <v>4103</v>
      </c>
      <c r="G4080" s="1">
        <v>0.0229176965991</v>
      </c>
    </row>
    <row r="4081" ht="15.75" customHeight="1">
      <c r="A4081" s="1" t="str">
        <f t="shared" si="348"/>
        <v>EFR3A</v>
      </c>
      <c r="B4081" s="1" t="s">
        <v>779</v>
      </c>
      <c r="C4081" s="1">
        <v>1.32916483E8</v>
      </c>
      <c r="D4081" s="1" t="s">
        <v>8</v>
      </c>
      <c r="E4081" s="1">
        <v>24.0</v>
      </c>
      <c r="F4081" s="1" t="s">
        <v>4104</v>
      </c>
      <c r="G4081" s="1">
        <v>0.586528918999</v>
      </c>
    </row>
    <row r="4082" ht="15.75" customHeight="1">
      <c r="A4082" s="1" t="str">
        <f t="shared" si="348"/>
        <v>EFR3A</v>
      </c>
      <c r="B4082" s="1" t="s">
        <v>779</v>
      </c>
      <c r="C4082" s="1">
        <v>1.32916517E8</v>
      </c>
      <c r="D4082" s="1" t="s">
        <v>8</v>
      </c>
      <c r="E4082" s="1">
        <v>23.0</v>
      </c>
      <c r="F4082" s="1" t="s">
        <v>4105</v>
      </c>
      <c r="G4082" s="1">
        <v>0.866299796024</v>
      </c>
    </row>
    <row r="4083" ht="15.75" customHeight="1">
      <c r="A4083" s="1" t="str">
        <f t="shared" si="348"/>
        <v>EFR3A</v>
      </c>
      <c r="B4083" s="1" t="s">
        <v>779</v>
      </c>
      <c r="C4083" s="1">
        <v>1.32916588E8</v>
      </c>
      <c r="D4083" s="1" t="s">
        <v>8</v>
      </c>
      <c r="E4083" s="1">
        <v>24.0</v>
      </c>
      <c r="F4083" s="1" t="s">
        <v>4106</v>
      </c>
      <c r="G4083" s="1">
        <v>0.573594498524</v>
      </c>
    </row>
    <row r="4084" ht="15.75" customHeight="1">
      <c r="A4084" s="1" t="str">
        <f t="shared" si="348"/>
        <v>EFR3A</v>
      </c>
      <c r="B4084" s="1" t="s">
        <v>779</v>
      </c>
      <c r="C4084" s="1">
        <v>1.32947716E8</v>
      </c>
      <c r="D4084" s="1" t="s">
        <v>8</v>
      </c>
      <c r="E4084" s="1">
        <v>24.0</v>
      </c>
      <c r="F4084" s="1" t="s">
        <v>4107</v>
      </c>
      <c r="G4084" s="1">
        <v>0.0307810654472</v>
      </c>
    </row>
    <row r="4085" ht="15.75" customHeight="1">
      <c r="A4085" s="1" t="str">
        <f t="shared" si="348"/>
        <v>EFR3A</v>
      </c>
      <c r="B4085" s="1" t="s">
        <v>779</v>
      </c>
      <c r="C4085" s="1">
        <v>1.32947723E8</v>
      </c>
      <c r="D4085" s="1" t="s">
        <v>8</v>
      </c>
      <c r="E4085" s="1">
        <v>21.0</v>
      </c>
      <c r="F4085" s="1" t="s">
        <v>4108</v>
      </c>
      <c r="G4085" s="1">
        <v>-0.0261581158573</v>
      </c>
    </row>
    <row r="4086" ht="15.75" customHeight="1">
      <c r="A4086" s="1" t="str">
        <f t="shared" si="348"/>
        <v>EFR3A</v>
      </c>
      <c r="B4086" s="1" t="s">
        <v>779</v>
      </c>
      <c r="C4086" s="1">
        <v>1.32947769E8</v>
      </c>
      <c r="D4086" s="1" t="s">
        <v>8</v>
      </c>
      <c r="E4086" s="1">
        <v>23.0</v>
      </c>
      <c r="F4086" s="1" t="s">
        <v>4109</v>
      </c>
      <c r="G4086" s="1">
        <v>0.0431027222987</v>
      </c>
    </row>
    <row r="4087" ht="15.75" customHeight="1">
      <c r="A4087" s="1" t="str">
        <f t="shared" si="348"/>
        <v>EFR3A</v>
      </c>
      <c r="B4087" s="1" t="s">
        <v>779</v>
      </c>
      <c r="C4087" s="1">
        <v>1.3294791E8</v>
      </c>
      <c r="D4087" s="1" t="s">
        <v>8</v>
      </c>
      <c r="E4087" s="1">
        <v>28.0</v>
      </c>
      <c r="F4087" s="1" t="s">
        <v>4110</v>
      </c>
      <c r="G4087" s="1">
        <v>-0.0220511718807</v>
      </c>
    </row>
    <row r="4088" ht="15.75" customHeight="1">
      <c r="A4088" s="1" t="str">
        <f t="shared" si="348"/>
        <v>EFR3A</v>
      </c>
      <c r="B4088" s="1" t="s">
        <v>779</v>
      </c>
      <c r="C4088" s="1">
        <v>1.3291633E8</v>
      </c>
      <c r="D4088" s="1" t="s">
        <v>14</v>
      </c>
      <c r="E4088" s="1">
        <v>22.0</v>
      </c>
      <c r="F4088" s="1" t="s">
        <v>4111</v>
      </c>
      <c r="G4088" s="1">
        <v>0.598183880196</v>
      </c>
    </row>
    <row r="4089" ht="15.75" customHeight="1">
      <c r="A4089" s="1" t="str">
        <f t="shared" si="348"/>
        <v>EFR3A</v>
      </c>
      <c r="B4089" s="1" t="s">
        <v>779</v>
      </c>
      <c r="C4089" s="1">
        <v>1.32916409E8</v>
      </c>
      <c r="D4089" s="1" t="s">
        <v>14</v>
      </c>
      <c r="E4089" s="1">
        <v>24.0</v>
      </c>
      <c r="F4089" s="1" t="s">
        <v>4112</v>
      </c>
      <c r="G4089" s="1">
        <v>0.00534220926552</v>
      </c>
    </row>
    <row r="4090" ht="15.75" customHeight="1">
      <c r="A4090" s="1" t="str">
        <f t="shared" si="348"/>
        <v>EFR3A</v>
      </c>
      <c r="B4090" s="1" t="s">
        <v>779</v>
      </c>
      <c r="C4090" s="1">
        <v>1.32916514E8</v>
      </c>
      <c r="D4090" s="1" t="s">
        <v>14</v>
      </c>
      <c r="E4090" s="1">
        <v>24.0</v>
      </c>
      <c r="F4090" s="1" t="s">
        <v>4113</v>
      </c>
      <c r="G4090" s="1">
        <v>0.022180531413</v>
      </c>
    </row>
    <row r="4091" ht="15.75" customHeight="1">
      <c r="A4091" s="1" t="str">
        <f t="shared" si="348"/>
        <v>EFR3A</v>
      </c>
      <c r="B4091" s="1" t="s">
        <v>779</v>
      </c>
      <c r="C4091" s="1">
        <v>1.32916629E8</v>
      </c>
      <c r="D4091" s="1" t="s">
        <v>14</v>
      </c>
      <c r="E4091" s="1">
        <v>24.0</v>
      </c>
      <c r="F4091" s="1" t="s">
        <v>4114</v>
      </c>
      <c r="G4091" s="1">
        <v>0.695540900963</v>
      </c>
    </row>
    <row r="4092" ht="15.75" customHeight="1">
      <c r="A4092" s="1" t="str">
        <f t="shared" si="348"/>
        <v>EFR3A</v>
      </c>
      <c r="B4092" s="1" t="s">
        <v>779</v>
      </c>
      <c r="C4092" s="1">
        <v>1.32947736E8</v>
      </c>
      <c r="D4092" s="1" t="s">
        <v>14</v>
      </c>
      <c r="E4092" s="1">
        <v>27.0</v>
      </c>
      <c r="F4092" s="1" t="s">
        <v>4115</v>
      </c>
      <c r="G4092" s="1">
        <v>0.00100377959174</v>
      </c>
    </row>
    <row r="4093" ht="15.75" customHeight="1">
      <c r="A4093" s="1" t="str">
        <f t="shared" si="348"/>
        <v>EFR3A</v>
      </c>
      <c r="B4093" s="1" t="s">
        <v>779</v>
      </c>
      <c r="C4093" s="1">
        <v>1.32948032E8</v>
      </c>
      <c r="D4093" s="1" t="s">
        <v>14</v>
      </c>
      <c r="E4093" s="1">
        <v>25.0</v>
      </c>
      <c r="F4093" s="1" t="s">
        <v>4116</v>
      </c>
      <c r="G4093" s="1">
        <v>-0.160857974733</v>
      </c>
    </row>
    <row r="4094" ht="15.75" customHeight="1">
      <c r="A4094" s="1" t="str">
        <f t="shared" si="348"/>
        <v>EFR3A</v>
      </c>
      <c r="B4094" s="1" t="s">
        <v>779</v>
      </c>
      <c r="C4094" s="1">
        <v>1.32948011E8</v>
      </c>
      <c r="D4094" s="1" t="s">
        <v>14</v>
      </c>
      <c r="E4094" s="1">
        <v>23.0</v>
      </c>
      <c r="F4094" s="1" t="s">
        <v>4117</v>
      </c>
      <c r="G4094" s="1">
        <v>0.0263144729901</v>
      </c>
    </row>
    <row r="4095" ht="15.75" customHeight="1">
      <c r="A4095" s="1" t="str">
        <f t="shared" si="348"/>
        <v>EFR3A</v>
      </c>
      <c r="B4095" s="1" t="s">
        <v>779</v>
      </c>
      <c r="C4095" s="1">
        <v>1.32916452E8</v>
      </c>
      <c r="D4095" s="1" t="s">
        <v>8</v>
      </c>
      <c r="E4095" s="1">
        <v>23.0</v>
      </c>
      <c r="F4095" s="1" t="s">
        <v>4118</v>
      </c>
      <c r="G4095" s="1">
        <v>0.0370713431252</v>
      </c>
    </row>
    <row r="4096" ht="15.75" customHeight="1">
      <c r="A4096" s="1" t="str">
        <f t="shared" si="348"/>
        <v>EFR3A</v>
      </c>
      <c r="B4096" s="1" t="s">
        <v>779</v>
      </c>
      <c r="C4096" s="1">
        <v>1.32947982E8</v>
      </c>
      <c r="D4096" s="1" t="s">
        <v>14</v>
      </c>
      <c r="E4096" s="1">
        <v>27.0</v>
      </c>
      <c r="F4096" s="1" t="s">
        <v>4119</v>
      </c>
      <c r="G4096" s="1">
        <v>0.117373430282</v>
      </c>
    </row>
    <row r="4097" ht="15.75" customHeight="1">
      <c r="A4097" s="1" t="str">
        <f t="shared" si="348"/>
        <v>EFR3A</v>
      </c>
      <c r="B4097" s="1" t="s">
        <v>779</v>
      </c>
      <c r="C4097" s="1">
        <v>1.32947839E8</v>
      </c>
      <c r="D4097" s="1" t="s">
        <v>14</v>
      </c>
      <c r="E4097" s="1">
        <v>22.0</v>
      </c>
      <c r="F4097" s="1" t="s">
        <v>4120</v>
      </c>
      <c r="G4097" s="1">
        <v>-0.0302611106127</v>
      </c>
    </row>
    <row r="4098" ht="15.75" customHeight="1">
      <c r="A4098" s="1" t="str">
        <f t="shared" ref="A4098:A4107" si="349">"EFTUD1"</f>
        <v>EFTUD1</v>
      </c>
      <c r="B4098" s="1" t="s">
        <v>425</v>
      </c>
      <c r="C4098" s="1">
        <v>8.255506E7</v>
      </c>
      <c r="D4098" s="1" t="s">
        <v>14</v>
      </c>
      <c r="E4098" s="1">
        <v>24.0</v>
      </c>
      <c r="F4098" s="1" t="s">
        <v>4121</v>
      </c>
      <c r="G4098" s="1">
        <v>0.0450795909502</v>
      </c>
    </row>
    <row r="4099" ht="15.75" customHeight="1">
      <c r="A4099" s="1" t="str">
        <f t="shared" si="349"/>
        <v>EFTUD1</v>
      </c>
      <c r="B4099" s="1" t="s">
        <v>425</v>
      </c>
      <c r="C4099" s="1">
        <v>8.2555E7</v>
      </c>
      <c r="D4099" s="1" t="s">
        <v>8</v>
      </c>
      <c r="E4099" s="1">
        <v>24.0</v>
      </c>
      <c r="F4099" s="1" t="s">
        <v>4122</v>
      </c>
      <c r="G4099" s="1">
        <v>1.28812286682</v>
      </c>
    </row>
    <row r="4100" ht="15.75" customHeight="1">
      <c r="A4100" s="1" t="str">
        <f t="shared" si="349"/>
        <v>EFTUD1</v>
      </c>
      <c r="B4100" s="1" t="s">
        <v>425</v>
      </c>
      <c r="C4100" s="1">
        <v>8.2554982E7</v>
      </c>
      <c r="D4100" s="1" t="s">
        <v>8</v>
      </c>
      <c r="E4100" s="1">
        <v>24.0</v>
      </c>
      <c r="F4100" s="1" t="s">
        <v>4123</v>
      </c>
      <c r="G4100" s="1">
        <v>0.918757571319</v>
      </c>
    </row>
    <row r="4101" ht="15.75" customHeight="1">
      <c r="A4101" s="1" t="str">
        <f t="shared" si="349"/>
        <v>EFTUD1</v>
      </c>
      <c r="B4101" s="1" t="s">
        <v>425</v>
      </c>
      <c r="C4101" s="1">
        <v>8.2554976E7</v>
      </c>
      <c r="D4101" s="1" t="s">
        <v>8</v>
      </c>
      <c r="E4101" s="1">
        <v>24.0</v>
      </c>
      <c r="F4101" s="1" t="s">
        <v>4124</v>
      </c>
      <c r="G4101" s="1">
        <v>0.497596920523</v>
      </c>
    </row>
    <row r="4102" ht="15.75" customHeight="1">
      <c r="A4102" s="1" t="str">
        <f t="shared" si="349"/>
        <v>EFTUD1</v>
      </c>
      <c r="B4102" s="1" t="s">
        <v>425</v>
      </c>
      <c r="C4102" s="1">
        <v>8.2554904E7</v>
      </c>
      <c r="D4102" s="1" t="s">
        <v>8</v>
      </c>
      <c r="E4102" s="1">
        <v>24.0</v>
      </c>
      <c r="F4102" s="1" t="s">
        <v>4125</v>
      </c>
      <c r="G4102" s="1">
        <v>0.0280557893476</v>
      </c>
    </row>
    <row r="4103" ht="15.75" customHeight="1">
      <c r="A4103" s="1" t="str">
        <f t="shared" si="349"/>
        <v>EFTUD1</v>
      </c>
      <c r="B4103" s="1" t="s">
        <v>425</v>
      </c>
      <c r="C4103" s="1">
        <v>8.2554894E7</v>
      </c>
      <c r="D4103" s="1" t="s">
        <v>8</v>
      </c>
      <c r="E4103" s="1">
        <v>23.0</v>
      </c>
      <c r="F4103" s="1" t="s">
        <v>4126</v>
      </c>
      <c r="G4103" s="1">
        <v>0.302558373831</v>
      </c>
    </row>
    <row r="4104" ht="15.75" customHeight="1">
      <c r="A4104" s="1" t="str">
        <f t="shared" si="349"/>
        <v>EFTUD1</v>
      </c>
      <c r="B4104" s="1" t="s">
        <v>425</v>
      </c>
      <c r="C4104" s="1">
        <v>8.255491E7</v>
      </c>
      <c r="D4104" s="1" t="s">
        <v>14</v>
      </c>
      <c r="E4104" s="1">
        <v>23.0</v>
      </c>
      <c r="F4104" s="1" t="s">
        <v>4127</v>
      </c>
      <c r="G4104" s="1">
        <v>0.419692710574</v>
      </c>
    </row>
    <row r="4105" ht="15.75" customHeight="1">
      <c r="A4105" s="1" t="str">
        <f t="shared" si="349"/>
        <v>EFTUD1</v>
      </c>
      <c r="B4105" s="1" t="s">
        <v>425</v>
      </c>
      <c r="C4105" s="1">
        <v>8.2554875E7</v>
      </c>
      <c r="D4105" s="1" t="s">
        <v>8</v>
      </c>
      <c r="E4105" s="1">
        <v>24.0</v>
      </c>
      <c r="F4105" s="1" t="s">
        <v>4128</v>
      </c>
      <c r="G4105" s="1">
        <v>0.585991347238</v>
      </c>
    </row>
    <row r="4106" ht="15.75" customHeight="1">
      <c r="A4106" s="1" t="str">
        <f t="shared" si="349"/>
        <v>EFTUD1</v>
      </c>
      <c r="B4106" s="1" t="s">
        <v>425</v>
      </c>
      <c r="C4106" s="1">
        <v>8.2555069E7</v>
      </c>
      <c r="D4106" s="1" t="s">
        <v>8</v>
      </c>
      <c r="E4106" s="1">
        <v>21.0</v>
      </c>
      <c r="F4106" s="1" t="s">
        <v>4129</v>
      </c>
      <c r="G4106" s="1">
        <v>-0.0155820782189</v>
      </c>
    </row>
    <row r="4107" ht="15.75" customHeight="1">
      <c r="A4107" s="1" t="str">
        <f t="shared" si="349"/>
        <v>EFTUD1</v>
      </c>
      <c r="B4107" s="1" t="s">
        <v>425</v>
      </c>
      <c r="C4107" s="1">
        <v>8.2555084E7</v>
      </c>
      <c r="D4107" s="1" t="s">
        <v>8</v>
      </c>
      <c r="E4107" s="1">
        <v>23.0</v>
      </c>
      <c r="F4107" s="1" t="s">
        <v>4130</v>
      </c>
      <c r="G4107" s="1">
        <v>0.793119561864</v>
      </c>
    </row>
    <row r="4108" ht="15.75" customHeight="1">
      <c r="A4108" s="1" t="str">
        <f t="shared" ref="A4108:A4133" si="350">"EFTUD2"</f>
        <v>EFTUD2</v>
      </c>
      <c r="B4108" s="1" t="s">
        <v>39</v>
      </c>
      <c r="C4108" s="1">
        <v>4.2976818E7</v>
      </c>
      <c r="D4108" s="1" t="s">
        <v>8</v>
      </c>
      <c r="E4108" s="1">
        <v>23.0</v>
      </c>
      <c r="F4108" s="1" t="s">
        <v>4131</v>
      </c>
      <c r="G4108" s="1">
        <v>0.226889869896</v>
      </c>
    </row>
    <row r="4109" ht="15.75" customHeight="1">
      <c r="A4109" s="1" t="str">
        <f t="shared" si="350"/>
        <v>EFTUD2</v>
      </c>
      <c r="B4109" s="1" t="s">
        <v>39</v>
      </c>
      <c r="C4109" s="1">
        <v>4.2976833E7</v>
      </c>
      <c r="D4109" s="1" t="s">
        <v>8</v>
      </c>
      <c r="E4109" s="1">
        <v>24.0</v>
      </c>
      <c r="F4109" s="1" t="s">
        <v>4132</v>
      </c>
      <c r="G4109" s="1">
        <v>0.0347967921501</v>
      </c>
    </row>
    <row r="4110" ht="15.75" customHeight="1">
      <c r="A4110" s="1" t="str">
        <f t="shared" si="350"/>
        <v>EFTUD2</v>
      </c>
      <c r="B4110" s="1" t="s">
        <v>39</v>
      </c>
      <c r="C4110" s="1">
        <v>4.2976787E7</v>
      </c>
      <c r="D4110" s="1" t="s">
        <v>8</v>
      </c>
      <c r="E4110" s="1">
        <v>22.0</v>
      </c>
      <c r="F4110" s="1" t="s">
        <v>4133</v>
      </c>
      <c r="G4110" s="1">
        <v>0.584982263272</v>
      </c>
    </row>
    <row r="4111" ht="15.75" customHeight="1">
      <c r="A4111" s="1" t="str">
        <f t="shared" si="350"/>
        <v>EFTUD2</v>
      </c>
      <c r="B4111" s="1" t="s">
        <v>39</v>
      </c>
      <c r="C4111" s="1">
        <v>4.2976501E7</v>
      </c>
      <c r="D4111" s="1" t="s">
        <v>14</v>
      </c>
      <c r="E4111" s="1">
        <v>24.0</v>
      </c>
      <c r="F4111" s="1" t="s">
        <v>4134</v>
      </c>
      <c r="G4111" s="1">
        <v>0.00302798635052</v>
      </c>
    </row>
    <row r="4112" ht="15.75" customHeight="1">
      <c r="A4112" s="1" t="str">
        <f t="shared" si="350"/>
        <v>EFTUD2</v>
      </c>
      <c r="B4112" s="1" t="s">
        <v>39</v>
      </c>
      <c r="C4112" s="1">
        <v>4.297656E7</v>
      </c>
      <c r="D4112" s="1" t="s">
        <v>14</v>
      </c>
      <c r="E4112" s="1">
        <v>24.0</v>
      </c>
      <c r="F4112" s="1" t="s">
        <v>4135</v>
      </c>
      <c r="G4112" s="1">
        <v>0.00988979597338</v>
      </c>
    </row>
    <row r="4113" ht="15.75" customHeight="1">
      <c r="A4113" s="1" t="str">
        <f t="shared" si="350"/>
        <v>EFTUD2</v>
      </c>
      <c r="B4113" s="1" t="s">
        <v>39</v>
      </c>
      <c r="C4113" s="1">
        <v>4.2976775E7</v>
      </c>
      <c r="D4113" s="1" t="s">
        <v>14</v>
      </c>
      <c r="E4113" s="1">
        <v>26.0</v>
      </c>
      <c r="F4113" s="1" t="s">
        <v>4136</v>
      </c>
      <c r="G4113" s="1">
        <v>0.162118426411</v>
      </c>
    </row>
    <row r="4114" ht="15.75" customHeight="1">
      <c r="A4114" s="1" t="str">
        <f t="shared" si="350"/>
        <v>EFTUD2</v>
      </c>
      <c r="B4114" s="1" t="s">
        <v>39</v>
      </c>
      <c r="C4114" s="1">
        <v>4.2976761E7</v>
      </c>
      <c r="D4114" s="1" t="s">
        <v>8</v>
      </c>
      <c r="E4114" s="1">
        <v>24.0</v>
      </c>
      <c r="F4114" s="1" t="s">
        <v>4137</v>
      </c>
      <c r="G4114" s="1">
        <v>0.180634969523</v>
      </c>
    </row>
    <row r="4115" ht="15.75" customHeight="1">
      <c r="A4115" s="1" t="str">
        <f t="shared" si="350"/>
        <v>EFTUD2</v>
      </c>
      <c r="B4115" s="1" t="s">
        <v>39</v>
      </c>
      <c r="C4115" s="1">
        <v>4.2976917E7</v>
      </c>
      <c r="D4115" s="1" t="s">
        <v>14</v>
      </c>
      <c r="E4115" s="1">
        <v>21.0</v>
      </c>
      <c r="F4115" s="1" t="s">
        <v>4138</v>
      </c>
      <c r="G4115" s="1">
        <v>-0.0177755249559</v>
      </c>
    </row>
    <row r="4116" ht="15.75" customHeight="1">
      <c r="A4116" s="1" t="str">
        <f t="shared" si="350"/>
        <v>EFTUD2</v>
      </c>
      <c r="B4116" s="1" t="s">
        <v>39</v>
      </c>
      <c r="C4116" s="1">
        <v>4.2976714E7</v>
      </c>
      <c r="D4116" s="1" t="s">
        <v>8</v>
      </c>
      <c r="E4116" s="1">
        <v>22.0</v>
      </c>
      <c r="F4116" s="1" t="s">
        <v>4139</v>
      </c>
      <c r="G4116" s="1">
        <v>0.877015125958</v>
      </c>
    </row>
    <row r="4117" ht="15.75" customHeight="1">
      <c r="A4117" s="1" t="str">
        <f t="shared" si="350"/>
        <v>EFTUD2</v>
      </c>
      <c r="B4117" s="1" t="s">
        <v>39</v>
      </c>
      <c r="C4117" s="1">
        <v>4.2976704E7</v>
      </c>
      <c r="D4117" s="1" t="s">
        <v>8</v>
      </c>
      <c r="E4117" s="1">
        <v>22.0</v>
      </c>
      <c r="F4117" s="1" t="s">
        <v>4140</v>
      </c>
      <c r="G4117" s="1">
        <v>1.17784566946</v>
      </c>
    </row>
    <row r="4118" ht="15.75" customHeight="1">
      <c r="A4118" s="1" t="str">
        <f t="shared" si="350"/>
        <v>EFTUD2</v>
      </c>
      <c r="B4118" s="1" t="s">
        <v>39</v>
      </c>
      <c r="C4118" s="1">
        <v>4.2976662E7</v>
      </c>
      <c r="D4118" s="1" t="s">
        <v>8</v>
      </c>
      <c r="E4118" s="1">
        <v>24.0</v>
      </c>
      <c r="F4118" s="1" t="s">
        <v>4141</v>
      </c>
      <c r="G4118" s="1">
        <v>0.0118133937877</v>
      </c>
    </row>
    <row r="4119" ht="15.75" customHeight="1">
      <c r="A4119" s="1" t="str">
        <f t="shared" si="350"/>
        <v>EFTUD2</v>
      </c>
      <c r="B4119" s="1" t="s">
        <v>39</v>
      </c>
      <c r="C4119" s="1">
        <v>4.297664E7</v>
      </c>
      <c r="D4119" s="1" t="s">
        <v>8</v>
      </c>
      <c r="E4119" s="1">
        <v>24.0</v>
      </c>
      <c r="F4119" s="1" t="s">
        <v>4142</v>
      </c>
      <c r="G4119" s="1">
        <v>0.0198311859344</v>
      </c>
    </row>
    <row r="4120" ht="15.75" customHeight="1">
      <c r="A4120" s="1" t="str">
        <f t="shared" si="350"/>
        <v>EFTUD2</v>
      </c>
      <c r="B4120" s="1" t="s">
        <v>39</v>
      </c>
      <c r="C4120" s="1">
        <v>4.2976586E7</v>
      </c>
      <c r="D4120" s="1" t="s">
        <v>8</v>
      </c>
      <c r="E4120" s="1">
        <v>23.0</v>
      </c>
      <c r="F4120" s="1" t="s">
        <v>4143</v>
      </c>
      <c r="G4120" s="1">
        <v>0.357081504549</v>
      </c>
    </row>
    <row r="4121" ht="15.75" customHeight="1">
      <c r="A4121" s="1" t="str">
        <f t="shared" si="350"/>
        <v>EFTUD2</v>
      </c>
      <c r="B4121" s="1" t="s">
        <v>39</v>
      </c>
      <c r="C4121" s="1">
        <v>4.2976514E7</v>
      </c>
      <c r="D4121" s="1" t="s">
        <v>8</v>
      </c>
      <c r="E4121" s="1">
        <v>21.0</v>
      </c>
      <c r="F4121" s="1" t="s">
        <v>4144</v>
      </c>
      <c r="G4121" s="1">
        <v>0.0197620450972</v>
      </c>
    </row>
    <row r="4122" ht="15.75" customHeight="1">
      <c r="A4122" s="1" t="str">
        <f t="shared" si="350"/>
        <v>EFTUD2</v>
      </c>
      <c r="B4122" s="1" t="s">
        <v>39</v>
      </c>
      <c r="C4122" s="1">
        <v>4.2976792E7</v>
      </c>
      <c r="D4122" s="1" t="s">
        <v>8</v>
      </c>
      <c r="E4122" s="1">
        <v>24.0</v>
      </c>
      <c r="F4122" s="1" t="s">
        <v>4145</v>
      </c>
      <c r="G4122" s="1">
        <v>0.355620556983</v>
      </c>
    </row>
    <row r="4123" ht="15.75" customHeight="1">
      <c r="A4123" s="1" t="str">
        <f t="shared" si="350"/>
        <v>EFTUD2</v>
      </c>
      <c r="B4123" s="1" t="s">
        <v>39</v>
      </c>
      <c r="C4123" s="1">
        <v>4.2976936E7</v>
      </c>
      <c r="D4123" s="1" t="s">
        <v>8</v>
      </c>
      <c r="E4123" s="1">
        <v>23.0</v>
      </c>
      <c r="F4123" s="1" t="s">
        <v>4146</v>
      </c>
      <c r="G4123" s="1">
        <v>2.56660809868E-4</v>
      </c>
    </row>
    <row r="4124" ht="15.75" customHeight="1">
      <c r="A4124" s="1" t="str">
        <f t="shared" si="350"/>
        <v>EFTUD2</v>
      </c>
      <c r="B4124" s="1" t="s">
        <v>39</v>
      </c>
      <c r="C4124" s="1">
        <v>4.2976925E7</v>
      </c>
      <c r="D4124" s="1" t="s">
        <v>14</v>
      </c>
      <c r="E4124" s="1">
        <v>24.0</v>
      </c>
      <c r="F4124" s="1" t="s">
        <v>4147</v>
      </c>
      <c r="G4124" s="1">
        <v>-0.0283200840711</v>
      </c>
    </row>
    <row r="4125" ht="15.75" customHeight="1">
      <c r="A4125" s="1" t="str">
        <f t="shared" si="350"/>
        <v>EFTUD2</v>
      </c>
      <c r="B4125" s="1" t="s">
        <v>39</v>
      </c>
      <c r="C4125" s="1">
        <v>4.2976586E7</v>
      </c>
      <c r="D4125" s="1" t="s">
        <v>8</v>
      </c>
      <c r="E4125" s="1">
        <v>24.0</v>
      </c>
      <c r="F4125" s="1" t="s">
        <v>4148</v>
      </c>
      <c r="G4125" s="1">
        <v>0.358527952378</v>
      </c>
    </row>
    <row r="4126" ht="15.75" customHeight="1">
      <c r="A4126" s="1" t="str">
        <f t="shared" si="350"/>
        <v>EFTUD2</v>
      </c>
      <c r="B4126" s="1" t="s">
        <v>39</v>
      </c>
      <c r="C4126" s="1">
        <v>4.2976864E7</v>
      </c>
      <c r="D4126" s="1" t="s">
        <v>14</v>
      </c>
      <c r="E4126" s="1">
        <v>24.0</v>
      </c>
      <c r="F4126" s="1" t="s">
        <v>4149</v>
      </c>
      <c r="G4126" s="1">
        <v>0.00792084684623</v>
      </c>
    </row>
    <row r="4127" ht="15.75" customHeight="1">
      <c r="A4127" s="1" t="str">
        <f t="shared" si="350"/>
        <v>EFTUD2</v>
      </c>
      <c r="B4127" s="1" t="s">
        <v>39</v>
      </c>
      <c r="C4127" s="1">
        <v>4.2976887E7</v>
      </c>
      <c r="D4127" s="1" t="s">
        <v>8</v>
      </c>
      <c r="E4127" s="1">
        <v>22.0</v>
      </c>
      <c r="F4127" s="1" t="s">
        <v>4150</v>
      </c>
      <c r="G4127" s="1">
        <v>-0.00463224170232</v>
      </c>
    </row>
    <row r="4128" ht="15.75" customHeight="1">
      <c r="A4128" s="1" t="str">
        <f t="shared" si="350"/>
        <v>EFTUD2</v>
      </c>
      <c r="B4128" s="1" t="s">
        <v>39</v>
      </c>
      <c r="C4128" s="1">
        <v>4.2976912E7</v>
      </c>
      <c r="D4128" s="1" t="s">
        <v>14</v>
      </c>
      <c r="E4128" s="1">
        <v>23.0</v>
      </c>
      <c r="F4128" s="1" t="s">
        <v>4151</v>
      </c>
      <c r="G4128" s="1">
        <v>0.0183338737434</v>
      </c>
    </row>
    <row r="4129" ht="15.75" customHeight="1">
      <c r="A4129" s="1" t="str">
        <f t="shared" si="350"/>
        <v>EFTUD2</v>
      </c>
      <c r="B4129" s="1" t="s">
        <v>39</v>
      </c>
      <c r="C4129" s="1">
        <v>4.2976772E7</v>
      </c>
      <c r="D4129" s="1" t="s">
        <v>8</v>
      </c>
      <c r="E4129" s="1">
        <v>24.0</v>
      </c>
      <c r="F4129" s="1" t="s">
        <v>4152</v>
      </c>
      <c r="G4129" s="1">
        <v>0.945139204581</v>
      </c>
    </row>
    <row r="4130" ht="15.75" customHeight="1">
      <c r="A4130" s="1" t="str">
        <f t="shared" si="350"/>
        <v>EFTUD2</v>
      </c>
      <c r="B4130" s="1" t="s">
        <v>39</v>
      </c>
      <c r="C4130" s="1">
        <v>4.2976714E7</v>
      </c>
      <c r="D4130" s="1" t="s">
        <v>8</v>
      </c>
      <c r="E4130" s="1">
        <v>23.0</v>
      </c>
      <c r="F4130" s="1" t="s">
        <v>4153</v>
      </c>
      <c r="G4130" s="1">
        <v>0.779497508297</v>
      </c>
    </row>
    <row r="4131" ht="15.75" customHeight="1">
      <c r="A4131" s="1" t="str">
        <f t="shared" si="350"/>
        <v>EFTUD2</v>
      </c>
      <c r="B4131" s="1" t="s">
        <v>39</v>
      </c>
      <c r="C4131" s="1">
        <v>4.2976705E7</v>
      </c>
      <c r="D4131" s="1" t="s">
        <v>8</v>
      </c>
      <c r="E4131" s="1">
        <v>24.0</v>
      </c>
      <c r="F4131" s="1" t="s">
        <v>4154</v>
      </c>
      <c r="G4131" s="1">
        <v>0.233671006806</v>
      </c>
    </row>
    <row r="4132" ht="15.75" customHeight="1">
      <c r="A4132" s="1" t="str">
        <f t="shared" si="350"/>
        <v>EFTUD2</v>
      </c>
      <c r="B4132" s="1" t="s">
        <v>39</v>
      </c>
      <c r="C4132" s="1">
        <v>4.2976787E7</v>
      </c>
      <c r="D4132" s="1" t="s">
        <v>8</v>
      </c>
      <c r="E4132" s="1">
        <v>23.0</v>
      </c>
      <c r="F4132" s="1" t="s">
        <v>4155</v>
      </c>
      <c r="G4132" s="1">
        <v>0.496044785638</v>
      </c>
    </row>
    <row r="4133" ht="15.75" customHeight="1">
      <c r="A4133" s="1" t="str">
        <f t="shared" si="350"/>
        <v>EFTUD2</v>
      </c>
      <c r="B4133" s="1" t="s">
        <v>39</v>
      </c>
      <c r="C4133" s="1">
        <v>4.2976618E7</v>
      </c>
      <c r="D4133" s="1" t="s">
        <v>8</v>
      </c>
      <c r="E4133" s="1">
        <v>24.0</v>
      </c>
      <c r="F4133" s="1" t="s">
        <v>4156</v>
      </c>
      <c r="G4133" s="1">
        <v>-0.0105991252251</v>
      </c>
    </row>
    <row r="4134" ht="15.75" customHeight="1">
      <c r="A4134" s="1" t="str">
        <f t="shared" ref="A4134:A4143" si="351">"EIF1AX"</f>
        <v>EIF1AX</v>
      </c>
      <c r="B4134" s="1" t="s">
        <v>50</v>
      </c>
      <c r="C4134" s="1">
        <v>2.0159753E7</v>
      </c>
      <c r="D4134" s="1" t="s">
        <v>14</v>
      </c>
      <c r="E4134" s="1">
        <v>23.0</v>
      </c>
      <c r="F4134" s="1" t="s">
        <v>4157</v>
      </c>
      <c r="G4134" s="1">
        <v>0.10453363943</v>
      </c>
    </row>
    <row r="4135" ht="15.75" customHeight="1">
      <c r="A4135" s="1" t="str">
        <f t="shared" si="351"/>
        <v>EIF1AX</v>
      </c>
      <c r="B4135" s="1" t="s">
        <v>50</v>
      </c>
      <c r="C4135" s="1">
        <v>2.0159985E7</v>
      </c>
      <c r="D4135" s="1" t="s">
        <v>8</v>
      </c>
      <c r="E4135" s="1">
        <v>24.0</v>
      </c>
      <c r="F4135" s="1" t="s">
        <v>4158</v>
      </c>
      <c r="G4135" s="1">
        <v>0.928774842746</v>
      </c>
    </row>
    <row r="4136" ht="15.75" customHeight="1">
      <c r="A4136" s="1" t="str">
        <f t="shared" si="351"/>
        <v>EIF1AX</v>
      </c>
      <c r="B4136" s="1" t="s">
        <v>50</v>
      </c>
      <c r="C4136" s="1">
        <v>2.0159689E7</v>
      </c>
      <c r="D4136" s="1" t="s">
        <v>8</v>
      </c>
      <c r="E4136" s="1">
        <v>25.0</v>
      </c>
      <c r="F4136" s="1" t="s">
        <v>4159</v>
      </c>
      <c r="G4136" s="1">
        <v>0.0346303826225</v>
      </c>
    </row>
    <row r="4137" ht="15.75" customHeight="1">
      <c r="A4137" s="1" t="str">
        <f t="shared" si="351"/>
        <v>EIF1AX</v>
      </c>
      <c r="B4137" s="1" t="s">
        <v>50</v>
      </c>
      <c r="C4137" s="1">
        <v>2.0159713E7</v>
      </c>
      <c r="D4137" s="1" t="s">
        <v>8</v>
      </c>
      <c r="E4137" s="1">
        <v>24.0</v>
      </c>
      <c r="F4137" s="1" t="s">
        <v>4160</v>
      </c>
      <c r="G4137" s="1">
        <v>0.0840268536801</v>
      </c>
    </row>
    <row r="4138" ht="15.75" customHeight="1">
      <c r="A4138" s="1" t="str">
        <f t="shared" si="351"/>
        <v>EIF1AX</v>
      </c>
      <c r="B4138" s="1" t="s">
        <v>50</v>
      </c>
      <c r="C4138" s="1">
        <v>2.015972E7</v>
      </c>
      <c r="D4138" s="1" t="s">
        <v>8</v>
      </c>
      <c r="E4138" s="1">
        <v>23.0</v>
      </c>
      <c r="F4138" s="1" t="s">
        <v>4161</v>
      </c>
      <c r="G4138" s="1">
        <v>1.02234157691</v>
      </c>
    </row>
    <row r="4139" ht="15.75" customHeight="1">
      <c r="A4139" s="1" t="str">
        <f t="shared" si="351"/>
        <v>EIF1AX</v>
      </c>
      <c r="B4139" s="1" t="s">
        <v>50</v>
      </c>
      <c r="C4139" s="1">
        <v>2.0159957E7</v>
      </c>
      <c r="D4139" s="1" t="s">
        <v>8</v>
      </c>
      <c r="E4139" s="1">
        <v>24.0</v>
      </c>
      <c r="F4139" s="1" t="s">
        <v>4162</v>
      </c>
      <c r="G4139" s="1">
        <v>0.79817592125</v>
      </c>
    </row>
    <row r="4140" ht="15.75" customHeight="1">
      <c r="A4140" s="1" t="str">
        <f t="shared" si="351"/>
        <v>EIF1AX</v>
      </c>
      <c r="B4140" s="1" t="s">
        <v>50</v>
      </c>
      <c r="C4140" s="1">
        <v>2.0159998E7</v>
      </c>
      <c r="D4140" s="1" t="s">
        <v>14</v>
      </c>
      <c r="E4140" s="1">
        <v>25.0</v>
      </c>
      <c r="F4140" s="1" t="s">
        <v>4163</v>
      </c>
      <c r="G4140" s="1">
        <v>0.0767358212639</v>
      </c>
    </row>
    <row r="4141" ht="15.75" customHeight="1">
      <c r="A4141" s="1" t="str">
        <f t="shared" si="351"/>
        <v>EIF1AX</v>
      </c>
      <c r="B4141" s="1" t="s">
        <v>50</v>
      </c>
      <c r="C4141" s="1">
        <v>2.015998E7</v>
      </c>
      <c r="D4141" s="1" t="s">
        <v>8</v>
      </c>
      <c r="E4141" s="1">
        <v>25.0</v>
      </c>
      <c r="F4141" s="1" t="s">
        <v>4164</v>
      </c>
      <c r="G4141" s="1">
        <v>0.172909774515</v>
      </c>
    </row>
    <row r="4142" ht="15.75" customHeight="1">
      <c r="A4142" s="1" t="str">
        <f t="shared" si="351"/>
        <v>EIF1AX</v>
      </c>
      <c r="B4142" s="1" t="s">
        <v>50</v>
      </c>
      <c r="C4142" s="1">
        <v>2.0159687E7</v>
      </c>
      <c r="D4142" s="1" t="s">
        <v>14</v>
      </c>
      <c r="E4142" s="1">
        <v>23.0</v>
      </c>
      <c r="F4142" s="1" t="s">
        <v>4165</v>
      </c>
      <c r="G4142" s="1">
        <v>0.0570042042101</v>
      </c>
    </row>
    <row r="4143" ht="15.75" customHeight="1">
      <c r="A4143" s="1" t="str">
        <f t="shared" si="351"/>
        <v>EIF1AX</v>
      </c>
      <c r="B4143" s="1" t="s">
        <v>50</v>
      </c>
      <c r="C4143" s="1">
        <v>2.0159725E7</v>
      </c>
      <c r="D4143" s="1" t="s">
        <v>14</v>
      </c>
      <c r="E4143" s="1">
        <v>24.0</v>
      </c>
      <c r="F4143" s="1" t="s">
        <v>4166</v>
      </c>
      <c r="G4143" s="1">
        <v>1.04888358034</v>
      </c>
    </row>
    <row r="4144" ht="15.75" customHeight="1">
      <c r="A4144" s="1" t="str">
        <f t="shared" ref="A4144:A4153" si="352">"EIF2AK1"</f>
        <v>EIF2AK1</v>
      </c>
      <c r="B4144" s="1" t="s">
        <v>715</v>
      </c>
      <c r="C4144" s="1">
        <v>6098719.0</v>
      </c>
      <c r="D4144" s="1" t="s">
        <v>14</v>
      </c>
      <c r="E4144" s="1">
        <v>23.0</v>
      </c>
      <c r="F4144" s="1" t="s">
        <v>4167</v>
      </c>
      <c r="G4144" s="1">
        <v>0.846697370523</v>
      </c>
    </row>
    <row r="4145" ht="15.75" customHeight="1">
      <c r="A4145" s="1" t="str">
        <f t="shared" si="352"/>
        <v>EIF2AK1</v>
      </c>
      <c r="B4145" s="1" t="s">
        <v>715</v>
      </c>
      <c r="C4145" s="1">
        <v>6098590.0</v>
      </c>
      <c r="D4145" s="1" t="s">
        <v>8</v>
      </c>
      <c r="E4145" s="1">
        <v>23.0</v>
      </c>
      <c r="F4145" s="1" t="s">
        <v>4168</v>
      </c>
      <c r="G4145" s="1">
        <v>0.876266261182</v>
      </c>
    </row>
    <row r="4146" ht="15.75" customHeight="1">
      <c r="A4146" s="1" t="str">
        <f t="shared" si="352"/>
        <v>EIF2AK1</v>
      </c>
      <c r="B4146" s="1" t="s">
        <v>715</v>
      </c>
      <c r="C4146" s="1">
        <v>6098616.0</v>
      </c>
      <c r="D4146" s="1" t="s">
        <v>8</v>
      </c>
      <c r="E4146" s="1">
        <v>24.0</v>
      </c>
      <c r="F4146" s="1" t="s">
        <v>4169</v>
      </c>
      <c r="G4146" s="1">
        <v>0.171722520374</v>
      </c>
    </row>
    <row r="4147" ht="15.75" customHeight="1">
      <c r="A4147" s="1" t="str">
        <f t="shared" si="352"/>
        <v>EIF2AK1</v>
      </c>
      <c r="B4147" s="1" t="s">
        <v>715</v>
      </c>
      <c r="C4147" s="1">
        <v>6098704.0</v>
      </c>
      <c r="D4147" s="1" t="s">
        <v>8</v>
      </c>
      <c r="E4147" s="1">
        <v>24.0</v>
      </c>
      <c r="F4147" s="1" t="s">
        <v>4170</v>
      </c>
      <c r="G4147" s="1">
        <v>0.357457175279</v>
      </c>
    </row>
    <row r="4148" ht="15.75" customHeight="1">
      <c r="A4148" s="1" t="str">
        <f t="shared" si="352"/>
        <v>EIF2AK1</v>
      </c>
      <c r="B4148" s="1" t="s">
        <v>715</v>
      </c>
      <c r="C4148" s="1">
        <v>6098720.0</v>
      </c>
      <c r="D4148" s="1" t="s">
        <v>8</v>
      </c>
      <c r="E4148" s="1">
        <v>24.0</v>
      </c>
      <c r="F4148" s="1" t="s">
        <v>4171</v>
      </c>
      <c r="G4148" s="1">
        <v>0.046453250663</v>
      </c>
    </row>
    <row r="4149" ht="15.75" customHeight="1">
      <c r="A4149" s="1" t="str">
        <f t="shared" si="352"/>
        <v>EIF2AK1</v>
      </c>
      <c r="B4149" s="1" t="s">
        <v>715</v>
      </c>
      <c r="C4149" s="1">
        <v>6098789.0</v>
      </c>
      <c r="D4149" s="1" t="s">
        <v>8</v>
      </c>
      <c r="E4149" s="1">
        <v>23.0</v>
      </c>
      <c r="F4149" s="1" t="s">
        <v>4172</v>
      </c>
      <c r="G4149" s="1">
        <v>0.396022933434</v>
      </c>
    </row>
    <row r="4150" ht="15.75" customHeight="1">
      <c r="A4150" s="1" t="str">
        <f t="shared" si="352"/>
        <v>EIF2AK1</v>
      </c>
      <c r="B4150" s="1" t="s">
        <v>715</v>
      </c>
      <c r="C4150" s="1">
        <v>6098865.0</v>
      </c>
      <c r="D4150" s="1" t="s">
        <v>14</v>
      </c>
      <c r="E4150" s="1">
        <v>23.0</v>
      </c>
      <c r="F4150" s="1" t="s">
        <v>4173</v>
      </c>
      <c r="G4150" s="1">
        <v>0.0617689492781</v>
      </c>
    </row>
    <row r="4151" ht="15.75" customHeight="1">
      <c r="A4151" s="1" t="str">
        <f t="shared" si="352"/>
        <v>EIF2AK1</v>
      </c>
      <c r="B4151" s="1" t="s">
        <v>715</v>
      </c>
      <c r="C4151" s="1">
        <v>6098801.0</v>
      </c>
      <c r="D4151" s="1" t="s">
        <v>14</v>
      </c>
      <c r="E4151" s="1">
        <v>23.0</v>
      </c>
      <c r="F4151" s="1" t="s">
        <v>4174</v>
      </c>
      <c r="G4151" s="1">
        <v>0.545682267594</v>
      </c>
    </row>
    <row r="4152" ht="15.75" customHeight="1">
      <c r="A4152" s="1" t="str">
        <f t="shared" si="352"/>
        <v>EIF2AK1</v>
      </c>
      <c r="B4152" s="1" t="s">
        <v>715</v>
      </c>
      <c r="C4152" s="1">
        <v>6098815.0</v>
      </c>
      <c r="D4152" s="1" t="s">
        <v>8</v>
      </c>
      <c r="E4152" s="1">
        <v>24.0</v>
      </c>
      <c r="F4152" s="1" t="s">
        <v>4175</v>
      </c>
      <c r="G4152" s="1">
        <v>1.27703636829</v>
      </c>
    </row>
    <row r="4153" ht="15.75" customHeight="1">
      <c r="A4153" s="1" t="str">
        <f t="shared" si="352"/>
        <v>EIF2AK1</v>
      </c>
      <c r="B4153" s="1" t="s">
        <v>715</v>
      </c>
      <c r="C4153" s="1">
        <v>6098754.0</v>
      </c>
      <c r="D4153" s="1" t="s">
        <v>8</v>
      </c>
      <c r="E4153" s="1">
        <v>24.0</v>
      </c>
      <c r="F4153" s="1" t="s">
        <v>4176</v>
      </c>
      <c r="G4153" s="1">
        <v>0.216308386935</v>
      </c>
    </row>
    <row r="4154" ht="15.75" customHeight="1">
      <c r="A4154" s="1" t="str">
        <f t="shared" ref="A4154:A4163" si="353">"EIF2AK3"</f>
        <v>EIF2AK3</v>
      </c>
      <c r="B4154" s="1" t="s">
        <v>256</v>
      </c>
      <c r="C4154" s="1">
        <v>8.8926995E7</v>
      </c>
      <c r="D4154" s="1" t="s">
        <v>8</v>
      </c>
      <c r="E4154" s="1">
        <v>23.0</v>
      </c>
      <c r="F4154" s="1" t="s">
        <v>4177</v>
      </c>
      <c r="G4154" s="1">
        <v>0.0334012062398</v>
      </c>
    </row>
    <row r="4155" ht="15.75" customHeight="1">
      <c r="A4155" s="1" t="str">
        <f t="shared" si="353"/>
        <v>EIF2AK3</v>
      </c>
      <c r="B4155" s="1" t="s">
        <v>256</v>
      </c>
      <c r="C4155" s="1">
        <v>8.89269E7</v>
      </c>
      <c r="D4155" s="1" t="s">
        <v>8</v>
      </c>
      <c r="E4155" s="1">
        <v>23.0</v>
      </c>
      <c r="F4155" s="1" t="s">
        <v>4178</v>
      </c>
      <c r="G4155" s="1">
        <v>0.960499854262</v>
      </c>
    </row>
    <row r="4156" ht="15.75" customHeight="1">
      <c r="A4156" s="1" t="str">
        <f t="shared" si="353"/>
        <v>EIF2AK3</v>
      </c>
      <c r="B4156" s="1" t="s">
        <v>256</v>
      </c>
      <c r="C4156" s="1">
        <v>8.8926935E7</v>
      </c>
      <c r="D4156" s="1" t="s">
        <v>14</v>
      </c>
      <c r="E4156" s="1">
        <v>23.0</v>
      </c>
      <c r="F4156" s="1" t="s">
        <v>4179</v>
      </c>
      <c r="G4156" s="1">
        <v>1.05347014396</v>
      </c>
    </row>
    <row r="4157" ht="15.75" customHeight="1">
      <c r="A4157" s="1" t="str">
        <f t="shared" si="353"/>
        <v>EIF2AK3</v>
      </c>
      <c r="B4157" s="1" t="s">
        <v>256</v>
      </c>
      <c r="C4157" s="1">
        <v>8.8926908E7</v>
      </c>
      <c r="D4157" s="1" t="s">
        <v>14</v>
      </c>
      <c r="E4157" s="1">
        <v>24.0</v>
      </c>
      <c r="F4157" s="1" t="s">
        <v>4180</v>
      </c>
      <c r="G4157" s="1">
        <v>0.195506028901</v>
      </c>
    </row>
    <row r="4158" ht="15.75" customHeight="1">
      <c r="A4158" s="1" t="str">
        <f t="shared" si="353"/>
        <v>EIF2AK3</v>
      </c>
      <c r="B4158" s="1" t="s">
        <v>256</v>
      </c>
      <c r="C4158" s="1">
        <v>8.8927112E7</v>
      </c>
      <c r="D4158" s="1" t="s">
        <v>8</v>
      </c>
      <c r="E4158" s="1">
        <v>23.0</v>
      </c>
      <c r="F4158" s="1" t="s">
        <v>4181</v>
      </c>
      <c r="G4158" s="1">
        <v>-0.0100935394066</v>
      </c>
    </row>
    <row r="4159" ht="15.75" customHeight="1">
      <c r="A4159" s="1" t="str">
        <f t="shared" si="353"/>
        <v>EIF2AK3</v>
      </c>
      <c r="B4159" s="1" t="s">
        <v>256</v>
      </c>
      <c r="C4159" s="1">
        <v>8.8927093E7</v>
      </c>
      <c r="D4159" s="1" t="s">
        <v>8</v>
      </c>
      <c r="E4159" s="1">
        <v>24.0</v>
      </c>
      <c r="F4159" s="1" t="s">
        <v>4182</v>
      </c>
      <c r="G4159" s="1">
        <v>0.196349121391</v>
      </c>
    </row>
    <row r="4160" ht="15.75" customHeight="1">
      <c r="A4160" s="1" t="str">
        <f t="shared" si="353"/>
        <v>EIF2AK3</v>
      </c>
      <c r="B4160" s="1" t="s">
        <v>256</v>
      </c>
      <c r="C4160" s="1">
        <v>8.8927012E7</v>
      </c>
      <c r="D4160" s="1" t="s">
        <v>8</v>
      </c>
      <c r="E4160" s="1">
        <v>24.0</v>
      </c>
      <c r="F4160" s="1" t="s">
        <v>4183</v>
      </c>
      <c r="G4160" s="1">
        <v>0.124741172974</v>
      </c>
    </row>
    <row r="4161" ht="15.75" customHeight="1">
      <c r="A4161" s="1" t="str">
        <f t="shared" si="353"/>
        <v>EIF2AK3</v>
      </c>
      <c r="B4161" s="1" t="s">
        <v>256</v>
      </c>
      <c r="C4161" s="1">
        <v>8.8926967E7</v>
      </c>
      <c r="D4161" s="1" t="s">
        <v>8</v>
      </c>
      <c r="E4161" s="1">
        <v>24.0</v>
      </c>
      <c r="F4161" s="1" t="s">
        <v>4184</v>
      </c>
      <c r="G4161" s="1">
        <v>0.751482058859</v>
      </c>
    </row>
    <row r="4162" ht="15.75" customHeight="1">
      <c r="A4162" s="1" t="str">
        <f t="shared" si="353"/>
        <v>EIF2AK3</v>
      </c>
      <c r="B4162" s="1" t="s">
        <v>256</v>
      </c>
      <c r="C4162" s="1">
        <v>8.8926929E7</v>
      </c>
      <c r="D4162" s="1" t="s">
        <v>8</v>
      </c>
      <c r="E4162" s="1">
        <v>24.0</v>
      </c>
      <c r="F4162" s="1" t="s">
        <v>4185</v>
      </c>
      <c r="G4162" s="1">
        <v>0.919274769525</v>
      </c>
    </row>
    <row r="4163" ht="15.75" customHeight="1">
      <c r="A4163" s="1" t="str">
        <f t="shared" si="353"/>
        <v>EIF2AK3</v>
      </c>
      <c r="B4163" s="1" t="s">
        <v>256</v>
      </c>
      <c r="C4163" s="1">
        <v>8.8926841E7</v>
      </c>
      <c r="D4163" s="1" t="s">
        <v>8</v>
      </c>
      <c r="E4163" s="1">
        <v>24.0</v>
      </c>
      <c r="F4163" s="1" t="s">
        <v>4186</v>
      </c>
      <c r="G4163" s="1">
        <v>0.986030001779</v>
      </c>
    </row>
    <row r="4164" ht="15.75" customHeight="1">
      <c r="A4164" s="1" t="str">
        <f t="shared" ref="A4164:A4172" si="354">"EIF2B2"</f>
        <v>EIF2B2</v>
      </c>
      <c r="B4164" s="1" t="s">
        <v>135</v>
      </c>
      <c r="C4164" s="1">
        <v>7.5469856E7</v>
      </c>
      <c r="D4164" s="1" t="s">
        <v>14</v>
      </c>
      <c r="E4164" s="1">
        <v>23.0</v>
      </c>
      <c r="F4164" s="1" t="s">
        <v>4187</v>
      </c>
      <c r="G4164" s="1">
        <v>0.901796617634</v>
      </c>
    </row>
    <row r="4165" ht="15.75" customHeight="1">
      <c r="A4165" s="1" t="str">
        <f t="shared" si="354"/>
        <v>EIF2B2</v>
      </c>
      <c r="B4165" s="1" t="s">
        <v>135</v>
      </c>
      <c r="C4165" s="1">
        <v>7.5469888E7</v>
      </c>
      <c r="D4165" s="1" t="s">
        <v>14</v>
      </c>
      <c r="E4165" s="1">
        <v>24.0</v>
      </c>
      <c r="F4165" s="1" t="s">
        <v>4188</v>
      </c>
      <c r="G4165" s="1">
        <v>0.615113057054</v>
      </c>
    </row>
    <row r="4166" ht="15.75" customHeight="1">
      <c r="A4166" s="1" t="str">
        <f t="shared" si="354"/>
        <v>EIF2B2</v>
      </c>
      <c r="B4166" s="1" t="s">
        <v>135</v>
      </c>
      <c r="C4166" s="1">
        <v>7.5469592E7</v>
      </c>
      <c r="D4166" s="1" t="s">
        <v>8</v>
      </c>
      <c r="E4166" s="1">
        <v>24.0</v>
      </c>
      <c r="F4166" s="1" t="s">
        <v>4189</v>
      </c>
      <c r="G4166" s="1">
        <v>0.409583870162</v>
      </c>
    </row>
    <row r="4167" ht="15.75" customHeight="1">
      <c r="A4167" s="1" t="str">
        <f t="shared" si="354"/>
        <v>EIF2B2</v>
      </c>
      <c r="B4167" s="1" t="s">
        <v>135</v>
      </c>
      <c r="C4167" s="1">
        <v>7.546962E7</v>
      </c>
      <c r="D4167" s="1" t="s">
        <v>8</v>
      </c>
      <c r="E4167" s="1">
        <v>24.0</v>
      </c>
      <c r="F4167" s="1" t="s">
        <v>4190</v>
      </c>
      <c r="G4167" s="1">
        <v>0.0978468229168</v>
      </c>
    </row>
    <row r="4168" ht="15.75" customHeight="1">
      <c r="A4168" s="1" t="str">
        <f t="shared" si="354"/>
        <v>EIF2B2</v>
      </c>
      <c r="B4168" s="1" t="s">
        <v>135</v>
      </c>
      <c r="C4168" s="1">
        <v>7.5469765E7</v>
      </c>
      <c r="D4168" s="1" t="s">
        <v>14</v>
      </c>
      <c r="E4168" s="1">
        <v>24.0</v>
      </c>
      <c r="F4168" s="1" t="s">
        <v>4191</v>
      </c>
      <c r="G4168" s="1">
        <v>0.0760528522669</v>
      </c>
    </row>
    <row r="4169" ht="15.75" customHeight="1">
      <c r="A4169" s="1" t="str">
        <f t="shared" si="354"/>
        <v>EIF2B2</v>
      </c>
      <c r="B4169" s="1" t="s">
        <v>135</v>
      </c>
      <c r="C4169" s="1">
        <v>7.5469715E7</v>
      </c>
      <c r="D4169" s="1" t="s">
        <v>14</v>
      </c>
      <c r="E4169" s="1">
        <v>24.0</v>
      </c>
      <c r="F4169" s="1" t="s">
        <v>4192</v>
      </c>
      <c r="G4169" s="1">
        <v>0.801402424323</v>
      </c>
    </row>
    <row r="4170" ht="15.75" customHeight="1">
      <c r="A4170" s="1" t="str">
        <f t="shared" si="354"/>
        <v>EIF2B2</v>
      </c>
      <c r="B4170" s="1" t="s">
        <v>135</v>
      </c>
      <c r="C4170" s="1">
        <v>7.5469699E7</v>
      </c>
      <c r="D4170" s="1" t="s">
        <v>14</v>
      </c>
      <c r="E4170" s="1">
        <v>23.0</v>
      </c>
      <c r="F4170" s="1" t="s">
        <v>4193</v>
      </c>
      <c r="G4170" s="1">
        <v>0.219997911729</v>
      </c>
    </row>
    <row r="4171" ht="15.75" customHeight="1">
      <c r="A4171" s="1" t="str">
        <f t="shared" si="354"/>
        <v>EIF2B2</v>
      </c>
      <c r="B4171" s="1" t="s">
        <v>135</v>
      </c>
      <c r="C4171" s="1">
        <v>7.5469696E7</v>
      </c>
      <c r="D4171" s="1" t="s">
        <v>8</v>
      </c>
      <c r="E4171" s="1">
        <v>23.0</v>
      </c>
      <c r="F4171" s="1" t="s">
        <v>4194</v>
      </c>
      <c r="G4171" s="1">
        <v>0.544994228471</v>
      </c>
    </row>
    <row r="4172" ht="15.75" customHeight="1">
      <c r="A4172" s="1" t="str">
        <f t="shared" si="354"/>
        <v>EIF2B2</v>
      </c>
      <c r="B4172" s="1" t="s">
        <v>135</v>
      </c>
      <c r="C4172" s="1">
        <v>7.5469662E7</v>
      </c>
      <c r="D4172" s="1" t="s">
        <v>8</v>
      </c>
      <c r="E4172" s="1">
        <v>24.0</v>
      </c>
      <c r="F4172" s="1" t="s">
        <v>4195</v>
      </c>
      <c r="G4172" s="1">
        <v>1.29680095804</v>
      </c>
    </row>
    <row r="4173" ht="15.75" customHeight="1">
      <c r="A4173" s="1" t="str">
        <f t="shared" ref="A4173:A4192" si="355">"EIF2B3"</f>
        <v>EIF2B3</v>
      </c>
      <c r="B4173" s="1" t="s">
        <v>108</v>
      </c>
      <c r="C4173" s="1">
        <v>4.545205E7</v>
      </c>
      <c r="D4173" s="1" t="s">
        <v>14</v>
      </c>
      <c r="E4173" s="1">
        <v>21.0</v>
      </c>
      <c r="F4173" s="1" t="s">
        <v>4196</v>
      </c>
      <c r="G4173" s="1">
        <v>0.625841749414</v>
      </c>
    </row>
    <row r="4174" ht="15.75" customHeight="1">
      <c r="A4174" s="1" t="str">
        <f t="shared" si="355"/>
        <v>EIF2B3</v>
      </c>
      <c r="B4174" s="1" t="s">
        <v>108</v>
      </c>
      <c r="C4174" s="1">
        <v>4.5452071E7</v>
      </c>
      <c r="D4174" s="1" t="s">
        <v>14</v>
      </c>
      <c r="E4174" s="1">
        <v>22.0</v>
      </c>
      <c r="F4174" s="1" t="s">
        <v>4197</v>
      </c>
      <c r="G4174" s="1">
        <v>0.228466639453</v>
      </c>
    </row>
    <row r="4175" ht="15.75" customHeight="1">
      <c r="A4175" s="1" t="str">
        <f t="shared" si="355"/>
        <v>EIF2B3</v>
      </c>
      <c r="B4175" s="1" t="s">
        <v>108</v>
      </c>
      <c r="C4175" s="1">
        <v>4.5452277E7</v>
      </c>
      <c r="D4175" s="1" t="s">
        <v>8</v>
      </c>
      <c r="E4175" s="1">
        <v>24.0</v>
      </c>
      <c r="F4175" s="1" t="s">
        <v>4198</v>
      </c>
      <c r="G4175" s="1">
        <v>0.0340974288271</v>
      </c>
    </row>
    <row r="4176" ht="15.75" customHeight="1">
      <c r="A4176" s="1" t="str">
        <f t="shared" si="355"/>
        <v>EIF2B3</v>
      </c>
      <c r="B4176" s="1" t="s">
        <v>108</v>
      </c>
      <c r="C4176" s="1">
        <v>4.5452011E7</v>
      </c>
      <c r="D4176" s="1" t="s">
        <v>8</v>
      </c>
      <c r="E4176" s="1">
        <v>24.0</v>
      </c>
      <c r="F4176" s="1" t="s">
        <v>4199</v>
      </c>
      <c r="G4176" s="1">
        <v>0.310178857703</v>
      </c>
    </row>
    <row r="4177" ht="15.75" customHeight="1">
      <c r="A4177" s="1" t="str">
        <f t="shared" si="355"/>
        <v>EIF2B3</v>
      </c>
      <c r="B4177" s="1" t="s">
        <v>108</v>
      </c>
      <c r="C4177" s="1">
        <v>4.5452124E7</v>
      </c>
      <c r="D4177" s="1" t="s">
        <v>8</v>
      </c>
      <c r="E4177" s="1">
        <v>24.0</v>
      </c>
      <c r="F4177" s="1" t="s">
        <v>4200</v>
      </c>
      <c r="G4177" s="1">
        <v>0.0887631998385</v>
      </c>
    </row>
    <row r="4178" ht="15.75" customHeight="1">
      <c r="A4178" s="1" t="str">
        <f t="shared" si="355"/>
        <v>EIF2B3</v>
      </c>
      <c r="B4178" s="1" t="s">
        <v>108</v>
      </c>
      <c r="C4178" s="1">
        <v>4.545211E7</v>
      </c>
      <c r="D4178" s="1" t="s">
        <v>8</v>
      </c>
      <c r="E4178" s="1">
        <v>22.0</v>
      </c>
      <c r="F4178" s="1" t="s">
        <v>4201</v>
      </c>
      <c r="G4178" s="1">
        <v>0.280708425763</v>
      </c>
    </row>
    <row r="4179" ht="15.75" customHeight="1">
      <c r="A4179" s="1" t="str">
        <f t="shared" si="355"/>
        <v>EIF2B3</v>
      </c>
      <c r="B4179" s="1" t="s">
        <v>108</v>
      </c>
      <c r="C4179" s="1">
        <v>4.5452081E7</v>
      </c>
      <c r="D4179" s="1" t="s">
        <v>8</v>
      </c>
      <c r="E4179" s="1">
        <v>24.0</v>
      </c>
      <c r="F4179" s="1" t="s">
        <v>4202</v>
      </c>
      <c r="G4179" s="1">
        <v>0.366099129104</v>
      </c>
    </row>
    <row r="4180" ht="15.75" customHeight="1">
      <c r="A4180" s="1" t="str">
        <f t="shared" si="355"/>
        <v>EIF2B3</v>
      </c>
      <c r="B4180" s="1" t="s">
        <v>108</v>
      </c>
      <c r="C4180" s="1">
        <v>4.5452232E7</v>
      </c>
      <c r="D4180" s="1" t="s">
        <v>8</v>
      </c>
      <c r="E4180" s="1">
        <v>23.0</v>
      </c>
      <c r="F4180" s="1" t="s">
        <v>4203</v>
      </c>
      <c r="G4180" s="1">
        <v>1.28083752883</v>
      </c>
    </row>
    <row r="4181" ht="15.75" customHeight="1">
      <c r="A4181" s="1" t="str">
        <f t="shared" si="355"/>
        <v>EIF2B3</v>
      </c>
      <c r="B4181" s="1" t="s">
        <v>108</v>
      </c>
      <c r="C4181" s="1">
        <v>4.5452147E7</v>
      </c>
      <c r="D4181" s="1" t="s">
        <v>8</v>
      </c>
      <c r="E4181" s="1">
        <v>24.0</v>
      </c>
      <c r="F4181" s="1" t="s">
        <v>4204</v>
      </c>
      <c r="G4181" s="1">
        <v>0.43879336283</v>
      </c>
    </row>
    <row r="4182" ht="15.75" customHeight="1">
      <c r="A4182" s="1" t="str">
        <f t="shared" si="355"/>
        <v>EIF2B3</v>
      </c>
      <c r="B4182" s="1" t="s">
        <v>108</v>
      </c>
      <c r="C4182" s="1">
        <v>4.5452243E7</v>
      </c>
      <c r="D4182" s="1" t="s">
        <v>8</v>
      </c>
      <c r="E4182" s="1">
        <v>23.0</v>
      </c>
      <c r="F4182" s="1" t="s">
        <v>4205</v>
      </c>
      <c r="G4182" s="1">
        <v>1.04880969384</v>
      </c>
    </row>
    <row r="4183" ht="15.75" customHeight="1">
      <c r="A4183" s="1" t="str">
        <f t="shared" si="355"/>
        <v>EIF2B3</v>
      </c>
      <c r="B4183" s="1" t="s">
        <v>108</v>
      </c>
      <c r="C4183" s="1">
        <v>4.5452315E7</v>
      </c>
      <c r="D4183" s="1" t="s">
        <v>14</v>
      </c>
      <c r="E4183" s="1">
        <v>23.0</v>
      </c>
      <c r="F4183" s="1" t="s">
        <v>4206</v>
      </c>
      <c r="G4183" s="1">
        <v>-0.0110897533358</v>
      </c>
    </row>
    <row r="4184" ht="15.75" customHeight="1">
      <c r="A4184" s="1" t="str">
        <f t="shared" si="355"/>
        <v>EIF2B3</v>
      </c>
      <c r="B4184" s="1" t="s">
        <v>108</v>
      </c>
      <c r="C4184" s="1">
        <v>4.5452072E7</v>
      </c>
      <c r="D4184" s="1" t="s">
        <v>14</v>
      </c>
      <c r="E4184" s="1">
        <v>24.0</v>
      </c>
      <c r="F4184" s="1" t="s">
        <v>4207</v>
      </c>
      <c r="G4184" s="1">
        <v>0.271892989096</v>
      </c>
    </row>
    <row r="4185" ht="15.75" customHeight="1">
      <c r="A4185" s="1" t="str">
        <f t="shared" si="355"/>
        <v>EIF2B3</v>
      </c>
      <c r="B4185" s="1" t="s">
        <v>108</v>
      </c>
      <c r="C4185" s="1">
        <v>4.5452167E7</v>
      </c>
      <c r="D4185" s="1" t="s">
        <v>14</v>
      </c>
      <c r="E4185" s="1">
        <v>23.0</v>
      </c>
      <c r="F4185" s="1" t="s">
        <v>4208</v>
      </c>
      <c r="G4185" s="1">
        <v>0.0971622820364</v>
      </c>
    </row>
    <row r="4186" ht="15.75" customHeight="1">
      <c r="A4186" s="1" t="str">
        <f t="shared" si="355"/>
        <v>EIF2B3</v>
      </c>
      <c r="B4186" s="1" t="s">
        <v>108</v>
      </c>
      <c r="C4186" s="1">
        <v>4.545211E7</v>
      </c>
      <c r="D4186" s="1" t="s">
        <v>8</v>
      </c>
      <c r="E4186" s="1">
        <v>24.0</v>
      </c>
      <c r="F4186" s="1" t="s">
        <v>4209</v>
      </c>
      <c r="G4186" s="1">
        <v>0.0267885103964</v>
      </c>
    </row>
    <row r="4187" ht="15.75" customHeight="1">
      <c r="A4187" s="1" t="str">
        <f t="shared" si="355"/>
        <v>EIF2B3</v>
      </c>
      <c r="B4187" s="1" t="s">
        <v>108</v>
      </c>
      <c r="C4187" s="1">
        <v>4.5452101E7</v>
      </c>
      <c r="D4187" s="1" t="s">
        <v>8</v>
      </c>
      <c r="E4187" s="1">
        <v>24.0</v>
      </c>
      <c r="F4187" s="1" t="s">
        <v>4210</v>
      </c>
      <c r="G4187" s="1">
        <v>0.10675881578</v>
      </c>
    </row>
    <row r="4188" ht="15.75" customHeight="1">
      <c r="A4188" s="1" t="str">
        <f t="shared" si="355"/>
        <v>EIF2B3</v>
      </c>
      <c r="B4188" s="1" t="s">
        <v>108</v>
      </c>
      <c r="C4188" s="1">
        <v>4.5452008E7</v>
      </c>
      <c r="D4188" s="1" t="s">
        <v>8</v>
      </c>
      <c r="E4188" s="1">
        <v>24.0</v>
      </c>
      <c r="F4188" s="1" t="s">
        <v>4211</v>
      </c>
      <c r="G4188" s="1">
        <v>0.460433640235</v>
      </c>
    </row>
    <row r="4189" ht="15.75" customHeight="1">
      <c r="A4189" s="1" t="str">
        <f t="shared" si="355"/>
        <v>EIF2B3</v>
      </c>
      <c r="B4189" s="1" t="s">
        <v>108</v>
      </c>
      <c r="C4189" s="1">
        <v>4.5452289E7</v>
      </c>
      <c r="D4189" s="1" t="s">
        <v>14</v>
      </c>
      <c r="E4189" s="1">
        <v>23.0</v>
      </c>
      <c r="F4189" s="1" t="s">
        <v>4212</v>
      </c>
      <c r="G4189" s="1">
        <v>0.298785945064</v>
      </c>
    </row>
    <row r="4190" ht="15.75" customHeight="1">
      <c r="A4190" s="1" t="str">
        <f t="shared" si="355"/>
        <v>EIF2B3</v>
      </c>
      <c r="B4190" s="1" t="s">
        <v>108</v>
      </c>
      <c r="C4190" s="1">
        <v>4.5452223E7</v>
      </c>
      <c r="D4190" s="1" t="s">
        <v>8</v>
      </c>
      <c r="E4190" s="1">
        <v>23.0</v>
      </c>
      <c r="F4190" s="1" t="s">
        <v>4213</v>
      </c>
      <c r="G4190" s="1">
        <v>-0.00969577689795</v>
      </c>
    </row>
    <row r="4191" ht="15.75" customHeight="1">
      <c r="A4191" s="1" t="str">
        <f t="shared" si="355"/>
        <v>EIF2B3</v>
      </c>
      <c r="B4191" s="1" t="s">
        <v>108</v>
      </c>
      <c r="C4191" s="1">
        <v>4.5452151E7</v>
      </c>
      <c r="D4191" s="1" t="s">
        <v>8</v>
      </c>
      <c r="E4191" s="1">
        <v>24.0</v>
      </c>
      <c r="F4191" s="1" t="s">
        <v>4214</v>
      </c>
      <c r="G4191" s="1">
        <v>0.670352777337</v>
      </c>
    </row>
    <row r="4192" ht="15.75" customHeight="1">
      <c r="A4192" s="1" t="str">
        <f t="shared" si="355"/>
        <v>EIF2B3</v>
      </c>
      <c r="B4192" s="1" t="s">
        <v>108</v>
      </c>
      <c r="C4192" s="1">
        <v>4.54523E7</v>
      </c>
      <c r="D4192" s="1" t="s">
        <v>8</v>
      </c>
      <c r="E4192" s="1">
        <v>23.0</v>
      </c>
      <c r="F4192" s="1" t="s">
        <v>4215</v>
      </c>
      <c r="G4192" s="1">
        <v>-0.0450794195367</v>
      </c>
    </row>
    <row r="4193" ht="15.75" customHeight="1">
      <c r="A4193" s="1" t="str">
        <f t="shared" ref="A4193:A4201" si="356">"EIF2B4"</f>
        <v>EIF2B4</v>
      </c>
      <c r="B4193" s="1" t="s">
        <v>256</v>
      </c>
      <c r="C4193" s="1">
        <v>2.7593066E7</v>
      </c>
      <c r="D4193" s="1" t="s">
        <v>8</v>
      </c>
      <c r="E4193" s="1">
        <v>23.0</v>
      </c>
      <c r="F4193" s="1" t="s">
        <v>4216</v>
      </c>
      <c r="G4193" s="1">
        <v>0.00252811781116</v>
      </c>
    </row>
    <row r="4194" ht="15.75" customHeight="1">
      <c r="A4194" s="1" t="str">
        <f t="shared" si="356"/>
        <v>EIF2B4</v>
      </c>
      <c r="B4194" s="1" t="s">
        <v>256</v>
      </c>
      <c r="C4194" s="1">
        <v>2.7593083E7</v>
      </c>
      <c r="D4194" s="1" t="s">
        <v>8</v>
      </c>
      <c r="E4194" s="1">
        <v>24.0</v>
      </c>
      <c r="F4194" s="1" t="s">
        <v>4217</v>
      </c>
      <c r="G4194" s="1">
        <v>0.0455641552323</v>
      </c>
    </row>
    <row r="4195" ht="15.75" customHeight="1">
      <c r="A4195" s="1" t="str">
        <f t="shared" si="356"/>
        <v>EIF2B4</v>
      </c>
      <c r="B4195" s="1" t="s">
        <v>256</v>
      </c>
      <c r="C4195" s="1">
        <v>2.7593098E7</v>
      </c>
      <c r="D4195" s="1" t="s">
        <v>8</v>
      </c>
      <c r="E4195" s="1">
        <v>24.0</v>
      </c>
      <c r="F4195" s="1" t="s">
        <v>4218</v>
      </c>
      <c r="G4195" s="1">
        <v>0.470691073141</v>
      </c>
    </row>
    <row r="4196" ht="15.75" customHeight="1">
      <c r="A4196" s="1" t="str">
        <f t="shared" si="356"/>
        <v>EIF2B4</v>
      </c>
      <c r="B4196" s="1" t="s">
        <v>256</v>
      </c>
      <c r="C4196" s="1">
        <v>2.7593132E7</v>
      </c>
      <c r="D4196" s="1" t="s">
        <v>14</v>
      </c>
      <c r="E4196" s="1">
        <v>23.0</v>
      </c>
      <c r="F4196" s="1" t="s">
        <v>4219</v>
      </c>
      <c r="G4196" s="1">
        <v>0.66080292085</v>
      </c>
    </row>
    <row r="4197" ht="15.75" customHeight="1">
      <c r="A4197" s="1" t="str">
        <f t="shared" si="356"/>
        <v>EIF2B4</v>
      </c>
      <c r="B4197" s="1" t="s">
        <v>256</v>
      </c>
      <c r="C4197" s="1">
        <v>2.7593203E7</v>
      </c>
      <c r="D4197" s="1" t="s">
        <v>8</v>
      </c>
      <c r="E4197" s="1">
        <v>24.0</v>
      </c>
      <c r="F4197" s="1" t="s">
        <v>4220</v>
      </c>
      <c r="G4197" s="1">
        <v>0.768051563421</v>
      </c>
    </row>
    <row r="4198" ht="15.75" customHeight="1">
      <c r="A4198" s="1" t="str">
        <f t="shared" si="356"/>
        <v>EIF2B4</v>
      </c>
      <c r="B4198" s="1" t="s">
        <v>256</v>
      </c>
      <c r="C4198" s="1">
        <v>2.7593082E7</v>
      </c>
      <c r="D4198" s="1" t="s">
        <v>14</v>
      </c>
      <c r="E4198" s="1">
        <v>24.0</v>
      </c>
      <c r="F4198" s="1" t="s">
        <v>4221</v>
      </c>
      <c r="G4198" s="1">
        <v>-0.0313145725467</v>
      </c>
    </row>
    <row r="4199" ht="15.75" customHeight="1">
      <c r="A4199" s="1" t="str">
        <f t="shared" si="356"/>
        <v>EIF2B4</v>
      </c>
      <c r="B4199" s="1" t="s">
        <v>256</v>
      </c>
      <c r="C4199" s="1">
        <v>2.7593137E7</v>
      </c>
      <c r="D4199" s="1" t="s">
        <v>14</v>
      </c>
      <c r="E4199" s="1">
        <v>22.0</v>
      </c>
      <c r="F4199" s="1" t="s">
        <v>4222</v>
      </c>
      <c r="G4199" s="1">
        <v>0.312627298406</v>
      </c>
    </row>
    <row r="4200" ht="15.75" customHeight="1">
      <c r="A4200" s="1" t="str">
        <f t="shared" si="356"/>
        <v>EIF2B4</v>
      </c>
      <c r="B4200" s="1" t="s">
        <v>256</v>
      </c>
      <c r="C4200" s="1">
        <v>2.7593149E7</v>
      </c>
      <c r="D4200" s="1" t="s">
        <v>8</v>
      </c>
      <c r="E4200" s="1">
        <v>23.0</v>
      </c>
      <c r="F4200" s="1" t="s">
        <v>4223</v>
      </c>
      <c r="G4200" s="1">
        <v>1.57114551573</v>
      </c>
    </row>
    <row r="4201" ht="15.75" customHeight="1">
      <c r="A4201" s="1" t="str">
        <f t="shared" si="356"/>
        <v>EIF2B4</v>
      </c>
      <c r="B4201" s="1" t="s">
        <v>256</v>
      </c>
      <c r="C4201" s="1">
        <v>2.7593196E7</v>
      </c>
      <c r="D4201" s="1" t="s">
        <v>14</v>
      </c>
      <c r="E4201" s="1">
        <v>24.0</v>
      </c>
      <c r="F4201" s="1" t="s">
        <v>4224</v>
      </c>
      <c r="G4201" s="1">
        <v>0.290016520116</v>
      </c>
    </row>
    <row r="4202" ht="15.75" customHeight="1">
      <c r="A4202" s="1" t="str">
        <f t="shared" ref="A4202:A4211" si="357">"EIF2B5"</f>
        <v>EIF2B5</v>
      </c>
      <c r="B4202" s="1" t="s">
        <v>119</v>
      </c>
      <c r="C4202" s="1">
        <v>1.83853014E8</v>
      </c>
      <c r="D4202" s="1" t="s">
        <v>8</v>
      </c>
      <c r="E4202" s="1">
        <v>24.0</v>
      </c>
      <c r="F4202" s="1" t="s">
        <v>4225</v>
      </c>
      <c r="G4202" s="1">
        <v>0.267772744015</v>
      </c>
    </row>
    <row r="4203" ht="15.75" customHeight="1">
      <c r="A4203" s="1" t="str">
        <f t="shared" si="357"/>
        <v>EIF2B5</v>
      </c>
      <c r="B4203" s="1" t="s">
        <v>119</v>
      </c>
      <c r="C4203" s="1">
        <v>1.83853027E8</v>
      </c>
      <c r="D4203" s="1" t="s">
        <v>8</v>
      </c>
      <c r="E4203" s="1">
        <v>24.0</v>
      </c>
      <c r="F4203" s="1" t="s">
        <v>4226</v>
      </c>
      <c r="G4203" s="1">
        <v>-0.00444841758882</v>
      </c>
    </row>
    <row r="4204" ht="15.75" customHeight="1">
      <c r="A4204" s="1" t="str">
        <f t="shared" si="357"/>
        <v>EIF2B5</v>
      </c>
      <c r="B4204" s="1" t="s">
        <v>119</v>
      </c>
      <c r="C4204" s="1">
        <v>1.83853241E8</v>
      </c>
      <c r="D4204" s="1" t="s">
        <v>14</v>
      </c>
      <c r="E4204" s="1">
        <v>24.0</v>
      </c>
      <c r="F4204" s="1" t="s">
        <v>4227</v>
      </c>
      <c r="G4204" s="1">
        <v>0.403230872878</v>
      </c>
    </row>
    <row r="4205" ht="15.75" customHeight="1">
      <c r="A4205" s="1" t="str">
        <f t="shared" si="357"/>
        <v>EIF2B5</v>
      </c>
      <c r="B4205" s="1" t="s">
        <v>119</v>
      </c>
      <c r="C4205" s="1">
        <v>1.83853084E8</v>
      </c>
      <c r="D4205" s="1" t="s">
        <v>8</v>
      </c>
      <c r="E4205" s="1">
        <v>24.0</v>
      </c>
      <c r="F4205" s="1" t="s">
        <v>4228</v>
      </c>
      <c r="G4205" s="1">
        <v>-0.0211634628268</v>
      </c>
    </row>
    <row r="4206" ht="15.75" customHeight="1">
      <c r="A4206" s="1" t="str">
        <f t="shared" si="357"/>
        <v>EIF2B5</v>
      </c>
      <c r="B4206" s="1" t="s">
        <v>119</v>
      </c>
      <c r="C4206" s="1">
        <v>1.83853118E8</v>
      </c>
      <c r="D4206" s="1" t="s">
        <v>8</v>
      </c>
      <c r="E4206" s="1">
        <v>24.0</v>
      </c>
      <c r="F4206" s="1" t="s">
        <v>4229</v>
      </c>
      <c r="G4206" s="1">
        <v>1.05858998713</v>
      </c>
    </row>
    <row r="4207" ht="15.75" customHeight="1">
      <c r="A4207" s="1" t="str">
        <f t="shared" si="357"/>
        <v>EIF2B5</v>
      </c>
      <c r="B4207" s="1" t="s">
        <v>119</v>
      </c>
      <c r="C4207" s="1">
        <v>1.83853296E8</v>
      </c>
      <c r="D4207" s="1" t="s">
        <v>8</v>
      </c>
      <c r="E4207" s="1">
        <v>23.0</v>
      </c>
      <c r="F4207" s="1" t="s">
        <v>4230</v>
      </c>
      <c r="G4207" s="1">
        <v>1.046067251</v>
      </c>
    </row>
    <row r="4208" ht="15.75" customHeight="1">
      <c r="A4208" s="1" t="str">
        <f t="shared" si="357"/>
        <v>EIF2B5</v>
      </c>
      <c r="B4208" s="1" t="s">
        <v>119</v>
      </c>
      <c r="C4208" s="1">
        <v>1.83853318E8</v>
      </c>
      <c r="D4208" s="1" t="s">
        <v>8</v>
      </c>
      <c r="E4208" s="1">
        <v>23.0</v>
      </c>
      <c r="F4208" s="1" t="s">
        <v>4231</v>
      </c>
      <c r="G4208" s="1">
        <v>0.895342761875</v>
      </c>
    </row>
    <row r="4209" ht="15.75" customHeight="1">
      <c r="A4209" s="1" t="str">
        <f t="shared" si="357"/>
        <v>EIF2B5</v>
      </c>
      <c r="B4209" s="1" t="s">
        <v>119</v>
      </c>
      <c r="C4209" s="1">
        <v>1.83853154E8</v>
      </c>
      <c r="D4209" s="1" t="s">
        <v>14</v>
      </c>
      <c r="E4209" s="1">
        <v>24.0</v>
      </c>
      <c r="F4209" s="1" t="s">
        <v>4232</v>
      </c>
      <c r="G4209" s="1">
        <v>0.102017769221</v>
      </c>
    </row>
    <row r="4210" ht="15.75" customHeight="1">
      <c r="A4210" s="1" t="str">
        <f t="shared" si="357"/>
        <v>EIF2B5</v>
      </c>
      <c r="B4210" s="1" t="s">
        <v>119</v>
      </c>
      <c r="C4210" s="1">
        <v>1.83853201E8</v>
      </c>
      <c r="D4210" s="1" t="s">
        <v>14</v>
      </c>
      <c r="E4210" s="1">
        <v>24.0</v>
      </c>
      <c r="F4210" s="1" t="s">
        <v>4233</v>
      </c>
      <c r="G4210" s="1">
        <v>0.00830617748867</v>
      </c>
    </row>
    <row r="4211" ht="15.75" customHeight="1">
      <c r="A4211" s="1" t="str">
        <f t="shared" si="357"/>
        <v>EIF2B5</v>
      </c>
      <c r="B4211" s="1" t="s">
        <v>119</v>
      </c>
      <c r="C4211" s="1">
        <v>1.83853314E8</v>
      </c>
      <c r="D4211" s="1" t="s">
        <v>14</v>
      </c>
      <c r="E4211" s="1">
        <v>23.0</v>
      </c>
      <c r="F4211" s="1" t="s">
        <v>4234</v>
      </c>
      <c r="G4211" s="1">
        <v>0.720502067604</v>
      </c>
    </row>
    <row r="4212" ht="15.75" customHeight="1">
      <c r="A4212" s="1" t="str">
        <f t="shared" ref="A4212:A4223" si="358">"EIF3A"</f>
        <v>EIF3A</v>
      </c>
      <c r="B4212" s="1" t="s">
        <v>176</v>
      </c>
      <c r="C4212" s="1">
        <v>1.20840264E8</v>
      </c>
      <c r="D4212" s="1" t="s">
        <v>8</v>
      </c>
      <c r="E4212" s="1">
        <v>22.0</v>
      </c>
      <c r="F4212" s="1" t="s">
        <v>4235</v>
      </c>
      <c r="G4212" s="1">
        <v>1.03551870448</v>
      </c>
    </row>
    <row r="4213" ht="15.75" customHeight="1">
      <c r="A4213" s="1" t="str">
        <f t="shared" si="358"/>
        <v>EIF3A</v>
      </c>
      <c r="B4213" s="1" t="s">
        <v>176</v>
      </c>
      <c r="C4213" s="1">
        <v>1.20840166E8</v>
      </c>
      <c r="D4213" s="1" t="s">
        <v>14</v>
      </c>
      <c r="E4213" s="1">
        <v>23.0</v>
      </c>
      <c r="F4213" s="1" t="s">
        <v>4236</v>
      </c>
      <c r="G4213" s="1">
        <v>0.0228049577607</v>
      </c>
    </row>
    <row r="4214" ht="15.75" customHeight="1">
      <c r="A4214" s="1" t="str">
        <f t="shared" si="358"/>
        <v>EIF3A</v>
      </c>
      <c r="B4214" s="1" t="s">
        <v>176</v>
      </c>
      <c r="C4214" s="1">
        <v>1.20840234E8</v>
      </c>
      <c r="D4214" s="1" t="s">
        <v>14</v>
      </c>
      <c r="E4214" s="1">
        <v>22.0</v>
      </c>
      <c r="F4214" s="1" t="s">
        <v>4237</v>
      </c>
      <c r="G4214" s="1">
        <v>0.651796536174</v>
      </c>
    </row>
    <row r="4215" ht="15.75" customHeight="1">
      <c r="A4215" s="1" t="str">
        <f t="shared" si="358"/>
        <v>EIF3A</v>
      </c>
      <c r="B4215" s="1" t="s">
        <v>176</v>
      </c>
      <c r="C4215" s="1">
        <v>1.20840274E8</v>
      </c>
      <c r="D4215" s="1" t="s">
        <v>14</v>
      </c>
      <c r="E4215" s="1">
        <v>23.0</v>
      </c>
      <c r="F4215" s="1" t="s">
        <v>4238</v>
      </c>
      <c r="G4215" s="1">
        <v>1.2253797134</v>
      </c>
    </row>
    <row r="4216" ht="15.75" customHeight="1">
      <c r="A4216" s="1" t="str">
        <f t="shared" si="358"/>
        <v>EIF3A</v>
      </c>
      <c r="B4216" s="1" t="s">
        <v>176</v>
      </c>
      <c r="C4216" s="1">
        <v>1.20840356E8</v>
      </c>
      <c r="D4216" s="1" t="s">
        <v>14</v>
      </c>
      <c r="E4216" s="1">
        <v>23.0</v>
      </c>
      <c r="F4216" s="1" t="s">
        <v>4239</v>
      </c>
      <c r="G4216" s="1">
        <v>0.0501236501274</v>
      </c>
    </row>
    <row r="4217" ht="15.75" customHeight="1">
      <c r="A4217" s="1" t="str">
        <f t="shared" si="358"/>
        <v>EIF3A</v>
      </c>
      <c r="B4217" s="1" t="s">
        <v>176</v>
      </c>
      <c r="C4217" s="1">
        <v>1.20840123E8</v>
      </c>
      <c r="D4217" s="1" t="s">
        <v>8</v>
      </c>
      <c r="E4217" s="1">
        <v>23.0</v>
      </c>
      <c r="F4217" s="1" t="s">
        <v>4240</v>
      </c>
      <c r="G4217" s="1">
        <v>0.206942455038</v>
      </c>
    </row>
    <row r="4218" ht="15.75" customHeight="1">
      <c r="A4218" s="1" t="str">
        <f t="shared" si="358"/>
        <v>EIF3A</v>
      </c>
      <c r="B4218" s="1" t="s">
        <v>176</v>
      </c>
      <c r="C4218" s="1">
        <v>1.20840092E8</v>
      </c>
      <c r="D4218" s="1" t="s">
        <v>14</v>
      </c>
      <c r="E4218" s="1">
        <v>24.0</v>
      </c>
      <c r="F4218" s="1" t="s">
        <v>4241</v>
      </c>
      <c r="G4218" s="1">
        <v>0.557981654171</v>
      </c>
    </row>
    <row r="4219" ht="15.75" customHeight="1">
      <c r="A4219" s="1" t="str">
        <f t="shared" si="358"/>
        <v>EIF3A</v>
      </c>
      <c r="B4219" s="1" t="s">
        <v>176</v>
      </c>
      <c r="C4219" s="1">
        <v>1.20840075E8</v>
      </c>
      <c r="D4219" s="1" t="s">
        <v>8</v>
      </c>
      <c r="E4219" s="1">
        <v>23.0</v>
      </c>
      <c r="F4219" s="1" t="s">
        <v>4242</v>
      </c>
      <c r="G4219" s="1">
        <v>0.437882428803</v>
      </c>
    </row>
    <row r="4220" ht="15.75" customHeight="1">
      <c r="A4220" s="1" t="str">
        <f t="shared" si="358"/>
        <v>EIF3A</v>
      </c>
      <c r="B4220" s="1" t="s">
        <v>176</v>
      </c>
      <c r="C4220" s="1">
        <v>1.20840276E8</v>
      </c>
      <c r="D4220" s="1" t="s">
        <v>8</v>
      </c>
      <c r="E4220" s="1">
        <v>24.0</v>
      </c>
      <c r="F4220" s="1" t="s">
        <v>4243</v>
      </c>
      <c r="G4220" s="1">
        <v>0.739101582124</v>
      </c>
    </row>
    <row r="4221" ht="15.75" customHeight="1">
      <c r="A4221" s="1" t="str">
        <f t="shared" si="358"/>
        <v>EIF3A</v>
      </c>
      <c r="B4221" s="1" t="s">
        <v>176</v>
      </c>
      <c r="C4221" s="1">
        <v>1.20840113E8</v>
      </c>
      <c r="D4221" s="1" t="s">
        <v>8</v>
      </c>
      <c r="E4221" s="1">
        <v>24.0</v>
      </c>
      <c r="F4221" s="1" t="s">
        <v>4244</v>
      </c>
      <c r="G4221" s="1">
        <v>-0.00946061696123</v>
      </c>
    </row>
    <row r="4222" ht="15.75" customHeight="1">
      <c r="A4222" s="1" t="str">
        <f t="shared" si="358"/>
        <v>EIF3A</v>
      </c>
      <c r="B4222" s="1" t="s">
        <v>176</v>
      </c>
      <c r="C4222" s="1">
        <v>1.20840047E8</v>
      </c>
      <c r="D4222" s="1" t="s">
        <v>8</v>
      </c>
      <c r="E4222" s="1">
        <v>24.0</v>
      </c>
      <c r="F4222" s="1" t="s">
        <v>4245</v>
      </c>
      <c r="G4222" s="1">
        <v>-0.0123586352114</v>
      </c>
    </row>
    <row r="4223" ht="15.75" customHeight="1">
      <c r="A4223" s="1" t="str">
        <f t="shared" si="358"/>
        <v>EIF3A</v>
      </c>
      <c r="B4223" s="1" t="s">
        <v>176</v>
      </c>
      <c r="C4223" s="1">
        <v>1.20840112E8</v>
      </c>
      <c r="D4223" s="1" t="s">
        <v>8</v>
      </c>
      <c r="E4223" s="1">
        <v>23.0</v>
      </c>
      <c r="F4223" s="1" t="s">
        <v>4246</v>
      </c>
      <c r="G4223" s="1">
        <v>-0.0142684626164</v>
      </c>
    </row>
    <row r="4224" ht="15.75" customHeight="1">
      <c r="A4224" s="1" t="str">
        <f t="shared" ref="A4224:A4233" si="359">"EIF3B"</f>
        <v>EIF3B</v>
      </c>
      <c r="B4224" s="1" t="s">
        <v>715</v>
      </c>
      <c r="C4224" s="1">
        <v>2394522.0</v>
      </c>
      <c r="D4224" s="1" t="s">
        <v>8</v>
      </c>
      <c r="E4224" s="1">
        <v>22.0</v>
      </c>
      <c r="F4224" s="1" t="s">
        <v>4247</v>
      </c>
      <c r="G4224" s="1">
        <v>1.210485961</v>
      </c>
    </row>
    <row r="4225" ht="15.75" customHeight="1">
      <c r="A4225" s="1" t="str">
        <f t="shared" si="359"/>
        <v>EIF3B</v>
      </c>
      <c r="B4225" s="1" t="s">
        <v>715</v>
      </c>
      <c r="C4225" s="1">
        <v>2394501.0</v>
      </c>
      <c r="D4225" s="1" t="s">
        <v>14</v>
      </c>
      <c r="E4225" s="1">
        <v>24.0</v>
      </c>
      <c r="F4225" s="1" t="s">
        <v>4248</v>
      </c>
      <c r="G4225" s="1">
        <v>0.00167764062352</v>
      </c>
    </row>
    <row r="4226" ht="15.75" customHeight="1">
      <c r="A4226" s="1" t="str">
        <f t="shared" si="359"/>
        <v>EIF3B</v>
      </c>
      <c r="B4226" s="1" t="s">
        <v>715</v>
      </c>
      <c r="C4226" s="1">
        <v>2394527.0</v>
      </c>
      <c r="D4226" s="1" t="s">
        <v>14</v>
      </c>
      <c r="E4226" s="1">
        <v>24.0</v>
      </c>
      <c r="F4226" s="1" t="s">
        <v>4249</v>
      </c>
      <c r="G4226" s="1">
        <v>-0.051246168868</v>
      </c>
    </row>
    <row r="4227" ht="15.75" customHeight="1">
      <c r="A4227" s="1" t="str">
        <f t="shared" si="359"/>
        <v>EIF3B</v>
      </c>
      <c r="B4227" s="1" t="s">
        <v>715</v>
      </c>
      <c r="C4227" s="1">
        <v>2394766.0</v>
      </c>
      <c r="D4227" s="1" t="s">
        <v>14</v>
      </c>
      <c r="E4227" s="1">
        <v>23.0</v>
      </c>
      <c r="F4227" s="1" t="s">
        <v>4250</v>
      </c>
      <c r="G4227" s="1">
        <v>-0.0404782629709</v>
      </c>
    </row>
    <row r="4228" ht="15.75" customHeight="1">
      <c r="A4228" s="1" t="str">
        <f t="shared" si="359"/>
        <v>EIF3B</v>
      </c>
      <c r="B4228" s="1" t="s">
        <v>715</v>
      </c>
      <c r="C4228" s="1">
        <v>2394518.0</v>
      </c>
      <c r="D4228" s="1" t="s">
        <v>14</v>
      </c>
      <c r="E4228" s="1">
        <v>24.0</v>
      </c>
      <c r="F4228" s="1" t="s">
        <v>4251</v>
      </c>
      <c r="G4228" s="1">
        <v>0.312240445492</v>
      </c>
    </row>
    <row r="4229" ht="15.75" customHeight="1">
      <c r="A4229" s="1" t="str">
        <f t="shared" si="359"/>
        <v>EIF3B</v>
      </c>
      <c r="B4229" s="1" t="s">
        <v>715</v>
      </c>
      <c r="C4229" s="1">
        <v>2394530.0</v>
      </c>
      <c r="D4229" s="1" t="s">
        <v>8</v>
      </c>
      <c r="E4229" s="1">
        <v>24.0</v>
      </c>
      <c r="F4229" s="1" t="s">
        <v>4252</v>
      </c>
      <c r="G4229" s="1">
        <v>1.3349448768</v>
      </c>
    </row>
    <row r="4230" ht="15.75" customHeight="1">
      <c r="A4230" s="1" t="str">
        <f t="shared" si="359"/>
        <v>EIF3B</v>
      </c>
      <c r="B4230" s="1" t="s">
        <v>715</v>
      </c>
      <c r="C4230" s="1">
        <v>2394592.0</v>
      </c>
      <c r="D4230" s="1" t="s">
        <v>14</v>
      </c>
      <c r="E4230" s="1">
        <v>23.0</v>
      </c>
      <c r="F4230" s="1" t="s">
        <v>4253</v>
      </c>
      <c r="G4230" s="1">
        <v>0.454569162201</v>
      </c>
    </row>
    <row r="4231" ht="15.75" customHeight="1">
      <c r="A4231" s="1" t="str">
        <f t="shared" si="359"/>
        <v>EIF3B</v>
      </c>
      <c r="B4231" s="1" t="s">
        <v>715</v>
      </c>
      <c r="C4231" s="1">
        <v>2394614.0</v>
      </c>
      <c r="D4231" s="1" t="s">
        <v>14</v>
      </c>
      <c r="E4231" s="1">
        <v>24.0</v>
      </c>
      <c r="F4231" s="1" t="s">
        <v>4254</v>
      </c>
      <c r="G4231" s="1">
        <v>0.0722793022433</v>
      </c>
    </row>
    <row r="4232" ht="15.75" customHeight="1">
      <c r="A4232" s="1" t="str">
        <f t="shared" si="359"/>
        <v>EIF3B</v>
      </c>
      <c r="B4232" s="1" t="s">
        <v>715</v>
      </c>
      <c r="C4232" s="1">
        <v>2394756.0</v>
      </c>
      <c r="D4232" s="1" t="s">
        <v>14</v>
      </c>
      <c r="E4232" s="1">
        <v>24.0</v>
      </c>
      <c r="F4232" s="1" t="s">
        <v>4255</v>
      </c>
      <c r="G4232" s="1">
        <v>0.0738263804083</v>
      </c>
    </row>
    <row r="4233" ht="15.75" customHeight="1">
      <c r="A4233" s="1" t="str">
        <f t="shared" si="359"/>
        <v>EIF3B</v>
      </c>
      <c r="B4233" s="1" t="s">
        <v>715</v>
      </c>
      <c r="C4233" s="1">
        <v>2394632.0</v>
      </c>
      <c r="D4233" s="1" t="s">
        <v>8</v>
      </c>
      <c r="E4233" s="1">
        <v>24.0</v>
      </c>
      <c r="F4233" s="1" t="s">
        <v>4256</v>
      </c>
      <c r="G4233" s="1">
        <v>0.0903837590245</v>
      </c>
    </row>
    <row r="4234" ht="15.75" customHeight="1">
      <c r="A4234" s="1" t="str">
        <f t="shared" ref="A4234:A4253" si="360">"EIF3C"</f>
        <v>EIF3C</v>
      </c>
      <c r="B4234" s="1" t="s">
        <v>7</v>
      </c>
      <c r="C4234" s="1">
        <v>2.8722977E7</v>
      </c>
      <c r="D4234" s="1" t="s">
        <v>14</v>
      </c>
      <c r="E4234" s="1">
        <v>24.0</v>
      </c>
      <c r="F4234" s="1" t="s">
        <v>4257</v>
      </c>
      <c r="G4234" s="1">
        <v>0.0594696834805</v>
      </c>
    </row>
    <row r="4235" ht="15.75" customHeight="1">
      <c r="A4235" s="1" t="str">
        <f t="shared" si="360"/>
        <v>EIF3C</v>
      </c>
      <c r="B4235" s="1" t="s">
        <v>7</v>
      </c>
      <c r="C4235" s="1">
        <v>2.8700134E7</v>
      </c>
      <c r="D4235" s="1" t="s">
        <v>14</v>
      </c>
      <c r="E4235" s="1">
        <v>24.0</v>
      </c>
      <c r="F4235" s="1" t="s">
        <v>4258</v>
      </c>
      <c r="G4235" s="1">
        <v>-0.0401591740865</v>
      </c>
    </row>
    <row r="4236" ht="15.75" customHeight="1">
      <c r="A4236" s="1" t="str">
        <f t="shared" si="360"/>
        <v>EIF3C</v>
      </c>
      <c r="B4236" s="1" t="s">
        <v>7</v>
      </c>
      <c r="C4236" s="1">
        <v>2.8722921E7</v>
      </c>
      <c r="D4236" s="1" t="s">
        <v>14</v>
      </c>
      <c r="E4236" s="1">
        <v>24.0</v>
      </c>
      <c r="F4236" s="1" t="s">
        <v>4259</v>
      </c>
      <c r="G4236" s="1">
        <v>0.254200752076</v>
      </c>
    </row>
    <row r="4237" ht="15.75" customHeight="1">
      <c r="A4237" s="1" t="str">
        <f t="shared" si="360"/>
        <v>EIF3C</v>
      </c>
      <c r="B4237" s="1" t="s">
        <v>7</v>
      </c>
      <c r="C4237" s="1">
        <v>2.8722908E7</v>
      </c>
      <c r="D4237" s="1" t="s">
        <v>14</v>
      </c>
      <c r="E4237" s="1">
        <v>24.0</v>
      </c>
      <c r="F4237" s="1" t="s">
        <v>4260</v>
      </c>
      <c r="G4237" s="1">
        <v>-0.0492271060959</v>
      </c>
    </row>
    <row r="4238" ht="15.75" customHeight="1">
      <c r="A4238" s="1" t="str">
        <f t="shared" si="360"/>
        <v>EIF3C</v>
      </c>
      <c r="B4238" s="1" t="s">
        <v>7</v>
      </c>
      <c r="C4238" s="1">
        <v>2.8722893E7</v>
      </c>
      <c r="D4238" s="1" t="s">
        <v>14</v>
      </c>
      <c r="E4238" s="1">
        <v>23.0</v>
      </c>
      <c r="F4238" s="1" t="s">
        <v>4261</v>
      </c>
      <c r="G4238" s="1">
        <v>0.363258058916</v>
      </c>
    </row>
    <row r="4239" ht="15.75" customHeight="1">
      <c r="A4239" s="1" t="str">
        <f t="shared" si="360"/>
        <v>EIF3C</v>
      </c>
      <c r="B4239" s="1" t="s">
        <v>7</v>
      </c>
      <c r="C4239" s="1">
        <v>2.8722882E7</v>
      </c>
      <c r="D4239" s="1" t="s">
        <v>14</v>
      </c>
      <c r="E4239" s="1">
        <v>24.0</v>
      </c>
      <c r="F4239" s="1" t="s">
        <v>4262</v>
      </c>
      <c r="G4239" s="1">
        <v>0.135711117785</v>
      </c>
    </row>
    <row r="4240" ht="15.75" customHeight="1">
      <c r="A4240" s="1" t="str">
        <f t="shared" si="360"/>
        <v>EIF3C</v>
      </c>
      <c r="B4240" s="1" t="s">
        <v>7</v>
      </c>
      <c r="C4240" s="1">
        <v>2.872283E7</v>
      </c>
      <c r="D4240" s="1" t="s">
        <v>14</v>
      </c>
      <c r="E4240" s="1">
        <v>23.0</v>
      </c>
      <c r="F4240" s="1" t="s">
        <v>4263</v>
      </c>
      <c r="G4240" s="1">
        <v>1.8891776993</v>
      </c>
    </row>
    <row r="4241" ht="15.75" customHeight="1">
      <c r="A4241" s="1" t="str">
        <f t="shared" si="360"/>
        <v>EIF3C</v>
      </c>
      <c r="B4241" s="1" t="s">
        <v>7</v>
      </c>
      <c r="C4241" s="1">
        <v>2.8722982E7</v>
      </c>
      <c r="D4241" s="1" t="s">
        <v>14</v>
      </c>
      <c r="E4241" s="1">
        <v>24.0</v>
      </c>
      <c r="F4241" s="1" t="s">
        <v>4264</v>
      </c>
      <c r="G4241" s="1">
        <v>0.747564241781</v>
      </c>
    </row>
    <row r="4242" ht="15.75" customHeight="1">
      <c r="A4242" s="1" t="str">
        <f t="shared" si="360"/>
        <v>EIF3C</v>
      </c>
      <c r="B4242" s="1" t="s">
        <v>7</v>
      </c>
      <c r="C4242" s="1">
        <v>2.8700055E7</v>
      </c>
      <c r="D4242" s="1" t="s">
        <v>14</v>
      </c>
      <c r="E4242" s="1">
        <v>24.0</v>
      </c>
      <c r="F4242" s="1" t="s">
        <v>4265</v>
      </c>
      <c r="G4242" s="1">
        <v>-0.012522313968</v>
      </c>
    </row>
    <row r="4243" ht="15.75" customHeight="1">
      <c r="A4243" s="1" t="str">
        <f t="shared" si="360"/>
        <v>EIF3C</v>
      </c>
      <c r="B4243" s="1" t="s">
        <v>7</v>
      </c>
      <c r="C4243" s="1">
        <v>2.8700012E7</v>
      </c>
      <c r="D4243" s="1" t="s">
        <v>14</v>
      </c>
      <c r="E4243" s="1">
        <v>23.0</v>
      </c>
      <c r="F4243" s="1" t="s">
        <v>4266</v>
      </c>
      <c r="G4243" s="1">
        <v>-0.00523576545352</v>
      </c>
    </row>
    <row r="4244" ht="15.75" customHeight="1">
      <c r="A4244" s="1" t="str">
        <f t="shared" si="360"/>
        <v>EIF3C</v>
      </c>
      <c r="B4244" s="1" t="s">
        <v>7</v>
      </c>
      <c r="C4244" s="1">
        <v>2.8722938E7</v>
      </c>
      <c r="D4244" s="1" t="s">
        <v>8</v>
      </c>
      <c r="E4244" s="1">
        <v>24.0</v>
      </c>
      <c r="F4244" s="1" t="s">
        <v>4267</v>
      </c>
      <c r="G4244" s="1">
        <v>0.156587758796</v>
      </c>
    </row>
    <row r="4245" ht="15.75" customHeight="1">
      <c r="A4245" s="1" t="str">
        <f t="shared" si="360"/>
        <v>EIF3C</v>
      </c>
      <c r="B4245" s="1" t="s">
        <v>7</v>
      </c>
      <c r="C4245" s="1">
        <v>2.8722954E7</v>
      </c>
      <c r="D4245" s="1" t="s">
        <v>14</v>
      </c>
      <c r="E4245" s="1">
        <v>24.0</v>
      </c>
      <c r="F4245" s="1" t="s">
        <v>4268</v>
      </c>
      <c r="G4245" s="1">
        <v>-0.00367711508573</v>
      </c>
    </row>
    <row r="4246" ht="15.75" customHeight="1">
      <c r="A4246" s="1" t="str">
        <f t="shared" si="360"/>
        <v>EIF3C</v>
      </c>
      <c r="B4246" s="1" t="s">
        <v>7</v>
      </c>
      <c r="C4246" s="1">
        <v>2.8700006E7</v>
      </c>
      <c r="D4246" s="1" t="s">
        <v>8</v>
      </c>
      <c r="E4246" s="1">
        <v>25.0</v>
      </c>
      <c r="F4246" s="1" t="s">
        <v>4269</v>
      </c>
      <c r="G4246" s="1">
        <v>-0.0209031895808</v>
      </c>
    </row>
    <row r="4247" ht="15.75" customHeight="1">
      <c r="A4247" s="1" t="str">
        <f t="shared" si="360"/>
        <v>EIF3C</v>
      </c>
      <c r="B4247" s="1" t="s">
        <v>7</v>
      </c>
      <c r="C4247" s="1">
        <v>2.8722878E7</v>
      </c>
      <c r="D4247" s="1" t="s">
        <v>8</v>
      </c>
      <c r="E4247" s="1">
        <v>24.0</v>
      </c>
      <c r="F4247" s="1" t="s">
        <v>4270</v>
      </c>
      <c r="G4247" s="1">
        <v>0.112674780517</v>
      </c>
    </row>
    <row r="4248" ht="15.75" customHeight="1">
      <c r="A4248" s="1" t="str">
        <f t="shared" si="360"/>
        <v>EIF3C</v>
      </c>
      <c r="B4248" s="1" t="s">
        <v>7</v>
      </c>
      <c r="C4248" s="1">
        <v>2.8699925E7</v>
      </c>
      <c r="D4248" s="1" t="s">
        <v>8</v>
      </c>
      <c r="E4248" s="1">
        <v>24.0</v>
      </c>
      <c r="F4248" s="1" t="s">
        <v>4271</v>
      </c>
      <c r="G4248" s="1">
        <v>0.075278125266</v>
      </c>
    </row>
    <row r="4249" ht="15.75" customHeight="1">
      <c r="A4249" s="1" t="str">
        <f t="shared" si="360"/>
        <v>EIF3C</v>
      </c>
      <c r="B4249" s="1" t="s">
        <v>7</v>
      </c>
      <c r="C4249" s="1">
        <v>2.8699889E7</v>
      </c>
      <c r="D4249" s="1" t="s">
        <v>8</v>
      </c>
      <c r="E4249" s="1">
        <v>23.0</v>
      </c>
      <c r="F4249" s="1" t="s">
        <v>4272</v>
      </c>
      <c r="G4249" s="1">
        <v>0.0221984512202</v>
      </c>
    </row>
    <row r="4250" ht="15.75" customHeight="1">
      <c r="A4250" s="1" t="str">
        <f t="shared" si="360"/>
        <v>EIF3C</v>
      </c>
      <c r="B4250" s="1" t="s">
        <v>7</v>
      </c>
      <c r="C4250" s="1">
        <v>2.8699873E7</v>
      </c>
      <c r="D4250" s="1" t="s">
        <v>8</v>
      </c>
      <c r="E4250" s="1">
        <v>24.0</v>
      </c>
      <c r="F4250" s="1" t="s">
        <v>4273</v>
      </c>
      <c r="G4250" s="1">
        <v>0.0427179709881</v>
      </c>
    </row>
    <row r="4251" ht="15.75" customHeight="1">
      <c r="A4251" s="1" t="str">
        <f t="shared" si="360"/>
        <v>EIF3C</v>
      </c>
      <c r="B4251" s="1" t="s">
        <v>7</v>
      </c>
      <c r="C4251" s="1">
        <v>2.8700119E7</v>
      </c>
      <c r="D4251" s="1" t="s">
        <v>8</v>
      </c>
      <c r="E4251" s="1">
        <v>24.0</v>
      </c>
      <c r="F4251" s="1" t="s">
        <v>4274</v>
      </c>
      <c r="G4251" s="1">
        <v>0.0246044565097</v>
      </c>
    </row>
    <row r="4252" ht="15.75" customHeight="1">
      <c r="A4252" s="1" t="str">
        <f t="shared" si="360"/>
        <v>EIF3C</v>
      </c>
      <c r="B4252" s="1" t="s">
        <v>7</v>
      </c>
      <c r="C4252" s="1">
        <v>2.8699935E7</v>
      </c>
      <c r="D4252" s="1" t="s">
        <v>8</v>
      </c>
      <c r="E4252" s="1">
        <v>24.0</v>
      </c>
      <c r="F4252" s="1" t="s">
        <v>4275</v>
      </c>
      <c r="G4252" s="1">
        <v>-0.0581039646389</v>
      </c>
    </row>
    <row r="4253" ht="15.75" customHeight="1">
      <c r="A4253" s="1" t="str">
        <f t="shared" si="360"/>
        <v>EIF3C</v>
      </c>
      <c r="B4253" s="1" t="s">
        <v>7</v>
      </c>
      <c r="C4253" s="1">
        <v>2.870002E7</v>
      </c>
      <c r="D4253" s="1" t="s">
        <v>8</v>
      </c>
      <c r="E4253" s="1">
        <v>23.0</v>
      </c>
      <c r="F4253" s="1" t="s">
        <v>4276</v>
      </c>
      <c r="G4253" s="1">
        <v>-0.0361894011695</v>
      </c>
    </row>
    <row r="4254" ht="15.75" customHeight="1">
      <c r="A4254" s="1" t="str">
        <f t="shared" ref="A4254:A4284" si="361">"EIF3D"</f>
        <v>EIF3D</v>
      </c>
      <c r="B4254" s="1" t="s">
        <v>222</v>
      </c>
      <c r="C4254" s="1">
        <v>3.6924906E7</v>
      </c>
      <c r="D4254" s="1" t="s">
        <v>8</v>
      </c>
      <c r="E4254" s="1">
        <v>24.0</v>
      </c>
      <c r="F4254" s="1" t="s">
        <v>4277</v>
      </c>
      <c r="G4254" s="1">
        <v>0.0542275343891</v>
      </c>
    </row>
    <row r="4255" ht="15.75" customHeight="1">
      <c r="A4255" s="1" t="str">
        <f t="shared" si="361"/>
        <v>EIF3D</v>
      </c>
      <c r="B4255" s="1" t="s">
        <v>222</v>
      </c>
      <c r="C4255" s="1">
        <v>3.692492E7</v>
      </c>
      <c r="D4255" s="1" t="s">
        <v>8</v>
      </c>
      <c r="E4255" s="1">
        <v>23.0</v>
      </c>
      <c r="F4255" s="1" t="s">
        <v>4278</v>
      </c>
      <c r="G4255" s="1">
        <v>0.0132175065125</v>
      </c>
    </row>
    <row r="4256" ht="15.75" customHeight="1">
      <c r="A4256" s="1" t="str">
        <f t="shared" si="361"/>
        <v>EIF3D</v>
      </c>
      <c r="B4256" s="1" t="s">
        <v>222</v>
      </c>
      <c r="C4256" s="1">
        <v>3.6924926E7</v>
      </c>
      <c r="D4256" s="1" t="s">
        <v>8</v>
      </c>
      <c r="E4256" s="1">
        <v>23.0</v>
      </c>
      <c r="F4256" s="1" t="s">
        <v>4279</v>
      </c>
      <c r="G4256" s="1">
        <v>0.843884909888</v>
      </c>
    </row>
    <row r="4257" ht="15.75" customHeight="1">
      <c r="A4257" s="1" t="str">
        <f t="shared" si="361"/>
        <v>EIF3D</v>
      </c>
      <c r="B4257" s="1" t="s">
        <v>222</v>
      </c>
      <c r="C4257" s="1">
        <v>3.692497E7</v>
      </c>
      <c r="D4257" s="1" t="s">
        <v>8</v>
      </c>
      <c r="E4257" s="1">
        <v>24.0</v>
      </c>
      <c r="F4257" s="1" t="s">
        <v>4280</v>
      </c>
      <c r="G4257" s="1">
        <v>0.445361038433</v>
      </c>
    </row>
    <row r="4258" ht="15.75" customHeight="1">
      <c r="A4258" s="1" t="str">
        <f t="shared" si="361"/>
        <v>EIF3D</v>
      </c>
      <c r="B4258" s="1" t="s">
        <v>222</v>
      </c>
      <c r="C4258" s="1">
        <v>3.6925236E7</v>
      </c>
      <c r="D4258" s="1" t="s">
        <v>8</v>
      </c>
      <c r="E4258" s="1">
        <v>22.0</v>
      </c>
      <c r="F4258" s="1" t="s">
        <v>4281</v>
      </c>
      <c r="G4258" s="1">
        <v>-0.0448792268519</v>
      </c>
    </row>
    <row r="4259" ht="15.75" customHeight="1">
      <c r="A4259" s="1" t="str">
        <f t="shared" si="361"/>
        <v>EIF3D</v>
      </c>
      <c r="B4259" s="1" t="s">
        <v>222</v>
      </c>
      <c r="C4259" s="1">
        <v>3.6925329E7</v>
      </c>
      <c r="D4259" s="1" t="s">
        <v>8</v>
      </c>
      <c r="E4259" s="1">
        <v>23.0</v>
      </c>
      <c r="F4259" s="1" t="s">
        <v>4282</v>
      </c>
      <c r="G4259" s="1">
        <v>0.0237096326083</v>
      </c>
    </row>
    <row r="4260" ht="15.75" customHeight="1">
      <c r="A4260" s="1" t="str">
        <f t="shared" si="361"/>
        <v>EIF3D</v>
      </c>
      <c r="B4260" s="1" t="s">
        <v>222</v>
      </c>
      <c r="C4260" s="1">
        <v>3.6924982E7</v>
      </c>
      <c r="D4260" s="1" t="s">
        <v>14</v>
      </c>
      <c r="E4260" s="1">
        <v>22.0</v>
      </c>
      <c r="F4260" s="1" t="s">
        <v>4283</v>
      </c>
      <c r="G4260" s="1">
        <v>0.97348745083</v>
      </c>
    </row>
    <row r="4261" ht="15.75" customHeight="1">
      <c r="A4261" s="1" t="str">
        <f t="shared" si="361"/>
        <v>EIF3D</v>
      </c>
      <c r="B4261" s="1" t="s">
        <v>222</v>
      </c>
      <c r="C4261" s="1">
        <v>3.6925416E7</v>
      </c>
      <c r="D4261" s="1" t="s">
        <v>14</v>
      </c>
      <c r="E4261" s="1">
        <v>23.0</v>
      </c>
      <c r="F4261" s="1" t="s">
        <v>4284</v>
      </c>
      <c r="G4261" s="1">
        <v>0.03127181855</v>
      </c>
    </row>
    <row r="4262" ht="15.75" customHeight="1">
      <c r="A4262" s="1" t="str">
        <f t="shared" si="361"/>
        <v>EIF3D</v>
      </c>
      <c r="B4262" s="1" t="s">
        <v>222</v>
      </c>
      <c r="C4262" s="1">
        <v>3.6925441E7</v>
      </c>
      <c r="D4262" s="1" t="s">
        <v>14</v>
      </c>
      <c r="E4262" s="1">
        <v>23.0</v>
      </c>
      <c r="F4262" s="1" t="s">
        <v>4285</v>
      </c>
      <c r="G4262" s="1">
        <v>-0.0153829200381</v>
      </c>
    </row>
    <row r="4263" ht="15.75" customHeight="1">
      <c r="A4263" s="1" t="str">
        <f t="shared" si="361"/>
        <v>EIF3D</v>
      </c>
      <c r="B4263" s="1" t="s">
        <v>222</v>
      </c>
      <c r="C4263" s="1">
        <v>3.692549E7</v>
      </c>
      <c r="D4263" s="1" t="s">
        <v>14</v>
      </c>
      <c r="E4263" s="1">
        <v>23.0</v>
      </c>
      <c r="F4263" s="1" t="s">
        <v>4286</v>
      </c>
      <c r="G4263" s="1">
        <v>0.0663363019772</v>
      </c>
    </row>
    <row r="4264" ht="15.75" customHeight="1">
      <c r="A4264" s="1" t="str">
        <f t="shared" si="361"/>
        <v>EIF3D</v>
      </c>
      <c r="B4264" s="1" t="s">
        <v>222</v>
      </c>
      <c r="C4264" s="1">
        <v>3.6924941E7</v>
      </c>
      <c r="D4264" s="1" t="s">
        <v>8</v>
      </c>
      <c r="E4264" s="1">
        <v>23.0</v>
      </c>
      <c r="F4264" s="1" t="s">
        <v>4287</v>
      </c>
      <c r="G4264" s="1">
        <v>0.401047228756</v>
      </c>
    </row>
    <row r="4265" ht="15.75" customHeight="1">
      <c r="A4265" s="1" t="str">
        <f t="shared" si="361"/>
        <v>EIF3D</v>
      </c>
      <c r="B4265" s="1" t="s">
        <v>222</v>
      </c>
      <c r="C4265" s="1">
        <v>3.6924775E7</v>
      </c>
      <c r="D4265" s="1" t="s">
        <v>8</v>
      </c>
      <c r="E4265" s="1">
        <v>24.0</v>
      </c>
      <c r="F4265" s="1" t="s">
        <v>4288</v>
      </c>
      <c r="G4265" s="1">
        <v>0.0160851308187</v>
      </c>
    </row>
    <row r="4266" ht="15.75" customHeight="1">
      <c r="A4266" s="1" t="str">
        <f t="shared" si="361"/>
        <v>EIF3D</v>
      </c>
      <c r="B4266" s="1" t="s">
        <v>222</v>
      </c>
      <c r="C4266" s="1">
        <v>3.6924738E7</v>
      </c>
      <c r="D4266" s="1" t="s">
        <v>8</v>
      </c>
      <c r="E4266" s="1">
        <v>23.0</v>
      </c>
      <c r="F4266" s="1" t="s">
        <v>4289</v>
      </c>
      <c r="G4266" s="1">
        <v>-0.00103632510194</v>
      </c>
    </row>
    <row r="4267" ht="15.75" customHeight="1">
      <c r="A4267" s="1" t="str">
        <f t="shared" si="361"/>
        <v>EIF3D</v>
      </c>
      <c r="B4267" s="1" t="s">
        <v>222</v>
      </c>
      <c r="C4267" s="1">
        <v>3.6925462E7</v>
      </c>
      <c r="D4267" s="1" t="s">
        <v>14</v>
      </c>
      <c r="E4267" s="1">
        <v>23.0</v>
      </c>
      <c r="F4267" s="1" t="s">
        <v>4290</v>
      </c>
      <c r="G4267" s="1">
        <v>-0.00523397340691</v>
      </c>
    </row>
    <row r="4268" ht="15.75" customHeight="1">
      <c r="A4268" s="1" t="str">
        <f t="shared" si="361"/>
        <v>EIF3D</v>
      </c>
      <c r="B4268" s="1" t="s">
        <v>222</v>
      </c>
      <c r="C4268" s="1">
        <v>3.6925442E7</v>
      </c>
      <c r="D4268" s="1" t="s">
        <v>14</v>
      </c>
      <c r="E4268" s="1">
        <v>24.0</v>
      </c>
      <c r="F4268" s="1" t="s">
        <v>4291</v>
      </c>
      <c r="G4268" s="1">
        <v>-0.0326392120588</v>
      </c>
    </row>
    <row r="4269" ht="15.75" customHeight="1">
      <c r="A4269" s="1" t="str">
        <f t="shared" si="361"/>
        <v>EIF3D</v>
      </c>
      <c r="B4269" s="1" t="s">
        <v>222</v>
      </c>
      <c r="C4269" s="1">
        <v>3.6925427E7</v>
      </c>
      <c r="D4269" s="1" t="s">
        <v>14</v>
      </c>
      <c r="E4269" s="1">
        <v>24.0</v>
      </c>
      <c r="F4269" s="1" t="s">
        <v>4292</v>
      </c>
      <c r="G4269" s="1">
        <v>-0.051267694456</v>
      </c>
    </row>
    <row r="4270" ht="15.75" customHeight="1">
      <c r="A4270" s="1" t="str">
        <f t="shared" si="361"/>
        <v>EIF3D</v>
      </c>
      <c r="B4270" s="1" t="s">
        <v>222</v>
      </c>
      <c r="C4270" s="1">
        <v>3.6925416E7</v>
      </c>
      <c r="D4270" s="1" t="s">
        <v>14</v>
      </c>
      <c r="E4270" s="1">
        <v>22.0</v>
      </c>
      <c r="F4270" s="1" t="s">
        <v>4293</v>
      </c>
      <c r="G4270" s="1">
        <v>0.0418725189586</v>
      </c>
    </row>
    <row r="4271" ht="15.75" customHeight="1">
      <c r="A4271" s="1" t="str">
        <f t="shared" si="361"/>
        <v>EIF3D</v>
      </c>
      <c r="B4271" s="1" t="s">
        <v>222</v>
      </c>
      <c r="C4271" s="1">
        <v>3.6925254E7</v>
      </c>
      <c r="D4271" s="1" t="s">
        <v>14</v>
      </c>
      <c r="E4271" s="1">
        <v>24.0</v>
      </c>
      <c r="F4271" s="1" t="s">
        <v>4294</v>
      </c>
      <c r="G4271" s="1">
        <v>-0.0810974036249</v>
      </c>
    </row>
    <row r="4272" ht="15.75" customHeight="1">
      <c r="A4272" s="1" t="str">
        <f t="shared" si="361"/>
        <v>EIF3D</v>
      </c>
      <c r="B4272" s="1" t="s">
        <v>222</v>
      </c>
      <c r="C4272" s="1">
        <v>3.6925232E7</v>
      </c>
      <c r="D4272" s="1" t="s">
        <v>14</v>
      </c>
      <c r="E4272" s="1">
        <v>23.0</v>
      </c>
      <c r="F4272" s="1" t="s">
        <v>4295</v>
      </c>
      <c r="G4272" s="1">
        <v>-0.067070355132</v>
      </c>
    </row>
    <row r="4273" ht="15.75" customHeight="1">
      <c r="A4273" s="1" t="str">
        <f t="shared" si="361"/>
        <v>EIF3D</v>
      </c>
      <c r="B4273" s="1" t="s">
        <v>222</v>
      </c>
      <c r="C4273" s="1">
        <v>3.6924982E7</v>
      </c>
      <c r="D4273" s="1" t="s">
        <v>14</v>
      </c>
      <c r="E4273" s="1">
        <v>24.0</v>
      </c>
      <c r="F4273" s="1" t="s">
        <v>4296</v>
      </c>
      <c r="G4273" s="1">
        <v>0.0964666742898</v>
      </c>
    </row>
    <row r="4274" ht="15.75" customHeight="1">
      <c r="A4274" s="1" t="str">
        <f t="shared" si="361"/>
        <v>EIF3D</v>
      </c>
      <c r="B4274" s="1" t="s">
        <v>222</v>
      </c>
      <c r="C4274" s="1">
        <v>3.6924967E7</v>
      </c>
      <c r="D4274" s="1" t="s">
        <v>14</v>
      </c>
      <c r="E4274" s="1">
        <v>23.0</v>
      </c>
      <c r="F4274" s="1" t="s">
        <v>4297</v>
      </c>
      <c r="G4274" s="1">
        <v>0.600189546499</v>
      </c>
    </row>
    <row r="4275" ht="15.75" customHeight="1">
      <c r="A4275" s="1" t="str">
        <f t="shared" si="361"/>
        <v>EIF3D</v>
      </c>
      <c r="B4275" s="1" t="s">
        <v>222</v>
      </c>
      <c r="C4275" s="1">
        <v>3.6925489E7</v>
      </c>
      <c r="D4275" s="1" t="s">
        <v>14</v>
      </c>
      <c r="E4275" s="1">
        <v>22.0</v>
      </c>
      <c r="F4275" s="1" t="s">
        <v>4298</v>
      </c>
      <c r="G4275" s="1">
        <v>-0.0401493074047</v>
      </c>
    </row>
    <row r="4276" ht="15.75" customHeight="1">
      <c r="A4276" s="1" t="str">
        <f t="shared" si="361"/>
        <v>EIF3D</v>
      </c>
      <c r="B4276" s="1" t="s">
        <v>222</v>
      </c>
      <c r="C4276" s="1">
        <v>3.6924856E7</v>
      </c>
      <c r="D4276" s="1" t="s">
        <v>14</v>
      </c>
      <c r="E4276" s="1">
        <v>24.0</v>
      </c>
      <c r="F4276" s="1" t="s">
        <v>4299</v>
      </c>
      <c r="G4276" s="1">
        <v>0.116677846402</v>
      </c>
    </row>
    <row r="4277" ht="15.75" customHeight="1">
      <c r="A4277" s="1" t="str">
        <f t="shared" si="361"/>
        <v>EIF3D</v>
      </c>
      <c r="B4277" s="1" t="s">
        <v>222</v>
      </c>
      <c r="C4277" s="1">
        <v>3.692497E7</v>
      </c>
      <c r="D4277" s="1" t="s">
        <v>8</v>
      </c>
      <c r="E4277" s="1">
        <v>23.0</v>
      </c>
      <c r="F4277" s="1" t="s">
        <v>4300</v>
      </c>
      <c r="G4277" s="1">
        <v>0.604897420794</v>
      </c>
    </row>
    <row r="4278" ht="15.75" customHeight="1">
      <c r="A4278" s="1" t="str">
        <f t="shared" si="361"/>
        <v>EIF3D</v>
      </c>
      <c r="B4278" s="1" t="s">
        <v>222</v>
      </c>
      <c r="C4278" s="1">
        <v>3.6925251E7</v>
      </c>
      <c r="D4278" s="1" t="s">
        <v>8</v>
      </c>
      <c r="E4278" s="1">
        <v>22.0</v>
      </c>
      <c r="F4278" s="1" t="s">
        <v>4301</v>
      </c>
      <c r="G4278" s="1">
        <v>-0.0563067017139</v>
      </c>
    </row>
    <row r="4279" ht="15.75" customHeight="1">
      <c r="A4279" s="1" t="str">
        <f t="shared" si="361"/>
        <v>EIF3D</v>
      </c>
      <c r="B4279" s="1" t="s">
        <v>222</v>
      </c>
      <c r="C4279" s="1">
        <v>3.6924933E7</v>
      </c>
      <c r="D4279" s="1" t="s">
        <v>14</v>
      </c>
      <c r="E4279" s="1">
        <v>24.0</v>
      </c>
      <c r="F4279" s="1" t="s">
        <v>4302</v>
      </c>
      <c r="G4279" s="1">
        <v>0.869737853736</v>
      </c>
    </row>
    <row r="4280" ht="15.75" customHeight="1">
      <c r="A4280" s="1" t="str">
        <f t="shared" si="361"/>
        <v>EIF3D</v>
      </c>
      <c r="B4280" s="1" t="s">
        <v>222</v>
      </c>
      <c r="C4280" s="1">
        <v>3.6924925E7</v>
      </c>
      <c r="D4280" s="1" t="s">
        <v>8</v>
      </c>
      <c r="E4280" s="1">
        <v>24.0</v>
      </c>
      <c r="F4280" s="1" t="s">
        <v>4303</v>
      </c>
      <c r="G4280" s="1">
        <v>1.15677469543</v>
      </c>
    </row>
    <row r="4281" ht="15.75" customHeight="1">
      <c r="A4281" s="1" t="str">
        <f t="shared" si="361"/>
        <v>EIF3D</v>
      </c>
      <c r="B4281" s="1" t="s">
        <v>222</v>
      </c>
      <c r="C4281" s="1">
        <v>3.6924851E7</v>
      </c>
      <c r="D4281" s="1" t="s">
        <v>8</v>
      </c>
      <c r="E4281" s="1">
        <v>23.0</v>
      </c>
      <c r="F4281" s="1" t="s">
        <v>4304</v>
      </c>
      <c r="G4281" s="1">
        <v>-0.0433847697947</v>
      </c>
    </row>
    <row r="4282" ht="15.75" customHeight="1">
      <c r="A4282" s="1" t="str">
        <f t="shared" si="361"/>
        <v>EIF3D</v>
      </c>
      <c r="B4282" s="1" t="s">
        <v>222</v>
      </c>
      <c r="C4282" s="1">
        <v>3.6925281E7</v>
      </c>
      <c r="D4282" s="1" t="s">
        <v>8</v>
      </c>
      <c r="E4282" s="1">
        <v>24.0</v>
      </c>
      <c r="F4282" s="1" t="s">
        <v>4305</v>
      </c>
      <c r="G4282" s="1">
        <v>-0.0191657073968</v>
      </c>
    </row>
    <row r="4283" ht="15.75" customHeight="1">
      <c r="A4283" s="1" t="str">
        <f t="shared" si="361"/>
        <v>EIF3D</v>
      </c>
      <c r="B4283" s="1" t="s">
        <v>222</v>
      </c>
      <c r="C4283" s="1">
        <v>3.6925337E7</v>
      </c>
      <c r="D4283" s="1" t="s">
        <v>8</v>
      </c>
      <c r="E4283" s="1">
        <v>22.0</v>
      </c>
      <c r="F4283" s="1" t="s">
        <v>4306</v>
      </c>
      <c r="G4283" s="1">
        <v>0.02581969511</v>
      </c>
    </row>
    <row r="4284" ht="15.75" customHeight="1">
      <c r="A4284" s="1" t="str">
        <f t="shared" si="361"/>
        <v>EIF3D</v>
      </c>
      <c r="B4284" s="1" t="s">
        <v>222</v>
      </c>
      <c r="C4284" s="1">
        <v>3.6924749E7</v>
      </c>
      <c r="D4284" s="1" t="s">
        <v>14</v>
      </c>
      <c r="E4284" s="1">
        <v>24.0</v>
      </c>
      <c r="F4284" s="1" t="s">
        <v>4307</v>
      </c>
      <c r="G4284" s="1">
        <v>0.0415905590037</v>
      </c>
    </row>
    <row r="4285" ht="15.75" customHeight="1">
      <c r="A4285" s="1" t="str">
        <f t="shared" ref="A4285:A4294" si="362">"EIF3E"</f>
        <v>EIF3E</v>
      </c>
      <c r="B4285" s="1" t="s">
        <v>779</v>
      </c>
      <c r="C4285" s="1">
        <v>1.09260927E8</v>
      </c>
      <c r="D4285" s="1" t="s">
        <v>8</v>
      </c>
      <c r="E4285" s="1">
        <v>25.0</v>
      </c>
      <c r="F4285" s="1" t="s">
        <v>4308</v>
      </c>
      <c r="G4285" s="1">
        <v>-0.0515084202093</v>
      </c>
    </row>
    <row r="4286" ht="15.75" customHeight="1">
      <c r="A4286" s="1" t="str">
        <f t="shared" si="362"/>
        <v>EIF3E</v>
      </c>
      <c r="B4286" s="1" t="s">
        <v>779</v>
      </c>
      <c r="C4286" s="1">
        <v>1.09260825E8</v>
      </c>
      <c r="D4286" s="1" t="s">
        <v>8</v>
      </c>
      <c r="E4286" s="1">
        <v>25.0</v>
      </c>
      <c r="F4286" s="1" t="s">
        <v>4309</v>
      </c>
      <c r="G4286" s="1">
        <v>0.037897474761</v>
      </c>
    </row>
    <row r="4287" ht="15.75" customHeight="1">
      <c r="A4287" s="1" t="str">
        <f t="shared" si="362"/>
        <v>EIF3E</v>
      </c>
      <c r="B4287" s="1" t="s">
        <v>779</v>
      </c>
      <c r="C4287" s="1">
        <v>1.09261032E8</v>
      </c>
      <c r="D4287" s="1" t="s">
        <v>14</v>
      </c>
      <c r="E4287" s="1">
        <v>24.0</v>
      </c>
      <c r="F4287" s="1" t="s">
        <v>4310</v>
      </c>
      <c r="G4287" s="1">
        <v>0.0500416143769</v>
      </c>
    </row>
    <row r="4288" ht="15.75" customHeight="1">
      <c r="A4288" s="1" t="str">
        <f t="shared" si="362"/>
        <v>EIF3E</v>
      </c>
      <c r="B4288" s="1" t="s">
        <v>779</v>
      </c>
      <c r="C4288" s="1">
        <v>1.09260808E8</v>
      </c>
      <c r="D4288" s="1" t="s">
        <v>8</v>
      </c>
      <c r="E4288" s="1">
        <v>25.0</v>
      </c>
      <c r="F4288" s="1" t="s">
        <v>4311</v>
      </c>
      <c r="G4288" s="1">
        <v>0.0284722339072</v>
      </c>
    </row>
    <row r="4289" ht="15.75" customHeight="1">
      <c r="A4289" s="1" t="str">
        <f t="shared" si="362"/>
        <v>EIF3E</v>
      </c>
      <c r="B4289" s="1" t="s">
        <v>779</v>
      </c>
      <c r="C4289" s="1">
        <v>1.09260741E8</v>
      </c>
      <c r="D4289" s="1" t="s">
        <v>8</v>
      </c>
      <c r="E4289" s="1">
        <v>24.0</v>
      </c>
      <c r="F4289" s="1" t="s">
        <v>4312</v>
      </c>
      <c r="G4289" s="1">
        <v>0.805397073302</v>
      </c>
    </row>
    <row r="4290" ht="15.75" customHeight="1">
      <c r="A4290" s="1" t="str">
        <f t="shared" si="362"/>
        <v>EIF3E</v>
      </c>
      <c r="B4290" s="1" t="s">
        <v>779</v>
      </c>
      <c r="C4290" s="1">
        <v>1.09260715E8</v>
      </c>
      <c r="D4290" s="1" t="s">
        <v>8</v>
      </c>
      <c r="E4290" s="1">
        <v>24.0</v>
      </c>
      <c r="F4290" s="1" t="s">
        <v>4313</v>
      </c>
      <c r="G4290" s="1">
        <v>0.709411617524</v>
      </c>
    </row>
    <row r="4291" ht="15.75" customHeight="1">
      <c r="A4291" s="1" t="str">
        <f t="shared" si="362"/>
        <v>EIF3E</v>
      </c>
      <c r="B4291" s="1" t="s">
        <v>779</v>
      </c>
      <c r="C4291" s="1">
        <v>1.09260756E8</v>
      </c>
      <c r="D4291" s="1" t="s">
        <v>14</v>
      </c>
      <c r="E4291" s="1">
        <v>23.0</v>
      </c>
      <c r="F4291" s="1" t="s">
        <v>4314</v>
      </c>
      <c r="G4291" s="1">
        <v>0.28361188927</v>
      </c>
    </row>
    <row r="4292" ht="15.75" customHeight="1">
      <c r="A4292" s="1" t="str">
        <f t="shared" si="362"/>
        <v>EIF3E</v>
      </c>
      <c r="B4292" s="1" t="s">
        <v>779</v>
      </c>
      <c r="C4292" s="1">
        <v>1.09260817E8</v>
      </c>
      <c r="D4292" s="1" t="s">
        <v>8</v>
      </c>
      <c r="E4292" s="1">
        <v>24.0</v>
      </c>
      <c r="F4292" s="1" t="s">
        <v>4315</v>
      </c>
      <c r="G4292" s="1">
        <v>0.0233774488036</v>
      </c>
    </row>
    <row r="4293" ht="15.75" customHeight="1">
      <c r="A4293" s="1" t="str">
        <f t="shared" si="362"/>
        <v>EIF3E</v>
      </c>
      <c r="B4293" s="1" t="s">
        <v>779</v>
      </c>
      <c r="C4293" s="1">
        <v>1.09260802E8</v>
      </c>
      <c r="D4293" s="1" t="s">
        <v>8</v>
      </c>
      <c r="E4293" s="1">
        <v>25.0</v>
      </c>
      <c r="F4293" s="1" t="s">
        <v>4316</v>
      </c>
      <c r="G4293" s="1">
        <v>0.0672448485688</v>
      </c>
    </row>
    <row r="4294" ht="15.75" customHeight="1">
      <c r="A4294" s="1" t="str">
        <f t="shared" si="362"/>
        <v>EIF3E</v>
      </c>
      <c r="B4294" s="1" t="s">
        <v>779</v>
      </c>
      <c r="C4294" s="1">
        <v>1.09260697E8</v>
      </c>
      <c r="D4294" s="1" t="s">
        <v>8</v>
      </c>
      <c r="E4294" s="1">
        <v>23.0</v>
      </c>
      <c r="F4294" s="1" t="s">
        <v>4317</v>
      </c>
      <c r="G4294" s="1">
        <v>1.48519130917</v>
      </c>
    </row>
    <row r="4295" ht="15.75" customHeight="1">
      <c r="A4295" s="1" t="str">
        <f t="shared" ref="A4295:A4323" si="363">"EIF3F"</f>
        <v>EIF3F</v>
      </c>
      <c r="B4295" s="1" t="s">
        <v>328</v>
      </c>
      <c r="C4295" s="1">
        <v>8008902.0</v>
      </c>
      <c r="D4295" s="1" t="s">
        <v>14</v>
      </c>
      <c r="E4295" s="1">
        <v>25.0</v>
      </c>
      <c r="F4295" s="1" t="s">
        <v>4318</v>
      </c>
      <c r="G4295" s="1">
        <v>0.0434656646694</v>
      </c>
    </row>
    <row r="4296" ht="15.75" customHeight="1">
      <c r="A4296" s="1" t="str">
        <f t="shared" si="363"/>
        <v>EIF3F</v>
      </c>
      <c r="B4296" s="1" t="s">
        <v>328</v>
      </c>
      <c r="C4296" s="1">
        <v>8008844.0</v>
      </c>
      <c r="D4296" s="1" t="s">
        <v>8</v>
      </c>
      <c r="E4296" s="1">
        <v>27.0</v>
      </c>
      <c r="F4296" s="1" t="s">
        <v>4319</v>
      </c>
      <c r="G4296" s="1">
        <v>0.0250637789292</v>
      </c>
    </row>
    <row r="4297" ht="15.75" customHeight="1">
      <c r="A4297" s="1" t="str">
        <f t="shared" si="363"/>
        <v>EIF3F</v>
      </c>
      <c r="B4297" s="1" t="s">
        <v>328</v>
      </c>
      <c r="C4297" s="1">
        <v>8008870.0</v>
      </c>
      <c r="D4297" s="1" t="s">
        <v>8</v>
      </c>
      <c r="E4297" s="1">
        <v>26.0</v>
      </c>
      <c r="F4297" s="1" t="s">
        <v>4320</v>
      </c>
      <c r="G4297" s="1">
        <v>0.0487385906467</v>
      </c>
    </row>
    <row r="4298" ht="15.75" customHeight="1">
      <c r="A4298" s="1" t="str">
        <f t="shared" si="363"/>
        <v>EIF3F</v>
      </c>
      <c r="B4298" s="1" t="s">
        <v>328</v>
      </c>
      <c r="C4298" s="1">
        <v>8008882.0</v>
      </c>
      <c r="D4298" s="1" t="s">
        <v>8</v>
      </c>
      <c r="E4298" s="1">
        <v>25.0</v>
      </c>
      <c r="F4298" s="1" t="s">
        <v>4321</v>
      </c>
      <c r="G4298" s="1">
        <v>0.0273443486294</v>
      </c>
    </row>
    <row r="4299" ht="15.75" customHeight="1">
      <c r="A4299" s="1" t="str">
        <f t="shared" si="363"/>
        <v>EIF3F</v>
      </c>
      <c r="B4299" s="1" t="s">
        <v>328</v>
      </c>
      <c r="C4299" s="1">
        <v>8008413.0</v>
      </c>
      <c r="D4299" s="1" t="s">
        <v>8</v>
      </c>
      <c r="E4299" s="1">
        <v>24.0</v>
      </c>
      <c r="F4299" s="1" t="s">
        <v>4322</v>
      </c>
      <c r="G4299" s="1">
        <v>0.0329022018541</v>
      </c>
    </row>
    <row r="4300" ht="15.75" customHeight="1">
      <c r="A4300" s="1" t="str">
        <f t="shared" si="363"/>
        <v>EIF3F</v>
      </c>
      <c r="B4300" s="1" t="s">
        <v>328</v>
      </c>
      <c r="C4300" s="1">
        <v>8008879.0</v>
      </c>
      <c r="D4300" s="1" t="s">
        <v>8</v>
      </c>
      <c r="E4300" s="1">
        <v>25.0</v>
      </c>
      <c r="F4300" s="1" t="s">
        <v>4323</v>
      </c>
      <c r="G4300" s="1">
        <v>0.0579358815556</v>
      </c>
    </row>
    <row r="4301" ht="15.75" customHeight="1">
      <c r="A4301" s="1" t="str">
        <f t="shared" si="363"/>
        <v>EIF3F</v>
      </c>
      <c r="B4301" s="1" t="s">
        <v>328</v>
      </c>
      <c r="C4301" s="1">
        <v>7992022.0</v>
      </c>
      <c r="D4301" s="1" t="s">
        <v>8</v>
      </c>
      <c r="E4301" s="1">
        <v>25.0</v>
      </c>
      <c r="F4301" s="1" t="s">
        <v>4324</v>
      </c>
      <c r="G4301" s="1">
        <v>0.0320928913493</v>
      </c>
    </row>
    <row r="4302" ht="15.75" customHeight="1">
      <c r="A4302" s="1" t="str">
        <f t="shared" si="363"/>
        <v>EIF3F</v>
      </c>
      <c r="B4302" s="1" t="s">
        <v>328</v>
      </c>
      <c r="C4302" s="1">
        <v>7992027.0</v>
      </c>
      <c r="D4302" s="1" t="s">
        <v>8</v>
      </c>
      <c r="E4302" s="1">
        <v>25.0</v>
      </c>
      <c r="F4302" s="1" t="s">
        <v>4325</v>
      </c>
      <c r="G4302" s="1">
        <v>0.0251689613104</v>
      </c>
    </row>
    <row r="4303" ht="15.75" customHeight="1">
      <c r="A4303" s="1" t="str">
        <f t="shared" si="363"/>
        <v>EIF3F</v>
      </c>
      <c r="B4303" s="1" t="s">
        <v>328</v>
      </c>
      <c r="C4303" s="1">
        <v>8008413.0</v>
      </c>
      <c r="D4303" s="1" t="s">
        <v>8</v>
      </c>
      <c r="E4303" s="1">
        <v>23.0</v>
      </c>
      <c r="F4303" s="1" t="s">
        <v>4326</v>
      </c>
      <c r="G4303" s="1">
        <v>0.0189756626057</v>
      </c>
    </row>
    <row r="4304" ht="15.75" customHeight="1">
      <c r="A4304" s="1" t="str">
        <f t="shared" si="363"/>
        <v>EIF3F</v>
      </c>
      <c r="B4304" s="1" t="s">
        <v>328</v>
      </c>
      <c r="C4304" s="1">
        <v>8008426.0</v>
      </c>
      <c r="D4304" s="1" t="s">
        <v>8</v>
      </c>
      <c r="E4304" s="1">
        <v>26.0</v>
      </c>
      <c r="F4304" s="1" t="s">
        <v>4327</v>
      </c>
      <c r="G4304" s="1">
        <v>0.0310850934419</v>
      </c>
    </row>
    <row r="4305" ht="15.75" customHeight="1">
      <c r="A4305" s="1" t="str">
        <f t="shared" si="363"/>
        <v>EIF3F</v>
      </c>
      <c r="B4305" s="1" t="s">
        <v>328</v>
      </c>
      <c r="C4305" s="1">
        <v>8008618.0</v>
      </c>
      <c r="D4305" s="1" t="s">
        <v>8</v>
      </c>
      <c r="E4305" s="1">
        <v>27.0</v>
      </c>
      <c r="F4305" s="1" t="s">
        <v>4328</v>
      </c>
      <c r="G4305" s="1">
        <v>0.081416051425</v>
      </c>
    </row>
    <row r="4306" ht="15.75" customHeight="1">
      <c r="A4306" s="1" t="str">
        <f t="shared" si="363"/>
        <v>EIF3F</v>
      </c>
      <c r="B4306" s="1" t="s">
        <v>328</v>
      </c>
      <c r="C4306" s="1">
        <v>8008655.0</v>
      </c>
      <c r="D4306" s="1" t="s">
        <v>8</v>
      </c>
      <c r="E4306" s="1">
        <v>23.0</v>
      </c>
      <c r="F4306" s="1" t="s">
        <v>4329</v>
      </c>
      <c r="G4306" s="1">
        <v>0.175373323944</v>
      </c>
    </row>
    <row r="4307" ht="15.75" customHeight="1">
      <c r="A4307" s="1" t="str">
        <f t="shared" si="363"/>
        <v>EIF3F</v>
      </c>
      <c r="B4307" s="1" t="s">
        <v>328</v>
      </c>
      <c r="C4307" s="1">
        <v>8008660.0</v>
      </c>
      <c r="D4307" s="1" t="s">
        <v>8</v>
      </c>
      <c r="E4307" s="1">
        <v>26.0</v>
      </c>
      <c r="F4307" s="1" t="s">
        <v>4330</v>
      </c>
      <c r="G4307" s="1">
        <v>0.00515225824453</v>
      </c>
    </row>
    <row r="4308" ht="15.75" customHeight="1">
      <c r="A4308" s="1" t="str">
        <f t="shared" si="363"/>
        <v>EIF3F</v>
      </c>
      <c r="B4308" s="1" t="s">
        <v>328</v>
      </c>
      <c r="C4308" s="1">
        <v>8008695.0</v>
      </c>
      <c r="D4308" s="1" t="s">
        <v>8</v>
      </c>
      <c r="E4308" s="1">
        <v>25.0</v>
      </c>
      <c r="F4308" s="1" t="s">
        <v>4331</v>
      </c>
      <c r="G4308" s="1">
        <v>0.341533161654</v>
      </c>
    </row>
    <row r="4309" ht="15.75" customHeight="1">
      <c r="A4309" s="1" t="str">
        <f t="shared" si="363"/>
        <v>EIF3F</v>
      </c>
      <c r="B4309" s="1" t="s">
        <v>328</v>
      </c>
      <c r="C4309" s="1">
        <v>8008705.0</v>
      </c>
      <c r="D4309" s="1" t="s">
        <v>8</v>
      </c>
      <c r="E4309" s="1">
        <v>24.0</v>
      </c>
      <c r="F4309" s="1" t="s">
        <v>4332</v>
      </c>
      <c r="G4309" s="1">
        <v>-0.00713308042601</v>
      </c>
    </row>
    <row r="4310" ht="15.75" customHeight="1">
      <c r="A4310" s="1" t="str">
        <f t="shared" si="363"/>
        <v>EIF3F</v>
      </c>
      <c r="B4310" s="1" t="s">
        <v>328</v>
      </c>
      <c r="C4310" s="1">
        <v>8009070.0</v>
      </c>
      <c r="D4310" s="1" t="s">
        <v>14</v>
      </c>
      <c r="E4310" s="1">
        <v>25.0</v>
      </c>
      <c r="F4310" s="1" t="s">
        <v>4333</v>
      </c>
      <c r="G4310" s="1">
        <v>0.36657555606</v>
      </c>
    </row>
    <row r="4311" ht="15.75" customHeight="1">
      <c r="A4311" s="1" t="str">
        <f t="shared" si="363"/>
        <v>EIF3F</v>
      </c>
      <c r="B4311" s="1" t="s">
        <v>328</v>
      </c>
      <c r="C4311" s="1">
        <v>8008917.0</v>
      </c>
      <c r="D4311" s="1" t="s">
        <v>8</v>
      </c>
      <c r="E4311" s="1">
        <v>21.0</v>
      </c>
      <c r="F4311" s="1" t="s">
        <v>4334</v>
      </c>
      <c r="G4311" s="1">
        <v>1.33362830716</v>
      </c>
    </row>
    <row r="4312" ht="15.75" customHeight="1">
      <c r="A4312" s="1" t="str">
        <f t="shared" si="363"/>
        <v>EIF3F</v>
      </c>
      <c r="B4312" s="1" t="s">
        <v>328</v>
      </c>
      <c r="C4312" s="1">
        <v>8008710.0</v>
      </c>
      <c r="D4312" s="1" t="s">
        <v>14</v>
      </c>
      <c r="E4312" s="1">
        <v>27.0</v>
      </c>
      <c r="F4312" s="1" t="s">
        <v>4335</v>
      </c>
      <c r="G4312" s="1">
        <v>0.00199937528968</v>
      </c>
    </row>
    <row r="4313" ht="15.75" customHeight="1">
      <c r="A4313" s="1" t="str">
        <f t="shared" si="363"/>
        <v>EIF3F</v>
      </c>
      <c r="B4313" s="1" t="s">
        <v>328</v>
      </c>
      <c r="C4313" s="1">
        <v>8008941.0</v>
      </c>
      <c r="D4313" s="1" t="s">
        <v>8</v>
      </c>
      <c r="E4313" s="1">
        <v>25.0</v>
      </c>
      <c r="F4313" s="1" t="s">
        <v>4336</v>
      </c>
      <c r="G4313" s="1">
        <v>1.28418987977</v>
      </c>
    </row>
    <row r="4314" ht="15.75" customHeight="1">
      <c r="A4314" s="1" t="str">
        <f t="shared" si="363"/>
        <v>EIF3F</v>
      </c>
      <c r="B4314" s="1" t="s">
        <v>328</v>
      </c>
      <c r="C4314" s="1">
        <v>7991842.0</v>
      </c>
      <c r="D4314" s="1" t="s">
        <v>14</v>
      </c>
      <c r="E4314" s="1">
        <v>22.0</v>
      </c>
      <c r="F4314" s="1" t="s">
        <v>4337</v>
      </c>
      <c r="G4314" s="1">
        <v>-0.0127317594602</v>
      </c>
    </row>
    <row r="4315" ht="15.75" customHeight="1">
      <c r="A4315" s="1" t="str">
        <f t="shared" si="363"/>
        <v>EIF3F</v>
      </c>
      <c r="B4315" s="1" t="s">
        <v>328</v>
      </c>
      <c r="C4315" s="1">
        <v>7991878.0</v>
      </c>
      <c r="D4315" s="1" t="s">
        <v>14</v>
      </c>
      <c r="E4315" s="1">
        <v>25.0</v>
      </c>
      <c r="F4315" s="1" t="s">
        <v>4338</v>
      </c>
      <c r="G4315" s="1">
        <v>-0.0280089035635</v>
      </c>
    </row>
    <row r="4316" ht="15.75" customHeight="1">
      <c r="A4316" s="1" t="str">
        <f t="shared" si="363"/>
        <v>EIF3F</v>
      </c>
      <c r="B4316" s="1" t="s">
        <v>328</v>
      </c>
      <c r="C4316" s="1">
        <v>8008622.0</v>
      </c>
      <c r="D4316" s="1" t="s">
        <v>14</v>
      </c>
      <c r="E4316" s="1">
        <v>24.0</v>
      </c>
      <c r="F4316" s="1" t="s">
        <v>4339</v>
      </c>
      <c r="G4316" s="1">
        <v>0.0294102290107</v>
      </c>
    </row>
    <row r="4317" ht="15.75" customHeight="1">
      <c r="A4317" s="1" t="str">
        <f t="shared" si="363"/>
        <v>EIF3F</v>
      </c>
      <c r="B4317" s="1" t="s">
        <v>328</v>
      </c>
      <c r="C4317" s="1">
        <v>8008674.0</v>
      </c>
      <c r="D4317" s="1" t="s">
        <v>14</v>
      </c>
      <c r="E4317" s="1">
        <v>25.0</v>
      </c>
      <c r="F4317" s="1" t="s">
        <v>4340</v>
      </c>
      <c r="G4317" s="1">
        <v>0.0230896519376</v>
      </c>
    </row>
    <row r="4318" ht="15.75" customHeight="1">
      <c r="A4318" s="1" t="str">
        <f t="shared" si="363"/>
        <v>EIF3F</v>
      </c>
      <c r="B4318" s="1" t="s">
        <v>328</v>
      </c>
      <c r="C4318" s="1">
        <v>8008671.0</v>
      </c>
      <c r="D4318" s="1" t="s">
        <v>8</v>
      </c>
      <c r="E4318" s="1">
        <v>25.0</v>
      </c>
      <c r="F4318" s="1" t="s">
        <v>4341</v>
      </c>
      <c r="G4318" s="1">
        <v>0.17264312873</v>
      </c>
    </row>
    <row r="4319" ht="15.75" customHeight="1">
      <c r="A4319" s="1" t="str">
        <f t="shared" si="363"/>
        <v>EIF3F</v>
      </c>
      <c r="B4319" s="1" t="s">
        <v>328</v>
      </c>
      <c r="C4319" s="1">
        <v>7992011.0</v>
      </c>
      <c r="D4319" s="1" t="s">
        <v>8</v>
      </c>
      <c r="E4319" s="1">
        <v>25.0</v>
      </c>
      <c r="F4319" s="1" t="s">
        <v>4342</v>
      </c>
      <c r="G4319" s="1">
        <v>0.382181813067</v>
      </c>
    </row>
    <row r="4320" ht="15.75" customHeight="1">
      <c r="A4320" s="1" t="str">
        <f t="shared" si="363"/>
        <v>EIF3F</v>
      </c>
      <c r="B4320" s="1" t="s">
        <v>328</v>
      </c>
      <c r="C4320" s="1">
        <v>8008953.0</v>
      </c>
      <c r="D4320" s="1" t="s">
        <v>8</v>
      </c>
      <c r="E4320" s="1">
        <v>25.0</v>
      </c>
      <c r="F4320" s="1" t="s">
        <v>4343</v>
      </c>
      <c r="G4320" s="1">
        <v>0.294577885086</v>
      </c>
    </row>
    <row r="4321" ht="15.75" customHeight="1">
      <c r="A4321" s="1" t="str">
        <f t="shared" si="363"/>
        <v>EIF3F</v>
      </c>
      <c r="B4321" s="1" t="s">
        <v>328</v>
      </c>
      <c r="C4321" s="1">
        <v>7991795.0</v>
      </c>
      <c r="D4321" s="1" t="s">
        <v>8</v>
      </c>
      <c r="E4321" s="1">
        <v>23.0</v>
      </c>
      <c r="F4321" s="1" t="s">
        <v>4344</v>
      </c>
      <c r="G4321" s="1">
        <v>0.0147832134406</v>
      </c>
    </row>
    <row r="4322" ht="15.75" customHeight="1">
      <c r="A4322" s="1" t="str">
        <f t="shared" si="363"/>
        <v>EIF3F</v>
      </c>
      <c r="B4322" s="1" t="s">
        <v>328</v>
      </c>
      <c r="C4322" s="1">
        <v>7991848.0</v>
      </c>
      <c r="D4322" s="1" t="s">
        <v>8</v>
      </c>
      <c r="E4322" s="1">
        <v>28.0</v>
      </c>
      <c r="F4322" s="1" t="s">
        <v>4345</v>
      </c>
      <c r="G4322" s="1">
        <v>-0.0903306765111</v>
      </c>
    </row>
    <row r="4323" ht="15.75" customHeight="1">
      <c r="A4323" s="1" t="str">
        <f t="shared" si="363"/>
        <v>EIF3F</v>
      </c>
      <c r="B4323" s="1" t="s">
        <v>328</v>
      </c>
      <c r="C4323" s="1">
        <v>8008936.0</v>
      </c>
      <c r="D4323" s="1" t="s">
        <v>8</v>
      </c>
      <c r="E4323" s="1">
        <v>28.0</v>
      </c>
      <c r="F4323" s="1" t="s">
        <v>4346</v>
      </c>
      <c r="G4323" s="1">
        <v>0.0025458622107</v>
      </c>
    </row>
    <row r="4324" ht="15.75" customHeight="1">
      <c r="A4324" s="1" t="str">
        <f t="shared" ref="A4324:A4333" si="364">"EIF3G"</f>
        <v>EIF3G</v>
      </c>
      <c r="B4324" s="1" t="s">
        <v>277</v>
      </c>
      <c r="C4324" s="1">
        <v>1.0230305E7</v>
      </c>
      <c r="D4324" s="1" t="s">
        <v>8</v>
      </c>
      <c r="E4324" s="1">
        <v>24.0</v>
      </c>
      <c r="F4324" s="1" t="s">
        <v>4347</v>
      </c>
      <c r="G4324" s="1">
        <v>0.45626997292</v>
      </c>
    </row>
    <row r="4325" ht="15.75" customHeight="1">
      <c r="A4325" s="1" t="str">
        <f t="shared" si="364"/>
        <v>EIF3G</v>
      </c>
      <c r="B4325" s="1" t="s">
        <v>277</v>
      </c>
      <c r="C4325" s="1">
        <v>1.023035E7</v>
      </c>
      <c r="D4325" s="1" t="s">
        <v>8</v>
      </c>
      <c r="E4325" s="1">
        <v>23.0</v>
      </c>
      <c r="F4325" s="1" t="s">
        <v>4348</v>
      </c>
      <c r="G4325" s="1">
        <v>0.372086312776</v>
      </c>
    </row>
    <row r="4326" ht="15.75" customHeight="1">
      <c r="A4326" s="1" t="str">
        <f t="shared" si="364"/>
        <v>EIF3G</v>
      </c>
      <c r="B4326" s="1" t="s">
        <v>277</v>
      </c>
      <c r="C4326" s="1">
        <v>1.0230452E7</v>
      </c>
      <c r="D4326" s="1" t="s">
        <v>8</v>
      </c>
      <c r="E4326" s="1">
        <v>24.0</v>
      </c>
      <c r="F4326" s="1" t="s">
        <v>4349</v>
      </c>
      <c r="G4326" s="1">
        <v>0.0263270393105</v>
      </c>
    </row>
    <row r="4327" ht="15.75" customHeight="1">
      <c r="A4327" s="1" t="str">
        <f t="shared" si="364"/>
        <v>EIF3G</v>
      </c>
      <c r="B4327" s="1" t="s">
        <v>277</v>
      </c>
      <c r="C4327" s="1">
        <v>1.0230463E7</v>
      </c>
      <c r="D4327" s="1" t="s">
        <v>8</v>
      </c>
      <c r="E4327" s="1">
        <v>24.0</v>
      </c>
      <c r="F4327" s="1" t="s">
        <v>4350</v>
      </c>
      <c r="G4327" s="1">
        <v>-0.0119788453151</v>
      </c>
    </row>
    <row r="4328" ht="15.75" customHeight="1">
      <c r="A4328" s="1" t="str">
        <f t="shared" si="364"/>
        <v>EIF3G</v>
      </c>
      <c r="B4328" s="1" t="s">
        <v>277</v>
      </c>
      <c r="C4328" s="1">
        <v>1.0230485E7</v>
      </c>
      <c r="D4328" s="1" t="s">
        <v>8</v>
      </c>
      <c r="E4328" s="1">
        <v>23.0</v>
      </c>
      <c r="F4328" s="1" t="s">
        <v>4351</v>
      </c>
      <c r="G4328" s="1">
        <v>0.178766020413</v>
      </c>
    </row>
    <row r="4329" ht="15.75" customHeight="1">
      <c r="A4329" s="1" t="str">
        <f t="shared" si="364"/>
        <v>EIF3G</v>
      </c>
      <c r="B4329" s="1" t="s">
        <v>277</v>
      </c>
      <c r="C4329" s="1">
        <v>1.023031E7</v>
      </c>
      <c r="D4329" s="1" t="s">
        <v>14</v>
      </c>
      <c r="E4329" s="1">
        <v>23.0</v>
      </c>
      <c r="F4329" s="1" t="s">
        <v>4352</v>
      </c>
      <c r="G4329" s="1">
        <v>1.57399654496</v>
      </c>
    </row>
    <row r="4330" ht="15.75" customHeight="1">
      <c r="A4330" s="1" t="str">
        <f t="shared" si="364"/>
        <v>EIF3G</v>
      </c>
      <c r="B4330" s="1" t="s">
        <v>277</v>
      </c>
      <c r="C4330" s="1">
        <v>1.0230491E7</v>
      </c>
      <c r="D4330" s="1" t="s">
        <v>8</v>
      </c>
      <c r="E4330" s="1">
        <v>22.0</v>
      </c>
      <c r="F4330" s="1" t="s">
        <v>4353</v>
      </c>
      <c r="G4330" s="1">
        <v>0.418306218884</v>
      </c>
    </row>
    <row r="4331" ht="15.75" customHeight="1">
      <c r="A4331" s="1" t="str">
        <f t="shared" si="364"/>
        <v>EIF3G</v>
      </c>
      <c r="B4331" s="1" t="s">
        <v>277</v>
      </c>
      <c r="C4331" s="1">
        <v>1.0230531E7</v>
      </c>
      <c r="D4331" s="1" t="s">
        <v>14</v>
      </c>
      <c r="E4331" s="1">
        <v>24.0</v>
      </c>
      <c r="F4331" s="1" t="s">
        <v>4354</v>
      </c>
      <c r="G4331" s="1">
        <v>0.969733482119</v>
      </c>
    </row>
    <row r="4332" ht="15.75" customHeight="1">
      <c r="A4332" s="1" t="str">
        <f t="shared" si="364"/>
        <v>EIF3G</v>
      </c>
      <c r="B4332" s="1" t="s">
        <v>277</v>
      </c>
      <c r="C4332" s="1">
        <v>1.0230627E7</v>
      </c>
      <c r="D4332" s="1" t="s">
        <v>14</v>
      </c>
      <c r="E4332" s="1">
        <v>24.0</v>
      </c>
      <c r="F4332" s="1" t="s">
        <v>4355</v>
      </c>
      <c r="G4332" s="1">
        <v>0.0441123557762</v>
      </c>
    </row>
    <row r="4333" ht="15.75" customHeight="1">
      <c r="A4333" s="1" t="str">
        <f t="shared" si="364"/>
        <v>EIF3G</v>
      </c>
      <c r="B4333" s="1" t="s">
        <v>277</v>
      </c>
      <c r="C4333" s="1">
        <v>1.0230419E7</v>
      </c>
      <c r="D4333" s="1" t="s">
        <v>14</v>
      </c>
      <c r="E4333" s="1">
        <v>24.0</v>
      </c>
      <c r="F4333" s="1" t="s">
        <v>4356</v>
      </c>
      <c r="G4333" s="1">
        <v>0.0306332336649</v>
      </c>
    </row>
    <row r="4334" ht="15.75" customHeight="1">
      <c r="A4334" s="1" t="str">
        <f t="shared" ref="A4334:A4343" si="365">"EIF3H"</f>
        <v>EIF3H</v>
      </c>
      <c r="B4334" s="1" t="s">
        <v>779</v>
      </c>
      <c r="C4334" s="1">
        <v>1.17767908E8</v>
      </c>
      <c r="D4334" s="1" t="s">
        <v>8</v>
      </c>
      <c r="E4334" s="1">
        <v>23.0</v>
      </c>
      <c r="F4334" s="1" t="s">
        <v>4357</v>
      </c>
      <c r="G4334" s="1">
        <v>0.0280166114651</v>
      </c>
    </row>
    <row r="4335" ht="15.75" customHeight="1">
      <c r="A4335" s="1" t="str">
        <f t="shared" si="365"/>
        <v>EIF3H</v>
      </c>
      <c r="B4335" s="1" t="s">
        <v>779</v>
      </c>
      <c r="C4335" s="1">
        <v>1.1776801E8</v>
      </c>
      <c r="D4335" s="1" t="s">
        <v>8</v>
      </c>
      <c r="E4335" s="1">
        <v>23.0</v>
      </c>
      <c r="F4335" s="1" t="s">
        <v>4358</v>
      </c>
      <c r="G4335" s="1">
        <v>1.13421266766</v>
      </c>
    </row>
    <row r="4336" ht="15.75" customHeight="1">
      <c r="A4336" s="1" t="str">
        <f t="shared" si="365"/>
        <v>EIF3H</v>
      </c>
      <c r="B4336" s="1" t="s">
        <v>779</v>
      </c>
      <c r="C4336" s="1">
        <v>1.1776802E8</v>
      </c>
      <c r="D4336" s="1" t="s">
        <v>8</v>
      </c>
      <c r="E4336" s="1">
        <v>22.0</v>
      </c>
      <c r="F4336" s="1" t="s">
        <v>4359</v>
      </c>
      <c r="G4336" s="1">
        <v>0.375228991486</v>
      </c>
    </row>
    <row r="4337" ht="15.75" customHeight="1">
      <c r="A4337" s="1" t="str">
        <f t="shared" si="365"/>
        <v>EIF3H</v>
      </c>
      <c r="B4337" s="1" t="s">
        <v>779</v>
      </c>
      <c r="C4337" s="1">
        <v>1.17768074E8</v>
      </c>
      <c r="D4337" s="1" t="s">
        <v>8</v>
      </c>
      <c r="E4337" s="1">
        <v>23.0</v>
      </c>
      <c r="F4337" s="1" t="s">
        <v>4360</v>
      </c>
      <c r="G4337" s="1">
        <v>-0.00568200917465</v>
      </c>
    </row>
    <row r="4338" ht="15.75" customHeight="1">
      <c r="A4338" s="1" t="str">
        <f t="shared" si="365"/>
        <v>EIF3H</v>
      </c>
      <c r="B4338" s="1" t="s">
        <v>779</v>
      </c>
      <c r="C4338" s="1">
        <v>1.17767853E8</v>
      </c>
      <c r="D4338" s="1" t="s">
        <v>14</v>
      </c>
      <c r="E4338" s="1">
        <v>24.0</v>
      </c>
      <c r="F4338" s="1" t="s">
        <v>4361</v>
      </c>
      <c r="G4338" s="1">
        <v>0.270517608523</v>
      </c>
    </row>
    <row r="4339" ht="15.75" customHeight="1">
      <c r="A4339" s="1" t="str">
        <f t="shared" si="365"/>
        <v>EIF3H</v>
      </c>
      <c r="B4339" s="1" t="s">
        <v>779</v>
      </c>
      <c r="C4339" s="1">
        <v>1.17768013E8</v>
      </c>
      <c r="D4339" s="1" t="s">
        <v>14</v>
      </c>
      <c r="E4339" s="1">
        <v>23.0</v>
      </c>
      <c r="F4339" s="1" t="s">
        <v>4362</v>
      </c>
      <c r="G4339" s="1">
        <v>1.34184050701</v>
      </c>
    </row>
    <row r="4340" ht="15.75" customHeight="1">
      <c r="A4340" s="1" t="str">
        <f t="shared" si="365"/>
        <v>EIF3H</v>
      </c>
      <c r="B4340" s="1" t="s">
        <v>779</v>
      </c>
      <c r="C4340" s="1">
        <v>1.17768027E8</v>
      </c>
      <c r="D4340" s="1" t="s">
        <v>14</v>
      </c>
      <c r="E4340" s="1">
        <v>24.0</v>
      </c>
      <c r="F4340" s="1" t="s">
        <v>4363</v>
      </c>
      <c r="G4340" s="1">
        <v>0.523946825338</v>
      </c>
    </row>
    <row r="4341" ht="15.75" customHeight="1">
      <c r="A4341" s="1" t="str">
        <f t="shared" si="365"/>
        <v>EIF3H</v>
      </c>
      <c r="B4341" s="1" t="s">
        <v>779</v>
      </c>
      <c r="C4341" s="1">
        <v>1.17768083E8</v>
      </c>
      <c r="D4341" s="1" t="s">
        <v>14</v>
      </c>
      <c r="E4341" s="1">
        <v>23.0</v>
      </c>
      <c r="F4341" s="1" t="s">
        <v>4364</v>
      </c>
      <c r="G4341" s="1">
        <v>0.016143390303</v>
      </c>
    </row>
    <row r="4342" ht="15.75" customHeight="1">
      <c r="A4342" s="1" t="str">
        <f t="shared" si="365"/>
        <v>EIF3H</v>
      </c>
      <c r="B4342" s="1" t="s">
        <v>779</v>
      </c>
      <c r="C4342" s="1">
        <v>1.17767843E8</v>
      </c>
      <c r="D4342" s="1" t="s">
        <v>14</v>
      </c>
      <c r="E4342" s="1">
        <v>22.0</v>
      </c>
      <c r="F4342" s="1" t="s">
        <v>4365</v>
      </c>
      <c r="G4342" s="1">
        <v>0.281206669131</v>
      </c>
    </row>
    <row r="4343" ht="15.75" customHeight="1">
      <c r="A4343" s="1" t="str">
        <f t="shared" si="365"/>
        <v>EIF3H</v>
      </c>
      <c r="B4343" s="1" t="s">
        <v>779</v>
      </c>
      <c r="C4343" s="1">
        <v>1.17767783E8</v>
      </c>
      <c r="D4343" s="1" t="s">
        <v>14</v>
      </c>
      <c r="E4343" s="1">
        <v>22.0</v>
      </c>
      <c r="F4343" s="1" t="s">
        <v>4366</v>
      </c>
      <c r="G4343" s="1">
        <v>0.0468085209982</v>
      </c>
    </row>
    <row r="4344" ht="15.75" customHeight="1">
      <c r="A4344" s="1" t="str">
        <f t="shared" ref="A4344:A4353" si="366">"EIF3I"</f>
        <v>EIF3I</v>
      </c>
      <c r="B4344" s="1" t="s">
        <v>108</v>
      </c>
      <c r="C4344" s="1">
        <v>3.2688248E7</v>
      </c>
      <c r="D4344" s="1" t="s">
        <v>14</v>
      </c>
      <c r="E4344" s="1">
        <v>24.0</v>
      </c>
      <c r="F4344" s="1" t="s">
        <v>4367</v>
      </c>
      <c r="G4344" s="1">
        <v>-0.00479141056933</v>
      </c>
    </row>
    <row r="4345" ht="15.75" customHeight="1">
      <c r="A4345" s="1" t="str">
        <f t="shared" si="366"/>
        <v>EIF3I</v>
      </c>
      <c r="B4345" s="1" t="s">
        <v>108</v>
      </c>
      <c r="C4345" s="1">
        <v>3.268826E7</v>
      </c>
      <c r="D4345" s="1" t="s">
        <v>14</v>
      </c>
      <c r="E4345" s="1">
        <v>24.0</v>
      </c>
      <c r="F4345" s="1" t="s">
        <v>4368</v>
      </c>
      <c r="G4345" s="1">
        <v>0.660554945151</v>
      </c>
    </row>
    <row r="4346" ht="15.75" customHeight="1">
      <c r="A4346" s="1" t="str">
        <f t="shared" si="366"/>
        <v>EIF3I</v>
      </c>
      <c r="B4346" s="1" t="s">
        <v>108</v>
      </c>
      <c r="C4346" s="1">
        <v>3.2688191E7</v>
      </c>
      <c r="D4346" s="1" t="s">
        <v>8</v>
      </c>
      <c r="E4346" s="1">
        <v>24.0</v>
      </c>
      <c r="F4346" s="1" t="s">
        <v>4369</v>
      </c>
      <c r="G4346" s="1">
        <v>0.47726426979</v>
      </c>
    </row>
    <row r="4347" ht="15.75" customHeight="1">
      <c r="A4347" s="1" t="str">
        <f t="shared" si="366"/>
        <v>EIF3I</v>
      </c>
      <c r="B4347" s="1" t="s">
        <v>108</v>
      </c>
      <c r="C4347" s="1">
        <v>3.2688206E7</v>
      </c>
      <c r="D4347" s="1" t="s">
        <v>8</v>
      </c>
      <c r="E4347" s="1">
        <v>24.0</v>
      </c>
      <c r="F4347" s="1" t="s">
        <v>4370</v>
      </c>
      <c r="G4347" s="1">
        <v>1.16611077163</v>
      </c>
    </row>
    <row r="4348" ht="15.75" customHeight="1">
      <c r="A4348" s="1" t="str">
        <f t="shared" si="366"/>
        <v>EIF3I</v>
      </c>
      <c r="B4348" s="1" t="s">
        <v>108</v>
      </c>
      <c r="C4348" s="1">
        <v>3.2688064E7</v>
      </c>
      <c r="D4348" s="1" t="s">
        <v>14</v>
      </c>
      <c r="E4348" s="1">
        <v>24.0</v>
      </c>
      <c r="F4348" s="1" t="s">
        <v>4371</v>
      </c>
      <c r="G4348" s="1">
        <v>1.17333428322</v>
      </c>
    </row>
    <row r="4349" ht="15.75" customHeight="1">
      <c r="A4349" s="1" t="str">
        <f t="shared" si="366"/>
        <v>EIF3I</v>
      </c>
      <c r="B4349" s="1" t="s">
        <v>108</v>
      </c>
      <c r="C4349" s="1">
        <v>3.2688199E7</v>
      </c>
      <c r="D4349" s="1" t="s">
        <v>14</v>
      </c>
      <c r="E4349" s="1">
        <v>24.0</v>
      </c>
      <c r="F4349" s="1" t="s">
        <v>4372</v>
      </c>
      <c r="G4349" s="1">
        <v>0.118810770087</v>
      </c>
    </row>
    <row r="4350" ht="15.75" customHeight="1">
      <c r="A4350" s="1" t="str">
        <f t="shared" si="366"/>
        <v>EIF3I</v>
      </c>
      <c r="B4350" s="1" t="s">
        <v>108</v>
      </c>
      <c r="C4350" s="1">
        <v>3.2688169E7</v>
      </c>
      <c r="D4350" s="1" t="s">
        <v>8</v>
      </c>
      <c r="E4350" s="1">
        <v>24.0</v>
      </c>
      <c r="F4350" s="1" t="s">
        <v>4373</v>
      </c>
      <c r="G4350" s="1">
        <v>-0.0367130114499</v>
      </c>
    </row>
    <row r="4351" ht="15.75" customHeight="1">
      <c r="A4351" s="1" t="str">
        <f t="shared" si="366"/>
        <v>EIF3I</v>
      </c>
      <c r="B4351" s="1" t="s">
        <v>108</v>
      </c>
      <c r="C4351" s="1">
        <v>3.268813E7</v>
      </c>
      <c r="D4351" s="1" t="s">
        <v>8</v>
      </c>
      <c r="E4351" s="1">
        <v>24.0</v>
      </c>
      <c r="F4351" s="1" t="s">
        <v>4374</v>
      </c>
      <c r="G4351" s="1">
        <v>0.121719041278</v>
      </c>
    </row>
    <row r="4352" ht="15.75" customHeight="1">
      <c r="A4352" s="1" t="str">
        <f t="shared" si="366"/>
        <v>EIF3I</v>
      </c>
      <c r="B4352" s="1" t="s">
        <v>108</v>
      </c>
      <c r="C4352" s="1">
        <v>3.2688098E7</v>
      </c>
      <c r="D4352" s="1" t="s">
        <v>8</v>
      </c>
      <c r="E4352" s="1">
        <v>24.0</v>
      </c>
      <c r="F4352" s="1" t="s">
        <v>4375</v>
      </c>
      <c r="G4352" s="1">
        <v>0.0321278107454</v>
      </c>
    </row>
    <row r="4353" ht="15.75" customHeight="1">
      <c r="A4353" s="1" t="str">
        <f t="shared" si="366"/>
        <v>EIF3I</v>
      </c>
      <c r="B4353" s="1" t="s">
        <v>108</v>
      </c>
      <c r="C4353" s="1">
        <v>3.2687968E7</v>
      </c>
      <c r="D4353" s="1" t="s">
        <v>8</v>
      </c>
      <c r="E4353" s="1">
        <v>21.0</v>
      </c>
      <c r="F4353" s="1" t="s">
        <v>4376</v>
      </c>
      <c r="G4353" s="1">
        <v>-0.00663675308206</v>
      </c>
    </row>
    <row r="4354" ht="15.75" customHeight="1">
      <c r="A4354" s="1" t="str">
        <f t="shared" ref="A4354:A4363" si="367">"EIF3J"</f>
        <v>EIF3J</v>
      </c>
      <c r="B4354" s="1" t="s">
        <v>425</v>
      </c>
      <c r="C4354" s="1">
        <v>4.4829331E7</v>
      </c>
      <c r="D4354" s="1" t="s">
        <v>8</v>
      </c>
      <c r="E4354" s="1">
        <v>23.0</v>
      </c>
      <c r="F4354" s="1" t="s">
        <v>4377</v>
      </c>
      <c r="G4354" s="1">
        <v>1.38959564753</v>
      </c>
    </row>
    <row r="4355" ht="15.75" customHeight="1">
      <c r="A4355" s="1" t="str">
        <f t="shared" si="367"/>
        <v>EIF3J</v>
      </c>
      <c r="B4355" s="1" t="s">
        <v>425</v>
      </c>
      <c r="C4355" s="1">
        <v>4.4829382E7</v>
      </c>
      <c r="D4355" s="1" t="s">
        <v>8</v>
      </c>
      <c r="E4355" s="1">
        <v>24.0</v>
      </c>
      <c r="F4355" s="1" t="s">
        <v>4378</v>
      </c>
      <c r="G4355" s="1">
        <v>0.139172332283</v>
      </c>
    </row>
    <row r="4356" ht="15.75" customHeight="1">
      <c r="A4356" s="1" t="str">
        <f t="shared" si="367"/>
        <v>EIF3J</v>
      </c>
      <c r="B4356" s="1" t="s">
        <v>425</v>
      </c>
      <c r="C4356" s="1">
        <v>4.4829466E7</v>
      </c>
      <c r="D4356" s="1" t="s">
        <v>8</v>
      </c>
      <c r="E4356" s="1">
        <v>24.0</v>
      </c>
      <c r="F4356" s="1" t="s">
        <v>4379</v>
      </c>
      <c r="G4356" s="1">
        <v>0.13019031592</v>
      </c>
    </row>
    <row r="4357" ht="15.75" customHeight="1">
      <c r="A4357" s="1" t="str">
        <f t="shared" si="367"/>
        <v>EIF3J</v>
      </c>
      <c r="B4357" s="1" t="s">
        <v>425</v>
      </c>
      <c r="C4357" s="1">
        <v>4.4829472E7</v>
      </c>
      <c r="D4357" s="1" t="s">
        <v>8</v>
      </c>
      <c r="E4357" s="1">
        <v>24.0</v>
      </c>
      <c r="F4357" s="1" t="s">
        <v>4380</v>
      </c>
      <c r="G4357" s="1">
        <v>0.0281763696818</v>
      </c>
    </row>
    <row r="4358" ht="15.75" customHeight="1">
      <c r="A4358" s="1" t="str">
        <f t="shared" si="367"/>
        <v>EIF3J</v>
      </c>
      <c r="B4358" s="1" t="s">
        <v>425</v>
      </c>
      <c r="C4358" s="1">
        <v>4.4829477E7</v>
      </c>
      <c r="D4358" s="1" t="s">
        <v>8</v>
      </c>
      <c r="E4358" s="1">
        <v>23.0</v>
      </c>
      <c r="F4358" s="1" t="s">
        <v>4381</v>
      </c>
      <c r="G4358" s="1">
        <v>0.0224021561896</v>
      </c>
    </row>
    <row r="4359" ht="15.75" customHeight="1">
      <c r="A4359" s="1" t="str">
        <f t="shared" si="367"/>
        <v>EIF3J</v>
      </c>
      <c r="B4359" s="1" t="s">
        <v>425</v>
      </c>
      <c r="C4359" s="1">
        <v>4.4829515E7</v>
      </c>
      <c r="D4359" s="1" t="s">
        <v>8</v>
      </c>
      <c r="E4359" s="1">
        <v>23.0</v>
      </c>
      <c r="F4359" s="1" t="s">
        <v>4382</v>
      </c>
      <c r="G4359" s="1">
        <v>0.603913641543</v>
      </c>
    </row>
    <row r="4360" ht="15.75" customHeight="1">
      <c r="A4360" s="1" t="str">
        <f t="shared" si="367"/>
        <v>EIF3J</v>
      </c>
      <c r="B4360" s="1" t="s">
        <v>425</v>
      </c>
      <c r="C4360" s="1">
        <v>4.4829524E7</v>
      </c>
      <c r="D4360" s="1" t="s">
        <v>8</v>
      </c>
      <c r="E4360" s="1">
        <v>24.0</v>
      </c>
      <c r="F4360" s="1" t="s">
        <v>4383</v>
      </c>
      <c r="G4360" s="1">
        <v>0.775268748454</v>
      </c>
    </row>
    <row r="4361" ht="15.75" customHeight="1">
      <c r="A4361" s="1" t="str">
        <f t="shared" si="367"/>
        <v>EIF3J</v>
      </c>
      <c r="B4361" s="1" t="s">
        <v>425</v>
      </c>
      <c r="C4361" s="1">
        <v>4.4829304E7</v>
      </c>
      <c r="D4361" s="1" t="s">
        <v>14</v>
      </c>
      <c r="E4361" s="1">
        <v>23.0</v>
      </c>
      <c r="F4361" s="1" t="s">
        <v>4384</v>
      </c>
      <c r="G4361" s="1">
        <v>0.615532124132</v>
      </c>
    </row>
    <row r="4362" ht="15.75" customHeight="1">
      <c r="A4362" s="1" t="str">
        <f t="shared" si="367"/>
        <v>EIF3J</v>
      </c>
      <c r="B4362" s="1" t="s">
        <v>425</v>
      </c>
      <c r="C4362" s="1">
        <v>4.4829209E7</v>
      </c>
      <c r="D4362" s="1" t="s">
        <v>8</v>
      </c>
      <c r="E4362" s="1">
        <v>24.0</v>
      </c>
      <c r="F4362" s="1" t="s">
        <v>4385</v>
      </c>
      <c r="G4362" s="1">
        <v>0.13443310468</v>
      </c>
    </row>
    <row r="4363" ht="15.75" customHeight="1">
      <c r="A4363" s="1" t="str">
        <f t="shared" si="367"/>
        <v>EIF3J</v>
      </c>
      <c r="B4363" s="1" t="s">
        <v>425</v>
      </c>
      <c r="C4363" s="1">
        <v>4.4829286E7</v>
      </c>
      <c r="D4363" s="1" t="s">
        <v>8</v>
      </c>
      <c r="E4363" s="1">
        <v>24.0</v>
      </c>
      <c r="F4363" s="1" t="s">
        <v>4386</v>
      </c>
      <c r="G4363" s="1">
        <v>0.835135604014</v>
      </c>
    </row>
    <row r="4364" ht="15.75" customHeight="1">
      <c r="A4364" s="1" t="str">
        <f t="shared" ref="A4364:A4373" si="368">"EIF3K"</f>
        <v>EIF3K</v>
      </c>
      <c r="B4364" s="1" t="s">
        <v>277</v>
      </c>
      <c r="C4364" s="1">
        <v>3.9110004E7</v>
      </c>
      <c r="D4364" s="1" t="s">
        <v>14</v>
      </c>
      <c r="E4364" s="1">
        <v>24.0</v>
      </c>
      <c r="F4364" s="1" t="s">
        <v>4387</v>
      </c>
      <c r="G4364" s="1">
        <v>0.481066713441</v>
      </c>
    </row>
    <row r="4365" ht="15.75" customHeight="1">
      <c r="A4365" s="1" t="str">
        <f t="shared" si="368"/>
        <v>EIF3K</v>
      </c>
      <c r="B4365" s="1" t="s">
        <v>277</v>
      </c>
      <c r="C4365" s="1">
        <v>3.9109996E7</v>
      </c>
      <c r="D4365" s="1" t="s">
        <v>14</v>
      </c>
      <c r="E4365" s="1">
        <v>24.0</v>
      </c>
      <c r="F4365" s="1" t="s">
        <v>4388</v>
      </c>
      <c r="G4365" s="1">
        <v>0.28031281428</v>
      </c>
    </row>
    <row r="4366" ht="15.75" customHeight="1">
      <c r="A4366" s="1" t="str">
        <f t="shared" si="368"/>
        <v>EIF3K</v>
      </c>
      <c r="B4366" s="1" t="s">
        <v>277</v>
      </c>
      <c r="C4366" s="1">
        <v>3.9109911E7</v>
      </c>
      <c r="D4366" s="1" t="s">
        <v>14</v>
      </c>
      <c r="E4366" s="1">
        <v>23.0</v>
      </c>
      <c r="F4366" s="1" t="s">
        <v>4389</v>
      </c>
      <c r="G4366" s="1">
        <v>0.477945415063</v>
      </c>
    </row>
    <row r="4367" ht="15.75" customHeight="1">
      <c r="A4367" s="1" t="str">
        <f t="shared" si="368"/>
        <v>EIF3K</v>
      </c>
      <c r="B4367" s="1" t="s">
        <v>277</v>
      </c>
      <c r="C4367" s="1">
        <v>3.9109859E7</v>
      </c>
      <c r="D4367" s="1" t="s">
        <v>8</v>
      </c>
      <c r="E4367" s="1">
        <v>24.0</v>
      </c>
      <c r="F4367" s="1" t="s">
        <v>4390</v>
      </c>
      <c r="G4367" s="1">
        <v>1.54640036528</v>
      </c>
    </row>
    <row r="4368" ht="15.75" customHeight="1">
      <c r="A4368" s="1" t="str">
        <f t="shared" si="368"/>
        <v>EIF3K</v>
      </c>
      <c r="B4368" s="1" t="s">
        <v>277</v>
      </c>
      <c r="C4368" s="1">
        <v>3.9109708E7</v>
      </c>
      <c r="D4368" s="1" t="s">
        <v>8</v>
      </c>
      <c r="E4368" s="1">
        <v>24.0</v>
      </c>
      <c r="F4368" s="1" t="s">
        <v>4391</v>
      </c>
      <c r="G4368" s="1">
        <v>0.167292208959</v>
      </c>
    </row>
    <row r="4369" ht="15.75" customHeight="1">
      <c r="A4369" s="1" t="str">
        <f t="shared" si="368"/>
        <v>EIF3K</v>
      </c>
      <c r="B4369" s="1" t="s">
        <v>277</v>
      </c>
      <c r="C4369" s="1">
        <v>3.9109734E7</v>
      </c>
      <c r="D4369" s="1" t="s">
        <v>8</v>
      </c>
      <c r="E4369" s="1">
        <v>23.0</v>
      </c>
      <c r="F4369" s="1" t="s">
        <v>4392</v>
      </c>
      <c r="G4369" s="1">
        <v>0.229317979413</v>
      </c>
    </row>
    <row r="4370" ht="15.75" customHeight="1">
      <c r="A4370" s="1" t="str">
        <f t="shared" si="368"/>
        <v>EIF3K</v>
      </c>
      <c r="B4370" s="1" t="s">
        <v>277</v>
      </c>
      <c r="C4370" s="1">
        <v>3.9109832E7</v>
      </c>
      <c r="D4370" s="1" t="s">
        <v>8</v>
      </c>
      <c r="E4370" s="1">
        <v>23.0</v>
      </c>
      <c r="F4370" s="1" t="s">
        <v>4393</v>
      </c>
      <c r="G4370" s="1">
        <v>0.406045938348</v>
      </c>
    </row>
    <row r="4371" ht="15.75" customHeight="1">
      <c r="A4371" s="1" t="str">
        <f t="shared" si="368"/>
        <v>EIF3K</v>
      </c>
      <c r="B4371" s="1" t="s">
        <v>277</v>
      </c>
      <c r="C4371" s="1">
        <v>3.9109838E7</v>
      </c>
      <c r="D4371" s="1" t="s">
        <v>8</v>
      </c>
      <c r="E4371" s="1">
        <v>23.0</v>
      </c>
      <c r="F4371" s="1" t="s">
        <v>4394</v>
      </c>
      <c r="G4371" s="1">
        <v>0.194444618295</v>
      </c>
    </row>
    <row r="4372" ht="15.75" customHeight="1">
      <c r="A4372" s="1" t="str">
        <f t="shared" si="368"/>
        <v>EIF3K</v>
      </c>
      <c r="B4372" s="1" t="s">
        <v>277</v>
      </c>
      <c r="C4372" s="1">
        <v>3.9109843E7</v>
      </c>
      <c r="D4372" s="1" t="s">
        <v>8</v>
      </c>
      <c r="E4372" s="1">
        <v>23.0</v>
      </c>
      <c r="F4372" s="1" t="s">
        <v>4395</v>
      </c>
      <c r="G4372" s="1">
        <v>0.972532921275</v>
      </c>
    </row>
    <row r="4373" ht="15.75" customHeight="1">
      <c r="A4373" s="1" t="str">
        <f t="shared" si="368"/>
        <v>EIF3K</v>
      </c>
      <c r="B4373" s="1" t="s">
        <v>277</v>
      </c>
      <c r="C4373" s="1">
        <v>3.9109985E7</v>
      </c>
      <c r="D4373" s="1" t="s">
        <v>14</v>
      </c>
      <c r="E4373" s="1">
        <v>24.0</v>
      </c>
      <c r="F4373" s="1" t="s">
        <v>4396</v>
      </c>
      <c r="G4373" s="1">
        <v>0.107286882592</v>
      </c>
    </row>
    <row r="4374" ht="15.75" customHeight="1">
      <c r="A4374" s="1" t="str">
        <f t="shared" ref="A4374:A4383" si="369">"EIF3M"</f>
        <v>EIF3M</v>
      </c>
      <c r="B4374" s="1" t="s">
        <v>328</v>
      </c>
      <c r="C4374" s="1">
        <v>3.2605557E7</v>
      </c>
      <c r="D4374" s="1" t="s">
        <v>14</v>
      </c>
      <c r="E4374" s="1">
        <v>23.0</v>
      </c>
      <c r="F4374" s="1" t="s">
        <v>4397</v>
      </c>
      <c r="G4374" s="1">
        <v>0.512426736952</v>
      </c>
    </row>
    <row r="4375" ht="15.75" customHeight="1">
      <c r="A4375" s="1" t="str">
        <f t="shared" si="369"/>
        <v>EIF3M</v>
      </c>
      <c r="B4375" s="1" t="s">
        <v>328</v>
      </c>
      <c r="C4375" s="1">
        <v>3.2605334E7</v>
      </c>
      <c r="D4375" s="1" t="s">
        <v>8</v>
      </c>
      <c r="E4375" s="1">
        <v>24.0</v>
      </c>
      <c r="F4375" s="1" t="s">
        <v>4398</v>
      </c>
      <c r="G4375" s="1">
        <v>0.071108233959</v>
      </c>
    </row>
    <row r="4376" ht="15.75" customHeight="1">
      <c r="A4376" s="1" t="str">
        <f t="shared" si="369"/>
        <v>EIF3M</v>
      </c>
      <c r="B4376" s="1" t="s">
        <v>328</v>
      </c>
      <c r="C4376" s="1">
        <v>3.260542E7</v>
      </c>
      <c r="D4376" s="1" t="s">
        <v>8</v>
      </c>
      <c r="E4376" s="1">
        <v>24.0</v>
      </c>
      <c r="F4376" s="1" t="s">
        <v>4399</v>
      </c>
      <c r="G4376" s="1">
        <v>0.0220301196118</v>
      </c>
    </row>
    <row r="4377" ht="15.75" customHeight="1">
      <c r="A4377" s="1" t="str">
        <f t="shared" si="369"/>
        <v>EIF3M</v>
      </c>
      <c r="B4377" s="1" t="s">
        <v>328</v>
      </c>
      <c r="C4377" s="1">
        <v>3.260552E7</v>
      </c>
      <c r="D4377" s="1" t="s">
        <v>8</v>
      </c>
      <c r="E4377" s="1">
        <v>24.0</v>
      </c>
      <c r="F4377" s="1" t="s">
        <v>4400</v>
      </c>
      <c r="G4377" s="1">
        <v>0.117605623451</v>
      </c>
    </row>
    <row r="4378" ht="15.75" customHeight="1">
      <c r="A4378" s="1" t="str">
        <f t="shared" si="369"/>
        <v>EIF3M</v>
      </c>
      <c r="B4378" s="1" t="s">
        <v>328</v>
      </c>
      <c r="C4378" s="1">
        <v>3.2605405E7</v>
      </c>
      <c r="D4378" s="1" t="s">
        <v>14</v>
      </c>
      <c r="E4378" s="1">
        <v>23.0</v>
      </c>
      <c r="F4378" s="1" t="s">
        <v>4401</v>
      </c>
      <c r="G4378" s="1">
        <v>2.1610391212</v>
      </c>
    </row>
    <row r="4379" ht="15.75" customHeight="1">
      <c r="A4379" s="1" t="str">
        <f t="shared" si="369"/>
        <v>EIF3M</v>
      </c>
      <c r="B4379" s="1" t="s">
        <v>328</v>
      </c>
      <c r="C4379" s="1">
        <v>3.2605485E7</v>
      </c>
      <c r="D4379" s="1" t="s">
        <v>14</v>
      </c>
      <c r="E4379" s="1">
        <v>23.0</v>
      </c>
      <c r="F4379" s="1" t="s">
        <v>4402</v>
      </c>
      <c r="G4379" s="1">
        <v>0.237152531841</v>
      </c>
    </row>
    <row r="4380" ht="15.75" customHeight="1">
      <c r="A4380" s="1" t="str">
        <f t="shared" si="369"/>
        <v>EIF3M</v>
      </c>
      <c r="B4380" s="1" t="s">
        <v>328</v>
      </c>
      <c r="C4380" s="1">
        <v>3.2605492E7</v>
      </c>
      <c r="D4380" s="1" t="s">
        <v>14</v>
      </c>
      <c r="E4380" s="1">
        <v>24.0</v>
      </c>
      <c r="F4380" s="1" t="s">
        <v>4403</v>
      </c>
      <c r="G4380" s="1">
        <v>0.0252295601387</v>
      </c>
    </row>
    <row r="4381" ht="15.75" customHeight="1">
      <c r="A4381" s="1" t="str">
        <f t="shared" si="369"/>
        <v>EIF3M</v>
      </c>
      <c r="B4381" s="1" t="s">
        <v>328</v>
      </c>
      <c r="C4381" s="1">
        <v>3.2605507E7</v>
      </c>
      <c r="D4381" s="1" t="s">
        <v>14</v>
      </c>
      <c r="E4381" s="1">
        <v>24.0</v>
      </c>
      <c r="F4381" s="1" t="s">
        <v>4404</v>
      </c>
      <c r="G4381" s="1">
        <v>0.154425616006</v>
      </c>
    </row>
    <row r="4382" ht="15.75" customHeight="1">
      <c r="A4382" s="1" t="str">
        <f t="shared" si="369"/>
        <v>EIF3M</v>
      </c>
      <c r="B4382" s="1" t="s">
        <v>328</v>
      </c>
      <c r="C4382" s="1">
        <v>3.2605632E7</v>
      </c>
      <c r="D4382" s="1" t="s">
        <v>14</v>
      </c>
      <c r="E4382" s="1">
        <v>24.0</v>
      </c>
      <c r="F4382" s="1" t="s">
        <v>4405</v>
      </c>
      <c r="G4382" s="1">
        <v>0.275369368358</v>
      </c>
    </row>
    <row r="4383" ht="15.75" customHeight="1">
      <c r="A4383" s="1" t="str">
        <f t="shared" si="369"/>
        <v>EIF3M</v>
      </c>
      <c r="B4383" s="1" t="s">
        <v>328</v>
      </c>
      <c r="C4383" s="1">
        <v>3.2605535E7</v>
      </c>
      <c r="D4383" s="1" t="s">
        <v>14</v>
      </c>
      <c r="E4383" s="1">
        <v>24.0</v>
      </c>
      <c r="F4383" s="1" t="s">
        <v>4406</v>
      </c>
      <c r="G4383" s="1">
        <v>0.326534141852</v>
      </c>
    </row>
    <row r="4384" ht="15.75" customHeight="1">
      <c r="A4384" s="1" t="str">
        <f t="shared" ref="A4384:A4393" si="370">"EIF4A1"</f>
        <v>EIF4A1</v>
      </c>
      <c r="B4384" s="1" t="s">
        <v>39</v>
      </c>
      <c r="C4384" s="1">
        <v>7476428.0</v>
      </c>
      <c r="D4384" s="1" t="s">
        <v>14</v>
      </c>
      <c r="E4384" s="1">
        <v>22.0</v>
      </c>
      <c r="F4384" s="1" t="s">
        <v>4407</v>
      </c>
      <c r="G4384" s="1">
        <v>0.0890087906476</v>
      </c>
    </row>
    <row r="4385" ht="15.75" customHeight="1">
      <c r="A4385" s="1" t="str">
        <f t="shared" si="370"/>
        <v>EIF4A1</v>
      </c>
      <c r="B4385" s="1" t="s">
        <v>39</v>
      </c>
      <c r="C4385" s="1">
        <v>7476348.0</v>
      </c>
      <c r="D4385" s="1" t="s">
        <v>14</v>
      </c>
      <c r="E4385" s="1">
        <v>24.0</v>
      </c>
      <c r="F4385" s="1" t="s">
        <v>4408</v>
      </c>
      <c r="G4385" s="1">
        <v>0.713737060177</v>
      </c>
    </row>
    <row r="4386" ht="15.75" customHeight="1">
      <c r="A4386" s="1" t="str">
        <f t="shared" si="370"/>
        <v>EIF4A1</v>
      </c>
      <c r="B4386" s="1" t="s">
        <v>39</v>
      </c>
      <c r="C4386" s="1">
        <v>7476315.0</v>
      </c>
      <c r="D4386" s="1" t="s">
        <v>14</v>
      </c>
      <c r="E4386" s="1">
        <v>24.0</v>
      </c>
      <c r="F4386" s="1" t="s">
        <v>4409</v>
      </c>
      <c r="G4386" s="3">
        <v>6.28462789004E-5</v>
      </c>
    </row>
    <row r="4387" ht="15.75" customHeight="1">
      <c r="A4387" s="1" t="str">
        <f t="shared" si="370"/>
        <v>EIF4A1</v>
      </c>
      <c r="B4387" s="1" t="s">
        <v>39</v>
      </c>
      <c r="C4387" s="1">
        <v>7476301.0</v>
      </c>
      <c r="D4387" s="1" t="s">
        <v>14</v>
      </c>
      <c r="E4387" s="1">
        <v>23.0</v>
      </c>
      <c r="F4387" s="1" t="s">
        <v>4410</v>
      </c>
      <c r="G4387" s="1">
        <v>0.118739935526</v>
      </c>
    </row>
    <row r="4388" ht="15.75" customHeight="1">
      <c r="A4388" s="1" t="str">
        <f t="shared" si="370"/>
        <v>EIF4A1</v>
      </c>
      <c r="B4388" s="1" t="s">
        <v>39</v>
      </c>
      <c r="C4388" s="1">
        <v>7476155.0</v>
      </c>
      <c r="D4388" s="1" t="s">
        <v>14</v>
      </c>
      <c r="E4388" s="1">
        <v>23.0</v>
      </c>
      <c r="F4388" s="1" t="s">
        <v>4411</v>
      </c>
      <c r="G4388" s="1">
        <v>1.12708500174</v>
      </c>
    </row>
    <row r="4389" ht="15.75" customHeight="1">
      <c r="A4389" s="1" t="str">
        <f t="shared" si="370"/>
        <v>EIF4A1</v>
      </c>
      <c r="B4389" s="1" t="s">
        <v>39</v>
      </c>
      <c r="C4389" s="1">
        <v>7476223.0</v>
      </c>
      <c r="D4389" s="1" t="s">
        <v>8</v>
      </c>
      <c r="E4389" s="1">
        <v>23.0</v>
      </c>
      <c r="F4389" s="1" t="s">
        <v>4412</v>
      </c>
      <c r="G4389" s="1">
        <v>1.00153899375</v>
      </c>
    </row>
    <row r="4390" ht="15.75" customHeight="1">
      <c r="A4390" s="1" t="str">
        <f t="shared" si="370"/>
        <v>EIF4A1</v>
      </c>
      <c r="B4390" s="1" t="s">
        <v>39</v>
      </c>
      <c r="C4390" s="1">
        <v>7476170.0</v>
      </c>
      <c r="D4390" s="1" t="s">
        <v>8</v>
      </c>
      <c r="E4390" s="1">
        <v>23.0</v>
      </c>
      <c r="F4390" s="1" t="s">
        <v>4413</v>
      </c>
      <c r="G4390" s="1">
        <v>0.871376004515</v>
      </c>
    </row>
    <row r="4391" ht="15.75" customHeight="1">
      <c r="A4391" s="1" t="str">
        <f t="shared" si="370"/>
        <v>EIF4A1</v>
      </c>
      <c r="B4391" s="1" t="s">
        <v>39</v>
      </c>
      <c r="C4391" s="1">
        <v>7476141.0</v>
      </c>
      <c r="D4391" s="1" t="s">
        <v>8</v>
      </c>
      <c r="E4391" s="1">
        <v>23.0</v>
      </c>
      <c r="F4391" s="1" t="s">
        <v>4414</v>
      </c>
      <c r="G4391" s="1">
        <v>0.608721019468</v>
      </c>
    </row>
    <row r="4392" ht="15.75" customHeight="1">
      <c r="A4392" s="1" t="str">
        <f t="shared" si="370"/>
        <v>EIF4A1</v>
      </c>
      <c r="B4392" s="1" t="s">
        <v>39</v>
      </c>
      <c r="C4392" s="1">
        <v>7476365.0</v>
      </c>
      <c r="D4392" s="1" t="s">
        <v>14</v>
      </c>
      <c r="E4392" s="1">
        <v>24.0</v>
      </c>
      <c r="F4392" s="1" t="s">
        <v>4415</v>
      </c>
      <c r="G4392" s="1">
        <v>0.697394376119</v>
      </c>
    </row>
    <row r="4393" ht="15.75" customHeight="1">
      <c r="A4393" s="1" t="str">
        <f t="shared" si="370"/>
        <v>EIF4A1</v>
      </c>
      <c r="B4393" s="1" t="s">
        <v>39</v>
      </c>
      <c r="C4393" s="1">
        <v>7476319.0</v>
      </c>
      <c r="D4393" s="1" t="s">
        <v>14</v>
      </c>
      <c r="E4393" s="1">
        <v>23.0</v>
      </c>
      <c r="F4393" s="1" t="s">
        <v>4416</v>
      </c>
      <c r="G4393" s="1">
        <v>0.16854441505</v>
      </c>
    </row>
    <row r="4394" ht="15.75" customHeight="1">
      <c r="A4394" s="1" t="str">
        <f t="shared" ref="A4394:A4413" si="371">"EIF4E"</f>
        <v>EIF4E</v>
      </c>
      <c r="B4394" s="1" t="s">
        <v>87</v>
      </c>
      <c r="C4394" s="1">
        <v>9.9850106E7</v>
      </c>
      <c r="D4394" s="1" t="s">
        <v>14</v>
      </c>
      <c r="E4394" s="1">
        <v>23.0</v>
      </c>
      <c r="F4394" s="1" t="s">
        <v>4417</v>
      </c>
      <c r="G4394" s="1">
        <v>-0.02789155713</v>
      </c>
    </row>
    <row r="4395" ht="15.75" customHeight="1">
      <c r="A4395" s="1" t="str">
        <f t="shared" si="371"/>
        <v>EIF4E</v>
      </c>
      <c r="B4395" s="1" t="s">
        <v>87</v>
      </c>
      <c r="C4395" s="1">
        <v>9.9850128E7</v>
      </c>
      <c r="D4395" s="1" t="s">
        <v>14</v>
      </c>
      <c r="E4395" s="1">
        <v>24.0</v>
      </c>
      <c r="F4395" s="1" t="s">
        <v>4418</v>
      </c>
      <c r="G4395" s="1">
        <v>0.17621775083</v>
      </c>
    </row>
    <row r="4396" ht="15.75" customHeight="1">
      <c r="A4396" s="1" t="str">
        <f t="shared" si="371"/>
        <v>EIF4E</v>
      </c>
      <c r="B4396" s="1" t="s">
        <v>87</v>
      </c>
      <c r="C4396" s="1">
        <v>9.985016E7</v>
      </c>
      <c r="D4396" s="1" t="s">
        <v>14</v>
      </c>
      <c r="E4396" s="1">
        <v>23.0</v>
      </c>
      <c r="F4396" s="1" t="s">
        <v>4419</v>
      </c>
      <c r="G4396" s="1">
        <v>0.127489635854</v>
      </c>
    </row>
    <row r="4397" ht="15.75" customHeight="1">
      <c r="A4397" s="1" t="str">
        <f t="shared" si="371"/>
        <v>EIF4E</v>
      </c>
      <c r="B4397" s="1" t="s">
        <v>87</v>
      </c>
      <c r="C4397" s="1">
        <v>9.9850208E7</v>
      </c>
      <c r="D4397" s="1" t="s">
        <v>14</v>
      </c>
      <c r="E4397" s="1">
        <v>23.0</v>
      </c>
      <c r="F4397" s="1" t="s">
        <v>4420</v>
      </c>
      <c r="G4397" s="1">
        <v>0.617071650441</v>
      </c>
    </row>
    <row r="4398" ht="15.75" customHeight="1">
      <c r="A4398" s="1" t="str">
        <f t="shared" si="371"/>
        <v>EIF4E</v>
      </c>
      <c r="B4398" s="1" t="s">
        <v>87</v>
      </c>
      <c r="C4398" s="1">
        <v>9.9851572E7</v>
      </c>
      <c r="D4398" s="1" t="s">
        <v>14</v>
      </c>
      <c r="E4398" s="1">
        <v>27.0</v>
      </c>
      <c r="F4398" s="1" t="s">
        <v>4421</v>
      </c>
      <c r="G4398" s="1">
        <v>0.0144189626653</v>
      </c>
    </row>
    <row r="4399" ht="15.75" customHeight="1">
      <c r="A4399" s="1" t="str">
        <f t="shared" si="371"/>
        <v>EIF4E</v>
      </c>
      <c r="B4399" s="1" t="s">
        <v>87</v>
      </c>
      <c r="C4399" s="1">
        <v>9.9850247E7</v>
      </c>
      <c r="D4399" s="1" t="s">
        <v>14</v>
      </c>
      <c r="E4399" s="1">
        <v>24.0</v>
      </c>
      <c r="F4399" s="1" t="s">
        <v>4422</v>
      </c>
      <c r="G4399" s="1">
        <v>2.00653380462</v>
      </c>
    </row>
    <row r="4400" ht="15.75" customHeight="1">
      <c r="A4400" s="1" t="str">
        <f t="shared" si="371"/>
        <v>EIF4E</v>
      </c>
      <c r="B4400" s="1" t="s">
        <v>87</v>
      </c>
      <c r="C4400" s="1">
        <v>9.9851644E7</v>
      </c>
      <c r="D4400" s="1" t="s">
        <v>14</v>
      </c>
      <c r="E4400" s="1">
        <v>24.0</v>
      </c>
      <c r="F4400" s="1" t="s">
        <v>4423</v>
      </c>
      <c r="G4400" s="1">
        <v>-0.0384680654995</v>
      </c>
    </row>
    <row r="4401" ht="15.75" customHeight="1">
      <c r="A4401" s="1" t="str">
        <f t="shared" si="371"/>
        <v>EIF4E</v>
      </c>
      <c r="B4401" s="1" t="s">
        <v>87</v>
      </c>
      <c r="C4401" s="1">
        <v>9.9851728E7</v>
      </c>
      <c r="D4401" s="1" t="s">
        <v>8</v>
      </c>
      <c r="E4401" s="1">
        <v>24.0</v>
      </c>
      <c r="F4401" s="1" t="s">
        <v>4424</v>
      </c>
      <c r="G4401" s="1">
        <v>-0.0574354685181</v>
      </c>
    </row>
    <row r="4402" ht="15.75" customHeight="1">
      <c r="A4402" s="1" t="str">
        <f t="shared" si="371"/>
        <v>EIF4E</v>
      </c>
      <c r="B4402" s="1" t="s">
        <v>87</v>
      </c>
      <c r="C4402" s="1">
        <v>9.985022E7</v>
      </c>
      <c r="D4402" s="1" t="s">
        <v>14</v>
      </c>
      <c r="E4402" s="1">
        <v>24.0</v>
      </c>
      <c r="F4402" s="1" t="s">
        <v>4425</v>
      </c>
      <c r="G4402" s="1">
        <v>0.279836833767</v>
      </c>
    </row>
    <row r="4403" ht="15.75" customHeight="1">
      <c r="A4403" s="1" t="str">
        <f t="shared" si="371"/>
        <v>EIF4E</v>
      </c>
      <c r="B4403" s="1" t="s">
        <v>87</v>
      </c>
      <c r="C4403" s="1">
        <v>9.9851687E7</v>
      </c>
      <c r="D4403" s="1" t="s">
        <v>8</v>
      </c>
      <c r="E4403" s="1">
        <v>23.0</v>
      </c>
      <c r="F4403" s="1" t="s">
        <v>4426</v>
      </c>
      <c r="G4403" s="1">
        <v>0.05595269789</v>
      </c>
    </row>
    <row r="4404" ht="15.75" customHeight="1">
      <c r="A4404" s="1" t="str">
        <f t="shared" si="371"/>
        <v>EIF4E</v>
      </c>
      <c r="B4404" s="1" t="s">
        <v>87</v>
      </c>
      <c r="C4404" s="1">
        <v>9.9851693E7</v>
      </c>
      <c r="D4404" s="1" t="s">
        <v>14</v>
      </c>
      <c r="E4404" s="1">
        <v>25.0</v>
      </c>
      <c r="F4404" s="1" t="s">
        <v>4427</v>
      </c>
      <c r="G4404" s="1">
        <v>-0.0196341618319</v>
      </c>
    </row>
    <row r="4405" ht="15.75" customHeight="1">
      <c r="A4405" s="1" t="str">
        <f t="shared" si="371"/>
        <v>EIF4E</v>
      </c>
      <c r="B4405" s="1" t="s">
        <v>87</v>
      </c>
      <c r="C4405" s="1">
        <v>9.9851585E7</v>
      </c>
      <c r="D4405" s="1" t="s">
        <v>8</v>
      </c>
      <c r="E4405" s="1">
        <v>27.0</v>
      </c>
      <c r="F4405" s="1" t="s">
        <v>4428</v>
      </c>
      <c r="G4405" s="1">
        <v>-0.0301698729602</v>
      </c>
    </row>
    <row r="4406" ht="15.75" customHeight="1">
      <c r="A4406" s="1" t="str">
        <f t="shared" si="371"/>
        <v>EIF4E</v>
      </c>
      <c r="B4406" s="1" t="s">
        <v>87</v>
      </c>
      <c r="C4406" s="1">
        <v>9.9850038E7</v>
      </c>
      <c r="D4406" s="1" t="s">
        <v>8</v>
      </c>
      <c r="E4406" s="1">
        <v>24.0</v>
      </c>
      <c r="F4406" s="1" t="s">
        <v>4429</v>
      </c>
      <c r="G4406" s="1">
        <v>0.360655582324</v>
      </c>
    </row>
    <row r="4407" ht="15.75" customHeight="1">
      <c r="A4407" s="1" t="str">
        <f t="shared" si="371"/>
        <v>EIF4E</v>
      </c>
      <c r="B4407" s="1" t="s">
        <v>87</v>
      </c>
      <c r="C4407" s="1">
        <v>9.9850044E7</v>
      </c>
      <c r="D4407" s="1" t="s">
        <v>8</v>
      </c>
      <c r="E4407" s="1">
        <v>23.0</v>
      </c>
      <c r="F4407" s="1" t="s">
        <v>4430</v>
      </c>
      <c r="G4407" s="1">
        <v>0.37639454494</v>
      </c>
    </row>
    <row r="4408" ht="15.75" customHeight="1">
      <c r="A4408" s="1" t="str">
        <f t="shared" si="371"/>
        <v>EIF4E</v>
      </c>
      <c r="B4408" s="1" t="s">
        <v>87</v>
      </c>
      <c r="C4408" s="1">
        <v>9.9850078E7</v>
      </c>
      <c r="D4408" s="1" t="s">
        <v>8</v>
      </c>
      <c r="E4408" s="1">
        <v>24.0</v>
      </c>
      <c r="F4408" s="1" t="s">
        <v>4431</v>
      </c>
      <c r="G4408" s="1">
        <v>0.34086714826</v>
      </c>
    </row>
    <row r="4409" ht="15.75" customHeight="1">
      <c r="A4409" s="1" t="str">
        <f t="shared" si="371"/>
        <v>EIF4E</v>
      </c>
      <c r="B4409" s="1" t="s">
        <v>87</v>
      </c>
      <c r="C4409" s="1">
        <v>9.9851591E7</v>
      </c>
      <c r="D4409" s="1" t="s">
        <v>8</v>
      </c>
      <c r="E4409" s="1">
        <v>26.0</v>
      </c>
      <c r="F4409" s="1" t="s">
        <v>4432</v>
      </c>
      <c r="G4409" s="1">
        <v>-0.0138477732829</v>
      </c>
    </row>
    <row r="4410" ht="15.75" customHeight="1">
      <c r="A4410" s="1" t="str">
        <f t="shared" si="371"/>
        <v>EIF4E</v>
      </c>
      <c r="B4410" s="1" t="s">
        <v>87</v>
      </c>
      <c r="C4410" s="1">
        <v>9.9851489E7</v>
      </c>
      <c r="D4410" s="1" t="s">
        <v>8</v>
      </c>
      <c r="E4410" s="1">
        <v>24.0</v>
      </c>
      <c r="F4410" s="1" t="s">
        <v>4433</v>
      </c>
      <c r="G4410" s="1">
        <v>-0.0311279855288</v>
      </c>
    </row>
    <row r="4411" ht="15.75" customHeight="1">
      <c r="A4411" s="1" t="str">
        <f t="shared" si="371"/>
        <v>EIF4E</v>
      </c>
      <c r="B4411" s="1" t="s">
        <v>87</v>
      </c>
      <c r="C4411" s="1">
        <v>9.9851563E7</v>
      </c>
      <c r="D4411" s="1" t="s">
        <v>8</v>
      </c>
      <c r="E4411" s="1">
        <v>24.0</v>
      </c>
      <c r="F4411" s="1" t="s">
        <v>4434</v>
      </c>
      <c r="G4411" s="1">
        <v>0.00237978248308</v>
      </c>
    </row>
    <row r="4412" ht="15.75" customHeight="1">
      <c r="A4412" s="1" t="str">
        <f t="shared" si="371"/>
        <v>EIF4E</v>
      </c>
      <c r="B4412" s="1" t="s">
        <v>87</v>
      </c>
      <c r="C4412" s="1">
        <v>9.9851576E7</v>
      </c>
      <c r="D4412" s="1" t="s">
        <v>8</v>
      </c>
      <c r="E4412" s="1">
        <v>27.0</v>
      </c>
      <c r="F4412" s="1" t="s">
        <v>4435</v>
      </c>
      <c r="G4412" s="1">
        <v>0.0255711455813</v>
      </c>
    </row>
    <row r="4413" ht="15.75" customHeight="1">
      <c r="A4413" s="1" t="str">
        <f t="shared" si="371"/>
        <v>EIF4E</v>
      </c>
      <c r="B4413" s="1" t="s">
        <v>87</v>
      </c>
      <c r="C4413" s="1">
        <v>9.9850259E7</v>
      </c>
      <c r="D4413" s="1" t="s">
        <v>8</v>
      </c>
      <c r="E4413" s="1">
        <v>23.0</v>
      </c>
      <c r="F4413" s="1" t="s">
        <v>4436</v>
      </c>
      <c r="G4413" s="1">
        <v>0.241955089606</v>
      </c>
    </row>
    <row r="4414" ht="15.75" customHeight="1">
      <c r="A4414" s="1" t="str">
        <f t="shared" ref="A4414:A4433" si="372">"EIF4G1"</f>
        <v>EIF4G1</v>
      </c>
      <c r="B4414" s="1" t="s">
        <v>119</v>
      </c>
      <c r="C4414" s="1">
        <v>1.84033133E8</v>
      </c>
      <c r="D4414" s="1" t="s">
        <v>14</v>
      </c>
      <c r="E4414" s="1">
        <v>22.0</v>
      </c>
      <c r="F4414" s="1" t="s">
        <v>4437</v>
      </c>
      <c r="G4414" s="1">
        <v>0.0267255860709</v>
      </c>
    </row>
    <row r="4415" ht="15.75" customHeight="1">
      <c r="A4415" s="1" t="str">
        <f t="shared" si="372"/>
        <v>EIF4G1</v>
      </c>
      <c r="B4415" s="1" t="s">
        <v>119</v>
      </c>
      <c r="C4415" s="1">
        <v>1.84032949E8</v>
      </c>
      <c r="D4415" s="1" t="s">
        <v>8</v>
      </c>
      <c r="E4415" s="1">
        <v>24.0</v>
      </c>
      <c r="F4415" s="1" t="s">
        <v>4438</v>
      </c>
      <c r="G4415" s="1">
        <v>0.542417597543</v>
      </c>
    </row>
    <row r="4416" ht="15.75" customHeight="1">
      <c r="A4416" s="1" t="str">
        <f t="shared" si="372"/>
        <v>EIF4G1</v>
      </c>
      <c r="B4416" s="1" t="s">
        <v>119</v>
      </c>
      <c r="C4416" s="1">
        <v>1.84033021E8</v>
      </c>
      <c r="D4416" s="1" t="s">
        <v>8</v>
      </c>
      <c r="E4416" s="1">
        <v>23.0</v>
      </c>
      <c r="F4416" s="1" t="s">
        <v>4439</v>
      </c>
      <c r="G4416" s="1">
        <v>0.0155889038519</v>
      </c>
    </row>
    <row r="4417" ht="15.75" customHeight="1">
      <c r="A4417" s="1" t="str">
        <f t="shared" si="372"/>
        <v>EIF4G1</v>
      </c>
      <c r="B4417" s="1" t="s">
        <v>119</v>
      </c>
      <c r="C4417" s="1">
        <v>1.8403315E8</v>
      </c>
      <c r="D4417" s="1" t="s">
        <v>8</v>
      </c>
      <c r="E4417" s="1">
        <v>22.0</v>
      </c>
      <c r="F4417" s="1" t="s">
        <v>4440</v>
      </c>
      <c r="G4417" s="1">
        <v>0.0344079640223</v>
      </c>
    </row>
    <row r="4418" ht="15.75" customHeight="1">
      <c r="A4418" s="1" t="str">
        <f t="shared" si="372"/>
        <v>EIF4G1</v>
      </c>
      <c r="B4418" s="1" t="s">
        <v>119</v>
      </c>
      <c r="C4418" s="1">
        <v>1.84033215E8</v>
      </c>
      <c r="D4418" s="1" t="s">
        <v>8</v>
      </c>
      <c r="E4418" s="1">
        <v>24.0</v>
      </c>
      <c r="F4418" s="1" t="s">
        <v>4441</v>
      </c>
      <c r="G4418" s="1">
        <v>-0.0128150986278</v>
      </c>
    </row>
    <row r="4419" ht="15.75" customHeight="1">
      <c r="A4419" s="1" t="str">
        <f t="shared" si="372"/>
        <v>EIF4G1</v>
      </c>
      <c r="B4419" s="1" t="s">
        <v>119</v>
      </c>
      <c r="C4419" s="1">
        <v>1.84033232E8</v>
      </c>
      <c r="D4419" s="1" t="s">
        <v>14</v>
      </c>
      <c r="E4419" s="1">
        <v>24.0</v>
      </c>
      <c r="F4419" s="1" t="s">
        <v>4442</v>
      </c>
      <c r="G4419" s="1">
        <v>-0.0300190844095</v>
      </c>
    </row>
    <row r="4420" ht="15.75" customHeight="1">
      <c r="A4420" s="1" t="str">
        <f t="shared" si="372"/>
        <v>EIF4G1</v>
      </c>
      <c r="B4420" s="1" t="s">
        <v>119</v>
      </c>
      <c r="C4420" s="1">
        <v>1.84033223E8</v>
      </c>
      <c r="D4420" s="1" t="s">
        <v>14</v>
      </c>
      <c r="E4420" s="1">
        <v>23.0</v>
      </c>
      <c r="F4420" s="1" t="s">
        <v>4443</v>
      </c>
      <c r="G4420" s="1">
        <v>-0.00210464660437</v>
      </c>
    </row>
    <row r="4421" ht="15.75" customHeight="1">
      <c r="A4421" s="1" t="str">
        <f t="shared" si="372"/>
        <v>EIF4G1</v>
      </c>
      <c r="B4421" s="1" t="s">
        <v>119</v>
      </c>
      <c r="C4421" s="1">
        <v>1.84032936E8</v>
      </c>
      <c r="D4421" s="1" t="s">
        <v>8</v>
      </c>
      <c r="E4421" s="1">
        <v>24.0</v>
      </c>
      <c r="F4421" s="1" t="s">
        <v>4444</v>
      </c>
      <c r="G4421" s="1">
        <v>0.125114662322</v>
      </c>
    </row>
    <row r="4422" ht="15.75" customHeight="1">
      <c r="A4422" s="1" t="str">
        <f t="shared" si="372"/>
        <v>EIF4G1</v>
      </c>
      <c r="B4422" s="1" t="s">
        <v>119</v>
      </c>
      <c r="C4422" s="1">
        <v>1.84033004E8</v>
      </c>
      <c r="D4422" s="1" t="s">
        <v>14</v>
      </c>
      <c r="E4422" s="1">
        <v>23.0</v>
      </c>
      <c r="F4422" s="1" t="s">
        <v>4445</v>
      </c>
      <c r="G4422" s="1">
        <v>-0.0358500156169</v>
      </c>
    </row>
    <row r="4423" ht="15.75" customHeight="1">
      <c r="A4423" s="1" t="str">
        <f t="shared" si="372"/>
        <v>EIF4G1</v>
      </c>
      <c r="B4423" s="1" t="s">
        <v>119</v>
      </c>
      <c r="C4423" s="1">
        <v>1.84032387E8</v>
      </c>
      <c r="D4423" s="1" t="s">
        <v>14</v>
      </c>
      <c r="E4423" s="1">
        <v>24.0</v>
      </c>
      <c r="F4423" s="1" t="s">
        <v>4446</v>
      </c>
      <c r="G4423" s="1">
        <v>0.737135785587</v>
      </c>
    </row>
    <row r="4424" ht="15.75" customHeight="1">
      <c r="A4424" s="1" t="str">
        <f t="shared" si="372"/>
        <v>EIF4G1</v>
      </c>
      <c r="B4424" s="1" t="s">
        <v>119</v>
      </c>
      <c r="C4424" s="1">
        <v>1.84032462E8</v>
      </c>
      <c r="D4424" s="1" t="s">
        <v>14</v>
      </c>
      <c r="E4424" s="1">
        <v>24.0</v>
      </c>
      <c r="F4424" s="1" t="s">
        <v>4447</v>
      </c>
      <c r="G4424" s="1">
        <v>1.64550494847</v>
      </c>
    </row>
    <row r="4425" ht="15.75" customHeight="1">
      <c r="A4425" s="1" t="str">
        <f t="shared" si="372"/>
        <v>EIF4G1</v>
      </c>
      <c r="B4425" s="1" t="s">
        <v>119</v>
      </c>
      <c r="C4425" s="1">
        <v>1.84032375E8</v>
      </c>
      <c r="D4425" s="1" t="s">
        <v>14</v>
      </c>
      <c r="E4425" s="1">
        <v>24.0</v>
      </c>
      <c r="F4425" s="1" t="s">
        <v>4448</v>
      </c>
      <c r="G4425" s="1">
        <v>0.593091193119</v>
      </c>
    </row>
    <row r="4426" ht="15.75" customHeight="1">
      <c r="A4426" s="1" t="str">
        <f t="shared" si="372"/>
        <v>EIF4G1</v>
      </c>
      <c r="B4426" s="1" t="s">
        <v>119</v>
      </c>
      <c r="C4426" s="1">
        <v>1.84032364E8</v>
      </c>
      <c r="D4426" s="1" t="s">
        <v>14</v>
      </c>
      <c r="E4426" s="1">
        <v>24.0</v>
      </c>
      <c r="F4426" s="1" t="s">
        <v>4449</v>
      </c>
      <c r="G4426" s="1">
        <v>0.617359265945</v>
      </c>
    </row>
    <row r="4427" ht="15.75" customHeight="1">
      <c r="A4427" s="1" t="str">
        <f t="shared" si="372"/>
        <v>EIF4G1</v>
      </c>
      <c r="B4427" s="1" t="s">
        <v>119</v>
      </c>
      <c r="C4427" s="1">
        <v>1.84032306E8</v>
      </c>
      <c r="D4427" s="1" t="s">
        <v>14</v>
      </c>
      <c r="E4427" s="1">
        <v>23.0</v>
      </c>
      <c r="F4427" s="1" t="s">
        <v>4450</v>
      </c>
      <c r="G4427" s="1">
        <v>0.00450346485072</v>
      </c>
    </row>
    <row r="4428" ht="15.75" customHeight="1">
      <c r="A4428" s="1" t="str">
        <f t="shared" si="372"/>
        <v>EIF4G1</v>
      </c>
      <c r="B4428" s="1" t="s">
        <v>119</v>
      </c>
      <c r="C4428" s="1">
        <v>1.84032301E8</v>
      </c>
      <c r="D4428" s="1" t="s">
        <v>14</v>
      </c>
      <c r="E4428" s="1">
        <v>23.0</v>
      </c>
      <c r="F4428" s="1" t="s">
        <v>4451</v>
      </c>
      <c r="G4428" s="1">
        <v>0.0551105655778</v>
      </c>
    </row>
    <row r="4429" ht="15.75" customHeight="1">
      <c r="A4429" s="1" t="str">
        <f t="shared" si="372"/>
        <v>EIF4G1</v>
      </c>
      <c r="B4429" s="1" t="s">
        <v>119</v>
      </c>
      <c r="C4429" s="1">
        <v>1.84032263E8</v>
      </c>
      <c r="D4429" s="1" t="s">
        <v>14</v>
      </c>
      <c r="E4429" s="1">
        <v>23.0</v>
      </c>
      <c r="F4429" s="1" t="s">
        <v>4452</v>
      </c>
      <c r="G4429" s="1">
        <v>0.0408879089722</v>
      </c>
    </row>
    <row r="4430" ht="15.75" customHeight="1">
      <c r="A4430" s="1" t="str">
        <f t="shared" si="372"/>
        <v>EIF4G1</v>
      </c>
      <c r="B4430" s="1" t="s">
        <v>119</v>
      </c>
      <c r="C4430" s="1">
        <v>1.84032522E8</v>
      </c>
      <c r="D4430" s="1" t="s">
        <v>8</v>
      </c>
      <c r="E4430" s="1">
        <v>23.0</v>
      </c>
      <c r="F4430" s="1" t="s">
        <v>4453</v>
      </c>
      <c r="G4430" s="1">
        <v>-0.0132063113646</v>
      </c>
    </row>
    <row r="4431" ht="15.75" customHeight="1">
      <c r="A4431" s="1" t="str">
        <f t="shared" si="372"/>
        <v>EIF4G1</v>
      </c>
      <c r="B4431" s="1" t="s">
        <v>119</v>
      </c>
      <c r="C4431" s="1">
        <v>1.84032509E8</v>
      </c>
      <c r="D4431" s="1" t="s">
        <v>8</v>
      </c>
      <c r="E4431" s="1">
        <v>24.0</v>
      </c>
      <c r="F4431" s="1" t="s">
        <v>4454</v>
      </c>
      <c r="G4431" s="1">
        <v>-0.013463738942</v>
      </c>
    </row>
    <row r="4432" ht="15.75" customHeight="1">
      <c r="A4432" s="1" t="str">
        <f t="shared" si="372"/>
        <v>EIF4G1</v>
      </c>
      <c r="B4432" s="1" t="s">
        <v>119</v>
      </c>
      <c r="C4432" s="1">
        <v>1.84032477E8</v>
      </c>
      <c r="D4432" s="1" t="s">
        <v>8</v>
      </c>
      <c r="E4432" s="1">
        <v>24.0</v>
      </c>
      <c r="F4432" s="1" t="s">
        <v>4455</v>
      </c>
      <c r="G4432" s="1">
        <v>0.083123973771</v>
      </c>
    </row>
    <row r="4433" ht="15.75" customHeight="1">
      <c r="A4433" s="1" t="str">
        <f t="shared" si="372"/>
        <v>EIF4G1</v>
      </c>
      <c r="B4433" s="1" t="s">
        <v>119</v>
      </c>
      <c r="C4433" s="1">
        <v>1.84032979E8</v>
      </c>
      <c r="D4433" s="1" t="s">
        <v>14</v>
      </c>
      <c r="E4433" s="1">
        <v>23.0</v>
      </c>
      <c r="F4433" s="1" t="s">
        <v>4456</v>
      </c>
      <c r="G4433" s="1">
        <v>0.0442225869342</v>
      </c>
    </row>
    <row r="4434" ht="15.75" customHeight="1">
      <c r="A4434" s="1" t="str">
        <f t="shared" ref="A4434:A4460" si="373">"EIF4G2"</f>
        <v>EIF4G2</v>
      </c>
      <c r="B4434" s="1" t="s">
        <v>328</v>
      </c>
      <c r="C4434" s="1">
        <v>1.0830315E7</v>
      </c>
      <c r="D4434" s="1" t="s">
        <v>14</v>
      </c>
      <c r="E4434" s="1">
        <v>21.0</v>
      </c>
      <c r="F4434" s="1" t="s">
        <v>4457</v>
      </c>
      <c r="G4434" s="1">
        <v>0.224343742505</v>
      </c>
    </row>
    <row r="4435" ht="15.75" customHeight="1">
      <c r="A4435" s="1" t="str">
        <f t="shared" si="373"/>
        <v>EIF4G2</v>
      </c>
      <c r="B4435" s="1" t="s">
        <v>328</v>
      </c>
      <c r="C4435" s="1">
        <v>1.083051E7</v>
      </c>
      <c r="D4435" s="1" t="s">
        <v>14</v>
      </c>
      <c r="E4435" s="1">
        <v>24.0</v>
      </c>
      <c r="F4435" s="1" t="s">
        <v>4458</v>
      </c>
      <c r="G4435" s="1">
        <v>0.355502793526</v>
      </c>
    </row>
    <row r="4436" ht="15.75" customHeight="1">
      <c r="A4436" s="1" t="str">
        <f t="shared" si="373"/>
        <v>EIF4G2</v>
      </c>
      <c r="B4436" s="1" t="s">
        <v>328</v>
      </c>
      <c r="C4436" s="1">
        <v>1.0830382E7</v>
      </c>
      <c r="D4436" s="1" t="s">
        <v>14</v>
      </c>
      <c r="E4436" s="1">
        <v>24.0</v>
      </c>
      <c r="F4436" s="1" t="s">
        <v>4459</v>
      </c>
      <c r="G4436" s="1">
        <v>0.373477617941</v>
      </c>
    </row>
    <row r="4437" ht="15.75" customHeight="1">
      <c r="A4437" s="1" t="str">
        <f t="shared" si="373"/>
        <v>EIF4G2</v>
      </c>
      <c r="B4437" s="1" t="s">
        <v>328</v>
      </c>
      <c r="C4437" s="1">
        <v>1.0830228E7</v>
      </c>
      <c r="D4437" s="1" t="s">
        <v>14</v>
      </c>
      <c r="E4437" s="1">
        <v>24.0</v>
      </c>
      <c r="F4437" s="1" t="s">
        <v>4460</v>
      </c>
      <c r="G4437" s="1">
        <v>0.0298273806053</v>
      </c>
    </row>
    <row r="4438" ht="15.75" customHeight="1">
      <c r="A4438" s="1" t="str">
        <f t="shared" si="373"/>
        <v>EIF4G2</v>
      </c>
      <c r="B4438" s="1" t="s">
        <v>328</v>
      </c>
      <c r="C4438" s="1">
        <v>1.0830424E7</v>
      </c>
      <c r="D4438" s="1" t="s">
        <v>8</v>
      </c>
      <c r="E4438" s="1">
        <v>24.0</v>
      </c>
      <c r="F4438" s="1" t="s">
        <v>4461</v>
      </c>
      <c r="G4438" s="1">
        <v>1.04540366917</v>
      </c>
    </row>
    <row r="4439" ht="15.75" customHeight="1">
      <c r="A4439" s="1" t="str">
        <f t="shared" si="373"/>
        <v>EIF4G2</v>
      </c>
      <c r="B4439" s="1" t="s">
        <v>328</v>
      </c>
      <c r="C4439" s="1">
        <v>1.0829584E7</v>
      </c>
      <c r="D4439" s="1" t="s">
        <v>14</v>
      </c>
      <c r="E4439" s="1">
        <v>24.0</v>
      </c>
      <c r="F4439" s="1" t="s">
        <v>4462</v>
      </c>
      <c r="G4439" s="1">
        <v>0.0193626370651</v>
      </c>
    </row>
    <row r="4440" ht="15.75" customHeight="1">
      <c r="A4440" s="1" t="str">
        <f t="shared" si="373"/>
        <v>EIF4G2</v>
      </c>
      <c r="B4440" s="1" t="s">
        <v>328</v>
      </c>
      <c r="C4440" s="1">
        <v>1.0829617E7</v>
      </c>
      <c r="D4440" s="1" t="s">
        <v>14</v>
      </c>
      <c r="E4440" s="1">
        <v>25.0</v>
      </c>
      <c r="F4440" s="1" t="s">
        <v>4463</v>
      </c>
      <c r="G4440" s="1">
        <v>-0.0206941686134</v>
      </c>
    </row>
    <row r="4441" ht="15.75" customHeight="1">
      <c r="A4441" s="1" t="str">
        <f t="shared" si="373"/>
        <v>EIF4G2</v>
      </c>
      <c r="B4441" s="1" t="s">
        <v>328</v>
      </c>
      <c r="C4441" s="1">
        <v>1.0829411E7</v>
      </c>
      <c r="D4441" s="1" t="s">
        <v>14</v>
      </c>
      <c r="E4441" s="1">
        <v>25.0</v>
      </c>
      <c r="F4441" s="1" t="s">
        <v>4464</v>
      </c>
      <c r="G4441" s="1">
        <v>-0.0162164995668</v>
      </c>
    </row>
    <row r="4442" ht="15.75" customHeight="1">
      <c r="A4442" s="1" t="str">
        <f t="shared" si="373"/>
        <v>EIF4G2</v>
      </c>
      <c r="B4442" s="1" t="s">
        <v>328</v>
      </c>
      <c r="C4442" s="1">
        <v>1.0829403E7</v>
      </c>
      <c r="D4442" s="1" t="s">
        <v>14</v>
      </c>
      <c r="E4442" s="1">
        <v>24.0</v>
      </c>
      <c r="F4442" s="1" t="s">
        <v>4465</v>
      </c>
      <c r="G4442" s="1">
        <v>-0.00582541230213</v>
      </c>
    </row>
    <row r="4443" ht="15.75" customHeight="1">
      <c r="A4443" s="1" t="str">
        <f t="shared" si="373"/>
        <v>EIF4G2</v>
      </c>
      <c r="B4443" s="1" t="s">
        <v>328</v>
      </c>
      <c r="C4443" s="1">
        <v>1.0829419E7</v>
      </c>
      <c r="D4443" s="1" t="s">
        <v>14</v>
      </c>
      <c r="E4443" s="1">
        <v>24.0</v>
      </c>
      <c r="F4443" s="1" t="s">
        <v>4466</v>
      </c>
      <c r="G4443" s="1">
        <v>0.0898288571354</v>
      </c>
    </row>
    <row r="4444" ht="15.75" customHeight="1">
      <c r="A4444" s="1" t="str">
        <f t="shared" si="373"/>
        <v>EIF4G2</v>
      </c>
      <c r="B4444" s="1" t="s">
        <v>328</v>
      </c>
      <c r="C4444" s="1">
        <v>1.0821846E7</v>
      </c>
      <c r="D4444" s="1" t="s">
        <v>14</v>
      </c>
      <c r="E4444" s="1">
        <v>23.0</v>
      </c>
      <c r="F4444" s="1" t="s">
        <v>4467</v>
      </c>
      <c r="G4444" s="1">
        <v>-0.0236067368559</v>
      </c>
    </row>
    <row r="4445" ht="15.75" customHeight="1">
      <c r="A4445" s="1" t="str">
        <f t="shared" si="373"/>
        <v>EIF4G2</v>
      </c>
      <c r="B4445" s="1" t="s">
        <v>328</v>
      </c>
      <c r="C4445" s="1">
        <v>1.0830457E7</v>
      </c>
      <c r="D4445" s="1" t="s">
        <v>8</v>
      </c>
      <c r="E4445" s="1">
        <v>24.0</v>
      </c>
      <c r="F4445" s="1" t="s">
        <v>4468</v>
      </c>
      <c r="G4445" s="1">
        <v>0.847032834772</v>
      </c>
    </row>
    <row r="4446" ht="15.75" customHeight="1">
      <c r="A4446" s="1" t="str">
        <f t="shared" si="373"/>
        <v>EIF4G2</v>
      </c>
      <c r="B4446" s="1" t="s">
        <v>328</v>
      </c>
      <c r="C4446" s="1">
        <v>1.0830441E7</v>
      </c>
      <c r="D4446" s="1" t="s">
        <v>8</v>
      </c>
      <c r="E4446" s="1">
        <v>23.0</v>
      </c>
      <c r="F4446" s="1" t="s">
        <v>4469</v>
      </c>
      <c r="G4446" s="1">
        <v>1.10756349605</v>
      </c>
    </row>
    <row r="4447" ht="15.75" customHeight="1">
      <c r="A4447" s="1" t="str">
        <f t="shared" si="373"/>
        <v>EIF4G2</v>
      </c>
      <c r="B4447" s="1" t="s">
        <v>328</v>
      </c>
      <c r="C4447" s="1">
        <v>1.0830435E7</v>
      </c>
      <c r="D4447" s="1" t="s">
        <v>8</v>
      </c>
      <c r="E4447" s="1">
        <v>24.0</v>
      </c>
      <c r="F4447" s="1" t="s">
        <v>4470</v>
      </c>
      <c r="G4447" s="1">
        <v>0.486042154374</v>
      </c>
    </row>
    <row r="4448" ht="15.75" customHeight="1">
      <c r="A4448" s="1" t="str">
        <f t="shared" si="373"/>
        <v>EIF4G2</v>
      </c>
      <c r="B4448" s="1" t="s">
        <v>328</v>
      </c>
      <c r="C4448" s="1">
        <v>1.0830387E7</v>
      </c>
      <c r="D4448" s="1" t="s">
        <v>8</v>
      </c>
      <c r="E4448" s="1">
        <v>24.0</v>
      </c>
      <c r="F4448" s="1" t="s">
        <v>4471</v>
      </c>
      <c r="G4448" s="1">
        <v>0.143522343174</v>
      </c>
    </row>
    <row r="4449" ht="15.75" customHeight="1">
      <c r="A4449" s="1" t="str">
        <f t="shared" si="373"/>
        <v>EIF4G2</v>
      </c>
      <c r="B4449" s="1" t="s">
        <v>328</v>
      </c>
      <c r="C4449" s="1">
        <v>1.0829636E7</v>
      </c>
      <c r="D4449" s="1" t="s">
        <v>8</v>
      </c>
      <c r="E4449" s="1">
        <v>24.0</v>
      </c>
      <c r="F4449" s="1" t="s">
        <v>4472</v>
      </c>
      <c r="G4449" s="1">
        <v>0.00784703817326</v>
      </c>
    </row>
    <row r="4450" ht="15.75" customHeight="1">
      <c r="A4450" s="1" t="str">
        <f t="shared" si="373"/>
        <v>EIF4G2</v>
      </c>
      <c r="B4450" s="1" t="s">
        <v>328</v>
      </c>
      <c r="C4450" s="1">
        <v>1.0830256E7</v>
      </c>
      <c r="D4450" s="1" t="s">
        <v>8</v>
      </c>
      <c r="E4450" s="1">
        <v>22.0</v>
      </c>
      <c r="F4450" s="1" t="s">
        <v>4473</v>
      </c>
      <c r="G4450" s="1">
        <v>0.755363657121</v>
      </c>
    </row>
    <row r="4451" ht="15.75" customHeight="1">
      <c r="A4451" s="1" t="str">
        <f t="shared" si="373"/>
        <v>EIF4G2</v>
      </c>
      <c r="B4451" s="1" t="s">
        <v>328</v>
      </c>
      <c r="C4451" s="1">
        <v>1.0829568E7</v>
      </c>
      <c r="D4451" s="1" t="s">
        <v>8</v>
      </c>
      <c r="E4451" s="1">
        <v>24.0</v>
      </c>
      <c r="F4451" s="1" t="s">
        <v>4474</v>
      </c>
      <c r="G4451" s="1">
        <v>-0.00589474801282</v>
      </c>
    </row>
    <row r="4452" ht="15.75" customHeight="1">
      <c r="A4452" s="1" t="str">
        <f t="shared" si="373"/>
        <v>EIF4G2</v>
      </c>
      <c r="B4452" s="1" t="s">
        <v>328</v>
      </c>
      <c r="C4452" s="1">
        <v>1.0829448E7</v>
      </c>
      <c r="D4452" s="1" t="s">
        <v>8</v>
      </c>
      <c r="E4452" s="1">
        <v>24.0</v>
      </c>
      <c r="F4452" s="1" t="s">
        <v>4475</v>
      </c>
      <c r="G4452" s="1">
        <v>-0.00957505262791</v>
      </c>
    </row>
    <row r="4453" ht="15.75" customHeight="1">
      <c r="A4453" s="1" t="str">
        <f t="shared" si="373"/>
        <v>EIF4G2</v>
      </c>
      <c r="B4453" s="1" t="s">
        <v>328</v>
      </c>
      <c r="C4453" s="1">
        <v>1.0829371E7</v>
      </c>
      <c r="D4453" s="1" t="s">
        <v>8</v>
      </c>
      <c r="E4453" s="1">
        <v>25.0</v>
      </c>
      <c r="F4453" s="1" t="s">
        <v>4476</v>
      </c>
      <c r="G4453" s="1">
        <v>-0.0117546483897</v>
      </c>
    </row>
    <row r="4454" ht="15.75" customHeight="1">
      <c r="A4454" s="1" t="str">
        <f t="shared" si="373"/>
        <v>EIF4G2</v>
      </c>
      <c r="B4454" s="1" t="s">
        <v>328</v>
      </c>
      <c r="C4454" s="1">
        <v>1.0829346E7</v>
      </c>
      <c r="D4454" s="1" t="s">
        <v>8</v>
      </c>
      <c r="E4454" s="1">
        <v>25.0</v>
      </c>
      <c r="F4454" s="1" t="s">
        <v>4477</v>
      </c>
      <c r="G4454" s="1">
        <v>-0.0467543695913</v>
      </c>
    </row>
    <row r="4455" ht="15.75" customHeight="1">
      <c r="A4455" s="1" t="str">
        <f t="shared" si="373"/>
        <v>EIF4G2</v>
      </c>
      <c r="B4455" s="1" t="s">
        <v>328</v>
      </c>
      <c r="C4455" s="1">
        <v>1.0822006E7</v>
      </c>
      <c r="D4455" s="1" t="s">
        <v>8</v>
      </c>
      <c r="E4455" s="1">
        <v>24.0</v>
      </c>
      <c r="F4455" s="1" t="s">
        <v>4478</v>
      </c>
      <c r="G4455" s="1">
        <v>0.028085884451</v>
      </c>
    </row>
    <row r="4456" ht="15.75" customHeight="1">
      <c r="A4456" s="1" t="str">
        <f t="shared" si="373"/>
        <v>EIF4G2</v>
      </c>
      <c r="B4456" s="1" t="s">
        <v>328</v>
      </c>
      <c r="C4456" s="1">
        <v>1.0821977E7</v>
      </c>
      <c r="D4456" s="1" t="s">
        <v>8</v>
      </c>
      <c r="E4456" s="1">
        <v>25.0</v>
      </c>
      <c r="F4456" s="1" t="s">
        <v>4479</v>
      </c>
      <c r="G4456" s="1">
        <v>-0.0354364660347</v>
      </c>
    </row>
    <row r="4457" ht="15.75" customHeight="1">
      <c r="A4457" s="1" t="str">
        <f t="shared" si="373"/>
        <v>EIF4G2</v>
      </c>
      <c r="B4457" s="1" t="s">
        <v>328</v>
      </c>
      <c r="C4457" s="1">
        <v>1.0829434E7</v>
      </c>
      <c r="D4457" s="1" t="s">
        <v>14</v>
      </c>
      <c r="E4457" s="1">
        <v>24.0</v>
      </c>
      <c r="F4457" s="1" t="s">
        <v>4480</v>
      </c>
      <c r="G4457" s="1">
        <v>0.0754285612394</v>
      </c>
    </row>
    <row r="4458" ht="15.75" customHeight="1">
      <c r="A4458" s="1" t="str">
        <f t="shared" si="373"/>
        <v>EIF4G2</v>
      </c>
      <c r="B4458" s="1" t="s">
        <v>328</v>
      </c>
      <c r="C4458" s="1">
        <v>1.0829447E7</v>
      </c>
      <c r="D4458" s="1" t="s">
        <v>14</v>
      </c>
      <c r="E4458" s="1">
        <v>24.0</v>
      </c>
      <c r="F4458" s="1" t="s">
        <v>4481</v>
      </c>
      <c r="G4458" s="1">
        <v>0.11586410217</v>
      </c>
    </row>
    <row r="4459" ht="15.75" customHeight="1">
      <c r="A4459" s="1" t="str">
        <f t="shared" si="373"/>
        <v>EIF4G2</v>
      </c>
      <c r="B4459" s="1" t="s">
        <v>328</v>
      </c>
      <c r="C4459" s="1">
        <v>1.0829458E7</v>
      </c>
      <c r="D4459" s="1" t="s">
        <v>14</v>
      </c>
      <c r="E4459" s="1">
        <v>25.0</v>
      </c>
      <c r="F4459" s="1" t="s">
        <v>4482</v>
      </c>
      <c r="G4459" s="1">
        <v>0.101310482069</v>
      </c>
    </row>
    <row r="4460" ht="15.75" customHeight="1">
      <c r="A4460" s="1" t="str">
        <f t="shared" si="373"/>
        <v>EIF4G2</v>
      </c>
      <c r="B4460" s="1" t="s">
        <v>328</v>
      </c>
      <c r="C4460" s="1">
        <v>1.0829614E7</v>
      </c>
      <c r="D4460" s="1" t="s">
        <v>8</v>
      </c>
      <c r="E4460" s="1">
        <v>24.0</v>
      </c>
      <c r="F4460" s="1" t="s">
        <v>4483</v>
      </c>
      <c r="G4460" s="1">
        <v>-0.0152409711768</v>
      </c>
    </row>
    <row r="4461" ht="15.75" customHeight="1">
      <c r="A4461" s="1" t="str">
        <f t="shared" ref="A4461:A4486" si="374">"EIF5A"</f>
        <v>EIF5A</v>
      </c>
      <c r="B4461" s="1" t="s">
        <v>39</v>
      </c>
      <c r="C4461" s="1">
        <v>7211537.0</v>
      </c>
      <c r="D4461" s="1" t="s">
        <v>14</v>
      </c>
      <c r="E4461" s="1">
        <v>24.0</v>
      </c>
      <c r="F4461" s="1" t="s">
        <v>4484</v>
      </c>
      <c r="G4461" s="1">
        <v>0.0999592778757</v>
      </c>
    </row>
    <row r="4462" ht="15.75" customHeight="1">
      <c r="A4462" s="1" t="str">
        <f t="shared" si="374"/>
        <v>EIF5A</v>
      </c>
      <c r="B4462" s="1" t="s">
        <v>39</v>
      </c>
      <c r="C4462" s="1">
        <v>7211731.0</v>
      </c>
      <c r="D4462" s="1" t="s">
        <v>14</v>
      </c>
      <c r="E4462" s="1">
        <v>23.0</v>
      </c>
      <c r="F4462" s="1" t="s">
        <v>4485</v>
      </c>
      <c r="G4462" s="1">
        <v>0.0192800186758</v>
      </c>
    </row>
    <row r="4463" ht="15.75" customHeight="1">
      <c r="A4463" s="1" t="str">
        <f t="shared" si="374"/>
        <v>EIF5A</v>
      </c>
      <c r="B4463" s="1" t="s">
        <v>39</v>
      </c>
      <c r="C4463" s="1">
        <v>7211570.0</v>
      </c>
      <c r="D4463" s="1" t="s">
        <v>14</v>
      </c>
      <c r="E4463" s="1">
        <v>23.0</v>
      </c>
      <c r="F4463" s="1" t="s">
        <v>4486</v>
      </c>
      <c r="G4463" s="1">
        <v>0.16002249449</v>
      </c>
    </row>
    <row r="4464" ht="15.75" customHeight="1">
      <c r="A4464" s="1" t="str">
        <f t="shared" si="374"/>
        <v>EIF5A</v>
      </c>
      <c r="B4464" s="1" t="s">
        <v>39</v>
      </c>
      <c r="C4464" s="1">
        <v>7211492.0</v>
      </c>
      <c r="D4464" s="1" t="s">
        <v>14</v>
      </c>
      <c r="E4464" s="1">
        <v>24.0</v>
      </c>
      <c r="F4464" s="1" t="s">
        <v>4487</v>
      </c>
      <c r="G4464" s="1">
        <v>-0.0218016716365</v>
      </c>
    </row>
    <row r="4465" ht="15.75" customHeight="1">
      <c r="A4465" s="1" t="str">
        <f t="shared" si="374"/>
        <v>EIF5A</v>
      </c>
      <c r="B4465" s="1" t="s">
        <v>39</v>
      </c>
      <c r="C4465" s="1">
        <v>7211107.0</v>
      </c>
      <c r="D4465" s="1" t="s">
        <v>14</v>
      </c>
      <c r="E4465" s="1">
        <v>24.0</v>
      </c>
      <c r="F4465" s="1" t="s">
        <v>4488</v>
      </c>
      <c r="G4465" s="1">
        <v>-0.0292355274409</v>
      </c>
    </row>
    <row r="4466" ht="15.75" customHeight="1">
      <c r="A4466" s="1" t="str">
        <f t="shared" si="374"/>
        <v>EIF5A</v>
      </c>
      <c r="B4466" s="1" t="s">
        <v>39</v>
      </c>
      <c r="C4466" s="1">
        <v>7211396.0</v>
      </c>
      <c r="D4466" s="1" t="s">
        <v>14</v>
      </c>
      <c r="E4466" s="1">
        <v>24.0</v>
      </c>
      <c r="F4466" s="1" t="s">
        <v>4489</v>
      </c>
      <c r="G4466" s="1">
        <v>-0.0164278390948</v>
      </c>
    </row>
    <row r="4467" ht="15.75" customHeight="1">
      <c r="A4467" s="1" t="str">
        <f t="shared" si="374"/>
        <v>EIF5A</v>
      </c>
      <c r="B4467" s="1" t="s">
        <v>39</v>
      </c>
      <c r="C4467" s="1">
        <v>7211552.0</v>
      </c>
      <c r="D4467" s="1" t="s">
        <v>8</v>
      </c>
      <c r="E4467" s="1">
        <v>24.0</v>
      </c>
      <c r="F4467" s="1" t="s">
        <v>4490</v>
      </c>
      <c r="G4467" s="1">
        <v>0.00569750094429</v>
      </c>
    </row>
    <row r="4468" ht="15.75" customHeight="1">
      <c r="A4468" s="1" t="str">
        <f t="shared" si="374"/>
        <v>EIF5A</v>
      </c>
      <c r="B4468" s="1" t="s">
        <v>39</v>
      </c>
      <c r="C4468" s="1">
        <v>7211647.0</v>
      </c>
      <c r="D4468" s="1" t="s">
        <v>8</v>
      </c>
      <c r="E4468" s="1">
        <v>24.0</v>
      </c>
      <c r="F4468" s="1" t="s">
        <v>4491</v>
      </c>
      <c r="G4468" s="1">
        <v>-0.185997775031</v>
      </c>
    </row>
    <row r="4469" ht="15.75" customHeight="1">
      <c r="A4469" s="1" t="str">
        <f t="shared" si="374"/>
        <v>EIF5A</v>
      </c>
      <c r="B4469" s="1" t="s">
        <v>39</v>
      </c>
      <c r="C4469" s="1">
        <v>7211668.0</v>
      </c>
      <c r="D4469" s="1" t="s">
        <v>8</v>
      </c>
      <c r="E4469" s="1">
        <v>23.0</v>
      </c>
      <c r="F4469" s="1" t="s">
        <v>4492</v>
      </c>
      <c r="G4469" s="1">
        <v>-0.0274703812528</v>
      </c>
    </row>
    <row r="4470" ht="15.75" customHeight="1">
      <c r="A4470" s="1" t="str">
        <f t="shared" si="374"/>
        <v>EIF5A</v>
      </c>
      <c r="B4470" s="1" t="s">
        <v>39</v>
      </c>
      <c r="C4470" s="1">
        <v>7210839.0</v>
      </c>
      <c r="D4470" s="1" t="s">
        <v>14</v>
      </c>
      <c r="E4470" s="1">
        <v>25.0</v>
      </c>
      <c r="F4470" s="1" t="s">
        <v>4493</v>
      </c>
      <c r="G4470" s="1">
        <v>0.347936106014</v>
      </c>
    </row>
    <row r="4471" ht="15.75" customHeight="1">
      <c r="A4471" s="1" t="str">
        <f t="shared" si="374"/>
        <v>EIF5A</v>
      </c>
      <c r="B4471" s="1" t="s">
        <v>39</v>
      </c>
      <c r="C4471" s="1">
        <v>7210864.0</v>
      </c>
      <c r="D4471" s="1" t="s">
        <v>14</v>
      </c>
      <c r="E4471" s="1">
        <v>24.0</v>
      </c>
      <c r="F4471" s="1" t="s">
        <v>4494</v>
      </c>
      <c r="G4471" s="1">
        <v>-0.0878961022906</v>
      </c>
    </row>
    <row r="4472" ht="15.75" customHeight="1">
      <c r="A4472" s="1" t="str">
        <f t="shared" si="374"/>
        <v>EIF5A</v>
      </c>
      <c r="B4472" s="1" t="s">
        <v>39</v>
      </c>
      <c r="C4472" s="1">
        <v>7210871.0</v>
      </c>
      <c r="D4472" s="1" t="s">
        <v>14</v>
      </c>
      <c r="E4472" s="1">
        <v>25.0</v>
      </c>
      <c r="F4472" s="1" t="s">
        <v>4495</v>
      </c>
      <c r="G4472" s="1">
        <v>0.271452236893</v>
      </c>
    </row>
    <row r="4473" ht="15.75" customHeight="1">
      <c r="A4473" s="1" t="str">
        <f t="shared" si="374"/>
        <v>EIF5A</v>
      </c>
      <c r="B4473" s="1" t="s">
        <v>39</v>
      </c>
      <c r="C4473" s="1">
        <v>7210900.0</v>
      </c>
      <c r="D4473" s="1" t="s">
        <v>14</v>
      </c>
      <c r="E4473" s="1">
        <v>22.0</v>
      </c>
      <c r="F4473" s="1" t="s">
        <v>4496</v>
      </c>
      <c r="G4473" s="1">
        <v>0.721950642079</v>
      </c>
    </row>
    <row r="4474" ht="15.75" customHeight="1">
      <c r="A4474" s="1" t="str">
        <f t="shared" si="374"/>
        <v>EIF5A</v>
      </c>
      <c r="B4474" s="1" t="s">
        <v>39</v>
      </c>
      <c r="C4474" s="1">
        <v>7211460.0</v>
      </c>
      <c r="D4474" s="1" t="s">
        <v>14</v>
      </c>
      <c r="E4474" s="1">
        <v>24.0</v>
      </c>
      <c r="F4474" s="1" t="s">
        <v>4497</v>
      </c>
      <c r="G4474" s="1">
        <v>0.0315846679952</v>
      </c>
    </row>
    <row r="4475" ht="15.75" customHeight="1">
      <c r="A4475" s="1" t="str">
        <f t="shared" si="374"/>
        <v>EIF5A</v>
      </c>
      <c r="B4475" s="1" t="s">
        <v>39</v>
      </c>
      <c r="C4475" s="1">
        <v>7210919.0</v>
      </c>
      <c r="D4475" s="1" t="s">
        <v>14</v>
      </c>
      <c r="E4475" s="1">
        <v>23.0</v>
      </c>
      <c r="F4475" s="1" t="s">
        <v>4498</v>
      </c>
      <c r="G4475" s="1">
        <v>0.900597180508</v>
      </c>
    </row>
    <row r="4476" ht="15.75" customHeight="1">
      <c r="A4476" s="1" t="str">
        <f t="shared" si="374"/>
        <v>EIF5A</v>
      </c>
      <c r="B4476" s="1" t="s">
        <v>39</v>
      </c>
      <c r="C4476" s="1">
        <v>7210930.0</v>
      </c>
      <c r="D4476" s="1" t="s">
        <v>14</v>
      </c>
      <c r="E4476" s="1">
        <v>28.0</v>
      </c>
      <c r="F4476" s="1" t="s">
        <v>4499</v>
      </c>
      <c r="G4476" s="1">
        <v>0.267932243495</v>
      </c>
    </row>
    <row r="4477" ht="15.75" customHeight="1">
      <c r="A4477" s="1" t="str">
        <f t="shared" si="374"/>
        <v>EIF5A</v>
      </c>
      <c r="B4477" s="1" t="s">
        <v>39</v>
      </c>
      <c r="C4477" s="1">
        <v>7210932.0</v>
      </c>
      <c r="D4477" s="1" t="s">
        <v>14</v>
      </c>
      <c r="E4477" s="1">
        <v>24.0</v>
      </c>
      <c r="F4477" s="1" t="s">
        <v>4500</v>
      </c>
      <c r="G4477" s="1">
        <v>1.37745217741</v>
      </c>
    </row>
    <row r="4478" ht="15.75" customHeight="1">
      <c r="A4478" s="1" t="str">
        <f t="shared" si="374"/>
        <v>EIF5A</v>
      </c>
      <c r="B4478" s="1" t="s">
        <v>39</v>
      </c>
      <c r="C4478" s="1">
        <v>7210938.0</v>
      </c>
      <c r="D4478" s="1" t="s">
        <v>14</v>
      </c>
      <c r="E4478" s="1">
        <v>25.0</v>
      </c>
      <c r="F4478" s="1" t="s">
        <v>4501</v>
      </c>
      <c r="G4478" s="1">
        <v>0.570336268172</v>
      </c>
    </row>
    <row r="4479" ht="15.75" customHeight="1">
      <c r="A4479" s="1" t="str">
        <f t="shared" si="374"/>
        <v>EIF5A</v>
      </c>
      <c r="B4479" s="1" t="s">
        <v>39</v>
      </c>
      <c r="C4479" s="1">
        <v>7210971.0</v>
      </c>
      <c r="D4479" s="1" t="s">
        <v>14</v>
      </c>
      <c r="E4479" s="1">
        <v>26.0</v>
      </c>
      <c r="F4479" s="1" t="s">
        <v>4502</v>
      </c>
      <c r="G4479" s="1">
        <v>0.0507099310259</v>
      </c>
    </row>
    <row r="4480" ht="15.75" customHeight="1">
      <c r="A4480" s="1" t="str">
        <f t="shared" si="374"/>
        <v>EIF5A</v>
      </c>
      <c r="B4480" s="1" t="s">
        <v>39</v>
      </c>
      <c r="C4480" s="1">
        <v>7211086.0</v>
      </c>
      <c r="D4480" s="1" t="s">
        <v>14</v>
      </c>
      <c r="E4480" s="1">
        <v>23.0</v>
      </c>
      <c r="F4480" s="1" t="s">
        <v>4503</v>
      </c>
      <c r="G4480" s="1">
        <v>-0.0621831478595</v>
      </c>
    </row>
    <row r="4481" ht="15.75" customHeight="1">
      <c r="A4481" s="1" t="str">
        <f t="shared" si="374"/>
        <v>EIF5A</v>
      </c>
      <c r="B4481" s="1" t="s">
        <v>39</v>
      </c>
      <c r="C4481" s="1">
        <v>7210910.0</v>
      </c>
      <c r="D4481" s="1" t="s">
        <v>14</v>
      </c>
      <c r="E4481" s="1">
        <v>24.0</v>
      </c>
      <c r="F4481" s="1" t="s">
        <v>4504</v>
      </c>
      <c r="G4481" s="1">
        <v>0.586323783543</v>
      </c>
    </row>
    <row r="4482" ht="15.75" customHeight="1">
      <c r="A4482" s="1" t="str">
        <f t="shared" si="374"/>
        <v>EIF5A</v>
      </c>
      <c r="B4482" s="1" t="s">
        <v>39</v>
      </c>
      <c r="C4482" s="1">
        <v>7211296.0</v>
      </c>
      <c r="D4482" s="1" t="s">
        <v>14</v>
      </c>
      <c r="E4482" s="1">
        <v>23.0</v>
      </c>
      <c r="F4482" s="1" t="s">
        <v>4505</v>
      </c>
      <c r="G4482" s="1">
        <v>0.623729533641</v>
      </c>
    </row>
    <row r="4483" ht="15.75" customHeight="1">
      <c r="A4483" s="1" t="str">
        <f t="shared" si="374"/>
        <v>EIF5A</v>
      </c>
      <c r="B4483" s="1" t="s">
        <v>39</v>
      </c>
      <c r="C4483" s="1">
        <v>7211383.0</v>
      </c>
      <c r="D4483" s="1" t="s">
        <v>14</v>
      </c>
      <c r="E4483" s="1">
        <v>23.0</v>
      </c>
      <c r="F4483" s="1" t="s">
        <v>4506</v>
      </c>
      <c r="G4483" s="1">
        <v>0.0897966558515</v>
      </c>
    </row>
    <row r="4484" ht="15.75" customHeight="1">
      <c r="A4484" s="1" t="str">
        <f t="shared" si="374"/>
        <v>EIF5A</v>
      </c>
      <c r="B4484" s="1" t="s">
        <v>39</v>
      </c>
      <c r="C4484" s="1">
        <v>7211140.0</v>
      </c>
      <c r="D4484" s="1" t="s">
        <v>14</v>
      </c>
      <c r="E4484" s="1">
        <v>22.0</v>
      </c>
      <c r="F4484" s="1" t="s">
        <v>4507</v>
      </c>
      <c r="G4484" s="1">
        <v>0.0750976792961</v>
      </c>
    </row>
    <row r="4485" ht="15.75" customHeight="1">
      <c r="A4485" s="1" t="str">
        <f t="shared" si="374"/>
        <v>EIF5A</v>
      </c>
      <c r="B4485" s="1" t="s">
        <v>39</v>
      </c>
      <c r="C4485" s="1">
        <v>7211351.0</v>
      </c>
      <c r="D4485" s="1" t="s">
        <v>14</v>
      </c>
      <c r="E4485" s="1">
        <v>24.0</v>
      </c>
      <c r="F4485" s="1" t="s">
        <v>4508</v>
      </c>
      <c r="G4485" s="1">
        <v>-0.364561814499</v>
      </c>
    </row>
    <row r="4486" ht="15.75" customHeight="1">
      <c r="A4486" s="1" t="str">
        <f t="shared" si="374"/>
        <v>EIF5A</v>
      </c>
      <c r="B4486" s="1" t="s">
        <v>39</v>
      </c>
      <c r="C4486" s="1">
        <v>7211323.0</v>
      </c>
      <c r="D4486" s="1" t="s">
        <v>14</v>
      </c>
      <c r="E4486" s="1">
        <v>24.0</v>
      </c>
      <c r="F4486" s="1" t="s">
        <v>4509</v>
      </c>
      <c r="G4486" s="1">
        <v>0.152415610599</v>
      </c>
    </row>
    <row r="4487" ht="15.75" customHeight="1">
      <c r="A4487" s="1" t="str">
        <f t="shared" ref="A4487:A4496" si="375">"EIF5B"</f>
        <v>EIF5B</v>
      </c>
      <c r="B4487" s="1" t="s">
        <v>256</v>
      </c>
      <c r="C4487" s="1">
        <v>9.995377E7</v>
      </c>
      <c r="D4487" s="1" t="s">
        <v>8</v>
      </c>
      <c r="E4487" s="1">
        <v>24.0</v>
      </c>
      <c r="F4487" s="1" t="s">
        <v>4510</v>
      </c>
      <c r="G4487" s="1">
        <v>0.0632606475734</v>
      </c>
    </row>
    <row r="4488" ht="15.75" customHeight="1">
      <c r="A4488" s="1" t="str">
        <f t="shared" si="375"/>
        <v>EIF5B</v>
      </c>
      <c r="B4488" s="1" t="s">
        <v>256</v>
      </c>
      <c r="C4488" s="1">
        <v>9.9954069E7</v>
      </c>
      <c r="D4488" s="1" t="s">
        <v>8</v>
      </c>
      <c r="E4488" s="1">
        <v>24.0</v>
      </c>
      <c r="F4488" s="1" t="s">
        <v>4511</v>
      </c>
      <c r="G4488" s="1">
        <v>-0.0194511523092</v>
      </c>
    </row>
    <row r="4489" ht="15.75" customHeight="1">
      <c r="A4489" s="1" t="str">
        <f t="shared" si="375"/>
        <v>EIF5B</v>
      </c>
      <c r="B4489" s="1" t="s">
        <v>256</v>
      </c>
      <c r="C4489" s="1">
        <v>9.9954083E7</v>
      </c>
      <c r="D4489" s="1" t="s">
        <v>8</v>
      </c>
      <c r="E4489" s="1">
        <v>24.0</v>
      </c>
      <c r="F4489" s="1" t="s">
        <v>4512</v>
      </c>
      <c r="G4489" s="1">
        <v>0.355334506174</v>
      </c>
    </row>
    <row r="4490" ht="15.75" customHeight="1">
      <c r="A4490" s="1" t="str">
        <f t="shared" si="375"/>
        <v>EIF5B</v>
      </c>
      <c r="B4490" s="1" t="s">
        <v>256</v>
      </c>
      <c r="C4490" s="1">
        <v>9.9953953E7</v>
      </c>
      <c r="D4490" s="1" t="s">
        <v>14</v>
      </c>
      <c r="E4490" s="1">
        <v>23.0</v>
      </c>
      <c r="F4490" s="1" t="s">
        <v>4513</v>
      </c>
      <c r="G4490" s="1">
        <v>0.130678402577</v>
      </c>
    </row>
    <row r="4491" ht="15.75" customHeight="1">
      <c r="A4491" s="1" t="str">
        <f t="shared" si="375"/>
        <v>EIF5B</v>
      </c>
      <c r="B4491" s="1" t="s">
        <v>256</v>
      </c>
      <c r="C4491" s="1">
        <v>9.995392E7</v>
      </c>
      <c r="D4491" s="1" t="s">
        <v>14</v>
      </c>
      <c r="E4491" s="1">
        <v>24.0</v>
      </c>
      <c r="F4491" s="1" t="s">
        <v>4514</v>
      </c>
      <c r="G4491" s="1">
        <v>0.70182493387</v>
      </c>
    </row>
    <row r="4492" ht="15.75" customHeight="1">
      <c r="A4492" s="1" t="str">
        <f t="shared" si="375"/>
        <v>EIF5B</v>
      </c>
      <c r="B4492" s="1" t="s">
        <v>256</v>
      </c>
      <c r="C4492" s="1">
        <v>9.9953986E7</v>
      </c>
      <c r="D4492" s="1" t="s">
        <v>14</v>
      </c>
      <c r="E4492" s="1">
        <v>24.0</v>
      </c>
      <c r="F4492" s="1" t="s">
        <v>4515</v>
      </c>
      <c r="G4492" s="1">
        <v>0.326456077541</v>
      </c>
    </row>
    <row r="4493" ht="15.75" customHeight="1">
      <c r="A4493" s="1" t="str">
        <f t="shared" si="375"/>
        <v>EIF5B</v>
      </c>
      <c r="B4493" s="1" t="s">
        <v>256</v>
      </c>
      <c r="C4493" s="1">
        <v>9.9954022E7</v>
      </c>
      <c r="D4493" s="1" t="s">
        <v>14</v>
      </c>
      <c r="E4493" s="1">
        <v>24.0</v>
      </c>
      <c r="F4493" s="1" t="s">
        <v>4516</v>
      </c>
      <c r="G4493" s="1">
        <v>-0.0121876475412</v>
      </c>
    </row>
    <row r="4494" ht="15.75" customHeight="1">
      <c r="A4494" s="1" t="str">
        <f t="shared" si="375"/>
        <v>EIF5B</v>
      </c>
      <c r="B4494" s="1" t="s">
        <v>256</v>
      </c>
      <c r="C4494" s="1">
        <v>9.9954079E7</v>
      </c>
      <c r="D4494" s="1" t="s">
        <v>14</v>
      </c>
      <c r="E4494" s="1">
        <v>21.0</v>
      </c>
      <c r="F4494" s="1" t="s">
        <v>4517</v>
      </c>
      <c r="G4494" s="1">
        <v>1.16723637388</v>
      </c>
    </row>
    <row r="4495" ht="15.75" customHeight="1">
      <c r="A4495" s="1" t="str">
        <f t="shared" si="375"/>
        <v>EIF5B</v>
      </c>
      <c r="B4495" s="1" t="s">
        <v>256</v>
      </c>
      <c r="C4495" s="1">
        <v>9.9953825E7</v>
      </c>
      <c r="D4495" s="1" t="s">
        <v>14</v>
      </c>
      <c r="E4495" s="1">
        <v>23.0</v>
      </c>
      <c r="F4495" s="1" t="s">
        <v>4518</v>
      </c>
      <c r="G4495" s="1">
        <v>0.770974756271</v>
      </c>
    </row>
    <row r="4496" ht="15.75" customHeight="1">
      <c r="A4496" s="1" t="str">
        <f t="shared" si="375"/>
        <v>EIF5B</v>
      </c>
      <c r="B4496" s="1" t="s">
        <v>256</v>
      </c>
      <c r="C4496" s="1">
        <v>9.9954099E7</v>
      </c>
      <c r="D4496" s="1" t="s">
        <v>14</v>
      </c>
      <c r="E4496" s="1">
        <v>24.0</v>
      </c>
      <c r="F4496" s="1" t="s">
        <v>4519</v>
      </c>
      <c r="G4496" s="1">
        <v>1.06178886985</v>
      </c>
    </row>
    <row r="4497" ht="15.75" customHeight="1">
      <c r="A4497" s="1" t="str">
        <f t="shared" ref="A4497:A4517" si="376">"EIF6"</f>
        <v>EIF6</v>
      </c>
      <c r="B4497" s="1" t="s">
        <v>145</v>
      </c>
      <c r="C4497" s="1">
        <v>3.3872281E7</v>
      </c>
      <c r="D4497" s="1" t="s">
        <v>14</v>
      </c>
      <c r="E4497" s="1">
        <v>22.0</v>
      </c>
      <c r="F4497" s="1" t="s">
        <v>4520</v>
      </c>
      <c r="G4497" s="1">
        <v>-0.0292783958647</v>
      </c>
    </row>
    <row r="4498" ht="15.75" customHeight="1">
      <c r="A4498" s="1" t="str">
        <f t="shared" si="376"/>
        <v>EIF6</v>
      </c>
      <c r="B4498" s="1" t="s">
        <v>145</v>
      </c>
      <c r="C4498" s="1">
        <v>3.387224E7</v>
      </c>
      <c r="D4498" s="1" t="s">
        <v>14</v>
      </c>
      <c r="E4498" s="1">
        <v>24.0</v>
      </c>
      <c r="F4498" s="1" t="s">
        <v>4521</v>
      </c>
      <c r="G4498" s="1">
        <v>-0.00428885350963</v>
      </c>
    </row>
    <row r="4499" ht="15.75" customHeight="1">
      <c r="A4499" s="1" t="str">
        <f t="shared" si="376"/>
        <v>EIF6</v>
      </c>
      <c r="B4499" s="1" t="s">
        <v>145</v>
      </c>
      <c r="C4499" s="1">
        <v>3.3872605E7</v>
      </c>
      <c r="D4499" s="1" t="s">
        <v>8</v>
      </c>
      <c r="E4499" s="1">
        <v>23.0</v>
      </c>
      <c r="F4499" s="1" t="s">
        <v>4522</v>
      </c>
      <c r="G4499" s="1">
        <v>0.317622929113</v>
      </c>
    </row>
    <row r="4500" ht="15.75" customHeight="1">
      <c r="A4500" s="1" t="str">
        <f t="shared" si="376"/>
        <v>EIF6</v>
      </c>
      <c r="B4500" s="1" t="s">
        <v>145</v>
      </c>
      <c r="C4500" s="1">
        <v>3.3872595E7</v>
      </c>
      <c r="D4500" s="1" t="s">
        <v>8</v>
      </c>
      <c r="E4500" s="1">
        <v>23.0</v>
      </c>
      <c r="F4500" s="1" t="s">
        <v>4523</v>
      </c>
      <c r="G4500" s="1">
        <v>0.629416438983</v>
      </c>
    </row>
    <row r="4501" ht="15.75" customHeight="1">
      <c r="A4501" s="1" t="str">
        <f t="shared" si="376"/>
        <v>EIF6</v>
      </c>
      <c r="B4501" s="1" t="s">
        <v>145</v>
      </c>
      <c r="C4501" s="1">
        <v>3.3872566E7</v>
      </c>
      <c r="D4501" s="1" t="s">
        <v>8</v>
      </c>
      <c r="E4501" s="1">
        <v>24.0</v>
      </c>
      <c r="F4501" s="1" t="s">
        <v>4524</v>
      </c>
      <c r="G4501" s="1">
        <v>0.156341922977</v>
      </c>
    </row>
    <row r="4502" ht="15.75" customHeight="1">
      <c r="A4502" s="1" t="str">
        <f t="shared" si="376"/>
        <v>EIF6</v>
      </c>
      <c r="B4502" s="1" t="s">
        <v>145</v>
      </c>
      <c r="C4502" s="1">
        <v>3.3872519E7</v>
      </c>
      <c r="D4502" s="1" t="s">
        <v>8</v>
      </c>
      <c r="E4502" s="1">
        <v>24.0</v>
      </c>
      <c r="F4502" s="1" t="s">
        <v>4525</v>
      </c>
      <c r="G4502" s="1">
        <v>0.0546137281824</v>
      </c>
    </row>
    <row r="4503" ht="15.75" customHeight="1">
      <c r="A4503" s="1" t="str">
        <f t="shared" si="376"/>
        <v>EIF6</v>
      </c>
      <c r="B4503" s="1" t="s">
        <v>145</v>
      </c>
      <c r="C4503" s="1">
        <v>3.3872512E7</v>
      </c>
      <c r="D4503" s="1" t="s">
        <v>8</v>
      </c>
      <c r="E4503" s="1">
        <v>24.0</v>
      </c>
      <c r="F4503" s="1" t="s">
        <v>4526</v>
      </c>
      <c r="G4503" s="1">
        <v>0.76074583153</v>
      </c>
    </row>
    <row r="4504" ht="15.75" customHeight="1">
      <c r="A4504" s="1" t="str">
        <f t="shared" si="376"/>
        <v>EIF6</v>
      </c>
      <c r="B4504" s="1" t="s">
        <v>145</v>
      </c>
      <c r="C4504" s="1">
        <v>3.3872499E7</v>
      </c>
      <c r="D4504" s="1" t="s">
        <v>8</v>
      </c>
      <c r="E4504" s="1">
        <v>25.0</v>
      </c>
      <c r="F4504" s="1" t="s">
        <v>4527</v>
      </c>
      <c r="G4504" s="1">
        <v>0.219934165943</v>
      </c>
    </row>
    <row r="4505" ht="15.75" customHeight="1">
      <c r="A4505" s="1" t="str">
        <f t="shared" si="376"/>
        <v>EIF6</v>
      </c>
      <c r="B4505" s="1" t="s">
        <v>145</v>
      </c>
      <c r="C4505" s="1">
        <v>3.3872488E7</v>
      </c>
      <c r="D4505" s="1" t="s">
        <v>8</v>
      </c>
      <c r="E4505" s="1">
        <v>23.0</v>
      </c>
      <c r="F4505" s="1" t="s">
        <v>4528</v>
      </c>
      <c r="G4505" s="1">
        <v>0.735875995202</v>
      </c>
    </row>
    <row r="4506" ht="15.75" customHeight="1">
      <c r="A4506" s="1" t="str">
        <f t="shared" si="376"/>
        <v>EIF6</v>
      </c>
      <c r="B4506" s="1" t="s">
        <v>145</v>
      </c>
      <c r="C4506" s="1">
        <v>3.3872482E7</v>
      </c>
      <c r="D4506" s="1" t="s">
        <v>8</v>
      </c>
      <c r="E4506" s="1">
        <v>22.0</v>
      </c>
      <c r="F4506" s="1" t="s">
        <v>4529</v>
      </c>
      <c r="G4506" s="1">
        <v>0.154535288871</v>
      </c>
    </row>
    <row r="4507" ht="15.75" customHeight="1">
      <c r="A4507" s="1" t="str">
        <f t="shared" si="376"/>
        <v>EIF6</v>
      </c>
      <c r="B4507" s="1" t="s">
        <v>145</v>
      </c>
      <c r="C4507" s="1">
        <v>3.3872695E7</v>
      </c>
      <c r="D4507" s="1" t="s">
        <v>14</v>
      </c>
      <c r="E4507" s="1">
        <v>21.0</v>
      </c>
      <c r="F4507" s="1" t="s">
        <v>4530</v>
      </c>
      <c r="G4507" s="1">
        <v>-0.0241255807318</v>
      </c>
    </row>
    <row r="4508" ht="15.75" customHeight="1">
      <c r="A4508" s="1" t="str">
        <f t="shared" si="376"/>
        <v>EIF6</v>
      </c>
      <c r="B4508" s="1" t="s">
        <v>145</v>
      </c>
      <c r="C4508" s="1">
        <v>3.3872527E7</v>
      </c>
      <c r="D4508" s="1" t="s">
        <v>8</v>
      </c>
      <c r="E4508" s="1">
        <v>25.0</v>
      </c>
      <c r="F4508" s="1" t="s">
        <v>4531</v>
      </c>
      <c r="G4508" s="1">
        <v>0.37509727763</v>
      </c>
    </row>
    <row r="4509" ht="15.75" customHeight="1">
      <c r="A4509" s="1" t="str">
        <f t="shared" si="376"/>
        <v>EIF6</v>
      </c>
      <c r="B4509" s="1" t="s">
        <v>145</v>
      </c>
      <c r="C4509" s="1">
        <v>3.3872472E7</v>
      </c>
      <c r="D4509" s="1" t="s">
        <v>8</v>
      </c>
      <c r="E4509" s="1">
        <v>23.0</v>
      </c>
      <c r="F4509" s="1" t="s">
        <v>4532</v>
      </c>
      <c r="G4509" s="1">
        <v>0.566108016828</v>
      </c>
    </row>
    <row r="4510" ht="15.75" customHeight="1">
      <c r="A4510" s="1" t="str">
        <f t="shared" si="376"/>
        <v>EIF6</v>
      </c>
      <c r="B4510" s="1" t="s">
        <v>145</v>
      </c>
      <c r="C4510" s="1">
        <v>3.3872535E7</v>
      </c>
      <c r="D4510" s="1" t="s">
        <v>8</v>
      </c>
      <c r="E4510" s="1">
        <v>24.0</v>
      </c>
      <c r="F4510" s="1" t="s">
        <v>4533</v>
      </c>
      <c r="G4510" s="1">
        <v>1.17697331375</v>
      </c>
    </row>
    <row r="4511" ht="15.75" customHeight="1">
      <c r="A4511" s="1" t="str">
        <f t="shared" si="376"/>
        <v>EIF6</v>
      </c>
      <c r="B4511" s="1" t="s">
        <v>145</v>
      </c>
      <c r="C4511" s="1">
        <v>3.3872401E7</v>
      </c>
      <c r="D4511" s="1" t="s">
        <v>8</v>
      </c>
      <c r="E4511" s="1">
        <v>24.0</v>
      </c>
      <c r="F4511" s="1" t="s">
        <v>4534</v>
      </c>
      <c r="G4511" s="1">
        <v>1.06228085472</v>
      </c>
    </row>
    <row r="4512" ht="15.75" customHeight="1">
      <c r="A4512" s="1" t="str">
        <f t="shared" si="376"/>
        <v>EIF6</v>
      </c>
      <c r="B4512" s="1" t="s">
        <v>145</v>
      </c>
      <c r="C4512" s="1">
        <v>3.3872498E7</v>
      </c>
      <c r="D4512" s="1" t="s">
        <v>8</v>
      </c>
      <c r="E4512" s="1">
        <v>26.0</v>
      </c>
      <c r="F4512" s="1" t="s">
        <v>4535</v>
      </c>
      <c r="G4512" s="1">
        <v>0.227085385648</v>
      </c>
    </row>
    <row r="4513" ht="15.75" customHeight="1">
      <c r="A4513" s="1" t="str">
        <f t="shared" si="376"/>
        <v>EIF6</v>
      </c>
      <c r="B4513" s="1" t="s">
        <v>145</v>
      </c>
      <c r="C4513" s="1">
        <v>3.3872503E7</v>
      </c>
      <c r="D4513" s="1" t="s">
        <v>8</v>
      </c>
      <c r="E4513" s="1">
        <v>25.0</v>
      </c>
      <c r="F4513" s="1" t="s">
        <v>4536</v>
      </c>
      <c r="G4513" s="1">
        <v>0.342807513527</v>
      </c>
    </row>
    <row r="4514" ht="15.75" customHeight="1">
      <c r="A4514" s="1" t="str">
        <f t="shared" si="376"/>
        <v>EIF6</v>
      </c>
      <c r="B4514" s="1" t="s">
        <v>145</v>
      </c>
      <c r="C4514" s="1">
        <v>3.3872304E7</v>
      </c>
      <c r="D4514" s="1" t="s">
        <v>14</v>
      </c>
      <c r="E4514" s="1">
        <v>24.0</v>
      </c>
      <c r="F4514" s="1" t="s">
        <v>4537</v>
      </c>
      <c r="G4514" s="1">
        <v>0.606936807349</v>
      </c>
    </row>
    <row r="4515" ht="15.75" customHeight="1">
      <c r="A4515" s="1" t="str">
        <f t="shared" si="376"/>
        <v>EIF6</v>
      </c>
      <c r="B4515" s="1" t="s">
        <v>145</v>
      </c>
      <c r="C4515" s="1">
        <v>3.3872685E7</v>
      </c>
      <c r="D4515" s="1" t="s">
        <v>14</v>
      </c>
      <c r="E4515" s="1">
        <v>21.0</v>
      </c>
      <c r="F4515" s="1" t="s">
        <v>4538</v>
      </c>
      <c r="G4515" s="1">
        <v>0.510574817493</v>
      </c>
    </row>
    <row r="4516" ht="15.75" customHeight="1">
      <c r="A4516" s="1" t="str">
        <f t="shared" si="376"/>
        <v>EIF6</v>
      </c>
      <c r="B4516" s="1" t="s">
        <v>145</v>
      </c>
      <c r="C4516" s="1">
        <v>3.3872695E7</v>
      </c>
      <c r="D4516" s="1" t="s">
        <v>14</v>
      </c>
      <c r="E4516" s="1">
        <v>23.0</v>
      </c>
      <c r="F4516" s="1" t="s">
        <v>4539</v>
      </c>
      <c r="G4516" s="1">
        <v>-0.0138342444788</v>
      </c>
    </row>
    <row r="4517" ht="15.75" customHeight="1">
      <c r="A4517" s="1" t="str">
        <f t="shared" si="376"/>
        <v>EIF6</v>
      </c>
      <c r="B4517" s="1" t="s">
        <v>145</v>
      </c>
      <c r="C4517" s="1">
        <v>3.3872822E7</v>
      </c>
      <c r="D4517" s="1" t="s">
        <v>14</v>
      </c>
      <c r="E4517" s="1">
        <v>24.0</v>
      </c>
      <c r="F4517" s="1" t="s">
        <v>4540</v>
      </c>
      <c r="G4517" s="1">
        <v>-0.014787588508</v>
      </c>
    </row>
    <row r="4518" ht="15.75" customHeight="1">
      <c r="A4518" s="1" t="str">
        <f t="shared" ref="A4518:A4537" si="377">"ELOF1"</f>
        <v>ELOF1</v>
      </c>
      <c r="B4518" s="1" t="s">
        <v>277</v>
      </c>
      <c r="C4518" s="1">
        <v>1.1665544E7</v>
      </c>
      <c r="D4518" s="1" t="s">
        <v>8</v>
      </c>
      <c r="E4518" s="1">
        <v>28.0</v>
      </c>
      <c r="F4518" s="1" t="s">
        <v>4541</v>
      </c>
      <c r="G4518" s="1">
        <v>-0.029090677707</v>
      </c>
    </row>
    <row r="4519" ht="15.75" customHeight="1">
      <c r="A4519" s="1" t="str">
        <f t="shared" si="377"/>
        <v>ELOF1</v>
      </c>
      <c r="B4519" s="1" t="s">
        <v>277</v>
      </c>
      <c r="C4519" s="1">
        <v>1.1669808E7</v>
      </c>
      <c r="D4519" s="1" t="s">
        <v>8</v>
      </c>
      <c r="E4519" s="1">
        <v>24.0</v>
      </c>
      <c r="F4519" s="1" t="s">
        <v>4542</v>
      </c>
      <c r="G4519" s="1">
        <v>0.380420118266</v>
      </c>
    </row>
    <row r="4520" ht="15.75" customHeight="1">
      <c r="A4520" s="1" t="str">
        <f t="shared" si="377"/>
        <v>ELOF1</v>
      </c>
      <c r="B4520" s="1" t="s">
        <v>277</v>
      </c>
      <c r="C4520" s="1">
        <v>1.1669854E7</v>
      </c>
      <c r="D4520" s="1" t="s">
        <v>14</v>
      </c>
      <c r="E4520" s="1">
        <v>23.0</v>
      </c>
      <c r="F4520" s="1" t="s">
        <v>4543</v>
      </c>
      <c r="G4520" s="1">
        <v>0.0687695527712</v>
      </c>
    </row>
    <row r="4521" ht="15.75" customHeight="1">
      <c r="A4521" s="1" t="str">
        <f t="shared" si="377"/>
        <v>ELOF1</v>
      </c>
      <c r="B4521" s="1" t="s">
        <v>277</v>
      </c>
      <c r="C4521" s="1">
        <v>1.1669846E7</v>
      </c>
      <c r="D4521" s="1" t="s">
        <v>14</v>
      </c>
      <c r="E4521" s="1">
        <v>23.0</v>
      </c>
      <c r="F4521" s="1" t="s">
        <v>4544</v>
      </c>
      <c r="G4521" s="1">
        <v>0.0347472617067</v>
      </c>
    </row>
    <row r="4522" ht="15.75" customHeight="1">
      <c r="A4522" s="1" t="str">
        <f t="shared" si="377"/>
        <v>ELOF1</v>
      </c>
      <c r="B4522" s="1" t="s">
        <v>277</v>
      </c>
      <c r="C4522" s="1">
        <v>1.1669807E7</v>
      </c>
      <c r="D4522" s="1" t="s">
        <v>14</v>
      </c>
      <c r="E4522" s="1">
        <v>23.0</v>
      </c>
      <c r="F4522" s="1" t="s">
        <v>4545</v>
      </c>
      <c r="G4522" s="1">
        <v>0.14426110302</v>
      </c>
    </row>
    <row r="4523" ht="15.75" customHeight="1">
      <c r="A4523" s="1" t="str">
        <f t="shared" si="377"/>
        <v>ELOF1</v>
      </c>
      <c r="B4523" s="1" t="s">
        <v>277</v>
      </c>
      <c r="C4523" s="1">
        <v>1.1665554E7</v>
      </c>
      <c r="D4523" s="1" t="s">
        <v>14</v>
      </c>
      <c r="E4523" s="1">
        <v>26.0</v>
      </c>
      <c r="F4523" s="1" t="s">
        <v>4546</v>
      </c>
      <c r="G4523" s="1">
        <v>0.0320109557348</v>
      </c>
    </row>
    <row r="4524" ht="15.75" customHeight="1">
      <c r="A4524" s="1" t="str">
        <f t="shared" si="377"/>
        <v>ELOF1</v>
      </c>
      <c r="B4524" s="1" t="s">
        <v>277</v>
      </c>
      <c r="C4524" s="1">
        <v>1.1665386E7</v>
      </c>
      <c r="D4524" s="1" t="s">
        <v>8</v>
      </c>
      <c r="E4524" s="1">
        <v>26.0</v>
      </c>
      <c r="F4524" s="1" t="s">
        <v>4547</v>
      </c>
      <c r="G4524" s="1">
        <v>0.0308292497103</v>
      </c>
    </row>
    <row r="4525" ht="15.75" customHeight="1">
      <c r="A4525" s="1" t="str">
        <f t="shared" si="377"/>
        <v>ELOF1</v>
      </c>
      <c r="B4525" s="1" t="s">
        <v>277</v>
      </c>
      <c r="C4525" s="1">
        <v>1.1665357E7</v>
      </c>
      <c r="D4525" s="1" t="s">
        <v>14</v>
      </c>
      <c r="E4525" s="1">
        <v>26.0</v>
      </c>
      <c r="F4525" s="1" t="s">
        <v>4548</v>
      </c>
      <c r="G4525" s="1">
        <v>-0.0411516863421</v>
      </c>
    </row>
    <row r="4526" ht="15.75" customHeight="1">
      <c r="A4526" s="1" t="str">
        <f t="shared" si="377"/>
        <v>ELOF1</v>
      </c>
      <c r="B4526" s="1" t="s">
        <v>277</v>
      </c>
      <c r="C4526" s="1">
        <v>1.1665349E7</v>
      </c>
      <c r="D4526" s="1" t="s">
        <v>8</v>
      </c>
      <c r="E4526" s="1">
        <v>25.0</v>
      </c>
      <c r="F4526" s="1" t="s">
        <v>4549</v>
      </c>
      <c r="G4526" s="1">
        <v>0.0423859743298</v>
      </c>
    </row>
    <row r="4527" ht="15.75" customHeight="1">
      <c r="A4527" s="1" t="str">
        <f t="shared" si="377"/>
        <v>ELOF1</v>
      </c>
      <c r="B4527" s="1" t="s">
        <v>277</v>
      </c>
      <c r="C4527" s="1">
        <v>1.1665322E7</v>
      </c>
      <c r="D4527" s="1" t="s">
        <v>8</v>
      </c>
      <c r="E4527" s="1">
        <v>27.0</v>
      </c>
      <c r="F4527" s="1" t="s">
        <v>4550</v>
      </c>
      <c r="G4527" s="1">
        <v>-0.0356573529233</v>
      </c>
    </row>
    <row r="4528" ht="15.75" customHeight="1">
      <c r="A4528" s="1" t="str">
        <f t="shared" si="377"/>
        <v>ELOF1</v>
      </c>
      <c r="B4528" s="1" t="s">
        <v>277</v>
      </c>
      <c r="C4528" s="1">
        <v>1.1665314E7</v>
      </c>
      <c r="D4528" s="1" t="s">
        <v>8</v>
      </c>
      <c r="E4528" s="1">
        <v>24.0</v>
      </c>
      <c r="F4528" s="1" t="s">
        <v>4551</v>
      </c>
      <c r="G4528" s="1">
        <v>-8.64021216505E-4</v>
      </c>
    </row>
    <row r="4529" ht="15.75" customHeight="1">
      <c r="A4529" s="1" t="str">
        <f t="shared" si="377"/>
        <v>ELOF1</v>
      </c>
      <c r="B4529" s="1" t="s">
        <v>277</v>
      </c>
      <c r="C4529" s="1">
        <v>1.1669967E7</v>
      </c>
      <c r="D4529" s="1" t="s">
        <v>8</v>
      </c>
      <c r="E4529" s="1">
        <v>23.0</v>
      </c>
      <c r="F4529" s="1" t="s">
        <v>4552</v>
      </c>
      <c r="G4529" s="1">
        <v>0.528219607154</v>
      </c>
    </row>
    <row r="4530" ht="15.75" customHeight="1">
      <c r="A4530" s="1" t="str">
        <f t="shared" si="377"/>
        <v>ELOF1</v>
      </c>
      <c r="B4530" s="1" t="s">
        <v>277</v>
      </c>
      <c r="C4530" s="1">
        <v>1.1670004E7</v>
      </c>
      <c r="D4530" s="1" t="s">
        <v>8</v>
      </c>
      <c r="E4530" s="1">
        <v>23.0</v>
      </c>
      <c r="F4530" s="1" t="s">
        <v>4553</v>
      </c>
      <c r="G4530" s="1">
        <v>1.12990880756</v>
      </c>
    </row>
    <row r="4531" ht="15.75" customHeight="1">
      <c r="A4531" s="1" t="str">
        <f t="shared" si="377"/>
        <v>ELOF1</v>
      </c>
      <c r="B4531" s="1" t="s">
        <v>277</v>
      </c>
      <c r="C4531" s="1">
        <v>1.167001E7</v>
      </c>
      <c r="D4531" s="1" t="s">
        <v>8</v>
      </c>
      <c r="E4531" s="1">
        <v>23.0</v>
      </c>
      <c r="F4531" s="1" t="s">
        <v>4554</v>
      </c>
      <c r="G4531" s="1">
        <v>0.0552447986519</v>
      </c>
    </row>
    <row r="4532" ht="15.75" customHeight="1">
      <c r="A4532" s="1" t="str">
        <f t="shared" si="377"/>
        <v>ELOF1</v>
      </c>
      <c r="B4532" s="1" t="s">
        <v>277</v>
      </c>
      <c r="C4532" s="1">
        <v>1.1669875E7</v>
      </c>
      <c r="D4532" s="1" t="s">
        <v>8</v>
      </c>
      <c r="E4532" s="1">
        <v>24.0</v>
      </c>
      <c r="F4532" s="1" t="s">
        <v>4555</v>
      </c>
      <c r="G4532" s="1">
        <v>-0.108066676435</v>
      </c>
    </row>
    <row r="4533" ht="15.75" customHeight="1">
      <c r="A4533" s="1" t="str">
        <f t="shared" si="377"/>
        <v>ELOF1</v>
      </c>
      <c r="B4533" s="1" t="s">
        <v>277</v>
      </c>
      <c r="C4533" s="1">
        <v>1.1665377E7</v>
      </c>
      <c r="D4533" s="1" t="s">
        <v>14</v>
      </c>
      <c r="E4533" s="1">
        <v>22.0</v>
      </c>
      <c r="F4533" s="1" t="s">
        <v>4556</v>
      </c>
      <c r="G4533" s="1">
        <v>-0.0289466735648</v>
      </c>
    </row>
    <row r="4534" ht="15.75" customHeight="1">
      <c r="A4534" s="1" t="str">
        <f t="shared" si="377"/>
        <v>ELOF1</v>
      </c>
      <c r="B4534" s="1" t="s">
        <v>277</v>
      </c>
      <c r="C4534" s="1">
        <v>1.1670025E7</v>
      </c>
      <c r="D4534" s="1" t="s">
        <v>8</v>
      </c>
      <c r="E4534" s="1">
        <v>23.0</v>
      </c>
      <c r="F4534" s="1" t="s">
        <v>4557</v>
      </c>
      <c r="G4534" s="1">
        <v>1.04520933792</v>
      </c>
    </row>
    <row r="4535" ht="15.75" customHeight="1">
      <c r="A4535" s="1" t="str">
        <f t="shared" si="377"/>
        <v>ELOF1</v>
      </c>
      <c r="B4535" s="1" t="s">
        <v>277</v>
      </c>
      <c r="C4535" s="1">
        <v>1.1670033E7</v>
      </c>
      <c r="D4535" s="1" t="s">
        <v>8</v>
      </c>
      <c r="E4535" s="1">
        <v>24.0</v>
      </c>
      <c r="F4535" s="1" t="s">
        <v>4558</v>
      </c>
      <c r="G4535" s="1">
        <v>0.824881854516</v>
      </c>
    </row>
    <row r="4536" ht="15.75" customHeight="1">
      <c r="A4536" s="1" t="str">
        <f t="shared" si="377"/>
        <v>ELOF1</v>
      </c>
      <c r="B4536" s="1" t="s">
        <v>277</v>
      </c>
      <c r="C4536" s="1">
        <v>1.1665335E7</v>
      </c>
      <c r="D4536" s="1" t="s">
        <v>14</v>
      </c>
      <c r="E4536" s="1">
        <v>26.0</v>
      </c>
      <c r="F4536" s="1" t="s">
        <v>4559</v>
      </c>
      <c r="G4536" s="1">
        <v>-0.0151252530091</v>
      </c>
    </row>
    <row r="4537" ht="15.75" customHeight="1">
      <c r="A4537" s="1" t="str">
        <f t="shared" si="377"/>
        <v>ELOF1</v>
      </c>
      <c r="B4537" s="1" t="s">
        <v>277</v>
      </c>
      <c r="C4537" s="1">
        <v>1.1665447E7</v>
      </c>
      <c r="D4537" s="1" t="s">
        <v>8</v>
      </c>
      <c r="E4537" s="1">
        <v>27.0</v>
      </c>
      <c r="F4537" s="1" t="s">
        <v>4560</v>
      </c>
      <c r="G4537" s="1">
        <v>-0.00298104522889</v>
      </c>
    </row>
    <row r="4538" ht="15.75" customHeight="1">
      <c r="A4538" s="1" t="str">
        <f t="shared" ref="A4538:A4544" si="378">"ELOVL5"</f>
        <v>ELOVL5</v>
      </c>
      <c r="B4538" s="1" t="s">
        <v>28</v>
      </c>
      <c r="C4538" s="1">
        <v>5.3213511E7</v>
      </c>
      <c r="D4538" s="1" t="s">
        <v>8</v>
      </c>
      <c r="E4538" s="1">
        <v>23.0</v>
      </c>
      <c r="F4538" s="1" t="s">
        <v>4561</v>
      </c>
      <c r="G4538" s="1">
        <v>0.739864126478</v>
      </c>
    </row>
    <row r="4539" ht="15.75" customHeight="1">
      <c r="A4539" s="1" t="str">
        <f t="shared" si="378"/>
        <v>ELOVL5</v>
      </c>
      <c r="B4539" s="1" t="s">
        <v>28</v>
      </c>
      <c r="C4539" s="1">
        <v>5.3213532E7</v>
      </c>
      <c r="D4539" s="1" t="s">
        <v>8</v>
      </c>
      <c r="E4539" s="1">
        <v>25.0</v>
      </c>
      <c r="F4539" s="1" t="s">
        <v>4562</v>
      </c>
      <c r="G4539" s="1">
        <v>1.76071947603</v>
      </c>
    </row>
    <row r="4540" ht="15.75" customHeight="1">
      <c r="A4540" s="1" t="str">
        <f t="shared" si="378"/>
        <v>ELOVL5</v>
      </c>
      <c r="B4540" s="1" t="s">
        <v>28</v>
      </c>
      <c r="C4540" s="1">
        <v>5.3213598E7</v>
      </c>
      <c r="D4540" s="1" t="s">
        <v>14</v>
      </c>
      <c r="E4540" s="1">
        <v>24.0</v>
      </c>
      <c r="F4540" s="1" t="s">
        <v>4563</v>
      </c>
      <c r="G4540" s="1">
        <v>0.499416397493</v>
      </c>
    </row>
    <row r="4541" ht="15.75" customHeight="1">
      <c r="A4541" s="1" t="str">
        <f t="shared" si="378"/>
        <v>ELOVL5</v>
      </c>
      <c r="B4541" s="1" t="s">
        <v>28</v>
      </c>
      <c r="C4541" s="1">
        <v>5.3213538E7</v>
      </c>
      <c r="D4541" s="1" t="s">
        <v>8</v>
      </c>
      <c r="E4541" s="1">
        <v>26.0</v>
      </c>
      <c r="F4541" s="1" t="s">
        <v>4564</v>
      </c>
      <c r="G4541" s="1">
        <v>0.0632127051678</v>
      </c>
    </row>
    <row r="4542" ht="15.75" customHeight="1">
      <c r="A4542" s="1" t="str">
        <f t="shared" si="378"/>
        <v>ELOVL5</v>
      </c>
      <c r="B4542" s="1" t="s">
        <v>28</v>
      </c>
      <c r="C4542" s="1">
        <v>5.3213567E7</v>
      </c>
      <c r="D4542" s="1" t="s">
        <v>14</v>
      </c>
      <c r="E4542" s="1">
        <v>23.0</v>
      </c>
      <c r="F4542" s="1" t="s">
        <v>4565</v>
      </c>
      <c r="G4542" s="1">
        <v>0.496709784005</v>
      </c>
    </row>
    <row r="4543" ht="15.75" customHeight="1">
      <c r="A4543" s="1" t="str">
        <f t="shared" si="378"/>
        <v>ELOVL5</v>
      </c>
      <c r="B4543" s="1" t="s">
        <v>28</v>
      </c>
      <c r="C4543" s="1">
        <v>5.3213505E7</v>
      </c>
      <c r="D4543" s="1" t="s">
        <v>8</v>
      </c>
      <c r="E4543" s="1">
        <v>24.0</v>
      </c>
      <c r="F4543" s="1" t="s">
        <v>4566</v>
      </c>
      <c r="G4543" s="1">
        <v>0.18139774304</v>
      </c>
    </row>
    <row r="4544" ht="15.75" customHeight="1">
      <c r="A4544" s="1" t="str">
        <f t="shared" si="378"/>
        <v>ELOVL5</v>
      </c>
      <c r="B4544" s="1" t="s">
        <v>28</v>
      </c>
      <c r="C4544" s="1">
        <v>5.3213607E7</v>
      </c>
      <c r="D4544" s="1" t="s">
        <v>14</v>
      </c>
      <c r="E4544" s="1">
        <v>24.0</v>
      </c>
      <c r="F4544" s="1" t="s">
        <v>4567</v>
      </c>
      <c r="G4544" s="1">
        <v>0.354498830665</v>
      </c>
    </row>
    <row r="4545" ht="15.75" customHeight="1">
      <c r="A4545" s="1" t="str">
        <f t="shared" ref="A4545:A4554" si="379">"ELOVL6"</f>
        <v>ELOVL6</v>
      </c>
      <c r="B4545" s="1" t="s">
        <v>87</v>
      </c>
      <c r="C4545" s="1">
        <v>1.11119825E8</v>
      </c>
      <c r="D4545" s="1" t="s">
        <v>8</v>
      </c>
      <c r="E4545" s="1">
        <v>24.0</v>
      </c>
      <c r="F4545" s="1" t="s">
        <v>4568</v>
      </c>
      <c r="G4545" s="1">
        <v>-0.0338452831822</v>
      </c>
    </row>
    <row r="4546" ht="15.75" customHeight="1">
      <c r="A4546" s="1" t="str">
        <f t="shared" si="379"/>
        <v>ELOVL6</v>
      </c>
      <c r="B4546" s="1" t="s">
        <v>87</v>
      </c>
      <c r="C4546" s="1">
        <v>1.11119583E8</v>
      </c>
      <c r="D4546" s="1" t="s">
        <v>8</v>
      </c>
      <c r="E4546" s="1">
        <v>24.0</v>
      </c>
      <c r="F4546" s="1" t="s">
        <v>4569</v>
      </c>
      <c r="G4546" s="1">
        <v>0.319413571606</v>
      </c>
    </row>
    <row r="4547" ht="15.75" customHeight="1">
      <c r="A4547" s="1" t="str">
        <f t="shared" si="379"/>
        <v>ELOVL6</v>
      </c>
      <c r="B4547" s="1" t="s">
        <v>87</v>
      </c>
      <c r="C4547" s="1">
        <v>1.11119588E8</v>
      </c>
      <c r="D4547" s="1" t="s">
        <v>8</v>
      </c>
      <c r="E4547" s="1">
        <v>23.0</v>
      </c>
      <c r="F4547" s="1" t="s">
        <v>4570</v>
      </c>
      <c r="G4547" s="1">
        <v>1.10090214443</v>
      </c>
    </row>
    <row r="4548" ht="15.75" customHeight="1">
      <c r="A4548" s="1" t="str">
        <f t="shared" si="379"/>
        <v>ELOVL6</v>
      </c>
      <c r="B4548" s="1" t="s">
        <v>87</v>
      </c>
      <c r="C4548" s="1">
        <v>1.11119612E8</v>
      </c>
      <c r="D4548" s="1" t="s">
        <v>8</v>
      </c>
      <c r="E4548" s="1">
        <v>23.0</v>
      </c>
      <c r="F4548" s="1" t="s">
        <v>4571</v>
      </c>
      <c r="G4548" s="1">
        <v>0.798575872608</v>
      </c>
    </row>
    <row r="4549" ht="15.75" customHeight="1">
      <c r="A4549" s="1" t="str">
        <f t="shared" si="379"/>
        <v>ELOVL6</v>
      </c>
      <c r="B4549" s="1" t="s">
        <v>87</v>
      </c>
      <c r="C4549" s="1">
        <v>1.11119623E8</v>
      </c>
      <c r="D4549" s="1" t="s">
        <v>8</v>
      </c>
      <c r="E4549" s="1">
        <v>24.0</v>
      </c>
      <c r="F4549" s="1" t="s">
        <v>4572</v>
      </c>
      <c r="G4549" s="1">
        <v>0.564127982381</v>
      </c>
    </row>
    <row r="4550" ht="15.75" customHeight="1">
      <c r="A4550" s="1" t="str">
        <f t="shared" si="379"/>
        <v>ELOVL6</v>
      </c>
      <c r="B4550" s="1" t="s">
        <v>87</v>
      </c>
      <c r="C4550" s="1">
        <v>1.11119714E8</v>
      </c>
      <c r="D4550" s="1" t="s">
        <v>8</v>
      </c>
      <c r="E4550" s="1">
        <v>24.0</v>
      </c>
      <c r="F4550" s="1" t="s">
        <v>4573</v>
      </c>
      <c r="G4550" s="1">
        <v>0.342927600321</v>
      </c>
    </row>
    <row r="4551" ht="15.75" customHeight="1">
      <c r="A4551" s="1" t="str">
        <f t="shared" si="379"/>
        <v>ELOVL6</v>
      </c>
      <c r="B4551" s="1" t="s">
        <v>87</v>
      </c>
      <c r="C4551" s="1">
        <v>1.11119734E8</v>
      </c>
      <c r="D4551" s="1" t="s">
        <v>8</v>
      </c>
      <c r="E4551" s="1">
        <v>24.0</v>
      </c>
      <c r="F4551" s="1" t="s">
        <v>4574</v>
      </c>
      <c r="G4551" s="1">
        <v>0.991521222032</v>
      </c>
    </row>
    <row r="4552" ht="15.75" customHeight="1">
      <c r="A4552" s="1" t="str">
        <f t="shared" si="379"/>
        <v>ELOVL6</v>
      </c>
      <c r="B4552" s="1" t="s">
        <v>87</v>
      </c>
      <c r="C4552" s="1">
        <v>1.11119756E8</v>
      </c>
      <c r="D4552" s="1" t="s">
        <v>8</v>
      </c>
      <c r="E4552" s="1">
        <v>23.0</v>
      </c>
      <c r="F4552" s="1" t="s">
        <v>4575</v>
      </c>
      <c r="G4552" s="1">
        <v>0.907576633543</v>
      </c>
    </row>
    <row r="4553" ht="15.75" customHeight="1">
      <c r="A4553" s="1" t="str">
        <f t="shared" si="379"/>
        <v>ELOVL6</v>
      </c>
      <c r="B4553" s="1" t="s">
        <v>87</v>
      </c>
      <c r="C4553" s="1">
        <v>1.11119746E8</v>
      </c>
      <c r="D4553" s="1" t="s">
        <v>14</v>
      </c>
      <c r="E4553" s="1">
        <v>21.0</v>
      </c>
      <c r="F4553" s="1" t="s">
        <v>4576</v>
      </c>
      <c r="G4553" s="1">
        <v>0.692927095921</v>
      </c>
    </row>
    <row r="4554" ht="15.75" customHeight="1">
      <c r="A4554" s="1" t="str">
        <f t="shared" si="379"/>
        <v>ELOVL6</v>
      </c>
      <c r="B4554" s="1" t="s">
        <v>87</v>
      </c>
      <c r="C4554" s="1">
        <v>1.11119854E8</v>
      </c>
      <c r="D4554" s="1" t="s">
        <v>14</v>
      </c>
      <c r="E4554" s="1">
        <v>24.0</v>
      </c>
      <c r="F4554" s="1" t="s">
        <v>4577</v>
      </c>
      <c r="G4554" s="1">
        <v>0.832049594552</v>
      </c>
    </row>
    <row r="4555" ht="15.75" customHeight="1">
      <c r="A4555" s="1" t="str">
        <f t="shared" ref="A4555:A4564" si="380">"ELP4"</f>
        <v>ELP4</v>
      </c>
      <c r="B4555" s="1" t="s">
        <v>328</v>
      </c>
      <c r="C4555" s="1">
        <v>3.153146E7</v>
      </c>
      <c r="D4555" s="1" t="s">
        <v>8</v>
      </c>
      <c r="E4555" s="1">
        <v>24.0</v>
      </c>
      <c r="F4555" s="1" t="s">
        <v>4578</v>
      </c>
      <c r="G4555" s="1">
        <v>0.472187409248</v>
      </c>
    </row>
    <row r="4556" ht="15.75" customHeight="1">
      <c r="A4556" s="1" t="str">
        <f t="shared" si="380"/>
        <v>ELP4</v>
      </c>
      <c r="B4556" s="1" t="s">
        <v>328</v>
      </c>
      <c r="C4556" s="1">
        <v>3.1531473E7</v>
      </c>
      <c r="D4556" s="1" t="s">
        <v>8</v>
      </c>
      <c r="E4556" s="1">
        <v>22.0</v>
      </c>
      <c r="F4556" s="1" t="s">
        <v>4579</v>
      </c>
      <c r="G4556" s="1">
        <v>0.950998696825</v>
      </c>
    </row>
    <row r="4557" ht="15.75" customHeight="1">
      <c r="A4557" s="1" t="str">
        <f t="shared" si="380"/>
        <v>ELP4</v>
      </c>
      <c r="B4557" s="1" t="s">
        <v>328</v>
      </c>
      <c r="C4557" s="1">
        <v>3.153149E7</v>
      </c>
      <c r="D4557" s="1" t="s">
        <v>8</v>
      </c>
      <c r="E4557" s="1">
        <v>22.0</v>
      </c>
      <c r="F4557" s="1" t="s">
        <v>4580</v>
      </c>
      <c r="G4557" s="1">
        <v>0.0174361993987</v>
      </c>
    </row>
    <row r="4558" ht="15.75" customHeight="1">
      <c r="A4558" s="1" t="str">
        <f t="shared" si="380"/>
        <v>ELP4</v>
      </c>
      <c r="B4558" s="1" t="s">
        <v>328</v>
      </c>
      <c r="C4558" s="1">
        <v>3.153132E7</v>
      </c>
      <c r="D4558" s="1" t="s">
        <v>14</v>
      </c>
      <c r="E4558" s="1">
        <v>24.0</v>
      </c>
      <c r="F4558" s="1" t="s">
        <v>4581</v>
      </c>
      <c r="G4558" s="1">
        <v>0.457490444202</v>
      </c>
    </row>
    <row r="4559" ht="15.75" customHeight="1">
      <c r="A4559" s="1" t="str">
        <f t="shared" si="380"/>
        <v>ELP4</v>
      </c>
      <c r="B4559" s="1" t="s">
        <v>328</v>
      </c>
      <c r="C4559" s="1">
        <v>3.1531501E7</v>
      </c>
      <c r="D4559" s="1" t="s">
        <v>14</v>
      </c>
      <c r="E4559" s="1">
        <v>21.0</v>
      </c>
      <c r="F4559" s="1" t="s">
        <v>4582</v>
      </c>
      <c r="G4559" s="1">
        <v>0.6129237756</v>
      </c>
    </row>
    <row r="4560" ht="15.75" customHeight="1">
      <c r="A4560" s="1" t="str">
        <f t="shared" si="380"/>
        <v>ELP4</v>
      </c>
      <c r="B4560" s="1" t="s">
        <v>328</v>
      </c>
      <c r="C4560" s="1">
        <v>3.1531528E7</v>
      </c>
      <c r="D4560" s="1" t="s">
        <v>14</v>
      </c>
      <c r="E4560" s="1">
        <v>24.0</v>
      </c>
      <c r="F4560" s="1" t="s">
        <v>4583</v>
      </c>
      <c r="G4560" s="1">
        <v>1.07692306175</v>
      </c>
    </row>
    <row r="4561" ht="15.75" customHeight="1">
      <c r="A4561" s="1" t="str">
        <f t="shared" si="380"/>
        <v>ELP4</v>
      </c>
      <c r="B4561" s="1" t="s">
        <v>328</v>
      </c>
      <c r="C4561" s="1">
        <v>3.1531437E7</v>
      </c>
      <c r="D4561" s="1" t="s">
        <v>8</v>
      </c>
      <c r="E4561" s="1">
        <v>23.0</v>
      </c>
      <c r="F4561" s="1" t="s">
        <v>4584</v>
      </c>
      <c r="G4561" s="1">
        <v>0.00303398196555</v>
      </c>
    </row>
    <row r="4562" ht="15.75" customHeight="1">
      <c r="A4562" s="1" t="str">
        <f t="shared" si="380"/>
        <v>ELP4</v>
      </c>
      <c r="B4562" s="1" t="s">
        <v>328</v>
      </c>
      <c r="C4562" s="1">
        <v>3.1531576E7</v>
      </c>
      <c r="D4562" s="1" t="s">
        <v>14</v>
      </c>
      <c r="E4562" s="1">
        <v>24.0</v>
      </c>
      <c r="F4562" s="1" t="s">
        <v>4585</v>
      </c>
      <c r="G4562" s="1">
        <v>0.520400703431</v>
      </c>
    </row>
    <row r="4563" ht="15.75" customHeight="1">
      <c r="A4563" s="1" t="str">
        <f t="shared" si="380"/>
        <v>ELP4</v>
      </c>
      <c r="B4563" s="1" t="s">
        <v>328</v>
      </c>
      <c r="C4563" s="1">
        <v>3.1531374E7</v>
      </c>
      <c r="D4563" s="1" t="s">
        <v>14</v>
      </c>
      <c r="E4563" s="1">
        <v>23.0</v>
      </c>
      <c r="F4563" s="1" t="s">
        <v>4586</v>
      </c>
      <c r="G4563" s="1">
        <v>0.972078241427</v>
      </c>
    </row>
    <row r="4564" ht="15.75" customHeight="1">
      <c r="A4564" s="1" t="str">
        <f t="shared" si="380"/>
        <v>ELP4</v>
      </c>
      <c r="B4564" s="1" t="s">
        <v>328</v>
      </c>
      <c r="C4564" s="1">
        <v>3.153143E7</v>
      </c>
      <c r="D4564" s="1" t="s">
        <v>8</v>
      </c>
      <c r="E4564" s="1">
        <v>24.0</v>
      </c>
      <c r="F4564" s="1" t="s">
        <v>4587</v>
      </c>
      <c r="G4564" s="1">
        <v>0.350572100324</v>
      </c>
    </row>
    <row r="4565" ht="15.75" customHeight="1">
      <c r="A4565" s="1" t="str">
        <f t="shared" ref="A4565:A4571" si="381">"EMC2"</f>
        <v>EMC2</v>
      </c>
      <c r="B4565" s="1" t="s">
        <v>779</v>
      </c>
      <c r="C4565" s="1">
        <v>1.09456052E8</v>
      </c>
      <c r="D4565" s="1" t="s">
        <v>14</v>
      </c>
      <c r="E4565" s="1">
        <v>24.0</v>
      </c>
      <c r="F4565" s="1" t="s">
        <v>4588</v>
      </c>
      <c r="G4565" s="1">
        <v>0.578975257742</v>
      </c>
    </row>
    <row r="4566" ht="15.75" customHeight="1">
      <c r="A4566" s="1" t="str">
        <f t="shared" si="381"/>
        <v>EMC2</v>
      </c>
      <c r="B4566" s="1" t="s">
        <v>779</v>
      </c>
      <c r="C4566" s="1">
        <v>1.09456069E8</v>
      </c>
      <c r="D4566" s="1" t="s">
        <v>14</v>
      </c>
      <c r="E4566" s="1">
        <v>24.0</v>
      </c>
      <c r="F4566" s="1" t="s">
        <v>4589</v>
      </c>
      <c r="G4566" s="1">
        <v>1.30398230535</v>
      </c>
    </row>
    <row r="4567" ht="15.75" customHeight="1">
      <c r="A4567" s="1" t="str">
        <f t="shared" si="381"/>
        <v>EMC2</v>
      </c>
      <c r="B4567" s="1" t="s">
        <v>779</v>
      </c>
      <c r="C4567" s="1">
        <v>1.09455937E8</v>
      </c>
      <c r="D4567" s="1" t="s">
        <v>14</v>
      </c>
      <c r="E4567" s="1">
        <v>24.0</v>
      </c>
      <c r="F4567" s="1" t="s">
        <v>4590</v>
      </c>
      <c r="G4567" s="1">
        <v>0.39874233235</v>
      </c>
    </row>
    <row r="4568" ht="15.75" customHeight="1">
      <c r="A4568" s="1" t="str">
        <f t="shared" si="381"/>
        <v>EMC2</v>
      </c>
      <c r="B4568" s="1" t="s">
        <v>779</v>
      </c>
      <c r="C4568" s="1">
        <v>1.09455927E8</v>
      </c>
      <c r="D4568" s="1" t="s">
        <v>14</v>
      </c>
      <c r="E4568" s="1">
        <v>24.0</v>
      </c>
      <c r="F4568" s="1" t="s">
        <v>4591</v>
      </c>
      <c r="G4568" s="1">
        <v>0.20858057694</v>
      </c>
    </row>
    <row r="4569" ht="15.75" customHeight="1">
      <c r="A4569" s="1" t="str">
        <f t="shared" si="381"/>
        <v>EMC2</v>
      </c>
      <c r="B4569" s="1" t="s">
        <v>779</v>
      </c>
      <c r="C4569" s="1">
        <v>1.09456085E8</v>
      </c>
      <c r="D4569" s="1" t="s">
        <v>8</v>
      </c>
      <c r="E4569" s="1">
        <v>22.0</v>
      </c>
      <c r="F4569" s="1" t="s">
        <v>4592</v>
      </c>
      <c r="G4569" s="1">
        <v>1.01282532918</v>
      </c>
    </row>
    <row r="4570" ht="15.75" customHeight="1">
      <c r="A4570" s="1" t="str">
        <f t="shared" si="381"/>
        <v>EMC2</v>
      </c>
      <c r="B4570" s="1" t="s">
        <v>779</v>
      </c>
      <c r="C4570" s="1">
        <v>1.0945582E8</v>
      </c>
      <c r="D4570" s="1" t="s">
        <v>8</v>
      </c>
      <c r="E4570" s="1">
        <v>24.0</v>
      </c>
      <c r="F4570" s="1" t="s">
        <v>4593</v>
      </c>
      <c r="G4570" s="1">
        <v>-0.00912034033044</v>
      </c>
    </row>
    <row r="4571" ht="15.75" customHeight="1">
      <c r="A4571" s="1" t="str">
        <f t="shared" si="381"/>
        <v>EMC2</v>
      </c>
      <c r="B4571" s="1" t="s">
        <v>779</v>
      </c>
      <c r="C4571" s="1">
        <v>1.09456091E8</v>
      </c>
      <c r="D4571" s="1" t="s">
        <v>14</v>
      </c>
      <c r="E4571" s="1">
        <v>24.0</v>
      </c>
      <c r="F4571" s="1" t="s">
        <v>4594</v>
      </c>
      <c r="G4571" s="1">
        <v>0.683192365468</v>
      </c>
    </row>
    <row r="4572" ht="15.75" customHeight="1">
      <c r="A4572" s="1" t="str">
        <f t="shared" ref="A4572:A4581" si="382">"EMG1"</f>
        <v>EMG1</v>
      </c>
      <c r="B4572" s="1" t="s">
        <v>379</v>
      </c>
      <c r="C4572" s="1">
        <v>7080140.0</v>
      </c>
      <c r="D4572" s="1" t="s">
        <v>14</v>
      </c>
      <c r="E4572" s="1">
        <v>24.0</v>
      </c>
      <c r="F4572" s="1" t="s">
        <v>4595</v>
      </c>
      <c r="G4572" s="1">
        <v>0.845049392427</v>
      </c>
    </row>
    <row r="4573" ht="15.75" customHeight="1">
      <c r="A4573" s="1" t="str">
        <f t="shared" si="382"/>
        <v>EMG1</v>
      </c>
      <c r="B4573" s="1" t="s">
        <v>379</v>
      </c>
      <c r="C4573" s="1">
        <v>7080151.0</v>
      </c>
      <c r="D4573" s="1" t="s">
        <v>14</v>
      </c>
      <c r="E4573" s="1">
        <v>26.0</v>
      </c>
      <c r="F4573" s="1" t="s">
        <v>4596</v>
      </c>
      <c r="G4573" s="1">
        <v>0.0810411514416</v>
      </c>
    </row>
    <row r="4574" ht="15.75" customHeight="1">
      <c r="A4574" s="1" t="str">
        <f t="shared" si="382"/>
        <v>EMG1</v>
      </c>
      <c r="B4574" s="1" t="s">
        <v>379</v>
      </c>
      <c r="C4574" s="1">
        <v>7080090.0</v>
      </c>
      <c r="D4574" s="1" t="s">
        <v>8</v>
      </c>
      <c r="E4574" s="1">
        <v>24.0</v>
      </c>
      <c r="F4574" s="1" t="s">
        <v>4597</v>
      </c>
      <c r="G4574" s="1">
        <v>0.0281758972888</v>
      </c>
    </row>
    <row r="4575" ht="15.75" customHeight="1">
      <c r="A4575" s="1" t="str">
        <f t="shared" si="382"/>
        <v>EMG1</v>
      </c>
      <c r="B4575" s="1" t="s">
        <v>379</v>
      </c>
      <c r="C4575" s="1">
        <v>7080105.0</v>
      </c>
      <c r="D4575" s="1" t="s">
        <v>14</v>
      </c>
      <c r="E4575" s="1">
        <v>25.0</v>
      </c>
      <c r="F4575" s="1" t="s">
        <v>4598</v>
      </c>
      <c r="G4575" s="1">
        <v>0.146630184577</v>
      </c>
    </row>
    <row r="4576" ht="15.75" customHeight="1">
      <c r="A4576" s="1" t="str">
        <f t="shared" si="382"/>
        <v>EMG1</v>
      </c>
      <c r="B4576" s="1" t="s">
        <v>379</v>
      </c>
      <c r="C4576" s="1">
        <v>7080129.0</v>
      </c>
      <c r="D4576" s="1" t="s">
        <v>14</v>
      </c>
      <c r="E4576" s="1">
        <v>25.0</v>
      </c>
      <c r="F4576" s="1" t="s">
        <v>4599</v>
      </c>
      <c r="G4576" s="1">
        <v>0.354183618848</v>
      </c>
    </row>
    <row r="4577" ht="15.75" customHeight="1">
      <c r="A4577" s="1" t="str">
        <f t="shared" si="382"/>
        <v>EMG1</v>
      </c>
      <c r="B4577" s="1" t="s">
        <v>379</v>
      </c>
      <c r="C4577" s="1">
        <v>7080134.0</v>
      </c>
      <c r="D4577" s="1" t="s">
        <v>14</v>
      </c>
      <c r="E4577" s="1">
        <v>23.0</v>
      </c>
      <c r="F4577" s="1" t="s">
        <v>4600</v>
      </c>
      <c r="G4577" s="1">
        <v>1.80076698872</v>
      </c>
    </row>
    <row r="4578" ht="15.75" customHeight="1">
      <c r="A4578" s="1" t="str">
        <f t="shared" si="382"/>
        <v>EMG1</v>
      </c>
      <c r="B4578" s="1" t="s">
        <v>379</v>
      </c>
      <c r="C4578" s="1">
        <v>7080231.0</v>
      </c>
      <c r="D4578" s="1" t="s">
        <v>14</v>
      </c>
      <c r="E4578" s="1">
        <v>25.0</v>
      </c>
      <c r="F4578" s="1" t="s">
        <v>4601</v>
      </c>
      <c r="G4578" s="1">
        <v>0.0232566255646</v>
      </c>
    </row>
    <row r="4579" ht="15.75" customHeight="1">
      <c r="A4579" s="1" t="str">
        <f t="shared" si="382"/>
        <v>EMG1</v>
      </c>
      <c r="B4579" s="1" t="s">
        <v>379</v>
      </c>
      <c r="C4579" s="1">
        <v>7080183.0</v>
      </c>
      <c r="D4579" s="1" t="s">
        <v>14</v>
      </c>
      <c r="E4579" s="1">
        <v>24.0</v>
      </c>
      <c r="F4579" s="1" t="s">
        <v>4602</v>
      </c>
      <c r="G4579" s="1">
        <v>0.292194634774</v>
      </c>
    </row>
    <row r="4580" ht="15.75" customHeight="1">
      <c r="A4580" s="1" t="str">
        <f t="shared" si="382"/>
        <v>EMG1</v>
      </c>
      <c r="B4580" s="1" t="s">
        <v>379</v>
      </c>
      <c r="C4580" s="1">
        <v>7080220.0</v>
      </c>
      <c r="D4580" s="1" t="s">
        <v>14</v>
      </c>
      <c r="E4580" s="1">
        <v>21.0</v>
      </c>
      <c r="F4580" s="1" t="s">
        <v>4603</v>
      </c>
      <c r="G4580" s="1">
        <v>-0.0178800056322</v>
      </c>
    </row>
    <row r="4581" ht="15.75" customHeight="1">
      <c r="A4581" s="1" t="str">
        <f t="shared" si="382"/>
        <v>EMG1</v>
      </c>
      <c r="B4581" s="1" t="s">
        <v>379</v>
      </c>
      <c r="C4581" s="1">
        <v>7080201.0</v>
      </c>
      <c r="D4581" s="1" t="s">
        <v>14</v>
      </c>
      <c r="E4581" s="1">
        <v>25.0</v>
      </c>
      <c r="F4581" s="1" t="s">
        <v>4604</v>
      </c>
      <c r="G4581" s="1">
        <v>0.277470428007</v>
      </c>
    </row>
    <row r="4582" ht="15.75" customHeight="1">
      <c r="A4582" s="1" t="str">
        <f t="shared" ref="A4582:A4591" si="383">"ENO1"</f>
        <v>ENO1</v>
      </c>
      <c r="B4582" s="1" t="s">
        <v>108</v>
      </c>
      <c r="C4582" s="1">
        <v>8938494.0</v>
      </c>
      <c r="D4582" s="1" t="s">
        <v>8</v>
      </c>
      <c r="E4582" s="1">
        <v>24.0</v>
      </c>
      <c r="F4582" s="1" t="s">
        <v>4605</v>
      </c>
      <c r="G4582" s="1">
        <v>0.147931442234</v>
      </c>
    </row>
    <row r="4583" ht="15.75" customHeight="1">
      <c r="A4583" s="1" t="str">
        <f t="shared" si="383"/>
        <v>ENO1</v>
      </c>
      <c r="B4583" s="1" t="s">
        <v>108</v>
      </c>
      <c r="C4583" s="1">
        <v>8938520.0</v>
      </c>
      <c r="D4583" s="1" t="s">
        <v>8</v>
      </c>
      <c r="E4583" s="1">
        <v>24.0</v>
      </c>
      <c r="F4583" s="1" t="s">
        <v>4606</v>
      </c>
      <c r="G4583" s="1">
        <v>0.183482063926</v>
      </c>
    </row>
    <row r="4584" ht="15.75" customHeight="1">
      <c r="A4584" s="1" t="str">
        <f t="shared" si="383"/>
        <v>ENO1</v>
      </c>
      <c r="B4584" s="1" t="s">
        <v>108</v>
      </c>
      <c r="C4584" s="1">
        <v>8938576.0</v>
      </c>
      <c r="D4584" s="1" t="s">
        <v>8</v>
      </c>
      <c r="E4584" s="1">
        <v>24.0</v>
      </c>
      <c r="F4584" s="1" t="s">
        <v>4607</v>
      </c>
      <c r="G4584" s="1">
        <v>-0.0239819418438</v>
      </c>
    </row>
    <row r="4585" ht="15.75" customHeight="1">
      <c r="A4585" s="1" t="str">
        <f t="shared" si="383"/>
        <v>ENO1</v>
      </c>
      <c r="B4585" s="1" t="s">
        <v>108</v>
      </c>
      <c r="C4585" s="1">
        <v>8938585.0</v>
      </c>
      <c r="D4585" s="1" t="s">
        <v>8</v>
      </c>
      <c r="E4585" s="1">
        <v>24.0</v>
      </c>
      <c r="F4585" s="1" t="s">
        <v>4608</v>
      </c>
      <c r="G4585" s="1">
        <v>0.0877485113593</v>
      </c>
    </row>
    <row r="4586" ht="15.75" customHeight="1">
      <c r="A4586" s="1" t="str">
        <f t="shared" si="383"/>
        <v>ENO1</v>
      </c>
      <c r="B4586" s="1" t="s">
        <v>108</v>
      </c>
      <c r="C4586" s="1">
        <v>8938637.0</v>
      </c>
      <c r="D4586" s="1" t="s">
        <v>8</v>
      </c>
      <c r="E4586" s="1">
        <v>23.0</v>
      </c>
      <c r="F4586" s="1" t="s">
        <v>4609</v>
      </c>
      <c r="G4586" s="1">
        <v>0.0937075167849</v>
      </c>
    </row>
    <row r="4587" ht="15.75" customHeight="1">
      <c r="A4587" s="1" t="str">
        <f t="shared" si="383"/>
        <v>ENO1</v>
      </c>
      <c r="B4587" s="1" t="s">
        <v>108</v>
      </c>
      <c r="C4587" s="1">
        <v>8938733.0</v>
      </c>
      <c r="D4587" s="1" t="s">
        <v>8</v>
      </c>
      <c r="E4587" s="1">
        <v>23.0</v>
      </c>
      <c r="F4587" s="1" t="s">
        <v>4610</v>
      </c>
      <c r="G4587" s="1">
        <v>1.4901502974</v>
      </c>
    </row>
    <row r="4588" ht="15.75" customHeight="1">
      <c r="A4588" s="1" t="str">
        <f t="shared" si="383"/>
        <v>ENO1</v>
      </c>
      <c r="B4588" s="1" t="s">
        <v>108</v>
      </c>
      <c r="C4588" s="1">
        <v>8938567.0</v>
      </c>
      <c r="D4588" s="1" t="s">
        <v>14</v>
      </c>
      <c r="E4588" s="1">
        <v>23.0</v>
      </c>
      <c r="F4588" s="1" t="s">
        <v>4611</v>
      </c>
      <c r="G4588" s="1">
        <v>0.436899852295</v>
      </c>
    </row>
    <row r="4589" ht="15.75" customHeight="1">
      <c r="A4589" s="1" t="str">
        <f t="shared" si="383"/>
        <v>ENO1</v>
      </c>
      <c r="B4589" s="1" t="s">
        <v>108</v>
      </c>
      <c r="C4589" s="1">
        <v>8938668.0</v>
      </c>
      <c r="D4589" s="1" t="s">
        <v>14</v>
      </c>
      <c r="E4589" s="1">
        <v>21.0</v>
      </c>
      <c r="F4589" s="1" t="s">
        <v>4612</v>
      </c>
      <c r="G4589" s="1">
        <v>0.624922911821</v>
      </c>
    </row>
    <row r="4590" ht="15.75" customHeight="1">
      <c r="A4590" s="1" t="str">
        <f t="shared" si="383"/>
        <v>ENO1</v>
      </c>
      <c r="B4590" s="1" t="s">
        <v>108</v>
      </c>
      <c r="C4590" s="1">
        <v>8938782.0</v>
      </c>
      <c r="D4590" s="1" t="s">
        <v>14</v>
      </c>
      <c r="E4590" s="1">
        <v>23.0</v>
      </c>
      <c r="F4590" s="1" t="s">
        <v>4613</v>
      </c>
      <c r="G4590" s="1">
        <v>1.16553508704E-4</v>
      </c>
    </row>
    <row r="4591" ht="15.75" customHeight="1">
      <c r="A4591" s="1" t="str">
        <f t="shared" si="383"/>
        <v>ENO1</v>
      </c>
      <c r="B4591" s="1" t="s">
        <v>108</v>
      </c>
      <c r="C4591" s="1">
        <v>8938729.0</v>
      </c>
      <c r="D4591" s="1" t="s">
        <v>14</v>
      </c>
      <c r="E4591" s="1">
        <v>24.0</v>
      </c>
      <c r="F4591" s="1" t="s">
        <v>4614</v>
      </c>
      <c r="G4591" s="1">
        <v>0.884926790781</v>
      </c>
    </row>
    <row r="4592" ht="15.75" customHeight="1">
      <c r="A4592" s="1" t="str">
        <f t="shared" ref="A4592:A4601" si="384">"EPC1"</f>
        <v>EPC1</v>
      </c>
      <c r="B4592" s="1" t="s">
        <v>176</v>
      </c>
      <c r="C4592" s="1">
        <v>3.2635967E7</v>
      </c>
      <c r="D4592" s="1" t="s">
        <v>8</v>
      </c>
      <c r="E4592" s="1">
        <v>22.0</v>
      </c>
      <c r="F4592" s="1" t="s">
        <v>4615</v>
      </c>
      <c r="G4592" s="1">
        <v>0.00613785679567</v>
      </c>
    </row>
    <row r="4593" ht="15.75" customHeight="1">
      <c r="A4593" s="1" t="str">
        <f t="shared" si="384"/>
        <v>EPC1</v>
      </c>
      <c r="B4593" s="1" t="s">
        <v>176</v>
      </c>
      <c r="C4593" s="1">
        <v>3.2635996E7</v>
      </c>
      <c r="D4593" s="1" t="s">
        <v>14</v>
      </c>
      <c r="E4593" s="1">
        <v>24.0</v>
      </c>
      <c r="F4593" s="1" t="s">
        <v>4616</v>
      </c>
      <c r="G4593" s="1">
        <v>0.118109884635</v>
      </c>
    </row>
    <row r="4594" ht="15.75" customHeight="1">
      <c r="A4594" s="1" t="str">
        <f t="shared" si="384"/>
        <v>EPC1</v>
      </c>
      <c r="B4594" s="1" t="s">
        <v>176</v>
      </c>
      <c r="C4594" s="1">
        <v>3.2635979E7</v>
      </c>
      <c r="D4594" s="1" t="s">
        <v>14</v>
      </c>
      <c r="E4594" s="1">
        <v>24.0</v>
      </c>
      <c r="F4594" s="1" t="s">
        <v>4617</v>
      </c>
      <c r="G4594" s="1">
        <v>0.823641459929</v>
      </c>
    </row>
    <row r="4595" ht="15.75" customHeight="1">
      <c r="A4595" s="1" t="str">
        <f t="shared" si="384"/>
        <v>EPC1</v>
      </c>
      <c r="B4595" s="1" t="s">
        <v>176</v>
      </c>
      <c r="C4595" s="1">
        <v>3.263586E7</v>
      </c>
      <c r="D4595" s="1" t="s">
        <v>8</v>
      </c>
      <c r="E4595" s="1">
        <v>23.0</v>
      </c>
      <c r="F4595" s="1" t="s">
        <v>4618</v>
      </c>
      <c r="G4595" s="1">
        <v>0.741552346971</v>
      </c>
    </row>
    <row r="4596" ht="15.75" customHeight="1">
      <c r="A4596" s="1" t="str">
        <f t="shared" si="384"/>
        <v>EPC1</v>
      </c>
      <c r="B4596" s="1" t="s">
        <v>176</v>
      </c>
      <c r="C4596" s="1">
        <v>3.2635895E7</v>
      </c>
      <c r="D4596" s="1" t="s">
        <v>14</v>
      </c>
      <c r="E4596" s="1">
        <v>24.0</v>
      </c>
      <c r="F4596" s="1" t="s">
        <v>4619</v>
      </c>
      <c r="G4596" s="1">
        <v>0.145381508813</v>
      </c>
    </row>
    <row r="4597" ht="15.75" customHeight="1">
      <c r="A4597" s="1" t="str">
        <f t="shared" si="384"/>
        <v>EPC1</v>
      </c>
      <c r="B4597" s="1" t="s">
        <v>176</v>
      </c>
      <c r="C4597" s="1">
        <v>3.2635873E7</v>
      </c>
      <c r="D4597" s="1" t="s">
        <v>14</v>
      </c>
      <c r="E4597" s="1">
        <v>24.0</v>
      </c>
      <c r="F4597" s="1" t="s">
        <v>4620</v>
      </c>
      <c r="G4597" s="1">
        <v>0.138163600675</v>
      </c>
    </row>
    <row r="4598" ht="15.75" customHeight="1">
      <c r="A4598" s="1" t="str">
        <f t="shared" si="384"/>
        <v>EPC1</v>
      </c>
      <c r="B4598" s="1" t="s">
        <v>176</v>
      </c>
      <c r="C4598" s="1">
        <v>3.2636112E7</v>
      </c>
      <c r="D4598" s="1" t="s">
        <v>8</v>
      </c>
      <c r="E4598" s="1">
        <v>24.0</v>
      </c>
      <c r="F4598" s="1" t="s">
        <v>4621</v>
      </c>
      <c r="G4598" s="1">
        <v>1.14347115776</v>
      </c>
    </row>
    <row r="4599" ht="15.75" customHeight="1">
      <c r="A4599" s="1" t="str">
        <f t="shared" si="384"/>
        <v>EPC1</v>
      </c>
      <c r="B4599" s="1" t="s">
        <v>176</v>
      </c>
      <c r="C4599" s="1">
        <v>3.2636107E7</v>
      </c>
      <c r="D4599" s="1" t="s">
        <v>8</v>
      </c>
      <c r="E4599" s="1">
        <v>23.0</v>
      </c>
      <c r="F4599" s="1" t="s">
        <v>4622</v>
      </c>
      <c r="G4599" s="1">
        <v>1.03288738231</v>
      </c>
    </row>
    <row r="4600" ht="15.75" customHeight="1">
      <c r="A4600" s="1" t="str">
        <f t="shared" si="384"/>
        <v>EPC1</v>
      </c>
      <c r="B4600" s="1" t="s">
        <v>176</v>
      </c>
      <c r="C4600" s="1">
        <v>3.2636056E7</v>
      </c>
      <c r="D4600" s="1" t="s">
        <v>8</v>
      </c>
      <c r="E4600" s="1">
        <v>24.0</v>
      </c>
      <c r="F4600" s="1" t="s">
        <v>4623</v>
      </c>
      <c r="G4600" s="1">
        <v>0.229126295109</v>
      </c>
    </row>
    <row r="4601" ht="15.75" customHeight="1">
      <c r="A4601" s="1" t="str">
        <f t="shared" si="384"/>
        <v>EPC1</v>
      </c>
      <c r="B4601" s="1" t="s">
        <v>176</v>
      </c>
      <c r="C4601" s="1">
        <v>3.2635912E7</v>
      </c>
      <c r="D4601" s="1" t="s">
        <v>14</v>
      </c>
      <c r="E4601" s="1">
        <v>22.0</v>
      </c>
      <c r="F4601" s="1" t="s">
        <v>4624</v>
      </c>
      <c r="G4601" s="1">
        <v>0.672159862333</v>
      </c>
    </row>
    <row r="4602" ht="15.75" customHeight="1">
      <c r="A4602" s="1" t="str">
        <f t="shared" ref="A4602:A4611" si="385">"EPC2"</f>
        <v>EPC2</v>
      </c>
      <c r="B4602" s="1" t="s">
        <v>256</v>
      </c>
      <c r="C4602" s="1">
        <v>1.49402837E8</v>
      </c>
      <c r="D4602" s="1" t="s">
        <v>14</v>
      </c>
      <c r="E4602" s="1">
        <v>23.0</v>
      </c>
      <c r="F4602" s="1" t="s">
        <v>4625</v>
      </c>
      <c r="G4602" s="1">
        <v>0.274780756228</v>
      </c>
    </row>
    <row r="4603" ht="15.75" customHeight="1">
      <c r="A4603" s="1" t="str">
        <f t="shared" si="385"/>
        <v>EPC2</v>
      </c>
      <c r="B4603" s="1" t="s">
        <v>256</v>
      </c>
      <c r="C4603" s="1">
        <v>1.49402613E8</v>
      </c>
      <c r="D4603" s="1" t="s">
        <v>14</v>
      </c>
      <c r="E4603" s="1">
        <v>24.0</v>
      </c>
      <c r="F4603" s="1" t="s">
        <v>4626</v>
      </c>
      <c r="G4603" s="1">
        <v>-0.0429465083179</v>
      </c>
    </row>
    <row r="4604" ht="15.75" customHeight="1">
      <c r="A4604" s="1" t="str">
        <f t="shared" si="385"/>
        <v>EPC2</v>
      </c>
      <c r="B4604" s="1" t="s">
        <v>256</v>
      </c>
      <c r="C4604" s="1">
        <v>1.49402575E8</v>
      </c>
      <c r="D4604" s="1" t="s">
        <v>14</v>
      </c>
      <c r="E4604" s="1">
        <v>24.0</v>
      </c>
      <c r="F4604" s="1" t="s">
        <v>4627</v>
      </c>
      <c r="G4604" s="1">
        <v>1.21988253158</v>
      </c>
    </row>
    <row r="4605" ht="15.75" customHeight="1">
      <c r="A4605" s="1" t="str">
        <f t="shared" si="385"/>
        <v>EPC2</v>
      </c>
      <c r="B4605" s="1" t="s">
        <v>256</v>
      </c>
      <c r="C4605" s="1">
        <v>1.49402744E8</v>
      </c>
      <c r="D4605" s="1" t="s">
        <v>14</v>
      </c>
      <c r="E4605" s="1">
        <v>24.0</v>
      </c>
      <c r="F4605" s="1" t="s">
        <v>4628</v>
      </c>
      <c r="G4605" s="1">
        <v>0.967165823809</v>
      </c>
    </row>
    <row r="4606" ht="15.75" customHeight="1">
      <c r="A4606" s="1" t="str">
        <f t="shared" si="385"/>
        <v>EPC2</v>
      </c>
      <c r="B4606" s="1" t="s">
        <v>256</v>
      </c>
      <c r="C4606" s="1">
        <v>1.49402784E8</v>
      </c>
      <c r="D4606" s="1" t="s">
        <v>8</v>
      </c>
      <c r="E4606" s="1">
        <v>23.0</v>
      </c>
      <c r="F4606" s="1" t="s">
        <v>4629</v>
      </c>
      <c r="G4606" s="1">
        <v>0.362310560942</v>
      </c>
    </row>
    <row r="4607" ht="15.75" customHeight="1">
      <c r="A4607" s="1" t="str">
        <f t="shared" si="385"/>
        <v>EPC2</v>
      </c>
      <c r="B4607" s="1" t="s">
        <v>256</v>
      </c>
      <c r="C4607" s="1">
        <v>1.49402778E8</v>
      </c>
      <c r="D4607" s="1" t="s">
        <v>8</v>
      </c>
      <c r="E4607" s="1">
        <v>24.0</v>
      </c>
      <c r="F4607" s="1" t="s">
        <v>4630</v>
      </c>
      <c r="G4607" s="1">
        <v>0.812951644611</v>
      </c>
    </row>
    <row r="4608" ht="15.75" customHeight="1">
      <c r="A4608" s="1" t="str">
        <f t="shared" si="385"/>
        <v>EPC2</v>
      </c>
      <c r="B4608" s="1" t="s">
        <v>256</v>
      </c>
      <c r="C4608" s="1">
        <v>1.49402683E8</v>
      </c>
      <c r="D4608" s="1" t="s">
        <v>8</v>
      </c>
      <c r="E4608" s="1">
        <v>21.0</v>
      </c>
      <c r="F4608" s="1" t="s">
        <v>4631</v>
      </c>
      <c r="G4608" s="1">
        <v>0.530265150997</v>
      </c>
    </row>
    <row r="4609" ht="15.75" customHeight="1">
      <c r="A4609" s="1" t="str">
        <f t="shared" si="385"/>
        <v>EPC2</v>
      </c>
      <c r="B4609" s="1" t="s">
        <v>256</v>
      </c>
      <c r="C4609" s="1">
        <v>1.49402661E8</v>
      </c>
      <c r="D4609" s="1" t="s">
        <v>8</v>
      </c>
      <c r="E4609" s="1">
        <v>24.0</v>
      </c>
      <c r="F4609" s="1" t="s">
        <v>4632</v>
      </c>
      <c r="G4609" s="1">
        <v>0.514294868767</v>
      </c>
    </row>
    <row r="4610" ht="15.75" customHeight="1">
      <c r="A4610" s="1" t="str">
        <f t="shared" si="385"/>
        <v>EPC2</v>
      </c>
      <c r="B4610" s="1" t="s">
        <v>256</v>
      </c>
      <c r="C4610" s="1">
        <v>1.49402806E8</v>
      </c>
      <c r="D4610" s="1" t="s">
        <v>8</v>
      </c>
      <c r="E4610" s="1">
        <v>24.0</v>
      </c>
      <c r="F4610" s="1" t="s">
        <v>4633</v>
      </c>
      <c r="G4610" s="1">
        <v>0.518441062015</v>
      </c>
    </row>
    <row r="4611" ht="15.75" customHeight="1">
      <c r="A4611" s="1" t="str">
        <f t="shared" si="385"/>
        <v>EPC2</v>
      </c>
      <c r="B4611" s="1" t="s">
        <v>256</v>
      </c>
      <c r="C4611" s="1">
        <v>1.49402626E8</v>
      </c>
      <c r="D4611" s="1" t="s">
        <v>8</v>
      </c>
      <c r="E4611" s="1">
        <v>23.0</v>
      </c>
      <c r="F4611" s="1" t="s">
        <v>4634</v>
      </c>
      <c r="G4611" s="1">
        <v>0.666601416061</v>
      </c>
    </row>
    <row r="4612" ht="15.75" customHeight="1">
      <c r="A4612" s="1" t="str">
        <f t="shared" ref="A4612:A4621" si="386">"EPG5"</f>
        <v>EPG5</v>
      </c>
      <c r="B4612" s="1" t="s">
        <v>245</v>
      </c>
      <c r="C4612" s="1">
        <v>4.3546984E7</v>
      </c>
      <c r="D4612" s="1" t="s">
        <v>8</v>
      </c>
      <c r="E4612" s="1">
        <v>24.0</v>
      </c>
      <c r="F4612" s="1" t="s">
        <v>4635</v>
      </c>
      <c r="G4612" s="1">
        <v>0.423890557407</v>
      </c>
    </row>
    <row r="4613" ht="15.75" customHeight="1">
      <c r="A4613" s="1" t="str">
        <f t="shared" si="386"/>
        <v>EPG5</v>
      </c>
      <c r="B4613" s="1" t="s">
        <v>245</v>
      </c>
      <c r="C4613" s="1">
        <v>4.3547136E7</v>
      </c>
      <c r="D4613" s="1" t="s">
        <v>8</v>
      </c>
      <c r="E4613" s="1">
        <v>23.0</v>
      </c>
      <c r="F4613" s="1" t="s">
        <v>4636</v>
      </c>
      <c r="G4613" s="1">
        <v>0.772690083272</v>
      </c>
    </row>
    <row r="4614" ht="15.75" customHeight="1">
      <c r="A4614" s="1" t="str">
        <f t="shared" si="386"/>
        <v>EPG5</v>
      </c>
      <c r="B4614" s="1" t="s">
        <v>245</v>
      </c>
      <c r="C4614" s="1">
        <v>4.3547175E7</v>
      </c>
      <c r="D4614" s="1" t="s">
        <v>8</v>
      </c>
      <c r="E4614" s="1">
        <v>24.0</v>
      </c>
      <c r="F4614" s="1" t="s">
        <v>4637</v>
      </c>
      <c r="G4614" s="1">
        <v>0.474960121076</v>
      </c>
    </row>
    <row r="4615" ht="15.75" customHeight="1">
      <c r="A4615" s="1" t="str">
        <f t="shared" si="386"/>
        <v>EPG5</v>
      </c>
      <c r="B4615" s="1" t="s">
        <v>245</v>
      </c>
      <c r="C4615" s="1">
        <v>4.3547192E7</v>
      </c>
      <c r="D4615" s="1" t="s">
        <v>8</v>
      </c>
      <c r="E4615" s="1">
        <v>23.0</v>
      </c>
      <c r="F4615" s="1" t="s">
        <v>4638</v>
      </c>
      <c r="G4615" s="1">
        <v>1.07505949123</v>
      </c>
    </row>
    <row r="4616" ht="15.75" customHeight="1">
      <c r="A4616" s="1" t="str">
        <f t="shared" si="386"/>
        <v>EPG5</v>
      </c>
      <c r="B4616" s="1" t="s">
        <v>245</v>
      </c>
      <c r="C4616" s="1">
        <v>4.3547246E7</v>
      </c>
      <c r="D4616" s="1" t="s">
        <v>8</v>
      </c>
      <c r="E4616" s="1">
        <v>23.0</v>
      </c>
      <c r="F4616" s="1" t="s">
        <v>4639</v>
      </c>
      <c r="G4616" s="1">
        <v>0.971716196977</v>
      </c>
    </row>
    <row r="4617" ht="15.75" customHeight="1">
      <c r="A4617" s="1" t="str">
        <f t="shared" si="386"/>
        <v>EPG5</v>
      </c>
      <c r="B4617" s="1" t="s">
        <v>245</v>
      </c>
      <c r="C4617" s="1">
        <v>4.3547184E7</v>
      </c>
      <c r="D4617" s="1" t="s">
        <v>14</v>
      </c>
      <c r="E4617" s="1">
        <v>24.0</v>
      </c>
      <c r="F4617" s="1" t="s">
        <v>4640</v>
      </c>
      <c r="G4617" s="1">
        <v>0.520231446686</v>
      </c>
    </row>
    <row r="4618" ht="15.75" customHeight="1">
      <c r="A4618" s="1" t="str">
        <f t="shared" si="386"/>
        <v>EPG5</v>
      </c>
      <c r="B4618" s="1" t="s">
        <v>245</v>
      </c>
      <c r="C4618" s="1">
        <v>4.3546996E7</v>
      </c>
      <c r="D4618" s="1" t="s">
        <v>14</v>
      </c>
      <c r="E4618" s="1">
        <v>24.0</v>
      </c>
      <c r="F4618" s="1" t="s">
        <v>4641</v>
      </c>
      <c r="G4618" s="1">
        <v>0.785750257392</v>
      </c>
    </row>
    <row r="4619" ht="15.75" customHeight="1">
      <c r="A4619" s="1" t="str">
        <f t="shared" si="386"/>
        <v>EPG5</v>
      </c>
      <c r="B4619" s="1" t="s">
        <v>245</v>
      </c>
      <c r="C4619" s="1">
        <v>4.3547023E7</v>
      </c>
      <c r="D4619" s="1" t="s">
        <v>14</v>
      </c>
      <c r="E4619" s="1">
        <v>24.0</v>
      </c>
      <c r="F4619" s="1" t="s">
        <v>4642</v>
      </c>
      <c r="G4619" s="1">
        <v>0.905797630122</v>
      </c>
    </row>
    <row r="4620" ht="15.75" customHeight="1">
      <c r="A4620" s="1" t="str">
        <f t="shared" si="386"/>
        <v>EPG5</v>
      </c>
      <c r="B4620" s="1" t="s">
        <v>245</v>
      </c>
      <c r="C4620" s="1">
        <v>4.354707E7</v>
      </c>
      <c r="D4620" s="1" t="s">
        <v>14</v>
      </c>
      <c r="E4620" s="1">
        <v>24.0</v>
      </c>
      <c r="F4620" s="1" t="s">
        <v>4643</v>
      </c>
      <c r="G4620" s="1">
        <v>0.709746513154</v>
      </c>
    </row>
    <row r="4621" ht="15.75" customHeight="1">
      <c r="A4621" s="1" t="str">
        <f t="shared" si="386"/>
        <v>EPG5</v>
      </c>
      <c r="B4621" s="1" t="s">
        <v>245</v>
      </c>
      <c r="C4621" s="1">
        <v>4.3547263E7</v>
      </c>
      <c r="D4621" s="1" t="s">
        <v>8</v>
      </c>
      <c r="E4621" s="1">
        <v>24.0</v>
      </c>
      <c r="F4621" s="1" t="s">
        <v>4644</v>
      </c>
      <c r="G4621" s="1">
        <v>0.953224311796</v>
      </c>
    </row>
    <row r="4622" ht="15.75" customHeight="1">
      <c r="A4622" s="1" t="str">
        <f t="shared" ref="A4622:A4631" si="387">"EPN1"</f>
        <v>EPN1</v>
      </c>
      <c r="B4622" s="1" t="s">
        <v>277</v>
      </c>
      <c r="C4622" s="1">
        <v>5.6186576E7</v>
      </c>
      <c r="D4622" s="1" t="s">
        <v>14</v>
      </c>
      <c r="E4622" s="1">
        <v>24.0</v>
      </c>
      <c r="F4622" s="1" t="s">
        <v>4645</v>
      </c>
      <c r="G4622" s="1">
        <v>0.017302406655</v>
      </c>
    </row>
    <row r="4623" ht="15.75" customHeight="1">
      <c r="A4623" s="1" t="str">
        <f t="shared" si="387"/>
        <v>EPN1</v>
      </c>
      <c r="B4623" s="1" t="s">
        <v>277</v>
      </c>
      <c r="C4623" s="1">
        <v>5.6186601E7</v>
      </c>
      <c r="D4623" s="1" t="s">
        <v>8</v>
      </c>
      <c r="E4623" s="1">
        <v>24.0</v>
      </c>
      <c r="F4623" s="1" t="s">
        <v>4646</v>
      </c>
      <c r="G4623" s="1">
        <v>1.3813259922</v>
      </c>
    </row>
    <row r="4624" ht="15.75" customHeight="1">
      <c r="A4624" s="1" t="str">
        <f t="shared" si="387"/>
        <v>EPN1</v>
      </c>
      <c r="B4624" s="1" t="s">
        <v>277</v>
      </c>
      <c r="C4624" s="1">
        <v>5.6186684E7</v>
      </c>
      <c r="D4624" s="1" t="s">
        <v>8</v>
      </c>
      <c r="E4624" s="1">
        <v>24.0</v>
      </c>
      <c r="F4624" s="1" t="s">
        <v>4647</v>
      </c>
      <c r="G4624" s="1">
        <v>1.03280000874</v>
      </c>
    </row>
    <row r="4625" ht="15.75" customHeight="1">
      <c r="A4625" s="1" t="str">
        <f t="shared" si="387"/>
        <v>EPN1</v>
      </c>
      <c r="B4625" s="1" t="s">
        <v>277</v>
      </c>
      <c r="C4625" s="1">
        <v>5.6186707E7</v>
      </c>
      <c r="D4625" s="1" t="s">
        <v>8</v>
      </c>
      <c r="E4625" s="1">
        <v>22.0</v>
      </c>
      <c r="F4625" s="1" t="s">
        <v>4648</v>
      </c>
      <c r="G4625" s="1">
        <v>0.444231826368</v>
      </c>
    </row>
    <row r="4626" ht="15.75" customHeight="1">
      <c r="A4626" s="1" t="str">
        <f t="shared" si="387"/>
        <v>EPN1</v>
      </c>
      <c r="B4626" s="1" t="s">
        <v>277</v>
      </c>
      <c r="C4626" s="1">
        <v>5.6186862E7</v>
      </c>
      <c r="D4626" s="1" t="s">
        <v>8</v>
      </c>
      <c r="E4626" s="1">
        <v>24.0</v>
      </c>
      <c r="F4626" s="1" t="s">
        <v>4649</v>
      </c>
      <c r="G4626" s="1">
        <v>0.270689335809</v>
      </c>
    </row>
    <row r="4627" ht="15.75" customHeight="1">
      <c r="A4627" s="1" t="str">
        <f t="shared" si="387"/>
        <v>EPN1</v>
      </c>
      <c r="B4627" s="1" t="s">
        <v>277</v>
      </c>
      <c r="C4627" s="1">
        <v>5.618674E7</v>
      </c>
      <c r="D4627" s="1" t="s">
        <v>14</v>
      </c>
      <c r="E4627" s="1">
        <v>24.0</v>
      </c>
      <c r="F4627" s="1" t="s">
        <v>4650</v>
      </c>
      <c r="G4627" s="1">
        <v>0.015895140702</v>
      </c>
    </row>
    <row r="4628" ht="15.75" customHeight="1">
      <c r="A4628" s="1" t="str">
        <f t="shared" si="387"/>
        <v>EPN1</v>
      </c>
      <c r="B4628" s="1" t="s">
        <v>277</v>
      </c>
      <c r="C4628" s="1">
        <v>5.6186754E7</v>
      </c>
      <c r="D4628" s="1" t="s">
        <v>14</v>
      </c>
      <c r="E4628" s="1">
        <v>24.0</v>
      </c>
      <c r="F4628" s="1" t="s">
        <v>4651</v>
      </c>
      <c r="G4628" s="1">
        <v>0.00628018542364</v>
      </c>
    </row>
    <row r="4629" ht="15.75" customHeight="1">
      <c r="A4629" s="1" t="str">
        <f t="shared" si="387"/>
        <v>EPN1</v>
      </c>
      <c r="B4629" s="1" t="s">
        <v>277</v>
      </c>
      <c r="C4629" s="1">
        <v>5.6186792E7</v>
      </c>
      <c r="D4629" s="1" t="s">
        <v>14</v>
      </c>
      <c r="E4629" s="1">
        <v>24.0</v>
      </c>
      <c r="F4629" s="1" t="s">
        <v>4652</v>
      </c>
      <c r="G4629" s="1">
        <v>0.335094359694</v>
      </c>
    </row>
    <row r="4630" ht="15.75" customHeight="1">
      <c r="A4630" s="1" t="str">
        <f t="shared" si="387"/>
        <v>EPN1</v>
      </c>
      <c r="B4630" s="1" t="s">
        <v>277</v>
      </c>
      <c r="C4630" s="1">
        <v>5.6186855E7</v>
      </c>
      <c r="D4630" s="1" t="s">
        <v>14</v>
      </c>
      <c r="E4630" s="1">
        <v>24.0</v>
      </c>
      <c r="F4630" s="1" t="s">
        <v>4653</v>
      </c>
      <c r="G4630" s="1">
        <v>0.585873999065</v>
      </c>
    </row>
    <row r="4631" ht="15.75" customHeight="1">
      <c r="A4631" s="1" t="str">
        <f t="shared" si="387"/>
        <v>EPN1</v>
      </c>
      <c r="B4631" s="1" t="s">
        <v>277</v>
      </c>
      <c r="C4631" s="1">
        <v>5.618681E7</v>
      </c>
      <c r="D4631" s="1" t="s">
        <v>14</v>
      </c>
      <c r="E4631" s="1">
        <v>24.0</v>
      </c>
      <c r="F4631" s="1" t="s">
        <v>4654</v>
      </c>
      <c r="G4631" s="1">
        <v>0.322260562312</v>
      </c>
    </row>
    <row r="4632" ht="15.75" customHeight="1">
      <c r="A4632" s="1" t="str">
        <f t="shared" ref="A4632:A4640" si="388">"ERAL1"</f>
        <v>ERAL1</v>
      </c>
      <c r="B4632" s="1" t="s">
        <v>39</v>
      </c>
      <c r="C4632" s="1">
        <v>2.7182138E7</v>
      </c>
      <c r="D4632" s="1" t="s">
        <v>14</v>
      </c>
      <c r="E4632" s="1">
        <v>23.0</v>
      </c>
      <c r="F4632" s="1" t="s">
        <v>4655</v>
      </c>
      <c r="G4632" s="1">
        <v>0.403662945337</v>
      </c>
    </row>
    <row r="4633" ht="15.75" customHeight="1">
      <c r="A4633" s="1" t="str">
        <f t="shared" si="388"/>
        <v>ERAL1</v>
      </c>
      <c r="B4633" s="1" t="s">
        <v>39</v>
      </c>
      <c r="C4633" s="1">
        <v>2.7182223E7</v>
      </c>
      <c r="D4633" s="1" t="s">
        <v>14</v>
      </c>
      <c r="E4633" s="1">
        <v>22.0</v>
      </c>
      <c r="F4633" s="1" t="s">
        <v>4656</v>
      </c>
      <c r="G4633" s="1">
        <v>0.364941511899</v>
      </c>
    </row>
    <row r="4634" ht="15.75" customHeight="1">
      <c r="A4634" s="1" t="str">
        <f t="shared" si="388"/>
        <v>ERAL1</v>
      </c>
      <c r="B4634" s="1" t="s">
        <v>39</v>
      </c>
      <c r="C4634" s="1">
        <v>2.7182251E7</v>
      </c>
      <c r="D4634" s="1" t="s">
        <v>14</v>
      </c>
      <c r="E4634" s="1">
        <v>23.0</v>
      </c>
      <c r="F4634" s="1" t="s">
        <v>4657</v>
      </c>
      <c r="G4634" s="1">
        <v>0.907647122438</v>
      </c>
    </row>
    <row r="4635" ht="15.75" customHeight="1">
      <c r="A4635" s="1" t="str">
        <f t="shared" si="388"/>
        <v>ERAL1</v>
      </c>
      <c r="B4635" s="1" t="s">
        <v>39</v>
      </c>
      <c r="C4635" s="1">
        <v>2.7182116E7</v>
      </c>
      <c r="D4635" s="1" t="s">
        <v>14</v>
      </c>
      <c r="E4635" s="1">
        <v>24.0</v>
      </c>
      <c r="F4635" s="1" t="s">
        <v>4658</v>
      </c>
      <c r="G4635" s="1">
        <v>0.783972846529</v>
      </c>
    </row>
    <row r="4636" ht="15.75" customHeight="1">
      <c r="A4636" s="1" t="str">
        <f t="shared" si="388"/>
        <v>ERAL1</v>
      </c>
      <c r="B4636" s="1" t="s">
        <v>39</v>
      </c>
      <c r="C4636" s="1">
        <v>2.7182039E7</v>
      </c>
      <c r="D4636" s="1" t="s">
        <v>8</v>
      </c>
      <c r="E4636" s="1">
        <v>23.0</v>
      </c>
      <c r="F4636" s="1" t="s">
        <v>4659</v>
      </c>
      <c r="G4636" s="1">
        <v>0.942069828969</v>
      </c>
    </row>
    <row r="4637" ht="15.75" customHeight="1">
      <c r="A4637" s="1" t="str">
        <f t="shared" si="388"/>
        <v>ERAL1</v>
      </c>
      <c r="B4637" s="1" t="s">
        <v>39</v>
      </c>
      <c r="C4637" s="1">
        <v>2.7182185E7</v>
      </c>
      <c r="D4637" s="1" t="s">
        <v>8</v>
      </c>
      <c r="E4637" s="1">
        <v>23.0</v>
      </c>
      <c r="F4637" s="1" t="s">
        <v>4660</v>
      </c>
      <c r="G4637" s="1">
        <v>0.149142319576</v>
      </c>
    </row>
    <row r="4638" ht="15.75" customHeight="1">
      <c r="A4638" s="1" t="str">
        <f t="shared" si="388"/>
        <v>ERAL1</v>
      </c>
      <c r="B4638" s="1" t="s">
        <v>39</v>
      </c>
      <c r="C4638" s="1">
        <v>2.7182076E7</v>
      </c>
      <c r="D4638" s="1" t="s">
        <v>14</v>
      </c>
      <c r="E4638" s="1">
        <v>23.0</v>
      </c>
      <c r="F4638" s="1" t="s">
        <v>4661</v>
      </c>
      <c r="G4638" s="1">
        <v>0.704958179647</v>
      </c>
    </row>
    <row r="4639" ht="15.75" customHeight="1">
      <c r="A4639" s="1" t="str">
        <f t="shared" si="388"/>
        <v>ERAL1</v>
      </c>
      <c r="B4639" s="1" t="s">
        <v>39</v>
      </c>
      <c r="C4639" s="1">
        <v>2.7182214E7</v>
      </c>
      <c r="D4639" s="1" t="s">
        <v>8</v>
      </c>
      <c r="E4639" s="1">
        <v>24.0</v>
      </c>
      <c r="F4639" s="1" t="s">
        <v>4662</v>
      </c>
      <c r="G4639" s="1">
        <v>1.15028304859</v>
      </c>
    </row>
    <row r="4640" ht="15.75" customHeight="1">
      <c r="A4640" s="1" t="str">
        <f t="shared" si="388"/>
        <v>ERAL1</v>
      </c>
      <c r="B4640" s="1" t="s">
        <v>39</v>
      </c>
      <c r="C4640" s="1">
        <v>2.7182046E7</v>
      </c>
      <c r="D4640" s="1" t="s">
        <v>14</v>
      </c>
      <c r="E4640" s="1">
        <v>24.0</v>
      </c>
      <c r="F4640" s="1" t="s">
        <v>4663</v>
      </c>
      <c r="G4640" s="1">
        <v>0.605013727135</v>
      </c>
    </row>
    <row r="4641" ht="15.75" customHeight="1">
      <c r="A4641" s="1" t="str">
        <f t="shared" ref="A4641:A4650" si="389">"ERH"</f>
        <v>ERH</v>
      </c>
      <c r="B4641" s="1" t="s">
        <v>135</v>
      </c>
      <c r="C4641" s="1">
        <v>6.9865046E7</v>
      </c>
      <c r="D4641" s="1" t="s">
        <v>8</v>
      </c>
      <c r="E4641" s="1">
        <v>23.0</v>
      </c>
      <c r="F4641" s="1" t="s">
        <v>4664</v>
      </c>
      <c r="G4641" s="1">
        <v>0.073871508768</v>
      </c>
    </row>
    <row r="4642" ht="15.75" customHeight="1">
      <c r="A4642" s="1" t="str">
        <f t="shared" si="389"/>
        <v>ERH</v>
      </c>
      <c r="B4642" s="1" t="s">
        <v>135</v>
      </c>
      <c r="C4642" s="1">
        <v>6.9865261E7</v>
      </c>
      <c r="D4642" s="1" t="s">
        <v>8</v>
      </c>
      <c r="E4642" s="1">
        <v>24.0</v>
      </c>
      <c r="F4642" s="1" t="s">
        <v>4665</v>
      </c>
      <c r="G4642" s="1">
        <v>0.166681072757</v>
      </c>
    </row>
    <row r="4643" ht="15.75" customHeight="1">
      <c r="A4643" s="1" t="str">
        <f t="shared" si="389"/>
        <v>ERH</v>
      </c>
      <c r="B4643" s="1" t="s">
        <v>135</v>
      </c>
      <c r="C4643" s="1">
        <v>6.9865248E7</v>
      </c>
      <c r="D4643" s="1" t="s">
        <v>14</v>
      </c>
      <c r="E4643" s="1">
        <v>24.0</v>
      </c>
      <c r="F4643" s="1" t="s">
        <v>4666</v>
      </c>
      <c r="G4643" s="1">
        <v>0.04447904417</v>
      </c>
    </row>
    <row r="4644" ht="15.75" customHeight="1">
      <c r="A4644" s="1" t="str">
        <f t="shared" si="389"/>
        <v>ERH</v>
      </c>
      <c r="B4644" s="1" t="s">
        <v>135</v>
      </c>
      <c r="C4644" s="1">
        <v>6.9865297E7</v>
      </c>
      <c r="D4644" s="1" t="s">
        <v>8</v>
      </c>
      <c r="E4644" s="1">
        <v>23.0</v>
      </c>
      <c r="F4644" s="1" t="s">
        <v>4667</v>
      </c>
      <c r="G4644" s="1">
        <v>0.100763595182</v>
      </c>
    </row>
    <row r="4645" ht="15.75" customHeight="1">
      <c r="A4645" s="1" t="str">
        <f t="shared" si="389"/>
        <v>ERH</v>
      </c>
      <c r="B4645" s="1" t="s">
        <v>135</v>
      </c>
      <c r="C4645" s="1">
        <v>6.9865378E7</v>
      </c>
      <c r="D4645" s="1" t="s">
        <v>14</v>
      </c>
      <c r="E4645" s="1">
        <v>24.0</v>
      </c>
      <c r="F4645" s="1" t="s">
        <v>4668</v>
      </c>
      <c r="G4645" s="1">
        <v>0.682535753305</v>
      </c>
    </row>
    <row r="4646" ht="15.75" customHeight="1">
      <c r="A4646" s="1" t="str">
        <f t="shared" si="389"/>
        <v>ERH</v>
      </c>
      <c r="B4646" s="1" t="s">
        <v>135</v>
      </c>
      <c r="C4646" s="1">
        <v>6.9865355E7</v>
      </c>
      <c r="D4646" s="1" t="s">
        <v>14</v>
      </c>
      <c r="E4646" s="1">
        <v>23.0</v>
      </c>
      <c r="F4646" s="1" t="s">
        <v>4669</v>
      </c>
      <c r="G4646" s="1">
        <v>0.200297212119</v>
      </c>
    </row>
    <row r="4647" ht="15.75" customHeight="1">
      <c r="A4647" s="1" t="str">
        <f t="shared" si="389"/>
        <v>ERH</v>
      </c>
      <c r="B4647" s="1" t="s">
        <v>135</v>
      </c>
      <c r="C4647" s="1">
        <v>6.9865344E7</v>
      </c>
      <c r="D4647" s="1" t="s">
        <v>14</v>
      </c>
      <c r="E4647" s="1">
        <v>25.0</v>
      </c>
      <c r="F4647" s="1" t="s">
        <v>4670</v>
      </c>
      <c r="G4647" s="1">
        <v>0.666340263505</v>
      </c>
    </row>
    <row r="4648" ht="15.75" customHeight="1">
      <c r="A4648" s="1" t="str">
        <f t="shared" si="389"/>
        <v>ERH</v>
      </c>
      <c r="B4648" s="1" t="s">
        <v>135</v>
      </c>
      <c r="C4648" s="1">
        <v>6.9865088E7</v>
      </c>
      <c r="D4648" s="1" t="s">
        <v>14</v>
      </c>
      <c r="E4648" s="1">
        <v>24.0</v>
      </c>
      <c r="F4648" s="1" t="s">
        <v>4671</v>
      </c>
      <c r="G4648" s="1">
        <v>0.0727192427257</v>
      </c>
    </row>
    <row r="4649" ht="15.75" customHeight="1">
      <c r="A4649" s="1" t="str">
        <f t="shared" si="389"/>
        <v>ERH</v>
      </c>
      <c r="B4649" s="1" t="s">
        <v>135</v>
      </c>
      <c r="C4649" s="1">
        <v>6.9865159E7</v>
      </c>
      <c r="D4649" s="1" t="s">
        <v>14</v>
      </c>
      <c r="E4649" s="1">
        <v>23.0</v>
      </c>
      <c r="F4649" s="1" t="s">
        <v>4672</v>
      </c>
      <c r="G4649" s="1">
        <v>0.0259123527999</v>
      </c>
    </row>
    <row r="4650" ht="15.75" customHeight="1">
      <c r="A4650" s="1" t="str">
        <f t="shared" si="389"/>
        <v>ERH</v>
      </c>
      <c r="B4650" s="1" t="s">
        <v>135</v>
      </c>
      <c r="C4650" s="1">
        <v>6.9865333E7</v>
      </c>
      <c r="D4650" s="1" t="s">
        <v>14</v>
      </c>
      <c r="E4650" s="1">
        <v>22.0</v>
      </c>
      <c r="F4650" s="1" t="s">
        <v>4673</v>
      </c>
      <c r="G4650" s="1">
        <v>1.65112398319</v>
      </c>
    </row>
    <row r="4651" ht="15.75" customHeight="1">
      <c r="A4651" s="1" t="str">
        <f t="shared" ref="A4651:A4660" si="390">"ESF1"</f>
        <v>ESF1</v>
      </c>
      <c r="B4651" s="1" t="s">
        <v>145</v>
      </c>
      <c r="C4651" s="1">
        <v>1.3765231E7</v>
      </c>
      <c r="D4651" s="1" t="s">
        <v>8</v>
      </c>
      <c r="E4651" s="1">
        <v>23.0</v>
      </c>
      <c r="F4651" s="1" t="s">
        <v>4674</v>
      </c>
      <c r="G4651" s="1">
        <v>0.394518929998</v>
      </c>
    </row>
    <row r="4652" ht="15.75" customHeight="1">
      <c r="A4652" s="1" t="str">
        <f t="shared" si="390"/>
        <v>ESF1</v>
      </c>
      <c r="B4652" s="1" t="s">
        <v>145</v>
      </c>
      <c r="C4652" s="1">
        <v>1.3765273E7</v>
      </c>
      <c r="D4652" s="1" t="s">
        <v>8</v>
      </c>
      <c r="E4652" s="1">
        <v>24.0</v>
      </c>
      <c r="F4652" s="1" t="s">
        <v>4675</v>
      </c>
      <c r="G4652" s="1">
        <v>0.420081545669</v>
      </c>
    </row>
    <row r="4653" ht="15.75" customHeight="1">
      <c r="A4653" s="1" t="str">
        <f t="shared" si="390"/>
        <v>ESF1</v>
      </c>
      <c r="B4653" s="1" t="s">
        <v>145</v>
      </c>
      <c r="C4653" s="1">
        <v>1.3765239E7</v>
      </c>
      <c r="D4653" s="1" t="s">
        <v>8</v>
      </c>
      <c r="E4653" s="1">
        <v>24.0</v>
      </c>
      <c r="F4653" s="1" t="s">
        <v>4676</v>
      </c>
      <c r="G4653" s="1">
        <v>0.42818189239</v>
      </c>
    </row>
    <row r="4654" ht="15.75" customHeight="1">
      <c r="A4654" s="1" t="str">
        <f t="shared" si="390"/>
        <v>ESF1</v>
      </c>
      <c r="B4654" s="1" t="s">
        <v>145</v>
      </c>
      <c r="C4654" s="1">
        <v>1.3765408E7</v>
      </c>
      <c r="D4654" s="1" t="s">
        <v>8</v>
      </c>
      <c r="E4654" s="1">
        <v>24.0</v>
      </c>
      <c r="F4654" s="1" t="s">
        <v>4677</v>
      </c>
      <c r="G4654" s="1">
        <v>0.0259027666097</v>
      </c>
    </row>
    <row r="4655" ht="15.75" customHeight="1">
      <c r="A4655" s="1" t="str">
        <f t="shared" si="390"/>
        <v>ESF1</v>
      </c>
      <c r="B4655" s="1" t="s">
        <v>145</v>
      </c>
      <c r="C4655" s="1">
        <v>1.3765475E7</v>
      </c>
      <c r="D4655" s="1" t="s">
        <v>8</v>
      </c>
      <c r="E4655" s="1">
        <v>24.0</v>
      </c>
      <c r="F4655" s="1" t="s">
        <v>4678</v>
      </c>
      <c r="G4655" s="1">
        <v>0.447916977371</v>
      </c>
    </row>
    <row r="4656" ht="15.75" customHeight="1">
      <c r="A4656" s="1" t="str">
        <f t="shared" si="390"/>
        <v>ESF1</v>
      </c>
      <c r="B4656" s="1" t="s">
        <v>145</v>
      </c>
      <c r="C4656" s="1">
        <v>1.3765482E7</v>
      </c>
      <c r="D4656" s="1" t="s">
        <v>8</v>
      </c>
      <c r="E4656" s="1">
        <v>23.0</v>
      </c>
      <c r="F4656" s="1" t="s">
        <v>4679</v>
      </c>
      <c r="G4656" s="1">
        <v>1.07457106111</v>
      </c>
    </row>
    <row r="4657" ht="15.75" customHeight="1">
      <c r="A4657" s="1" t="str">
        <f t="shared" si="390"/>
        <v>ESF1</v>
      </c>
      <c r="B4657" s="1" t="s">
        <v>145</v>
      </c>
      <c r="C4657" s="1">
        <v>1.3765506E7</v>
      </c>
      <c r="D4657" s="1" t="s">
        <v>8</v>
      </c>
      <c r="E4657" s="1">
        <v>23.0</v>
      </c>
      <c r="F4657" s="1" t="s">
        <v>4680</v>
      </c>
      <c r="G4657" s="1">
        <v>1.06547704032</v>
      </c>
    </row>
    <row r="4658" ht="15.75" customHeight="1">
      <c r="A4658" s="1" t="str">
        <f t="shared" si="390"/>
        <v>ESF1</v>
      </c>
      <c r="B4658" s="1" t="s">
        <v>145</v>
      </c>
      <c r="C4658" s="1">
        <v>1.3765517E7</v>
      </c>
      <c r="D4658" s="1" t="s">
        <v>8</v>
      </c>
      <c r="E4658" s="1">
        <v>24.0</v>
      </c>
      <c r="F4658" s="1" t="s">
        <v>4681</v>
      </c>
      <c r="G4658" s="1">
        <v>0.859951898572</v>
      </c>
    </row>
    <row r="4659" ht="15.75" customHeight="1">
      <c r="A4659" s="1" t="str">
        <f t="shared" si="390"/>
        <v>ESF1</v>
      </c>
      <c r="B4659" s="1" t="s">
        <v>145</v>
      </c>
      <c r="C4659" s="1">
        <v>1.3765555E7</v>
      </c>
      <c r="D4659" s="1" t="s">
        <v>14</v>
      </c>
      <c r="E4659" s="1">
        <v>23.0</v>
      </c>
      <c r="F4659" s="1" t="s">
        <v>4682</v>
      </c>
      <c r="G4659" s="1">
        <v>0.512697862171</v>
      </c>
    </row>
    <row r="4660" ht="15.75" customHeight="1">
      <c r="A4660" s="1" t="str">
        <f t="shared" si="390"/>
        <v>ESF1</v>
      </c>
      <c r="B4660" s="1" t="s">
        <v>145</v>
      </c>
      <c r="C4660" s="1">
        <v>1.3765296E7</v>
      </c>
      <c r="D4660" s="1" t="s">
        <v>8</v>
      </c>
      <c r="E4660" s="1">
        <v>24.0</v>
      </c>
      <c r="F4660" s="1" t="s">
        <v>4683</v>
      </c>
      <c r="G4660" s="1">
        <v>0.493411895336</v>
      </c>
    </row>
    <row r="4661" ht="15.75" customHeight="1">
      <c r="A4661" s="1" t="str">
        <f t="shared" ref="A4661:A4670" si="391">"ESPL1"</f>
        <v>ESPL1</v>
      </c>
      <c r="B4661" s="1" t="s">
        <v>379</v>
      </c>
      <c r="C4661" s="1">
        <v>5.366228E7</v>
      </c>
      <c r="D4661" s="1" t="s">
        <v>8</v>
      </c>
      <c r="E4661" s="1">
        <v>24.0</v>
      </c>
      <c r="F4661" s="1" t="s">
        <v>4684</v>
      </c>
      <c r="G4661" s="1">
        <v>0.767024080079</v>
      </c>
    </row>
    <row r="4662" ht="15.75" customHeight="1">
      <c r="A4662" s="1" t="str">
        <f t="shared" si="391"/>
        <v>ESPL1</v>
      </c>
      <c r="B4662" s="1" t="s">
        <v>379</v>
      </c>
      <c r="C4662" s="1">
        <v>5.3662268E7</v>
      </c>
      <c r="D4662" s="1" t="s">
        <v>14</v>
      </c>
      <c r="E4662" s="1">
        <v>24.0</v>
      </c>
      <c r="F4662" s="1" t="s">
        <v>4685</v>
      </c>
      <c r="G4662" s="1">
        <v>1.14933353497</v>
      </c>
    </row>
    <row r="4663" ht="15.75" customHeight="1">
      <c r="A4663" s="1" t="str">
        <f t="shared" si="391"/>
        <v>ESPL1</v>
      </c>
      <c r="B4663" s="1" t="s">
        <v>379</v>
      </c>
      <c r="C4663" s="1">
        <v>5.3662104E7</v>
      </c>
      <c r="D4663" s="1" t="s">
        <v>14</v>
      </c>
      <c r="E4663" s="1">
        <v>23.0</v>
      </c>
      <c r="F4663" s="1" t="s">
        <v>4686</v>
      </c>
      <c r="G4663" s="1">
        <v>-0.00684087588118</v>
      </c>
    </row>
    <row r="4664" ht="15.75" customHeight="1">
      <c r="A4664" s="1" t="str">
        <f t="shared" si="391"/>
        <v>ESPL1</v>
      </c>
      <c r="B4664" s="1" t="s">
        <v>379</v>
      </c>
      <c r="C4664" s="1">
        <v>5.366235E7</v>
      </c>
      <c r="D4664" s="1" t="s">
        <v>14</v>
      </c>
      <c r="E4664" s="1">
        <v>24.0</v>
      </c>
      <c r="F4664" s="1" t="s">
        <v>4687</v>
      </c>
      <c r="G4664" s="1">
        <v>0.303562540331</v>
      </c>
    </row>
    <row r="4665" ht="15.75" customHeight="1">
      <c r="A4665" s="1" t="str">
        <f t="shared" si="391"/>
        <v>ESPL1</v>
      </c>
      <c r="B4665" s="1" t="s">
        <v>379</v>
      </c>
      <c r="C4665" s="1">
        <v>5.3662345E7</v>
      </c>
      <c r="D4665" s="1" t="s">
        <v>14</v>
      </c>
      <c r="E4665" s="1">
        <v>24.0</v>
      </c>
      <c r="F4665" s="1" t="s">
        <v>4688</v>
      </c>
      <c r="G4665" s="1">
        <v>0.630829885857</v>
      </c>
    </row>
    <row r="4666" ht="15.75" customHeight="1">
      <c r="A4666" s="1" t="str">
        <f t="shared" si="391"/>
        <v>ESPL1</v>
      </c>
      <c r="B4666" s="1" t="s">
        <v>379</v>
      </c>
      <c r="C4666" s="1">
        <v>5.3662166E7</v>
      </c>
      <c r="D4666" s="1" t="s">
        <v>14</v>
      </c>
      <c r="E4666" s="1">
        <v>23.0</v>
      </c>
      <c r="F4666" s="1" t="s">
        <v>4689</v>
      </c>
      <c r="G4666" s="1">
        <v>0.486536058494</v>
      </c>
    </row>
    <row r="4667" ht="15.75" customHeight="1">
      <c r="A4667" s="1" t="str">
        <f t="shared" si="391"/>
        <v>ESPL1</v>
      </c>
      <c r="B4667" s="1" t="s">
        <v>379</v>
      </c>
      <c r="C4667" s="1">
        <v>5.3662161E7</v>
      </c>
      <c r="D4667" s="1" t="s">
        <v>14</v>
      </c>
      <c r="E4667" s="1">
        <v>24.0</v>
      </c>
      <c r="F4667" s="1" t="s">
        <v>4690</v>
      </c>
      <c r="G4667" s="1">
        <v>0.167858697209</v>
      </c>
    </row>
    <row r="4668" ht="15.75" customHeight="1">
      <c r="A4668" s="1" t="str">
        <f t="shared" si="391"/>
        <v>ESPL1</v>
      </c>
      <c r="B4668" s="1" t="s">
        <v>379</v>
      </c>
      <c r="C4668" s="1">
        <v>5.3662241E7</v>
      </c>
      <c r="D4668" s="1" t="s">
        <v>14</v>
      </c>
      <c r="E4668" s="1">
        <v>24.0</v>
      </c>
      <c r="F4668" s="1" t="s">
        <v>4691</v>
      </c>
      <c r="G4668" s="1">
        <v>0.64251505256</v>
      </c>
    </row>
    <row r="4669" ht="15.75" customHeight="1">
      <c r="A4669" s="1" t="str">
        <f t="shared" si="391"/>
        <v>ESPL1</v>
      </c>
      <c r="B4669" s="1" t="s">
        <v>379</v>
      </c>
      <c r="C4669" s="1">
        <v>5.3662275E7</v>
      </c>
      <c r="D4669" s="1" t="s">
        <v>14</v>
      </c>
      <c r="E4669" s="1">
        <v>24.0</v>
      </c>
      <c r="F4669" s="1" t="s">
        <v>4692</v>
      </c>
      <c r="G4669" s="1">
        <v>-0.0472767673663</v>
      </c>
    </row>
    <row r="4670" ht="15.75" customHeight="1">
      <c r="A4670" s="1" t="str">
        <f t="shared" si="391"/>
        <v>ESPL1</v>
      </c>
      <c r="B4670" s="1" t="s">
        <v>379</v>
      </c>
      <c r="C4670" s="1">
        <v>5.3662296E7</v>
      </c>
      <c r="D4670" s="1" t="s">
        <v>14</v>
      </c>
      <c r="E4670" s="1">
        <v>24.0</v>
      </c>
      <c r="F4670" s="1" t="s">
        <v>4693</v>
      </c>
      <c r="G4670" s="1">
        <v>1.08364238496</v>
      </c>
    </row>
    <row r="4671" ht="15.75" customHeight="1">
      <c r="A4671" s="1" t="str">
        <f t="shared" ref="A4671:A4690" si="392">"ESRRA"</f>
        <v>ESRRA</v>
      </c>
      <c r="B4671" s="1" t="s">
        <v>328</v>
      </c>
      <c r="C4671" s="1">
        <v>6.4073289E7</v>
      </c>
      <c r="D4671" s="1" t="s">
        <v>14</v>
      </c>
      <c r="E4671" s="1">
        <v>24.0</v>
      </c>
      <c r="F4671" s="1" t="s">
        <v>4694</v>
      </c>
      <c r="G4671" s="1">
        <v>0.985094790177</v>
      </c>
    </row>
    <row r="4672" ht="15.75" customHeight="1">
      <c r="A4672" s="1" t="str">
        <f t="shared" si="392"/>
        <v>ESRRA</v>
      </c>
      <c r="B4672" s="1" t="s">
        <v>328</v>
      </c>
      <c r="C4672" s="1">
        <v>6.4073321E7</v>
      </c>
      <c r="D4672" s="1" t="s">
        <v>14</v>
      </c>
      <c r="E4672" s="1">
        <v>24.0</v>
      </c>
      <c r="F4672" s="1" t="s">
        <v>4695</v>
      </c>
      <c r="G4672" s="1">
        <v>0.721548685576</v>
      </c>
    </row>
    <row r="4673" ht="15.75" customHeight="1">
      <c r="A4673" s="1" t="str">
        <f t="shared" si="392"/>
        <v>ESRRA</v>
      </c>
      <c r="B4673" s="1" t="s">
        <v>328</v>
      </c>
      <c r="C4673" s="1">
        <v>6.4073708E7</v>
      </c>
      <c r="D4673" s="1" t="s">
        <v>8</v>
      </c>
      <c r="E4673" s="1">
        <v>27.0</v>
      </c>
      <c r="F4673" s="1" t="s">
        <v>4696</v>
      </c>
      <c r="G4673" s="1">
        <v>-0.0112571303576</v>
      </c>
    </row>
    <row r="4674" ht="15.75" customHeight="1">
      <c r="A4674" s="1" t="str">
        <f t="shared" si="392"/>
        <v>ESRRA</v>
      </c>
      <c r="B4674" s="1" t="s">
        <v>328</v>
      </c>
      <c r="C4674" s="1">
        <v>6.4073957E7</v>
      </c>
      <c r="D4674" s="1" t="s">
        <v>8</v>
      </c>
      <c r="E4674" s="1">
        <v>25.0</v>
      </c>
      <c r="F4674" s="1" t="s">
        <v>4697</v>
      </c>
      <c r="G4674" s="1">
        <v>0.261372772441</v>
      </c>
    </row>
    <row r="4675" ht="15.75" customHeight="1">
      <c r="A4675" s="1" t="str">
        <f t="shared" si="392"/>
        <v>ESRRA</v>
      </c>
      <c r="B4675" s="1" t="s">
        <v>328</v>
      </c>
      <c r="C4675" s="1">
        <v>6.4073717E7</v>
      </c>
      <c r="D4675" s="1" t="s">
        <v>14</v>
      </c>
      <c r="E4675" s="1">
        <v>22.0</v>
      </c>
      <c r="F4675" s="1" t="s">
        <v>4698</v>
      </c>
      <c r="G4675" s="1">
        <v>-0.320791057428</v>
      </c>
    </row>
    <row r="4676" ht="15.75" customHeight="1">
      <c r="A4676" s="1" t="str">
        <f t="shared" si="392"/>
        <v>ESRRA</v>
      </c>
      <c r="B4676" s="1" t="s">
        <v>328</v>
      </c>
      <c r="C4676" s="1">
        <v>6.4073743E7</v>
      </c>
      <c r="D4676" s="1" t="s">
        <v>14</v>
      </c>
      <c r="E4676" s="1">
        <v>26.0</v>
      </c>
      <c r="F4676" s="1" t="s">
        <v>4699</v>
      </c>
      <c r="G4676" s="1">
        <v>0.324880614934</v>
      </c>
    </row>
    <row r="4677" ht="15.75" customHeight="1">
      <c r="A4677" s="1" t="str">
        <f t="shared" si="392"/>
        <v>ESRRA</v>
      </c>
      <c r="B4677" s="1" t="s">
        <v>328</v>
      </c>
      <c r="C4677" s="1">
        <v>6.407315E7</v>
      </c>
      <c r="D4677" s="1" t="s">
        <v>8</v>
      </c>
      <c r="E4677" s="1">
        <v>24.0</v>
      </c>
      <c r="F4677" s="1" t="s">
        <v>4700</v>
      </c>
      <c r="G4677" s="1">
        <v>-0.128363111486</v>
      </c>
    </row>
    <row r="4678" ht="15.75" customHeight="1">
      <c r="A4678" s="1" t="str">
        <f t="shared" si="392"/>
        <v>ESRRA</v>
      </c>
      <c r="B4678" s="1" t="s">
        <v>328</v>
      </c>
      <c r="C4678" s="1">
        <v>6.4073938E7</v>
      </c>
      <c r="D4678" s="1" t="s">
        <v>14</v>
      </c>
      <c r="E4678" s="1">
        <v>24.0</v>
      </c>
      <c r="F4678" s="1" t="s">
        <v>4701</v>
      </c>
      <c r="G4678" s="1">
        <v>0.0287329294739</v>
      </c>
    </row>
    <row r="4679" ht="15.75" customHeight="1">
      <c r="A4679" s="1" t="str">
        <f t="shared" si="392"/>
        <v>ESRRA</v>
      </c>
      <c r="B4679" s="1" t="s">
        <v>328</v>
      </c>
      <c r="C4679" s="1">
        <v>6.4073975E7</v>
      </c>
      <c r="D4679" s="1" t="s">
        <v>14</v>
      </c>
      <c r="E4679" s="1">
        <v>26.0</v>
      </c>
      <c r="F4679" s="1" t="s">
        <v>4702</v>
      </c>
      <c r="G4679" s="1">
        <v>0.138426277275</v>
      </c>
    </row>
    <row r="4680" ht="15.75" customHeight="1">
      <c r="A4680" s="1" t="str">
        <f t="shared" si="392"/>
        <v>ESRRA</v>
      </c>
      <c r="B4680" s="1" t="s">
        <v>328</v>
      </c>
      <c r="C4680" s="1">
        <v>6.4073173E7</v>
      </c>
      <c r="D4680" s="1" t="s">
        <v>8</v>
      </c>
      <c r="E4680" s="1">
        <v>24.0</v>
      </c>
      <c r="F4680" s="1" t="s">
        <v>4703</v>
      </c>
      <c r="G4680" s="1">
        <v>1.05982811422</v>
      </c>
    </row>
    <row r="4681" ht="15.75" customHeight="1">
      <c r="A4681" s="1" t="str">
        <f t="shared" si="392"/>
        <v>ESRRA</v>
      </c>
      <c r="B4681" s="1" t="s">
        <v>328</v>
      </c>
      <c r="C4681" s="1">
        <v>6.4073183E7</v>
      </c>
      <c r="D4681" s="1" t="s">
        <v>8</v>
      </c>
      <c r="E4681" s="1">
        <v>23.0</v>
      </c>
      <c r="F4681" s="1" t="s">
        <v>4704</v>
      </c>
      <c r="G4681" s="1">
        <v>0.633190366329</v>
      </c>
    </row>
    <row r="4682" ht="15.75" customHeight="1">
      <c r="A4682" s="1" t="str">
        <f t="shared" si="392"/>
        <v>ESRRA</v>
      </c>
      <c r="B4682" s="1" t="s">
        <v>328</v>
      </c>
      <c r="C4682" s="1">
        <v>6.4073884E7</v>
      </c>
      <c r="D4682" s="1" t="s">
        <v>8</v>
      </c>
      <c r="E4682" s="1">
        <v>26.0</v>
      </c>
      <c r="F4682" s="1" t="s">
        <v>4705</v>
      </c>
      <c r="G4682" s="1">
        <v>0.159388793233</v>
      </c>
    </row>
    <row r="4683" ht="15.75" customHeight="1">
      <c r="A4683" s="1" t="str">
        <f t="shared" si="392"/>
        <v>ESRRA</v>
      </c>
      <c r="B4683" s="1" t="s">
        <v>328</v>
      </c>
      <c r="C4683" s="1">
        <v>6.4073784E7</v>
      </c>
      <c r="D4683" s="1" t="s">
        <v>14</v>
      </c>
      <c r="E4683" s="1">
        <v>26.0</v>
      </c>
      <c r="F4683" s="1" t="s">
        <v>4706</v>
      </c>
      <c r="G4683" s="1">
        <v>0.157866863092</v>
      </c>
    </row>
    <row r="4684" ht="15.75" customHeight="1">
      <c r="A4684" s="1" t="str">
        <f t="shared" si="392"/>
        <v>ESRRA</v>
      </c>
      <c r="B4684" s="1" t="s">
        <v>328</v>
      </c>
      <c r="C4684" s="1">
        <v>6.4073792E7</v>
      </c>
      <c r="D4684" s="1" t="s">
        <v>14</v>
      </c>
      <c r="E4684" s="1">
        <v>26.0</v>
      </c>
      <c r="F4684" s="1" t="s">
        <v>4707</v>
      </c>
      <c r="G4684" s="1">
        <v>0.0155273989105</v>
      </c>
    </row>
    <row r="4685" ht="15.75" customHeight="1">
      <c r="A4685" s="1" t="str">
        <f t="shared" si="392"/>
        <v>ESRRA</v>
      </c>
      <c r="B4685" s="1" t="s">
        <v>328</v>
      </c>
      <c r="C4685" s="1">
        <v>6.4073077E7</v>
      </c>
      <c r="D4685" s="1" t="s">
        <v>14</v>
      </c>
      <c r="E4685" s="1">
        <v>24.0</v>
      </c>
      <c r="F4685" s="1" t="s">
        <v>4708</v>
      </c>
      <c r="G4685" s="1">
        <v>0.872067323596</v>
      </c>
    </row>
    <row r="4686" ht="15.75" customHeight="1">
      <c r="A4686" s="1" t="str">
        <f t="shared" si="392"/>
        <v>ESRRA</v>
      </c>
      <c r="B4686" s="1" t="s">
        <v>328</v>
      </c>
      <c r="C4686" s="1">
        <v>6.4073084E7</v>
      </c>
      <c r="D4686" s="1" t="s">
        <v>14</v>
      </c>
      <c r="E4686" s="1">
        <v>24.0</v>
      </c>
      <c r="F4686" s="1" t="s">
        <v>4709</v>
      </c>
      <c r="G4686" s="1">
        <v>0.781467940541</v>
      </c>
    </row>
    <row r="4687" ht="15.75" customHeight="1">
      <c r="A4687" s="1" t="str">
        <f t="shared" si="392"/>
        <v>ESRRA</v>
      </c>
      <c r="B4687" s="1" t="s">
        <v>328</v>
      </c>
      <c r="C4687" s="1">
        <v>6.4073094E7</v>
      </c>
      <c r="D4687" s="1" t="s">
        <v>14</v>
      </c>
      <c r="E4687" s="1">
        <v>24.0</v>
      </c>
      <c r="F4687" s="1" t="s">
        <v>4710</v>
      </c>
      <c r="G4687" s="1">
        <v>0.955077095605</v>
      </c>
    </row>
    <row r="4688" ht="15.75" customHeight="1">
      <c r="A4688" s="1" t="str">
        <f t="shared" si="392"/>
        <v>ESRRA</v>
      </c>
      <c r="B4688" s="1" t="s">
        <v>328</v>
      </c>
      <c r="C4688" s="1">
        <v>6.4073239E7</v>
      </c>
      <c r="D4688" s="1" t="s">
        <v>14</v>
      </c>
      <c r="E4688" s="1">
        <v>24.0</v>
      </c>
      <c r="F4688" s="1" t="s">
        <v>4711</v>
      </c>
      <c r="G4688" s="1">
        <v>-0.0853763661434</v>
      </c>
    </row>
    <row r="4689" ht="15.75" customHeight="1">
      <c r="A4689" s="1" t="str">
        <f t="shared" si="392"/>
        <v>ESRRA</v>
      </c>
      <c r="B4689" s="1" t="s">
        <v>328</v>
      </c>
      <c r="C4689" s="1">
        <v>6.4073281E7</v>
      </c>
      <c r="D4689" s="1" t="s">
        <v>14</v>
      </c>
      <c r="E4689" s="1">
        <v>24.0</v>
      </c>
      <c r="F4689" s="1" t="s">
        <v>4712</v>
      </c>
      <c r="G4689" s="1">
        <v>-0.00179393814519</v>
      </c>
    </row>
    <row r="4690" ht="15.75" customHeight="1">
      <c r="A4690" s="1" t="str">
        <f t="shared" si="392"/>
        <v>ESRRA</v>
      </c>
      <c r="B4690" s="1" t="s">
        <v>328</v>
      </c>
      <c r="C4690" s="1">
        <v>6.4073909E7</v>
      </c>
      <c r="D4690" s="1" t="s">
        <v>8</v>
      </c>
      <c r="E4690" s="1">
        <v>24.0</v>
      </c>
      <c r="F4690" s="1" t="s">
        <v>4713</v>
      </c>
      <c r="G4690" s="1">
        <v>-0.118636554596</v>
      </c>
    </row>
    <row r="4691" ht="15.75" customHeight="1">
      <c r="A4691" s="1" t="str">
        <f t="shared" ref="A4691:A4700" si="393">"ETF1"</f>
        <v>ETF1</v>
      </c>
      <c r="B4691" s="1" t="s">
        <v>987</v>
      </c>
      <c r="C4691" s="1">
        <v>1.37879025E8</v>
      </c>
      <c r="D4691" s="1" t="s">
        <v>14</v>
      </c>
      <c r="E4691" s="1">
        <v>22.0</v>
      </c>
      <c r="F4691" s="1" t="s">
        <v>4714</v>
      </c>
      <c r="G4691" s="1">
        <v>-0.0388212361454</v>
      </c>
    </row>
    <row r="4692" ht="15.75" customHeight="1">
      <c r="A4692" s="1" t="str">
        <f t="shared" si="393"/>
        <v>ETF1</v>
      </c>
      <c r="B4692" s="1" t="s">
        <v>987</v>
      </c>
      <c r="C4692" s="1">
        <v>1.37878966E8</v>
      </c>
      <c r="D4692" s="1" t="s">
        <v>14</v>
      </c>
      <c r="E4692" s="1">
        <v>24.0</v>
      </c>
      <c r="F4692" s="1" t="s">
        <v>4715</v>
      </c>
      <c r="G4692" s="1">
        <v>0.364358127411</v>
      </c>
    </row>
    <row r="4693" ht="15.75" customHeight="1">
      <c r="A4693" s="1" t="str">
        <f t="shared" si="393"/>
        <v>ETF1</v>
      </c>
      <c r="B4693" s="1" t="s">
        <v>987</v>
      </c>
      <c r="C4693" s="1">
        <v>1.37878861E8</v>
      </c>
      <c r="D4693" s="1" t="s">
        <v>14</v>
      </c>
      <c r="E4693" s="1">
        <v>23.0</v>
      </c>
      <c r="F4693" s="1" t="s">
        <v>4716</v>
      </c>
      <c r="G4693" s="1">
        <v>0.873520750491</v>
      </c>
    </row>
    <row r="4694" ht="15.75" customHeight="1">
      <c r="A4694" s="1" t="str">
        <f t="shared" si="393"/>
        <v>ETF1</v>
      </c>
      <c r="B4694" s="1" t="s">
        <v>987</v>
      </c>
      <c r="C4694" s="1">
        <v>1.37878826E8</v>
      </c>
      <c r="D4694" s="1" t="s">
        <v>14</v>
      </c>
      <c r="E4694" s="1">
        <v>25.0</v>
      </c>
      <c r="F4694" s="1" t="s">
        <v>4717</v>
      </c>
      <c r="G4694" s="1">
        <v>0.00153278422857</v>
      </c>
    </row>
    <row r="4695" ht="15.75" customHeight="1">
      <c r="A4695" s="1" t="str">
        <f t="shared" si="393"/>
        <v>ETF1</v>
      </c>
      <c r="B4695" s="1" t="s">
        <v>987</v>
      </c>
      <c r="C4695" s="1">
        <v>1.37878812E8</v>
      </c>
      <c r="D4695" s="1" t="s">
        <v>14</v>
      </c>
      <c r="E4695" s="1">
        <v>24.0</v>
      </c>
      <c r="F4695" s="1" t="s">
        <v>4718</v>
      </c>
      <c r="G4695" s="1">
        <v>1.08670340763</v>
      </c>
    </row>
    <row r="4696" ht="15.75" customHeight="1">
      <c r="A4696" s="1" t="str">
        <f t="shared" si="393"/>
        <v>ETF1</v>
      </c>
      <c r="B4696" s="1" t="s">
        <v>987</v>
      </c>
      <c r="C4696" s="1">
        <v>1.37878755E8</v>
      </c>
      <c r="D4696" s="1" t="s">
        <v>14</v>
      </c>
      <c r="E4696" s="1">
        <v>24.0</v>
      </c>
      <c r="F4696" s="1" t="s">
        <v>4719</v>
      </c>
      <c r="G4696" s="1">
        <v>0.0106290659596</v>
      </c>
    </row>
    <row r="4697" ht="15.75" customHeight="1">
      <c r="A4697" s="1" t="str">
        <f t="shared" si="393"/>
        <v>ETF1</v>
      </c>
      <c r="B4697" s="1" t="s">
        <v>987</v>
      </c>
      <c r="C4697" s="1">
        <v>1.37878747E8</v>
      </c>
      <c r="D4697" s="1" t="s">
        <v>8</v>
      </c>
      <c r="E4697" s="1">
        <v>24.0</v>
      </c>
      <c r="F4697" s="1" t="s">
        <v>4720</v>
      </c>
      <c r="G4697" s="1">
        <v>0.137303743851</v>
      </c>
    </row>
    <row r="4698" ht="15.75" customHeight="1">
      <c r="A4698" s="1" t="str">
        <f t="shared" si="393"/>
        <v>ETF1</v>
      </c>
      <c r="B4698" s="1" t="s">
        <v>987</v>
      </c>
      <c r="C4698" s="1">
        <v>1.3787872E8</v>
      </c>
      <c r="D4698" s="1" t="s">
        <v>8</v>
      </c>
      <c r="E4698" s="1">
        <v>24.0</v>
      </c>
      <c r="F4698" s="1" t="s">
        <v>4721</v>
      </c>
      <c r="G4698" s="1">
        <v>0.289425431947</v>
      </c>
    </row>
    <row r="4699" ht="15.75" customHeight="1">
      <c r="A4699" s="1" t="str">
        <f t="shared" si="393"/>
        <v>ETF1</v>
      </c>
      <c r="B4699" s="1" t="s">
        <v>987</v>
      </c>
      <c r="C4699" s="1">
        <v>1.37878868E8</v>
      </c>
      <c r="D4699" s="1" t="s">
        <v>14</v>
      </c>
      <c r="E4699" s="1">
        <v>24.0</v>
      </c>
      <c r="F4699" s="1" t="s">
        <v>4722</v>
      </c>
      <c r="G4699" s="1">
        <v>0.262792166554</v>
      </c>
    </row>
    <row r="4700" ht="15.75" customHeight="1">
      <c r="A4700" s="1" t="str">
        <f t="shared" si="393"/>
        <v>ETF1</v>
      </c>
      <c r="B4700" s="1" t="s">
        <v>987</v>
      </c>
      <c r="C4700" s="1">
        <v>1.37878701E8</v>
      </c>
      <c r="D4700" s="1" t="s">
        <v>8</v>
      </c>
      <c r="E4700" s="1">
        <v>24.0</v>
      </c>
      <c r="F4700" s="1" t="s">
        <v>4723</v>
      </c>
      <c r="G4700" s="1">
        <v>1.03977584188</v>
      </c>
    </row>
    <row r="4701" ht="15.75" customHeight="1">
      <c r="A4701" s="1" t="str">
        <f t="shared" ref="A4701:A4710" si="394">"ETNK1"</f>
        <v>ETNK1</v>
      </c>
      <c r="B4701" s="1" t="s">
        <v>379</v>
      </c>
      <c r="C4701" s="1">
        <v>2.2778284E7</v>
      </c>
      <c r="D4701" s="1" t="s">
        <v>8</v>
      </c>
      <c r="E4701" s="1">
        <v>22.0</v>
      </c>
      <c r="F4701" s="1" t="s">
        <v>4724</v>
      </c>
      <c r="G4701" s="1">
        <v>1.24500188574</v>
      </c>
    </row>
    <row r="4702" ht="15.75" customHeight="1">
      <c r="A4702" s="1" t="str">
        <f t="shared" si="394"/>
        <v>ETNK1</v>
      </c>
      <c r="B4702" s="1" t="s">
        <v>379</v>
      </c>
      <c r="C4702" s="1">
        <v>2.2778062E7</v>
      </c>
      <c r="D4702" s="1" t="s">
        <v>8</v>
      </c>
      <c r="E4702" s="1">
        <v>21.0</v>
      </c>
      <c r="F4702" s="1" t="s">
        <v>4725</v>
      </c>
      <c r="G4702" s="1">
        <v>0.394033967777</v>
      </c>
    </row>
    <row r="4703" ht="15.75" customHeight="1">
      <c r="A4703" s="1" t="str">
        <f t="shared" si="394"/>
        <v>ETNK1</v>
      </c>
      <c r="B4703" s="1" t="s">
        <v>379</v>
      </c>
      <c r="C4703" s="1">
        <v>2.2778155E7</v>
      </c>
      <c r="D4703" s="1" t="s">
        <v>8</v>
      </c>
      <c r="E4703" s="1">
        <v>24.0</v>
      </c>
      <c r="F4703" s="1" t="s">
        <v>4726</v>
      </c>
      <c r="G4703" s="1">
        <v>0.692129140133</v>
      </c>
    </row>
    <row r="4704" ht="15.75" customHeight="1">
      <c r="A4704" s="1" t="str">
        <f t="shared" si="394"/>
        <v>ETNK1</v>
      </c>
      <c r="B4704" s="1" t="s">
        <v>379</v>
      </c>
      <c r="C4704" s="1">
        <v>2.2778183E7</v>
      </c>
      <c r="D4704" s="1" t="s">
        <v>8</v>
      </c>
      <c r="E4704" s="1">
        <v>24.0</v>
      </c>
      <c r="F4704" s="1" t="s">
        <v>4727</v>
      </c>
      <c r="G4704" s="1">
        <v>0.438669748003</v>
      </c>
    </row>
    <row r="4705" ht="15.75" customHeight="1">
      <c r="A4705" s="1" t="str">
        <f t="shared" si="394"/>
        <v>ETNK1</v>
      </c>
      <c r="B4705" s="1" t="s">
        <v>379</v>
      </c>
      <c r="C4705" s="1">
        <v>2.2778206E7</v>
      </c>
      <c r="D4705" s="1" t="s">
        <v>8</v>
      </c>
      <c r="E4705" s="1">
        <v>24.0</v>
      </c>
      <c r="F4705" s="1" t="s">
        <v>4728</v>
      </c>
      <c r="G4705" s="1">
        <v>0.78705614606</v>
      </c>
    </row>
    <row r="4706" ht="15.75" customHeight="1">
      <c r="A4706" s="1" t="str">
        <f t="shared" si="394"/>
        <v>ETNK1</v>
      </c>
      <c r="B4706" s="1" t="s">
        <v>379</v>
      </c>
      <c r="C4706" s="1">
        <v>2.2778246E7</v>
      </c>
      <c r="D4706" s="1" t="s">
        <v>8</v>
      </c>
      <c r="E4706" s="1">
        <v>24.0</v>
      </c>
      <c r="F4706" s="1" t="s">
        <v>4729</v>
      </c>
      <c r="G4706" s="1">
        <v>0.308279837011</v>
      </c>
    </row>
    <row r="4707" ht="15.75" customHeight="1">
      <c r="A4707" s="1" t="str">
        <f t="shared" si="394"/>
        <v>ETNK1</v>
      </c>
      <c r="B4707" s="1" t="s">
        <v>379</v>
      </c>
      <c r="C4707" s="1">
        <v>2.2778015E7</v>
      </c>
      <c r="D4707" s="1" t="s">
        <v>14</v>
      </c>
      <c r="E4707" s="1">
        <v>24.0</v>
      </c>
      <c r="F4707" s="1" t="s">
        <v>4730</v>
      </c>
      <c r="G4707" s="1">
        <v>0.475019953801</v>
      </c>
    </row>
    <row r="4708" ht="15.75" customHeight="1">
      <c r="A4708" s="1" t="str">
        <f t="shared" si="394"/>
        <v>ETNK1</v>
      </c>
      <c r="B4708" s="1" t="s">
        <v>379</v>
      </c>
      <c r="C4708" s="1">
        <v>2.2778018E7</v>
      </c>
      <c r="D4708" s="1" t="s">
        <v>14</v>
      </c>
      <c r="E4708" s="1">
        <v>22.0</v>
      </c>
      <c r="F4708" s="1" t="s">
        <v>4731</v>
      </c>
      <c r="G4708" s="1">
        <v>0.418241667774</v>
      </c>
    </row>
    <row r="4709" ht="15.75" customHeight="1">
      <c r="A4709" s="1" t="str">
        <f t="shared" si="394"/>
        <v>ETNK1</v>
      </c>
      <c r="B4709" s="1" t="s">
        <v>379</v>
      </c>
      <c r="C4709" s="1">
        <v>2.2778158E7</v>
      </c>
      <c r="D4709" s="1" t="s">
        <v>14</v>
      </c>
      <c r="E4709" s="1">
        <v>24.0</v>
      </c>
      <c r="F4709" s="1" t="s">
        <v>4732</v>
      </c>
      <c r="G4709" s="1">
        <v>0.967941968197</v>
      </c>
    </row>
    <row r="4710" ht="15.75" customHeight="1">
      <c r="A4710" s="1" t="str">
        <f t="shared" si="394"/>
        <v>ETNK1</v>
      </c>
      <c r="B4710" s="1" t="s">
        <v>379</v>
      </c>
      <c r="C4710" s="1">
        <v>2.2778039E7</v>
      </c>
      <c r="D4710" s="1" t="s">
        <v>8</v>
      </c>
      <c r="E4710" s="1">
        <v>24.0</v>
      </c>
      <c r="F4710" s="1" t="s">
        <v>4733</v>
      </c>
      <c r="G4710" s="1">
        <v>0.609722332638</v>
      </c>
    </row>
    <row r="4711" ht="15.75" customHeight="1">
      <c r="A4711" s="1" t="str">
        <f t="shared" ref="A4711:A4730" si="395">"ETS2"</f>
        <v>ETS2</v>
      </c>
      <c r="B4711" s="1" t="s">
        <v>1807</v>
      </c>
      <c r="C4711" s="1">
        <v>4.0177273E7</v>
      </c>
      <c r="D4711" s="1" t="s">
        <v>14</v>
      </c>
      <c r="E4711" s="1">
        <v>24.0</v>
      </c>
      <c r="F4711" s="1" t="s">
        <v>4734</v>
      </c>
      <c r="G4711" s="1">
        <v>-0.0267417088363</v>
      </c>
    </row>
    <row r="4712" ht="15.75" customHeight="1">
      <c r="A4712" s="1" t="str">
        <f t="shared" si="395"/>
        <v>ETS2</v>
      </c>
      <c r="B4712" s="1" t="s">
        <v>1807</v>
      </c>
      <c r="C4712" s="1">
        <v>4.0178009E7</v>
      </c>
      <c r="D4712" s="1" t="s">
        <v>8</v>
      </c>
      <c r="E4712" s="1">
        <v>23.0</v>
      </c>
      <c r="F4712" s="1" t="s">
        <v>4735</v>
      </c>
      <c r="G4712" s="1">
        <v>0.548641057131</v>
      </c>
    </row>
    <row r="4713" ht="15.75" customHeight="1">
      <c r="A4713" s="1" t="str">
        <f t="shared" si="395"/>
        <v>ETS2</v>
      </c>
      <c r="B4713" s="1" t="s">
        <v>1807</v>
      </c>
      <c r="C4713" s="1">
        <v>4.0177932E7</v>
      </c>
      <c r="D4713" s="1" t="s">
        <v>8</v>
      </c>
      <c r="E4713" s="1">
        <v>24.0</v>
      </c>
      <c r="F4713" s="1" t="s">
        <v>4736</v>
      </c>
      <c r="G4713" s="1">
        <v>0.616962902915</v>
      </c>
    </row>
    <row r="4714" ht="15.75" customHeight="1">
      <c r="A4714" s="1" t="str">
        <f t="shared" si="395"/>
        <v>ETS2</v>
      </c>
      <c r="B4714" s="1" t="s">
        <v>1807</v>
      </c>
      <c r="C4714" s="1">
        <v>4.017791E7</v>
      </c>
      <c r="D4714" s="1" t="s">
        <v>8</v>
      </c>
      <c r="E4714" s="1">
        <v>23.0</v>
      </c>
      <c r="F4714" s="1" t="s">
        <v>4737</v>
      </c>
      <c r="G4714" s="1">
        <v>0.622441339802</v>
      </c>
    </row>
    <row r="4715" ht="15.75" customHeight="1">
      <c r="A4715" s="1" t="str">
        <f t="shared" si="395"/>
        <v>ETS2</v>
      </c>
      <c r="B4715" s="1" t="s">
        <v>1807</v>
      </c>
      <c r="C4715" s="1">
        <v>4.0177342E7</v>
      </c>
      <c r="D4715" s="1" t="s">
        <v>8</v>
      </c>
      <c r="E4715" s="1">
        <v>24.0</v>
      </c>
      <c r="F4715" s="1" t="s">
        <v>4738</v>
      </c>
      <c r="G4715" s="1">
        <v>0.157640521504</v>
      </c>
    </row>
    <row r="4716" ht="15.75" customHeight="1">
      <c r="A4716" s="1" t="str">
        <f t="shared" si="395"/>
        <v>ETS2</v>
      </c>
      <c r="B4716" s="1" t="s">
        <v>1807</v>
      </c>
      <c r="C4716" s="1">
        <v>4.0177834E7</v>
      </c>
      <c r="D4716" s="1" t="s">
        <v>8</v>
      </c>
      <c r="E4716" s="1">
        <v>24.0</v>
      </c>
      <c r="F4716" s="1" t="s">
        <v>4739</v>
      </c>
      <c r="G4716" s="1">
        <v>0.99590361979</v>
      </c>
    </row>
    <row r="4717" ht="15.75" customHeight="1">
      <c r="A4717" s="1" t="str">
        <f t="shared" si="395"/>
        <v>ETS2</v>
      </c>
      <c r="B4717" s="1" t="s">
        <v>1807</v>
      </c>
      <c r="C4717" s="1">
        <v>4.0177812E7</v>
      </c>
      <c r="D4717" s="1" t="s">
        <v>8</v>
      </c>
      <c r="E4717" s="1">
        <v>24.0</v>
      </c>
      <c r="F4717" s="1" t="s">
        <v>4740</v>
      </c>
      <c r="G4717" s="1">
        <v>0.187683944556</v>
      </c>
    </row>
    <row r="4718" ht="15.75" customHeight="1">
      <c r="A4718" s="1" t="str">
        <f t="shared" si="395"/>
        <v>ETS2</v>
      </c>
      <c r="B4718" s="1" t="s">
        <v>1807</v>
      </c>
      <c r="C4718" s="1">
        <v>4.0177767E7</v>
      </c>
      <c r="D4718" s="1" t="s">
        <v>8</v>
      </c>
      <c r="E4718" s="1">
        <v>23.0</v>
      </c>
      <c r="F4718" s="1" t="s">
        <v>4741</v>
      </c>
      <c r="G4718" s="1">
        <v>0.931653150177</v>
      </c>
    </row>
    <row r="4719" ht="15.75" customHeight="1">
      <c r="A4719" s="1" t="str">
        <f t="shared" si="395"/>
        <v>ETS2</v>
      </c>
      <c r="B4719" s="1" t="s">
        <v>1807</v>
      </c>
      <c r="C4719" s="1">
        <v>4.0177315E7</v>
      </c>
      <c r="D4719" s="1" t="s">
        <v>8</v>
      </c>
      <c r="E4719" s="1">
        <v>21.0</v>
      </c>
      <c r="F4719" s="1" t="s">
        <v>4742</v>
      </c>
      <c r="G4719" s="1">
        <v>0.190410580666</v>
      </c>
    </row>
    <row r="4720" ht="15.75" customHeight="1">
      <c r="A4720" s="1" t="str">
        <f t="shared" si="395"/>
        <v>ETS2</v>
      </c>
      <c r="B4720" s="1" t="s">
        <v>1807</v>
      </c>
      <c r="C4720" s="1">
        <v>4.0177863E7</v>
      </c>
      <c r="D4720" s="1" t="s">
        <v>8</v>
      </c>
      <c r="E4720" s="1">
        <v>24.0</v>
      </c>
      <c r="F4720" s="1" t="s">
        <v>4743</v>
      </c>
      <c r="G4720" s="1">
        <v>0.559727066632</v>
      </c>
    </row>
    <row r="4721" ht="15.75" customHeight="1">
      <c r="A4721" s="1" t="str">
        <f t="shared" si="395"/>
        <v>ETS2</v>
      </c>
      <c r="B4721" s="1" t="s">
        <v>1807</v>
      </c>
      <c r="C4721" s="1">
        <v>4.0177416E7</v>
      </c>
      <c r="D4721" s="1" t="s">
        <v>14</v>
      </c>
      <c r="E4721" s="1">
        <v>24.0</v>
      </c>
      <c r="F4721" s="1" t="s">
        <v>4744</v>
      </c>
      <c r="G4721" s="1">
        <v>0.416360510857</v>
      </c>
    </row>
    <row r="4722" ht="15.75" customHeight="1">
      <c r="A4722" s="1" t="str">
        <f t="shared" si="395"/>
        <v>ETS2</v>
      </c>
      <c r="B4722" s="1" t="s">
        <v>1807</v>
      </c>
      <c r="C4722" s="1">
        <v>4.0177291E7</v>
      </c>
      <c r="D4722" s="1" t="s">
        <v>14</v>
      </c>
      <c r="E4722" s="1">
        <v>24.0</v>
      </c>
      <c r="F4722" s="1" t="s">
        <v>4745</v>
      </c>
      <c r="G4722" s="1">
        <v>0.17139505398</v>
      </c>
    </row>
    <row r="4723" ht="15.75" customHeight="1">
      <c r="A4723" s="1" t="str">
        <f t="shared" si="395"/>
        <v>ETS2</v>
      </c>
      <c r="B4723" s="1" t="s">
        <v>1807</v>
      </c>
      <c r="C4723" s="1">
        <v>4.0177439E7</v>
      </c>
      <c r="D4723" s="1" t="s">
        <v>14</v>
      </c>
      <c r="E4723" s="1">
        <v>24.0</v>
      </c>
      <c r="F4723" s="1" t="s">
        <v>4746</v>
      </c>
      <c r="G4723" s="1">
        <v>1.01126869296</v>
      </c>
    </row>
    <row r="4724" ht="15.75" customHeight="1">
      <c r="A4724" s="1" t="str">
        <f t="shared" si="395"/>
        <v>ETS2</v>
      </c>
      <c r="B4724" s="1" t="s">
        <v>1807</v>
      </c>
      <c r="C4724" s="1">
        <v>4.0177461E7</v>
      </c>
      <c r="D4724" s="1" t="s">
        <v>14</v>
      </c>
      <c r="E4724" s="1">
        <v>24.0</v>
      </c>
      <c r="F4724" s="1" t="s">
        <v>4747</v>
      </c>
      <c r="G4724" s="1">
        <v>0.139366863106</v>
      </c>
    </row>
    <row r="4725" ht="15.75" customHeight="1">
      <c r="A4725" s="1" t="str">
        <f t="shared" si="395"/>
        <v>ETS2</v>
      </c>
      <c r="B4725" s="1" t="s">
        <v>1807</v>
      </c>
      <c r="C4725" s="1">
        <v>4.017749E7</v>
      </c>
      <c r="D4725" s="1" t="s">
        <v>14</v>
      </c>
      <c r="E4725" s="1">
        <v>23.0</v>
      </c>
      <c r="F4725" s="1" t="s">
        <v>4748</v>
      </c>
      <c r="G4725" s="1">
        <v>0.0814266403095</v>
      </c>
    </row>
    <row r="4726" ht="15.75" customHeight="1">
      <c r="A4726" s="1" t="str">
        <f t="shared" si="395"/>
        <v>ETS2</v>
      </c>
      <c r="B4726" s="1" t="s">
        <v>1807</v>
      </c>
      <c r="C4726" s="1">
        <v>4.0177841E7</v>
      </c>
      <c r="D4726" s="1" t="s">
        <v>14</v>
      </c>
      <c r="E4726" s="1">
        <v>24.0</v>
      </c>
      <c r="F4726" s="1" t="s">
        <v>4749</v>
      </c>
      <c r="G4726" s="1">
        <v>0.84030822751</v>
      </c>
    </row>
    <row r="4727" ht="15.75" customHeight="1">
      <c r="A4727" s="1" t="str">
        <f t="shared" si="395"/>
        <v>ETS2</v>
      </c>
      <c r="B4727" s="1" t="s">
        <v>1807</v>
      </c>
      <c r="C4727" s="1">
        <v>4.0177951E7</v>
      </c>
      <c r="D4727" s="1" t="s">
        <v>14</v>
      </c>
      <c r="E4727" s="1">
        <v>24.0</v>
      </c>
      <c r="F4727" s="1" t="s">
        <v>4750</v>
      </c>
      <c r="G4727" s="1">
        <v>0.244261959463</v>
      </c>
    </row>
    <row r="4728" ht="15.75" customHeight="1">
      <c r="A4728" s="1" t="str">
        <f t="shared" si="395"/>
        <v>ETS2</v>
      </c>
      <c r="B4728" s="1" t="s">
        <v>1807</v>
      </c>
      <c r="C4728" s="1">
        <v>4.0177398E7</v>
      </c>
      <c r="D4728" s="1" t="s">
        <v>14</v>
      </c>
      <c r="E4728" s="1">
        <v>24.0</v>
      </c>
      <c r="F4728" s="1" t="s">
        <v>4751</v>
      </c>
      <c r="G4728" s="1">
        <v>0.992827687249</v>
      </c>
    </row>
    <row r="4729" ht="15.75" customHeight="1">
      <c r="A4729" s="1" t="str">
        <f t="shared" si="395"/>
        <v>ETS2</v>
      </c>
      <c r="B4729" s="1" t="s">
        <v>1807</v>
      </c>
      <c r="C4729" s="1">
        <v>4.0177373E7</v>
      </c>
      <c r="D4729" s="1" t="s">
        <v>14</v>
      </c>
      <c r="E4729" s="1">
        <v>24.0</v>
      </c>
      <c r="F4729" s="1" t="s">
        <v>4752</v>
      </c>
      <c r="G4729" s="1">
        <v>0.101205181023</v>
      </c>
    </row>
    <row r="4730" ht="15.75" customHeight="1">
      <c r="A4730" s="1" t="str">
        <f t="shared" si="395"/>
        <v>ETS2</v>
      </c>
      <c r="B4730" s="1" t="s">
        <v>1807</v>
      </c>
      <c r="C4730" s="1">
        <v>4.0178024E7</v>
      </c>
      <c r="D4730" s="1" t="s">
        <v>14</v>
      </c>
      <c r="E4730" s="1">
        <v>24.0</v>
      </c>
      <c r="F4730" s="1" t="s">
        <v>4753</v>
      </c>
      <c r="G4730" s="1">
        <v>0.227570771401</v>
      </c>
    </row>
    <row r="4731" ht="15.75" customHeight="1">
      <c r="A4731" s="1" t="str">
        <f t="shared" ref="A4731:A4740" si="396">"EXOC2"</f>
        <v>EXOC2</v>
      </c>
      <c r="B4731" s="1" t="s">
        <v>28</v>
      </c>
      <c r="C4731" s="1">
        <v>692926.0</v>
      </c>
      <c r="D4731" s="1" t="s">
        <v>14</v>
      </c>
      <c r="E4731" s="1">
        <v>24.0</v>
      </c>
      <c r="F4731" s="1" t="s">
        <v>4754</v>
      </c>
      <c r="G4731" s="1">
        <v>0.00496478979145</v>
      </c>
    </row>
    <row r="4732" ht="15.75" customHeight="1">
      <c r="A4732" s="1" t="str">
        <f t="shared" si="396"/>
        <v>EXOC2</v>
      </c>
      <c r="B4732" s="1" t="s">
        <v>28</v>
      </c>
      <c r="C4732" s="1">
        <v>693061.0</v>
      </c>
      <c r="D4732" s="1" t="s">
        <v>8</v>
      </c>
      <c r="E4732" s="1">
        <v>24.0</v>
      </c>
      <c r="F4732" s="1" t="s">
        <v>4755</v>
      </c>
      <c r="G4732" s="1">
        <v>0.973025945131</v>
      </c>
    </row>
    <row r="4733" ht="15.75" customHeight="1">
      <c r="A4733" s="1" t="str">
        <f t="shared" si="396"/>
        <v>EXOC2</v>
      </c>
      <c r="B4733" s="1" t="s">
        <v>28</v>
      </c>
      <c r="C4733" s="1">
        <v>693129.0</v>
      </c>
      <c r="D4733" s="1" t="s">
        <v>8</v>
      </c>
      <c r="E4733" s="1">
        <v>23.0</v>
      </c>
      <c r="F4733" s="1" t="s">
        <v>4756</v>
      </c>
      <c r="G4733" s="1">
        <v>0.239233387276</v>
      </c>
    </row>
    <row r="4734" ht="15.75" customHeight="1">
      <c r="A4734" s="1" t="str">
        <f t="shared" si="396"/>
        <v>EXOC2</v>
      </c>
      <c r="B4734" s="1" t="s">
        <v>28</v>
      </c>
      <c r="C4734" s="1">
        <v>692836.0</v>
      </c>
      <c r="D4734" s="1" t="s">
        <v>14</v>
      </c>
      <c r="E4734" s="1">
        <v>24.0</v>
      </c>
      <c r="F4734" s="1" t="s">
        <v>4757</v>
      </c>
      <c r="G4734" s="1">
        <v>0.435388011859</v>
      </c>
    </row>
    <row r="4735" ht="15.75" customHeight="1">
      <c r="A4735" s="1" t="str">
        <f t="shared" si="396"/>
        <v>EXOC2</v>
      </c>
      <c r="B4735" s="1" t="s">
        <v>28</v>
      </c>
      <c r="C4735" s="1">
        <v>692860.0</v>
      </c>
      <c r="D4735" s="1" t="s">
        <v>14</v>
      </c>
      <c r="E4735" s="1">
        <v>24.0</v>
      </c>
      <c r="F4735" s="1" t="s">
        <v>4758</v>
      </c>
      <c r="G4735" s="1">
        <v>0.0167024132806</v>
      </c>
    </row>
    <row r="4736" ht="15.75" customHeight="1">
      <c r="A4736" s="1" t="str">
        <f t="shared" si="396"/>
        <v>EXOC2</v>
      </c>
      <c r="B4736" s="1" t="s">
        <v>28</v>
      </c>
      <c r="C4736" s="1">
        <v>693096.0</v>
      </c>
      <c r="D4736" s="1" t="s">
        <v>8</v>
      </c>
      <c r="E4736" s="1">
        <v>23.0</v>
      </c>
      <c r="F4736" s="1" t="s">
        <v>4759</v>
      </c>
      <c r="G4736" s="1">
        <v>1.03167947759</v>
      </c>
    </row>
    <row r="4737" ht="15.75" customHeight="1">
      <c r="A4737" s="1" t="str">
        <f t="shared" si="396"/>
        <v>EXOC2</v>
      </c>
      <c r="B4737" s="1" t="s">
        <v>28</v>
      </c>
      <c r="C4737" s="1">
        <v>692906.0</v>
      </c>
      <c r="D4737" s="1" t="s">
        <v>14</v>
      </c>
      <c r="E4737" s="1">
        <v>24.0</v>
      </c>
      <c r="F4737" s="1" t="s">
        <v>4760</v>
      </c>
      <c r="G4737" s="1">
        <v>-0.0543933253968</v>
      </c>
    </row>
    <row r="4738" ht="15.75" customHeight="1">
      <c r="A4738" s="1" t="str">
        <f t="shared" si="396"/>
        <v>EXOC2</v>
      </c>
      <c r="B4738" s="1" t="s">
        <v>28</v>
      </c>
      <c r="C4738" s="1">
        <v>693074.0</v>
      </c>
      <c r="D4738" s="1" t="s">
        <v>8</v>
      </c>
      <c r="E4738" s="1">
        <v>24.0</v>
      </c>
      <c r="F4738" s="1" t="s">
        <v>4761</v>
      </c>
      <c r="G4738" s="1">
        <v>0.995294577277</v>
      </c>
    </row>
    <row r="4739" ht="15.75" customHeight="1">
      <c r="A4739" s="1" t="str">
        <f t="shared" si="396"/>
        <v>EXOC2</v>
      </c>
      <c r="B4739" s="1" t="s">
        <v>28</v>
      </c>
      <c r="C4739" s="1">
        <v>692931.0</v>
      </c>
      <c r="D4739" s="1" t="s">
        <v>14</v>
      </c>
      <c r="E4739" s="1">
        <v>23.0</v>
      </c>
      <c r="F4739" s="1" t="s">
        <v>4762</v>
      </c>
      <c r="G4739" s="1">
        <v>0.0216391944023</v>
      </c>
    </row>
    <row r="4740" ht="15.75" customHeight="1">
      <c r="A4740" s="1" t="str">
        <f t="shared" si="396"/>
        <v>EXOC2</v>
      </c>
      <c r="B4740" s="1" t="s">
        <v>28</v>
      </c>
      <c r="C4740" s="1">
        <v>692900.0</v>
      </c>
      <c r="D4740" s="1" t="s">
        <v>14</v>
      </c>
      <c r="E4740" s="1">
        <v>24.0</v>
      </c>
      <c r="F4740" s="1" t="s">
        <v>4763</v>
      </c>
      <c r="G4740" s="1">
        <v>0.0312767490052</v>
      </c>
    </row>
    <row r="4741" ht="15.75" customHeight="1">
      <c r="A4741" s="1" t="str">
        <f t="shared" ref="A4741:A4748" si="397">"EXOC4"</f>
        <v>EXOC4</v>
      </c>
      <c r="B4741" s="1" t="s">
        <v>715</v>
      </c>
      <c r="C4741" s="1">
        <v>1.32937814E8</v>
      </c>
      <c r="D4741" s="1" t="s">
        <v>8</v>
      </c>
      <c r="E4741" s="1">
        <v>24.0</v>
      </c>
      <c r="F4741" s="1" t="s">
        <v>4764</v>
      </c>
      <c r="G4741" s="1">
        <v>1.88481936262</v>
      </c>
    </row>
    <row r="4742" ht="15.75" customHeight="1">
      <c r="A4742" s="1" t="str">
        <f t="shared" si="397"/>
        <v>EXOC4</v>
      </c>
      <c r="B4742" s="1" t="s">
        <v>715</v>
      </c>
      <c r="C4742" s="1">
        <v>1.32937824E8</v>
      </c>
      <c r="D4742" s="1" t="s">
        <v>8</v>
      </c>
      <c r="E4742" s="1">
        <v>23.0</v>
      </c>
      <c r="F4742" s="1" t="s">
        <v>4765</v>
      </c>
      <c r="G4742" s="1">
        <v>0.565017331237</v>
      </c>
    </row>
    <row r="4743" ht="15.75" customHeight="1">
      <c r="A4743" s="1" t="str">
        <f t="shared" si="397"/>
        <v>EXOC4</v>
      </c>
      <c r="B4743" s="1" t="s">
        <v>715</v>
      </c>
      <c r="C4743" s="1">
        <v>1.32937846E8</v>
      </c>
      <c r="D4743" s="1" t="s">
        <v>8</v>
      </c>
      <c r="E4743" s="1">
        <v>25.0</v>
      </c>
      <c r="F4743" s="1" t="s">
        <v>4766</v>
      </c>
      <c r="G4743" s="1">
        <v>0.0431147402289</v>
      </c>
    </row>
    <row r="4744" ht="15.75" customHeight="1">
      <c r="A4744" s="1" t="str">
        <f t="shared" si="397"/>
        <v>EXOC4</v>
      </c>
      <c r="B4744" s="1" t="s">
        <v>715</v>
      </c>
      <c r="C4744" s="1">
        <v>1.32938006E8</v>
      </c>
      <c r="D4744" s="1" t="s">
        <v>14</v>
      </c>
      <c r="E4744" s="1">
        <v>23.0</v>
      </c>
      <c r="F4744" s="1" t="s">
        <v>4767</v>
      </c>
      <c r="G4744" s="1">
        <v>-0.0140874915148</v>
      </c>
    </row>
    <row r="4745" ht="15.75" customHeight="1">
      <c r="A4745" s="1" t="str">
        <f t="shared" si="397"/>
        <v>EXOC4</v>
      </c>
      <c r="B4745" s="1" t="s">
        <v>715</v>
      </c>
      <c r="C4745" s="1">
        <v>1.32938087E8</v>
      </c>
      <c r="D4745" s="1" t="s">
        <v>8</v>
      </c>
      <c r="E4745" s="1">
        <v>24.0</v>
      </c>
      <c r="F4745" s="1" t="s">
        <v>4768</v>
      </c>
      <c r="G4745" s="1">
        <v>0.550163306147</v>
      </c>
    </row>
    <row r="4746" ht="15.75" customHeight="1">
      <c r="A4746" s="1" t="str">
        <f t="shared" si="397"/>
        <v>EXOC4</v>
      </c>
      <c r="B4746" s="1" t="s">
        <v>715</v>
      </c>
      <c r="C4746" s="1">
        <v>1.32938013E8</v>
      </c>
      <c r="D4746" s="1" t="s">
        <v>14</v>
      </c>
      <c r="E4746" s="1">
        <v>25.0</v>
      </c>
      <c r="F4746" s="1" t="s">
        <v>4769</v>
      </c>
      <c r="G4746" s="1">
        <v>-0.0160314029954</v>
      </c>
    </row>
    <row r="4747" ht="15.75" customHeight="1">
      <c r="A4747" s="1" t="str">
        <f t="shared" si="397"/>
        <v>EXOC4</v>
      </c>
      <c r="B4747" s="1" t="s">
        <v>715</v>
      </c>
      <c r="C4747" s="1">
        <v>1.32937943E8</v>
      </c>
      <c r="D4747" s="1" t="s">
        <v>14</v>
      </c>
      <c r="E4747" s="1">
        <v>25.0</v>
      </c>
      <c r="F4747" s="1" t="s">
        <v>4770</v>
      </c>
      <c r="G4747" s="1">
        <v>0.0119631994616</v>
      </c>
    </row>
    <row r="4748" ht="15.75" customHeight="1">
      <c r="A4748" s="1" t="str">
        <f t="shared" si="397"/>
        <v>EXOC4</v>
      </c>
      <c r="B4748" s="1" t="s">
        <v>715</v>
      </c>
      <c r="C4748" s="1">
        <v>1.32938002E8</v>
      </c>
      <c r="D4748" s="1" t="s">
        <v>14</v>
      </c>
      <c r="E4748" s="1">
        <v>24.0</v>
      </c>
      <c r="F4748" s="1" t="s">
        <v>4771</v>
      </c>
      <c r="G4748" s="1">
        <v>0.196875485259</v>
      </c>
    </row>
    <row r="4749" ht="15.75" customHeight="1">
      <c r="A4749" s="1" t="str">
        <f t="shared" ref="A4749:A4758" si="398">"EXOC7"</f>
        <v>EXOC7</v>
      </c>
      <c r="B4749" s="1" t="s">
        <v>39</v>
      </c>
      <c r="C4749" s="1">
        <v>7.4099594E7</v>
      </c>
      <c r="D4749" s="1" t="s">
        <v>8</v>
      </c>
      <c r="E4749" s="1">
        <v>24.0</v>
      </c>
      <c r="F4749" s="1" t="s">
        <v>4772</v>
      </c>
      <c r="G4749" s="1">
        <v>0.146772718001</v>
      </c>
    </row>
    <row r="4750" ht="15.75" customHeight="1">
      <c r="A4750" s="1" t="str">
        <f t="shared" si="398"/>
        <v>EXOC7</v>
      </c>
      <c r="B4750" s="1" t="s">
        <v>39</v>
      </c>
      <c r="C4750" s="1">
        <v>7.4099624E7</v>
      </c>
      <c r="D4750" s="1" t="s">
        <v>8</v>
      </c>
      <c r="E4750" s="1">
        <v>24.0</v>
      </c>
      <c r="F4750" s="1" t="s">
        <v>4773</v>
      </c>
      <c r="G4750" s="1">
        <v>0.627534185866</v>
      </c>
    </row>
    <row r="4751" ht="15.75" customHeight="1">
      <c r="A4751" s="1" t="str">
        <f t="shared" si="398"/>
        <v>EXOC7</v>
      </c>
      <c r="B4751" s="1" t="s">
        <v>39</v>
      </c>
      <c r="C4751" s="1">
        <v>7.4099636E7</v>
      </c>
      <c r="D4751" s="1" t="s">
        <v>8</v>
      </c>
      <c r="E4751" s="1">
        <v>23.0</v>
      </c>
      <c r="F4751" s="1" t="s">
        <v>4774</v>
      </c>
      <c r="G4751" s="1">
        <v>0.392386859373</v>
      </c>
    </row>
    <row r="4752" ht="15.75" customHeight="1">
      <c r="A4752" s="1" t="str">
        <f t="shared" si="398"/>
        <v>EXOC7</v>
      </c>
      <c r="B4752" s="1" t="s">
        <v>39</v>
      </c>
      <c r="C4752" s="1">
        <v>7.4099657E7</v>
      </c>
      <c r="D4752" s="1" t="s">
        <v>8</v>
      </c>
      <c r="E4752" s="1">
        <v>24.0</v>
      </c>
      <c r="F4752" s="1" t="s">
        <v>4775</v>
      </c>
      <c r="G4752" s="1">
        <v>1.0142364994</v>
      </c>
    </row>
    <row r="4753" ht="15.75" customHeight="1">
      <c r="A4753" s="1" t="str">
        <f t="shared" si="398"/>
        <v>EXOC7</v>
      </c>
      <c r="B4753" s="1" t="s">
        <v>39</v>
      </c>
      <c r="C4753" s="1">
        <v>7.4099736E7</v>
      </c>
      <c r="D4753" s="1" t="s">
        <v>8</v>
      </c>
      <c r="E4753" s="1">
        <v>22.0</v>
      </c>
      <c r="F4753" s="1" t="s">
        <v>4776</v>
      </c>
      <c r="G4753" s="1">
        <v>0.393358246265</v>
      </c>
    </row>
    <row r="4754" ht="15.75" customHeight="1">
      <c r="A4754" s="1" t="str">
        <f t="shared" si="398"/>
        <v>EXOC7</v>
      </c>
      <c r="B4754" s="1" t="s">
        <v>39</v>
      </c>
      <c r="C4754" s="1">
        <v>7.4099754E7</v>
      </c>
      <c r="D4754" s="1" t="s">
        <v>8</v>
      </c>
      <c r="E4754" s="1">
        <v>24.0</v>
      </c>
      <c r="F4754" s="1" t="s">
        <v>4777</v>
      </c>
      <c r="G4754" s="1">
        <v>0.302862440737</v>
      </c>
    </row>
    <row r="4755" ht="15.75" customHeight="1">
      <c r="A4755" s="1" t="str">
        <f t="shared" si="398"/>
        <v>EXOC7</v>
      </c>
      <c r="B4755" s="1" t="s">
        <v>39</v>
      </c>
      <c r="C4755" s="1">
        <v>7.4099784E7</v>
      </c>
      <c r="D4755" s="1" t="s">
        <v>8</v>
      </c>
      <c r="E4755" s="1">
        <v>24.0</v>
      </c>
      <c r="F4755" s="1" t="s">
        <v>4778</v>
      </c>
      <c r="G4755" s="1">
        <v>0.21909666815</v>
      </c>
    </row>
    <row r="4756" ht="15.75" customHeight="1">
      <c r="A4756" s="1" t="str">
        <f t="shared" si="398"/>
        <v>EXOC7</v>
      </c>
      <c r="B4756" s="1" t="s">
        <v>39</v>
      </c>
      <c r="C4756" s="1">
        <v>7.4099798E7</v>
      </c>
      <c r="D4756" s="1" t="s">
        <v>8</v>
      </c>
      <c r="E4756" s="1">
        <v>24.0</v>
      </c>
      <c r="F4756" s="1" t="s">
        <v>4779</v>
      </c>
      <c r="G4756" s="1">
        <v>1.1064884543</v>
      </c>
    </row>
    <row r="4757" ht="15.75" customHeight="1">
      <c r="A4757" s="1" t="str">
        <f t="shared" si="398"/>
        <v>EXOC7</v>
      </c>
      <c r="B4757" s="1" t="s">
        <v>39</v>
      </c>
      <c r="C4757" s="1">
        <v>7.4099608E7</v>
      </c>
      <c r="D4757" s="1" t="s">
        <v>14</v>
      </c>
      <c r="E4757" s="1">
        <v>25.0</v>
      </c>
      <c r="F4757" s="1" t="s">
        <v>4780</v>
      </c>
      <c r="G4757" s="1">
        <v>-0.394306455642</v>
      </c>
    </row>
    <row r="4758" ht="15.75" customHeight="1">
      <c r="A4758" s="1" t="str">
        <f t="shared" si="398"/>
        <v>EXOC7</v>
      </c>
      <c r="B4758" s="1" t="s">
        <v>39</v>
      </c>
      <c r="C4758" s="1">
        <v>7.4099789E7</v>
      </c>
      <c r="D4758" s="1" t="s">
        <v>14</v>
      </c>
      <c r="E4758" s="1">
        <v>24.0</v>
      </c>
      <c r="F4758" s="1" t="s">
        <v>4781</v>
      </c>
      <c r="G4758" s="1">
        <v>0.879275046294</v>
      </c>
    </row>
    <row r="4759" ht="15.75" customHeight="1">
      <c r="A4759" s="1" t="str">
        <f t="shared" ref="A4759:A4768" si="399">"EXOSC10"</f>
        <v>EXOSC10</v>
      </c>
      <c r="B4759" s="1" t="s">
        <v>108</v>
      </c>
      <c r="C4759" s="1">
        <v>1.1159927E7</v>
      </c>
      <c r="D4759" s="1" t="s">
        <v>14</v>
      </c>
      <c r="E4759" s="1">
        <v>24.0</v>
      </c>
      <c r="F4759" s="1" t="s">
        <v>4782</v>
      </c>
      <c r="G4759" s="1">
        <v>0.849096742599</v>
      </c>
    </row>
    <row r="4760" ht="15.75" customHeight="1">
      <c r="A4760" s="1" t="str">
        <f t="shared" si="399"/>
        <v>EXOSC10</v>
      </c>
      <c r="B4760" s="1" t="s">
        <v>108</v>
      </c>
      <c r="C4760" s="1">
        <v>1.1159667E7</v>
      </c>
      <c r="D4760" s="1" t="s">
        <v>8</v>
      </c>
      <c r="E4760" s="1">
        <v>24.0</v>
      </c>
      <c r="F4760" s="1" t="s">
        <v>4783</v>
      </c>
      <c r="G4760" s="1">
        <v>0.715080704171</v>
      </c>
    </row>
    <row r="4761" ht="15.75" customHeight="1">
      <c r="A4761" s="1" t="str">
        <f t="shared" si="399"/>
        <v>EXOSC10</v>
      </c>
      <c r="B4761" s="1" t="s">
        <v>108</v>
      </c>
      <c r="C4761" s="1">
        <v>1.115994E7</v>
      </c>
      <c r="D4761" s="1" t="s">
        <v>14</v>
      </c>
      <c r="E4761" s="1">
        <v>24.0</v>
      </c>
      <c r="F4761" s="1" t="s">
        <v>4784</v>
      </c>
      <c r="G4761" s="1">
        <v>0.434346970992</v>
      </c>
    </row>
    <row r="4762" ht="15.75" customHeight="1">
      <c r="A4762" s="1" t="str">
        <f t="shared" si="399"/>
        <v>EXOSC10</v>
      </c>
      <c r="B4762" s="1" t="s">
        <v>108</v>
      </c>
      <c r="C4762" s="1">
        <v>1.1159878E7</v>
      </c>
      <c r="D4762" s="1" t="s">
        <v>14</v>
      </c>
      <c r="E4762" s="1">
        <v>24.0</v>
      </c>
      <c r="F4762" s="1" t="s">
        <v>4785</v>
      </c>
      <c r="G4762" s="1">
        <v>0.60718401001</v>
      </c>
    </row>
    <row r="4763" ht="15.75" customHeight="1">
      <c r="A4763" s="1" t="str">
        <f t="shared" si="399"/>
        <v>EXOSC10</v>
      </c>
      <c r="B4763" s="1" t="s">
        <v>108</v>
      </c>
      <c r="C4763" s="1">
        <v>1.1159863E7</v>
      </c>
      <c r="D4763" s="1" t="s">
        <v>14</v>
      </c>
      <c r="E4763" s="1">
        <v>24.0</v>
      </c>
      <c r="F4763" s="1" t="s">
        <v>4786</v>
      </c>
      <c r="G4763" s="1">
        <v>1.43582255323</v>
      </c>
    </row>
    <row r="4764" ht="15.75" customHeight="1">
      <c r="A4764" s="1" t="str">
        <f t="shared" si="399"/>
        <v>EXOSC10</v>
      </c>
      <c r="B4764" s="1" t="s">
        <v>108</v>
      </c>
      <c r="C4764" s="1">
        <v>1.1159835E7</v>
      </c>
      <c r="D4764" s="1" t="s">
        <v>14</v>
      </c>
      <c r="E4764" s="1">
        <v>24.0</v>
      </c>
      <c r="F4764" s="1" t="s">
        <v>4787</v>
      </c>
      <c r="G4764" s="1">
        <v>0.0985585218865</v>
      </c>
    </row>
    <row r="4765" ht="15.75" customHeight="1">
      <c r="A4765" s="1" t="str">
        <f t="shared" si="399"/>
        <v>EXOSC10</v>
      </c>
      <c r="B4765" s="1" t="s">
        <v>108</v>
      </c>
      <c r="C4765" s="1">
        <v>1.1159904E7</v>
      </c>
      <c r="D4765" s="1" t="s">
        <v>14</v>
      </c>
      <c r="E4765" s="1">
        <v>24.0</v>
      </c>
      <c r="F4765" s="1" t="s">
        <v>4788</v>
      </c>
      <c r="G4765" s="1">
        <v>-0.0170658605331</v>
      </c>
    </row>
    <row r="4766" ht="15.75" customHeight="1">
      <c r="A4766" s="1" t="str">
        <f t="shared" si="399"/>
        <v>EXOSC10</v>
      </c>
      <c r="B4766" s="1" t="s">
        <v>108</v>
      </c>
      <c r="C4766" s="1">
        <v>1.1159764E7</v>
      </c>
      <c r="D4766" s="1" t="s">
        <v>8</v>
      </c>
      <c r="E4766" s="1">
        <v>24.0</v>
      </c>
      <c r="F4766" s="1" t="s">
        <v>4789</v>
      </c>
      <c r="G4766" s="1">
        <v>0.161151319826</v>
      </c>
    </row>
    <row r="4767" ht="15.75" customHeight="1">
      <c r="A4767" s="1" t="str">
        <f t="shared" si="399"/>
        <v>EXOSC10</v>
      </c>
      <c r="B4767" s="1" t="s">
        <v>108</v>
      </c>
      <c r="C4767" s="1">
        <v>1.1159754E7</v>
      </c>
      <c r="D4767" s="1" t="s">
        <v>8</v>
      </c>
      <c r="E4767" s="1">
        <v>23.0</v>
      </c>
      <c r="F4767" s="1" t="s">
        <v>4790</v>
      </c>
      <c r="G4767" s="1">
        <v>-0.0959395930064</v>
      </c>
    </row>
    <row r="4768" ht="15.75" customHeight="1">
      <c r="A4768" s="1" t="str">
        <f t="shared" si="399"/>
        <v>EXOSC10</v>
      </c>
      <c r="B4768" s="1" t="s">
        <v>108</v>
      </c>
      <c r="C4768" s="1">
        <v>1.1159952E7</v>
      </c>
      <c r="D4768" s="1" t="s">
        <v>8</v>
      </c>
      <c r="E4768" s="1">
        <v>23.0</v>
      </c>
      <c r="F4768" s="1" t="s">
        <v>4791</v>
      </c>
      <c r="G4768" s="1">
        <v>0.0721892640942</v>
      </c>
    </row>
    <row r="4769" ht="15.75" customHeight="1">
      <c r="A4769" s="1" t="str">
        <f t="shared" ref="A4769:A4783" si="400">"EXOSC2"</f>
        <v>EXOSC2</v>
      </c>
      <c r="B4769" s="1" t="s">
        <v>298</v>
      </c>
      <c r="C4769" s="1">
        <v>1.33569346E8</v>
      </c>
      <c r="D4769" s="1" t="s">
        <v>14</v>
      </c>
      <c r="E4769" s="1">
        <v>24.0</v>
      </c>
      <c r="F4769" s="1" t="s">
        <v>4792</v>
      </c>
      <c r="G4769" s="1">
        <v>0.00402466168686</v>
      </c>
    </row>
    <row r="4770" ht="15.75" customHeight="1">
      <c r="A4770" s="1" t="str">
        <f t="shared" si="400"/>
        <v>EXOSC2</v>
      </c>
      <c r="B4770" s="1" t="s">
        <v>298</v>
      </c>
      <c r="C4770" s="1">
        <v>1.33569109E8</v>
      </c>
      <c r="D4770" s="1" t="s">
        <v>8</v>
      </c>
      <c r="E4770" s="1">
        <v>24.0</v>
      </c>
      <c r="F4770" s="1" t="s">
        <v>4793</v>
      </c>
      <c r="G4770" s="1">
        <v>-0.00679399346465</v>
      </c>
    </row>
    <row r="4771" ht="15.75" customHeight="1">
      <c r="A4771" s="1" t="str">
        <f t="shared" si="400"/>
        <v>EXOSC2</v>
      </c>
      <c r="B4771" s="1" t="s">
        <v>298</v>
      </c>
      <c r="C4771" s="1">
        <v>1.3356914E8</v>
      </c>
      <c r="D4771" s="1" t="s">
        <v>8</v>
      </c>
      <c r="E4771" s="1">
        <v>24.0</v>
      </c>
      <c r="F4771" s="1" t="s">
        <v>4794</v>
      </c>
      <c r="G4771" s="1">
        <v>0.38417860802</v>
      </c>
    </row>
    <row r="4772" ht="15.75" customHeight="1">
      <c r="A4772" s="1" t="str">
        <f t="shared" si="400"/>
        <v>EXOSC2</v>
      </c>
      <c r="B4772" s="1" t="s">
        <v>298</v>
      </c>
      <c r="C4772" s="1">
        <v>1.33569139E8</v>
      </c>
      <c r="D4772" s="1" t="s">
        <v>8</v>
      </c>
      <c r="E4772" s="1">
        <v>22.0</v>
      </c>
      <c r="F4772" s="1" t="s">
        <v>4795</v>
      </c>
      <c r="G4772" s="1">
        <v>1.01410505241</v>
      </c>
    </row>
    <row r="4773" ht="15.75" customHeight="1">
      <c r="A4773" s="1" t="str">
        <f t="shared" si="400"/>
        <v>EXOSC2</v>
      </c>
      <c r="B4773" s="1" t="s">
        <v>298</v>
      </c>
      <c r="C4773" s="1">
        <v>1.33569199E8</v>
      </c>
      <c r="D4773" s="1" t="s">
        <v>8</v>
      </c>
      <c r="E4773" s="1">
        <v>24.0</v>
      </c>
      <c r="F4773" s="1" t="s">
        <v>4796</v>
      </c>
      <c r="G4773" s="1">
        <v>1.10151197498</v>
      </c>
    </row>
    <row r="4774" ht="15.75" customHeight="1">
      <c r="A4774" s="1" t="str">
        <f t="shared" si="400"/>
        <v>EXOSC2</v>
      </c>
      <c r="B4774" s="1" t="s">
        <v>298</v>
      </c>
      <c r="C4774" s="1">
        <v>1.3356917E8</v>
      </c>
      <c r="D4774" s="1" t="s">
        <v>14</v>
      </c>
      <c r="E4774" s="1">
        <v>23.0</v>
      </c>
      <c r="F4774" s="1" t="s">
        <v>4797</v>
      </c>
      <c r="G4774" s="1">
        <v>0.370342419034</v>
      </c>
    </row>
    <row r="4775" ht="15.75" customHeight="1">
      <c r="A4775" s="1" t="str">
        <f t="shared" si="400"/>
        <v>EXOSC2</v>
      </c>
      <c r="B4775" s="1" t="s">
        <v>298</v>
      </c>
      <c r="C4775" s="1">
        <v>1.33569232E8</v>
      </c>
      <c r="D4775" s="1" t="s">
        <v>14</v>
      </c>
      <c r="E4775" s="1">
        <v>24.0</v>
      </c>
      <c r="F4775" s="1" t="s">
        <v>4798</v>
      </c>
      <c r="G4775" s="1">
        <v>0.51816995928</v>
      </c>
    </row>
    <row r="4776" ht="15.75" customHeight="1">
      <c r="A4776" s="1" t="str">
        <f t="shared" si="400"/>
        <v>EXOSC2</v>
      </c>
      <c r="B4776" s="1" t="s">
        <v>298</v>
      </c>
      <c r="C4776" s="1">
        <v>1.33569268E8</v>
      </c>
      <c r="D4776" s="1" t="s">
        <v>14</v>
      </c>
      <c r="E4776" s="1">
        <v>23.0</v>
      </c>
      <c r="F4776" s="1" t="s">
        <v>4799</v>
      </c>
      <c r="G4776" s="1">
        <v>0.607184209828</v>
      </c>
    </row>
    <row r="4777" ht="15.75" customHeight="1">
      <c r="A4777" s="1" t="str">
        <f t="shared" si="400"/>
        <v>EXOSC2</v>
      </c>
      <c r="B4777" s="1" t="s">
        <v>298</v>
      </c>
      <c r="C4777" s="1">
        <v>1.33569283E8</v>
      </c>
      <c r="D4777" s="1" t="s">
        <v>14</v>
      </c>
      <c r="E4777" s="1">
        <v>23.0</v>
      </c>
      <c r="F4777" s="1" t="s">
        <v>4800</v>
      </c>
      <c r="G4777" s="1">
        <v>0.378804502713</v>
      </c>
    </row>
    <row r="4778" ht="15.75" customHeight="1">
      <c r="A4778" s="1" t="str">
        <f t="shared" si="400"/>
        <v>EXOSC2</v>
      </c>
      <c r="B4778" s="1" t="s">
        <v>298</v>
      </c>
      <c r="C4778" s="1">
        <v>1.3356929E8</v>
      </c>
      <c r="D4778" s="1" t="s">
        <v>14</v>
      </c>
      <c r="E4778" s="1">
        <v>24.0</v>
      </c>
      <c r="F4778" s="1" t="s">
        <v>4801</v>
      </c>
      <c r="G4778" s="1">
        <v>0.0218327176423</v>
      </c>
    </row>
    <row r="4779" ht="15.75" customHeight="1">
      <c r="A4779" s="1" t="str">
        <f t="shared" si="400"/>
        <v>EXOSC2</v>
      </c>
      <c r="B4779" s="1" t="s">
        <v>298</v>
      </c>
      <c r="C4779" s="1">
        <v>1.33569173E8</v>
      </c>
      <c r="D4779" s="1" t="s">
        <v>8</v>
      </c>
      <c r="E4779" s="1">
        <v>24.0</v>
      </c>
      <c r="F4779" s="1" t="s">
        <v>4802</v>
      </c>
      <c r="G4779" s="1">
        <v>0.380255849123</v>
      </c>
    </row>
    <row r="4780" ht="15.75" customHeight="1">
      <c r="A4780" s="1" t="str">
        <f t="shared" si="400"/>
        <v>EXOSC2</v>
      </c>
      <c r="B4780" s="1" t="s">
        <v>298</v>
      </c>
      <c r="C4780" s="1">
        <v>1.33569367E8</v>
      </c>
      <c r="D4780" s="1" t="s">
        <v>14</v>
      </c>
      <c r="E4780" s="1">
        <v>23.0</v>
      </c>
      <c r="F4780" s="1" t="s">
        <v>4803</v>
      </c>
      <c r="G4780" s="1">
        <v>0.289467468323</v>
      </c>
    </row>
    <row r="4781" ht="15.75" customHeight="1">
      <c r="A4781" s="1" t="str">
        <f t="shared" si="400"/>
        <v>EXOSC2</v>
      </c>
      <c r="B4781" s="1" t="s">
        <v>298</v>
      </c>
      <c r="C4781" s="1">
        <v>1.33569262E8</v>
      </c>
      <c r="D4781" s="1" t="s">
        <v>8</v>
      </c>
      <c r="E4781" s="1">
        <v>24.0</v>
      </c>
      <c r="F4781" s="1" t="s">
        <v>4804</v>
      </c>
      <c r="G4781" s="1">
        <v>0.884382972613</v>
      </c>
    </row>
    <row r="4782" ht="15.75" customHeight="1">
      <c r="A4782" s="1" t="str">
        <f t="shared" si="400"/>
        <v>EXOSC2</v>
      </c>
      <c r="B4782" s="1" t="s">
        <v>298</v>
      </c>
      <c r="C4782" s="1">
        <v>1.3356929E8</v>
      </c>
      <c r="D4782" s="1" t="s">
        <v>14</v>
      </c>
      <c r="E4782" s="1">
        <v>23.0</v>
      </c>
      <c r="F4782" s="1" t="s">
        <v>4805</v>
      </c>
      <c r="G4782" s="1">
        <v>0.00460029265084</v>
      </c>
    </row>
    <row r="4783" ht="15.75" customHeight="1">
      <c r="A4783" s="1" t="str">
        <f t="shared" si="400"/>
        <v>EXOSC2</v>
      </c>
      <c r="B4783" s="1" t="s">
        <v>298</v>
      </c>
      <c r="C4783" s="1">
        <v>1.33569407E8</v>
      </c>
      <c r="D4783" s="1" t="s">
        <v>14</v>
      </c>
      <c r="E4783" s="1">
        <v>24.0</v>
      </c>
      <c r="F4783" s="1" t="s">
        <v>4806</v>
      </c>
      <c r="G4783" s="1">
        <v>0.723983708784</v>
      </c>
    </row>
    <row r="4784" ht="15.75" customHeight="1">
      <c r="A4784" s="1" t="str">
        <f t="shared" ref="A4784:A4800" si="401">"EXOSC3"</f>
        <v>EXOSC3</v>
      </c>
      <c r="B4784" s="1" t="s">
        <v>298</v>
      </c>
      <c r="C4784" s="1">
        <v>3.7784803E7</v>
      </c>
      <c r="D4784" s="1" t="s">
        <v>8</v>
      </c>
      <c r="E4784" s="1">
        <v>24.0</v>
      </c>
      <c r="F4784" s="1" t="s">
        <v>4807</v>
      </c>
      <c r="G4784" s="1">
        <v>0.339927484792</v>
      </c>
    </row>
    <row r="4785" ht="15.75" customHeight="1">
      <c r="A4785" s="1" t="str">
        <f t="shared" si="401"/>
        <v>EXOSC3</v>
      </c>
      <c r="B4785" s="1" t="s">
        <v>298</v>
      </c>
      <c r="C4785" s="1">
        <v>3.7784825E7</v>
      </c>
      <c r="D4785" s="1" t="s">
        <v>8</v>
      </c>
      <c r="E4785" s="1">
        <v>24.0</v>
      </c>
      <c r="F4785" s="1" t="s">
        <v>4808</v>
      </c>
      <c r="G4785" s="1">
        <v>-0.0313520230772</v>
      </c>
    </row>
    <row r="4786" ht="15.75" customHeight="1">
      <c r="A4786" s="1" t="str">
        <f t="shared" si="401"/>
        <v>EXOSC3</v>
      </c>
      <c r="B4786" s="1" t="s">
        <v>298</v>
      </c>
      <c r="C4786" s="1">
        <v>3.7784954E7</v>
      </c>
      <c r="D4786" s="1" t="s">
        <v>14</v>
      </c>
      <c r="E4786" s="1">
        <v>24.0</v>
      </c>
      <c r="F4786" s="1" t="s">
        <v>4809</v>
      </c>
      <c r="G4786" s="1">
        <v>0.528803394253</v>
      </c>
    </row>
    <row r="4787" ht="15.75" customHeight="1">
      <c r="A4787" s="1" t="str">
        <f t="shared" si="401"/>
        <v>EXOSC3</v>
      </c>
      <c r="B4787" s="1" t="s">
        <v>298</v>
      </c>
      <c r="C4787" s="1">
        <v>3.7784909E7</v>
      </c>
      <c r="D4787" s="1" t="s">
        <v>14</v>
      </c>
      <c r="E4787" s="1">
        <v>24.0</v>
      </c>
      <c r="F4787" s="1" t="s">
        <v>4810</v>
      </c>
      <c r="G4787" s="1">
        <v>0.0740229118075</v>
      </c>
    </row>
    <row r="4788" ht="15.75" customHeight="1">
      <c r="A4788" s="1" t="str">
        <f t="shared" si="401"/>
        <v>EXOSC3</v>
      </c>
      <c r="B4788" s="1" t="s">
        <v>298</v>
      </c>
      <c r="C4788" s="1">
        <v>3.7785037E7</v>
      </c>
      <c r="D4788" s="1" t="s">
        <v>8</v>
      </c>
      <c r="E4788" s="1">
        <v>24.0</v>
      </c>
      <c r="F4788" s="1" t="s">
        <v>4811</v>
      </c>
      <c r="G4788" s="1">
        <v>1.17027552089</v>
      </c>
    </row>
    <row r="4789" ht="15.75" customHeight="1">
      <c r="A4789" s="1" t="str">
        <f t="shared" si="401"/>
        <v>EXOSC3</v>
      </c>
      <c r="B4789" s="1" t="s">
        <v>298</v>
      </c>
      <c r="C4789" s="1">
        <v>3.7784854E7</v>
      </c>
      <c r="D4789" s="1" t="s">
        <v>8</v>
      </c>
      <c r="E4789" s="1">
        <v>23.0</v>
      </c>
      <c r="F4789" s="1" t="s">
        <v>4812</v>
      </c>
      <c r="G4789" s="1">
        <v>0.0366547900769</v>
      </c>
    </row>
    <row r="4790" ht="15.75" customHeight="1">
      <c r="A4790" s="1" t="str">
        <f t="shared" si="401"/>
        <v>EXOSC3</v>
      </c>
      <c r="B4790" s="1" t="s">
        <v>298</v>
      </c>
      <c r="C4790" s="1">
        <v>3.7785016E7</v>
      </c>
      <c r="D4790" s="1" t="s">
        <v>8</v>
      </c>
      <c r="E4790" s="1">
        <v>22.0</v>
      </c>
      <c r="F4790" s="1" t="s">
        <v>4813</v>
      </c>
      <c r="G4790" s="1">
        <v>0.531073157868</v>
      </c>
    </row>
    <row r="4791" ht="15.75" customHeight="1">
      <c r="A4791" s="1" t="str">
        <f t="shared" si="401"/>
        <v>EXOSC3</v>
      </c>
      <c r="B4791" s="1" t="s">
        <v>298</v>
      </c>
      <c r="C4791" s="1">
        <v>3.7785052E7</v>
      </c>
      <c r="D4791" s="1" t="s">
        <v>8</v>
      </c>
      <c r="E4791" s="1">
        <v>22.0</v>
      </c>
      <c r="F4791" s="1" t="s">
        <v>4814</v>
      </c>
      <c r="G4791" s="1">
        <v>0.0241870101562</v>
      </c>
    </row>
    <row r="4792" ht="15.75" customHeight="1">
      <c r="A4792" s="1" t="str">
        <f t="shared" si="401"/>
        <v>EXOSC3</v>
      </c>
      <c r="B4792" s="1" t="s">
        <v>298</v>
      </c>
      <c r="C4792" s="1">
        <v>3.7784803E7</v>
      </c>
      <c r="D4792" s="1" t="s">
        <v>8</v>
      </c>
      <c r="E4792" s="1">
        <v>23.0</v>
      </c>
      <c r="F4792" s="1" t="s">
        <v>4815</v>
      </c>
      <c r="G4792" s="1">
        <v>0.41606819995</v>
      </c>
    </row>
    <row r="4793" ht="15.75" customHeight="1">
      <c r="A4793" s="1" t="str">
        <f t="shared" si="401"/>
        <v>EXOSC3</v>
      </c>
      <c r="B4793" s="1" t="s">
        <v>298</v>
      </c>
      <c r="C4793" s="1">
        <v>3.7784815E7</v>
      </c>
      <c r="D4793" s="1" t="s">
        <v>8</v>
      </c>
      <c r="E4793" s="1">
        <v>24.0</v>
      </c>
      <c r="F4793" s="1" t="s">
        <v>4816</v>
      </c>
      <c r="G4793" s="1">
        <v>0.118451341098</v>
      </c>
    </row>
    <row r="4794" ht="15.75" customHeight="1">
      <c r="A4794" s="1" t="str">
        <f t="shared" si="401"/>
        <v>EXOSC3</v>
      </c>
      <c r="B4794" s="1" t="s">
        <v>298</v>
      </c>
      <c r="C4794" s="1">
        <v>3.7784832E7</v>
      </c>
      <c r="D4794" s="1" t="s">
        <v>8</v>
      </c>
      <c r="E4794" s="1">
        <v>23.0</v>
      </c>
      <c r="F4794" s="1" t="s">
        <v>4817</v>
      </c>
      <c r="G4794" s="1">
        <v>0.116313356887</v>
      </c>
    </row>
    <row r="4795" ht="15.75" customHeight="1">
      <c r="A4795" s="1" t="str">
        <f t="shared" si="401"/>
        <v>EXOSC3</v>
      </c>
      <c r="B4795" s="1" t="s">
        <v>298</v>
      </c>
      <c r="C4795" s="1">
        <v>3.7785037E7</v>
      </c>
      <c r="D4795" s="1" t="s">
        <v>8</v>
      </c>
      <c r="E4795" s="1">
        <v>23.0</v>
      </c>
      <c r="F4795" s="1" t="s">
        <v>4818</v>
      </c>
      <c r="G4795" s="1">
        <v>1.29865132124</v>
      </c>
    </row>
    <row r="4796" ht="15.75" customHeight="1">
      <c r="A4796" s="1" t="str">
        <f t="shared" si="401"/>
        <v>EXOSC3</v>
      </c>
      <c r="B4796" s="1" t="s">
        <v>298</v>
      </c>
      <c r="C4796" s="1">
        <v>3.7785059E7</v>
      </c>
      <c r="D4796" s="1" t="s">
        <v>8</v>
      </c>
      <c r="E4796" s="1">
        <v>24.0</v>
      </c>
      <c r="F4796" s="1" t="s">
        <v>4819</v>
      </c>
      <c r="G4796" s="1">
        <v>0.0478440397663</v>
      </c>
    </row>
    <row r="4797" ht="15.75" customHeight="1">
      <c r="A4797" s="1" t="str">
        <f t="shared" si="401"/>
        <v>EXOSC3</v>
      </c>
      <c r="B4797" s="1" t="s">
        <v>298</v>
      </c>
      <c r="C4797" s="1">
        <v>3.7784831E7</v>
      </c>
      <c r="D4797" s="1" t="s">
        <v>14</v>
      </c>
      <c r="E4797" s="1">
        <v>23.0</v>
      </c>
      <c r="F4797" s="1" t="s">
        <v>4820</v>
      </c>
      <c r="G4797" s="1">
        <v>-0.0139860314058</v>
      </c>
    </row>
    <row r="4798" ht="15.75" customHeight="1">
      <c r="A4798" s="1" t="str">
        <f t="shared" si="401"/>
        <v>EXOSC3</v>
      </c>
      <c r="B4798" s="1" t="s">
        <v>298</v>
      </c>
      <c r="C4798" s="1">
        <v>3.7784879E7</v>
      </c>
      <c r="D4798" s="1" t="s">
        <v>14</v>
      </c>
      <c r="E4798" s="1">
        <v>23.0</v>
      </c>
      <c r="F4798" s="1" t="s">
        <v>4821</v>
      </c>
      <c r="G4798" s="1">
        <v>-0.0955524964776</v>
      </c>
    </row>
    <row r="4799" ht="15.75" customHeight="1">
      <c r="A4799" s="1" t="str">
        <f t="shared" si="401"/>
        <v>EXOSC3</v>
      </c>
      <c r="B4799" s="1" t="s">
        <v>298</v>
      </c>
      <c r="C4799" s="1">
        <v>3.7785031E7</v>
      </c>
      <c r="D4799" s="1" t="s">
        <v>14</v>
      </c>
      <c r="E4799" s="1">
        <v>23.0</v>
      </c>
      <c r="F4799" s="1" t="s">
        <v>4822</v>
      </c>
      <c r="G4799" s="1">
        <v>0.424689543766</v>
      </c>
    </row>
    <row r="4800" ht="15.75" customHeight="1">
      <c r="A4800" s="1" t="str">
        <f t="shared" si="401"/>
        <v>EXOSC3</v>
      </c>
      <c r="B4800" s="1" t="s">
        <v>298</v>
      </c>
      <c r="C4800" s="1">
        <v>3.7785068E7</v>
      </c>
      <c r="D4800" s="1" t="s">
        <v>14</v>
      </c>
      <c r="E4800" s="1">
        <v>23.0</v>
      </c>
      <c r="F4800" s="1" t="s">
        <v>4823</v>
      </c>
      <c r="G4800" s="1">
        <v>-0.0469694226095</v>
      </c>
    </row>
    <row r="4801" ht="15.75" customHeight="1">
      <c r="A4801" s="1" t="str">
        <f t="shared" ref="A4801:A4810" si="402">"EXOSC4"</f>
        <v>EXOSC4</v>
      </c>
      <c r="B4801" s="1" t="s">
        <v>779</v>
      </c>
      <c r="C4801" s="1">
        <v>1.45133515E8</v>
      </c>
      <c r="D4801" s="1" t="s">
        <v>14</v>
      </c>
      <c r="E4801" s="1">
        <v>23.0</v>
      </c>
      <c r="F4801" s="1" t="s">
        <v>4824</v>
      </c>
      <c r="G4801" s="1">
        <v>0.0455733689711</v>
      </c>
    </row>
    <row r="4802" ht="15.75" customHeight="1">
      <c r="A4802" s="1" t="str">
        <f t="shared" si="402"/>
        <v>EXOSC4</v>
      </c>
      <c r="B4802" s="1" t="s">
        <v>779</v>
      </c>
      <c r="C4802" s="1">
        <v>1.45133818E8</v>
      </c>
      <c r="D4802" s="1" t="s">
        <v>14</v>
      </c>
      <c r="E4802" s="1">
        <v>24.0</v>
      </c>
      <c r="F4802" s="1" t="s">
        <v>4825</v>
      </c>
      <c r="G4802" s="1">
        <v>0.165426588151</v>
      </c>
    </row>
    <row r="4803" ht="15.75" customHeight="1">
      <c r="A4803" s="1" t="str">
        <f t="shared" si="402"/>
        <v>EXOSC4</v>
      </c>
      <c r="B4803" s="1" t="s">
        <v>779</v>
      </c>
      <c r="C4803" s="1">
        <v>1.45133802E8</v>
      </c>
      <c r="D4803" s="1" t="s">
        <v>14</v>
      </c>
      <c r="E4803" s="1">
        <v>22.0</v>
      </c>
      <c r="F4803" s="1" t="s">
        <v>4826</v>
      </c>
      <c r="G4803" s="1">
        <v>0.24089465627</v>
      </c>
    </row>
    <row r="4804" ht="15.75" customHeight="1">
      <c r="A4804" s="1" t="str">
        <f t="shared" si="402"/>
        <v>EXOSC4</v>
      </c>
      <c r="B4804" s="1" t="s">
        <v>779</v>
      </c>
      <c r="C4804" s="1">
        <v>1.45133745E8</v>
      </c>
      <c r="D4804" s="1" t="s">
        <v>14</v>
      </c>
      <c r="E4804" s="1">
        <v>23.0</v>
      </c>
      <c r="F4804" s="1" t="s">
        <v>4827</v>
      </c>
      <c r="G4804" s="1">
        <v>0.24100050977</v>
      </c>
    </row>
    <row r="4805" ht="15.75" customHeight="1">
      <c r="A4805" s="1" t="str">
        <f t="shared" si="402"/>
        <v>EXOSC4</v>
      </c>
      <c r="B4805" s="1" t="s">
        <v>779</v>
      </c>
      <c r="C4805" s="1">
        <v>1.45133719E8</v>
      </c>
      <c r="D4805" s="1" t="s">
        <v>14</v>
      </c>
      <c r="E4805" s="1">
        <v>22.0</v>
      </c>
      <c r="F4805" s="1" t="s">
        <v>4828</v>
      </c>
      <c r="G4805" s="1">
        <v>0.0336148739455</v>
      </c>
    </row>
    <row r="4806" ht="15.75" customHeight="1">
      <c r="A4806" s="1" t="str">
        <f t="shared" si="402"/>
        <v>EXOSC4</v>
      </c>
      <c r="B4806" s="1" t="s">
        <v>779</v>
      </c>
      <c r="C4806" s="1">
        <v>1.45133524E8</v>
      </c>
      <c r="D4806" s="1" t="s">
        <v>14</v>
      </c>
      <c r="E4806" s="1">
        <v>24.0</v>
      </c>
      <c r="F4806" s="1" t="s">
        <v>4829</v>
      </c>
      <c r="G4806" s="1">
        <v>-0.0253931126453</v>
      </c>
    </row>
    <row r="4807" ht="15.75" customHeight="1">
      <c r="A4807" s="1" t="str">
        <f t="shared" si="402"/>
        <v>EXOSC4</v>
      </c>
      <c r="B4807" s="1" t="s">
        <v>779</v>
      </c>
      <c r="C4807" s="1">
        <v>1.45133662E8</v>
      </c>
      <c r="D4807" s="1" t="s">
        <v>14</v>
      </c>
      <c r="E4807" s="1">
        <v>24.0</v>
      </c>
      <c r="F4807" s="1" t="s">
        <v>4830</v>
      </c>
      <c r="G4807" s="1">
        <v>1.17172007498</v>
      </c>
    </row>
    <row r="4808" ht="15.75" customHeight="1">
      <c r="A4808" s="1" t="str">
        <f t="shared" si="402"/>
        <v>EXOSC4</v>
      </c>
      <c r="B4808" s="1" t="s">
        <v>779</v>
      </c>
      <c r="C4808" s="1">
        <v>1.45133625E8</v>
      </c>
      <c r="D4808" s="1" t="s">
        <v>14</v>
      </c>
      <c r="E4808" s="1">
        <v>24.0</v>
      </c>
      <c r="F4808" s="1" t="s">
        <v>4831</v>
      </c>
      <c r="G4808" s="1">
        <v>0.122514306838</v>
      </c>
    </row>
    <row r="4809" ht="15.75" customHeight="1">
      <c r="A4809" s="1" t="str">
        <f t="shared" si="402"/>
        <v>EXOSC4</v>
      </c>
      <c r="B4809" s="1" t="s">
        <v>779</v>
      </c>
      <c r="C4809" s="1">
        <v>1.45133666E8</v>
      </c>
      <c r="D4809" s="1" t="s">
        <v>8</v>
      </c>
      <c r="E4809" s="1">
        <v>22.0</v>
      </c>
      <c r="F4809" s="1" t="s">
        <v>4832</v>
      </c>
      <c r="G4809" s="1">
        <v>1.58727941525</v>
      </c>
    </row>
    <row r="4810" ht="15.75" customHeight="1">
      <c r="A4810" s="1" t="str">
        <f t="shared" si="402"/>
        <v>EXOSC4</v>
      </c>
      <c r="B4810" s="1" t="s">
        <v>779</v>
      </c>
      <c r="C4810" s="1">
        <v>1.45133677E8</v>
      </c>
      <c r="D4810" s="1" t="s">
        <v>14</v>
      </c>
      <c r="E4810" s="1">
        <v>24.0</v>
      </c>
      <c r="F4810" s="1" t="s">
        <v>4833</v>
      </c>
      <c r="G4810" s="1">
        <v>0.107281063282</v>
      </c>
    </row>
    <row r="4811" ht="15.75" customHeight="1">
      <c r="A4811" s="1" t="str">
        <f t="shared" ref="A4811:A4820" si="403">"EXOSC5"</f>
        <v>EXOSC5</v>
      </c>
      <c r="B4811" s="1" t="s">
        <v>277</v>
      </c>
      <c r="C4811" s="1">
        <v>4.19032E7</v>
      </c>
      <c r="D4811" s="1" t="s">
        <v>14</v>
      </c>
      <c r="E4811" s="1">
        <v>24.0</v>
      </c>
      <c r="F4811" s="1" t="s">
        <v>4834</v>
      </c>
      <c r="G4811" s="1">
        <v>0.0122126228635</v>
      </c>
    </row>
    <row r="4812" ht="15.75" customHeight="1">
      <c r="A4812" s="1" t="str">
        <f t="shared" si="403"/>
        <v>EXOSC5</v>
      </c>
      <c r="B4812" s="1" t="s">
        <v>277</v>
      </c>
      <c r="C4812" s="1">
        <v>4.1903321E7</v>
      </c>
      <c r="D4812" s="1" t="s">
        <v>14</v>
      </c>
      <c r="E4812" s="1">
        <v>24.0</v>
      </c>
      <c r="F4812" s="1" t="s">
        <v>4835</v>
      </c>
      <c r="G4812" s="1">
        <v>-0.0328621077082</v>
      </c>
    </row>
    <row r="4813" ht="15.75" customHeight="1">
      <c r="A4813" s="1" t="str">
        <f t="shared" si="403"/>
        <v>EXOSC5</v>
      </c>
      <c r="B4813" s="1" t="s">
        <v>277</v>
      </c>
      <c r="C4813" s="1">
        <v>4.1903295E7</v>
      </c>
      <c r="D4813" s="1" t="s">
        <v>14</v>
      </c>
      <c r="E4813" s="1">
        <v>22.0</v>
      </c>
      <c r="F4813" s="1" t="s">
        <v>4836</v>
      </c>
      <c r="G4813" s="1">
        <v>0.91582234436</v>
      </c>
    </row>
    <row r="4814" ht="15.75" customHeight="1">
      <c r="A4814" s="1" t="str">
        <f t="shared" si="403"/>
        <v>EXOSC5</v>
      </c>
      <c r="B4814" s="1" t="s">
        <v>277</v>
      </c>
      <c r="C4814" s="1">
        <v>4.1903275E7</v>
      </c>
      <c r="D4814" s="1" t="s">
        <v>14</v>
      </c>
      <c r="E4814" s="1">
        <v>24.0</v>
      </c>
      <c r="F4814" s="1" t="s">
        <v>4837</v>
      </c>
      <c r="G4814" s="1">
        <v>0.260805073275</v>
      </c>
    </row>
    <row r="4815" ht="15.75" customHeight="1">
      <c r="A4815" s="1" t="str">
        <f t="shared" si="403"/>
        <v>EXOSC5</v>
      </c>
      <c r="B4815" s="1" t="s">
        <v>277</v>
      </c>
      <c r="C4815" s="1">
        <v>4.1903152E7</v>
      </c>
      <c r="D4815" s="1" t="s">
        <v>14</v>
      </c>
      <c r="E4815" s="1">
        <v>23.0</v>
      </c>
      <c r="F4815" s="1" t="s">
        <v>4838</v>
      </c>
      <c r="G4815" s="1">
        <v>-0.0159662007783</v>
      </c>
    </row>
    <row r="4816" ht="15.75" customHeight="1">
      <c r="A4816" s="1" t="str">
        <f t="shared" si="403"/>
        <v>EXOSC5</v>
      </c>
      <c r="B4816" s="1" t="s">
        <v>277</v>
      </c>
      <c r="C4816" s="1">
        <v>4.1903159E7</v>
      </c>
      <c r="D4816" s="1" t="s">
        <v>8</v>
      </c>
      <c r="E4816" s="1">
        <v>23.0</v>
      </c>
      <c r="F4816" s="1" t="s">
        <v>4839</v>
      </c>
      <c r="G4816" s="1">
        <v>0.0533405230507</v>
      </c>
    </row>
    <row r="4817" ht="15.75" customHeight="1">
      <c r="A4817" s="1" t="str">
        <f t="shared" si="403"/>
        <v>EXOSC5</v>
      </c>
      <c r="B4817" s="1" t="s">
        <v>277</v>
      </c>
      <c r="C4817" s="1">
        <v>4.1903243E7</v>
      </c>
      <c r="D4817" s="1" t="s">
        <v>8</v>
      </c>
      <c r="E4817" s="1">
        <v>23.0</v>
      </c>
      <c r="F4817" s="1" t="s">
        <v>4840</v>
      </c>
      <c r="G4817" s="1">
        <v>-0.00736094634206</v>
      </c>
    </row>
    <row r="4818" ht="15.75" customHeight="1">
      <c r="A4818" s="1" t="str">
        <f t="shared" si="403"/>
        <v>EXOSC5</v>
      </c>
      <c r="B4818" s="1" t="s">
        <v>277</v>
      </c>
      <c r="C4818" s="1">
        <v>4.1903223E7</v>
      </c>
      <c r="D4818" s="1" t="s">
        <v>8</v>
      </c>
      <c r="E4818" s="1">
        <v>24.0</v>
      </c>
      <c r="F4818" s="1" t="s">
        <v>4841</v>
      </c>
      <c r="G4818" s="1">
        <v>1.82337258237</v>
      </c>
    </row>
    <row r="4819" ht="15.75" customHeight="1">
      <c r="A4819" s="1" t="str">
        <f t="shared" si="403"/>
        <v>EXOSC5</v>
      </c>
      <c r="B4819" s="1" t="s">
        <v>277</v>
      </c>
      <c r="C4819" s="1">
        <v>4.1903105E7</v>
      </c>
      <c r="D4819" s="1" t="s">
        <v>8</v>
      </c>
      <c r="E4819" s="1">
        <v>24.0</v>
      </c>
      <c r="F4819" s="1" t="s">
        <v>4842</v>
      </c>
      <c r="G4819" s="1">
        <v>0.0564636791002</v>
      </c>
    </row>
    <row r="4820" ht="15.75" customHeight="1">
      <c r="A4820" s="1" t="str">
        <f t="shared" si="403"/>
        <v>EXOSC5</v>
      </c>
      <c r="B4820" s="1" t="s">
        <v>277</v>
      </c>
      <c r="C4820" s="1">
        <v>4.1903138E7</v>
      </c>
      <c r="D4820" s="1" t="s">
        <v>14</v>
      </c>
      <c r="E4820" s="1">
        <v>24.0</v>
      </c>
      <c r="F4820" s="1" t="s">
        <v>4843</v>
      </c>
      <c r="G4820" s="1">
        <v>0.0514105703372</v>
      </c>
    </row>
    <row r="4821" ht="15.75" customHeight="1">
      <c r="A4821" s="1" t="str">
        <f t="shared" ref="A4821:A4830" si="404">"EXOSC6"</f>
        <v>EXOSC6</v>
      </c>
      <c r="B4821" s="1" t="s">
        <v>7</v>
      </c>
      <c r="C4821" s="1">
        <v>7.0285582E7</v>
      </c>
      <c r="D4821" s="1" t="s">
        <v>8</v>
      </c>
      <c r="E4821" s="1">
        <v>24.0</v>
      </c>
      <c r="F4821" s="1" t="s">
        <v>4844</v>
      </c>
      <c r="G4821" s="1">
        <v>0.497261889025</v>
      </c>
    </row>
    <row r="4822" ht="15.75" customHeight="1">
      <c r="A4822" s="1" t="str">
        <f t="shared" si="404"/>
        <v>EXOSC6</v>
      </c>
      <c r="B4822" s="1" t="s">
        <v>7</v>
      </c>
      <c r="C4822" s="1">
        <v>7.028563E7</v>
      </c>
      <c r="D4822" s="1" t="s">
        <v>8</v>
      </c>
      <c r="E4822" s="1">
        <v>24.0</v>
      </c>
      <c r="F4822" s="1" t="s">
        <v>4845</v>
      </c>
      <c r="G4822" s="1">
        <v>0.72560984708</v>
      </c>
    </row>
    <row r="4823" ht="15.75" customHeight="1">
      <c r="A4823" s="1" t="str">
        <f t="shared" si="404"/>
        <v>EXOSC6</v>
      </c>
      <c r="B4823" s="1" t="s">
        <v>7</v>
      </c>
      <c r="C4823" s="1">
        <v>7.0285637E7</v>
      </c>
      <c r="D4823" s="1" t="s">
        <v>8</v>
      </c>
      <c r="E4823" s="1">
        <v>23.0</v>
      </c>
      <c r="F4823" s="1" t="s">
        <v>4846</v>
      </c>
      <c r="G4823" s="1">
        <v>-0.0486192015719</v>
      </c>
    </row>
    <row r="4824" ht="15.75" customHeight="1">
      <c r="A4824" s="1" t="str">
        <f t="shared" si="404"/>
        <v>EXOSC6</v>
      </c>
      <c r="B4824" s="1" t="s">
        <v>7</v>
      </c>
      <c r="C4824" s="1">
        <v>7.028584E7</v>
      </c>
      <c r="D4824" s="1" t="s">
        <v>8</v>
      </c>
      <c r="E4824" s="1">
        <v>23.0</v>
      </c>
      <c r="F4824" s="1" t="s">
        <v>4847</v>
      </c>
      <c r="G4824" s="1">
        <v>0.102576848298</v>
      </c>
    </row>
    <row r="4825" ht="15.75" customHeight="1">
      <c r="A4825" s="1" t="str">
        <f t="shared" si="404"/>
        <v>EXOSC6</v>
      </c>
      <c r="B4825" s="1" t="s">
        <v>7</v>
      </c>
      <c r="C4825" s="1">
        <v>7.0285609E7</v>
      </c>
      <c r="D4825" s="1" t="s">
        <v>14</v>
      </c>
      <c r="E4825" s="1">
        <v>22.0</v>
      </c>
      <c r="F4825" s="1" t="s">
        <v>4848</v>
      </c>
      <c r="G4825" s="1">
        <v>1.51552642521</v>
      </c>
    </row>
    <row r="4826" ht="15.75" customHeight="1">
      <c r="A4826" s="1" t="str">
        <f t="shared" si="404"/>
        <v>EXOSC6</v>
      </c>
      <c r="B4826" s="1" t="s">
        <v>7</v>
      </c>
      <c r="C4826" s="1">
        <v>7.0285713E7</v>
      </c>
      <c r="D4826" s="1" t="s">
        <v>14</v>
      </c>
      <c r="E4826" s="1">
        <v>24.0</v>
      </c>
      <c r="F4826" s="1" t="s">
        <v>4849</v>
      </c>
      <c r="G4826" s="1">
        <v>0.0993405387064</v>
      </c>
    </row>
    <row r="4827" ht="15.75" customHeight="1">
      <c r="A4827" s="1" t="str">
        <f t="shared" si="404"/>
        <v>EXOSC6</v>
      </c>
      <c r="B4827" s="1" t="s">
        <v>7</v>
      </c>
      <c r="C4827" s="1">
        <v>7.0285757E7</v>
      </c>
      <c r="D4827" s="1" t="s">
        <v>14</v>
      </c>
      <c r="E4827" s="1">
        <v>24.0</v>
      </c>
      <c r="F4827" s="1" t="s">
        <v>4850</v>
      </c>
      <c r="G4827" s="1">
        <v>0.63590212739</v>
      </c>
    </row>
    <row r="4828" ht="15.75" customHeight="1">
      <c r="A4828" s="1" t="str">
        <f t="shared" si="404"/>
        <v>EXOSC6</v>
      </c>
      <c r="B4828" s="1" t="s">
        <v>7</v>
      </c>
      <c r="C4828" s="1">
        <v>7.0285779E7</v>
      </c>
      <c r="D4828" s="1" t="s">
        <v>14</v>
      </c>
      <c r="E4828" s="1">
        <v>23.0</v>
      </c>
      <c r="F4828" s="1" t="s">
        <v>4851</v>
      </c>
      <c r="G4828" s="1">
        <v>0.0215180077335</v>
      </c>
    </row>
    <row r="4829" ht="15.75" customHeight="1">
      <c r="A4829" s="1" t="str">
        <f t="shared" si="404"/>
        <v>EXOSC6</v>
      </c>
      <c r="B4829" s="1" t="s">
        <v>7</v>
      </c>
      <c r="C4829" s="1">
        <v>7.0285785E7</v>
      </c>
      <c r="D4829" s="1" t="s">
        <v>14</v>
      </c>
      <c r="E4829" s="1">
        <v>24.0</v>
      </c>
      <c r="F4829" s="1" t="s">
        <v>4852</v>
      </c>
      <c r="G4829" s="1">
        <v>0.0897430185852</v>
      </c>
    </row>
    <row r="4830" ht="15.75" customHeight="1">
      <c r="A4830" s="1" t="str">
        <f t="shared" si="404"/>
        <v>EXOSC6</v>
      </c>
      <c r="B4830" s="1" t="s">
        <v>7</v>
      </c>
      <c r="C4830" s="1">
        <v>7.0285799E7</v>
      </c>
      <c r="D4830" s="1" t="s">
        <v>14</v>
      </c>
      <c r="E4830" s="1">
        <v>24.0</v>
      </c>
      <c r="F4830" s="1" t="s">
        <v>4853</v>
      </c>
      <c r="G4830" s="1">
        <v>0.758863727714</v>
      </c>
    </row>
    <row r="4831" ht="15.75" customHeight="1">
      <c r="A4831" s="1" t="str">
        <f t="shared" ref="A4831:A4840" si="405">"EXOSC9"</f>
        <v>EXOSC9</v>
      </c>
      <c r="B4831" s="1" t="s">
        <v>87</v>
      </c>
      <c r="C4831" s="1">
        <v>1.22722554E8</v>
      </c>
      <c r="D4831" s="1" t="s">
        <v>8</v>
      </c>
      <c r="E4831" s="1">
        <v>24.0</v>
      </c>
      <c r="F4831" s="1" t="s">
        <v>4854</v>
      </c>
      <c r="G4831" s="1">
        <v>0.0674256380045</v>
      </c>
    </row>
    <row r="4832" ht="15.75" customHeight="1">
      <c r="A4832" s="1" t="str">
        <f t="shared" si="405"/>
        <v>EXOSC9</v>
      </c>
      <c r="B4832" s="1" t="s">
        <v>87</v>
      </c>
      <c r="C4832" s="1">
        <v>1.22722742E8</v>
      </c>
      <c r="D4832" s="1" t="s">
        <v>14</v>
      </c>
      <c r="E4832" s="1">
        <v>24.0</v>
      </c>
      <c r="F4832" s="1" t="s">
        <v>4855</v>
      </c>
      <c r="G4832" s="1">
        <v>0.0948256759402</v>
      </c>
    </row>
    <row r="4833" ht="15.75" customHeight="1">
      <c r="A4833" s="1" t="str">
        <f t="shared" si="405"/>
        <v>EXOSC9</v>
      </c>
      <c r="B4833" s="1" t="s">
        <v>87</v>
      </c>
      <c r="C4833" s="1">
        <v>1.22722744E8</v>
      </c>
      <c r="D4833" s="1" t="s">
        <v>14</v>
      </c>
      <c r="E4833" s="1">
        <v>21.0</v>
      </c>
      <c r="F4833" s="1" t="s">
        <v>4856</v>
      </c>
      <c r="G4833" s="1">
        <v>0.551504418639</v>
      </c>
    </row>
    <row r="4834" ht="15.75" customHeight="1">
      <c r="A4834" s="1" t="str">
        <f t="shared" si="405"/>
        <v>EXOSC9</v>
      </c>
      <c r="B4834" s="1" t="s">
        <v>87</v>
      </c>
      <c r="C4834" s="1">
        <v>1.22722591E8</v>
      </c>
      <c r="D4834" s="1" t="s">
        <v>8</v>
      </c>
      <c r="E4834" s="1">
        <v>24.0</v>
      </c>
      <c r="F4834" s="1" t="s">
        <v>4857</v>
      </c>
      <c r="G4834" s="1">
        <v>0.0424250596368</v>
      </c>
    </row>
    <row r="4835" ht="15.75" customHeight="1">
      <c r="A4835" s="1" t="str">
        <f t="shared" si="405"/>
        <v>EXOSC9</v>
      </c>
      <c r="B4835" s="1" t="s">
        <v>87</v>
      </c>
      <c r="C4835" s="1">
        <v>1.22722703E8</v>
      </c>
      <c r="D4835" s="1" t="s">
        <v>14</v>
      </c>
      <c r="E4835" s="1">
        <v>24.0</v>
      </c>
      <c r="F4835" s="1" t="s">
        <v>4858</v>
      </c>
      <c r="G4835" s="1">
        <v>0.340806412916</v>
      </c>
    </row>
    <row r="4836" ht="15.75" customHeight="1">
      <c r="A4836" s="1" t="str">
        <f t="shared" si="405"/>
        <v>EXOSC9</v>
      </c>
      <c r="B4836" s="1" t="s">
        <v>87</v>
      </c>
      <c r="C4836" s="1">
        <v>1.22722682E8</v>
      </c>
      <c r="D4836" s="1" t="s">
        <v>14</v>
      </c>
      <c r="E4836" s="1">
        <v>22.0</v>
      </c>
      <c r="F4836" s="1" t="s">
        <v>4859</v>
      </c>
      <c r="G4836" s="1">
        <v>0.05929293758</v>
      </c>
    </row>
    <row r="4837" ht="15.75" customHeight="1">
      <c r="A4837" s="1" t="str">
        <f t="shared" si="405"/>
        <v>EXOSC9</v>
      </c>
      <c r="B4837" s="1" t="s">
        <v>87</v>
      </c>
      <c r="C4837" s="1">
        <v>1.22722585E8</v>
      </c>
      <c r="D4837" s="1" t="s">
        <v>14</v>
      </c>
      <c r="E4837" s="1">
        <v>24.0</v>
      </c>
      <c r="F4837" s="1" t="s">
        <v>4860</v>
      </c>
      <c r="G4837" s="1">
        <v>0.421736387871</v>
      </c>
    </row>
    <row r="4838" ht="15.75" customHeight="1">
      <c r="A4838" s="1" t="str">
        <f t="shared" si="405"/>
        <v>EXOSC9</v>
      </c>
      <c r="B4838" s="1" t="s">
        <v>87</v>
      </c>
      <c r="C4838" s="1">
        <v>1.22722544E8</v>
      </c>
      <c r="D4838" s="1" t="s">
        <v>14</v>
      </c>
      <c r="E4838" s="1">
        <v>24.0</v>
      </c>
      <c r="F4838" s="1" t="s">
        <v>4861</v>
      </c>
      <c r="G4838" s="1">
        <v>0.00227182785765</v>
      </c>
    </row>
    <row r="4839" ht="15.75" customHeight="1">
      <c r="A4839" s="1" t="str">
        <f t="shared" si="405"/>
        <v>EXOSC9</v>
      </c>
      <c r="B4839" s="1" t="s">
        <v>87</v>
      </c>
      <c r="C4839" s="1">
        <v>1.22722527E8</v>
      </c>
      <c r="D4839" s="1" t="s">
        <v>14</v>
      </c>
      <c r="E4839" s="1">
        <v>23.0</v>
      </c>
      <c r="F4839" s="1" t="s">
        <v>4862</v>
      </c>
      <c r="G4839" s="1">
        <v>2.02675919349</v>
      </c>
    </row>
    <row r="4840" ht="15.75" customHeight="1">
      <c r="A4840" s="1" t="str">
        <f t="shared" si="405"/>
        <v>EXOSC9</v>
      </c>
      <c r="B4840" s="1" t="s">
        <v>87</v>
      </c>
      <c r="C4840" s="1">
        <v>1.22722496E8</v>
      </c>
      <c r="D4840" s="1" t="s">
        <v>14</v>
      </c>
      <c r="E4840" s="1">
        <v>23.0</v>
      </c>
      <c r="F4840" s="1" t="s">
        <v>4863</v>
      </c>
      <c r="G4840" s="1">
        <v>0.0229185614476</v>
      </c>
    </row>
    <row r="4841" ht="15.75" customHeight="1">
      <c r="A4841" s="1" t="str">
        <f t="shared" ref="A4841:A4850" si="406">"FAF1"</f>
        <v>FAF1</v>
      </c>
      <c r="B4841" s="1" t="s">
        <v>108</v>
      </c>
      <c r="C4841" s="1">
        <v>5.1425672E7</v>
      </c>
      <c r="D4841" s="1" t="s">
        <v>14</v>
      </c>
      <c r="E4841" s="1">
        <v>23.0</v>
      </c>
      <c r="F4841" s="1" t="s">
        <v>4864</v>
      </c>
      <c r="G4841" s="1">
        <v>0.0169474184119</v>
      </c>
    </row>
    <row r="4842" ht="15.75" customHeight="1">
      <c r="A4842" s="1" t="str">
        <f t="shared" si="406"/>
        <v>FAF1</v>
      </c>
      <c r="B4842" s="1" t="s">
        <v>108</v>
      </c>
      <c r="C4842" s="1">
        <v>5.1425712E7</v>
      </c>
      <c r="D4842" s="1" t="s">
        <v>14</v>
      </c>
      <c r="E4842" s="1">
        <v>23.0</v>
      </c>
      <c r="F4842" s="1" t="s">
        <v>4865</v>
      </c>
      <c r="G4842" s="1">
        <v>0.38484273596</v>
      </c>
    </row>
    <row r="4843" ht="15.75" customHeight="1">
      <c r="A4843" s="1" t="str">
        <f t="shared" si="406"/>
        <v>FAF1</v>
      </c>
      <c r="B4843" s="1" t="s">
        <v>108</v>
      </c>
      <c r="C4843" s="1">
        <v>5.1425819E7</v>
      </c>
      <c r="D4843" s="1" t="s">
        <v>8</v>
      </c>
      <c r="E4843" s="1">
        <v>23.0</v>
      </c>
      <c r="F4843" s="1" t="s">
        <v>4866</v>
      </c>
      <c r="G4843" s="1">
        <v>0.334203703942</v>
      </c>
    </row>
    <row r="4844" ht="15.75" customHeight="1">
      <c r="A4844" s="1" t="str">
        <f t="shared" si="406"/>
        <v>FAF1</v>
      </c>
      <c r="B4844" s="1" t="s">
        <v>108</v>
      </c>
      <c r="C4844" s="1">
        <v>5.1425815E7</v>
      </c>
      <c r="D4844" s="1" t="s">
        <v>14</v>
      </c>
      <c r="E4844" s="1">
        <v>25.0</v>
      </c>
      <c r="F4844" s="1" t="s">
        <v>4867</v>
      </c>
      <c r="G4844" s="1">
        <v>0.620786334398</v>
      </c>
    </row>
    <row r="4845" ht="15.75" customHeight="1">
      <c r="A4845" s="1" t="str">
        <f t="shared" si="406"/>
        <v>FAF1</v>
      </c>
      <c r="B4845" s="1" t="s">
        <v>108</v>
      </c>
      <c r="C4845" s="1">
        <v>5.1425752E7</v>
      </c>
      <c r="D4845" s="1" t="s">
        <v>14</v>
      </c>
      <c r="E4845" s="1">
        <v>24.0</v>
      </c>
      <c r="F4845" s="1" t="s">
        <v>4868</v>
      </c>
      <c r="G4845" s="1">
        <v>0.082814235304</v>
      </c>
    </row>
    <row r="4846" ht="15.75" customHeight="1">
      <c r="A4846" s="1" t="str">
        <f t="shared" si="406"/>
        <v>FAF1</v>
      </c>
      <c r="B4846" s="1" t="s">
        <v>108</v>
      </c>
      <c r="C4846" s="1">
        <v>5.1425846E7</v>
      </c>
      <c r="D4846" s="1" t="s">
        <v>14</v>
      </c>
      <c r="E4846" s="1">
        <v>22.0</v>
      </c>
      <c r="F4846" s="1" t="s">
        <v>4869</v>
      </c>
      <c r="G4846" s="1">
        <v>0.119783917488</v>
      </c>
    </row>
    <row r="4847" ht="15.75" customHeight="1">
      <c r="A4847" s="1" t="str">
        <f t="shared" si="406"/>
        <v>FAF1</v>
      </c>
      <c r="B4847" s="1" t="s">
        <v>108</v>
      </c>
      <c r="C4847" s="1">
        <v>5.1425795E7</v>
      </c>
      <c r="D4847" s="1" t="s">
        <v>14</v>
      </c>
      <c r="E4847" s="1">
        <v>24.0</v>
      </c>
      <c r="F4847" s="1" t="s">
        <v>4870</v>
      </c>
      <c r="G4847" s="1">
        <v>1.87396872168</v>
      </c>
    </row>
    <row r="4848" ht="15.75" customHeight="1">
      <c r="A4848" s="1" t="str">
        <f t="shared" si="406"/>
        <v>FAF1</v>
      </c>
      <c r="B4848" s="1" t="s">
        <v>108</v>
      </c>
      <c r="C4848" s="1">
        <v>5.1425699E7</v>
      </c>
      <c r="D4848" s="1" t="s">
        <v>8</v>
      </c>
      <c r="E4848" s="1">
        <v>24.0</v>
      </c>
      <c r="F4848" s="1" t="s">
        <v>4871</v>
      </c>
      <c r="G4848" s="1">
        <v>0.224450373049</v>
      </c>
    </row>
    <row r="4849" ht="15.75" customHeight="1">
      <c r="A4849" s="1" t="str">
        <f t="shared" si="406"/>
        <v>FAF1</v>
      </c>
      <c r="B4849" s="1" t="s">
        <v>108</v>
      </c>
      <c r="C4849" s="1">
        <v>5.1425676E7</v>
      </c>
      <c r="D4849" s="1" t="s">
        <v>8</v>
      </c>
      <c r="E4849" s="1">
        <v>24.0</v>
      </c>
      <c r="F4849" s="1" t="s">
        <v>4872</v>
      </c>
      <c r="G4849" s="1">
        <v>0.505244943918</v>
      </c>
    </row>
    <row r="4850" ht="15.75" customHeight="1">
      <c r="A4850" s="1" t="str">
        <f t="shared" si="406"/>
        <v>FAF1</v>
      </c>
      <c r="B4850" s="1" t="s">
        <v>108</v>
      </c>
      <c r="C4850" s="1">
        <v>5.1425779E7</v>
      </c>
      <c r="D4850" s="1" t="s">
        <v>14</v>
      </c>
      <c r="E4850" s="1">
        <v>23.0</v>
      </c>
      <c r="F4850" s="1" t="s">
        <v>4873</v>
      </c>
      <c r="G4850" s="1">
        <v>0.26177027881</v>
      </c>
    </row>
    <row r="4851" ht="15.75" customHeight="1">
      <c r="A4851" s="1" t="str">
        <f t="shared" ref="A4851:A4860" si="407">"FAM103A1"</f>
        <v>FAM103A1</v>
      </c>
      <c r="B4851" s="1" t="s">
        <v>425</v>
      </c>
      <c r="C4851" s="1">
        <v>8.3655169E7</v>
      </c>
      <c r="D4851" s="1" t="s">
        <v>14</v>
      </c>
      <c r="E4851" s="1">
        <v>25.0</v>
      </c>
      <c r="F4851" s="1" t="s">
        <v>4874</v>
      </c>
      <c r="G4851" s="1">
        <v>0.11229654081</v>
      </c>
    </row>
    <row r="4852" ht="15.75" customHeight="1">
      <c r="A4852" s="1" t="str">
        <f t="shared" si="407"/>
        <v>FAM103A1</v>
      </c>
      <c r="B4852" s="1" t="s">
        <v>425</v>
      </c>
      <c r="C4852" s="1">
        <v>8.3655142E7</v>
      </c>
      <c r="D4852" s="1" t="s">
        <v>14</v>
      </c>
      <c r="E4852" s="1">
        <v>23.0</v>
      </c>
      <c r="F4852" s="1" t="s">
        <v>4875</v>
      </c>
      <c r="G4852" s="1">
        <v>-0.0445227548896</v>
      </c>
    </row>
    <row r="4853" ht="15.75" customHeight="1">
      <c r="A4853" s="1" t="str">
        <f t="shared" si="407"/>
        <v>FAM103A1</v>
      </c>
      <c r="B4853" s="1" t="s">
        <v>425</v>
      </c>
      <c r="C4853" s="1">
        <v>8.3655222E7</v>
      </c>
      <c r="D4853" s="1" t="s">
        <v>8</v>
      </c>
      <c r="E4853" s="1">
        <v>25.0</v>
      </c>
      <c r="F4853" s="1" t="s">
        <v>4876</v>
      </c>
      <c r="G4853" s="1">
        <v>0.678965924372</v>
      </c>
    </row>
    <row r="4854" ht="15.75" customHeight="1">
      <c r="A4854" s="1" t="str">
        <f t="shared" si="407"/>
        <v>FAM103A1</v>
      </c>
      <c r="B4854" s="1" t="s">
        <v>425</v>
      </c>
      <c r="C4854" s="1">
        <v>8.3654983E7</v>
      </c>
      <c r="D4854" s="1" t="s">
        <v>14</v>
      </c>
      <c r="E4854" s="1">
        <v>22.0</v>
      </c>
      <c r="F4854" s="1" t="s">
        <v>4877</v>
      </c>
      <c r="G4854" s="1">
        <v>0.382703625443</v>
      </c>
    </row>
    <row r="4855" ht="15.75" customHeight="1">
      <c r="A4855" s="1" t="str">
        <f t="shared" si="407"/>
        <v>FAM103A1</v>
      </c>
      <c r="B4855" s="1" t="s">
        <v>425</v>
      </c>
      <c r="C4855" s="1">
        <v>8.3654963E7</v>
      </c>
      <c r="D4855" s="1" t="s">
        <v>14</v>
      </c>
      <c r="E4855" s="1">
        <v>23.0</v>
      </c>
      <c r="F4855" s="1" t="s">
        <v>4878</v>
      </c>
      <c r="G4855" s="1">
        <v>0.336563713476</v>
      </c>
    </row>
    <row r="4856" ht="15.75" customHeight="1">
      <c r="A4856" s="1" t="str">
        <f t="shared" si="407"/>
        <v>FAM103A1</v>
      </c>
      <c r="B4856" s="1" t="s">
        <v>425</v>
      </c>
      <c r="C4856" s="1">
        <v>8.3654949E7</v>
      </c>
      <c r="D4856" s="1" t="s">
        <v>14</v>
      </c>
      <c r="E4856" s="1">
        <v>24.0</v>
      </c>
      <c r="F4856" s="1" t="s">
        <v>4879</v>
      </c>
      <c r="G4856" s="1">
        <v>0.360772586883</v>
      </c>
    </row>
    <row r="4857" ht="15.75" customHeight="1">
      <c r="A4857" s="1" t="str">
        <f t="shared" si="407"/>
        <v>FAM103A1</v>
      </c>
      <c r="B4857" s="1" t="s">
        <v>425</v>
      </c>
      <c r="C4857" s="1">
        <v>8.3655189E7</v>
      </c>
      <c r="D4857" s="1" t="s">
        <v>8</v>
      </c>
      <c r="E4857" s="1">
        <v>24.0</v>
      </c>
      <c r="F4857" s="1" t="s">
        <v>4880</v>
      </c>
      <c r="G4857" s="1">
        <v>1.42193153823</v>
      </c>
    </row>
    <row r="4858" ht="15.75" customHeight="1">
      <c r="A4858" s="1" t="str">
        <f t="shared" si="407"/>
        <v>FAM103A1</v>
      </c>
      <c r="B4858" s="1" t="s">
        <v>425</v>
      </c>
      <c r="C4858" s="1">
        <v>8.365513E7</v>
      </c>
      <c r="D4858" s="1" t="s">
        <v>8</v>
      </c>
      <c r="E4858" s="1">
        <v>24.0</v>
      </c>
      <c r="F4858" s="1" t="s">
        <v>4881</v>
      </c>
      <c r="G4858" s="1">
        <v>0.405409939181</v>
      </c>
    </row>
    <row r="4859" ht="15.75" customHeight="1">
      <c r="A4859" s="1" t="str">
        <f t="shared" si="407"/>
        <v>FAM103A1</v>
      </c>
      <c r="B4859" s="1" t="s">
        <v>425</v>
      </c>
      <c r="C4859" s="1">
        <v>8.365493E7</v>
      </c>
      <c r="D4859" s="1" t="s">
        <v>8</v>
      </c>
      <c r="E4859" s="1">
        <v>24.0</v>
      </c>
      <c r="F4859" s="1" t="s">
        <v>4882</v>
      </c>
      <c r="G4859" s="1">
        <v>0.176312765659</v>
      </c>
    </row>
    <row r="4860" ht="15.75" customHeight="1">
      <c r="A4860" s="1" t="str">
        <f t="shared" si="407"/>
        <v>FAM103A1</v>
      </c>
      <c r="B4860" s="1" t="s">
        <v>425</v>
      </c>
      <c r="C4860" s="1">
        <v>8.3654994E7</v>
      </c>
      <c r="D4860" s="1" t="s">
        <v>14</v>
      </c>
      <c r="E4860" s="1">
        <v>23.0</v>
      </c>
      <c r="F4860" s="1" t="s">
        <v>4883</v>
      </c>
      <c r="G4860" s="1">
        <v>0.899102537398</v>
      </c>
    </row>
    <row r="4861" ht="15.75" customHeight="1">
      <c r="A4861" s="1" t="str">
        <f t="shared" ref="A4861:A4870" si="408">"FAM122A"</f>
        <v>FAM122A</v>
      </c>
      <c r="B4861" s="1" t="s">
        <v>298</v>
      </c>
      <c r="C4861" s="1">
        <v>7.1395119E7</v>
      </c>
      <c r="D4861" s="1" t="s">
        <v>8</v>
      </c>
      <c r="E4861" s="1">
        <v>23.0</v>
      </c>
      <c r="F4861" s="1" t="s">
        <v>4884</v>
      </c>
      <c r="G4861" s="1">
        <v>0.103101313622</v>
      </c>
    </row>
    <row r="4862" ht="15.75" customHeight="1">
      <c r="A4862" s="1" t="str">
        <f t="shared" si="408"/>
        <v>FAM122A</v>
      </c>
      <c r="B4862" s="1" t="s">
        <v>298</v>
      </c>
      <c r="C4862" s="1">
        <v>7.1395259E7</v>
      </c>
      <c r="D4862" s="1" t="s">
        <v>14</v>
      </c>
      <c r="E4862" s="1">
        <v>24.0</v>
      </c>
      <c r="F4862" s="1" t="s">
        <v>4885</v>
      </c>
      <c r="G4862" s="1">
        <v>0.402355813006</v>
      </c>
    </row>
    <row r="4863" ht="15.75" customHeight="1">
      <c r="A4863" s="1" t="str">
        <f t="shared" si="408"/>
        <v>FAM122A</v>
      </c>
      <c r="B4863" s="1" t="s">
        <v>298</v>
      </c>
      <c r="C4863" s="1">
        <v>7.1395024E7</v>
      </c>
      <c r="D4863" s="1" t="s">
        <v>14</v>
      </c>
      <c r="E4863" s="1">
        <v>24.0</v>
      </c>
      <c r="F4863" s="1" t="s">
        <v>4886</v>
      </c>
      <c r="G4863" s="1">
        <v>0.132301152163</v>
      </c>
    </row>
    <row r="4864" ht="15.75" customHeight="1">
      <c r="A4864" s="1" t="str">
        <f t="shared" si="408"/>
        <v>FAM122A</v>
      </c>
      <c r="B4864" s="1" t="s">
        <v>298</v>
      </c>
      <c r="C4864" s="1">
        <v>7.1394995E7</v>
      </c>
      <c r="D4864" s="1" t="s">
        <v>14</v>
      </c>
      <c r="E4864" s="1">
        <v>22.0</v>
      </c>
      <c r="F4864" s="1" t="s">
        <v>4887</v>
      </c>
      <c r="G4864" s="1">
        <v>1.11687629361</v>
      </c>
    </row>
    <row r="4865" ht="15.75" customHeight="1">
      <c r="A4865" s="1" t="str">
        <f t="shared" si="408"/>
        <v>FAM122A</v>
      </c>
      <c r="B4865" s="1" t="s">
        <v>298</v>
      </c>
      <c r="C4865" s="1">
        <v>7.1394964E7</v>
      </c>
      <c r="D4865" s="1" t="s">
        <v>14</v>
      </c>
      <c r="E4865" s="1">
        <v>23.0</v>
      </c>
      <c r="F4865" s="1" t="s">
        <v>4888</v>
      </c>
      <c r="G4865" s="1">
        <v>-0.0450800553404</v>
      </c>
    </row>
    <row r="4866" ht="15.75" customHeight="1">
      <c r="A4866" s="1" t="str">
        <f t="shared" si="408"/>
        <v>FAM122A</v>
      </c>
      <c r="B4866" s="1" t="s">
        <v>298</v>
      </c>
      <c r="C4866" s="1">
        <v>7.1395196E7</v>
      </c>
      <c r="D4866" s="1" t="s">
        <v>8</v>
      </c>
      <c r="E4866" s="1">
        <v>24.0</v>
      </c>
      <c r="F4866" s="1" t="s">
        <v>4889</v>
      </c>
      <c r="G4866" s="1">
        <v>0.500915565626</v>
      </c>
    </row>
    <row r="4867" ht="15.75" customHeight="1">
      <c r="A4867" s="1" t="str">
        <f t="shared" si="408"/>
        <v>FAM122A</v>
      </c>
      <c r="B4867" s="1" t="s">
        <v>298</v>
      </c>
      <c r="C4867" s="1">
        <v>7.1395132E7</v>
      </c>
      <c r="D4867" s="1" t="s">
        <v>14</v>
      </c>
      <c r="E4867" s="1">
        <v>24.0</v>
      </c>
      <c r="F4867" s="1" t="s">
        <v>4890</v>
      </c>
      <c r="G4867" s="1">
        <v>1.00293096806</v>
      </c>
    </row>
    <row r="4868" ht="15.75" customHeight="1">
      <c r="A4868" s="1" t="str">
        <f t="shared" si="408"/>
        <v>FAM122A</v>
      </c>
      <c r="B4868" s="1" t="s">
        <v>298</v>
      </c>
      <c r="C4868" s="1">
        <v>7.1395035E7</v>
      </c>
      <c r="D4868" s="1" t="s">
        <v>8</v>
      </c>
      <c r="E4868" s="1">
        <v>24.0</v>
      </c>
      <c r="F4868" s="1" t="s">
        <v>4891</v>
      </c>
      <c r="G4868" s="1">
        <v>0.513563655437</v>
      </c>
    </row>
    <row r="4869" ht="15.75" customHeight="1">
      <c r="A4869" s="1" t="str">
        <f t="shared" si="408"/>
        <v>FAM122A</v>
      </c>
      <c r="B4869" s="1" t="s">
        <v>298</v>
      </c>
      <c r="C4869" s="1">
        <v>7.1395012E7</v>
      </c>
      <c r="D4869" s="1" t="s">
        <v>8</v>
      </c>
      <c r="E4869" s="1">
        <v>24.0</v>
      </c>
      <c r="F4869" s="1" t="s">
        <v>4892</v>
      </c>
      <c r="G4869" s="1">
        <v>0.880192738333</v>
      </c>
    </row>
    <row r="4870" ht="15.75" customHeight="1">
      <c r="A4870" s="1" t="str">
        <f t="shared" si="408"/>
        <v>FAM122A</v>
      </c>
      <c r="B4870" s="1" t="s">
        <v>298</v>
      </c>
      <c r="C4870" s="1">
        <v>7.139503E7</v>
      </c>
      <c r="D4870" s="1" t="s">
        <v>14</v>
      </c>
      <c r="E4870" s="1">
        <v>24.0</v>
      </c>
      <c r="F4870" s="1" t="s">
        <v>4893</v>
      </c>
      <c r="G4870" s="1">
        <v>0.769620062667</v>
      </c>
    </row>
    <row r="4871" ht="15.75" customHeight="1">
      <c r="A4871" s="1" t="str">
        <f t="shared" ref="A4871:A4880" si="409">"FAM136A"</f>
        <v>FAM136A</v>
      </c>
      <c r="B4871" s="1" t="s">
        <v>256</v>
      </c>
      <c r="C4871" s="1">
        <v>7.0529159E7</v>
      </c>
      <c r="D4871" s="1" t="s">
        <v>8</v>
      </c>
      <c r="E4871" s="1">
        <v>24.0</v>
      </c>
      <c r="F4871" s="1" t="s">
        <v>4894</v>
      </c>
      <c r="G4871" s="1">
        <v>0.262875140906</v>
      </c>
    </row>
    <row r="4872" ht="15.75" customHeight="1">
      <c r="A4872" s="1" t="str">
        <f t="shared" si="409"/>
        <v>FAM136A</v>
      </c>
      <c r="B4872" s="1" t="s">
        <v>256</v>
      </c>
      <c r="C4872" s="1">
        <v>7.0529182E7</v>
      </c>
      <c r="D4872" s="1" t="s">
        <v>8</v>
      </c>
      <c r="E4872" s="1">
        <v>23.0</v>
      </c>
      <c r="F4872" s="1" t="s">
        <v>4895</v>
      </c>
      <c r="G4872" s="1">
        <v>0.870101176655</v>
      </c>
    </row>
    <row r="4873" ht="15.75" customHeight="1">
      <c r="A4873" s="1" t="str">
        <f t="shared" si="409"/>
        <v>FAM136A</v>
      </c>
      <c r="B4873" s="1" t="s">
        <v>256</v>
      </c>
      <c r="C4873" s="1">
        <v>7.0528949E7</v>
      </c>
      <c r="D4873" s="1" t="s">
        <v>14</v>
      </c>
      <c r="E4873" s="1">
        <v>24.0</v>
      </c>
      <c r="F4873" s="1" t="s">
        <v>4896</v>
      </c>
      <c r="G4873" s="1">
        <v>1.14202718457</v>
      </c>
    </row>
    <row r="4874" ht="15.75" customHeight="1">
      <c r="A4874" s="1" t="str">
        <f t="shared" si="409"/>
        <v>FAM136A</v>
      </c>
      <c r="B4874" s="1" t="s">
        <v>256</v>
      </c>
      <c r="C4874" s="1">
        <v>7.0528956E7</v>
      </c>
      <c r="D4874" s="1" t="s">
        <v>14</v>
      </c>
      <c r="E4874" s="1">
        <v>24.0</v>
      </c>
      <c r="F4874" s="1" t="s">
        <v>4897</v>
      </c>
      <c r="G4874" s="1">
        <v>0.774600214724</v>
      </c>
    </row>
    <row r="4875" ht="15.75" customHeight="1">
      <c r="A4875" s="1" t="str">
        <f t="shared" si="409"/>
        <v>FAM136A</v>
      </c>
      <c r="B4875" s="1" t="s">
        <v>256</v>
      </c>
      <c r="C4875" s="1">
        <v>7.0528939E7</v>
      </c>
      <c r="D4875" s="1" t="s">
        <v>8</v>
      </c>
      <c r="E4875" s="1">
        <v>24.0</v>
      </c>
      <c r="F4875" s="1" t="s">
        <v>4898</v>
      </c>
      <c r="G4875" s="1">
        <v>0.698295934729</v>
      </c>
    </row>
    <row r="4876" ht="15.75" customHeight="1">
      <c r="A4876" s="1" t="str">
        <f t="shared" si="409"/>
        <v>FAM136A</v>
      </c>
      <c r="B4876" s="1" t="s">
        <v>256</v>
      </c>
      <c r="C4876" s="1">
        <v>7.0529189E7</v>
      </c>
      <c r="D4876" s="1" t="s">
        <v>14</v>
      </c>
      <c r="E4876" s="1">
        <v>23.0</v>
      </c>
      <c r="F4876" s="1" t="s">
        <v>4899</v>
      </c>
      <c r="G4876" s="1">
        <v>0.848195676119</v>
      </c>
    </row>
    <row r="4877" ht="15.75" customHeight="1">
      <c r="A4877" s="1" t="str">
        <f t="shared" si="409"/>
        <v>FAM136A</v>
      </c>
      <c r="B4877" s="1" t="s">
        <v>256</v>
      </c>
      <c r="C4877" s="1">
        <v>7.0529195E7</v>
      </c>
      <c r="D4877" s="1" t="s">
        <v>14</v>
      </c>
      <c r="E4877" s="1">
        <v>24.0</v>
      </c>
      <c r="F4877" s="1" t="s">
        <v>4900</v>
      </c>
      <c r="G4877" s="1">
        <v>0.771959145284</v>
      </c>
    </row>
    <row r="4878" ht="15.75" customHeight="1">
      <c r="A4878" s="1" t="str">
        <f t="shared" si="409"/>
        <v>FAM136A</v>
      </c>
      <c r="B4878" s="1" t="s">
        <v>256</v>
      </c>
      <c r="C4878" s="1">
        <v>7.0529043E7</v>
      </c>
      <c r="D4878" s="1" t="s">
        <v>8</v>
      </c>
      <c r="E4878" s="1">
        <v>24.0</v>
      </c>
      <c r="F4878" s="1" t="s">
        <v>4901</v>
      </c>
      <c r="G4878" s="1">
        <v>0.107632285612</v>
      </c>
    </row>
    <row r="4879" ht="15.75" customHeight="1">
      <c r="A4879" s="1" t="str">
        <f t="shared" si="409"/>
        <v>FAM136A</v>
      </c>
      <c r="B4879" s="1" t="s">
        <v>256</v>
      </c>
      <c r="C4879" s="1">
        <v>7.0529002E7</v>
      </c>
      <c r="D4879" s="1" t="s">
        <v>14</v>
      </c>
      <c r="E4879" s="1">
        <v>24.0</v>
      </c>
      <c r="F4879" s="1" t="s">
        <v>4902</v>
      </c>
      <c r="G4879" s="1">
        <v>0.682280120111</v>
      </c>
    </row>
    <row r="4880" ht="15.75" customHeight="1">
      <c r="A4880" s="1" t="str">
        <f t="shared" si="409"/>
        <v>FAM136A</v>
      </c>
      <c r="B4880" s="1" t="s">
        <v>256</v>
      </c>
      <c r="C4880" s="1">
        <v>7.0529139E7</v>
      </c>
      <c r="D4880" s="1" t="s">
        <v>8</v>
      </c>
      <c r="E4880" s="1">
        <v>23.0</v>
      </c>
      <c r="F4880" s="1" t="s">
        <v>4903</v>
      </c>
      <c r="G4880" s="1">
        <v>0.98787163878</v>
      </c>
    </row>
    <row r="4881" ht="15.75" customHeight="1">
      <c r="A4881" s="1" t="str">
        <f t="shared" ref="A4881:A4899" si="410">"FAM208A"</f>
        <v>FAM208A</v>
      </c>
      <c r="B4881" s="1" t="s">
        <v>119</v>
      </c>
      <c r="C4881" s="1">
        <v>5.6717142E7</v>
      </c>
      <c r="D4881" s="1" t="s">
        <v>8</v>
      </c>
      <c r="E4881" s="1">
        <v>24.0</v>
      </c>
      <c r="F4881" s="1" t="s">
        <v>4904</v>
      </c>
      <c r="G4881" s="1">
        <v>1.3072120732</v>
      </c>
    </row>
    <row r="4882" ht="15.75" customHeight="1">
      <c r="A4882" s="1" t="str">
        <f t="shared" si="410"/>
        <v>FAM208A</v>
      </c>
      <c r="B4882" s="1" t="s">
        <v>119</v>
      </c>
      <c r="C4882" s="1">
        <v>5.6717212E7</v>
      </c>
      <c r="D4882" s="1" t="s">
        <v>8</v>
      </c>
      <c r="E4882" s="1">
        <v>23.0</v>
      </c>
      <c r="F4882" s="1" t="s">
        <v>4905</v>
      </c>
      <c r="G4882" s="1">
        <v>0.466419985012</v>
      </c>
    </row>
    <row r="4883" ht="15.75" customHeight="1">
      <c r="A4883" s="1" t="str">
        <f t="shared" si="410"/>
        <v>FAM208A</v>
      </c>
      <c r="B4883" s="1" t="s">
        <v>119</v>
      </c>
      <c r="C4883" s="1">
        <v>5.6716972E7</v>
      </c>
      <c r="D4883" s="1" t="s">
        <v>8</v>
      </c>
      <c r="E4883" s="1">
        <v>24.0</v>
      </c>
      <c r="F4883" s="1" t="s">
        <v>4906</v>
      </c>
      <c r="G4883" s="1">
        <v>0.678998788652</v>
      </c>
    </row>
    <row r="4884" ht="15.75" customHeight="1">
      <c r="A4884" s="1" t="str">
        <f t="shared" si="410"/>
        <v>FAM208A</v>
      </c>
      <c r="B4884" s="1" t="s">
        <v>119</v>
      </c>
      <c r="C4884" s="1">
        <v>5.6698232E7</v>
      </c>
      <c r="D4884" s="1" t="s">
        <v>14</v>
      </c>
      <c r="E4884" s="1">
        <v>28.0</v>
      </c>
      <c r="F4884" s="1" t="s">
        <v>4907</v>
      </c>
      <c r="G4884" s="1">
        <v>-0.0834520661693</v>
      </c>
    </row>
    <row r="4885" ht="15.75" customHeight="1">
      <c r="A4885" s="1" t="str">
        <f t="shared" si="410"/>
        <v>FAM208A</v>
      </c>
      <c r="B4885" s="1" t="s">
        <v>119</v>
      </c>
      <c r="C4885" s="1">
        <v>5.6698255E7</v>
      </c>
      <c r="D4885" s="1" t="s">
        <v>14</v>
      </c>
      <c r="E4885" s="1">
        <v>25.0</v>
      </c>
      <c r="F4885" s="1" t="s">
        <v>4908</v>
      </c>
      <c r="G4885" s="1">
        <v>0.131841133873</v>
      </c>
    </row>
    <row r="4886" ht="15.75" customHeight="1">
      <c r="A4886" s="1" t="str">
        <f t="shared" si="410"/>
        <v>FAM208A</v>
      </c>
      <c r="B4886" s="1" t="s">
        <v>119</v>
      </c>
      <c r="C4886" s="1">
        <v>5.6698266E7</v>
      </c>
      <c r="D4886" s="1" t="s">
        <v>14</v>
      </c>
      <c r="E4886" s="1">
        <v>27.0</v>
      </c>
      <c r="F4886" s="1" t="s">
        <v>4909</v>
      </c>
      <c r="G4886" s="1">
        <v>0.067092499947</v>
      </c>
    </row>
    <row r="4887" ht="15.75" customHeight="1">
      <c r="A4887" s="1" t="str">
        <f t="shared" si="410"/>
        <v>FAM208A</v>
      </c>
      <c r="B4887" s="1" t="s">
        <v>119</v>
      </c>
      <c r="C4887" s="1">
        <v>5.6698273E7</v>
      </c>
      <c r="D4887" s="1" t="s">
        <v>14</v>
      </c>
      <c r="E4887" s="1">
        <v>28.0</v>
      </c>
      <c r="F4887" s="1" t="s">
        <v>4910</v>
      </c>
      <c r="G4887" s="1">
        <v>0.169456134346</v>
      </c>
    </row>
    <row r="4888" ht="15.75" customHeight="1">
      <c r="A4888" s="1" t="str">
        <f t="shared" si="410"/>
        <v>FAM208A</v>
      </c>
      <c r="B4888" s="1" t="s">
        <v>119</v>
      </c>
      <c r="C4888" s="1">
        <v>5.6698313E7</v>
      </c>
      <c r="D4888" s="1" t="s">
        <v>14</v>
      </c>
      <c r="E4888" s="1">
        <v>23.0</v>
      </c>
      <c r="F4888" s="1" t="s">
        <v>4911</v>
      </c>
      <c r="G4888" s="1">
        <v>0.211600393559</v>
      </c>
    </row>
    <row r="4889" ht="15.75" customHeight="1">
      <c r="A4889" s="1" t="str">
        <f t="shared" si="410"/>
        <v>FAM208A</v>
      </c>
      <c r="B4889" s="1" t="s">
        <v>119</v>
      </c>
      <c r="C4889" s="1">
        <v>5.6698335E7</v>
      </c>
      <c r="D4889" s="1" t="s">
        <v>14</v>
      </c>
      <c r="E4889" s="1">
        <v>24.0</v>
      </c>
      <c r="F4889" s="1" t="s">
        <v>4912</v>
      </c>
      <c r="G4889" s="1">
        <v>0.0682572959346</v>
      </c>
    </row>
    <row r="4890" ht="15.75" customHeight="1">
      <c r="A4890" s="1" t="str">
        <f t="shared" si="410"/>
        <v>FAM208A</v>
      </c>
      <c r="B4890" s="1" t="s">
        <v>119</v>
      </c>
      <c r="C4890" s="1">
        <v>5.6698368E7</v>
      </c>
      <c r="D4890" s="1" t="s">
        <v>14</v>
      </c>
      <c r="E4890" s="1">
        <v>26.0</v>
      </c>
      <c r="F4890" s="1" t="s">
        <v>4913</v>
      </c>
      <c r="G4890" s="1">
        <v>0.0772168915274</v>
      </c>
    </row>
    <row r="4891" ht="15.75" customHeight="1">
      <c r="A4891" s="1" t="str">
        <f t="shared" si="410"/>
        <v>FAM208A</v>
      </c>
      <c r="B4891" s="1" t="s">
        <v>119</v>
      </c>
      <c r="C4891" s="1">
        <v>5.6698395E7</v>
      </c>
      <c r="D4891" s="1" t="s">
        <v>14</v>
      </c>
      <c r="E4891" s="1">
        <v>27.0</v>
      </c>
      <c r="F4891" s="1" t="s">
        <v>4914</v>
      </c>
      <c r="G4891" s="1">
        <v>0.223762287687</v>
      </c>
    </row>
    <row r="4892" ht="15.75" customHeight="1">
      <c r="A4892" s="1" t="str">
        <f t="shared" si="410"/>
        <v>FAM208A</v>
      </c>
      <c r="B4892" s="1" t="s">
        <v>119</v>
      </c>
      <c r="C4892" s="1">
        <v>5.6698375E7</v>
      </c>
      <c r="D4892" s="1" t="s">
        <v>8</v>
      </c>
      <c r="E4892" s="1">
        <v>26.0</v>
      </c>
      <c r="F4892" s="1" t="s">
        <v>4915</v>
      </c>
      <c r="G4892" s="1">
        <v>-0.175858420096</v>
      </c>
    </row>
    <row r="4893" ht="15.75" customHeight="1">
      <c r="A4893" s="1" t="str">
        <f t="shared" si="410"/>
        <v>FAM208A</v>
      </c>
      <c r="B4893" s="1" t="s">
        <v>119</v>
      </c>
      <c r="C4893" s="1">
        <v>5.6717088E7</v>
      </c>
      <c r="D4893" s="1" t="s">
        <v>14</v>
      </c>
      <c r="E4893" s="1">
        <v>23.0</v>
      </c>
      <c r="F4893" s="1" t="s">
        <v>4916</v>
      </c>
      <c r="G4893" s="1">
        <v>0.344665378938</v>
      </c>
    </row>
    <row r="4894" ht="15.75" customHeight="1">
      <c r="A4894" s="1" t="str">
        <f t="shared" si="410"/>
        <v>FAM208A</v>
      </c>
      <c r="B4894" s="1" t="s">
        <v>119</v>
      </c>
      <c r="C4894" s="1">
        <v>5.6698204E7</v>
      </c>
      <c r="D4894" s="1" t="s">
        <v>14</v>
      </c>
      <c r="E4894" s="1">
        <v>24.0</v>
      </c>
      <c r="F4894" s="1" t="s">
        <v>4917</v>
      </c>
      <c r="G4894" s="1">
        <v>0.0733687677889</v>
      </c>
    </row>
    <row r="4895" ht="15.75" customHeight="1">
      <c r="A4895" s="1" t="str">
        <f t="shared" si="410"/>
        <v>FAM208A</v>
      </c>
      <c r="B4895" s="1" t="s">
        <v>119</v>
      </c>
      <c r="C4895" s="1">
        <v>5.6717207E7</v>
      </c>
      <c r="D4895" s="1" t="s">
        <v>14</v>
      </c>
      <c r="E4895" s="1">
        <v>24.0</v>
      </c>
      <c r="F4895" s="1" t="s">
        <v>4918</v>
      </c>
      <c r="G4895" s="1">
        <v>0.863554117032</v>
      </c>
    </row>
    <row r="4896" ht="15.75" customHeight="1">
      <c r="A4896" s="1" t="str">
        <f t="shared" si="410"/>
        <v>FAM208A</v>
      </c>
      <c r="B4896" s="1" t="s">
        <v>119</v>
      </c>
      <c r="C4896" s="1">
        <v>5.6717272E7</v>
      </c>
      <c r="D4896" s="1" t="s">
        <v>8</v>
      </c>
      <c r="E4896" s="1">
        <v>24.0</v>
      </c>
      <c r="F4896" s="1" t="s">
        <v>4919</v>
      </c>
      <c r="G4896" s="1">
        <v>0.0856938475367</v>
      </c>
    </row>
    <row r="4897" ht="15.75" customHeight="1">
      <c r="A4897" s="1" t="str">
        <f t="shared" si="410"/>
        <v>FAM208A</v>
      </c>
      <c r="B4897" s="1" t="s">
        <v>119</v>
      </c>
      <c r="C4897" s="1">
        <v>5.6717225E7</v>
      </c>
      <c r="D4897" s="1" t="s">
        <v>8</v>
      </c>
      <c r="E4897" s="1">
        <v>24.0</v>
      </c>
      <c r="F4897" s="1" t="s">
        <v>4920</v>
      </c>
      <c r="G4897" s="1">
        <v>0.619248683733</v>
      </c>
    </row>
    <row r="4898" ht="15.75" customHeight="1">
      <c r="A4898" s="1" t="str">
        <f t="shared" si="410"/>
        <v>FAM208A</v>
      </c>
      <c r="B4898" s="1" t="s">
        <v>119</v>
      </c>
      <c r="C4898" s="1">
        <v>5.6716982E7</v>
      </c>
      <c r="D4898" s="1" t="s">
        <v>8</v>
      </c>
      <c r="E4898" s="1">
        <v>24.0</v>
      </c>
      <c r="F4898" s="1" t="s">
        <v>4921</v>
      </c>
      <c r="G4898" s="1">
        <v>0.829233809769</v>
      </c>
    </row>
    <row r="4899" ht="15.75" customHeight="1">
      <c r="A4899" s="1" t="str">
        <f t="shared" si="410"/>
        <v>FAM208A</v>
      </c>
      <c r="B4899" s="1" t="s">
        <v>119</v>
      </c>
      <c r="C4899" s="1">
        <v>5.6717247E7</v>
      </c>
      <c r="D4899" s="1" t="s">
        <v>8</v>
      </c>
      <c r="E4899" s="1">
        <v>24.0</v>
      </c>
      <c r="F4899" s="1" t="s">
        <v>4922</v>
      </c>
      <c r="G4899" s="1">
        <v>0.554981998556</v>
      </c>
    </row>
    <row r="4900" ht="15.75" customHeight="1">
      <c r="A4900" s="1" t="str">
        <f t="shared" ref="A4900:A4909" si="411">"FAM210A"</f>
        <v>FAM210A</v>
      </c>
      <c r="B4900" s="1" t="s">
        <v>245</v>
      </c>
      <c r="C4900" s="1">
        <v>1.3726571E7</v>
      </c>
      <c r="D4900" s="1" t="s">
        <v>14</v>
      </c>
      <c r="E4900" s="1">
        <v>24.0</v>
      </c>
      <c r="F4900" s="1" t="s">
        <v>4923</v>
      </c>
      <c r="G4900" s="1">
        <v>0.29467880686</v>
      </c>
    </row>
    <row r="4901" ht="15.75" customHeight="1">
      <c r="A4901" s="1" t="str">
        <f t="shared" si="411"/>
        <v>FAM210A</v>
      </c>
      <c r="B4901" s="1" t="s">
        <v>245</v>
      </c>
      <c r="C4901" s="1">
        <v>1.3726458E7</v>
      </c>
      <c r="D4901" s="1" t="s">
        <v>14</v>
      </c>
      <c r="E4901" s="1">
        <v>24.0</v>
      </c>
      <c r="F4901" s="1" t="s">
        <v>4924</v>
      </c>
      <c r="G4901" s="1">
        <v>0.024544179717</v>
      </c>
    </row>
    <row r="4902" ht="15.75" customHeight="1">
      <c r="A4902" s="1" t="str">
        <f t="shared" si="411"/>
        <v>FAM210A</v>
      </c>
      <c r="B4902" s="1" t="s">
        <v>245</v>
      </c>
      <c r="C4902" s="1">
        <v>1.3726436E7</v>
      </c>
      <c r="D4902" s="1" t="s">
        <v>14</v>
      </c>
      <c r="E4902" s="1">
        <v>22.0</v>
      </c>
      <c r="F4902" s="1" t="s">
        <v>4925</v>
      </c>
      <c r="G4902" s="1">
        <v>0.53051736281</v>
      </c>
    </row>
    <row r="4903" ht="15.75" customHeight="1">
      <c r="A4903" s="1" t="str">
        <f t="shared" si="411"/>
        <v>FAM210A</v>
      </c>
      <c r="B4903" s="1" t="s">
        <v>245</v>
      </c>
      <c r="C4903" s="1">
        <v>1.372636E7</v>
      </c>
      <c r="D4903" s="1" t="s">
        <v>8</v>
      </c>
      <c r="E4903" s="1">
        <v>24.0</v>
      </c>
      <c r="F4903" s="1" t="s">
        <v>4926</v>
      </c>
      <c r="G4903" s="1">
        <v>0.232856915869</v>
      </c>
    </row>
    <row r="4904" ht="15.75" customHeight="1">
      <c r="A4904" s="1" t="str">
        <f t="shared" si="411"/>
        <v>FAM210A</v>
      </c>
      <c r="B4904" s="1" t="s">
        <v>245</v>
      </c>
      <c r="C4904" s="1">
        <v>1.3726422E7</v>
      </c>
      <c r="D4904" s="1" t="s">
        <v>8</v>
      </c>
      <c r="E4904" s="1">
        <v>24.0</v>
      </c>
      <c r="F4904" s="1" t="s">
        <v>4927</v>
      </c>
      <c r="G4904" s="1">
        <v>0.0603831162223</v>
      </c>
    </row>
    <row r="4905" ht="15.75" customHeight="1">
      <c r="A4905" s="1" t="str">
        <f t="shared" si="411"/>
        <v>FAM210A</v>
      </c>
      <c r="B4905" s="1" t="s">
        <v>245</v>
      </c>
      <c r="C4905" s="1">
        <v>1.3726465E7</v>
      </c>
      <c r="D4905" s="1" t="s">
        <v>8</v>
      </c>
      <c r="E4905" s="1">
        <v>24.0</v>
      </c>
      <c r="F4905" s="1" t="s">
        <v>4928</v>
      </c>
      <c r="G4905" s="1">
        <v>-0.0172427230482</v>
      </c>
    </row>
    <row r="4906" ht="15.75" customHeight="1">
      <c r="A4906" s="1" t="str">
        <f t="shared" si="411"/>
        <v>FAM210A</v>
      </c>
      <c r="B4906" s="1" t="s">
        <v>245</v>
      </c>
      <c r="C4906" s="1">
        <v>1.3726495E7</v>
      </c>
      <c r="D4906" s="1" t="s">
        <v>8</v>
      </c>
      <c r="E4906" s="1">
        <v>24.0</v>
      </c>
      <c r="F4906" s="1" t="s">
        <v>4929</v>
      </c>
      <c r="G4906" s="1">
        <v>0.173203404982</v>
      </c>
    </row>
    <row r="4907" ht="15.75" customHeight="1">
      <c r="A4907" s="1" t="str">
        <f t="shared" si="411"/>
        <v>FAM210A</v>
      </c>
      <c r="B4907" s="1" t="s">
        <v>245</v>
      </c>
      <c r="C4907" s="1">
        <v>1.372639E7</v>
      </c>
      <c r="D4907" s="1" t="s">
        <v>14</v>
      </c>
      <c r="E4907" s="1">
        <v>24.0</v>
      </c>
      <c r="F4907" s="1" t="s">
        <v>4930</v>
      </c>
      <c r="G4907" s="1">
        <v>0.813077443684</v>
      </c>
    </row>
    <row r="4908" ht="15.75" customHeight="1">
      <c r="A4908" s="1" t="str">
        <f t="shared" si="411"/>
        <v>FAM210A</v>
      </c>
      <c r="B4908" s="1" t="s">
        <v>245</v>
      </c>
      <c r="C4908" s="1">
        <v>1.3726532E7</v>
      </c>
      <c r="D4908" s="1" t="s">
        <v>8</v>
      </c>
      <c r="E4908" s="1">
        <v>24.0</v>
      </c>
      <c r="F4908" s="1" t="s">
        <v>4931</v>
      </c>
      <c r="G4908" s="1">
        <v>1.35295989582</v>
      </c>
    </row>
    <row r="4909" ht="15.75" customHeight="1">
      <c r="A4909" s="1" t="str">
        <f t="shared" si="411"/>
        <v>FAM210A</v>
      </c>
      <c r="B4909" s="1" t="s">
        <v>245</v>
      </c>
      <c r="C4909" s="1">
        <v>1.3726507E7</v>
      </c>
      <c r="D4909" s="1" t="s">
        <v>8</v>
      </c>
      <c r="E4909" s="1">
        <v>23.0</v>
      </c>
      <c r="F4909" s="1" t="s">
        <v>4932</v>
      </c>
      <c r="G4909" s="1">
        <v>0.8339626605</v>
      </c>
    </row>
    <row r="4910" ht="15.75" customHeight="1">
      <c r="A4910" s="1" t="str">
        <f t="shared" ref="A4910:A4919" si="412">"FAM32A"</f>
        <v>FAM32A</v>
      </c>
      <c r="B4910" s="1" t="s">
        <v>277</v>
      </c>
      <c r="C4910" s="1">
        <v>1.6296284E7</v>
      </c>
      <c r="D4910" s="1" t="s">
        <v>8</v>
      </c>
      <c r="E4910" s="1">
        <v>22.0</v>
      </c>
      <c r="F4910" s="1" t="s">
        <v>4933</v>
      </c>
      <c r="G4910" s="1">
        <v>-0.050876928285</v>
      </c>
    </row>
    <row r="4911" ht="15.75" customHeight="1">
      <c r="A4911" s="1" t="str">
        <f t="shared" si="412"/>
        <v>FAM32A</v>
      </c>
      <c r="B4911" s="1" t="s">
        <v>277</v>
      </c>
      <c r="C4911" s="1">
        <v>1.6296348E7</v>
      </c>
      <c r="D4911" s="1" t="s">
        <v>14</v>
      </c>
      <c r="E4911" s="1">
        <v>23.0</v>
      </c>
      <c r="F4911" s="1" t="s">
        <v>4934</v>
      </c>
      <c r="G4911" s="1">
        <v>0.874131653456</v>
      </c>
    </row>
    <row r="4912" ht="15.75" customHeight="1">
      <c r="A4912" s="1" t="str">
        <f t="shared" si="412"/>
        <v>FAM32A</v>
      </c>
      <c r="B4912" s="1" t="s">
        <v>277</v>
      </c>
      <c r="C4912" s="1">
        <v>1.6296339E7</v>
      </c>
      <c r="D4912" s="1" t="s">
        <v>14</v>
      </c>
      <c r="E4912" s="1">
        <v>24.0</v>
      </c>
      <c r="F4912" s="1" t="s">
        <v>4935</v>
      </c>
      <c r="G4912" s="1">
        <v>0.0843660521068</v>
      </c>
    </row>
    <row r="4913" ht="15.75" customHeight="1">
      <c r="A4913" s="1" t="str">
        <f t="shared" si="412"/>
        <v>FAM32A</v>
      </c>
      <c r="B4913" s="1" t="s">
        <v>277</v>
      </c>
      <c r="C4913" s="1">
        <v>1.6296332E7</v>
      </c>
      <c r="D4913" s="1" t="s">
        <v>14</v>
      </c>
      <c r="E4913" s="1">
        <v>24.0</v>
      </c>
      <c r="F4913" s="1" t="s">
        <v>4936</v>
      </c>
      <c r="G4913" s="1">
        <v>0.481666017482</v>
      </c>
    </row>
    <row r="4914" ht="15.75" customHeight="1">
      <c r="A4914" s="1" t="str">
        <f t="shared" si="412"/>
        <v>FAM32A</v>
      </c>
      <c r="B4914" s="1" t="s">
        <v>277</v>
      </c>
      <c r="C4914" s="1">
        <v>1.6296244E7</v>
      </c>
      <c r="D4914" s="1" t="s">
        <v>14</v>
      </c>
      <c r="E4914" s="1">
        <v>24.0</v>
      </c>
      <c r="F4914" s="1" t="s">
        <v>4937</v>
      </c>
      <c r="G4914" s="1">
        <v>0.98356734805</v>
      </c>
    </row>
    <row r="4915" ht="15.75" customHeight="1">
      <c r="A4915" s="1" t="str">
        <f t="shared" si="412"/>
        <v>FAM32A</v>
      </c>
      <c r="B4915" s="1" t="s">
        <v>277</v>
      </c>
      <c r="C4915" s="1">
        <v>1.6296402E7</v>
      </c>
      <c r="D4915" s="1" t="s">
        <v>8</v>
      </c>
      <c r="E4915" s="1">
        <v>23.0</v>
      </c>
      <c r="F4915" s="1" t="s">
        <v>4938</v>
      </c>
      <c r="G4915" s="1">
        <v>0.657979606962</v>
      </c>
    </row>
    <row r="4916" ht="15.75" customHeight="1">
      <c r="A4916" s="1" t="str">
        <f t="shared" si="412"/>
        <v>FAM32A</v>
      </c>
      <c r="B4916" s="1" t="s">
        <v>277</v>
      </c>
      <c r="C4916" s="1">
        <v>1.6296333E7</v>
      </c>
      <c r="D4916" s="1" t="s">
        <v>8</v>
      </c>
      <c r="E4916" s="1">
        <v>21.0</v>
      </c>
      <c r="F4916" s="1" t="s">
        <v>4939</v>
      </c>
      <c r="G4916" s="1">
        <v>-0.0709150799789</v>
      </c>
    </row>
    <row r="4917" ht="15.75" customHeight="1">
      <c r="A4917" s="1" t="str">
        <f t="shared" si="412"/>
        <v>FAM32A</v>
      </c>
      <c r="B4917" s="1" t="s">
        <v>277</v>
      </c>
      <c r="C4917" s="1">
        <v>1.629652E7</v>
      </c>
      <c r="D4917" s="1" t="s">
        <v>14</v>
      </c>
      <c r="E4917" s="1">
        <v>24.0</v>
      </c>
      <c r="F4917" s="1" t="s">
        <v>4940</v>
      </c>
      <c r="G4917" s="1">
        <v>0.280515947385</v>
      </c>
    </row>
    <row r="4918" ht="15.75" customHeight="1">
      <c r="A4918" s="1" t="str">
        <f t="shared" si="412"/>
        <v>FAM32A</v>
      </c>
      <c r="B4918" s="1" t="s">
        <v>277</v>
      </c>
      <c r="C4918" s="1">
        <v>1.6296342E7</v>
      </c>
      <c r="D4918" s="1" t="s">
        <v>8</v>
      </c>
      <c r="E4918" s="1">
        <v>24.0</v>
      </c>
      <c r="F4918" s="1" t="s">
        <v>4941</v>
      </c>
      <c r="G4918" s="1">
        <v>-0.0124853754004</v>
      </c>
    </row>
    <row r="4919" ht="15.75" customHeight="1">
      <c r="A4919" s="1" t="str">
        <f t="shared" si="412"/>
        <v>FAM32A</v>
      </c>
      <c r="B4919" s="1" t="s">
        <v>277</v>
      </c>
      <c r="C4919" s="1">
        <v>1.6296392E7</v>
      </c>
      <c r="D4919" s="1" t="s">
        <v>8</v>
      </c>
      <c r="E4919" s="1">
        <v>23.0</v>
      </c>
      <c r="F4919" s="1" t="s">
        <v>4942</v>
      </c>
      <c r="G4919" s="1">
        <v>1.14230099849</v>
      </c>
    </row>
    <row r="4920" ht="15.75" customHeight="1">
      <c r="A4920" s="1" t="str">
        <f t="shared" ref="A4920:A4929" si="413">"FAM50A"</f>
        <v>FAM50A</v>
      </c>
      <c r="B4920" s="1" t="s">
        <v>50</v>
      </c>
      <c r="C4920" s="1">
        <v>1.53672767E8</v>
      </c>
      <c r="D4920" s="1" t="s">
        <v>14</v>
      </c>
      <c r="E4920" s="1">
        <v>25.0</v>
      </c>
      <c r="F4920" s="1" t="s">
        <v>4943</v>
      </c>
      <c r="G4920" s="1">
        <v>1.02303262734</v>
      </c>
    </row>
    <row r="4921" ht="15.75" customHeight="1">
      <c r="A4921" s="1" t="str">
        <f t="shared" si="413"/>
        <v>FAM50A</v>
      </c>
      <c r="B4921" s="1" t="s">
        <v>50</v>
      </c>
      <c r="C4921" s="1">
        <v>1.536727E8</v>
      </c>
      <c r="D4921" s="1" t="s">
        <v>8</v>
      </c>
      <c r="E4921" s="1">
        <v>23.0</v>
      </c>
      <c r="F4921" s="1" t="s">
        <v>4944</v>
      </c>
      <c r="G4921" s="1">
        <v>0.0953920933246</v>
      </c>
    </row>
    <row r="4922" ht="15.75" customHeight="1">
      <c r="A4922" s="1" t="str">
        <f t="shared" si="413"/>
        <v>FAM50A</v>
      </c>
      <c r="B4922" s="1" t="s">
        <v>50</v>
      </c>
      <c r="C4922" s="1">
        <v>1.5367258E8</v>
      </c>
      <c r="D4922" s="1" t="s">
        <v>8</v>
      </c>
      <c r="E4922" s="1">
        <v>23.0</v>
      </c>
      <c r="F4922" s="1" t="s">
        <v>4945</v>
      </c>
      <c r="G4922" s="1">
        <v>0.388280266245</v>
      </c>
    </row>
    <row r="4923" ht="15.75" customHeight="1">
      <c r="A4923" s="1" t="str">
        <f t="shared" si="413"/>
        <v>FAM50A</v>
      </c>
      <c r="B4923" s="1" t="s">
        <v>50</v>
      </c>
      <c r="C4923" s="1">
        <v>1.5367269E8</v>
      </c>
      <c r="D4923" s="1" t="s">
        <v>14</v>
      </c>
      <c r="E4923" s="1">
        <v>25.0</v>
      </c>
      <c r="F4923" s="1" t="s">
        <v>4946</v>
      </c>
      <c r="G4923" s="1">
        <v>0.158907469724</v>
      </c>
    </row>
    <row r="4924" ht="15.75" customHeight="1">
      <c r="A4924" s="1" t="str">
        <f t="shared" si="413"/>
        <v>FAM50A</v>
      </c>
      <c r="B4924" s="1" t="s">
        <v>50</v>
      </c>
      <c r="C4924" s="1">
        <v>1.536725E8</v>
      </c>
      <c r="D4924" s="1" t="s">
        <v>14</v>
      </c>
      <c r="E4924" s="1">
        <v>23.0</v>
      </c>
      <c r="F4924" s="1" t="s">
        <v>4947</v>
      </c>
      <c r="G4924" s="1">
        <v>1.26893038851</v>
      </c>
    </row>
    <row r="4925" ht="15.75" customHeight="1">
      <c r="A4925" s="1" t="str">
        <f t="shared" si="413"/>
        <v>FAM50A</v>
      </c>
      <c r="B4925" s="1" t="s">
        <v>50</v>
      </c>
      <c r="C4925" s="1">
        <v>1.53672482E8</v>
      </c>
      <c r="D4925" s="1" t="s">
        <v>14</v>
      </c>
      <c r="E4925" s="1">
        <v>23.0</v>
      </c>
      <c r="F4925" s="1" t="s">
        <v>4948</v>
      </c>
      <c r="G4925" s="1">
        <v>0.075756629238</v>
      </c>
    </row>
    <row r="4926" ht="15.75" customHeight="1">
      <c r="A4926" s="1" t="str">
        <f t="shared" si="413"/>
        <v>FAM50A</v>
      </c>
      <c r="B4926" s="1" t="s">
        <v>50</v>
      </c>
      <c r="C4926" s="1">
        <v>1.53672464E8</v>
      </c>
      <c r="D4926" s="1" t="s">
        <v>14</v>
      </c>
      <c r="E4926" s="1">
        <v>24.0</v>
      </c>
      <c r="F4926" s="1" t="s">
        <v>4949</v>
      </c>
      <c r="G4926" s="1">
        <v>0.0589492040183</v>
      </c>
    </row>
    <row r="4927" ht="15.75" customHeight="1">
      <c r="A4927" s="1" t="str">
        <f t="shared" si="413"/>
        <v>FAM50A</v>
      </c>
      <c r="B4927" s="1" t="s">
        <v>50</v>
      </c>
      <c r="C4927" s="1">
        <v>1.53672735E8</v>
      </c>
      <c r="D4927" s="1" t="s">
        <v>8</v>
      </c>
      <c r="E4927" s="1">
        <v>24.0</v>
      </c>
      <c r="F4927" s="1" t="s">
        <v>4950</v>
      </c>
      <c r="G4927" s="1">
        <v>0.212951554447</v>
      </c>
    </row>
    <row r="4928" ht="15.75" customHeight="1">
      <c r="A4928" s="1" t="str">
        <f t="shared" si="413"/>
        <v>FAM50A</v>
      </c>
      <c r="B4928" s="1" t="s">
        <v>50</v>
      </c>
      <c r="C4928" s="1">
        <v>1.53672571E8</v>
      </c>
      <c r="D4928" s="1" t="s">
        <v>8</v>
      </c>
      <c r="E4928" s="1">
        <v>23.0</v>
      </c>
      <c r="F4928" s="1" t="s">
        <v>4951</v>
      </c>
      <c r="G4928" s="1">
        <v>0.708036984151</v>
      </c>
    </row>
    <row r="4929" ht="15.75" customHeight="1">
      <c r="A4929" s="1" t="str">
        <f t="shared" si="413"/>
        <v>FAM50A</v>
      </c>
      <c r="B4929" s="1" t="s">
        <v>50</v>
      </c>
      <c r="C4929" s="1">
        <v>1.53672705E8</v>
      </c>
      <c r="D4929" s="1" t="s">
        <v>14</v>
      </c>
      <c r="E4929" s="1">
        <v>24.0</v>
      </c>
      <c r="F4929" s="1" t="s">
        <v>4952</v>
      </c>
      <c r="G4929" s="1">
        <v>0.0173973981668</v>
      </c>
    </row>
    <row r="4930" ht="15.75" customHeight="1">
      <c r="A4930" s="1" t="str">
        <f t="shared" ref="A4930:A4939" si="414">"FAM98B"</f>
        <v>FAM98B</v>
      </c>
      <c r="B4930" s="1" t="s">
        <v>425</v>
      </c>
      <c r="C4930" s="1">
        <v>3.8746402E7</v>
      </c>
      <c r="D4930" s="1" t="s">
        <v>14</v>
      </c>
      <c r="E4930" s="1">
        <v>24.0</v>
      </c>
      <c r="F4930" s="1" t="s">
        <v>4953</v>
      </c>
      <c r="G4930" s="1">
        <v>0.97727651635</v>
      </c>
    </row>
    <row r="4931" ht="15.75" customHeight="1">
      <c r="A4931" s="1" t="str">
        <f t="shared" si="414"/>
        <v>FAM98B</v>
      </c>
      <c r="B4931" s="1" t="s">
        <v>425</v>
      </c>
      <c r="C4931" s="1">
        <v>3.8746549E7</v>
      </c>
      <c r="D4931" s="1" t="s">
        <v>8</v>
      </c>
      <c r="E4931" s="1">
        <v>23.0</v>
      </c>
      <c r="F4931" s="1" t="s">
        <v>4954</v>
      </c>
      <c r="G4931" s="1">
        <v>0.207505444822</v>
      </c>
    </row>
    <row r="4932" ht="15.75" customHeight="1">
      <c r="A4932" s="1" t="str">
        <f t="shared" si="414"/>
        <v>FAM98B</v>
      </c>
      <c r="B4932" s="1" t="s">
        <v>425</v>
      </c>
      <c r="C4932" s="1">
        <v>3.8746323E7</v>
      </c>
      <c r="D4932" s="1" t="s">
        <v>14</v>
      </c>
      <c r="E4932" s="1">
        <v>21.0</v>
      </c>
      <c r="F4932" s="1" t="s">
        <v>4955</v>
      </c>
      <c r="G4932" s="1">
        <v>0.0398627420683</v>
      </c>
    </row>
    <row r="4933" ht="15.75" customHeight="1">
      <c r="A4933" s="1" t="str">
        <f t="shared" si="414"/>
        <v>FAM98B</v>
      </c>
      <c r="B4933" s="1" t="s">
        <v>425</v>
      </c>
      <c r="C4933" s="1">
        <v>3.8746611E7</v>
      </c>
      <c r="D4933" s="1" t="s">
        <v>14</v>
      </c>
      <c r="E4933" s="1">
        <v>23.0</v>
      </c>
      <c r="F4933" s="1" t="s">
        <v>4956</v>
      </c>
      <c r="G4933" s="1">
        <v>0.141533787971</v>
      </c>
    </row>
    <row r="4934" ht="15.75" customHeight="1">
      <c r="A4934" s="1" t="str">
        <f t="shared" si="414"/>
        <v>FAM98B</v>
      </c>
      <c r="B4934" s="1" t="s">
        <v>425</v>
      </c>
      <c r="C4934" s="1">
        <v>3.874653E7</v>
      </c>
      <c r="D4934" s="1" t="s">
        <v>8</v>
      </c>
      <c r="E4934" s="1">
        <v>24.0</v>
      </c>
      <c r="F4934" s="1" t="s">
        <v>4957</v>
      </c>
      <c r="G4934" s="1">
        <v>0.459183604645</v>
      </c>
    </row>
    <row r="4935" ht="15.75" customHeight="1">
      <c r="A4935" s="1" t="str">
        <f t="shared" si="414"/>
        <v>FAM98B</v>
      </c>
      <c r="B4935" s="1" t="s">
        <v>425</v>
      </c>
      <c r="C4935" s="1">
        <v>3.8746383E7</v>
      </c>
      <c r="D4935" s="1" t="s">
        <v>8</v>
      </c>
      <c r="E4935" s="1">
        <v>24.0</v>
      </c>
      <c r="F4935" s="1" t="s">
        <v>4958</v>
      </c>
      <c r="G4935" s="1">
        <v>0.371378425816</v>
      </c>
    </row>
    <row r="4936" ht="15.75" customHeight="1">
      <c r="A4936" s="1" t="str">
        <f t="shared" si="414"/>
        <v>FAM98B</v>
      </c>
      <c r="B4936" s="1" t="s">
        <v>425</v>
      </c>
      <c r="C4936" s="1">
        <v>3.8746288E7</v>
      </c>
      <c r="D4936" s="1" t="s">
        <v>8</v>
      </c>
      <c r="E4936" s="1">
        <v>23.0</v>
      </c>
      <c r="F4936" s="1" t="s">
        <v>4959</v>
      </c>
      <c r="G4936" s="1">
        <v>0.207033267125</v>
      </c>
    </row>
    <row r="4937" ht="15.75" customHeight="1">
      <c r="A4937" s="1" t="str">
        <f t="shared" si="414"/>
        <v>FAM98B</v>
      </c>
      <c r="B4937" s="1" t="s">
        <v>425</v>
      </c>
      <c r="C4937" s="1">
        <v>3.8746381E7</v>
      </c>
      <c r="D4937" s="1" t="s">
        <v>14</v>
      </c>
      <c r="E4937" s="1">
        <v>24.0</v>
      </c>
      <c r="F4937" s="1" t="s">
        <v>4960</v>
      </c>
      <c r="G4937" s="1">
        <v>0.0476499901006</v>
      </c>
    </row>
    <row r="4938" ht="15.75" customHeight="1">
      <c r="A4938" s="1" t="str">
        <f t="shared" si="414"/>
        <v>FAM98B</v>
      </c>
      <c r="B4938" s="1" t="s">
        <v>425</v>
      </c>
      <c r="C4938" s="1">
        <v>3.8746374E7</v>
      </c>
      <c r="D4938" s="1" t="s">
        <v>14</v>
      </c>
      <c r="E4938" s="1">
        <v>24.0</v>
      </c>
      <c r="F4938" s="1" t="s">
        <v>4961</v>
      </c>
      <c r="G4938" s="1">
        <v>1.41283105981</v>
      </c>
    </row>
    <row r="4939" ht="15.75" customHeight="1">
      <c r="A4939" s="1" t="str">
        <f t="shared" si="414"/>
        <v>FAM98B</v>
      </c>
      <c r="B4939" s="1" t="s">
        <v>425</v>
      </c>
      <c r="C4939" s="1">
        <v>3.874654E7</v>
      </c>
      <c r="D4939" s="1" t="s">
        <v>14</v>
      </c>
      <c r="E4939" s="1">
        <v>23.0</v>
      </c>
      <c r="F4939" s="1" t="s">
        <v>4962</v>
      </c>
      <c r="G4939" s="1">
        <v>0.609892423836</v>
      </c>
    </row>
    <row r="4940" ht="15.75" customHeight="1">
      <c r="A4940" s="1" t="str">
        <f t="shared" ref="A4940:A4949" si="415">"FANCB"</f>
        <v>FANCB</v>
      </c>
      <c r="B4940" s="1" t="s">
        <v>50</v>
      </c>
      <c r="C4940" s="1">
        <v>1.489101E7</v>
      </c>
      <c r="D4940" s="1" t="s">
        <v>8</v>
      </c>
      <c r="E4940" s="1">
        <v>23.0</v>
      </c>
      <c r="F4940" s="1" t="s">
        <v>4963</v>
      </c>
      <c r="G4940" s="1">
        <v>0.0799176183371</v>
      </c>
    </row>
    <row r="4941" ht="15.75" customHeight="1">
      <c r="A4941" s="1" t="str">
        <f t="shared" si="415"/>
        <v>FANCB</v>
      </c>
      <c r="B4941" s="1" t="s">
        <v>50</v>
      </c>
      <c r="C4941" s="1">
        <v>1.4891231E7</v>
      </c>
      <c r="D4941" s="1" t="s">
        <v>14</v>
      </c>
      <c r="E4941" s="1">
        <v>22.0</v>
      </c>
      <c r="F4941" s="1" t="s">
        <v>4964</v>
      </c>
      <c r="G4941" s="1">
        <v>1.66522681044</v>
      </c>
    </row>
    <row r="4942" ht="15.75" customHeight="1">
      <c r="A4942" s="1" t="str">
        <f t="shared" si="415"/>
        <v>FANCB</v>
      </c>
      <c r="B4942" s="1" t="s">
        <v>50</v>
      </c>
      <c r="C4942" s="1">
        <v>1.4891225E7</v>
      </c>
      <c r="D4942" s="1" t="s">
        <v>14</v>
      </c>
      <c r="E4942" s="1">
        <v>22.0</v>
      </c>
      <c r="F4942" s="1" t="s">
        <v>4965</v>
      </c>
      <c r="G4942" s="1">
        <v>0.411037844881</v>
      </c>
    </row>
    <row r="4943" ht="15.75" customHeight="1">
      <c r="A4943" s="1" t="str">
        <f t="shared" si="415"/>
        <v>FANCB</v>
      </c>
      <c r="B4943" s="1" t="s">
        <v>50</v>
      </c>
      <c r="C4943" s="1">
        <v>1.4890994E7</v>
      </c>
      <c r="D4943" s="1" t="s">
        <v>14</v>
      </c>
      <c r="E4943" s="1">
        <v>24.0</v>
      </c>
      <c r="F4943" s="1" t="s">
        <v>4966</v>
      </c>
      <c r="G4943" s="1">
        <v>0.389460219999</v>
      </c>
    </row>
    <row r="4944" ht="15.75" customHeight="1">
      <c r="A4944" s="1" t="str">
        <f t="shared" si="415"/>
        <v>FANCB</v>
      </c>
      <c r="B4944" s="1" t="s">
        <v>50</v>
      </c>
      <c r="C4944" s="1">
        <v>1.4891197E7</v>
      </c>
      <c r="D4944" s="1" t="s">
        <v>8</v>
      </c>
      <c r="E4944" s="1">
        <v>24.0</v>
      </c>
      <c r="F4944" s="1" t="s">
        <v>4967</v>
      </c>
      <c r="G4944" s="1">
        <v>0.23092747556</v>
      </c>
    </row>
    <row r="4945" ht="15.75" customHeight="1">
      <c r="A4945" s="1" t="str">
        <f t="shared" si="415"/>
        <v>FANCB</v>
      </c>
      <c r="B4945" s="1" t="s">
        <v>50</v>
      </c>
      <c r="C4945" s="1">
        <v>1.4891134E7</v>
      </c>
      <c r="D4945" s="1" t="s">
        <v>8</v>
      </c>
      <c r="E4945" s="1">
        <v>21.0</v>
      </c>
      <c r="F4945" s="1" t="s">
        <v>4968</v>
      </c>
      <c r="G4945" s="1">
        <v>0.61820925735</v>
      </c>
    </row>
    <row r="4946" ht="15.75" customHeight="1">
      <c r="A4946" s="1" t="str">
        <f t="shared" si="415"/>
        <v>FANCB</v>
      </c>
      <c r="B4946" s="1" t="s">
        <v>50</v>
      </c>
      <c r="C4946" s="1">
        <v>1.4891052E7</v>
      </c>
      <c r="D4946" s="1" t="s">
        <v>8</v>
      </c>
      <c r="E4946" s="1">
        <v>23.0</v>
      </c>
      <c r="F4946" s="1" t="s">
        <v>4969</v>
      </c>
      <c r="G4946" s="1">
        <v>0.684287041605</v>
      </c>
    </row>
    <row r="4947" ht="15.75" customHeight="1">
      <c r="A4947" s="1" t="str">
        <f t="shared" si="415"/>
        <v>FANCB</v>
      </c>
      <c r="B4947" s="1" t="s">
        <v>50</v>
      </c>
      <c r="C4947" s="1">
        <v>1.4891097E7</v>
      </c>
      <c r="D4947" s="1" t="s">
        <v>8</v>
      </c>
      <c r="E4947" s="1">
        <v>24.0</v>
      </c>
      <c r="F4947" s="1" t="s">
        <v>4970</v>
      </c>
      <c r="G4947" s="1">
        <v>0.650486147954</v>
      </c>
    </row>
    <row r="4948" ht="15.75" customHeight="1">
      <c r="A4948" s="1" t="str">
        <f t="shared" si="415"/>
        <v>FANCB</v>
      </c>
      <c r="B4948" s="1" t="s">
        <v>50</v>
      </c>
      <c r="C4948" s="1">
        <v>1.4890955E7</v>
      </c>
      <c r="D4948" s="1" t="s">
        <v>8</v>
      </c>
      <c r="E4948" s="1">
        <v>24.0</v>
      </c>
      <c r="F4948" s="1" t="s">
        <v>4971</v>
      </c>
      <c r="G4948" s="1">
        <v>0.00991857748734</v>
      </c>
    </row>
    <row r="4949" ht="15.75" customHeight="1">
      <c r="A4949" s="1" t="str">
        <f t="shared" si="415"/>
        <v>FANCB</v>
      </c>
      <c r="B4949" s="1" t="s">
        <v>50</v>
      </c>
      <c r="C4949" s="1">
        <v>1.4890983E7</v>
      </c>
      <c r="D4949" s="1" t="s">
        <v>8</v>
      </c>
      <c r="E4949" s="1">
        <v>23.0</v>
      </c>
      <c r="F4949" s="1" t="s">
        <v>4972</v>
      </c>
      <c r="G4949" s="1">
        <v>0.536428562214</v>
      </c>
    </row>
    <row r="4950" ht="15.75" customHeight="1">
      <c r="A4950" s="1" t="str">
        <f t="shared" ref="A4950:A4959" si="416">"FANCG"</f>
        <v>FANCG</v>
      </c>
      <c r="B4950" s="1" t="s">
        <v>298</v>
      </c>
      <c r="C4950" s="1">
        <v>3.5079959E7</v>
      </c>
      <c r="D4950" s="1" t="s">
        <v>14</v>
      </c>
      <c r="E4950" s="1">
        <v>23.0</v>
      </c>
      <c r="F4950" s="1" t="s">
        <v>4973</v>
      </c>
      <c r="G4950" s="1">
        <v>0.926475457969</v>
      </c>
    </row>
    <row r="4951" ht="15.75" customHeight="1">
      <c r="A4951" s="1" t="str">
        <f t="shared" si="416"/>
        <v>FANCG</v>
      </c>
      <c r="B4951" s="1" t="s">
        <v>298</v>
      </c>
      <c r="C4951" s="1">
        <v>3.507986E7</v>
      </c>
      <c r="D4951" s="1" t="s">
        <v>14</v>
      </c>
      <c r="E4951" s="1">
        <v>24.0</v>
      </c>
      <c r="F4951" s="1" t="s">
        <v>4974</v>
      </c>
      <c r="G4951" s="1">
        <v>0.246687128217</v>
      </c>
    </row>
    <row r="4952" ht="15.75" customHeight="1">
      <c r="A4952" s="1" t="str">
        <f t="shared" si="416"/>
        <v>FANCG</v>
      </c>
      <c r="B4952" s="1" t="s">
        <v>298</v>
      </c>
      <c r="C4952" s="1">
        <v>3.5079939E7</v>
      </c>
      <c r="D4952" s="1" t="s">
        <v>14</v>
      </c>
      <c r="E4952" s="1">
        <v>23.0</v>
      </c>
      <c r="F4952" s="1" t="s">
        <v>4975</v>
      </c>
      <c r="G4952" s="1">
        <v>0.797786745548</v>
      </c>
    </row>
    <row r="4953" ht="15.75" customHeight="1">
      <c r="A4953" s="1" t="str">
        <f t="shared" si="416"/>
        <v>FANCG</v>
      </c>
      <c r="B4953" s="1" t="s">
        <v>298</v>
      </c>
      <c r="C4953" s="1">
        <v>3.507992E7</v>
      </c>
      <c r="D4953" s="1" t="s">
        <v>14</v>
      </c>
      <c r="E4953" s="1">
        <v>23.0</v>
      </c>
      <c r="F4953" s="1" t="s">
        <v>4976</v>
      </c>
      <c r="G4953" s="1">
        <v>1.0194607565</v>
      </c>
    </row>
    <row r="4954" ht="15.75" customHeight="1">
      <c r="A4954" s="1" t="str">
        <f t="shared" si="416"/>
        <v>FANCG</v>
      </c>
      <c r="B4954" s="1" t="s">
        <v>298</v>
      </c>
      <c r="C4954" s="1">
        <v>3.5079899E7</v>
      </c>
      <c r="D4954" s="1" t="s">
        <v>14</v>
      </c>
      <c r="E4954" s="1">
        <v>24.0</v>
      </c>
      <c r="F4954" s="1" t="s">
        <v>4977</v>
      </c>
      <c r="G4954" s="1">
        <v>0.836202392103</v>
      </c>
    </row>
    <row r="4955" ht="15.75" customHeight="1">
      <c r="A4955" s="1" t="str">
        <f t="shared" si="416"/>
        <v>FANCG</v>
      </c>
      <c r="B4955" s="1" t="s">
        <v>298</v>
      </c>
      <c r="C4955" s="1">
        <v>3.5080019E7</v>
      </c>
      <c r="D4955" s="1" t="s">
        <v>8</v>
      </c>
      <c r="E4955" s="1">
        <v>24.0</v>
      </c>
      <c r="F4955" s="1" t="s">
        <v>4978</v>
      </c>
      <c r="G4955" s="1">
        <v>0.110161308774</v>
      </c>
    </row>
    <row r="4956" ht="15.75" customHeight="1">
      <c r="A4956" s="1" t="str">
        <f t="shared" si="416"/>
        <v>FANCG</v>
      </c>
      <c r="B4956" s="1" t="s">
        <v>298</v>
      </c>
      <c r="C4956" s="1">
        <v>3.5079741E7</v>
      </c>
      <c r="D4956" s="1" t="s">
        <v>14</v>
      </c>
      <c r="E4956" s="1">
        <v>24.0</v>
      </c>
      <c r="F4956" s="1" t="s">
        <v>4979</v>
      </c>
      <c r="G4956" s="1">
        <v>1.05406378553</v>
      </c>
    </row>
    <row r="4957" ht="15.75" customHeight="1">
      <c r="A4957" s="1" t="str">
        <f t="shared" si="416"/>
        <v>FANCG</v>
      </c>
      <c r="B4957" s="1" t="s">
        <v>298</v>
      </c>
      <c r="C4957" s="1">
        <v>3.5079768E7</v>
      </c>
      <c r="D4957" s="1" t="s">
        <v>14</v>
      </c>
      <c r="E4957" s="1">
        <v>24.0</v>
      </c>
      <c r="F4957" s="1" t="s">
        <v>4980</v>
      </c>
      <c r="G4957" s="1">
        <v>0.426868707765</v>
      </c>
    </row>
    <row r="4958" ht="15.75" customHeight="1">
      <c r="A4958" s="1" t="str">
        <f t="shared" si="416"/>
        <v>FANCG</v>
      </c>
      <c r="B4958" s="1" t="s">
        <v>298</v>
      </c>
      <c r="C4958" s="1">
        <v>3.5080056E7</v>
      </c>
      <c r="D4958" s="1" t="s">
        <v>14</v>
      </c>
      <c r="E4958" s="1">
        <v>24.0</v>
      </c>
      <c r="F4958" s="1" t="s">
        <v>4981</v>
      </c>
      <c r="G4958" s="1">
        <v>0.0922262329393</v>
      </c>
    </row>
    <row r="4959" ht="15.75" customHeight="1">
      <c r="A4959" s="1" t="str">
        <f t="shared" si="416"/>
        <v>FANCG</v>
      </c>
      <c r="B4959" s="1" t="s">
        <v>298</v>
      </c>
      <c r="C4959" s="1">
        <v>3.5079874E7</v>
      </c>
      <c r="D4959" s="1" t="s">
        <v>14</v>
      </c>
      <c r="E4959" s="1">
        <v>24.0</v>
      </c>
      <c r="F4959" s="1" t="s">
        <v>4982</v>
      </c>
      <c r="G4959" s="1">
        <v>0.409705545401</v>
      </c>
    </row>
    <row r="4960" ht="15.75" customHeight="1">
      <c r="A4960" s="1" t="str">
        <f t="shared" ref="A4960:A4969" si="417">"FARSA"</f>
        <v>FARSA</v>
      </c>
      <c r="B4960" s="1" t="s">
        <v>277</v>
      </c>
      <c r="C4960" s="1">
        <v>1.3044395E7</v>
      </c>
      <c r="D4960" s="1" t="s">
        <v>8</v>
      </c>
      <c r="E4960" s="1">
        <v>24.0</v>
      </c>
      <c r="F4960" s="1" t="s">
        <v>4983</v>
      </c>
      <c r="G4960" s="1">
        <v>-0.0840171209851</v>
      </c>
    </row>
    <row r="4961" ht="15.75" customHeight="1">
      <c r="A4961" s="1" t="str">
        <f t="shared" si="417"/>
        <v>FARSA</v>
      </c>
      <c r="B4961" s="1" t="s">
        <v>277</v>
      </c>
      <c r="C4961" s="1">
        <v>1.3044343E7</v>
      </c>
      <c r="D4961" s="1" t="s">
        <v>14</v>
      </c>
      <c r="E4961" s="1">
        <v>23.0</v>
      </c>
      <c r="F4961" s="1" t="s">
        <v>4984</v>
      </c>
      <c r="G4961" s="1">
        <v>0.475273778675</v>
      </c>
    </row>
    <row r="4962" ht="15.75" customHeight="1">
      <c r="A4962" s="1" t="str">
        <f t="shared" si="417"/>
        <v>FARSA</v>
      </c>
      <c r="B4962" s="1" t="s">
        <v>277</v>
      </c>
      <c r="C4962" s="1">
        <v>1.3044322E7</v>
      </c>
      <c r="D4962" s="1" t="s">
        <v>14</v>
      </c>
      <c r="E4962" s="1">
        <v>23.0</v>
      </c>
      <c r="F4962" s="1" t="s">
        <v>4985</v>
      </c>
      <c r="G4962" s="1">
        <v>0.722932156528</v>
      </c>
    </row>
    <row r="4963" ht="15.75" customHeight="1">
      <c r="A4963" s="1" t="str">
        <f t="shared" si="417"/>
        <v>FARSA</v>
      </c>
      <c r="B4963" s="1" t="s">
        <v>277</v>
      </c>
      <c r="C4963" s="1">
        <v>1.3044307E7</v>
      </c>
      <c r="D4963" s="1" t="s">
        <v>14</v>
      </c>
      <c r="E4963" s="1">
        <v>23.0</v>
      </c>
      <c r="F4963" s="1" t="s">
        <v>4986</v>
      </c>
      <c r="G4963" s="1">
        <v>0.448462484976</v>
      </c>
    </row>
    <row r="4964" ht="15.75" customHeight="1">
      <c r="A4964" s="1" t="str">
        <f t="shared" si="417"/>
        <v>FARSA</v>
      </c>
      <c r="B4964" s="1" t="s">
        <v>277</v>
      </c>
      <c r="C4964" s="1">
        <v>1.3044506E7</v>
      </c>
      <c r="D4964" s="1" t="s">
        <v>8</v>
      </c>
      <c r="E4964" s="1">
        <v>23.0</v>
      </c>
      <c r="F4964" s="1" t="s">
        <v>4987</v>
      </c>
      <c r="G4964" s="1">
        <v>1.67349596926</v>
      </c>
    </row>
    <row r="4965" ht="15.75" customHeight="1">
      <c r="A4965" s="1" t="str">
        <f t="shared" si="417"/>
        <v>FARSA</v>
      </c>
      <c r="B4965" s="1" t="s">
        <v>277</v>
      </c>
      <c r="C4965" s="1">
        <v>1.3044446E7</v>
      </c>
      <c r="D4965" s="1" t="s">
        <v>8</v>
      </c>
      <c r="E4965" s="1">
        <v>22.0</v>
      </c>
      <c r="F4965" s="1" t="s">
        <v>4988</v>
      </c>
      <c r="G4965" s="1">
        <v>0.0236644500878</v>
      </c>
    </row>
    <row r="4966" ht="15.75" customHeight="1">
      <c r="A4966" s="1" t="str">
        <f t="shared" si="417"/>
        <v>FARSA</v>
      </c>
      <c r="B4966" s="1" t="s">
        <v>277</v>
      </c>
      <c r="C4966" s="1">
        <v>1.3044428E7</v>
      </c>
      <c r="D4966" s="1" t="s">
        <v>8</v>
      </c>
      <c r="E4966" s="1">
        <v>24.0</v>
      </c>
      <c r="F4966" s="1" t="s">
        <v>4989</v>
      </c>
      <c r="G4966" s="1">
        <v>0.116711290031</v>
      </c>
    </row>
    <row r="4967" ht="15.75" customHeight="1">
      <c r="A4967" s="1" t="str">
        <f t="shared" si="417"/>
        <v>FARSA</v>
      </c>
      <c r="B4967" s="1" t="s">
        <v>277</v>
      </c>
      <c r="C4967" s="1">
        <v>1.3044357E7</v>
      </c>
      <c r="D4967" s="1" t="s">
        <v>14</v>
      </c>
      <c r="E4967" s="1">
        <v>24.0</v>
      </c>
      <c r="F4967" s="1" t="s">
        <v>4990</v>
      </c>
      <c r="G4967" s="1">
        <v>0.0826054083048</v>
      </c>
    </row>
    <row r="4968" ht="15.75" customHeight="1">
      <c r="A4968" s="1" t="str">
        <f t="shared" si="417"/>
        <v>FARSA</v>
      </c>
      <c r="B4968" s="1" t="s">
        <v>277</v>
      </c>
      <c r="C4968" s="1">
        <v>1.304433E7</v>
      </c>
      <c r="D4968" s="1" t="s">
        <v>14</v>
      </c>
      <c r="E4968" s="1">
        <v>24.0</v>
      </c>
      <c r="F4968" s="1" t="s">
        <v>4991</v>
      </c>
      <c r="G4968" s="1">
        <v>0.603571874209</v>
      </c>
    </row>
    <row r="4969" ht="15.75" customHeight="1">
      <c r="A4969" s="1" t="str">
        <f t="shared" si="417"/>
        <v>FARSA</v>
      </c>
      <c r="B4969" s="1" t="s">
        <v>277</v>
      </c>
      <c r="C4969" s="1">
        <v>1.3044374E7</v>
      </c>
      <c r="D4969" s="1" t="s">
        <v>8</v>
      </c>
      <c r="E4969" s="1">
        <v>23.0</v>
      </c>
      <c r="F4969" s="1" t="s">
        <v>4992</v>
      </c>
      <c r="G4969" s="1">
        <v>-0.0241060182912</v>
      </c>
    </row>
    <row r="4970" ht="15.75" customHeight="1">
      <c r="A4970" s="1" t="str">
        <f t="shared" ref="A4970:A4979" si="418">"FARSB"</f>
        <v>FARSB</v>
      </c>
      <c r="B4970" s="1" t="s">
        <v>256</v>
      </c>
      <c r="C4970" s="1">
        <v>2.23520838E8</v>
      </c>
      <c r="D4970" s="1" t="s">
        <v>8</v>
      </c>
      <c r="E4970" s="1">
        <v>22.0</v>
      </c>
      <c r="F4970" s="1" t="s">
        <v>4993</v>
      </c>
      <c r="G4970" s="1">
        <v>1.32021561747</v>
      </c>
    </row>
    <row r="4971" ht="15.75" customHeight="1">
      <c r="A4971" s="1" t="str">
        <f t="shared" si="418"/>
        <v>FARSB</v>
      </c>
      <c r="B4971" s="1" t="s">
        <v>256</v>
      </c>
      <c r="C4971" s="1">
        <v>2.23521061E8</v>
      </c>
      <c r="D4971" s="1" t="s">
        <v>8</v>
      </c>
      <c r="E4971" s="1">
        <v>22.0</v>
      </c>
      <c r="F4971" s="1" t="s">
        <v>4994</v>
      </c>
      <c r="G4971" s="1">
        <v>0.891571184413</v>
      </c>
    </row>
    <row r="4972" ht="15.75" customHeight="1">
      <c r="A4972" s="1" t="str">
        <f t="shared" si="418"/>
        <v>FARSB</v>
      </c>
      <c r="B4972" s="1" t="s">
        <v>256</v>
      </c>
      <c r="C4972" s="1">
        <v>2.23521081E8</v>
      </c>
      <c r="D4972" s="1" t="s">
        <v>8</v>
      </c>
      <c r="E4972" s="1">
        <v>25.0</v>
      </c>
      <c r="F4972" s="1" t="s">
        <v>4995</v>
      </c>
      <c r="G4972" s="1">
        <v>0.20626835817</v>
      </c>
    </row>
    <row r="4973" ht="15.75" customHeight="1">
      <c r="A4973" s="1" t="str">
        <f t="shared" si="418"/>
        <v>FARSB</v>
      </c>
      <c r="B4973" s="1" t="s">
        <v>256</v>
      </c>
      <c r="C4973" s="1">
        <v>2.23520788E8</v>
      </c>
      <c r="D4973" s="1" t="s">
        <v>14</v>
      </c>
      <c r="E4973" s="1">
        <v>25.0</v>
      </c>
      <c r="F4973" s="1" t="s">
        <v>4996</v>
      </c>
      <c r="G4973" s="1">
        <v>0.699742787243</v>
      </c>
    </row>
    <row r="4974" ht="15.75" customHeight="1">
      <c r="A4974" s="1" t="str">
        <f t="shared" si="418"/>
        <v>FARSB</v>
      </c>
      <c r="B4974" s="1" t="s">
        <v>256</v>
      </c>
      <c r="C4974" s="1">
        <v>2.23520834E8</v>
      </c>
      <c r="D4974" s="1" t="s">
        <v>14</v>
      </c>
      <c r="E4974" s="1">
        <v>24.0</v>
      </c>
      <c r="F4974" s="1" t="s">
        <v>4997</v>
      </c>
      <c r="G4974" s="1">
        <v>0.481033251791</v>
      </c>
    </row>
    <row r="4975" ht="15.75" customHeight="1">
      <c r="A4975" s="1" t="str">
        <f t="shared" si="418"/>
        <v>FARSB</v>
      </c>
      <c r="B4975" s="1" t="s">
        <v>256</v>
      </c>
      <c r="C4975" s="1">
        <v>2.23520856E8</v>
      </c>
      <c r="D4975" s="1" t="s">
        <v>14</v>
      </c>
      <c r="E4975" s="1">
        <v>23.0</v>
      </c>
      <c r="F4975" s="1" t="s">
        <v>4998</v>
      </c>
      <c r="G4975" s="1">
        <v>0.788213198121</v>
      </c>
    </row>
    <row r="4976" ht="15.75" customHeight="1">
      <c r="A4976" s="1" t="str">
        <f t="shared" si="418"/>
        <v>FARSB</v>
      </c>
      <c r="B4976" s="1" t="s">
        <v>256</v>
      </c>
      <c r="C4976" s="1">
        <v>2.23520904E8</v>
      </c>
      <c r="D4976" s="1" t="s">
        <v>14</v>
      </c>
      <c r="E4976" s="1">
        <v>25.0</v>
      </c>
      <c r="F4976" s="1" t="s">
        <v>4999</v>
      </c>
      <c r="G4976" s="1">
        <v>0.0673127047614</v>
      </c>
    </row>
    <row r="4977" ht="15.75" customHeight="1">
      <c r="A4977" s="1" t="str">
        <f t="shared" si="418"/>
        <v>FARSB</v>
      </c>
      <c r="B4977" s="1" t="s">
        <v>256</v>
      </c>
      <c r="C4977" s="1">
        <v>2.23521029E8</v>
      </c>
      <c r="D4977" s="1" t="s">
        <v>14</v>
      </c>
      <c r="E4977" s="1">
        <v>25.0</v>
      </c>
      <c r="F4977" s="1" t="s">
        <v>5000</v>
      </c>
      <c r="G4977" s="1">
        <v>0.0417334017998</v>
      </c>
    </row>
    <row r="4978" ht="15.75" customHeight="1">
      <c r="A4978" s="1" t="str">
        <f t="shared" si="418"/>
        <v>FARSB</v>
      </c>
      <c r="B4978" s="1" t="s">
        <v>256</v>
      </c>
      <c r="C4978" s="1">
        <v>2.23521099E8</v>
      </c>
      <c r="D4978" s="1" t="s">
        <v>14</v>
      </c>
      <c r="E4978" s="1">
        <v>23.0</v>
      </c>
      <c r="F4978" s="1" t="s">
        <v>5001</v>
      </c>
      <c r="G4978" s="1">
        <v>0.0415749013513</v>
      </c>
    </row>
    <row r="4979" ht="15.75" customHeight="1">
      <c r="A4979" s="1" t="str">
        <f t="shared" si="418"/>
        <v>FARSB</v>
      </c>
      <c r="B4979" s="1" t="s">
        <v>256</v>
      </c>
      <c r="C4979" s="1">
        <v>2.23520859E8</v>
      </c>
      <c r="D4979" s="1" t="s">
        <v>8</v>
      </c>
      <c r="E4979" s="1">
        <v>24.0</v>
      </c>
      <c r="F4979" s="1" t="s">
        <v>5002</v>
      </c>
      <c r="G4979" s="1">
        <v>0.673793820306</v>
      </c>
    </row>
    <row r="4980" ht="15.75" customHeight="1">
      <c r="A4980" s="1" t="str">
        <f t="shared" ref="A4980:A4989" si="419">"FASN"</f>
        <v>FASN</v>
      </c>
      <c r="B4980" s="1" t="s">
        <v>39</v>
      </c>
      <c r="C4980" s="1">
        <v>8.0056126E7</v>
      </c>
      <c r="D4980" s="1" t="s">
        <v>8</v>
      </c>
      <c r="E4980" s="1">
        <v>23.0</v>
      </c>
      <c r="F4980" s="1" t="s">
        <v>5003</v>
      </c>
      <c r="G4980" s="1">
        <v>0.863847911866</v>
      </c>
    </row>
    <row r="4981" ht="15.75" customHeight="1">
      <c r="A4981" s="1" t="str">
        <f t="shared" si="419"/>
        <v>FASN</v>
      </c>
      <c r="B4981" s="1" t="s">
        <v>39</v>
      </c>
      <c r="C4981" s="1">
        <v>8.0056153E7</v>
      </c>
      <c r="D4981" s="1" t="s">
        <v>8</v>
      </c>
      <c r="E4981" s="1">
        <v>23.0</v>
      </c>
      <c r="F4981" s="1" t="s">
        <v>5004</v>
      </c>
      <c r="G4981" s="1">
        <v>0.286467315387</v>
      </c>
    </row>
    <row r="4982" ht="15.75" customHeight="1">
      <c r="A4982" s="1" t="str">
        <f t="shared" si="419"/>
        <v>FASN</v>
      </c>
      <c r="B4982" s="1" t="s">
        <v>39</v>
      </c>
      <c r="C4982" s="1">
        <v>8.0056161E7</v>
      </c>
      <c r="D4982" s="1" t="s">
        <v>8</v>
      </c>
      <c r="E4982" s="1">
        <v>22.0</v>
      </c>
      <c r="F4982" s="1" t="s">
        <v>5005</v>
      </c>
      <c r="G4982" s="1">
        <v>0.420882605782</v>
      </c>
    </row>
    <row r="4983" ht="15.75" customHeight="1">
      <c r="A4983" s="1" t="str">
        <f t="shared" si="419"/>
        <v>FASN</v>
      </c>
      <c r="B4983" s="1" t="s">
        <v>39</v>
      </c>
      <c r="C4983" s="1">
        <v>8.0056072E7</v>
      </c>
      <c r="D4983" s="1" t="s">
        <v>14</v>
      </c>
      <c r="E4983" s="1">
        <v>24.0</v>
      </c>
      <c r="F4983" s="1" t="s">
        <v>5006</v>
      </c>
      <c r="G4983" s="1">
        <v>1.00420315514</v>
      </c>
    </row>
    <row r="4984" ht="15.75" customHeight="1">
      <c r="A4984" s="1" t="str">
        <f t="shared" si="419"/>
        <v>FASN</v>
      </c>
      <c r="B4984" s="1" t="s">
        <v>39</v>
      </c>
      <c r="C4984" s="1">
        <v>8.0056004E7</v>
      </c>
      <c r="D4984" s="1" t="s">
        <v>14</v>
      </c>
      <c r="E4984" s="1">
        <v>24.0</v>
      </c>
      <c r="F4984" s="1" t="s">
        <v>5007</v>
      </c>
      <c r="G4984" s="1">
        <v>0.499994802217</v>
      </c>
    </row>
    <row r="4985" ht="15.75" customHeight="1">
      <c r="A4985" s="1" t="str">
        <f t="shared" si="419"/>
        <v>FASN</v>
      </c>
      <c r="B4985" s="1" t="s">
        <v>39</v>
      </c>
      <c r="C4985" s="1">
        <v>8.005601E7</v>
      </c>
      <c r="D4985" s="1" t="s">
        <v>14</v>
      </c>
      <c r="E4985" s="1">
        <v>23.0</v>
      </c>
      <c r="F4985" s="1" t="s">
        <v>5008</v>
      </c>
      <c r="G4985" s="1">
        <v>0.829248946415</v>
      </c>
    </row>
    <row r="4986" ht="15.75" customHeight="1">
      <c r="A4986" s="1" t="str">
        <f t="shared" si="419"/>
        <v>FASN</v>
      </c>
      <c r="B4986" s="1" t="s">
        <v>39</v>
      </c>
      <c r="C4986" s="1">
        <v>8.0056049E7</v>
      </c>
      <c r="D4986" s="1" t="s">
        <v>14</v>
      </c>
      <c r="E4986" s="1">
        <v>24.0</v>
      </c>
      <c r="F4986" s="1" t="s">
        <v>5009</v>
      </c>
      <c r="G4986" s="1">
        <v>1.131948933</v>
      </c>
    </row>
    <row r="4987" ht="15.75" customHeight="1">
      <c r="A4987" s="1" t="str">
        <f t="shared" si="419"/>
        <v>FASN</v>
      </c>
      <c r="B4987" s="1" t="s">
        <v>39</v>
      </c>
      <c r="C4987" s="1">
        <v>8.0055934E7</v>
      </c>
      <c r="D4987" s="1" t="s">
        <v>14</v>
      </c>
      <c r="E4987" s="1">
        <v>23.0</v>
      </c>
      <c r="F4987" s="1" t="s">
        <v>5010</v>
      </c>
      <c r="G4987" s="1">
        <v>-0.118113235414</v>
      </c>
    </row>
    <row r="4988" ht="15.75" customHeight="1">
      <c r="A4988" s="1" t="str">
        <f t="shared" si="419"/>
        <v>FASN</v>
      </c>
      <c r="B4988" s="1" t="s">
        <v>39</v>
      </c>
      <c r="C4988" s="1">
        <v>8.0056097E7</v>
      </c>
      <c r="D4988" s="1" t="s">
        <v>8</v>
      </c>
      <c r="E4988" s="1">
        <v>24.0</v>
      </c>
      <c r="F4988" s="1" t="s">
        <v>5011</v>
      </c>
      <c r="G4988" s="1">
        <v>0.761007450844</v>
      </c>
    </row>
    <row r="4989" ht="15.75" customHeight="1">
      <c r="A4989" s="1" t="str">
        <f t="shared" si="419"/>
        <v>FASN</v>
      </c>
      <c r="B4989" s="1" t="s">
        <v>39</v>
      </c>
      <c r="C4989" s="1">
        <v>8.005612E7</v>
      </c>
      <c r="D4989" s="1" t="s">
        <v>8</v>
      </c>
      <c r="E4989" s="1">
        <v>22.0</v>
      </c>
      <c r="F4989" s="1" t="s">
        <v>5012</v>
      </c>
      <c r="G4989" s="1">
        <v>0.270453374186</v>
      </c>
    </row>
    <row r="4990" ht="15.75" customHeight="1">
      <c r="A4990" s="1" t="str">
        <f t="shared" ref="A4990:A4998" si="420">"FASTKD2"</f>
        <v>FASTKD2</v>
      </c>
      <c r="B4990" s="1" t="s">
        <v>256</v>
      </c>
      <c r="C4990" s="1">
        <v>2.07630407E8</v>
      </c>
      <c r="D4990" s="1" t="s">
        <v>14</v>
      </c>
      <c r="E4990" s="1">
        <v>24.0</v>
      </c>
      <c r="F4990" s="1" t="s">
        <v>5013</v>
      </c>
      <c r="G4990" s="1">
        <v>1.06087394275</v>
      </c>
    </row>
    <row r="4991" ht="15.75" customHeight="1">
      <c r="A4991" s="1" t="str">
        <f t="shared" si="420"/>
        <v>FASTKD2</v>
      </c>
      <c r="B4991" s="1" t="s">
        <v>256</v>
      </c>
      <c r="C4991" s="1">
        <v>2.07630378E8</v>
      </c>
      <c r="D4991" s="1" t="s">
        <v>14</v>
      </c>
      <c r="E4991" s="1">
        <v>25.0</v>
      </c>
      <c r="F4991" s="1" t="s">
        <v>5014</v>
      </c>
      <c r="G4991" s="1">
        <v>0.75909845211</v>
      </c>
    </row>
    <row r="4992" ht="15.75" customHeight="1">
      <c r="A4992" s="1" t="str">
        <f t="shared" si="420"/>
        <v>FASTKD2</v>
      </c>
      <c r="B4992" s="1" t="s">
        <v>256</v>
      </c>
      <c r="C4992" s="1">
        <v>2.07630363E8</v>
      </c>
      <c r="D4992" s="1" t="s">
        <v>14</v>
      </c>
      <c r="E4992" s="1">
        <v>23.0</v>
      </c>
      <c r="F4992" s="1" t="s">
        <v>5015</v>
      </c>
      <c r="G4992" s="1">
        <v>1.10084694035</v>
      </c>
    </row>
    <row r="4993" ht="15.75" customHeight="1">
      <c r="A4993" s="1" t="str">
        <f t="shared" si="420"/>
        <v>FASTKD2</v>
      </c>
      <c r="B4993" s="1" t="s">
        <v>256</v>
      </c>
      <c r="C4993" s="1">
        <v>2.07630329E8</v>
      </c>
      <c r="D4993" s="1" t="s">
        <v>14</v>
      </c>
      <c r="E4993" s="1">
        <v>23.0</v>
      </c>
      <c r="F4993" s="1" t="s">
        <v>5016</v>
      </c>
      <c r="G4993" s="1">
        <v>0.0872819327095</v>
      </c>
    </row>
    <row r="4994" ht="15.75" customHeight="1">
      <c r="A4994" s="1" t="str">
        <f t="shared" si="420"/>
        <v>FASTKD2</v>
      </c>
      <c r="B4994" s="1" t="s">
        <v>256</v>
      </c>
      <c r="C4994" s="1">
        <v>2.07630206E8</v>
      </c>
      <c r="D4994" s="1" t="s">
        <v>14</v>
      </c>
      <c r="E4994" s="1">
        <v>22.0</v>
      </c>
      <c r="F4994" s="1" t="s">
        <v>5017</v>
      </c>
      <c r="G4994" s="1">
        <v>0.224219757986</v>
      </c>
    </row>
    <row r="4995" ht="15.75" customHeight="1">
      <c r="A4995" s="1" t="str">
        <f t="shared" si="420"/>
        <v>FASTKD2</v>
      </c>
      <c r="B4995" s="1" t="s">
        <v>256</v>
      </c>
      <c r="C4995" s="1">
        <v>2.07630412E8</v>
      </c>
      <c r="D4995" s="1" t="s">
        <v>8</v>
      </c>
      <c r="E4995" s="1">
        <v>25.0</v>
      </c>
      <c r="F4995" s="1" t="s">
        <v>5018</v>
      </c>
      <c r="G4995" s="1">
        <v>0.178421867001</v>
      </c>
    </row>
    <row r="4996" ht="15.75" customHeight="1">
      <c r="A4996" s="1" t="str">
        <f t="shared" si="420"/>
        <v>FASTKD2</v>
      </c>
      <c r="B4996" s="1" t="s">
        <v>256</v>
      </c>
      <c r="C4996" s="1">
        <v>2.07630347E8</v>
      </c>
      <c r="D4996" s="1" t="s">
        <v>8</v>
      </c>
      <c r="E4996" s="1">
        <v>25.0</v>
      </c>
      <c r="F4996" s="1" t="s">
        <v>5019</v>
      </c>
      <c r="G4996" s="1">
        <v>0.838279116901</v>
      </c>
    </row>
    <row r="4997" ht="15.75" customHeight="1">
      <c r="A4997" s="1" t="str">
        <f t="shared" si="420"/>
        <v>FASTKD2</v>
      </c>
      <c r="B4997" s="1" t="s">
        <v>256</v>
      </c>
      <c r="C4997" s="1">
        <v>2.07630282E8</v>
      </c>
      <c r="D4997" s="1" t="s">
        <v>8</v>
      </c>
      <c r="E4997" s="1">
        <v>25.0</v>
      </c>
      <c r="F4997" s="1" t="s">
        <v>5020</v>
      </c>
      <c r="G4997" s="1">
        <v>0.608541020163</v>
      </c>
    </row>
    <row r="4998" ht="15.75" customHeight="1">
      <c r="A4998" s="1" t="str">
        <f t="shared" si="420"/>
        <v>FASTKD2</v>
      </c>
      <c r="B4998" s="1" t="s">
        <v>256</v>
      </c>
      <c r="C4998" s="1">
        <v>2.07630161E8</v>
      </c>
      <c r="D4998" s="1" t="s">
        <v>8</v>
      </c>
      <c r="E4998" s="1">
        <v>24.0</v>
      </c>
      <c r="F4998" s="1" t="s">
        <v>5021</v>
      </c>
      <c r="G4998" s="1">
        <v>0.800249315755</v>
      </c>
    </row>
    <row r="4999" ht="15.75" customHeight="1">
      <c r="A4999" s="1" t="str">
        <f t="shared" ref="A4999:A5018" si="421">"FAU"</f>
        <v>FAU</v>
      </c>
      <c r="B4999" s="1" t="s">
        <v>328</v>
      </c>
      <c r="C4999" s="1">
        <v>6.4889506E7</v>
      </c>
      <c r="D4999" s="1" t="s">
        <v>8</v>
      </c>
      <c r="E4999" s="1">
        <v>24.0</v>
      </c>
      <c r="F4999" s="1" t="s">
        <v>5022</v>
      </c>
      <c r="G4999" s="1">
        <v>0.0781044160667</v>
      </c>
    </row>
    <row r="5000" ht="15.75" customHeight="1">
      <c r="A5000" s="1" t="str">
        <f t="shared" si="421"/>
        <v>FAU</v>
      </c>
      <c r="B5000" s="1" t="s">
        <v>328</v>
      </c>
      <c r="C5000" s="1">
        <v>6.4889715E7</v>
      </c>
      <c r="D5000" s="1" t="s">
        <v>8</v>
      </c>
      <c r="E5000" s="1">
        <v>24.0</v>
      </c>
      <c r="F5000" s="1" t="s">
        <v>5023</v>
      </c>
      <c r="G5000" s="1">
        <v>0.0515023039083</v>
      </c>
    </row>
    <row r="5001" ht="15.75" customHeight="1">
      <c r="A5001" s="1" t="str">
        <f t="shared" si="421"/>
        <v>FAU</v>
      </c>
      <c r="B5001" s="1" t="s">
        <v>328</v>
      </c>
      <c r="C5001" s="1">
        <v>6.4889462E7</v>
      </c>
      <c r="D5001" s="1" t="s">
        <v>8</v>
      </c>
      <c r="E5001" s="1">
        <v>23.0</v>
      </c>
      <c r="F5001" s="1" t="s">
        <v>5024</v>
      </c>
      <c r="G5001" s="1">
        <v>0.144384531497</v>
      </c>
    </row>
    <row r="5002" ht="15.75" customHeight="1">
      <c r="A5002" s="1" t="str">
        <f t="shared" si="421"/>
        <v>FAU</v>
      </c>
      <c r="B5002" s="1" t="s">
        <v>328</v>
      </c>
      <c r="C5002" s="1">
        <v>6.488973E7</v>
      </c>
      <c r="D5002" s="1" t="s">
        <v>8</v>
      </c>
      <c r="E5002" s="1">
        <v>23.0</v>
      </c>
      <c r="F5002" s="1" t="s">
        <v>5025</v>
      </c>
      <c r="G5002" s="1">
        <v>0.671331365001</v>
      </c>
    </row>
    <row r="5003" ht="15.75" customHeight="1">
      <c r="A5003" s="1" t="str">
        <f t="shared" si="421"/>
        <v>FAU</v>
      </c>
      <c r="B5003" s="1" t="s">
        <v>328</v>
      </c>
      <c r="C5003" s="1">
        <v>6.4889536E7</v>
      </c>
      <c r="D5003" s="1" t="s">
        <v>14</v>
      </c>
      <c r="E5003" s="1">
        <v>24.0</v>
      </c>
      <c r="F5003" s="1" t="s">
        <v>5026</v>
      </c>
      <c r="G5003" s="1">
        <v>0.125973802343</v>
      </c>
    </row>
    <row r="5004" ht="15.75" customHeight="1">
      <c r="A5004" s="1" t="str">
        <f t="shared" si="421"/>
        <v>FAU</v>
      </c>
      <c r="B5004" s="1" t="s">
        <v>328</v>
      </c>
      <c r="C5004" s="1">
        <v>6.4889397E7</v>
      </c>
      <c r="D5004" s="1" t="s">
        <v>14</v>
      </c>
      <c r="E5004" s="1">
        <v>24.0</v>
      </c>
      <c r="F5004" s="1" t="s">
        <v>5027</v>
      </c>
      <c r="G5004" s="1">
        <v>0.053249074101</v>
      </c>
    </row>
    <row r="5005" ht="15.75" customHeight="1">
      <c r="A5005" s="1" t="str">
        <f t="shared" si="421"/>
        <v>FAU</v>
      </c>
      <c r="B5005" s="1" t="s">
        <v>328</v>
      </c>
      <c r="C5005" s="1">
        <v>6.4889406E7</v>
      </c>
      <c r="D5005" s="1" t="s">
        <v>14</v>
      </c>
      <c r="E5005" s="1">
        <v>24.0</v>
      </c>
      <c r="F5005" s="1" t="s">
        <v>5028</v>
      </c>
      <c r="G5005" s="1">
        <v>0.0766715327411</v>
      </c>
    </row>
    <row r="5006" ht="15.75" customHeight="1">
      <c r="A5006" s="1" t="str">
        <f t="shared" si="421"/>
        <v>FAU</v>
      </c>
      <c r="B5006" s="1" t="s">
        <v>328</v>
      </c>
      <c r="C5006" s="1">
        <v>6.4889699E7</v>
      </c>
      <c r="D5006" s="1" t="s">
        <v>14</v>
      </c>
      <c r="E5006" s="1">
        <v>28.0</v>
      </c>
      <c r="F5006" s="1" t="s">
        <v>5029</v>
      </c>
      <c r="G5006" s="1">
        <v>0.159985740863</v>
      </c>
    </row>
    <row r="5007" ht="15.75" customHeight="1">
      <c r="A5007" s="1" t="str">
        <f t="shared" si="421"/>
        <v>FAU</v>
      </c>
      <c r="B5007" s="1" t="s">
        <v>328</v>
      </c>
      <c r="C5007" s="1">
        <v>6.4889389E7</v>
      </c>
      <c r="D5007" s="1" t="s">
        <v>14</v>
      </c>
      <c r="E5007" s="1">
        <v>24.0</v>
      </c>
      <c r="F5007" s="1" t="s">
        <v>5030</v>
      </c>
      <c r="G5007" s="1">
        <v>0.0400713360055</v>
      </c>
    </row>
    <row r="5008" ht="15.75" customHeight="1">
      <c r="A5008" s="1" t="str">
        <f t="shared" si="421"/>
        <v>FAU</v>
      </c>
      <c r="B5008" s="1" t="s">
        <v>328</v>
      </c>
      <c r="C5008" s="1">
        <v>6.4889746E7</v>
      </c>
      <c r="D5008" s="1" t="s">
        <v>14</v>
      </c>
      <c r="E5008" s="1">
        <v>24.0</v>
      </c>
      <c r="F5008" s="1" t="s">
        <v>5031</v>
      </c>
      <c r="G5008" s="1">
        <v>0.0454107652682</v>
      </c>
    </row>
    <row r="5009" ht="15.75" customHeight="1">
      <c r="A5009" s="1" t="str">
        <f t="shared" si="421"/>
        <v>FAU</v>
      </c>
      <c r="B5009" s="1" t="s">
        <v>328</v>
      </c>
      <c r="C5009" s="1">
        <v>6.4889676E7</v>
      </c>
      <c r="D5009" s="1" t="s">
        <v>8</v>
      </c>
      <c r="E5009" s="1">
        <v>25.0</v>
      </c>
      <c r="F5009" s="1" t="s">
        <v>5032</v>
      </c>
      <c r="G5009" s="1">
        <v>0.250472381648</v>
      </c>
    </row>
    <row r="5010" ht="15.75" customHeight="1">
      <c r="A5010" s="1" t="str">
        <f t="shared" si="421"/>
        <v>FAU</v>
      </c>
      <c r="B5010" s="1" t="s">
        <v>328</v>
      </c>
      <c r="C5010" s="1">
        <v>6.488977E7</v>
      </c>
      <c r="D5010" s="1" t="s">
        <v>14</v>
      </c>
      <c r="E5010" s="1">
        <v>24.0</v>
      </c>
      <c r="F5010" s="1" t="s">
        <v>5033</v>
      </c>
      <c r="G5010" s="1">
        <v>1.66772173326</v>
      </c>
    </row>
    <row r="5011" ht="15.75" customHeight="1">
      <c r="A5011" s="1" t="str">
        <f t="shared" si="421"/>
        <v>FAU</v>
      </c>
      <c r="B5011" s="1" t="s">
        <v>328</v>
      </c>
      <c r="C5011" s="1">
        <v>6.4889704E7</v>
      </c>
      <c r="D5011" s="1" t="s">
        <v>8</v>
      </c>
      <c r="E5011" s="1">
        <v>25.0</v>
      </c>
      <c r="F5011" s="1" t="s">
        <v>5034</v>
      </c>
      <c r="G5011" s="1">
        <v>0.0129395899781</v>
      </c>
    </row>
    <row r="5012" ht="15.75" customHeight="1">
      <c r="A5012" s="1" t="str">
        <f t="shared" si="421"/>
        <v>FAU</v>
      </c>
      <c r="B5012" s="1" t="s">
        <v>328</v>
      </c>
      <c r="C5012" s="1">
        <v>6.4889666E7</v>
      </c>
      <c r="D5012" s="1" t="s">
        <v>8</v>
      </c>
      <c r="E5012" s="1">
        <v>25.0</v>
      </c>
      <c r="F5012" s="1" t="s">
        <v>5035</v>
      </c>
      <c r="G5012" s="1">
        <v>0.0346518208445</v>
      </c>
    </row>
    <row r="5013" ht="15.75" customHeight="1">
      <c r="A5013" s="1" t="str">
        <f t="shared" si="421"/>
        <v>FAU</v>
      </c>
      <c r="B5013" s="1" t="s">
        <v>328</v>
      </c>
      <c r="C5013" s="1">
        <v>6.4889476E7</v>
      </c>
      <c r="D5013" s="1" t="s">
        <v>8</v>
      </c>
      <c r="E5013" s="1">
        <v>23.0</v>
      </c>
      <c r="F5013" s="1" t="s">
        <v>5036</v>
      </c>
      <c r="G5013" s="1">
        <v>-0.0981782721601</v>
      </c>
    </row>
    <row r="5014" ht="15.75" customHeight="1">
      <c r="A5014" s="1" t="str">
        <f t="shared" si="421"/>
        <v>FAU</v>
      </c>
      <c r="B5014" s="1" t="s">
        <v>328</v>
      </c>
      <c r="C5014" s="1">
        <v>6.488955E7</v>
      </c>
      <c r="D5014" s="1" t="s">
        <v>8</v>
      </c>
      <c r="E5014" s="1">
        <v>24.0</v>
      </c>
      <c r="F5014" s="1" t="s">
        <v>5037</v>
      </c>
      <c r="G5014" s="1">
        <v>0.660946901735</v>
      </c>
    </row>
    <row r="5015" ht="15.75" customHeight="1">
      <c r="A5015" s="1" t="str">
        <f t="shared" si="421"/>
        <v>FAU</v>
      </c>
      <c r="B5015" s="1" t="s">
        <v>328</v>
      </c>
      <c r="C5015" s="1">
        <v>6.4889529E7</v>
      </c>
      <c r="D5015" s="1" t="s">
        <v>8</v>
      </c>
      <c r="E5015" s="1">
        <v>23.0</v>
      </c>
      <c r="F5015" s="1" t="s">
        <v>5038</v>
      </c>
      <c r="G5015" s="1">
        <v>0.485023513846</v>
      </c>
    </row>
    <row r="5016" ht="15.75" customHeight="1">
      <c r="A5016" s="1" t="str">
        <f t="shared" si="421"/>
        <v>FAU</v>
      </c>
      <c r="B5016" s="1" t="s">
        <v>328</v>
      </c>
      <c r="C5016" s="1">
        <v>6.4889518E7</v>
      </c>
      <c r="D5016" s="1" t="s">
        <v>8</v>
      </c>
      <c r="E5016" s="1">
        <v>23.0</v>
      </c>
      <c r="F5016" s="1" t="s">
        <v>5039</v>
      </c>
      <c r="G5016" s="1">
        <v>-0.11600710851</v>
      </c>
    </row>
    <row r="5017" ht="15.75" customHeight="1">
      <c r="A5017" s="1" t="str">
        <f t="shared" si="421"/>
        <v>FAU</v>
      </c>
      <c r="B5017" s="1" t="s">
        <v>328</v>
      </c>
      <c r="C5017" s="1">
        <v>6.488969E7</v>
      </c>
      <c r="D5017" s="1" t="s">
        <v>8</v>
      </c>
      <c r="E5017" s="1">
        <v>26.0</v>
      </c>
      <c r="F5017" s="1" t="s">
        <v>5040</v>
      </c>
      <c r="G5017" s="1">
        <v>-0.0526583691688</v>
      </c>
    </row>
    <row r="5018" ht="15.75" customHeight="1">
      <c r="A5018" s="1" t="str">
        <f t="shared" si="421"/>
        <v>FAU</v>
      </c>
      <c r="B5018" s="1" t="s">
        <v>328</v>
      </c>
      <c r="C5018" s="1">
        <v>6.4889768E7</v>
      </c>
      <c r="D5018" s="1" t="s">
        <v>14</v>
      </c>
      <c r="E5018" s="1">
        <v>28.0</v>
      </c>
      <c r="F5018" s="1" t="s">
        <v>5041</v>
      </c>
      <c r="G5018" s="1">
        <v>0.138005941485</v>
      </c>
    </row>
    <row r="5019" ht="15.75" customHeight="1">
      <c r="A5019" s="1" t="str">
        <f t="shared" ref="A5019:A5028" si="422">"FBL"</f>
        <v>FBL</v>
      </c>
      <c r="B5019" s="1" t="s">
        <v>277</v>
      </c>
      <c r="C5019" s="1">
        <v>4.0336966E7</v>
      </c>
      <c r="D5019" s="1" t="s">
        <v>14</v>
      </c>
      <c r="E5019" s="1">
        <v>24.0</v>
      </c>
      <c r="F5019" s="1" t="s">
        <v>5042</v>
      </c>
      <c r="G5019" s="1">
        <v>0.19394968833</v>
      </c>
    </row>
    <row r="5020" ht="15.75" customHeight="1">
      <c r="A5020" s="1" t="str">
        <f t="shared" si="422"/>
        <v>FBL</v>
      </c>
      <c r="B5020" s="1" t="s">
        <v>277</v>
      </c>
      <c r="C5020" s="1">
        <v>4.0337077E7</v>
      </c>
      <c r="D5020" s="1" t="s">
        <v>8</v>
      </c>
      <c r="E5020" s="1">
        <v>24.0</v>
      </c>
      <c r="F5020" s="1" t="s">
        <v>5043</v>
      </c>
      <c r="G5020" s="1">
        <v>0.553809360342</v>
      </c>
    </row>
    <row r="5021" ht="15.75" customHeight="1">
      <c r="A5021" s="1" t="str">
        <f t="shared" si="422"/>
        <v>FBL</v>
      </c>
      <c r="B5021" s="1" t="s">
        <v>277</v>
      </c>
      <c r="C5021" s="1">
        <v>4.0336841E7</v>
      </c>
      <c r="D5021" s="1" t="s">
        <v>14</v>
      </c>
      <c r="E5021" s="1">
        <v>24.0</v>
      </c>
      <c r="F5021" s="1" t="s">
        <v>5044</v>
      </c>
      <c r="G5021" s="1">
        <v>0.348443736535</v>
      </c>
    </row>
    <row r="5022" ht="15.75" customHeight="1">
      <c r="A5022" s="1" t="str">
        <f t="shared" si="422"/>
        <v>FBL</v>
      </c>
      <c r="B5022" s="1" t="s">
        <v>277</v>
      </c>
      <c r="C5022" s="1">
        <v>4.0336963E7</v>
      </c>
      <c r="D5022" s="1" t="s">
        <v>8</v>
      </c>
      <c r="E5022" s="1">
        <v>23.0</v>
      </c>
      <c r="F5022" s="1" t="s">
        <v>5045</v>
      </c>
      <c r="G5022" s="1">
        <v>0.0431800732639</v>
      </c>
    </row>
    <row r="5023" ht="15.75" customHeight="1">
      <c r="A5023" s="1" t="str">
        <f t="shared" si="422"/>
        <v>FBL</v>
      </c>
      <c r="B5023" s="1" t="s">
        <v>277</v>
      </c>
      <c r="C5023" s="1">
        <v>4.0336947E7</v>
      </c>
      <c r="D5023" s="1" t="s">
        <v>8</v>
      </c>
      <c r="E5023" s="1">
        <v>24.0</v>
      </c>
      <c r="F5023" s="1" t="s">
        <v>5046</v>
      </c>
      <c r="G5023" s="1">
        <v>1.19434488478</v>
      </c>
    </row>
    <row r="5024" ht="15.75" customHeight="1">
      <c r="A5024" s="1" t="str">
        <f t="shared" si="422"/>
        <v>FBL</v>
      </c>
      <c r="B5024" s="1" t="s">
        <v>277</v>
      </c>
      <c r="C5024" s="1">
        <v>4.0336855E7</v>
      </c>
      <c r="D5024" s="1" t="s">
        <v>8</v>
      </c>
      <c r="E5024" s="1">
        <v>22.0</v>
      </c>
      <c r="F5024" s="1" t="s">
        <v>5047</v>
      </c>
      <c r="G5024" s="1">
        <v>0.197130304442</v>
      </c>
    </row>
    <row r="5025" ht="15.75" customHeight="1">
      <c r="A5025" s="1" t="str">
        <f t="shared" si="422"/>
        <v>FBL</v>
      </c>
      <c r="B5025" s="1" t="s">
        <v>277</v>
      </c>
      <c r="C5025" s="1">
        <v>4.033685E7</v>
      </c>
      <c r="D5025" s="1" t="s">
        <v>8</v>
      </c>
      <c r="E5025" s="1">
        <v>24.0</v>
      </c>
      <c r="F5025" s="1" t="s">
        <v>5048</v>
      </c>
      <c r="G5025" s="1">
        <v>0.0626501348779</v>
      </c>
    </row>
    <row r="5026" ht="15.75" customHeight="1">
      <c r="A5026" s="1" t="str">
        <f t="shared" si="422"/>
        <v>FBL</v>
      </c>
      <c r="B5026" s="1" t="s">
        <v>277</v>
      </c>
      <c r="C5026" s="1">
        <v>4.0336798E7</v>
      </c>
      <c r="D5026" s="1" t="s">
        <v>8</v>
      </c>
      <c r="E5026" s="1">
        <v>24.0</v>
      </c>
      <c r="F5026" s="1" t="s">
        <v>5049</v>
      </c>
      <c r="G5026" s="1">
        <v>1.25184575487</v>
      </c>
    </row>
    <row r="5027" ht="15.75" customHeight="1">
      <c r="A5027" s="1" t="str">
        <f t="shared" si="422"/>
        <v>FBL</v>
      </c>
      <c r="B5027" s="1" t="s">
        <v>277</v>
      </c>
      <c r="C5027" s="1">
        <v>4.0336755E7</v>
      </c>
      <c r="D5027" s="1" t="s">
        <v>8</v>
      </c>
      <c r="E5027" s="1">
        <v>24.0</v>
      </c>
      <c r="F5027" s="1" t="s">
        <v>5050</v>
      </c>
      <c r="G5027" s="1">
        <v>0.311025870165</v>
      </c>
    </row>
    <row r="5028" ht="15.75" customHeight="1">
      <c r="A5028" s="1" t="str">
        <f t="shared" si="422"/>
        <v>FBL</v>
      </c>
      <c r="B5028" s="1" t="s">
        <v>277</v>
      </c>
      <c r="C5028" s="1">
        <v>4.0337057E7</v>
      </c>
      <c r="D5028" s="1" t="s">
        <v>8</v>
      </c>
      <c r="E5028" s="1">
        <v>24.0</v>
      </c>
      <c r="F5028" s="1" t="s">
        <v>5051</v>
      </c>
      <c r="G5028" s="1">
        <v>0.0323307859021</v>
      </c>
    </row>
    <row r="5029" ht="15.75" customHeight="1">
      <c r="A5029" s="1" t="str">
        <f t="shared" ref="A5029:A5038" si="423">"FBXO28"</f>
        <v>FBXO28</v>
      </c>
      <c r="B5029" s="1" t="s">
        <v>108</v>
      </c>
      <c r="C5029" s="1">
        <v>2.24301858E8</v>
      </c>
      <c r="D5029" s="1" t="s">
        <v>14</v>
      </c>
      <c r="E5029" s="1">
        <v>23.0</v>
      </c>
      <c r="F5029" s="1" t="s">
        <v>5052</v>
      </c>
      <c r="G5029" s="1">
        <v>0.799837086316</v>
      </c>
    </row>
    <row r="5030" ht="15.75" customHeight="1">
      <c r="A5030" s="1" t="str">
        <f t="shared" si="423"/>
        <v>FBXO28</v>
      </c>
      <c r="B5030" s="1" t="s">
        <v>108</v>
      </c>
      <c r="C5030" s="1">
        <v>2.24301796E8</v>
      </c>
      <c r="D5030" s="1" t="s">
        <v>8</v>
      </c>
      <c r="E5030" s="1">
        <v>24.0</v>
      </c>
      <c r="F5030" s="1" t="s">
        <v>5053</v>
      </c>
      <c r="G5030" s="1">
        <v>0.0883461259132</v>
      </c>
    </row>
    <row r="5031" ht="15.75" customHeight="1">
      <c r="A5031" s="1" t="str">
        <f t="shared" si="423"/>
        <v>FBXO28</v>
      </c>
      <c r="B5031" s="1" t="s">
        <v>108</v>
      </c>
      <c r="C5031" s="1">
        <v>2.24301904E8</v>
      </c>
      <c r="D5031" s="1" t="s">
        <v>8</v>
      </c>
      <c r="E5031" s="1">
        <v>24.0</v>
      </c>
      <c r="F5031" s="1" t="s">
        <v>5054</v>
      </c>
      <c r="G5031" s="1">
        <v>1.56890037976</v>
      </c>
    </row>
    <row r="5032" ht="15.75" customHeight="1">
      <c r="A5032" s="1" t="str">
        <f t="shared" si="423"/>
        <v>FBXO28</v>
      </c>
      <c r="B5032" s="1" t="s">
        <v>108</v>
      </c>
      <c r="C5032" s="1">
        <v>2.24301815E8</v>
      </c>
      <c r="D5032" s="1" t="s">
        <v>14</v>
      </c>
      <c r="E5032" s="1">
        <v>24.0</v>
      </c>
      <c r="F5032" s="1" t="s">
        <v>5055</v>
      </c>
      <c r="G5032" s="1">
        <v>-0.0357805380314</v>
      </c>
    </row>
    <row r="5033" ht="15.75" customHeight="1">
      <c r="A5033" s="1" t="str">
        <f t="shared" si="423"/>
        <v>FBXO28</v>
      </c>
      <c r="B5033" s="1" t="s">
        <v>108</v>
      </c>
      <c r="C5033" s="1">
        <v>2.24301837E8</v>
      </c>
      <c r="D5033" s="1" t="s">
        <v>14</v>
      </c>
      <c r="E5033" s="1">
        <v>24.0</v>
      </c>
      <c r="F5033" s="1" t="s">
        <v>5056</v>
      </c>
      <c r="G5033" s="1">
        <v>0.631262533922</v>
      </c>
    </row>
    <row r="5034" ht="15.75" customHeight="1">
      <c r="A5034" s="1" t="str">
        <f t="shared" si="423"/>
        <v>FBXO28</v>
      </c>
      <c r="B5034" s="1" t="s">
        <v>108</v>
      </c>
      <c r="C5034" s="1">
        <v>2.24302005E8</v>
      </c>
      <c r="D5034" s="1" t="s">
        <v>8</v>
      </c>
      <c r="E5034" s="1">
        <v>23.0</v>
      </c>
      <c r="F5034" s="1" t="s">
        <v>5057</v>
      </c>
      <c r="G5034" s="1">
        <v>-0.0195039156987</v>
      </c>
    </row>
    <row r="5035" ht="15.75" customHeight="1">
      <c r="A5035" s="1" t="str">
        <f t="shared" si="423"/>
        <v>FBXO28</v>
      </c>
      <c r="B5035" s="1" t="s">
        <v>108</v>
      </c>
      <c r="C5035" s="1">
        <v>2.24301998E8</v>
      </c>
      <c r="D5035" s="1" t="s">
        <v>8</v>
      </c>
      <c r="E5035" s="1">
        <v>23.0</v>
      </c>
      <c r="F5035" s="1" t="s">
        <v>5058</v>
      </c>
      <c r="G5035" s="1">
        <v>-0.00815120711926</v>
      </c>
    </row>
    <row r="5036" ht="15.75" customHeight="1">
      <c r="A5036" s="1" t="str">
        <f t="shared" si="423"/>
        <v>FBXO28</v>
      </c>
      <c r="B5036" s="1" t="s">
        <v>108</v>
      </c>
      <c r="C5036" s="1">
        <v>2.24301993E8</v>
      </c>
      <c r="D5036" s="1" t="s">
        <v>8</v>
      </c>
      <c r="E5036" s="1">
        <v>24.0</v>
      </c>
      <c r="F5036" s="1" t="s">
        <v>5059</v>
      </c>
      <c r="G5036" s="1">
        <v>0.0915614512252</v>
      </c>
    </row>
    <row r="5037" ht="15.75" customHeight="1">
      <c r="A5037" s="1" t="str">
        <f t="shared" si="423"/>
        <v>FBXO28</v>
      </c>
      <c r="B5037" s="1" t="s">
        <v>108</v>
      </c>
      <c r="C5037" s="1">
        <v>2.24301979E8</v>
      </c>
      <c r="D5037" s="1" t="s">
        <v>8</v>
      </c>
      <c r="E5037" s="1">
        <v>24.0</v>
      </c>
      <c r="F5037" s="1" t="s">
        <v>5060</v>
      </c>
      <c r="G5037" s="1">
        <v>0.138258536768</v>
      </c>
    </row>
    <row r="5038" ht="15.75" customHeight="1">
      <c r="A5038" s="1" t="str">
        <f t="shared" si="423"/>
        <v>FBXO28</v>
      </c>
      <c r="B5038" s="1" t="s">
        <v>108</v>
      </c>
      <c r="C5038" s="1">
        <v>2.24302032E8</v>
      </c>
      <c r="D5038" s="1" t="s">
        <v>8</v>
      </c>
      <c r="E5038" s="1">
        <v>24.0</v>
      </c>
      <c r="F5038" s="1" t="s">
        <v>5061</v>
      </c>
      <c r="G5038" s="1">
        <v>0.46881591194</v>
      </c>
    </row>
    <row r="5039" ht="15.75" customHeight="1">
      <c r="A5039" s="1" t="str">
        <f t="shared" ref="A5039:A5048" si="424">"FBXO42"</f>
        <v>FBXO42</v>
      </c>
      <c r="B5039" s="1" t="s">
        <v>108</v>
      </c>
      <c r="C5039" s="1">
        <v>1.6678818E7</v>
      </c>
      <c r="D5039" s="1" t="s">
        <v>14</v>
      </c>
      <c r="E5039" s="1">
        <v>24.0</v>
      </c>
      <c r="F5039" s="1" t="s">
        <v>5062</v>
      </c>
      <c r="G5039" s="1">
        <v>-0.0129725199643</v>
      </c>
    </row>
    <row r="5040" ht="15.75" customHeight="1">
      <c r="A5040" s="1" t="str">
        <f t="shared" si="424"/>
        <v>FBXO42</v>
      </c>
      <c r="B5040" s="1" t="s">
        <v>108</v>
      </c>
      <c r="C5040" s="1">
        <v>1.6678789E7</v>
      </c>
      <c r="D5040" s="1" t="s">
        <v>14</v>
      </c>
      <c r="E5040" s="1">
        <v>22.0</v>
      </c>
      <c r="F5040" s="1" t="s">
        <v>5063</v>
      </c>
      <c r="G5040" s="1">
        <v>0.375745162837</v>
      </c>
    </row>
    <row r="5041" ht="15.75" customHeight="1">
      <c r="A5041" s="1" t="str">
        <f t="shared" si="424"/>
        <v>FBXO42</v>
      </c>
      <c r="B5041" s="1" t="s">
        <v>108</v>
      </c>
      <c r="C5041" s="1">
        <v>1.6678775E7</v>
      </c>
      <c r="D5041" s="1" t="s">
        <v>14</v>
      </c>
      <c r="E5041" s="1">
        <v>24.0</v>
      </c>
      <c r="F5041" s="1" t="s">
        <v>5064</v>
      </c>
      <c r="G5041" s="1">
        <v>-0.0652916350584</v>
      </c>
    </row>
    <row r="5042" ht="15.75" customHeight="1">
      <c r="A5042" s="1" t="str">
        <f t="shared" si="424"/>
        <v>FBXO42</v>
      </c>
      <c r="B5042" s="1" t="s">
        <v>108</v>
      </c>
      <c r="C5042" s="1">
        <v>1.6678724E7</v>
      </c>
      <c r="D5042" s="1" t="s">
        <v>14</v>
      </c>
      <c r="E5042" s="1">
        <v>24.0</v>
      </c>
      <c r="F5042" s="1" t="s">
        <v>5065</v>
      </c>
      <c r="G5042" s="1">
        <v>0.355016028717</v>
      </c>
    </row>
    <row r="5043" ht="15.75" customHeight="1">
      <c r="A5043" s="1" t="str">
        <f t="shared" si="424"/>
        <v>FBXO42</v>
      </c>
      <c r="B5043" s="1" t="s">
        <v>108</v>
      </c>
      <c r="C5043" s="1">
        <v>1.6678844E7</v>
      </c>
      <c r="D5043" s="1" t="s">
        <v>14</v>
      </c>
      <c r="E5043" s="1">
        <v>23.0</v>
      </c>
      <c r="F5043" s="1" t="s">
        <v>5066</v>
      </c>
      <c r="G5043" s="1">
        <v>0.138792937774</v>
      </c>
    </row>
    <row r="5044" ht="15.75" customHeight="1">
      <c r="A5044" s="1" t="str">
        <f t="shared" si="424"/>
        <v>FBXO42</v>
      </c>
      <c r="B5044" s="1" t="s">
        <v>108</v>
      </c>
      <c r="C5044" s="1">
        <v>1.6678912E7</v>
      </c>
      <c r="D5044" s="1" t="s">
        <v>8</v>
      </c>
      <c r="E5044" s="1">
        <v>24.0</v>
      </c>
      <c r="F5044" s="1" t="s">
        <v>5067</v>
      </c>
      <c r="G5044" s="1">
        <v>1.57084830671</v>
      </c>
    </row>
    <row r="5045" ht="15.75" customHeight="1">
      <c r="A5045" s="1" t="str">
        <f t="shared" si="424"/>
        <v>FBXO42</v>
      </c>
      <c r="B5045" s="1" t="s">
        <v>108</v>
      </c>
      <c r="C5045" s="1">
        <v>1.6678892E7</v>
      </c>
      <c r="D5045" s="1" t="s">
        <v>8</v>
      </c>
      <c r="E5045" s="1">
        <v>24.0</v>
      </c>
      <c r="F5045" s="1" t="s">
        <v>5068</v>
      </c>
      <c r="G5045" s="1">
        <v>1.05340653045</v>
      </c>
    </row>
    <row r="5046" ht="15.75" customHeight="1">
      <c r="A5046" s="1" t="str">
        <f t="shared" si="424"/>
        <v>FBXO42</v>
      </c>
      <c r="B5046" s="1" t="s">
        <v>108</v>
      </c>
      <c r="C5046" s="1">
        <v>1.6678845E7</v>
      </c>
      <c r="D5046" s="1" t="s">
        <v>8</v>
      </c>
      <c r="E5046" s="1">
        <v>24.0</v>
      </c>
      <c r="F5046" s="1" t="s">
        <v>5069</v>
      </c>
      <c r="G5046" s="1">
        <v>0.235600924054</v>
      </c>
    </row>
    <row r="5047" ht="15.75" customHeight="1">
      <c r="A5047" s="1" t="str">
        <f t="shared" si="424"/>
        <v>FBXO42</v>
      </c>
      <c r="B5047" s="1" t="s">
        <v>108</v>
      </c>
      <c r="C5047" s="1">
        <v>1.6678758E7</v>
      </c>
      <c r="D5047" s="1" t="s">
        <v>8</v>
      </c>
      <c r="E5047" s="1">
        <v>24.0</v>
      </c>
      <c r="F5047" s="1" t="s">
        <v>5070</v>
      </c>
      <c r="G5047" s="1">
        <v>0.241130324817</v>
      </c>
    </row>
    <row r="5048" ht="15.75" customHeight="1">
      <c r="A5048" s="1" t="str">
        <f t="shared" si="424"/>
        <v>FBXO42</v>
      </c>
      <c r="B5048" s="1" t="s">
        <v>108</v>
      </c>
      <c r="C5048" s="1">
        <v>1.6678705E7</v>
      </c>
      <c r="D5048" s="1" t="s">
        <v>14</v>
      </c>
      <c r="E5048" s="1">
        <v>24.0</v>
      </c>
      <c r="F5048" s="1" t="s">
        <v>5071</v>
      </c>
      <c r="G5048" s="1">
        <v>0.343800738729</v>
      </c>
    </row>
    <row r="5049" ht="15.75" customHeight="1">
      <c r="A5049" s="1" t="str">
        <f t="shared" ref="A5049:A5063" si="425">"FBXO5"</f>
        <v>FBXO5</v>
      </c>
      <c r="B5049" s="1" t="s">
        <v>28</v>
      </c>
      <c r="C5049" s="1">
        <v>1.53303965E8</v>
      </c>
      <c r="D5049" s="1" t="s">
        <v>8</v>
      </c>
      <c r="E5049" s="1">
        <v>24.0</v>
      </c>
      <c r="F5049" s="1" t="s">
        <v>5072</v>
      </c>
      <c r="G5049" s="1">
        <v>0.045254232779</v>
      </c>
    </row>
    <row r="5050" ht="15.75" customHeight="1">
      <c r="A5050" s="1" t="str">
        <f t="shared" si="425"/>
        <v>FBXO5</v>
      </c>
      <c r="B5050" s="1" t="s">
        <v>28</v>
      </c>
      <c r="C5050" s="1">
        <v>1.53303935E8</v>
      </c>
      <c r="D5050" s="1" t="s">
        <v>8</v>
      </c>
      <c r="E5050" s="1">
        <v>24.0</v>
      </c>
      <c r="F5050" s="1" t="s">
        <v>5073</v>
      </c>
      <c r="G5050" s="1">
        <v>0.142936957157</v>
      </c>
    </row>
    <row r="5051" ht="15.75" customHeight="1">
      <c r="A5051" s="1" t="str">
        <f t="shared" si="425"/>
        <v>FBXO5</v>
      </c>
      <c r="B5051" s="1" t="s">
        <v>28</v>
      </c>
      <c r="C5051" s="1">
        <v>1.53303931E8</v>
      </c>
      <c r="D5051" s="1" t="s">
        <v>8</v>
      </c>
      <c r="E5051" s="1">
        <v>24.0</v>
      </c>
      <c r="F5051" s="1" t="s">
        <v>5074</v>
      </c>
      <c r="G5051" s="1">
        <v>0.227036931032</v>
      </c>
    </row>
    <row r="5052" ht="15.75" customHeight="1">
      <c r="A5052" s="1" t="str">
        <f t="shared" si="425"/>
        <v>FBXO5</v>
      </c>
      <c r="B5052" s="1" t="s">
        <v>28</v>
      </c>
      <c r="C5052" s="1">
        <v>1.53303964E8</v>
      </c>
      <c r="D5052" s="1" t="s">
        <v>8</v>
      </c>
      <c r="E5052" s="1">
        <v>23.0</v>
      </c>
      <c r="F5052" s="1" t="s">
        <v>5075</v>
      </c>
      <c r="G5052" s="1">
        <v>0.121453966289</v>
      </c>
    </row>
    <row r="5053" ht="15.75" customHeight="1">
      <c r="A5053" s="1" t="str">
        <f t="shared" si="425"/>
        <v>FBXO5</v>
      </c>
      <c r="B5053" s="1" t="s">
        <v>28</v>
      </c>
      <c r="C5053" s="1">
        <v>1.53303924E8</v>
      </c>
      <c r="D5053" s="1" t="s">
        <v>14</v>
      </c>
      <c r="E5053" s="1">
        <v>24.0</v>
      </c>
      <c r="F5053" s="1" t="s">
        <v>5076</v>
      </c>
      <c r="G5053" s="1">
        <v>0.0458138811807</v>
      </c>
    </row>
    <row r="5054" ht="15.75" customHeight="1">
      <c r="A5054" s="1" t="str">
        <f t="shared" si="425"/>
        <v>FBXO5</v>
      </c>
      <c r="B5054" s="1" t="s">
        <v>28</v>
      </c>
      <c r="C5054" s="1">
        <v>1.53303999E8</v>
      </c>
      <c r="D5054" s="1" t="s">
        <v>14</v>
      </c>
      <c r="E5054" s="1">
        <v>24.0</v>
      </c>
      <c r="F5054" s="1" t="s">
        <v>5077</v>
      </c>
      <c r="G5054" s="1">
        <v>0.488928086422</v>
      </c>
    </row>
    <row r="5055" ht="15.75" customHeight="1">
      <c r="A5055" s="1" t="str">
        <f t="shared" si="425"/>
        <v>FBXO5</v>
      </c>
      <c r="B5055" s="1" t="s">
        <v>28</v>
      </c>
      <c r="C5055" s="1">
        <v>1.5330408E8</v>
      </c>
      <c r="D5055" s="1" t="s">
        <v>14</v>
      </c>
      <c r="E5055" s="1">
        <v>24.0</v>
      </c>
      <c r="F5055" s="1" t="s">
        <v>5078</v>
      </c>
      <c r="G5055" s="1">
        <v>0.0395096704746</v>
      </c>
    </row>
    <row r="5056" ht="15.75" customHeight="1">
      <c r="A5056" s="1" t="str">
        <f t="shared" si="425"/>
        <v>FBXO5</v>
      </c>
      <c r="B5056" s="1" t="s">
        <v>28</v>
      </c>
      <c r="C5056" s="1">
        <v>1.53304107E8</v>
      </c>
      <c r="D5056" s="1" t="s">
        <v>14</v>
      </c>
      <c r="E5056" s="1">
        <v>24.0</v>
      </c>
      <c r="F5056" s="1" t="s">
        <v>5079</v>
      </c>
      <c r="G5056" s="1">
        <v>-0.0324579113989</v>
      </c>
    </row>
    <row r="5057" ht="15.75" customHeight="1">
      <c r="A5057" s="1" t="str">
        <f t="shared" si="425"/>
        <v>FBXO5</v>
      </c>
      <c r="B5057" s="1" t="s">
        <v>28</v>
      </c>
      <c r="C5057" s="1">
        <v>1.53304123E8</v>
      </c>
      <c r="D5057" s="1" t="s">
        <v>14</v>
      </c>
      <c r="E5057" s="1">
        <v>23.0</v>
      </c>
      <c r="F5057" s="1" t="s">
        <v>5080</v>
      </c>
      <c r="G5057" s="1">
        <v>1.29929256994</v>
      </c>
    </row>
    <row r="5058" ht="15.75" customHeight="1">
      <c r="A5058" s="1" t="str">
        <f t="shared" si="425"/>
        <v>FBXO5</v>
      </c>
      <c r="B5058" s="1" t="s">
        <v>28</v>
      </c>
      <c r="C5058" s="1">
        <v>1.5330391E8</v>
      </c>
      <c r="D5058" s="1" t="s">
        <v>14</v>
      </c>
      <c r="E5058" s="1">
        <v>23.0</v>
      </c>
      <c r="F5058" s="1" t="s">
        <v>5081</v>
      </c>
      <c r="G5058" s="1">
        <v>0.596662337144</v>
      </c>
    </row>
    <row r="5059" ht="15.75" customHeight="1">
      <c r="A5059" s="1" t="str">
        <f t="shared" si="425"/>
        <v>FBXO5</v>
      </c>
      <c r="B5059" s="1" t="s">
        <v>28</v>
      </c>
      <c r="C5059" s="1">
        <v>1.53304061E8</v>
      </c>
      <c r="D5059" s="1" t="s">
        <v>8</v>
      </c>
      <c r="E5059" s="1">
        <v>23.0</v>
      </c>
      <c r="F5059" s="1" t="s">
        <v>5082</v>
      </c>
      <c r="G5059" s="1">
        <v>0.780806528298</v>
      </c>
    </row>
    <row r="5060" ht="15.75" customHeight="1">
      <c r="A5060" s="1" t="str">
        <f t="shared" si="425"/>
        <v>FBXO5</v>
      </c>
      <c r="B5060" s="1" t="s">
        <v>28</v>
      </c>
      <c r="C5060" s="1">
        <v>1.53303916E8</v>
      </c>
      <c r="D5060" s="1" t="s">
        <v>14</v>
      </c>
      <c r="E5060" s="1">
        <v>24.0</v>
      </c>
      <c r="F5060" s="1" t="s">
        <v>5083</v>
      </c>
      <c r="G5060" s="1">
        <v>0.0116397294047</v>
      </c>
    </row>
    <row r="5061" ht="15.75" customHeight="1">
      <c r="A5061" s="1" t="str">
        <f t="shared" si="425"/>
        <v>FBXO5</v>
      </c>
      <c r="B5061" s="1" t="s">
        <v>28</v>
      </c>
      <c r="C5061" s="1">
        <v>1.53303882E8</v>
      </c>
      <c r="D5061" s="1" t="s">
        <v>8</v>
      </c>
      <c r="E5061" s="1">
        <v>24.0</v>
      </c>
      <c r="F5061" s="1" t="s">
        <v>5084</v>
      </c>
      <c r="G5061" s="1">
        <v>-0.0372314079401</v>
      </c>
    </row>
    <row r="5062" ht="15.75" customHeight="1">
      <c r="A5062" s="1" t="str">
        <f t="shared" si="425"/>
        <v>FBXO5</v>
      </c>
      <c r="B5062" s="1" t="s">
        <v>28</v>
      </c>
      <c r="C5062" s="1">
        <v>1.53304068E8</v>
      </c>
      <c r="D5062" s="1" t="s">
        <v>14</v>
      </c>
      <c r="E5062" s="1">
        <v>22.0</v>
      </c>
      <c r="F5062" s="1" t="s">
        <v>5085</v>
      </c>
      <c r="G5062" s="1">
        <v>0.919900901758</v>
      </c>
    </row>
    <row r="5063" ht="15.75" customHeight="1">
      <c r="A5063" s="1" t="str">
        <f t="shared" si="425"/>
        <v>FBXO5</v>
      </c>
      <c r="B5063" s="1" t="s">
        <v>28</v>
      </c>
      <c r="C5063" s="1">
        <v>1.53303865E8</v>
      </c>
      <c r="D5063" s="1" t="s">
        <v>8</v>
      </c>
      <c r="E5063" s="1">
        <v>23.0</v>
      </c>
      <c r="F5063" s="1" t="s">
        <v>5086</v>
      </c>
      <c r="G5063" s="1">
        <v>-0.051885299665</v>
      </c>
    </row>
    <row r="5064" ht="15.75" customHeight="1">
      <c r="A5064" s="1" t="str">
        <f t="shared" ref="A5064:A5073" si="426">"FBXO8"</f>
        <v>FBXO8</v>
      </c>
      <c r="B5064" s="1" t="s">
        <v>87</v>
      </c>
      <c r="C5064" s="1">
        <v>1.75205157E8</v>
      </c>
      <c r="D5064" s="1" t="s">
        <v>14</v>
      </c>
      <c r="E5064" s="1">
        <v>24.0</v>
      </c>
      <c r="F5064" s="1" t="s">
        <v>5087</v>
      </c>
      <c r="G5064" s="1">
        <v>0.504689901453</v>
      </c>
    </row>
    <row r="5065" ht="15.75" customHeight="1">
      <c r="A5065" s="1" t="str">
        <f t="shared" si="426"/>
        <v>FBXO8</v>
      </c>
      <c r="B5065" s="1" t="s">
        <v>87</v>
      </c>
      <c r="C5065" s="1">
        <v>1.75205242E8</v>
      </c>
      <c r="D5065" s="1" t="s">
        <v>8</v>
      </c>
      <c r="E5065" s="1">
        <v>24.0</v>
      </c>
      <c r="F5065" s="1" t="s">
        <v>5088</v>
      </c>
      <c r="G5065" s="1">
        <v>0.355494084828</v>
      </c>
    </row>
    <row r="5066" ht="15.75" customHeight="1">
      <c r="A5066" s="1" t="str">
        <f t="shared" si="426"/>
        <v>FBXO8</v>
      </c>
      <c r="B5066" s="1" t="s">
        <v>87</v>
      </c>
      <c r="C5066" s="1">
        <v>1.75205296E8</v>
      </c>
      <c r="D5066" s="1" t="s">
        <v>8</v>
      </c>
      <c r="E5066" s="1">
        <v>23.0</v>
      </c>
      <c r="F5066" s="1" t="s">
        <v>5089</v>
      </c>
      <c r="G5066" s="1">
        <v>1.07000900823</v>
      </c>
    </row>
    <row r="5067" ht="15.75" customHeight="1">
      <c r="A5067" s="1" t="str">
        <f t="shared" si="426"/>
        <v>FBXO8</v>
      </c>
      <c r="B5067" s="1" t="s">
        <v>87</v>
      </c>
      <c r="C5067" s="1">
        <v>1.75205366E8</v>
      </c>
      <c r="D5067" s="1" t="s">
        <v>8</v>
      </c>
      <c r="E5067" s="1">
        <v>21.0</v>
      </c>
      <c r="F5067" s="1" t="s">
        <v>5090</v>
      </c>
      <c r="G5067" s="1">
        <v>0.401198684846</v>
      </c>
    </row>
    <row r="5068" ht="15.75" customHeight="1">
      <c r="A5068" s="1" t="str">
        <f t="shared" si="426"/>
        <v>FBXO8</v>
      </c>
      <c r="B5068" s="1" t="s">
        <v>87</v>
      </c>
      <c r="C5068" s="1">
        <v>1.75205183E8</v>
      </c>
      <c r="D5068" s="1" t="s">
        <v>14</v>
      </c>
      <c r="E5068" s="1">
        <v>22.0</v>
      </c>
      <c r="F5068" s="1" t="s">
        <v>5091</v>
      </c>
      <c r="G5068" s="1">
        <v>0.919894042333</v>
      </c>
    </row>
    <row r="5069" ht="15.75" customHeight="1">
      <c r="A5069" s="1" t="str">
        <f t="shared" si="426"/>
        <v>FBXO8</v>
      </c>
      <c r="B5069" s="1" t="s">
        <v>87</v>
      </c>
      <c r="C5069" s="1">
        <v>1.75205314E8</v>
      </c>
      <c r="D5069" s="1" t="s">
        <v>14</v>
      </c>
      <c r="E5069" s="1">
        <v>24.0</v>
      </c>
      <c r="F5069" s="1" t="s">
        <v>5092</v>
      </c>
      <c r="G5069" s="1">
        <v>0.982801937348</v>
      </c>
    </row>
    <row r="5070" ht="15.75" customHeight="1">
      <c r="A5070" s="1" t="str">
        <f t="shared" si="426"/>
        <v>FBXO8</v>
      </c>
      <c r="B5070" s="1" t="s">
        <v>87</v>
      </c>
      <c r="C5070" s="1">
        <v>1.75205283E8</v>
      </c>
      <c r="D5070" s="1" t="s">
        <v>14</v>
      </c>
      <c r="E5070" s="1">
        <v>23.0</v>
      </c>
      <c r="F5070" s="1" t="s">
        <v>5093</v>
      </c>
      <c r="G5070" s="1">
        <v>0.0516045366434</v>
      </c>
    </row>
    <row r="5071" ht="15.75" customHeight="1">
      <c r="A5071" s="1" t="str">
        <f t="shared" si="426"/>
        <v>FBXO8</v>
      </c>
      <c r="B5071" s="1" t="s">
        <v>87</v>
      </c>
      <c r="C5071" s="1">
        <v>1.75205309E8</v>
      </c>
      <c r="D5071" s="1" t="s">
        <v>14</v>
      </c>
      <c r="E5071" s="1">
        <v>24.0</v>
      </c>
      <c r="F5071" s="1" t="s">
        <v>5094</v>
      </c>
      <c r="G5071" s="1">
        <v>0.947189054426</v>
      </c>
    </row>
    <row r="5072" ht="15.75" customHeight="1">
      <c r="A5072" s="1" t="str">
        <f t="shared" si="426"/>
        <v>FBXO8</v>
      </c>
      <c r="B5072" s="1" t="s">
        <v>87</v>
      </c>
      <c r="C5072" s="1">
        <v>1.75205324E8</v>
      </c>
      <c r="D5072" s="1" t="s">
        <v>14</v>
      </c>
      <c r="E5072" s="1">
        <v>23.0</v>
      </c>
      <c r="F5072" s="1" t="s">
        <v>5095</v>
      </c>
      <c r="G5072" s="1">
        <v>0.140470360538</v>
      </c>
    </row>
    <row r="5073" ht="15.75" customHeight="1">
      <c r="A5073" s="1" t="str">
        <f t="shared" si="426"/>
        <v>FBXO8</v>
      </c>
      <c r="B5073" s="1" t="s">
        <v>87</v>
      </c>
      <c r="C5073" s="1">
        <v>1.75205193E8</v>
      </c>
      <c r="D5073" s="1" t="s">
        <v>14</v>
      </c>
      <c r="E5073" s="1">
        <v>24.0</v>
      </c>
      <c r="F5073" s="1" t="s">
        <v>5096</v>
      </c>
      <c r="G5073" s="1">
        <v>0.749450094759</v>
      </c>
    </row>
    <row r="5074" ht="15.75" customHeight="1">
      <c r="A5074" s="1" t="str">
        <f t="shared" ref="A5074:A5080" si="427">"FCF1"</f>
        <v>FCF1</v>
      </c>
      <c r="B5074" s="1" t="s">
        <v>135</v>
      </c>
      <c r="C5074" s="1">
        <v>7.5179949E7</v>
      </c>
      <c r="D5074" s="1" t="s">
        <v>14</v>
      </c>
      <c r="E5074" s="1">
        <v>24.0</v>
      </c>
      <c r="F5074" s="1" t="s">
        <v>5097</v>
      </c>
      <c r="G5074" s="1">
        <v>0.0241642380335</v>
      </c>
    </row>
    <row r="5075" ht="15.75" customHeight="1">
      <c r="A5075" s="1" t="str">
        <f t="shared" si="427"/>
        <v>FCF1</v>
      </c>
      <c r="B5075" s="1" t="s">
        <v>135</v>
      </c>
      <c r="C5075" s="1">
        <v>7.5180069E7</v>
      </c>
      <c r="D5075" s="1" t="s">
        <v>14</v>
      </c>
      <c r="E5075" s="1">
        <v>24.0</v>
      </c>
      <c r="F5075" s="1" t="s">
        <v>5098</v>
      </c>
      <c r="G5075" s="1">
        <v>0.308751756087</v>
      </c>
    </row>
    <row r="5076" ht="15.75" customHeight="1">
      <c r="A5076" s="1" t="str">
        <f t="shared" si="427"/>
        <v>FCF1</v>
      </c>
      <c r="B5076" s="1" t="s">
        <v>135</v>
      </c>
      <c r="C5076" s="1">
        <v>7.5180037E7</v>
      </c>
      <c r="D5076" s="1" t="s">
        <v>8</v>
      </c>
      <c r="E5076" s="1">
        <v>25.0</v>
      </c>
      <c r="F5076" s="1" t="s">
        <v>5099</v>
      </c>
      <c r="G5076" s="1">
        <v>0.0986942446537</v>
      </c>
    </row>
    <row r="5077" ht="15.75" customHeight="1">
      <c r="A5077" s="1" t="str">
        <f t="shared" si="427"/>
        <v>FCF1</v>
      </c>
      <c r="B5077" s="1" t="s">
        <v>135</v>
      </c>
      <c r="C5077" s="1">
        <v>7.5179916E7</v>
      </c>
      <c r="D5077" s="1" t="s">
        <v>14</v>
      </c>
      <c r="E5077" s="1">
        <v>25.0</v>
      </c>
      <c r="F5077" s="1" t="s">
        <v>5100</v>
      </c>
      <c r="G5077" s="1">
        <v>1.58626135984</v>
      </c>
    </row>
    <row r="5078" ht="15.75" customHeight="1">
      <c r="A5078" s="1" t="str">
        <f t="shared" si="427"/>
        <v>FCF1</v>
      </c>
      <c r="B5078" s="1" t="s">
        <v>135</v>
      </c>
      <c r="C5078" s="1">
        <v>7.5180093E7</v>
      </c>
      <c r="D5078" s="1" t="s">
        <v>14</v>
      </c>
      <c r="E5078" s="1">
        <v>25.0</v>
      </c>
      <c r="F5078" s="1" t="s">
        <v>5101</v>
      </c>
      <c r="G5078" s="1">
        <v>0.288451505633</v>
      </c>
    </row>
    <row r="5079" ht="15.75" customHeight="1">
      <c r="A5079" s="1" t="str">
        <f t="shared" si="427"/>
        <v>FCF1</v>
      </c>
      <c r="B5079" s="1" t="s">
        <v>135</v>
      </c>
      <c r="C5079" s="1">
        <v>7.5179976E7</v>
      </c>
      <c r="D5079" s="1" t="s">
        <v>14</v>
      </c>
      <c r="E5079" s="1">
        <v>24.0</v>
      </c>
      <c r="F5079" s="1" t="s">
        <v>5102</v>
      </c>
      <c r="G5079" s="1">
        <v>1.10498688408</v>
      </c>
    </row>
    <row r="5080" ht="15.75" customHeight="1">
      <c r="A5080" s="1" t="str">
        <f t="shared" si="427"/>
        <v>FCF1</v>
      </c>
      <c r="B5080" s="1" t="s">
        <v>135</v>
      </c>
      <c r="C5080" s="1">
        <v>7.5179962E7</v>
      </c>
      <c r="D5080" s="1" t="s">
        <v>14</v>
      </c>
      <c r="E5080" s="1">
        <v>25.0</v>
      </c>
      <c r="F5080" s="1" t="s">
        <v>5103</v>
      </c>
      <c r="G5080" s="1">
        <v>0.0818530747299</v>
      </c>
    </row>
    <row r="5081" ht="15.75" customHeight="1">
      <c r="A5081" s="1" t="str">
        <f t="shared" ref="A5081:A5087" si="428">"FDFT1"</f>
        <v>FDFT1</v>
      </c>
      <c r="B5081" s="1" t="s">
        <v>779</v>
      </c>
      <c r="C5081" s="1">
        <v>1.1660112E7</v>
      </c>
      <c r="D5081" s="1" t="s">
        <v>8</v>
      </c>
      <c r="E5081" s="1">
        <v>24.0</v>
      </c>
      <c r="F5081" s="1" t="s">
        <v>5104</v>
      </c>
      <c r="G5081" s="1">
        <v>-0.0356280619502</v>
      </c>
    </row>
    <row r="5082" ht="15.75" customHeight="1">
      <c r="A5082" s="1" t="str">
        <f t="shared" si="428"/>
        <v>FDFT1</v>
      </c>
      <c r="B5082" s="1" t="s">
        <v>779</v>
      </c>
      <c r="C5082" s="1">
        <v>1.1660127E7</v>
      </c>
      <c r="D5082" s="1" t="s">
        <v>8</v>
      </c>
      <c r="E5082" s="1">
        <v>23.0</v>
      </c>
      <c r="F5082" s="1" t="s">
        <v>5105</v>
      </c>
      <c r="G5082" s="1">
        <v>0.251977452091</v>
      </c>
    </row>
    <row r="5083" ht="15.75" customHeight="1">
      <c r="A5083" s="1" t="str">
        <f t="shared" si="428"/>
        <v>FDFT1</v>
      </c>
      <c r="B5083" s="1" t="s">
        <v>779</v>
      </c>
      <c r="C5083" s="1">
        <v>1.1660139E7</v>
      </c>
      <c r="D5083" s="1" t="s">
        <v>8</v>
      </c>
      <c r="E5083" s="1">
        <v>24.0</v>
      </c>
      <c r="F5083" s="1" t="s">
        <v>5106</v>
      </c>
      <c r="G5083" s="1">
        <v>0.0704659472299</v>
      </c>
    </row>
    <row r="5084" ht="15.75" customHeight="1">
      <c r="A5084" s="1" t="str">
        <f t="shared" si="428"/>
        <v>FDFT1</v>
      </c>
      <c r="B5084" s="1" t="s">
        <v>779</v>
      </c>
      <c r="C5084" s="1">
        <v>1.1660239E7</v>
      </c>
      <c r="D5084" s="1" t="s">
        <v>8</v>
      </c>
      <c r="E5084" s="1">
        <v>23.0</v>
      </c>
      <c r="F5084" s="1" t="s">
        <v>5107</v>
      </c>
      <c r="G5084" s="1">
        <v>1.23604885658</v>
      </c>
    </row>
    <row r="5085" ht="15.75" customHeight="1">
      <c r="A5085" s="1" t="str">
        <f t="shared" si="428"/>
        <v>FDFT1</v>
      </c>
      <c r="B5085" s="1" t="s">
        <v>779</v>
      </c>
      <c r="C5085" s="1">
        <v>1.1660295E7</v>
      </c>
      <c r="D5085" s="1" t="s">
        <v>8</v>
      </c>
      <c r="E5085" s="1">
        <v>23.0</v>
      </c>
      <c r="F5085" s="1" t="s">
        <v>5108</v>
      </c>
      <c r="G5085" s="1">
        <v>0.892242900566</v>
      </c>
    </row>
    <row r="5086" ht="15.75" customHeight="1">
      <c r="A5086" s="1" t="str">
        <f t="shared" si="428"/>
        <v>FDFT1</v>
      </c>
      <c r="B5086" s="1" t="s">
        <v>779</v>
      </c>
      <c r="C5086" s="1">
        <v>1.166017E7</v>
      </c>
      <c r="D5086" s="1" t="s">
        <v>14</v>
      </c>
      <c r="E5086" s="1">
        <v>24.0</v>
      </c>
      <c r="F5086" s="1" t="s">
        <v>5109</v>
      </c>
      <c r="G5086" s="1">
        <v>0.871708242858</v>
      </c>
    </row>
    <row r="5087" ht="15.75" customHeight="1">
      <c r="A5087" s="1" t="str">
        <f t="shared" si="428"/>
        <v>FDFT1</v>
      </c>
      <c r="B5087" s="1" t="s">
        <v>779</v>
      </c>
      <c r="C5087" s="1">
        <v>1.166019E7</v>
      </c>
      <c r="D5087" s="1" t="s">
        <v>14</v>
      </c>
      <c r="E5087" s="1">
        <v>24.0</v>
      </c>
      <c r="F5087" s="1" t="s">
        <v>5110</v>
      </c>
      <c r="G5087" s="1">
        <v>0.398632807708</v>
      </c>
    </row>
    <row r="5088" ht="15.75" customHeight="1">
      <c r="A5088" s="1" t="str">
        <f t="shared" ref="A5088:A5097" si="429">"FDPS"</f>
        <v>FDPS</v>
      </c>
      <c r="B5088" s="1" t="s">
        <v>108</v>
      </c>
      <c r="C5088" s="1">
        <v>1.552788E8</v>
      </c>
      <c r="D5088" s="1" t="s">
        <v>8</v>
      </c>
      <c r="E5088" s="1">
        <v>25.0</v>
      </c>
      <c r="F5088" s="1" t="s">
        <v>5111</v>
      </c>
      <c r="G5088" s="1">
        <v>0.126760633354</v>
      </c>
    </row>
    <row r="5089" ht="15.75" customHeight="1">
      <c r="A5089" s="1" t="str">
        <f t="shared" si="429"/>
        <v>FDPS</v>
      </c>
      <c r="B5089" s="1" t="s">
        <v>108</v>
      </c>
      <c r="C5089" s="1">
        <v>1.55278837E8</v>
      </c>
      <c r="D5089" s="1" t="s">
        <v>14</v>
      </c>
      <c r="E5089" s="1">
        <v>23.0</v>
      </c>
      <c r="F5089" s="1" t="s">
        <v>5112</v>
      </c>
      <c r="G5089" s="1">
        <v>0.601865261498</v>
      </c>
    </row>
    <row r="5090" ht="15.75" customHeight="1">
      <c r="A5090" s="1" t="str">
        <f t="shared" si="429"/>
        <v>FDPS</v>
      </c>
      <c r="B5090" s="1" t="s">
        <v>108</v>
      </c>
      <c r="C5090" s="1">
        <v>1.55278793E8</v>
      </c>
      <c r="D5090" s="1" t="s">
        <v>14</v>
      </c>
      <c r="E5090" s="1">
        <v>26.0</v>
      </c>
      <c r="F5090" s="1" t="s">
        <v>5113</v>
      </c>
      <c r="G5090" s="1">
        <v>0.260841167821</v>
      </c>
    </row>
    <row r="5091" ht="15.75" customHeight="1">
      <c r="A5091" s="1" t="str">
        <f t="shared" si="429"/>
        <v>FDPS</v>
      </c>
      <c r="B5091" s="1" t="s">
        <v>108</v>
      </c>
      <c r="C5091" s="1">
        <v>1.55278756E8</v>
      </c>
      <c r="D5091" s="1" t="s">
        <v>14</v>
      </c>
      <c r="E5091" s="1">
        <v>25.0</v>
      </c>
      <c r="F5091" s="1" t="s">
        <v>5114</v>
      </c>
      <c r="G5091" s="1">
        <v>0.556187430317</v>
      </c>
    </row>
    <row r="5092" ht="15.75" customHeight="1">
      <c r="A5092" s="1" t="str">
        <f t="shared" si="429"/>
        <v>FDPS</v>
      </c>
      <c r="B5092" s="1" t="s">
        <v>108</v>
      </c>
      <c r="C5092" s="1">
        <v>1.55278669E8</v>
      </c>
      <c r="D5092" s="1" t="s">
        <v>8</v>
      </c>
      <c r="E5092" s="1">
        <v>22.0</v>
      </c>
      <c r="F5092" s="1" t="s">
        <v>5115</v>
      </c>
      <c r="G5092" s="1">
        <v>1.62186955762</v>
      </c>
    </row>
    <row r="5093" ht="15.75" customHeight="1">
      <c r="A5093" s="1" t="str">
        <f t="shared" si="429"/>
        <v>FDPS</v>
      </c>
      <c r="B5093" s="1" t="s">
        <v>108</v>
      </c>
      <c r="C5093" s="1">
        <v>1.55278678E8</v>
      </c>
      <c r="D5093" s="1" t="s">
        <v>8</v>
      </c>
      <c r="E5093" s="1">
        <v>22.0</v>
      </c>
      <c r="F5093" s="1" t="s">
        <v>5116</v>
      </c>
      <c r="G5093" s="1">
        <v>0.220233598027</v>
      </c>
    </row>
    <row r="5094" ht="15.75" customHeight="1">
      <c r="A5094" s="1" t="str">
        <f t="shared" si="429"/>
        <v>FDPS</v>
      </c>
      <c r="B5094" s="1" t="s">
        <v>108</v>
      </c>
      <c r="C5094" s="1">
        <v>1.55278711E8</v>
      </c>
      <c r="D5094" s="1" t="s">
        <v>8</v>
      </c>
      <c r="E5094" s="1">
        <v>23.0</v>
      </c>
      <c r="F5094" s="1" t="s">
        <v>5117</v>
      </c>
      <c r="G5094" s="1">
        <v>0.480995540306</v>
      </c>
    </row>
    <row r="5095" ht="15.75" customHeight="1">
      <c r="A5095" s="1" t="str">
        <f t="shared" si="429"/>
        <v>FDPS</v>
      </c>
      <c r="B5095" s="1" t="s">
        <v>108</v>
      </c>
      <c r="C5095" s="1">
        <v>1.55278726E8</v>
      </c>
      <c r="D5095" s="1" t="s">
        <v>14</v>
      </c>
      <c r="E5095" s="1">
        <v>22.0</v>
      </c>
      <c r="F5095" s="1" t="s">
        <v>5118</v>
      </c>
      <c r="G5095" s="1">
        <v>0.776265180882</v>
      </c>
    </row>
    <row r="5096" ht="15.75" customHeight="1">
      <c r="A5096" s="1" t="str">
        <f t="shared" si="429"/>
        <v>FDPS</v>
      </c>
      <c r="B5096" s="1" t="s">
        <v>108</v>
      </c>
      <c r="C5096" s="1">
        <v>1.55278749E8</v>
      </c>
      <c r="D5096" s="1" t="s">
        <v>14</v>
      </c>
      <c r="E5096" s="1">
        <v>24.0</v>
      </c>
      <c r="F5096" s="1" t="s">
        <v>5119</v>
      </c>
      <c r="G5096" s="1">
        <v>0.516197424279</v>
      </c>
    </row>
    <row r="5097" ht="15.75" customHeight="1">
      <c r="A5097" s="1" t="str">
        <f t="shared" si="429"/>
        <v>FDPS</v>
      </c>
      <c r="B5097" s="1" t="s">
        <v>108</v>
      </c>
      <c r="C5097" s="1">
        <v>1.55278794E8</v>
      </c>
      <c r="D5097" s="1" t="s">
        <v>8</v>
      </c>
      <c r="E5097" s="1">
        <v>26.0</v>
      </c>
      <c r="F5097" s="1" t="s">
        <v>5120</v>
      </c>
      <c r="G5097" s="1">
        <v>0.109016456928</v>
      </c>
    </row>
    <row r="5098" ht="15.75" customHeight="1">
      <c r="A5098" s="1" t="str">
        <f t="shared" ref="A5098:A5107" si="430">"FDX1"</f>
        <v>FDX1</v>
      </c>
      <c r="B5098" s="1" t="s">
        <v>328</v>
      </c>
      <c r="C5098" s="1">
        <v>1.10300595E8</v>
      </c>
      <c r="D5098" s="1" t="s">
        <v>8</v>
      </c>
      <c r="E5098" s="1">
        <v>24.0</v>
      </c>
      <c r="F5098" s="1" t="s">
        <v>5121</v>
      </c>
      <c r="G5098" s="1">
        <v>-0.0805082434072</v>
      </c>
    </row>
    <row r="5099" ht="15.75" customHeight="1">
      <c r="A5099" s="1" t="str">
        <f t="shared" si="430"/>
        <v>FDX1</v>
      </c>
      <c r="B5099" s="1" t="s">
        <v>328</v>
      </c>
      <c r="C5099" s="1">
        <v>1.10300795E8</v>
      </c>
      <c r="D5099" s="1" t="s">
        <v>14</v>
      </c>
      <c r="E5099" s="1">
        <v>22.0</v>
      </c>
      <c r="F5099" s="1" t="s">
        <v>5122</v>
      </c>
      <c r="G5099" s="1">
        <v>0.258415969745</v>
      </c>
    </row>
    <row r="5100" ht="15.75" customHeight="1">
      <c r="A5100" s="1" t="str">
        <f t="shared" si="430"/>
        <v>FDX1</v>
      </c>
      <c r="B5100" s="1" t="s">
        <v>328</v>
      </c>
      <c r="C5100" s="1">
        <v>1.10300669E8</v>
      </c>
      <c r="D5100" s="1" t="s">
        <v>14</v>
      </c>
      <c r="E5100" s="1">
        <v>23.0</v>
      </c>
      <c r="F5100" s="1" t="s">
        <v>5123</v>
      </c>
      <c r="G5100" s="1">
        <v>0.123018054915</v>
      </c>
    </row>
    <row r="5101" ht="15.75" customHeight="1">
      <c r="A5101" s="1" t="str">
        <f t="shared" si="430"/>
        <v>FDX1</v>
      </c>
      <c r="B5101" s="1" t="s">
        <v>328</v>
      </c>
      <c r="C5101" s="1">
        <v>1.10300766E8</v>
      </c>
      <c r="D5101" s="1" t="s">
        <v>8</v>
      </c>
      <c r="E5101" s="1">
        <v>24.0</v>
      </c>
      <c r="F5101" s="1" t="s">
        <v>5124</v>
      </c>
      <c r="G5101" s="1">
        <v>0.585424575304</v>
      </c>
    </row>
    <row r="5102" ht="15.75" customHeight="1">
      <c r="A5102" s="1" t="str">
        <f t="shared" si="430"/>
        <v>FDX1</v>
      </c>
      <c r="B5102" s="1" t="s">
        <v>328</v>
      </c>
      <c r="C5102" s="1">
        <v>1.10300796E8</v>
      </c>
      <c r="D5102" s="1" t="s">
        <v>8</v>
      </c>
      <c r="E5102" s="1">
        <v>23.0</v>
      </c>
      <c r="F5102" s="1" t="s">
        <v>5125</v>
      </c>
      <c r="G5102" s="1">
        <v>0.986690651369</v>
      </c>
    </row>
    <row r="5103" ht="15.75" customHeight="1">
      <c r="A5103" s="1" t="str">
        <f t="shared" si="430"/>
        <v>FDX1</v>
      </c>
      <c r="B5103" s="1" t="s">
        <v>328</v>
      </c>
      <c r="C5103" s="1">
        <v>1.10300598E8</v>
      </c>
      <c r="D5103" s="1" t="s">
        <v>14</v>
      </c>
      <c r="E5103" s="1">
        <v>24.0</v>
      </c>
      <c r="F5103" s="1" t="s">
        <v>5126</v>
      </c>
      <c r="G5103" s="1">
        <v>-0.0411650183665</v>
      </c>
    </row>
    <row r="5104" ht="15.75" customHeight="1">
      <c r="A5104" s="1" t="str">
        <f t="shared" si="430"/>
        <v>FDX1</v>
      </c>
      <c r="B5104" s="1" t="s">
        <v>328</v>
      </c>
      <c r="C5104" s="1">
        <v>1.10300808E8</v>
      </c>
      <c r="D5104" s="1" t="s">
        <v>14</v>
      </c>
      <c r="E5104" s="1">
        <v>24.0</v>
      </c>
      <c r="F5104" s="1" t="s">
        <v>5127</v>
      </c>
      <c r="G5104" s="1">
        <v>0.54582430613</v>
      </c>
    </row>
    <row r="5105" ht="15.75" customHeight="1">
      <c r="A5105" s="1" t="str">
        <f t="shared" si="430"/>
        <v>FDX1</v>
      </c>
      <c r="B5105" s="1" t="s">
        <v>328</v>
      </c>
      <c r="C5105" s="1">
        <v>1.1030084E8</v>
      </c>
      <c r="D5105" s="1" t="s">
        <v>14</v>
      </c>
      <c r="E5105" s="1">
        <v>24.0</v>
      </c>
      <c r="F5105" s="1" t="s">
        <v>5128</v>
      </c>
      <c r="G5105" s="1">
        <v>0.550191181055</v>
      </c>
    </row>
    <row r="5106" ht="15.75" customHeight="1">
      <c r="A5106" s="1" t="str">
        <f t="shared" si="430"/>
        <v>FDX1</v>
      </c>
      <c r="B5106" s="1" t="s">
        <v>328</v>
      </c>
      <c r="C5106" s="1">
        <v>1.10300809E8</v>
      </c>
      <c r="D5106" s="1" t="s">
        <v>8</v>
      </c>
      <c r="E5106" s="1">
        <v>24.0</v>
      </c>
      <c r="F5106" s="1" t="s">
        <v>5129</v>
      </c>
      <c r="G5106" s="1">
        <v>1.42788477333</v>
      </c>
    </row>
    <row r="5107" ht="15.75" customHeight="1">
      <c r="A5107" s="1" t="str">
        <f t="shared" si="430"/>
        <v>FDX1</v>
      </c>
      <c r="B5107" s="1" t="s">
        <v>328</v>
      </c>
      <c r="C5107" s="1">
        <v>1.10300729E8</v>
      </c>
      <c r="D5107" s="1" t="s">
        <v>8</v>
      </c>
      <c r="E5107" s="1">
        <v>24.0</v>
      </c>
      <c r="F5107" s="1" t="s">
        <v>5130</v>
      </c>
      <c r="G5107" s="1">
        <v>0.141309268737</v>
      </c>
    </row>
    <row r="5108" ht="15.75" customHeight="1">
      <c r="A5108" s="1" t="str">
        <f t="shared" ref="A5108:A5114" si="431">"FDX1L"</f>
        <v>FDX1L</v>
      </c>
      <c r="B5108" s="1" t="s">
        <v>277</v>
      </c>
      <c r="C5108" s="1">
        <v>1.0426401E7</v>
      </c>
      <c r="D5108" s="1" t="s">
        <v>8</v>
      </c>
      <c r="E5108" s="1">
        <v>24.0</v>
      </c>
      <c r="F5108" s="1" t="s">
        <v>5131</v>
      </c>
      <c r="G5108" s="1">
        <v>1.10293883605</v>
      </c>
    </row>
    <row r="5109" ht="15.75" customHeight="1">
      <c r="A5109" s="1" t="str">
        <f t="shared" si="431"/>
        <v>FDX1L</v>
      </c>
      <c r="B5109" s="1" t="s">
        <v>277</v>
      </c>
      <c r="C5109" s="1">
        <v>1.0426434E7</v>
      </c>
      <c r="D5109" s="1" t="s">
        <v>8</v>
      </c>
      <c r="E5109" s="1">
        <v>24.0</v>
      </c>
      <c r="F5109" s="1" t="s">
        <v>5132</v>
      </c>
      <c r="G5109" s="1">
        <v>0.77673438039</v>
      </c>
    </row>
    <row r="5110" ht="15.75" customHeight="1">
      <c r="A5110" s="1" t="str">
        <f t="shared" si="431"/>
        <v>FDX1L</v>
      </c>
      <c r="B5110" s="1" t="s">
        <v>277</v>
      </c>
      <c r="C5110" s="1">
        <v>1.0426476E7</v>
      </c>
      <c r="D5110" s="1" t="s">
        <v>8</v>
      </c>
      <c r="E5110" s="1">
        <v>24.0</v>
      </c>
      <c r="F5110" s="1" t="s">
        <v>5133</v>
      </c>
      <c r="G5110" s="1">
        <v>-0.00185541147974</v>
      </c>
    </row>
    <row r="5111" ht="15.75" customHeight="1">
      <c r="A5111" s="1" t="str">
        <f t="shared" si="431"/>
        <v>FDX1L</v>
      </c>
      <c r="B5111" s="1" t="s">
        <v>277</v>
      </c>
      <c r="C5111" s="1">
        <v>1.0426572E7</v>
      </c>
      <c r="D5111" s="1" t="s">
        <v>8</v>
      </c>
      <c r="E5111" s="1">
        <v>24.0</v>
      </c>
      <c r="F5111" s="1" t="s">
        <v>5134</v>
      </c>
      <c r="G5111" s="1">
        <v>0.193190278408</v>
      </c>
    </row>
    <row r="5112" ht="15.75" customHeight="1">
      <c r="A5112" s="1" t="str">
        <f t="shared" si="431"/>
        <v>FDX1L</v>
      </c>
      <c r="B5112" s="1" t="s">
        <v>277</v>
      </c>
      <c r="C5112" s="1">
        <v>1.042661E7</v>
      </c>
      <c r="D5112" s="1" t="s">
        <v>8</v>
      </c>
      <c r="E5112" s="1">
        <v>24.0</v>
      </c>
      <c r="F5112" s="1" t="s">
        <v>5135</v>
      </c>
      <c r="G5112" s="1">
        <v>1.12032678356</v>
      </c>
    </row>
    <row r="5113" ht="15.75" customHeight="1">
      <c r="A5113" s="1" t="str">
        <f t="shared" si="431"/>
        <v>FDX1L</v>
      </c>
      <c r="B5113" s="1" t="s">
        <v>277</v>
      </c>
      <c r="C5113" s="1">
        <v>1.0426633E7</v>
      </c>
      <c r="D5113" s="1" t="s">
        <v>8</v>
      </c>
      <c r="E5113" s="1">
        <v>24.0</v>
      </c>
      <c r="F5113" s="1" t="s">
        <v>5136</v>
      </c>
      <c r="G5113" s="1">
        <v>0.0465173989097</v>
      </c>
    </row>
    <row r="5114" ht="15.75" customHeight="1">
      <c r="A5114" s="1" t="str">
        <f t="shared" si="431"/>
        <v>FDX1L</v>
      </c>
      <c r="B5114" s="1" t="s">
        <v>277</v>
      </c>
      <c r="C5114" s="1">
        <v>1.0426717E7</v>
      </c>
      <c r="D5114" s="1" t="s">
        <v>14</v>
      </c>
      <c r="E5114" s="1">
        <v>24.0</v>
      </c>
      <c r="F5114" s="1" t="s">
        <v>5137</v>
      </c>
      <c r="G5114" s="1">
        <v>0.37458825849</v>
      </c>
    </row>
    <row r="5115" ht="15.75" customHeight="1">
      <c r="A5115" s="1" t="str">
        <f t="shared" ref="A5115:A5124" si="432">"FH"</f>
        <v>FH</v>
      </c>
      <c r="B5115" s="1" t="s">
        <v>108</v>
      </c>
      <c r="C5115" s="1">
        <v>2.41682861E8</v>
      </c>
      <c r="D5115" s="1" t="s">
        <v>14</v>
      </c>
      <c r="E5115" s="1">
        <v>24.0</v>
      </c>
      <c r="F5115" s="1" t="s">
        <v>5138</v>
      </c>
      <c r="G5115" s="1">
        <v>0.812603718782</v>
      </c>
    </row>
    <row r="5116" ht="15.75" customHeight="1">
      <c r="A5116" s="1" t="str">
        <f t="shared" si="432"/>
        <v>FH</v>
      </c>
      <c r="B5116" s="1" t="s">
        <v>108</v>
      </c>
      <c r="C5116" s="1">
        <v>2.41682973E8</v>
      </c>
      <c r="D5116" s="1" t="s">
        <v>8</v>
      </c>
      <c r="E5116" s="1">
        <v>21.0</v>
      </c>
      <c r="F5116" s="1" t="s">
        <v>5139</v>
      </c>
      <c r="G5116" s="1">
        <v>0.979572197385</v>
      </c>
    </row>
    <row r="5117" ht="15.75" customHeight="1">
      <c r="A5117" s="1" t="str">
        <f t="shared" si="432"/>
        <v>FH</v>
      </c>
      <c r="B5117" s="1" t="s">
        <v>108</v>
      </c>
      <c r="C5117" s="1">
        <v>2.41683076E8</v>
      </c>
      <c r="D5117" s="1" t="s">
        <v>8</v>
      </c>
      <c r="E5117" s="1">
        <v>24.0</v>
      </c>
      <c r="F5117" s="1" t="s">
        <v>5140</v>
      </c>
      <c r="G5117" s="1">
        <v>-0.00766345384898</v>
      </c>
    </row>
    <row r="5118" ht="15.75" customHeight="1">
      <c r="A5118" s="1" t="str">
        <f t="shared" si="432"/>
        <v>FH</v>
      </c>
      <c r="B5118" s="1" t="s">
        <v>108</v>
      </c>
      <c r="C5118" s="1">
        <v>2.41682907E8</v>
      </c>
      <c r="D5118" s="1" t="s">
        <v>14</v>
      </c>
      <c r="E5118" s="1">
        <v>24.0</v>
      </c>
      <c r="F5118" s="1" t="s">
        <v>5141</v>
      </c>
      <c r="G5118" s="1">
        <v>0.0170235595938</v>
      </c>
    </row>
    <row r="5119" ht="15.75" customHeight="1">
      <c r="A5119" s="1" t="str">
        <f t="shared" si="432"/>
        <v>FH</v>
      </c>
      <c r="B5119" s="1" t="s">
        <v>108</v>
      </c>
      <c r="C5119" s="1">
        <v>2.41683056E8</v>
      </c>
      <c r="D5119" s="1" t="s">
        <v>14</v>
      </c>
      <c r="E5119" s="1">
        <v>23.0</v>
      </c>
      <c r="F5119" s="1" t="s">
        <v>5142</v>
      </c>
      <c r="G5119" s="1">
        <v>1.20782408383</v>
      </c>
    </row>
    <row r="5120" ht="15.75" customHeight="1">
      <c r="A5120" s="1" t="str">
        <f t="shared" si="432"/>
        <v>FH</v>
      </c>
      <c r="B5120" s="1" t="s">
        <v>108</v>
      </c>
      <c r="C5120" s="1">
        <v>2.41682933E8</v>
      </c>
      <c r="D5120" s="1" t="s">
        <v>8</v>
      </c>
      <c r="E5120" s="1">
        <v>23.0</v>
      </c>
      <c r="F5120" s="1" t="s">
        <v>5143</v>
      </c>
      <c r="G5120" s="1">
        <v>0.735640877684</v>
      </c>
    </row>
    <row r="5121" ht="15.75" customHeight="1">
      <c r="A5121" s="1" t="str">
        <f t="shared" si="432"/>
        <v>FH</v>
      </c>
      <c r="B5121" s="1" t="s">
        <v>108</v>
      </c>
      <c r="C5121" s="1">
        <v>2.41682783E8</v>
      </c>
      <c r="D5121" s="1" t="s">
        <v>8</v>
      </c>
      <c r="E5121" s="1">
        <v>22.0</v>
      </c>
      <c r="F5121" s="1" t="s">
        <v>5144</v>
      </c>
      <c r="G5121" s="1">
        <v>0.187008147248</v>
      </c>
    </row>
    <row r="5122" ht="15.75" customHeight="1">
      <c r="A5122" s="1" t="str">
        <f t="shared" si="432"/>
        <v>FH</v>
      </c>
      <c r="B5122" s="1" t="s">
        <v>108</v>
      </c>
      <c r="C5122" s="1">
        <v>2.41682766E8</v>
      </c>
      <c r="D5122" s="1" t="s">
        <v>8</v>
      </c>
      <c r="E5122" s="1">
        <v>23.0</v>
      </c>
      <c r="F5122" s="1" t="s">
        <v>5145</v>
      </c>
      <c r="G5122" s="1">
        <v>0.811271065679</v>
      </c>
    </row>
    <row r="5123" ht="15.75" customHeight="1">
      <c r="A5123" s="1" t="str">
        <f t="shared" si="432"/>
        <v>FH</v>
      </c>
      <c r="B5123" s="1" t="s">
        <v>108</v>
      </c>
      <c r="C5123" s="1">
        <v>2.41683063E8</v>
      </c>
      <c r="D5123" s="1" t="s">
        <v>8</v>
      </c>
      <c r="E5123" s="1">
        <v>22.0</v>
      </c>
      <c r="F5123" s="1" t="s">
        <v>5146</v>
      </c>
      <c r="G5123" s="1">
        <v>-0.0373713897615</v>
      </c>
    </row>
    <row r="5124" ht="15.75" customHeight="1">
      <c r="A5124" s="1" t="str">
        <f t="shared" si="432"/>
        <v>FH</v>
      </c>
      <c r="B5124" s="1" t="s">
        <v>108</v>
      </c>
      <c r="C5124" s="1">
        <v>2.41683105E8</v>
      </c>
      <c r="D5124" s="1" t="s">
        <v>14</v>
      </c>
      <c r="E5124" s="1">
        <v>24.0</v>
      </c>
      <c r="F5124" s="1" t="s">
        <v>5147</v>
      </c>
      <c r="G5124" s="1">
        <v>0.0607086360101</v>
      </c>
    </row>
    <row r="5125" ht="15.75" customHeight="1">
      <c r="A5125" s="1" t="str">
        <f t="shared" ref="A5125:A5134" si="433">"FIP1L1"</f>
        <v>FIP1L1</v>
      </c>
      <c r="B5125" s="1" t="s">
        <v>87</v>
      </c>
      <c r="C5125" s="1">
        <v>5.4244223E7</v>
      </c>
      <c r="D5125" s="1" t="s">
        <v>14</v>
      </c>
      <c r="E5125" s="1">
        <v>24.0</v>
      </c>
      <c r="F5125" s="1" t="s">
        <v>5148</v>
      </c>
      <c r="G5125" s="1">
        <v>1.08296498286</v>
      </c>
    </row>
    <row r="5126" ht="15.75" customHeight="1">
      <c r="A5126" s="1" t="str">
        <f t="shared" si="433"/>
        <v>FIP1L1</v>
      </c>
      <c r="B5126" s="1" t="s">
        <v>87</v>
      </c>
      <c r="C5126" s="1">
        <v>5.424409E7</v>
      </c>
      <c r="D5126" s="1" t="s">
        <v>14</v>
      </c>
      <c r="E5126" s="1">
        <v>24.0</v>
      </c>
      <c r="F5126" s="1" t="s">
        <v>5149</v>
      </c>
      <c r="G5126" s="1">
        <v>1.20756831757</v>
      </c>
    </row>
    <row r="5127" ht="15.75" customHeight="1">
      <c r="A5127" s="1" t="str">
        <f t="shared" si="433"/>
        <v>FIP1L1</v>
      </c>
      <c r="B5127" s="1" t="s">
        <v>87</v>
      </c>
      <c r="C5127" s="1">
        <v>5.4244276E7</v>
      </c>
      <c r="D5127" s="1" t="s">
        <v>8</v>
      </c>
      <c r="E5127" s="1">
        <v>24.0</v>
      </c>
      <c r="F5127" s="1" t="s">
        <v>5150</v>
      </c>
      <c r="G5127" s="1">
        <v>0.0935684291282</v>
      </c>
    </row>
    <row r="5128" ht="15.75" customHeight="1">
      <c r="A5128" s="1" t="str">
        <f t="shared" si="433"/>
        <v>FIP1L1</v>
      </c>
      <c r="B5128" s="1" t="s">
        <v>87</v>
      </c>
      <c r="C5128" s="1">
        <v>5.4243977E7</v>
      </c>
      <c r="D5128" s="1" t="s">
        <v>8</v>
      </c>
      <c r="E5128" s="1">
        <v>24.0</v>
      </c>
      <c r="F5128" s="1" t="s">
        <v>5151</v>
      </c>
      <c r="G5128" s="1">
        <v>-0.00481075470287</v>
      </c>
    </row>
    <row r="5129" ht="15.75" customHeight="1">
      <c r="A5129" s="1" t="str">
        <f t="shared" si="433"/>
        <v>FIP1L1</v>
      </c>
      <c r="B5129" s="1" t="s">
        <v>87</v>
      </c>
      <c r="C5129" s="1">
        <v>5.4244262E7</v>
      </c>
      <c r="D5129" s="1" t="s">
        <v>14</v>
      </c>
      <c r="E5129" s="1">
        <v>24.0</v>
      </c>
      <c r="F5129" s="1" t="s">
        <v>5152</v>
      </c>
      <c r="G5129" s="1">
        <v>0.709466699562</v>
      </c>
    </row>
    <row r="5130" ht="15.75" customHeight="1">
      <c r="A5130" s="1" t="str">
        <f t="shared" si="433"/>
        <v>FIP1L1</v>
      </c>
      <c r="B5130" s="1" t="s">
        <v>87</v>
      </c>
      <c r="C5130" s="1">
        <v>5.4244254E7</v>
      </c>
      <c r="D5130" s="1" t="s">
        <v>8</v>
      </c>
      <c r="E5130" s="1">
        <v>24.0</v>
      </c>
      <c r="F5130" s="1" t="s">
        <v>5153</v>
      </c>
      <c r="G5130" s="1">
        <v>0.00497400408825</v>
      </c>
    </row>
    <row r="5131" ht="15.75" customHeight="1">
      <c r="A5131" s="1" t="str">
        <f t="shared" si="433"/>
        <v>FIP1L1</v>
      </c>
      <c r="B5131" s="1" t="s">
        <v>87</v>
      </c>
      <c r="C5131" s="1">
        <v>5.4244247E7</v>
      </c>
      <c r="D5131" s="1" t="s">
        <v>8</v>
      </c>
      <c r="E5131" s="1">
        <v>24.0</v>
      </c>
      <c r="F5131" s="1" t="s">
        <v>5154</v>
      </c>
      <c r="G5131" s="1">
        <v>0.0411305370108</v>
      </c>
    </row>
    <row r="5132" ht="15.75" customHeight="1">
      <c r="A5132" s="1" t="str">
        <f t="shared" si="433"/>
        <v>FIP1L1</v>
      </c>
      <c r="B5132" s="1" t="s">
        <v>87</v>
      </c>
      <c r="C5132" s="1">
        <v>5.4244162E7</v>
      </c>
      <c r="D5132" s="1" t="s">
        <v>8</v>
      </c>
      <c r="E5132" s="1">
        <v>24.0</v>
      </c>
      <c r="F5132" s="1" t="s">
        <v>5155</v>
      </c>
      <c r="G5132" s="1">
        <v>0.00602742464782</v>
      </c>
    </row>
    <row r="5133" ht="15.75" customHeight="1">
      <c r="A5133" s="1" t="str">
        <f t="shared" si="433"/>
        <v>FIP1L1</v>
      </c>
      <c r="B5133" s="1" t="s">
        <v>87</v>
      </c>
      <c r="C5133" s="1">
        <v>5.4244154E7</v>
      </c>
      <c r="D5133" s="1" t="s">
        <v>8</v>
      </c>
      <c r="E5133" s="1">
        <v>24.0</v>
      </c>
      <c r="F5133" s="1" t="s">
        <v>5156</v>
      </c>
      <c r="G5133" s="1">
        <v>0.0759972156775</v>
      </c>
    </row>
    <row r="5134" ht="15.75" customHeight="1">
      <c r="A5134" s="1" t="str">
        <f t="shared" si="433"/>
        <v>FIP1L1</v>
      </c>
      <c r="B5134" s="1" t="s">
        <v>87</v>
      </c>
      <c r="C5134" s="1">
        <v>5.4244003E7</v>
      </c>
      <c r="D5134" s="1" t="s">
        <v>8</v>
      </c>
      <c r="E5134" s="1">
        <v>24.0</v>
      </c>
      <c r="F5134" s="1" t="s">
        <v>5157</v>
      </c>
      <c r="G5134" s="1">
        <v>0.525444175211</v>
      </c>
    </row>
    <row r="5135" ht="15.75" customHeight="1">
      <c r="A5135" s="1" t="str">
        <f t="shared" ref="A5135:A5143" si="434">"FIS1"</f>
        <v>FIS1</v>
      </c>
      <c r="B5135" s="1" t="s">
        <v>715</v>
      </c>
      <c r="C5135" s="1">
        <v>1.0088838E8</v>
      </c>
      <c r="D5135" s="1" t="s">
        <v>14</v>
      </c>
      <c r="E5135" s="1">
        <v>23.0</v>
      </c>
      <c r="F5135" s="1" t="s">
        <v>5158</v>
      </c>
      <c r="G5135" s="1">
        <v>0.0286041119622</v>
      </c>
    </row>
    <row r="5136" ht="15.75" customHeight="1">
      <c r="A5136" s="1" t="str">
        <f t="shared" si="434"/>
        <v>FIS1</v>
      </c>
      <c r="B5136" s="1" t="s">
        <v>715</v>
      </c>
      <c r="C5136" s="1">
        <v>1.00888172E8</v>
      </c>
      <c r="D5136" s="1" t="s">
        <v>8</v>
      </c>
      <c r="E5136" s="1">
        <v>23.0</v>
      </c>
      <c r="F5136" s="1" t="s">
        <v>5159</v>
      </c>
      <c r="G5136" s="1">
        <v>0.750228798885</v>
      </c>
    </row>
    <row r="5137" ht="15.75" customHeight="1">
      <c r="A5137" s="1" t="str">
        <f t="shared" si="434"/>
        <v>FIS1</v>
      </c>
      <c r="B5137" s="1" t="s">
        <v>715</v>
      </c>
      <c r="C5137" s="1">
        <v>1.00888154E8</v>
      </c>
      <c r="D5137" s="1" t="s">
        <v>8</v>
      </c>
      <c r="E5137" s="1">
        <v>24.0</v>
      </c>
      <c r="F5137" s="1" t="s">
        <v>5160</v>
      </c>
      <c r="G5137" s="1">
        <v>1.05829405889</v>
      </c>
    </row>
    <row r="5138" ht="15.75" customHeight="1">
      <c r="A5138" s="1" t="str">
        <f t="shared" si="434"/>
        <v>FIS1</v>
      </c>
      <c r="B5138" s="1" t="s">
        <v>715</v>
      </c>
      <c r="C5138" s="1">
        <v>1.00888115E8</v>
      </c>
      <c r="D5138" s="1" t="s">
        <v>8</v>
      </c>
      <c r="E5138" s="1">
        <v>23.0</v>
      </c>
      <c r="F5138" s="1" t="s">
        <v>5161</v>
      </c>
      <c r="G5138" s="1">
        <v>0.0364524987358</v>
      </c>
    </row>
    <row r="5139" ht="15.75" customHeight="1">
      <c r="A5139" s="1" t="str">
        <f t="shared" si="434"/>
        <v>FIS1</v>
      </c>
      <c r="B5139" s="1" t="s">
        <v>715</v>
      </c>
      <c r="C5139" s="1">
        <v>1.00888216E8</v>
      </c>
      <c r="D5139" s="1" t="s">
        <v>8</v>
      </c>
      <c r="E5139" s="1">
        <v>24.0</v>
      </c>
      <c r="F5139" s="1" t="s">
        <v>5162</v>
      </c>
      <c r="G5139" s="1">
        <v>0.286803980864</v>
      </c>
    </row>
    <row r="5140" ht="15.75" customHeight="1">
      <c r="A5140" s="1" t="str">
        <f t="shared" si="434"/>
        <v>FIS1</v>
      </c>
      <c r="B5140" s="1" t="s">
        <v>715</v>
      </c>
      <c r="C5140" s="1">
        <v>1.00888294E8</v>
      </c>
      <c r="D5140" s="1" t="s">
        <v>8</v>
      </c>
      <c r="E5140" s="1">
        <v>24.0</v>
      </c>
      <c r="F5140" s="1" t="s">
        <v>5163</v>
      </c>
      <c r="G5140" s="1">
        <v>-0.0230191357703</v>
      </c>
    </row>
    <row r="5141" ht="15.75" customHeight="1">
      <c r="A5141" s="1" t="str">
        <f t="shared" si="434"/>
        <v>FIS1</v>
      </c>
      <c r="B5141" s="1" t="s">
        <v>715</v>
      </c>
      <c r="C5141" s="1">
        <v>1.00888164E8</v>
      </c>
      <c r="D5141" s="1" t="s">
        <v>14</v>
      </c>
      <c r="E5141" s="1">
        <v>24.0</v>
      </c>
      <c r="F5141" s="1" t="s">
        <v>5164</v>
      </c>
      <c r="G5141" s="1">
        <v>1.09840743036</v>
      </c>
    </row>
    <row r="5142" ht="15.75" customHeight="1">
      <c r="A5142" s="1" t="str">
        <f t="shared" si="434"/>
        <v>FIS1</v>
      </c>
      <c r="B5142" s="1" t="s">
        <v>715</v>
      </c>
      <c r="C5142" s="1">
        <v>1.0088817E8</v>
      </c>
      <c r="D5142" s="1" t="s">
        <v>14</v>
      </c>
      <c r="E5142" s="1">
        <v>24.0</v>
      </c>
      <c r="F5142" s="1" t="s">
        <v>5165</v>
      </c>
      <c r="G5142" s="1">
        <v>0.843298510757</v>
      </c>
    </row>
    <row r="5143" ht="15.75" customHeight="1">
      <c r="A5143" s="1" t="str">
        <f t="shared" si="434"/>
        <v>FIS1</v>
      </c>
      <c r="B5143" s="1" t="s">
        <v>715</v>
      </c>
      <c r="C5143" s="1">
        <v>1.0088837E8</v>
      </c>
      <c r="D5143" s="1" t="s">
        <v>14</v>
      </c>
      <c r="E5143" s="1">
        <v>24.0</v>
      </c>
      <c r="F5143" s="1" t="s">
        <v>5166</v>
      </c>
      <c r="G5143" s="1">
        <v>0.230524638605</v>
      </c>
    </row>
    <row r="5144" ht="15.75" customHeight="1">
      <c r="A5144" s="1" t="str">
        <f t="shared" ref="A5144:A5153" si="435">"FKBP15"</f>
        <v>FKBP15</v>
      </c>
      <c r="B5144" s="1" t="s">
        <v>298</v>
      </c>
      <c r="C5144" s="1">
        <v>1.15983587E8</v>
      </c>
      <c r="D5144" s="1" t="s">
        <v>8</v>
      </c>
      <c r="E5144" s="1">
        <v>23.0</v>
      </c>
      <c r="F5144" s="1" t="s">
        <v>5167</v>
      </c>
      <c r="G5144" s="1">
        <v>0.00125314109454</v>
      </c>
    </row>
    <row r="5145" ht="15.75" customHeight="1">
      <c r="A5145" s="1" t="str">
        <f t="shared" si="435"/>
        <v>FKBP15</v>
      </c>
      <c r="B5145" s="1" t="s">
        <v>298</v>
      </c>
      <c r="C5145" s="1">
        <v>1.15983444E8</v>
      </c>
      <c r="D5145" s="1" t="s">
        <v>8</v>
      </c>
      <c r="E5145" s="1">
        <v>22.0</v>
      </c>
      <c r="F5145" s="1" t="s">
        <v>5168</v>
      </c>
      <c r="G5145" s="1">
        <v>0.0106409841835</v>
      </c>
    </row>
    <row r="5146" ht="15.75" customHeight="1">
      <c r="A5146" s="1" t="str">
        <f t="shared" si="435"/>
        <v>FKBP15</v>
      </c>
      <c r="B5146" s="1" t="s">
        <v>298</v>
      </c>
      <c r="C5146" s="1">
        <v>1.15983421E8</v>
      </c>
      <c r="D5146" s="1" t="s">
        <v>8</v>
      </c>
      <c r="E5146" s="1">
        <v>24.0</v>
      </c>
      <c r="F5146" s="1" t="s">
        <v>5169</v>
      </c>
      <c r="G5146" s="1">
        <v>0.129330392242</v>
      </c>
    </row>
    <row r="5147" ht="15.75" customHeight="1">
      <c r="A5147" s="1" t="str">
        <f t="shared" si="435"/>
        <v>FKBP15</v>
      </c>
      <c r="B5147" s="1" t="s">
        <v>298</v>
      </c>
      <c r="C5147" s="1">
        <v>1.15983574E8</v>
      </c>
      <c r="D5147" s="1" t="s">
        <v>8</v>
      </c>
      <c r="E5147" s="1">
        <v>24.0</v>
      </c>
      <c r="F5147" s="1" t="s">
        <v>5170</v>
      </c>
      <c r="G5147" s="1">
        <v>0.088885787282</v>
      </c>
    </row>
    <row r="5148" ht="15.75" customHeight="1">
      <c r="A5148" s="1" t="str">
        <f t="shared" si="435"/>
        <v>FKBP15</v>
      </c>
      <c r="B5148" s="1" t="s">
        <v>298</v>
      </c>
      <c r="C5148" s="1">
        <v>1.15983345E8</v>
      </c>
      <c r="D5148" s="1" t="s">
        <v>8</v>
      </c>
      <c r="E5148" s="1">
        <v>24.0</v>
      </c>
      <c r="F5148" s="1" t="s">
        <v>5171</v>
      </c>
      <c r="G5148" s="1">
        <v>0.0273739295584</v>
      </c>
    </row>
    <row r="5149" ht="15.75" customHeight="1">
      <c r="A5149" s="1" t="str">
        <f t="shared" si="435"/>
        <v>FKBP15</v>
      </c>
      <c r="B5149" s="1" t="s">
        <v>298</v>
      </c>
      <c r="C5149" s="1">
        <v>1.15983634E8</v>
      </c>
      <c r="D5149" s="1" t="s">
        <v>14</v>
      </c>
      <c r="E5149" s="1">
        <v>22.0</v>
      </c>
      <c r="F5149" s="1" t="s">
        <v>5172</v>
      </c>
      <c r="G5149" s="1">
        <v>0.54964762703</v>
      </c>
    </row>
    <row r="5150" ht="15.75" customHeight="1">
      <c r="A5150" s="1" t="str">
        <f t="shared" si="435"/>
        <v>FKBP15</v>
      </c>
      <c r="B5150" s="1" t="s">
        <v>298</v>
      </c>
      <c r="C5150" s="1">
        <v>1.15983578E8</v>
      </c>
      <c r="D5150" s="1" t="s">
        <v>14</v>
      </c>
      <c r="E5150" s="1">
        <v>24.0</v>
      </c>
      <c r="F5150" s="1" t="s">
        <v>5173</v>
      </c>
      <c r="G5150" s="1">
        <v>1.18254466971</v>
      </c>
    </row>
    <row r="5151" ht="15.75" customHeight="1">
      <c r="A5151" s="1" t="str">
        <f t="shared" si="435"/>
        <v>FKBP15</v>
      </c>
      <c r="B5151" s="1" t="s">
        <v>298</v>
      </c>
      <c r="C5151" s="1">
        <v>1.15983552E8</v>
      </c>
      <c r="D5151" s="1" t="s">
        <v>14</v>
      </c>
      <c r="E5151" s="1">
        <v>24.0</v>
      </c>
      <c r="F5151" s="1" t="s">
        <v>5174</v>
      </c>
      <c r="G5151" s="1">
        <v>0.87580476927</v>
      </c>
    </row>
    <row r="5152" ht="15.75" customHeight="1">
      <c r="A5152" s="1" t="str">
        <f t="shared" si="435"/>
        <v>FKBP15</v>
      </c>
      <c r="B5152" s="1" t="s">
        <v>298</v>
      </c>
      <c r="C5152" s="1">
        <v>1.15983494E8</v>
      </c>
      <c r="D5152" s="1" t="s">
        <v>14</v>
      </c>
      <c r="E5152" s="1">
        <v>23.0</v>
      </c>
      <c r="F5152" s="1" t="s">
        <v>5175</v>
      </c>
      <c r="G5152" s="1">
        <v>0.00632036828138</v>
      </c>
    </row>
    <row r="5153" ht="15.75" customHeight="1">
      <c r="A5153" s="1" t="str">
        <f t="shared" si="435"/>
        <v>FKBP15</v>
      </c>
      <c r="B5153" s="1" t="s">
        <v>298</v>
      </c>
      <c r="C5153" s="1">
        <v>1.1598354E8</v>
      </c>
      <c r="D5153" s="1" t="s">
        <v>14</v>
      </c>
      <c r="E5153" s="1">
        <v>24.0</v>
      </c>
      <c r="F5153" s="1" t="s">
        <v>5176</v>
      </c>
      <c r="G5153" s="1">
        <v>0.941650561023</v>
      </c>
    </row>
    <row r="5154" ht="15.75" customHeight="1">
      <c r="A5154" s="1" t="str">
        <f t="shared" ref="A5154:A5163" si="436">"FLAD1"</f>
        <v>FLAD1</v>
      </c>
      <c r="B5154" s="1" t="s">
        <v>108</v>
      </c>
      <c r="C5154" s="1">
        <v>1.54956046E8</v>
      </c>
      <c r="D5154" s="1" t="s">
        <v>14</v>
      </c>
      <c r="E5154" s="1">
        <v>23.0</v>
      </c>
      <c r="F5154" s="1" t="s">
        <v>5177</v>
      </c>
      <c r="G5154" s="1">
        <v>0.56396024459</v>
      </c>
    </row>
    <row r="5155" ht="15.75" customHeight="1">
      <c r="A5155" s="1" t="str">
        <f t="shared" si="436"/>
        <v>FLAD1</v>
      </c>
      <c r="B5155" s="1" t="s">
        <v>108</v>
      </c>
      <c r="C5155" s="1">
        <v>1.54956041E8</v>
      </c>
      <c r="D5155" s="1" t="s">
        <v>14</v>
      </c>
      <c r="E5155" s="1">
        <v>24.0</v>
      </c>
      <c r="F5155" s="1" t="s">
        <v>5178</v>
      </c>
      <c r="G5155" s="1">
        <v>0.280851673014</v>
      </c>
    </row>
    <row r="5156" ht="15.75" customHeight="1">
      <c r="A5156" s="1" t="str">
        <f t="shared" si="436"/>
        <v>FLAD1</v>
      </c>
      <c r="B5156" s="1" t="s">
        <v>108</v>
      </c>
      <c r="C5156" s="1">
        <v>1.54956007E8</v>
      </c>
      <c r="D5156" s="1" t="s">
        <v>14</v>
      </c>
      <c r="E5156" s="1">
        <v>24.0</v>
      </c>
      <c r="F5156" s="1" t="s">
        <v>5179</v>
      </c>
      <c r="G5156" s="1">
        <v>0.11467087166</v>
      </c>
    </row>
    <row r="5157" ht="15.75" customHeight="1">
      <c r="A5157" s="1" t="str">
        <f t="shared" si="436"/>
        <v>FLAD1</v>
      </c>
      <c r="B5157" s="1" t="s">
        <v>108</v>
      </c>
      <c r="C5157" s="1">
        <v>1.54955982E8</v>
      </c>
      <c r="D5157" s="1" t="s">
        <v>14</v>
      </c>
      <c r="E5157" s="1">
        <v>22.0</v>
      </c>
      <c r="F5157" s="1" t="s">
        <v>5180</v>
      </c>
      <c r="G5157" s="1">
        <v>-0.071424754782</v>
      </c>
    </row>
    <row r="5158" ht="15.75" customHeight="1">
      <c r="A5158" s="1" t="str">
        <f t="shared" si="436"/>
        <v>FLAD1</v>
      </c>
      <c r="B5158" s="1" t="s">
        <v>108</v>
      </c>
      <c r="C5158" s="1">
        <v>1.54956109E8</v>
      </c>
      <c r="D5158" s="1" t="s">
        <v>14</v>
      </c>
      <c r="E5158" s="1">
        <v>24.0</v>
      </c>
      <c r="F5158" s="1" t="s">
        <v>5181</v>
      </c>
      <c r="G5158" s="1">
        <v>0.193966613868</v>
      </c>
    </row>
    <row r="5159" ht="15.75" customHeight="1">
      <c r="A5159" s="1" t="str">
        <f t="shared" si="436"/>
        <v>FLAD1</v>
      </c>
      <c r="B5159" s="1" t="s">
        <v>108</v>
      </c>
      <c r="C5159" s="1">
        <v>1.54955852E8</v>
      </c>
      <c r="D5159" s="1" t="s">
        <v>14</v>
      </c>
      <c r="E5159" s="1">
        <v>25.0</v>
      </c>
      <c r="F5159" s="1" t="s">
        <v>5182</v>
      </c>
      <c r="G5159" s="1">
        <v>0.958251340547</v>
      </c>
    </row>
    <row r="5160" ht="15.75" customHeight="1">
      <c r="A5160" s="1" t="str">
        <f t="shared" si="436"/>
        <v>FLAD1</v>
      </c>
      <c r="B5160" s="1" t="s">
        <v>108</v>
      </c>
      <c r="C5160" s="1">
        <v>1.54955912E8</v>
      </c>
      <c r="D5160" s="1" t="s">
        <v>14</v>
      </c>
      <c r="E5160" s="1">
        <v>24.0</v>
      </c>
      <c r="F5160" s="1" t="s">
        <v>5183</v>
      </c>
      <c r="G5160" s="1">
        <v>0.0468594111468</v>
      </c>
    </row>
    <row r="5161" ht="15.75" customHeight="1">
      <c r="A5161" s="1" t="str">
        <f t="shared" si="436"/>
        <v>FLAD1</v>
      </c>
      <c r="B5161" s="1" t="s">
        <v>108</v>
      </c>
      <c r="C5161" s="1">
        <v>1.54955808E8</v>
      </c>
      <c r="D5161" s="1" t="s">
        <v>14</v>
      </c>
      <c r="E5161" s="1">
        <v>23.0</v>
      </c>
      <c r="F5161" s="1" t="s">
        <v>5184</v>
      </c>
      <c r="G5161" s="1">
        <v>0.162508569185</v>
      </c>
    </row>
    <row r="5162" ht="15.75" customHeight="1">
      <c r="A5162" s="1" t="str">
        <f t="shared" si="436"/>
        <v>FLAD1</v>
      </c>
      <c r="B5162" s="1" t="s">
        <v>108</v>
      </c>
      <c r="C5162" s="1">
        <v>1.54955842E8</v>
      </c>
      <c r="D5162" s="1" t="s">
        <v>14</v>
      </c>
      <c r="E5162" s="1">
        <v>24.0</v>
      </c>
      <c r="F5162" s="1" t="s">
        <v>5185</v>
      </c>
      <c r="G5162" s="1">
        <v>1.47778841486</v>
      </c>
    </row>
    <row r="5163" ht="15.75" customHeight="1">
      <c r="A5163" s="1" t="str">
        <f t="shared" si="436"/>
        <v>FLAD1</v>
      </c>
      <c r="B5163" s="1" t="s">
        <v>108</v>
      </c>
      <c r="C5163" s="1">
        <v>1.54955858E8</v>
      </c>
      <c r="D5163" s="1" t="s">
        <v>14</v>
      </c>
      <c r="E5163" s="1">
        <v>25.0</v>
      </c>
      <c r="F5163" s="1" t="s">
        <v>5186</v>
      </c>
      <c r="G5163" s="1">
        <v>0.530293334286</v>
      </c>
    </row>
    <row r="5164" ht="15.75" customHeight="1">
      <c r="A5164" s="1" t="str">
        <f t="shared" ref="A5164:A5172" si="437">"FLII"</f>
        <v>FLII</v>
      </c>
      <c r="B5164" s="1" t="s">
        <v>39</v>
      </c>
      <c r="C5164" s="1">
        <v>1.8161996E7</v>
      </c>
      <c r="D5164" s="1" t="s">
        <v>14</v>
      </c>
      <c r="E5164" s="1">
        <v>24.0</v>
      </c>
      <c r="F5164" s="1" t="s">
        <v>5187</v>
      </c>
      <c r="G5164" s="1">
        <v>1.09032919469</v>
      </c>
    </row>
    <row r="5165" ht="15.75" customHeight="1">
      <c r="A5165" s="1" t="str">
        <f t="shared" si="437"/>
        <v>FLII</v>
      </c>
      <c r="B5165" s="1" t="s">
        <v>39</v>
      </c>
      <c r="C5165" s="1">
        <v>1.8162005E7</v>
      </c>
      <c r="D5165" s="1" t="s">
        <v>14</v>
      </c>
      <c r="E5165" s="1">
        <v>24.0</v>
      </c>
      <c r="F5165" s="1" t="s">
        <v>5188</v>
      </c>
      <c r="G5165" s="1">
        <v>1.17988273598</v>
      </c>
    </row>
    <row r="5166" ht="15.75" customHeight="1">
      <c r="A5166" s="1" t="str">
        <f t="shared" si="437"/>
        <v>FLII</v>
      </c>
      <c r="B5166" s="1" t="s">
        <v>39</v>
      </c>
      <c r="C5166" s="1">
        <v>1.8162159E7</v>
      </c>
      <c r="D5166" s="1" t="s">
        <v>14</v>
      </c>
      <c r="E5166" s="1">
        <v>24.0</v>
      </c>
      <c r="F5166" s="1" t="s">
        <v>5189</v>
      </c>
      <c r="G5166" s="1">
        <v>0.294612375259</v>
      </c>
    </row>
    <row r="5167" ht="15.75" customHeight="1">
      <c r="A5167" s="1" t="str">
        <f t="shared" si="437"/>
        <v>FLII</v>
      </c>
      <c r="B5167" s="1" t="s">
        <v>39</v>
      </c>
      <c r="C5167" s="1">
        <v>1.8162273E7</v>
      </c>
      <c r="D5167" s="1" t="s">
        <v>14</v>
      </c>
      <c r="E5167" s="1">
        <v>24.0</v>
      </c>
      <c r="F5167" s="1" t="s">
        <v>5190</v>
      </c>
      <c r="G5167" s="1">
        <v>0.480372546166</v>
      </c>
    </row>
    <row r="5168" ht="15.75" customHeight="1">
      <c r="A5168" s="1" t="str">
        <f t="shared" si="437"/>
        <v>FLII</v>
      </c>
      <c r="B5168" s="1" t="s">
        <v>39</v>
      </c>
      <c r="C5168" s="1">
        <v>1.8162238E7</v>
      </c>
      <c r="D5168" s="1" t="s">
        <v>8</v>
      </c>
      <c r="E5168" s="1">
        <v>24.0</v>
      </c>
      <c r="F5168" s="1" t="s">
        <v>5191</v>
      </c>
      <c r="G5168" s="1">
        <v>0.155319459572</v>
      </c>
    </row>
    <row r="5169" ht="15.75" customHeight="1">
      <c r="A5169" s="1" t="str">
        <f t="shared" si="437"/>
        <v>FLII</v>
      </c>
      <c r="B5169" s="1" t="s">
        <v>39</v>
      </c>
      <c r="C5169" s="1">
        <v>1.8161982E7</v>
      </c>
      <c r="D5169" s="1" t="s">
        <v>14</v>
      </c>
      <c r="E5169" s="1">
        <v>24.0</v>
      </c>
      <c r="F5169" s="1" t="s">
        <v>5192</v>
      </c>
      <c r="G5169" s="1">
        <v>0.729788069325</v>
      </c>
    </row>
    <row r="5170" ht="15.75" customHeight="1">
      <c r="A5170" s="1" t="str">
        <f t="shared" si="437"/>
        <v>FLII</v>
      </c>
      <c r="B5170" s="1" t="s">
        <v>39</v>
      </c>
      <c r="C5170" s="1">
        <v>1.8162069E7</v>
      </c>
      <c r="D5170" s="1" t="s">
        <v>8</v>
      </c>
      <c r="E5170" s="1">
        <v>24.0</v>
      </c>
      <c r="F5170" s="1" t="s">
        <v>5193</v>
      </c>
      <c r="G5170" s="1">
        <v>0.108951723203</v>
      </c>
    </row>
    <row r="5171" ht="15.75" customHeight="1">
      <c r="A5171" s="1" t="str">
        <f t="shared" si="437"/>
        <v>FLII</v>
      </c>
      <c r="B5171" s="1" t="s">
        <v>39</v>
      </c>
      <c r="C5171" s="1">
        <v>1.8161988E7</v>
      </c>
      <c r="D5171" s="1" t="s">
        <v>8</v>
      </c>
      <c r="E5171" s="1">
        <v>24.0</v>
      </c>
      <c r="F5171" s="1" t="s">
        <v>5194</v>
      </c>
      <c r="G5171" s="1">
        <v>0.142603765135</v>
      </c>
    </row>
    <row r="5172" ht="15.75" customHeight="1">
      <c r="A5172" s="1" t="str">
        <f t="shared" si="437"/>
        <v>FLII</v>
      </c>
      <c r="B5172" s="1" t="s">
        <v>39</v>
      </c>
      <c r="C5172" s="1">
        <v>1.8162092E7</v>
      </c>
      <c r="D5172" s="1" t="s">
        <v>8</v>
      </c>
      <c r="E5172" s="1">
        <v>24.0</v>
      </c>
      <c r="F5172" s="1" t="s">
        <v>5195</v>
      </c>
      <c r="G5172" s="1">
        <v>-0.101770475447</v>
      </c>
    </row>
    <row r="5173" ht="15.75" customHeight="1">
      <c r="A5173" s="1" t="str">
        <f t="shared" ref="A5173:A5182" si="438">"FOLR3"</f>
        <v>FOLR3</v>
      </c>
      <c r="B5173" s="1" t="s">
        <v>328</v>
      </c>
      <c r="C5173" s="1">
        <v>7.1846803E7</v>
      </c>
      <c r="D5173" s="1" t="s">
        <v>8</v>
      </c>
      <c r="E5173" s="1">
        <v>26.0</v>
      </c>
      <c r="F5173" s="1" t="s">
        <v>5196</v>
      </c>
      <c r="G5173" s="1">
        <v>0.030456945524</v>
      </c>
    </row>
    <row r="5174" ht="15.75" customHeight="1">
      <c r="A5174" s="1" t="str">
        <f t="shared" si="438"/>
        <v>FOLR3</v>
      </c>
      <c r="B5174" s="1" t="s">
        <v>328</v>
      </c>
      <c r="C5174" s="1">
        <v>7.1846958E7</v>
      </c>
      <c r="D5174" s="1" t="s">
        <v>14</v>
      </c>
      <c r="E5174" s="1">
        <v>21.0</v>
      </c>
      <c r="F5174" s="1" t="s">
        <v>5197</v>
      </c>
      <c r="G5174" s="1">
        <v>0.715020289559</v>
      </c>
    </row>
    <row r="5175" ht="15.75" customHeight="1">
      <c r="A5175" s="1" t="str">
        <f t="shared" si="438"/>
        <v>FOLR3</v>
      </c>
      <c r="B5175" s="1" t="s">
        <v>328</v>
      </c>
      <c r="C5175" s="1">
        <v>7.184674E7</v>
      </c>
      <c r="D5175" s="1" t="s">
        <v>8</v>
      </c>
      <c r="E5175" s="1">
        <v>23.0</v>
      </c>
      <c r="F5175" s="1" t="s">
        <v>5198</v>
      </c>
      <c r="G5175" s="1">
        <v>0.0084560905922</v>
      </c>
    </row>
    <row r="5176" ht="15.75" customHeight="1">
      <c r="A5176" s="1" t="str">
        <f t="shared" si="438"/>
        <v>FOLR3</v>
      </c>
      <c r="B5176" s="1" t="s">
        <v>328</v>
      </c>
      <c r="C5176" s="1">
        <v>7.1846819E7</v>
      </c>
      <c r="D5176" s="1" t="s">
        <v>14</v>
      </c>
      <c r="E5176" s="1">
        <v>23.0</v>
      </c>
      <c r="F5176" s="1" t="s">
        <v>5199</v>
      </c>
      <c r="G5176" s="1">
        <v>1.82547200646</v>
      </c>
    </row>
    <row r="5177" ht="15.75" customHeight="1">
      <c r="A5177" s="1" t="str">
        <f t="shared" si="438"/>
        <v>FOLR3</v>
      </c>
      <c r="B5177" s="1" t="s">
        <v>328</v>
      </c>
      <c r="C5177" s="1">
        <v>7.1846818E7</v>
      </c>
      <c r="D5177" s="1" t="s">
        <v>14</v>
      </c>
      <c r="E5177" s="1">
        <v>28.0</v>
      </c>
      <c r="F5177" s="1" t="s">
        <v>5200</v>
      </c>
      <c r="G5177" s="1">
        <v>0.17976274638</v>
      </c>
    </row>
    <row r="5178" ht="15.75" customHeight="1">
      <c r="A5178" s="1" t="str">
        <f t="shared" si="438"/>
        <v>FOLR3</v>
      </c>
      <c r="B5178" s="1" t="s">
        <v>328</v>
      </c>
      <c r="C5178" s="1">
        <v>7.1846795E7</v>
      </c>
      <c r="D5178" s="1" t="s">
        <v>14</v>
      </c>
      <c r="E5178" s="1">
        <v>25.0</v>
      </c>
      <c r="F5178" s="1" t="s">
        <v>5201</v>
      </c>
      <c r="G5178" s="1">
        <v>0.025333832336</v>
      </c>
    </row>
    <row r="5179" ht="15.75" customHeight="1">
      <c r="A5179" s="1" t="str">
        <f t="shared" si="438"/>
        <v>FOLR3</v>
      </c>
      <c r="B5179" s="1" t="s">
        <v>328</v>
      </c>
      <c r="C5179" s="1">
        <v>7.1846948E7</v>
      </c>
      <c r="D5179" s="1" t="s">
        <v>8</v>
      </c>
      <c r="E5179" s="1">
        <v>24.0</v>
      </c>
      <c r="F5179" s="1" t="s">
        <v>5202</v>
      </c>
      <c r="G5179" s="1">
        <v>0.0342831798163</v>
      </c>
    </row>
    <row r="5180" ht="15.75" customHeight="1">
      <c r="A5180" s="1" t="str">
        <f t="shared" si="438"/>
        <v>FOLR3</v>
      </c>
      <c r="B5180" s="1" t="s">
        <v>328</v>
      </c>
      <c r="C5180" s="1">
        <v>7.184681E7</v>
      </c>
      <c r="D5180" s="1" t="s">
        <v>8</v>
      </c>
      <c r="E5180" s="1">
        <v>25.0</v>
      </c>
      <c r="F5180" s="1" t="s">
        <v>5203</v>
      </c>
      <c r="G5180" s="1">
        <v>0.459507703983</v>
      </c>
    </row>
    <row r="5181" ht="15.75" customHeight="1">
      <c r="A5181" s="1" t="str">
        <f t="shared" si="438"/>
        <v>FOLR3</v>
      </c>
      <c r="B5181" s="1" t="s">
        <v>328</v>
      </c>
      <c r="C5181" s="1">
        <v>7.1847037E7</v>
      </c>
      <c r="D5181" s="1" t="s">
        <v>14</v>
      </c>
      <c r="E5181" s="1">
        <v>26.0</v>
      </c>
      <c r="F5181" s="1" t="s">
        <v>5204</v>
      </c>
      <c r="G5181" s="1">
        <v>0.143778317624</v>
      </c>
    </row>
    <row r="5182" ht="15.75" customHeight="1">
      <c r="A5182" s="1" t="str">
        <f t="shared" si="438"/>
        <v>FOLR3</v>
      </c>
      <c r="B5182" s="1" t="s">
        <v>328</v>
      </c>
      <c r="C5182" s="1">
        <v>7.184678E7</v>
      </c>
      <c r="D5182" s="1" t="s">
        <v>8</v>
      </c>
      <c r="E5182" s="1">
        <v>24.0</v>
      </c>
      <c r="F5182" s="1" t="s">
        <v>5205</v>
      </c>
      <c r="G5182" s="1">
        <v>-0.0482964275488</v>
      </c>
    </row>
    <row r="5183" ht="15.75" customHeight="1">
      <c r="A5183" s="1" t="str">
        <f t="shared" ref="A5183:A5192" si="439">"FOXK1"</f>
        <v>FOXK1</v>
      </c>
      <c r="B5183" s="1" t="s">
        <v>715</v>
      </c>
      <c r="C5183" s="1">
        <v>4722174.0</v>
      </c>
      <c r="D5183" s="1" t="s">
        <v>14</v>
      </c>
      <c r="E5183" s="1">
        <v>23.0</v>
      </c>
      <c r="F5183" s="1" t="s">
        <v>5206</v>
      </c>
      <c r="G5183" s="1">
        <v>0.158853653302</v>
      </c>
    </row>
    <row r="5184" ht="15.75" customHeight="1">
      <c r="A5184" s="1" t="str">
        <f t="shared" si="439"/>
        <v>FOXK1</v>
      </c>
      <c r="B5184" s="1" t="s">
        <v>715</v>
      </c>
      <c r="C5184" s="1">
        <v>4721964.0</v>
      </c>
      <c r="D5184" s="1" t="s">
        <v>14</v>
      </c>
      <c r="E5184" s="1">
        <v>24.0</v>
      </c>
      <c r="F5184" s="1" t="s">
        <v>5207</v>
      </c>
      <c r="G5184" s="1">
        <v>0.980805077036</v>
      </c>
    </row>
    <row r="5185" ht="15.75" customHeight="1">
      <c r="A5185" s="1" t="str">
        <f t="shared" si="439"/>
        <v>FOXK1</v>
      </c>
      <c r="B5185" s="1" t="s">
        <v>715</v>
      </c>
      <c r="C5185" s="1">
        <v>4721909.0</v>
      </c>
      <c r="D5185" s="1" t="s">
        <v>8</v>
      </c>
      <c r="E5185" s="1">
        <v>24.0</v>
      </c>
      <c r="F5185" s="1" t="s">
        <v>5208</v>
      </c>
      <c r="G5185" s="1">
        <v>0.70551268343</v>
      </c>
    </row>
    <row r="5186" ht="15.75" customHeight="1">
      <c r="A5186" s="1" t="str">
        <f t="shared" si="439"/>
        <v>FOXK1</v>
      </c>
      <c r="B5186" s="1" t="s">
        <v>715</v>
      </c>
      <c r="C5186" s="1">
        <v>4722005.0</v>
      </c>
      <c r="D5186" s="1" t="s">
        <v>8</v>
      </c>
      <c r="E5186" s="1">
        <v>24.0</v>
      </c>
      <c r="F5186" s="1" t="s">
        <v>5209</v>
      </c>
      <c r="G5186" s="1">
        <v>0.810146229272</v>
      </c>
    </row>
    <row r="5187" ht="15.75" customHeight="1">
      <c r="A5187" s="1" t="str">
        <f t="shared" si="439"/>
        <v>FOXK1</v>
      </c>
      <c r="B5187" s="1" t="s">
        <v>715</v>
      </c>
      <c r="C5187" s="1">
        <v>4722113.0</v>
      </c>
      <c r="D5187" s="1" t="s">
        <v>8</v>
      </c>
      <c r="E5187" s="1">
        <v>23.0</v>
      </c>
      <c r="F5187" s="1" t="s">
        <v>5210</v>
      </c>
      <c r="G5187" s="1">
        <v>0.946771774312</v>
      </c>
    </row>
    <row r="5188" ht="15.75" customHeight="1">
      <c r="A5188" s="1" t="str">
        <f t="shared" si="439"/>
        <v>FOXK1</v>
      </c>
      <c r="B5188" s="1" t="s">
        <v>715</v>
      </c>
      <c r="C5188" s="1">
        <v>4722200.0</v>
      </c>
      <c r="D5188" s="1" t="s">
        <v>8</v>
      </c>
      <c r="E5188" s="1">
        <v>24.0</v>
      </c>
      <c r="F5188" s="1" t="s">
        <v>5211</v>
      </c>
      <c r="G5188" s="1">
        <v>-0.156042421422</v>
      </c>
    </row>
    <row r="5189" ht="15.75" customHeight="1">
      <c r="A5189" s="1" t="str">
        <f t="shared" si="439"/>
        <v>FOXK1</v>
      </c>
      <c r="B5189" s="1" t="s">
        <v>715</v>
      </c>
      <c r="C5189" s="1">
        <v>4722213.0</v>
      </c>
      <c r="D5189" s="1" t="s">
        <v>8</v>
      </c>
      <c r="E5189" s="1">
        <v>24.0</v>
      </c>
      <c r="F5189" s="1" t="s">
        <v>5212</v>
      </c>
      <c r="G5189" s="1">
        <v>-0.0609570498527</v>
      </c>
    </row>
    <row r="5190" ht="15.75" customHeight="1">
      <c r="A5190" s="1" t="str">
        <f t="shared" si="439"/>
        <v>FOXK1</v>
      </c>
      <c r="B5190" s="1" t="s">
        <v>715</v>
      </c>
      <c r="C5190" s="1">
        <v>4721942.0</v>
      </c>
      <c r="D5190" s="1" t="s">
        <v>14</v>
      </c>
      <c r="E5190" s="1">
        <v>22.0</v>
      </c>
      <c r="F5190" s="1" t="s">
        <v>5213</v>
      </c>
      <c r="G5190" s="1">
        <v>0.57725221361</v>
      </c>
    </row>
    <row r="5191" ht="15.75" customHeight="1">
      <c r="A5191" s="1" t="str">
        <f t="shared" si="439"/>
        <v>FOXK1</v>
      </c>
      <c r="B5191" s="1" t="s">
        <v>715</v>
      </c>
      <c r="C5191" s="1">
        <v>4721957.0</v>
      </c>
      <c r="D5191" s="1" t="s">
        <v>14</v>
      </c>
      <c r="E5191" s="1">
        <v>23.0</v>
      </c>
      <c r="F5191" s="1" t="s">
        <v>5214</v>
      </c>
      <c r="G5191" s="1">
        <v>1.07242314865</v>
      </c>
    </row>
    <row r="5192" ht="15.75" customHeight="1">
      <c r="A5192" s="1" t="str">
        <f t="shared" si="439"/>
        <v>FOXK1</v>
      </c>
      <c r="B5192" s="1" t="s">
        <v>715</v>
      </c>
      <c r="C5192" s="1">
        <v>4721993.0</v>
      </c>
      <c r="D5192" s="1" t="s">
        <v>14</v>
      </c>
      <c r="E5192" s="1">
        <v>24.0</v>
      </c>
      <c r="F5192" s="1" t="s">
        <v>5215</v>
      </c>
      <c r="G5192" s="1">
        <v>0.242281001912</v>
      </c>
    </row>
    <row r="5193" ht="15.75" customHeight="1">
      <c r="A5193" s="1" t="str">
        <f t="shared" ref="A5193:A5202" si="440">"FTSJ3"</f>
        <v>FTSJ3</v>
      </c>
      <c r="B5193" s="1" t="s">
        <v>39</v>
      </c>
      <c r="C5193" s="1">
        <v>6.1904976E7</v>
      </c>
      <c r="D5193" s="1" t="s">
        <v>14</v>
      </c>
      <c r="E5193" s="1">
        <v>25.0</v>
      </c>
      <c r="F5193" s="1" t="s">
        <v>5216</v>
      </c>
      <c r="G5193" s="1">
        <v>0.993344300235</v>
      </c>
    </row>
    <row r="5194" ht="15.75" customHeight="1">
      <c r="A5194" s="1" t="str">
        <f t="shared" si="440"/>
        <v>FTSJ3</v>
      </c>
      <c r="B5194" s="1" t="s">
        <v>39</v>
      </c>
      <c r="C5194" s="1">
        <v>6.1904896E7</v>
      </c>
      <c r="D5194" s="1" t="s">
        <v>8</v>
      </c>
      <c r="E5194" s="1">
        <v>24.0</v>
      </c>
      <c r="F5194" s="1" t="s">
        <v>5217</v>
      </c>
      <c r="G5194" s="1">
        <v>0.0142924583894</v>
      </c>
    </row>
    <row r="5195" ht="15.75" customHeight="1">
      <c r="A5195" s="1" t="str">
        <f t="shared" si="440"/>
        <v>FTSJ3</v>
      </c>
      <c r="B5195" s="1" t="s">
        <v>39</v>
      </c>
      <c r="C5195" s="1">
        <v>6.1905008E7</v>
      </c>
      <c r="D5195" s="1" t="s">
        <v>8</v>
      </c>
      <c r="E5195" s="1">
        <v>23.0</v>
      </c>
      <c r="F5195" s="1" t="s">
        <v>5218</v>
      </c>
      <c r="G5195" s="1">
        <v>0.949011358957</v>
      </c>
    </row>
    <row r="5196" ht="15.75" customHeight="1">
      <c r="A5196" s="1" t="str">
        <f t="shared" si="440"/>
        <v>FTSJ3</v>
      </c>
      <c r="B5196" s="1" t="s">
        <v>39</v>
      </c>
      <c r="C5196" s="1">
        <v>6.1905015E7</v>
      </c>
      <c r="D5196" s="1" t="s">
        <v>8</v>
      </c>
      <c r="E5196" s="1">
        <v>24.0</v>
      </c>
      <c r="F5196" s="1" t="s">
        <v>5219</v>
      </c>
      <c r="G5196" s="1">
        <v>0.249379967194</v>
      </c>
    </row>
    <row r="5197" ht="15.75" customHeight="1">
      <c r="A5197" s="1" t="str">
        <f t="shared" si="440"/>
        <v>FTSJ3</v>
      </c>
      <c r="B5197" s="1" t="s">
        <v>39</v>
      </c>
      <c r="C5197" s="1">
        <v>6.1904874E7</v>
      </c>
      <c r="D5197" s="1" t="s">
        <v>14</v>
      </c>
      <c r="E5197" s="1">
        <v>23.0</v>
      </c>
      <c r="F5197" s="1" t="s">
        <v>5220</v>
      </c>
      <c r="G5197" s="1">
        <v>0.659678006454</v>
      </c>
    </row>
    <row r="5198" ht="15.75" customHeight="1">
      <c r="A5198" s="1" t="str">
        <f t="shared" si="440"/>
        <v>FTSJ3</v>
      </c>
      <c r="B5198" s="1" t="s">
        <v>39</v>
      </c>
      <c r="C5198" s="1">
        <v>6.1904882E7</v>
      </c>
      <c r="D5198" s="1" t="s">
        <v>14</v>
      </c>
      <c r="E5198" s="1">
        <v>24.0</v>
      </c>
      <c r="F5198" s="1" t="s">
        <v>5221</v>
      </c>
      <c r="G5198" s="1">
        <v>1.05764434081</v>
      </c>
    </row>
    <row r="5199" ht="15.75" customHeight="1">
      <c r="A5199" s="1" t="str">
        <f t="shared" si="440"/>
        <v>FTSJ3</v>
      </c>
      <c r="B5199" s="1" t="s">
        <v>39</v>
      </c>
      <c r="C5199" s="1">
        <v>6.190491E7</v>
      </c>
      <c r="D5199" s="1" t="s">
        <v>14</v>
      </c>
      <c r="E5199" s="1">
        <v>23.0</v>
      </c>
      <c r="F5199" s="1" t="s">
        <v>5222</v>
      </c>
      <c r="G5199" s="1">
        <v>0.376713586809</v>
      </c>
    </row>
    <row r="5200" ht="15.75" customHeight="1">
      <c r="A5200" s="1" t="str">
        <f t="shared" si="440"/>
        <v>FTSJ3</v>
      </c>
      <c r="B5200" s="1" t="s">
        <v>39</v>
      </c>
      <c r="C5200" s="1">
        <v>6.1904941E7</v>
      </c>
      <c r="D5200" s="1" t="s">
        <v>14</v>
      </c>
      <c r="E5200" s="1">
        <v>24.0</v>
      </c>
      <c r="F5200" s="1" t="s">
        <v>5223</v>
      </c>
      <c r="G5200" s="1">
        <v>0.225485411826</v>
      </c>
    </row>
    <row r="5201" ht="15.75" customHeight="1">
      <c r="A5201" s="1" t="str">
        <f t="shared" si="440"/>
        <v>FTSJ3</v>
      </c>
      <c r="B5201" s="1" t="s">
        <v>39</v>
      </c>
      <c r="C5201" s="1">
        <v>6.1904986E7</v>
      </c>
      <c r="D5201" s="1" t="s">
        <v>14</v>
      </c>
      <c r="E5201" s="1">
        <v>24.0</v>
      </c>
      <c r="F5201" s="1" t="s">
        <v>5224</v>
      </c>
      <c r="G5201" s="1">
        <v>-0.0506155928147</v>
      </c>
    </row>
    <row r="5202" ht="15.75" customHeight="1">
      <c r="A5202" s="1" t="str">
        <f t="shared" si="440"/>
        <v>FTSJ3</v>
      </c>
      <c r="B5202" s="1" t="s">
        <v>39</v>
      </c>
      <c r="C5202" s="1">
        <v>6.1904949E7</v>
      </c>
      <c r="D5202" s="1" t="s">
        <v>14</v>
      </c>
      <c r="E5202" s="1">
        <v>23.0</v>
      </c>
      <c r="F5202" s="1" t="s">
        <v>5225</v>
      </c>
      <c r="G5202" s="1">
        <v>0.107325016617</v>
      </c>
    </row>
    <row r="5203" ht="15.75" customHeight="1">
      <c r="A5203" s="1" t="str">
        <f t="shared" ref="A5203:A5212" si="441">"FUT4"</f>
        <v>FUT4</v>
      </c>
      <c r="B5203" s="1" t="s">
        <v>328</v>
      </c>
      <c r="C5203" s="1">
        <v>9.4277304E7</v>
      </c>
      <c r="D5203" s="1" t="s">
        <v>14</v>
      </c>
      <c r="E5203" s="1">
        <v>24.0</v>
      </c>
      <c r="F5203" s="1" t="s">
        <v>5226</v>
      </c>
      <c r="G5203" s="1">
        <v>0.964090294217</v>
      </c>
    </row>
    <row r="5204" ht="15.75" customHeight="1">
      <c r="A5204" s="1" t="str">
        <f t="shared" si="441"/>
        <v>FUT4</v>
      </c>
      <c r="B5204" s="1" t="s">
        <v>328</v>
      </c>
      <c r="C5204" s="1">
        <v>9.4277315E7</v>
      </c>
      <c r="D5204" s="1" t="s">
        <v>14</v>
      </c>
      <c r="E5204" s="1">
        <v>24.0</v>
      </c>
      <c r="F5204" s="1" t="s">
        <v>5227</v>
      </c>
      <c r="G5204" s="1">
        <v>1.08701507411</v>
      </c>
    </row>
    <row r="5205" ht="15.75" customHeight="1">
      <c r="A5205" s="1" t="str">
        <f t="shared" si="441"/>
        <v>FUT4</v>
      </c>
      <c r="B5205" s="1" t="s">
        <v>328</v>
      </c>
      <c r="C5205" s="1">
        <v>9.427697E7</v>
      </c>
      <c r="D5205" s="1" t="s">
        <v>8</v>
      </c>
      <c r="E5205" s="1">
        <v>24.0</v>
      </c>
      <c r="F5205" s="1" t="s">
        <v>5228</v>
      </c>
      <c r="G5205" s="1">
        <v>0.323562563443</v>
      </c>
    </row>
    <row r="5206" ht="15.75" customHeight="1">
      <c r="A5206" s="1" t="str">
        <f t="shared" si="441"/>
        <v>FUT4</v>
      </c>
      <c r="B5206" s="1" t="s">
        <v>328</v>
      </c>
      <c r="C5206" s="1">
        <v>9.4277204E7</v>
      </c>
      <c r="D5206" s="1" t="s">
        <v>14</v>
      </c>
      <c r="E5206" s="1">
        <v>23.0</v>
      </c>
      <c r="F5206" s="1" t="s">
        <v>5229</v>
      </c>
      <c r="G5206" s="1">
        <v>0.718140106821</v>
      </c>
    </row>
    <row r="5207" ht="15.75" customHeight="1">
      <c r="A5207" s="1" t="str">
        <f t="shared" si="441"/>
        <v>FUT4</v>
      </c>
      <c r="B5207" s="1" t="s">
        <v>328</v>
      </c>
      <c r="C5207" s="1">
        <v>9.4277139E7</v>
      </c>
      <c r="D5207" s="1" t="s">
        <v>14</v>
      </c>
      <c r="E5207" s="1">
        <v>24.0</v>
      </c>
      <c r="F5207" s="1" t="s">
        <v>5230</v>
      </c>
      <c r="G5207" s="1">
        <v>0.546933810321</v>
      </c>
    </row>
    <row r="5208" ht="15.75" customHeight="1">
      <c r="A5208" s="1" t="str">
        <f t="shared" si="441"/>
        <v>FUT4</v>
      </c>
      <c r="B5208" s="1" t="s">
        <v>328</v>
      </c>
      <c r="C5208" s="1">
        <v>9.4277124E7</v>
      </c>
      <c r="D5208" s="1" t="s">
        <v>14</v>
      </c>
      <c r="E5208" s="1">
        <v>24.0</v>
      </c>
      <c r="F5208" s="1" t="s">
        <v>5231</v>
      </c>
      <c r="G5208" s="1">
        <v>0.756898411973</v>
      </c>
    </row>
    <row r="5209" ht="15.75" customHeight="1">
      <c r="A5209" s="1" t="str">
        <f t="shared" si="441"/>
        <v>FUT4</v>
      </c>
      <c r="B5209" s="1" t="s">
        <v>328</v>
      </c>
      <c r="C5209" s="1">
        <v>9.4277198E7</v>
      </c>
      <c r="D5209" s="1" t="s">
        <v>8</v>
      </c>
      <c r="E5209" s="1">
        <v>24.0</v>
      </c>
      <c r="F5209" s="1" t="s">
        <v>5232</v>
      </c>
      <c r="G5209" s="1">
        <v>0.946424204863</v>
      </c>
    </row>
    <row r="5210" ht="15.75" customHeight="1">
      <c r="A5210" s="1" t="str">
        <f t="shared" si="441"/>
        <v>FUT4</v>
      </c>
      <c r="B5210" s="1" t="s">
        <v>328</v>
      </c>
      <c r="C5210" s="1">
        <v>9.4277081E7</v>
      </c>
      <c r="D5210" s="1" t="s">
        <v>8</v>
      </c>
      <c r="E5210" s="1">
        <v>24.0</v>
      </c>
      <c r="F5210" s="1" t="s">
        <v>5233</v>
      </c>
      <c r="G5210" s="1">
        <v>0.94889463167</v>
      </c>
    </row>
    <row r="5211" ht="15.75" customHeight="1">
      <c r="A5211" s="1" t="str">
        <f t="shared" si="441"/>
        <v>FUT4</v>
      </c>
      <c r="B5211" s="1" t="s">
        <v>328</v>
      </c>
      <c r="C5211" s="1">
        <v>9.4277166E7</v>
      </c>
      <c r="D5211" s="1" t="s">
        <v>8</v>
      </c>
      <c r="E5211" s="1">
        <v>23.0</v>
      </c>
      <c r="F5211" s="1" t="s">
        <v>5234</v>
      </c>
      <c r="G5211" s="1">
        <v>0.800428281548</v>
      </c>
    </row>
    <row r="5212" ht="15.75" customHeight="1">
      <c r="A5212" s="1" t="str">
        <f t="shared" si="441"/>
        <v>FUT4</v>
      </c>
      <c r="B5212" s="1" t="s">
        <v>328</v>
      </c>
      <c r="C5212" s="1">
        <v>9.4277071E7</v>
      </c>
      <c r="D5212" s="1" t="s">
        <v>8</v>
      </c>
      <c r="E5212" s="1">
        <v>22.0</v>
      </c>
      <c r="F5212" s="1" t="s">
        <v>5235</v>
      </c>
      <c r="G5212" s="1">
        <v>0.927803877734</v>
      </c>
    </row>
    <row r="5213" ht="15.75" customHeight="1">
      <c r="A5213" s="1" t="str">
        <f t="shared" ref="A5213:A5222" si="442">"G3BP1"</f>
        <v>G3BP1</v>
      </c>
      <c r="B5213" s="1" t="s">
        <v>987</v>
      </c>
      <c r="C5213" s="1">
        <v>1.51151664E8</v>
      </c>
      <c r="D5213" s="1" t="s">
        <v>14</v>
      </c>
      <c r="E5213" s="1">
        <v>23.0</v>
      </c>
      <c r="F5213" s="1" t="s">
        <v>5236</v>
      </c>
      <c r="G5213" s="1">
        <v>0.973659893847</v>
      </c>
    </row>
    <row r="5214" ht="15.75" customHeight="1">
      <c r="A5214" s="1" t="str">
        <f t="shared" si="442"/>
        <v>G3BP1</v>
      </c>
      <c r="B5214" s="1" t="s">
        <v>987</v>
      </c>
      <c r="C5214" s="1">
        <v>1.51151613E8</v>
      </c>
      <c r="D5214" s="1" t="s">
        <v>14</v>
      </c>
      <c r="E5214" s="1">
        <v>23.0</v>
      </c>
      <c r="F5214" s="1" t="s">
        <v>5237</v>
      </c>
      <c r="G5214" s="1">
        <v>0.070387355242</v>
      </c>
    </row>
    <row r="5215" ht="15.75" customHeight="1">
      <c r="A5215" s="1" t="str">
        <f t="shared" si="442"/>
        <v>G3BP1</v>
      </c>
      <c r="B5215" s="1" t="s">
        <v>987</v>
      </c>
      <c r="C5215" s="1">
        <v>1.51151553E8</v>
      </c>
      <c r="D5215" s="1" t="s">
        <v>14</v>
      </c>
      <c r="E5215" s="1">
        <v>24.0</v>
      </c>
      <c r="F5215" s="1" t="s">
        <v>5238</v>
      </c>
      <c r="G5215" s="1">
        <v>0.432888239182</v>
      </c>
    </row>
    <row r="5216" ht="15.75" customHeight="1">
      <c r="A5216" s="1" t="str">
        <f t="shared" si="442"/>
        <v>G3BP1</v>
      </c>
      <c r="B5216" s="1" t="s">
        <v>987</v>
      </c>
      <c r="C5216" s="1">
        <v>1.51151536E8</v>
      </c>
      <c r="D5216" s="1" t="s">
        <v>14</v>
      </c>
      <c r="E5216" s="1">
        <v>21.0</v>
      </c>
      <c r="F5216" s="1" t="s">
        <v>5239</v>
      </c>
      <c r="G5216" s="1">
        <v>0.842683028433</v>
      </c>
    </row>
    <row r="5217" ht="15.75" customHeight="1">
      <c r="A5217" s="1" t="str">
        <f t="shared" si="442"/>
        <v>G3BP1</v>
      </c>
      <c r="B5217" s="1" t="s">
        <v>987</v>
      </c>
      <c r="C5217" s="1">
        <v>1.51151519E8</v>
      </c>
      <c r="D5217" s="1" t="s">
        <v>14</v>
      </c>
      <c r="E5217" s="1">
        <v>24.0</v>
      </c>
      <c r="F5217" s="1" t="s">
        <v>5240</v>
      </c>
      <c r="G5217" s="1">
        <v>0.906797798117</v>
      </c>
    </row>
    <row r="5218" ht="15.75" customHeight="1">
      <c r="A5218" s="1" t="str">
        <f t="shared" si="442"/>
        <v>G3BP1</v>
      </c>
      <c r="B5218" s="1" t="s">
        <v>987</v>
      </c>
      <c r="C5218" s="1">
        <v>1.51151724E8</v>
      </c>
      <c r="D5218" s="1" t="s">
        <v>8</v>
      </c>
      <c r="E5218" s="1">
        <v>23.0</v>
      </c>
      <c r="F5218" s="1" t="s">
        <v>5241</v>
      </c>
      <c r="G5218" s="1">
        <v>0.0896183952782</v>
      </c>
    </row>
    <row r="5219" ht="15.75" customHeight="1">
      <c r="A5219" s="1" t="str">
        <f t="shared" si="442"/>
        <v>G3BP1</v>
      </c>
      <c r="B5219" s="1" t="s">
        <v>987</v>
      </c>
      <c r="C5219" s="1">
        <v>1.51151696E8</v>
      </c>
      <c r="D5219" s="1" t="s">
        <v>8</v>
      </c>
      <c r="E5219" s="1">
        <v>24.0</v>
      </c>
      <c r="F5219" s="1" t="s">
        <v>5242</v>
      </c>
      <c r="G5219" s="1">
        <v>0.372613497263</v>
      </c>
    </row>
    <row r="5220" ht="15.75" customHeight="1">
      <c r="A5220" s="1" t="str">
        <f t="shared" si="442"/>
        <v>G3BP1</v>
      </c>
      <c r="B5220" s="1" t="s">
        <v>987</v>
      </c>
      <c r="C5220" s="1">
        <v>1.51151627E8</v>
      </c>
      <c r="D5220" s="1" t="s">
        <v>8</v>
      </c>
      <c r="E5220" s="1">
        <v>22.0</v>
      </c>
      <c r="F5220" s="1" t="s">
        <v>5243</v>
      </c>
      <c r="G5220" s="1">
        <v>1.11954230804</v>
      </c>
    </row>
    <row r="5221" ht="15.75" customHeight="1">
      <c r="A5221" s="1" t="str">
        <f t="shared" si="442"/>
        <v>G3BP1</v>
      </c>
      <c r="B5221" s="1" t="s">
        <v>987</v>
      </c>
      <c r="C5221" s="1">
        <v>1.51151458E8</v>
      </c>
      <c r="D5221" s="1" t="s">
        <v>8</v>
      </c>
      <c r="E5221" s="1">
        <v>24.0</v>
      </c>
      <c r="F5221" s="1" t="s">
        <v>5244</v>
      </c>
      <c r="G5221" s="1">
        <v>-0.0160050658795</v>
      </c>
    </row>
    <row r="5222" ht="15.75" customHeight="1">
      <c r="A5222" s="1" t="str">
        <f t="shared" si="442"/>
        <v>G3BP1</v>
      </c>
      <c r="B5222" s="1" t="s">
        <v>987</v>
      </c>
      <c r="C5222" s="1">
        <v>1.51151499E8</v>
      </c>
      <c r="D5222" s="1" t="s">
        <v>14</v>
      </c>
      <c r="E5222" s="1">
        <v>23.0</v>
      </c>
      <c r="F5222" s="1" t="s">
        <v>5245</v>
      </c>
      <c r="G5222" s="1">
        <v>0.892524879813</v>
      </c>
    </row>
    <row r="5223" ht="15.75" customHeight="1">
      <c r="A5223" s="1" t="str">
        <f t="shared" ref="A5223:A5232" si="443">"GAB2"</f>
        <v>GAB2</v>
      </c>
      <c r="B5223" s="1" t="s">
        <v>328</v>
      </c>
      <c r="C5223" s="1">
        <v>7.8128856E7</v>
      </c>
      <c r="D5223" s="1" t="s">
        <v>14</v>
      </c>
      <c r="E5223" s="1">
        <v>24.0</v>
      </c>
      <c r="F5223" s="1" t="s">
        <v>5246</v>
      </c>
      <c r="G5223" s="1">
        <v>0.858656703022</v>
      </c>
    </row>
    <row r="5224" ht="15.75" customHeight="1">
      <c r="A5224" s="1" t="str">
        <f t="shared" si="443"/>
        <v>GAB2</v>
      </c>
      <c r="B5224" s="1" t="s">
        <v>328</v>
      </c>
      <c r="C5224" s="1">
        <v>7.8128866E7</v>
      </c>
      <c r="D5224" s="1" t="s">
        <v>14</v>
      </c>
      <c r="E5224" s="1">
        <v>24.0</v>
      </c>
      <c r="F5224" s="1" t="s">
        <v>5247</v>
      </c>
      <c r="G5224" s="1">
        <v>0.925090122866</v>
      </c>
    </row>
    <row r="5225" ht="15.75" customHeight="1">
      <c r="A5225" s="1" t="str">
        <f t="shared" si="443"/>
        <v>GAB2</v>
      </c>
      <c r="B5225" s="1" t="s">
        <v>328</v>
      </c>
      <c r="C5225" s="1">
        <v>7.8128671E7</v>
      </c>
      <c r="D5225" s="1" t="s">
        <v>14</v>
      </c>
      <c r="E5225" s="1">
        <v>24.0</v>
      </c>
      <c r="F5225" s="1" t="s">
        <v>5248</v>
      </c>
      <c r="G5225" s="1">
        <v>0.0862093671</v>
      </c>
    </row>
    <row r="5226" ht="15.75" customHeight="1">
      <c r="A5226" s="1" t="str">
        <f t="shared" si="443"/>
        <v>GAB2</v>
      </c>
      <c r="B5226" s="1" t="s">
        <v>328</v>
      </c>
      <c r="C5226" s="1">
        <v>7.8128897E7</v>
      </c>
      <c r="D5226" s="1" t="s">
        <v>14</v>
      </c>
      <c r="E5226" s="1">
        <v>24.0</v>
      </c>
      <c r="F5226" s="1" t="s">
        <v>5249</v>
      </c>
      <c r="G5226" s="1">
        <v>1.21625317411</v>
      </c>
    </row>
    <row r="5227" ht="15.75" customHeight="1">
      <c r="A5227" s="1" t="str">
        <f t="shared" si="443"/>
        <v>GAB2</v>
      </c>
      <c r="B5227" s="1" t="s">
        <v>328</v>
      </c>
      <c r="C5227" s="1">
        <v>7.8128642E7</v>
      </c>
      <c r="D5227" s="1" t="s">
        <v>14</v>
      </c>
      <c r="E5227" s="1">
        <v>24.0</v>
      </c>
      <c r="F5227" s="1" t="s">
        <v>5250</v>
      </c>
      <c r="G5227" s="1">
        <v>0.189548095503</v>
      </c>
    </row>
    <row r="5228" ht="15.75" customHeight="1">
      <c r="A5228" s="1" t="str">
        <f t="shared" si="443"/>
        <v>GAB2</v>
      </c>
      <c r="B5228" s="1" t="s">
        <v>328</v>
      </c>
      <c r="C5228" s="1">
        <v>7.8128657E7</v>
      </c>
      <c r="D5228" s="1" t="s">
        <v>8</v>
      </c>
      <c r="E5228" s="1">
        <v>24.0</v>
      </c>
      <c r="F5228" s="1" t="s">
        <v>5251</v>
      </c>
      <c r="G5228" s="1">
        <v>0.0303535672767</v>
      </c>
    </row>
    <row r="5229" ht="15.75" customHeight="1">
      <c r="A5229" s="1" t="str">
        <f t="shared" si="443"/>
        <v>GAB2</v>
      </c>
      <c r="B5229" s="1" t="s">
        <v>328</v>
      </c>
      <c r="C5229" s="1">
        <v>7.8128681E7</v>
      </c>
      <c r="D5229" s="1" t="s">
        <v>8</v>
      </c>
      <c r="E5229" s="1">
        <v>23.0</v>
      </c>
      <c r="F5229" s="1" t="s">
        <v>5252</v>
      </c>
      <c r="G5229" s="1">
        <v>0.484720790664</v>
      </c>
    </row>
    <row r="5230" ht="15.75" customHeight="1">
      <c r="A5230" s="1" t="str">
        <f t="shared" si="443"/>
        <v>GAB2</v>
      </c>
      <c r="B5230" s="1" t="s">
        <v>328</v>
      </c>
      <c r="C5230" s="1">
        <v>7.8128613E7</v>
      </c>
      <c r="D5230" s="1" t="s">
        <v>8</v>
      </c>
      <c r="E5230" s="1">
        <v>24.0</v>
      </c>
      <c r="F5230" s="1" t="s">
        <v>5253</v>
      </c>
      <c r="G5230" s="1">
        <v>0.0717026224132</v>
      </c>
    </row>
    <row r="5231" ht="15.75" customHeight="1">
      <c r="A5231" s="1" t="str">
        <f t="shared" si="443"/>
        <v>GAB2</v>
      </c>
      <c r="B5231" s="1" t="s">
        <v>328</v>
      </c>
      <c r="C5231" s="1">
        <v>7.8128576E7</v>
      </c>
      <c r="D5231" s="1" t="s">
        <v>8</v>
      </c>
      <c r="E5231" s="1">
        <v>24.0</v>
      </c>
      <c r="F5231" s="1" t="s">
        <v>5254</v>
      </c>
      <c r="G5231" s="1">
        <v>0.0793068281761</v>
      </c>
    </row>
    <row r="5232" ht="15.75" customHeight="1">
      <c r="A5232" s="1" t="str">
        <f t="shared" si="443"/>
        <v>GAB2</v>
      </c>
      <c r="B5232" s="1" t="s">
        <v>328</v>
      </c>
      <c r="C5232" s="1">
        <v>7.8128785E7</v>
      </c>
      <c r="D5232" s="1" t="s">
        <v>8</v>
      </c>
      <c r="E5232" s="1">
        <v>24.0</v>
      </c>
      <c r="F5232" s="1" t="s">
        <v>5255</v>
      </c>
      <c r="G5232" s="1">
        <v>0.0761617595522</v>
      </c>
    </row>
    <row r="5233" ht="15.75" customHeight="1">
      <c r="A5233" s="1" t="str">
        <f t="shared" ref="A5233:A5242" si="444">"GADD45A"</f>
        <v>GADD45A</v>
      </c>
      <c r="B5233" s="1" t="s">
        <v>108</v>
      </c>
      <c r="C5233" s="1">
        <v>6.8150916E7</v>
      </c>
      <c r="D5233" s="1" t="s">
        <v>8</v>
      </c>
      <c r="E5233" s="1">
        <v>22.0</v>
      </c>
      <c r="F5233" s="1" t="s">
        <v>5256</v>
      </c>
      <c r="G5233" s="1">
        <v>0.300049879304</v>
      </c>
    </row>
    <row r="5234" ht="15.75" customHeight="1">
      <c r="A5234" s="1" t="str">
        <f t="shared" si="444"/>
        <v>GADD45A</v>
      </c>
      <c r="B5234" s="1" t="s">
        <v>108</v>
      </c>
      <c r="C5234" s="1">
        <v>6.8150856E7</v>
      </c>
      <c r="D5234" s="1" t="s">
        <v>8</v>
      </c>
      <c r="E5234" s="1">
        <v>23.0</v>
      </c>
      <c r="F5234" s="1" t="s">
        <v>5257</v>
      </c>
      <c r="G5234" s="1">
        <v>0.19484137891</v>
      </c>
    </row>
    <row r="5235" ht="15.75" customHeight="1">
      <c r="A5235" s="1" t="str">
        <f t="shared" si="444"/>
        <v>GADD45A</v>
      </c>
      <c r="B5235" s="1" t="s">
        <v>108</v>
      </c>
      <c r="C5235" s="1">
        <v>6.8150828E7</v>
      </c>
      <c r="D5235" s="1" t="s">
        <v>14</v>
      </c>
      <c r="E5235" s="1">
        <v>24.0</v>
      </c>
      <c r="F5235" s="1" t="s">
        <v>5258</v>
      </c>
      <c r="G5235" s="1">
        <v>0.146790351869</v>
      </c>
    </row>
    <row r="5236" ht="15.75" customHeight="1">
      <c r="A5236" s="1" t="str">
        <f t="shared" si="444"/>
        <v>GADD45A</v>
      </c>
      <c r="B5236" s="1" t="s">
        <v>108</v>
      </c>
      <c r="C5236" s="1">
        <v>6.815086E7</v>
      </c>
      <c r="D5236" s="1" t="s">
        <v>14</v>
      </c>
      <c r="E5236" s="1">
        <v>23.0</v>
      </c>
      <c r="F5236" s="1" t="s">
        <v>5259</v>
      </c>
      <c r="G5236" s="1">
        <v>1.07616304294</v>
      </c>
    </row>
    <row r="5237" ht="15.75" customHeight="1">
      <c r="A5237" s="1" t="str">
        <f t="shared" si="444"/>
        <v>GADD45A</v>
      </c>
      <c r="B5237" s="1" t="s">
        <v>108</v>
      </c>
      <c r="C5237" s="1">
        <v>6.8150867E7</v>
      </c>
      <c r="D5237" s="1" t="s">
        <v>14</v>
      </c>
      <c r="E5237" s="1">
        <v>23.0</v>
      </c>
      <c r="F5237" s="1" t="s">
        <v>5260</v>
      </c>
      <c r="G5237" s="1">
        <v>0.711126988056</v>
      </c>
    </row>
    <row r="5238" ht="15.75" customHeight="1">
      <c r="A5238" s="1" t="str">
        <f t="shared" si="444"/>
        <v>GADD45A</v>
      </c>
      <c r="B5238" s="1" t="s">
        <v>108</v>
      </c>
      <c r="C5238" s="1">
        <v>6.8150887E7</v>
      </c>
      <c r="D5238" s="1" t="s">
        <v>14</v>
      </c>
      <c r="E5238" s="1">
        <v>24.0</v>
      </c>
      <c r="F5238" s="1" t="s">
        <v>5261</v>
      </c>
      <c r="G5238" s="1">
        <v>1.02480002576</v>
      </c>
    </row>
    <row r="5239" ht="15.75" customHeight="1">
      <c r="A5239" s="1" t="str">
        <f t="shared" si="444"/>
        <v>GADD45A</v>
      </c>
      <c r="B5239" s="1" t="s">
        <v>108</v>
      </c>
      <c r="C5239" s="1">
        <v>6.8150946E7</v>
      </c>
      <c r="D5239" s="1" t="s">
        <v>14</v>
      </c>
      <c r="E5239" s="1">
        <v>23.0</v>
      </c>
      <c r="F5239" s="1" t="s">
        <v>5262</v>
      </c>
      <c r="G5239" s="1">
        <v>0.899036931303</v>
      </c>
    </row>
    <row r="5240" ht="15.75" customHeight="1">
      <c r="A5240" s="1" t="str">
        <f t="shared" si="444"/>
        <v>GADD45A</v>
      </c>
      <c r="B5240" s="1" t="s">
        <v>108</v>
      </c>
      <c r="C5240" s="1">
        <v>6.8150956E7</v>
      </c>
      <c r="D5240" s="1" t="s">
        <v>14</v>
      </c>
      <c r="E5240" s="1">
        <v>24.0</v>
      </c>
      <c r="F5240" s="1" t="s">
        <v>5263</v>
      </c>
      <c r="G5240" s="1">
        <v>0.710914991809</v>
      </c>
    </row>
    <row r="5241" ht="15.75" customHeight="1">
      <c r="A5241" s="1" t="str">
        <f t="shared" si="444"/>
        <v>GADD45A</v>
      </c>
      <c r="B5241" s="1" t="s">
        <v>108</v>
      </c>
      <c r="C5241" s="1">
        <v>6.8150984E7</v>
      </c>
      <c r="D5241" s="1" t="s">
        <v>14</v>
      </c>
      <c r="E5241" s="1">
        <v>23.0</v>
      </c>
      <c r="F5241" s="1" t="s">
        <v>5264</v>
      </c>
      <c r="G5241" s="1">
        <v>0.594171379092</v>
      </c>
    </row>
    <row r="5242" ht="15.75" customHeight="1">
      <c r="A5242" s="1" t="str">
        <f t="shared" si="444"/>
        <v>GADD45A</v>
      </c>
      <c r="B5242" s="1" t="s">
        <v>108</v>
      </c>
      <c r="C5242" s="1">
        <v>6.8150934E7</v>
      </c>
      <c r="D5242" s="1" t="s">
        <v>14</v>
      </c>
      <c r="E5242" s="1">
        <v>23.0</v>
      </c>
      <c r="F5242" s="1" t="s">
        <v>5265</v>
      </c>
      <c r="G5242" s="1">
        <v>-0.0420551681753</v>
      </c>
    </row>
    <row r="5243" ht="15.75" customHeight="1">
      <c r="A5243" s="1" t="str">
        <f t="shared" ref="A5243:A5262" si="445">"GALK1"</f>
        <v>GALK1</v>
      </c>
      <c r="B5243" s="1" t="s">
        <v>39</v>
      </c>
      <c r="C5243" s="1">
        <v>7.3761646E7</v>
      </c>
      <c r="D5243" s="1" t="s">
        <v>8</v>
      </c>
      <c r="E5243" s="1">
        <v>24.0</v>
      </c>
      <c r="F5243" s="1" t="s">
        <v>5266</v>
      </c>
      <c r="G5243" s="1">
        <v>0.463697583737</v>
      </c>
    </row>
    <row r="5244" ht="15.75" customHeight="1">
      <c r="A5244" s="1" t="str">
        <f t="shared" si="445"/>
        <v>GALK1</v>
      </c>
      <c r="B5244" s="1" t="s">
        <v>39</v>
      </c>
      <c r="C5244" s="1">
        <v>7.3761141E7</v>
      </c>
      <c r="D5244" s="1" t="s">
        <v>8</v>
      </c>
      <c r="E5244" s="1">
        <v>24.0</v>
      </c>
      <c r="F5244" s="1" t="s">
        <v>5267</v>
      </c>
      <c r="G5244" s="1">
        <v>1.01374409999</v>
      </c>
    </row>
    <row r="5245" ht="15.75" customHeight="1">
      <c r="A5245" s="1" t="str">
        <f t="shared" si="445"/>
        <v>GALK1</v>
      </c>
      <c r="B5245" s="1" t="s">
        <v>39</v>
      </c>
      <c r="C5245" s="1">
        <v>7.3761035E7</v>
      </c>
      <c r="D5245" s="1" t="s">
        <v>8</v>
      </c>
      <c r="E5245" s="1">
        <v>24.0</v>
      </c>
      <c r="F5245" s="1" t="s">
        <v>5268</v>
      </c>
      <c r="G5245" s="1">
        <v>0.563128620434</v>
      </c>
    </row>
    <row r="5246" ht="15.75" customHeight="1">
      <c r="A5246" s="1" t="str">
        <f t="shared" si="445"/>
        <v>GALK1</v>
      </c>
      <c r="B5246" s="1" t="s">
        <v>39</v>
      </c>
      <c r="C5246" s="1">
        <v>7.3761069E7</v>
      </c>
      <c r="D5246" s="1" t="s">
        <v>8</v>
      </c>
      <c r="E5246" s="1">
        <v>22.0</v>
      </c>
      <c r="F5246" s="1" t="s">
        <v>5269</v>
      </c>
      <c r="G5246" s="1">
        <v>0.611743967622</v>
      </c>
    </row>
    <row r="5247" ht="15.75" customHeight="1">
      <c r="A5247" s="1" t="str">
        <f t="shared" si="445"/>
        <v>GALK1</v>
      </c>
      <c r="B5247" s="1" t="s">
        <v>39</v>
      </c>
      <c r="C5247" s="1">
        <v>7.376109E7</v>
      </c>
      <c r="D5247" s="1" t="s">
        <v>8</v>
      </c>
      <c r="E5247" s="1">
        <v>23.0</v>
      </c>
      <c r="F5247" s="1" t="s">
        <v>5270</v>
      </c>
      <c r="G5247" s="1">
        <v>0.808960633617</v>
      </c>
    </row>
    <row r="5248" ht="15.75" customHeight="1">
      <c r="A5248" s="1" t="str">
        <f t="shared" si="445"/>
        <v>GALK1</v>
      </c>
      <c r="B5248" s="1" t="s">
        <v>39</v>
      </c>
      <c r="C5248" s="1">
        <v>7.3761192E7</v>
      </c>
      <c r="D5248" s="1" t="s">
        <v>8</v>
      </c>
      <c r="E5248" s="1">
        <v>23.0</v>
      </c>
      <c r="F5248" s="1" t="s">
        <v>5271</v>
      </c>
      <c r="G5248" s="1">
        <v>0.228126755101</v>
      </c>
    </row>
    <row r="5249" ht="15.75" customHeight="1">
      <c r="A5249" s="1" t="str">
        <f t="shared" si="445"/>
        <v>GALK1</v>
      </c>
      <c r="B5249" s="1" t="s">
        <v>39</v>
      </c>
      <c r="C5249" s="1">
        <v>7.3761715E7</v>
      </c>
      <c r="D5249" s="1" t="s">
        <v>8</v>
      </c>
      <c r="E5249" s="1">
        <v>24.0</v>
      </c>
      <c r="F5249" s="1" t="s">
        <v>5272</v>
      </c>
      <c r="G5249" s="1">
        <v>-0.131817889842</v>
      </c>
    </row>
    <row r="5250" ht="15.75" customHeight="1">
      <c r="A5250" s="1" t="str">
        <f t="shared" si="445"/>
        <v>GALK1</v>
      </c>
      <c r="B5250" s="1" t="s">
        <v>39</v>
      </c>
      <c r="C5250" s="1">
        <v>7.3761258E7</v>
      </c>
      <c r="D5250" s="1" t="s">
        <v>8</v>
      </c>
      <c r="E5250" s="1">
        <v>23.0</v>
      </c>
      <c r="F5250" s="1" t="s">
        <v>5273</v>
      </c>
      <c r="G5250" s="1">
        <v>0.63669915414</v>
      </c>
    </row>
    <row r="5251" ht="15.75" customHeight="1">
      <c r="A5251" s="1" t="str">
        <f t="shared" si="445"/>
        <v>GALK1</v>
      </c>
      <c r="B5251" s="1" t="s">
        <v>39</v>
      </c>
      <c r="C5251" s="1">
        <v>7.3761711E7</v>
      </c>
      <c r="D5251" s="1" t="s">
        <v>14</v>
      </c>
      <c r="E5251" s="1">
        <v>23.0</v>
      </c>
      <c r="F5251" s="1" t="s">
        <v>5274</v>
      </c>
      <c r="G5251" s="1">
        <v>0.0085460951208</v>
      </c>
    </row>
    <row r="5252" ht="15.75" customHeight="1">
      <c r="A5252" s="1" t="str">
        <f t="shared" si="445"/>
        <v>GALK1</v>
      </c>
      <c r="B5252" s="1" t="s">
        <v>39</v>
      </c>
      <c r="C5252" s="1">
        <v>7.3761654E7</v>
      </c>
      <c r="D5252" s="1" t="s">
        <v>14</v>
      </c>
      <c r="E5252" s="1">
        <v>24.0</v>
      </c>
      <c r="F5252" s="1" t="s">
        <v>5275</v>
      </c>
      <c r="G5252" s="1">
        <v>0.289665989708</v>
      </c>
    </row>
    <row r="5253" ht="15.75" customHeight="1">
      <c r="A5253" s="1" t="str">
        <f t="shared" si="445"/>
        <v>GALK1</v>
      </c>
      <c r="B5253" s="1" t="s">
        <v>39</v>
      </c>
      <c r="C5253" s="1">
        <v>7.3761641E7</v>
      </c>
      <c r="D5253" s="1" t="s">
        <v>14</v>
      </c>
      <c r="E5253" s="1">
        <v>23.0</v>
      </c>
      <c r="F5253" s="1" t="s">
        <v>5276</v>
      </c>
      <c r="G5253" s="1">
        <v>0.110425530286</v>
      </c>
    </row>
    <row r="5254" ht="15.75" customHeight="1">
      <c r="A5254" s="1" t="str">
        <f t="shared" si="445"/>
        <v>GALK1</v>
      </c>
      <c r="B5254" s="1" t="s">
        <v>39</v>
      </c>
      <c r="C5254" s="1">
        <v>7.3761527E7</v>
      </c>
      <c r="D5254" s="1" t="s">
        <v>14</v>
      </c>
      <c r="E5254" s="1">
        <v>23.0</v>
      </c>
      <c r="F5254" s="1" t="s">
        <v>5277</v>
      </c>
      <c r="G5254" s="1">
        <v>0.182393833995</v>
      </c>
    </row>
    <row r="5255" ht="15.75" customHeight="1">
      <c r="A5255" s="1" t="str">
        <f t="shared" si="445"/>
        <v>GALK1</v>
      </c>
      <c r="B5255" s="1" t="s">
        <v>39</v>
      </c>
      <c r="C5255" s="1">
        <v>7.3761533E7</v>
      </c>
      <c r="D5255" s="1" t="s">
        <v>8</v>
      </c>
      <c r="E5255" s="1">
        <v>23.0</v>
      </c>
      <c r="F5255" s="1" t="s">
        <v>5278</v>
      </c>
      <c r="G5255" s="1">
        <v>-0.0118346094306</v>
      </c>
    </row>
    <row r="5256" ht="15.75" customHeight="1">
      <c r="A5256" s="1" t="str">
        <f t="shared" si="445"/>
        <v>GALK1</v>
      </c>
      <c r="B5256" s="1" t="s">
        <v>39</v>
      </c>
      <c r="C5256" s="1">
        <v>7.3761512E7</v>
      </c>
      <c r="D5256" s="1" t="s">
        <v>8</v>
      </c>
      <c r="E5256" s="1">
        <v>23.0</v>
      </c>
      <c r="F5256" s="1" t="s">
        <v>5279</v>
      </c>
      <c r="G5256" s="1">
        <v>0.0359137677472</v>
      </c>
    </row>
    <row r="5257" ht="15.75" customHeight="1">
      <c r="A5257" s="1" t="str">
        <f t="shared" si="445"/>
        <v>GALK1</v>
      </c>
      <c r="B5257" s="1" t="s">
        <v>39</v>
      </c>
      <c r="C5257" s="1">
        <v>7.3761343E7</v>
      </c>
      <c r="D5257" s="1" t="s">
        <v>8</v>
      </c>
      <c r="E5257" s="1">
        <v>23.0</v>
      </c>
      <c r="F5257" s="1" t="s">
        <v>5280</v>
      </c>
      <c r="G5257" s="1">
        <v>0.0352496609734</v>
      </c>
    </row>
    <row r="5258" ht="15.75" customHeight="1">
      <c r="A5258" s="1" t="str">
        <f t="shared" si="445"/>
        <v>GALK1</v>
      </c>
      <c r="B5258" s="1" t="s">
        <v>39</v>
      </c>
      <c r="C5258" s="1">
        <v>7.3761198E7</v>
      </c>
      <c r="D5258" s="1" t="s">
        <v>14</v>
      </c>
      <c r="E5258" s="1">
        <v>24.0</v>
      </c>
      <c r="F5258" s="1" t="s">
        <v>5281</v>
      </c>
      <c r="G5258" s="1">
        <v>1.07860597464</v>
      </c>
    </row>
    <row r="5259" ht="15.75" customHeight="1">
      <c r="A5259" s="1" t="str">
        <f t="shared" si="445"/>
        <v>GALK1</v>
      </c>
      <c r="B5259" s="1" t="s">
        <v>39</v>
      </c>
      <c r="C5259" s="1">
        <v>7.3761286E7</v>
      </c>
      <c r="D5259" s="1" t="s">
        <v>8</v>
      </c>
      <c r="E5259" s="1">
        <v>24.0</v>
      </c>
      <c r="F5259" s="1" t="s">
        <v>5282</v>
      </c>
      <c r="G5259" s="1">
        <v>0.306231548774</v>
      </c>
    </row>
    <row r="5260" ht="15.75" customHeight="1">
      <c r="A5260" s="1" t="str">
        <f t="shared" si="445"/>
        <v>GALK1</v>
      </c>
      <c r="B5260" s="1" t="s">
        <v>39</v>
      </c>
      <c r="C5260" s="1">
        <v>7.3761213E7</v>
      </c>
      <c r="D5260" s="1" t="s">
        <v>8</v>
      </c>
      <c r="E5260" s="1">
        <v>22.0</v>
      </c>
      <c r="F5260" s="1" t="s">
        <v>5283</v>
      </c>
      <c r="G5260" s="1">
        <v>0.907649925367</v>
      </c>
    </row>
    <row r="5261" ht="15.75" customHeight="1">
      <c r="A5261" s="1" t="str">
        <f t="shared" si="445"/>
        <v>GALK1</v>
      </c>
      <c r="B5261" s="1" t="s">
        <v>39</v>
      </c>
      <c r="C5261" s="1">
        <v>7.3761637E7</v>
      </c>
      <c r="D5261" s="1" t="s">
        <v>8</v>
      </c>
      <c r="E5261" s="1">
        <v>24.0</v>
      </c>
      <c r="F5261" s="1" t="s">
        <v>5284</v>
      </c>
      <c r="G5261" s="1">
        <v>0.371766455536</v>
      </c>
    </row>
    <row r="5262" ht="15.75" customHeight="1">
      <c r="A5262" s="1" t="str">
        <f t="shared" si="445"/>
        <v>GALK1</v>
      </c>
      <c r="B5262" s="1" t="s">
        <v>39</v>
      </c>
      <c r="C5262" s="1">
        <v>7.3761551E7</v>
      </c>
      <c r="D5262" s="1" t="s">
        <v>8</v>
      </c>
      <c r="E5262" s="1">
        <v>24.0</v>
      </c>
      <c r="F5262" s="1" t="s">
        <v>5285</v>
      </c>
      <c r="G5262" s="1">
        <v>0.215457135784</v>
      </c>
    </row>
    <row r="5263" ht="15.75" customHeight="1">
      <c r="A5263" s="1" t="str">
        <f t="shared" ref="A5263:A5272" si="446">"GALT"</f>
        <v>GALT</v>
      </c>
      <c r="B5263" s="1" t="s">
        <v>298</v>
      </c>
      <c r="C5263" s="1">
        <v>3.4646864E7</v>
      </c>
      <c r="D5263" s="1" t="s">
        <v>14</v>
      </c>
      <c r="E5263" s="1">
        <v>24.0</v>
      </c>
      <c r="F5263" s="1" t="s">
        <v>5286</v>
      </c>
      <c r="G5263" s="1">
        <v>0.926535615049</v>
      </c>
    </row>
    <row r="5264" ht="15.75" customHeight="1">
      <c r="A5264" s="1" t="str">
        <f t="shared" si="446"/>
        <v>GALT</v>
      </c>
      <c r="B5264" s="1" t="s">
        <v>298</v>
      </c>
      <c r="C5264" s="1">
        <v>3.4646678E7</v>
      </c>
      <c r="D5264" s="1" t="s">
        <v>8</v>
      </c>
      <c r="E5264" s="1">
        <v>23.0</v>
      </c>
      <c r="F5264" s="1" t="s">
        <v>5287</v>
      </c>
      <c r="G5264" s="1">
        <v>0.976179664847</v>
      </c>
    </row>
    <row r="5265" ht="15.75" customHeight="1">
      <c r="A5265" s="1" t="str">
        <f t="shared" si="446"/>
        <v>GALT</v>
      </c>
      <c r="B5265" s="1" t="s">
        <v>298</v>
      </c>
      <c r="C5265" s="1">
        <v>3.4646749E7</v>
      </c>
      <c r="D5265" s="1" t="s">
        <v>14</v>
      </c>
      <c r="E5265" s="1">
        <v>23.0</v>
      </c>
      <c r="F5265" s="1" t="s">
        <v>5288</v>
      </c>
      <c r="G5265" s="1">
        <v>0.635933683553</v>
      </c>
    </row>
    <row r="5266" ht="15.75" customHeight="1">
      <c r="A5266" s="1" t="str">
        <f t="shared" si="446"/>
        <v>GALT</v>
      </c>
      <c r="B5266" s="1" t="s">
        <v>298</v>
      </c>
      <c r="C5266" s="1">
        <v>3.4646622E7</v>
      </c>
      <c r="D5266" s="1" t="s">
        <v>14</v>
      </c>
      <c r="E5266" s="1">
        <v>24.0</v>
      </c>
      <c r="F5266" s="1" t="s">
        <v>5289</v>
      </c>
      <c r="G5266" s="1">
        <v>0.0731978877709</v>
      </c>
    </row>
    <row r="5267" ht="15.75" customHeight="1">
      <c r="A5267" s="1" t="str">
        <f t="shared" si="446"/>
        <v>GALT</v>
      </c>
      <c r="B5267" s="1" t="s">
        <v>298</v>
      </c>
      <c r="C5267" s="1">
        <v>3.4646688E7</v>
      </c>
      <c r="D5267" s="1" t="s">
        <v>8</v>
      </c>
      <c r="E5267" s="1">
        <v>22.0</v>
      </c>
      <c r="F5267" s="1" t="s">
        <v>5290</v>
      </c>
      <c r="G5267" s="1">
        <v>0.928796611039</v>
      </c>
    </row>
    <row r="5268" ht="15.75" customHeight="1">
      <c r="A5268" s="1" t="str">
        <f t="shared" si="446"/>
        <v>GALT</v>
      </c>
      <c r="B5268" s="1" t="s">
        <v>298</v>
      </c>
      <c r="C5268" s="1">
        <v>3.4646614E7</v>
      </c>
      <c r="D5268" s="1" t="s">
        <v>14</v>
      </c>
      <c r="E5268" s="1">
        <v>22.0</v>
      </c>
      <c r="F5268" s="1" t="s">
        <v>5291</v>
      </c>
      <c r="G5268" s="1">
        <v>0.855949177351</v>
      </c>
    </row>
    <row r="5269" ht="15.75" customHeight="1">
      <c r="A5269" s="1" t="str">
        <f t="shared" si="446"/>
        <v>GALT</v>
      </c>
      <c r="B5269" s="1" t="s">
        <v>298</v>
      </c>
      <c r="C5269" s="1">
        <v>3.4646879E7</v>
      </c>
      <c r="D5269" s="1" t="s">
        <v>8</v>
      </c>
      <c r="E5269" s="1">
        <v>24.0</v>
      </c>
      <c r="F5269" s="1" t="s">
        <v>5292</v>
      </c>
      <c r="G5269" s="1">
        <v>0.520914557331</v>
      </c>
    </row>
    <row r="5270" ht="15.75" customHeight="1">
      <c r="A5270" s="1" t="str">
        <f t="shared" si="446"/>
        <v>GALT</v>
      </c>
      <c r="B5270" s="1" t="s">
        <v>298</v>
      </c>
      <c r="C5270" s="1">
        <v>3.4646854E7</v>
      </c>
      <c r="D5270" s="1" t="s">
        <v>8</v>
      </c>
      <c r="E5270" s="1">
        <v>22.0</v>
      </c>
      <c r="F5270" s="1" t="s">
        <v>5293</v>
      </c>
      <c r="G5270" s="1">
        <v>1.09502372411</v>
      </c>
    </row>
    <row r="5271" ht="15.75" customHeight="1">
      <c r="A5271" s="1" t="str">
        <f t="shared" si="446"/>
        <v>GALT</v>
      </c>
      <c r="B5271" s="1" t="s">
        <v>298</v>
      </c>
      <c r="C5271" s="1">
        <v>3.4646772E7</v>
      </c>
      <c r="D5271" s="1" t="s">
        <v>8</v>
      </c>
      <c r="E5271" s="1">
        <v>22.0</v>
      </c>
      <c r="F5271" s="1" t="s">
        <v>5294</v>
      </c>
      <c r="G5271" s="1">
        <v>0.619619349006</v>
      </c>
    </row>
    <row r="5272" ht="15.75" customHeight="1">
      <c r="A5272" s="1" t="str">
        <f t="shared" si="446"/>
        <v>GALT</v>
      </c>
      <c r="B5272" s="1" t="s">
        <v>298</v>
      </c>
      <c r="C5272" s="1">
        <v>3.4646812E7</v>
      </c>
      <c r="D5272" s="1" t="s">
        <v>14</v>
      </c>
      <c r="E5272" s="1">
        <v>24.0</v>
      </c>
      <c r="F5272" s="1" t="s">
        <v>5295</v>
      </c>
      <c r="G5272" s="1">
        <v>0.756163191238</v>
      </c>
    </row>
    <row r="5273" ht="15.75" customHeight="1">
      <c r="A5273" s="1" t="str">
        <f t="shared" ref="A5273:A5282" si="447">"GAR1"</f>
        <v>GAR1</v>
      </c>
      <c r="B5273" s="1" t="s">
        <v>87</v>
      </c>
      <c r="C5273" s="1">
        <v>1.10736938E8</v>
      </c>
      <c r="D5273" s="1" t="s">
        <v>14</v>
      </c>
      <c r="E5273" s="1">
        <v>24.0</v>
      </c>
      <c r="F5273" s="1" t="s">
        <v>5296</v>
      </c>
      <c r="G5273" s="1">
        <v>0.0619462556081</v>
      </c>
    </row>
    <row r="5274" ht="15.75" customHeight="1">
      <c r="A5274" s="1" t="str">
        <f t="shared" si="447"/>
        <v>GAR1</v>
      </c>
      <c r="B5274" s="1" t="s">
        <v>87</v>
      </c>
      <c r="C5274" s="1">
        <v>1.10736918E8</v>
      </c>
      <c r="D5274" s="1" t="s">
        <v>14</v>
      </c>
      <c r="E5274" s="1">
        <v>21.0</v>
      </c>
      <c r="F5274" s="1" t="s">
        <v>5297</v>
      </c>
      <c r="G5274" s="1">
        <v>0.0185754266295</v>
      </c>
    </row>
    <row r="5275" ht="15.75" customHeight="1">
      <c r="A5275" s="1" t="str">
        <f t="shared" si="447"/>
        <v>GAR1</v>
      </c>
      <c r="B5275" s="1" t="s">
        <v>87</v>
      </c>
      <c r="C5275" s="1">
        <v>1.10736771E8</v>
      </c>
      <c r="D5275" s="1" t="s">
        <v>14</v>
      </c>
      <c r="E5275" s="1">
        <v>22.0</v>
      </c>
      <c r="F5275" s="1" t="s">
        <v>5298</v>
      </c>
      <c r="G5275" s="1">
        <v>0.0897463482202</v>
      </c>
    </row>
    <row r="5276" ht="15.75" customHeight="1">
      <c r="A5276" s="1" t="str">
        <f t="shared" si="447"/>
        <v>GAR1</v>
      </c>
      <c r="B5276" s="1" t="s">
        <v>87</v>
      </c>
      <c r="C5276" s="1">
        <v>1.10736884E8</v>
      </c>
      <c r="D5276" s="1" t="s">
        <v>14</v>
      </c>
      <c r="E5276" s="1">
        <v>21.0</v>
      </c>
      <c r="F5276" s="1" t="s">
        <v>5299</v>
      </c>
      <c r="G5276" s="1">
        <v>1.63099316275</v>
      </c>
    </row>
    <row r="5277" ht="15.75" customHeight="1">
      <c r="A5277" s="1" t="str">
        <f t="shared" si="447"/>
        <v>GAR1</v>
      </c>
      <c r="B5277" s="1" t="s">
        <v>87</v>
      </c>
      <c r="C5277" s="1">
        <v>1.1073687E8</v>
      </c>
      <c r="D5277" s="1" t="s">
        <v>14</v>
      </c>
      <c r="E5277" s="1">
        <v>24.0</v>
      </c>
      <c r="F5277" s="1" t="s">
        <v>5300</v>
      </c>
      <c r="G5277" s="1">
        <v>0.281241639191</v>
      </c>
    </row>
    <row r="5278" ht="15.75" customHeight="1">
      <c r="A5278" s="1" t="str">
        <f t="shared" si="447"/>
        <v>GAR1</v>
      </c>
      <c r="B5278" s="1" t="s">
        <v>87</v>
      </c>
      <c r="C5278" s="1">
        <v>1.10736811E8</v>
      </c>
      <c r="D5278" s="1" t="s">
        <v>14</v>
      </c>
      <c r="E5278" s="1">
        <v>24.0</v>
      </c>
      <c r="F5278" s="1" t="s">
        <v>5301</v>
      </c>
      <c r="G5278" s="1">
        <v>-0.0252641495417</v>
      </c>
    </row>
    <row r="5279" ht="15.75" customHeight="1">
      <c r="A5279" s="1" t="str">
        <f t="shared" si="447"/>
        <v>GAR1</v>
      </c>
      <c r="B5279" s="1" t="s">
        <v>87</v>
      </c>
      <c r="C5279" s="1">
        <v>1.10736803E8</v>
      </c>
      <c r="D5279" s="1" t="s">
        <v>14</v>
      </c>
      <c r="E5279" s="1">
        <v>24.0</v>
      </c>
      <c r="F5279" s="1" t="s">
        <v>5302</v>
      </c>
      <c r="G5279" s="1">
        <v>-0.00736815875559</v>
      </c>
    </row>
    <row r="5280" ht="15.75" customHeight="1">
      <c r="A5280" s="1" t="str">
        <f t="shared" si="447"/>
        <v>GAR1</v>
      </c>
      <c r="B5280" s="1" t="s">
        <v>87</v>
      </c>
      <c r="C5280" s="1">
        <v>1.10736731E8</v>
      </c>
      <c r="D5280" s="1" t="s">
        <v>14</v>
      </c>
      <c r="E5280" s="1">
        <v>24.0</v>
      </c>
      <c r="F5280" s="1" t="s">
        <v>5303</v>
      </c>
      <c r="G5280" s="1">
        <v>0.836228088577</v>
      </c>
    </row>
    <row r="5281" ht="15.75" customHeight="1">
      <c r="A5281" s="1" t="str">
        <f t="shared" si="447"/>
        <v>GAR1</v>
      </c>
      <c r="B5281" s="1" t="s">
        <v>87</v>
      </c>
      <c r="C5281" s="1">
        <v>1.1073689E8</v>
      </c>
      <c r="D5281" s="1" t="s">
        <v>8</v>
      </c>
      <c r="E5281" s="1">
        <v>23.0</v>
      </c>
      <c r="F5281" s="1" t="s">
        <v>5304</v>
      </c>
      <c r="G5281" s="1">
        <v>0.121459123727</v>
      </c>
    </row>
    <row r="5282" ht="15.75" customHeight="1">
      <c r="A5282" s="1" t="str">
        <f t="shared" si="447"/>
        <v>GAR1</v>
      </c>
      <c r="B5282" s="1" t="s">
        <v>87</v>
      </c>
      <c r="C5282" s="1">
        <v>1.10736898E8</v>
      </c>
      <c r="D5282" s="1" t="s">
        <v>14</v>
      </c>
      <c r="E5282" s="1">
        <v>24.0</v>
      </c>
      <c r="F5282" s="1" t="s">
        <v>5305</v>
      </c>
      <c r="G5282" s="1">
        <v>0.532778748677</v>
      </c>
    </row>
    <row r="5283" ht="15.75" customHeight="1">
      <c r="A5283" s="1" t="str">
        <f t="shared" ref="A5283:A5302" si="448">"GART"</f>
        <v>GART</v>
      </c>
      <c r="B5283" s="1" t="s">
        <v>1807</v>
      </c>
      <c r="C5283" s="1">
        <v>3.4914982E7</v>
      </c>
      <c r="D5283" s="1" t="s">
        <v>8</v>
      </c>
      <c r="E5283" s="1">
        <v>23.0</v>
      </c>
      <c r="F5283" s="1" t="s">
        <v>5306</v>
      </c>
      <c r="G5283" s="1">
        <v>-0.0231714563533</v>
      </c>
    </row>
    <row r="5284" ht="15.75" customHeight="1">
      <c r="A5284" s="1" t="str">
        <f t="shared" si="448"/>
        <v>GART</v>
      </c>
      <c r="B5284" s="1" t="s">
        <v>1807</v>
      </c>
      <c r="C5284" s="1">
        <v>3.4914382E7</v>
      </c>
      <c r="D5284" s="1" t="s">
        <v>14</v>
      </c>
      <c r="E5284" s="1">
        <v>23.0</v>
      </c>
      <c r="F5284" s="1" t="s">
        <v>5307</v>
      </c>
      <c r="G5284" s="1">
        <v>0.878202061916</v>
      </c>
    </row>
    <row r="5285" ht="15.75" customHeight="1">
      <c r="A5285" s="1" t="str">
        <f t="shared" si="448"/>
        <v>GART</v>
      </c>
      <c r="B5285" s="1" t="s">
        <v>1807</v>
      </c>
      <c r="C5285" s="1">
        <v>3.4914412E7</v>
      </c>
      <c r="D5285" s="1" t="s">
        <v>14</v>
      </c>
      <c r="E5285" s="1">
        <v>24.0</v>
      </c>
      <c r="F5285" s="1" t="s">
        <v>5308</v>
      </c>
      <c r="G5285" s="1">
        <v>0.0191279692388</v>
      </c>
    </row>
    <row r="5286" ht="15.75" customHeight="1">
      <c r="A5286" s="1" t="str">
        <f t="shared" si="448"/>
        <v>GART</v>
      </c>
      <c r="B5286" s="1" t="s">
        <v>1807</v>
      </c>
      <c r="C5286" s="1">
        <v>3.4914438E7</v>
      </c>
      <c r="D5286" s="1" t="s">
        <v>14</v>
      </c>
      <c r="E5286" s="1">
        <v>24.0</v>
      </c>
      <c r="F5286" s="1" t="s">
        <v>5309</v>
      </c>
      <c r="G5286" s="1">
        <v>0.0295641312057</v>
      </c>
    </row>
    <row r="5287" ht="15.75" customHeight="1">
      <c r="A5287" s="1" t="str">
        <f t="shared" si="448"/>
        <v>GART</v>
      </c>
      <c r="B5287" s="1" t="s">
        <v>1807</v>
      </c>
      <c r="C5287" s="1">
        <v>3.4915126E7</v>
      </c>
      <c r="D5287" s="1" t="s">
        <v>8</v>
      </c>
      <c r="E5287" s="1">
        <v>24.0</v>
      </c>
      <c r="F5287" s="1" t="s">
        <v>5310</v>
      </c>
      <c r="G5287" s="1">
        <v>0.0870236971636</v>
      </c>
    </row>
    <row r="5288" ht="15.75" customHeight="1">
      <c r="A5288" s="1" t="str">
        <f t="shared" si="448"/>
        <v>GART</v>
      </c>
      <c r="B5288" s="1" t="s">
        <v>1807</v>
      </c>
      <c r="C5288" s="1">
        <v>3.4915054E7</v>
      </c>
      <c r="D5288" s="1" t="s">
        <v>8</v>
      </c>
      <c r="E5288" s="1">
        <v>24.0</v>
      </c>
      <c r="F5288" s="1" t="s">
        <v>5311</v>
      </c>
      <c r="G5288" s="1">
        <v>-4.04609234933E-4</v>
      </c>
    </row>
    <row r="5289" ht="15.75" customHeight="1">
      <c r="A5289" s="1" t="str">
        <f t="shared" si="448"/>
        <v>GART</v>
      </c>
      <c r="B5289" s="1" t="s">
        <v>1807</v>
      </c>
      <c r="C5289" s="1">
        <v>3.4915E7</v>
      </c>
      <c r="D5289" s="1" t="s">
        <v>14</v>
      </c>
      <c r="E5289" s="1">
        <v>24.0</v>
      </c>
      <c r="F5289" s="1" t="s">
        <v>5312</v>
      </c>
      <c r="G5289" s="1">
        <v>-0.0142020877736</v>
      </c>
    </row>
    <row r="5290" ht="15.75" customHeight="1">
      <c r="A5290" s="1" t="str">
        <f t="shared" si="448"/>
        <v>GART</v>
      </c>
      <c r="B5290" s="1" t="s">
        <v>1807</v>
      </c>
      <c r="C5290" s="1">
        <v>3.4915099E7</v>
      </c>
      <c r="D5290" s="1" t="s">
        <v>14</v>
      </c>
      <c r="E5290" s="1">
        <v>24.0</v>
      </c>
      <c r="F5290" s="1" t="s">
        <v>5313</v>
      </c>
      <c r="G5290" s="1">
        <v>0.0119128509969</v>
      </c>
    </row>
    <row r="5291" ht="15.75" customHeight="1">
      <c r="A5291" s="1" t="str">
        <f t="shared" si="448"/>
        <v>GART</v>
      </c>
      <c r="B5291" s="1" t="s">
        <v>1807</v>
      </c>
      <c r="C5291" s="1">
        <v>3.4914961E7</v>
      </c>
      <c r="D5291" s="1" t="s">
        <v>8</v>
      </c>
      <c r="E5291" s="1">
        <v>23.0</v>
      </c>
      <c r="F5291" s="1" t="s">
        <v>5314</v>
      </c>
      <c r="G5291" s="1">
        <v>0.0070845420313</v>
      </c>
    </row>
    <row r="5292" ht="15.75" customHeight="1">
      <c r="A5292" s="1" t="str">
        <f t="shared" si="448"/>
        <v>GART</v>
      </c>
      <c r="B5292" s="1" t="s">
        <v>1807</v>
      </c>
      <c r="C5292" s="1">
        <v>3.4914409E7</v>
      </c>
      <c r="D5292" s="1" t="s">
        <v>8</v>
      </c>
      <c r="E5292" s="1">
        <v>22.0</v>
      </c>
      <c r="F5292" s="1" t="s">
        <v>5315</v>
      </c>
      <c r="G5292" s="1">
        <v>0.728474838495</v>
      </c>
    </row>
    <row r="5293" ht="15.75" customHeight="1">
      <c r="A5293" s="1" t="str">
        <f t="shared" si="448"/>
        <v>GART</v>
      </c>
      <c r="B5293" s="1" t="s">
        <v>1807</v>
      </c>
      <c r="C5293" s="1">
        <v>3.4914394E7</v>
      </c>
      <c r="D5293" s="1" t="s">
        <v>8</v>
      </c>
      <c r="E5293" s="1">
        <v>24.0</v>
      </c>
      <c r="F5293" s="1" t="s">
        <v>5316</v>
      </c>
      <c r="G5293" s="1">
        <v>0.00163429754969</v>
      </c>
    </row>
    <row r="5294" ht="15.75" customHeight="1">
      <c r="A5294" s="1" t="str">
        <f t="shared" si="448"/>
        <v>GART</v>
      </c>
      <c r="B5294" s="1" t="s">
        <v>1807</v>
      </c>
      <c r="C5294" s="1">
        <v>3.4914235E7</v>
      </c>
      <c r="D5294" s="1" t="s">
        <v>8</v>
      </c>
      <c r="E5294" s="1">
        <v>23.0</v>
      </c>
      <c r="F5294" s="1" t="s">
        <v>5317</v>
      </c>
      <c r="G5294" s="1">
        <v>-0.016330304423</v>
      </c>
    </row>
    <row r="5295" ht="15.75" customHeight="1">
      <c r="A5295" s="1" t="str">
        <f t="shared" si="448"/>
        <v>GART</v>
      </c>
      <c r="B5295" s="1" t="s">
        <v>1807</v>
      </c>
      <c r="C5295" s="1">
        <v>3.4914318E7</v>
      </c>
      <c r="D5295" s="1" t="s">
        <v>8</v>
      </c>
      <c r="E5295" s="1">
        <v>24.0</v>
      </c>
      <c r="F5295" s="1" t="s">
        <v>5318</v>
      </c>
      <c r="G5295" s="1">
        <v>0.0998674927013</v>
      </c>
    </row>
    <row r="5296" ht="15.75" customHeight="1">
      <c r="A5296" s="1" t="str">
        <f t="shared" si="448"/>
        <v>GART</v>
      </c>
      <c r="B5296" s="1" t="s">
        <v>1807</v>
      </c>
      <c r="C5296" s="1">
        <v>3.4914329E7</v>
      </c>
      <c r="D5296" s="1" t="s">
        <v>8</v>
      </c>
      <c r="E5296" s="1">
        <v>24.0</v>
      </c>
      <c r="F5296" s="1" t="s">
        <v>5319</v>
      </c>
      <c r="G5296" s="1">
        <v>0.19733995286</v>
      </c>
    </row>
    <row r="5297" ht="15.75" customHeight="1">
      <c r="A5297" s="1" t="str">
        <f t="shared" si="448"/>
        <v>GART</v>
      </c>
      <c r="B5297" s="1" t="s">
        <v>1807</v>
      </c>
      <c r="C5297" s="1">
        <v>3.4915105E7</v>
      </c>
      <c r="D5297" s="1" t="s">
        <v>14</v>
      </c>
      <c r="E5297" s="1">
        <v>24.0</v>
      </c>
      <c r="F5297" s="1" t="s">
        <v>5320</v>
      </c>
      <c r="G5297" s="1">
        <v>0.0180544907814</v>
      </c>
    </row>
    <row r="5298" ht="15.75" customHeight="1">
      <c r="A5298" s="1" t="str">
        <f t="shared" si="448"/>
        <v>GART</v>
      </c>
      <c r="B5298" s="1" t="s">
        <v>1807</v>
      </c>
      <c r="C5298" s="1">
        <v>3.491442E7</v>
      </c>
      <c r="D5298" s="1" t="s">
        <v>8</v>
      </c>
      <c r="E5298" s="1">
        <v>23.0</v>
      </c>
      <c r="F5298" s="1" t="s">
        <v>5321</v>
      </c>
      <c r="G5298" s="1">
        <v>1.39332309959</v>
      </c>
    </row>
    <row r="5299" ht="15.75" customHeight="1">
      <c r="A5299" s="1" t="str">
        <f t="shared" si="448"/>
        <v>GART</v>
      </c>
      <c r="B5299" s="1" t="s">
        <v>1807</v>
      </c>
      <c r="C5299" s="1">
        <v>3.4915162E7</v>
      </c>
      <c r="D5299" s="1" t="s">
        <v>14</v>
      </c>
      <c r="E5299" s="1">
        <v>22.0</v>
      </c>
      <c r="F5299" s="1" t="s">
        <v>5322</v>
      </c>
      <c r="G5299" s="1">
        <v>0.0697816890768</v>
      </c>
    </row>
    <row r="5300" ht="15.75" customHeight="1">
      <c r="A5300" s="1" t="str">
        <f t="shared" si="448"/>
        <v>GART</v>
      </c>
      <c r="B5300" s="1" t="s">
        <v>1807</v>
      </c>
      <c r="C5300" s="1">
        <v>3.4914467E7</v>
      </c>
      <c r="D5300" s="1" t="s">
        <v>8</v>
      </c>
      <c r="E5300" s="1">
        <v>24.0</v>
      </c>
      <c r="F5300" s="1" t="s">
        <v>5323</v>
      </c>
      <c r="G5300" s="1">
        <v>0.007513070783</v>
      </c>
    </row>
    <row r="5301" ht="15.75" customHeight="1">
      <c r="A5301" s="1" t="str">
        <f t="shared" si="448"/>
        <v>GART</v>
      </c>
      <c r="B5301" s="1" t="s">
        <v>1807</v>
      </c>
      <c r="C5301" s="1">
        <v>3.4914926E7</v>
      </c>
      <c r="D5301" s="1" t="s">
        <v>8</v>
      </c>
      <c r="E5301" s="1">
        <v>24.0</v>
      </c>
      <c r="F5301" s="1" t="s">
        <v>5324</v>
      </c>
      <c r="G5301" s="1">
        <v>0.0582891835227</v>
      </c>
    </row>
    <row r="5302" ht="15.75" customHeight="1">
      <c r="A5302" s="1" t="str">
        <f t="shared" si="448"/>
        <v>GART</v>
      </c>
      <c r="B5302" s="1" t="s">
        <v>1807</v>
      </c>
      <c r="C5302" s="1">
        <v>3.4914939E7</v>
      </c>
      <c r="D5302" s="1" t="s">
        <v>8</v>
      </c>
      <c r="E5302" s="1">
        <v>24.0</v>
      </c>
      <c r="F5302" s="1" t="s">
        <v>5325</v>
      </c>
      <c r="G5302" s="1">
        <v>0.0305983004786</v>
      </c>
    </row>
    <row r="5303" ht="15.75" customHeight="1">
      <c r="A5303" s="1" t="str">
        <f t="shared" ref="A5303:A5310" si="449">"GATA1"</f>
        <v>GATA1</v>
      </c>
      <c r="B5303" s="1" t="s">
        <v>50</v>
      </c>
      <c r="C5303" s="1">
        <v>4.8645106E7</v>
      </c>
      <c r="D5303" s="1" t="s">
        <v>8</v>
      </c>
      <c r="E5303" s="1">
        <v>24.0</v>
      </c>
      <c r="F5303" s="1" t="s">
        <v>5326</v>
      </c>
      <c r="G5303" s="1">
        <v>0.497994069669</v>
      </c>
    </row>
    <row r="5304" ht="15.75" customHeight="1">
      <c r="A5304" s="1" t="str">
        <f t="shared" si="449"/>
        <v>GATA1</v>
      </c>
      <c r="B5304" s="1" t="s">
        <v>50</v>
      </c>
      <c r="C5304" s="1">
        <v>4.8645078E7</v>
      </c>
      <c r="D5304" s="1" t="s">
        <v>8</v>
      </c>
      <c r="E5304" s="1">
        <v>24.0</v>
      </c>
      <c r="F5304" s="1" t="s">
        <v>5327</v>
      </c>
      <c r="G5304" s="1">
        <v>0.321645564064</v>
      </c>
    </row>
    <row r="5305" ht="15.75" customHeight="1">
      <c r="A5305" s="1" t="str">
        <f t="shared" si="449"/>
        <v>GATA1</v>
      </c>
      <c r="B5305" s="1" t="s">
        <v>50</v>
      </c>
      <c r="C5305" s="1">
        <v>4.8645032E7</v>
      </c>
      <c r="D5305" s="1" t="s">
        <v>8</v>
      </c>
      <c r="E5305" s="1">
        <v>24.0</v>
      </c>
      <c r="F5305" s="1" t="s">
        <v>5328</v>
      </c>
      <c r="G5305" s="1">
        <v>0.481371209726</v>
      </c>
    </row>
    <row r="5306" ht="15.75" customHeight="1">
      <c r="A5306" s="1" t="str">
        <f t="shared" si="449"/>
        <v>GATA1</v>
      </c>
      <c r="B5306" s="1" t="s">
        <v>50</v>
      </c>
      <c r="C5306" s="1">
        <v>4.8645015E7</v>
      </c>
      <c r="D5306" s="1" t="s">
        <v>8</v>
      </c>
      <c r="E5306" s="1">
        <v>24.0</v>
      </c>
      <c r="F5306" s="1" t="s">
        <v>5329</v>
      </c>
      <c r="G5306" s="1">
        <v>0.486622008923</v>
      </c>
    </row>
    <row r="5307" ht="15.75" customHeight="1">
      <c r="A5307" s="1" t="str">
        <f t="shared" si="449"/>
        <v>GATA1</v>
      </c>
      <c r="B5307" s="1" t="s">
        <v>50</v>
      </c>
      <c r="C5307" s="1">
        <v>4.8644988E7</v>
      </c>
      <c r="D5307" s="1" t="s">
        <v>8</v>
      </c>
      <c r="E5307" s="1">
        <v>23.0</v>
      </c>
      <c r="F5307" s="1" t="s">
        <v>5330</v>
      </c>
      <c r="G5307" s="1">
        <v>1.25599163948</v>
      </c>
    </row>
    <row r="5308" ht="15.75" customHeight="1">
      <c r="A5308" s="1" t="str">
        <f t="shared" si="449"/>
        <v>GATA1</v>
      </c>
      <c r="B5308" s="1" t="s">
        <v>50</v>
      </c>
      <c r="C5308" s="1">
        <v>4.8645111E7</v>
      </c>
      <c r="D5308" s="1" t="s">
        <v>8</v>
      </c>
      <c r="E5308" s="1">
        <v>24.0</v>
      </c>
      <c r="F5308" s="1" t="s">
        <v>5331</v>
      </c>
      <c r="G5308" s="1">
        <v>0.273424872782</v>
      </c>
    </row>
    <row r="5309" ht="15.75" customHeight="1">
      <c r="A5309" s="1" t="str">
        <f t="shared" si="449"/>
        <v>GATA1</v>
      </c>
      <c r="B5309" s="1" t="s">
        <v>50</v>
      </c>
      <c r="C5309" s="1">
        <v>4.8645025E7</v>
      </c>
      <c r="D5309" s="1" t="s">
        <v>14</v>
      </c>
      <c r="E5309" s="1">
        <v>24.0</v>
      </c>
      <c r="F5309" s="1" t="s">
        <v>5332</v>
      </c>
      <c r="G5309" s="1">
        <v>1.24601429085</v>
      </c>
    </row>
    <row r="5310" ht="15.75" customHeight="1">
      <c r="A5310" s="1" t="str">
        <f t="shared" si="449"/>
        <v>GATA1</v>
      </c>
      <c r="B5310" s="1" t="s">
        <v>50</v>
      </c>
      <c r="C5310" s="1">
        <v>4.8645235E7</v>
      </c>
      <c r="D5310" s="1" t="s">
        <v>8</v>
      </c>
      <c r="E5310" s="1">
        <v>24.0</v>
      </c>
      <c r="F5310" s="1" t="s">
        <v>5333</v>
      </c>
      <c r="G5310" s="1">
        <v>0.112362564392</v>
      </c>
    </row>
    <row r="5311" ht="15.75" customHeight="1">
      <c r="A5311" s="1" t="str">
        <f t="shared" ref="A5311:A5320" si="450">"GBF1"</f>
        <v>GBF1</v>
      </c>
      <c r="B5311" s="1" t="s">
        <v>176</v>
      </c>
      <c r="C5311" s="1">
        <v>1.04005376E8</v>
      </c>
      <c r="D5311" s="1" t="s">
        <v>8</v>
      </c>
      <c r="E5311" s="1">
        <v>22.0</v>
      </c>
      <c r="F5311" s="1" t="s">
        <v>5334</v>
      </c>
      <c r="G5311" s="1">
        <v>-0.0273305993111</v>
      </c>
    </row>
    <row r="5312" ht="15.75" customHeight="1">
      <c r="A5312" s="1" t="str">
        <f t="shared" si="450"/>
        <v>GBF1</v>
      </c>
      <c r="B5312" s="1" t="s">
        <v>176</v>
      </c>
      <c r="C5312" s="1">
        <v>1.04005467E8</v>
      </c>
      <c r="D5312" s="1" t="s">
        <v>14</v>
      </c>
      <c r="E5312" s="1">
        <v>24.0</v>
      </c>
      <c r="F5312" s="1" t="s">
        <v>5335</v>
      </c>
      <c r="G5312" s="1">
        <v>0.886164111238</v>
      </c>
    </row>
    <row r="5313" ht="15.75" customHeight="1">
      <c r="A5313" s="1" t="str">
        <f t="shared" si="450"/>
        <v>GBF1</v>
      </c>
      <c r="B5313" s="1" t="s">
        <v>176</v>
      </c>
      <c r="C5313" s="1">
        <v>1.04005525E8</v>
      </c>
      <c r="D5313" s="1" t="s">
        <v>14</v>
      </c>
      <c r="E5313" s="1">
        <v>23.0</v>
      </c>
      <c r="F5313" s="1" t="s">
        <v>5336</v>
      </c>
      <c r="G5313" s="1">
        <v>0.146514086266</v>
      </c>
    </row>
    <row r="5314" ht="15.75" customHeight="1">
      <c r="A5314" s="1" t="str">
        <f t="shared" si="450"/>
        <v>GBF1</v>
      </c>
      <c r="B5314" s="1" t="s">
        <v>176</v>
      </c>
      <c r="C5314" s="1">
        <v>1.04005267E8</v>
      </c>
      <c r="D5314" s="1" t="s">
        <v>14</v>
      </c>
      <c r="E5314" s="1">
        <v>24.0</v>
      </c>
      <c r="F5314" s="1" t="s">
        <v>5337</v>
      </c>
      <c r="G5314" s="1">
        <v>0.44415946421</v>
      </c>
    </row>
    <row r="5315" ht="15.75" customHeight="1">
      <c r="A5315" s="1" t="str">
        <f t="shared" si="450"/>
        <v>GBF1</v>
      </c>
      <c r="B5315" s="1" t="s">
        <v>176</v>
      </c>
      <c r="C5315" s="1">
        <v>1.04005322E8</v>
      </c>
      <c r="D5315" s="1" t="s">
        <v>8</v>
      </c>
      <c r="E5315" s="1">
        <v>24.0</v>
      </c>
      <c r="F5315" s="1" t="s">
        <v>5338</v>
      </c>
      <c r="G5315" s="1">
        <v>1.03093815675</v>
      </c>
    </row>
    <row r="5316" ht="15.75" customHeight="1">
      <c r="A5316" s="1" t="str">
        <f t="shared" si="450"/>
        <v>GBF1</v>
      </c>
      <c r="B5316" s="1" t="s">
        <v>176</v>
      </c>
      <c r="C5316" s="1">
        <v>1.04005335E8</v>
      </c>
      <c r="D5316" s="1" t="s">
        <v>8</v>
      </c>
      <c r="E5316" s="1">
        <v>24.0</v>
      </c>
      <c r="F5316" s="1" t="s">
        <v>5339</v>
      </c>
      <c r="G5316" s="1">
        <v>0.979242583422</v>
      </c>
    </row>
    <row r="5317" ht="15.75" customHeight="1">
      <c r="A5317" s="1" t="str">
        <f t="shared" si="450"/>
        <v>GBF1</v>
      </c>
      <c r="B5317" s="1" t="s">
        <v>176</v>
      </c>
      <c r="C5317" s="1">
        <v>1.0400534E8</v>
      </c>
      <c r="D5317" s="1" t="s">
        <v>8</v>
      </c>
      <c r="E5317" s="1">
        <v>23.0</v>
      </c>
      <c r="F5317" s="1" t="s">
        <v>5340</v>
      </c>
      <c r="G5317" s="1">
        <v>0.989819259829</v>
      </c>
    </row>
    <row r="5318" ht="15.75" customHeight="1">
      <c r="A5318" s="1" t="str">
        <f t="shared" si="450"/>
        <v>GBF1</v>
      </c>
      <c r="B5318" s="1" t="s">
        <v>176</v>
      </c>
      <c r="C5318" s="1">
        <v>1.04005463E8</v>
      </c>
      <c r="D5318" s="1" t="s">
        <v>8</v>
      </c>
      <c r="E5318" s="1">
        <v>24.0</v>
      </c>
      <c r="F5318" s="1" t="s">
        <v>5341</v>
      </c>
      <c r="G5318" s="1">
        <v>0.541531018775</v>
      </c>
    </row>
    <row r="5319" ht="15.75" customHeight="1">
      <c r="A5319" s="1" t="str">
        <f t="shared" si="450"/>
        <v>GBF1</v>
      </c>
      <c r="B5319" s="1" t="s">
        <v>176</v>
      </c>
      <c r="C5319" s="1">
        <v>1.04005273E8</v>
      </c>
      <c r="D5319" s="1" t="s">
        <v>14</v>
      </c>
      <c r="E5319" s="1">
        <v>24.0</v>
      </c>
      <c r="F5319" s="1" t="s">
        <v>5342</v>
      </c>
      <c r="G5319" s="1">
        <v>0.437625346032</v>
      </c>
    </row>
    <row r="5320" ht="15.75" customHeight="1">
      <c r="A5320" s="1" t="str">
        <f t="shared" si="450"/>
        <v>GBF1</v>
      </c>
      <c r="B5320" s="1" t="s">
        <v>176</v>
      </c>
      <c r="C5320" s="1">
        <v>1.04005353E8</v>
      </c>
      <c r="D5320" s="1" t="s">
        <v>8</v>
      </c>
      <c r="E5320" s="1">
        <v>24.0</v>
      </c>
      <c r="F5320" s="1" t="s">
        <v>5343</v>
      </c>
      <c r="G5320" s="1">
        <v>-0.0952599647451</v>
      </c>
    </row>
    <row r="5321" ht="15.75" customHeight="1">
      <c r="A5321" s="1" t="str">
        <f t="shared" ref="A5321:A5330" si="451">"GCLC"</f>
        <v>GCLC</v>
      </c>
      <c r="B5321" s="1" t="s">
        <v>28</v>
      </c>
      <c r="C5321" s="1">
        <v>5.3409805E7</v>
      </c>
      <c r="D5321" s="1" t="s">
        <v>8</v>
      </c>
      <c r="E5321" s="1">
        <v>24.0</v>
      </c>
      <c r="F5321" s="1" t="s">
        <v>5344</v>
      </c>
      <c r="G5321" s="1">
        <v>0.743033457055</v>
      </c>
    </row>
    <row r="5322" ht="15.75" customHeight="1">
      <c r="A5322" s="1" t="str">
        <f t="shared" si="451"/>
        <v>GCLC</v>
      </c>
      <c r="B5322" s="1" t="s">
        <v>28</v>
      </c>
      <c r="C5322" s="1">
        <v>5.3409839E7</v>
      </c>
      <c r="D5322" s="1" t="s">
        <v>8</v>
      </c>
      <c r="E5322" s="1">
        <v>24.0</v>
      </c>
      <c r="F5322" s="1" t="s">
        <v>5345</v>
      </c>
      <c r="G5322" s="1">
        <v>0.869382440052</v>
      </c>
    </row>
    <row r="5323" ht="15.75" customHeight="1">
      <c r="A5323" s="1" t="str">
        <f t="shared" si="451"/>
        <v>GCLC</v>
      </c>
      <c r="B5323" s="1" t="s">
        <v>28</v>
      </c>
      <c r="C5323" s="1">
        <v>5.3409694E7</v>
      </c>
      <c r="D5323" s="1" t="s">
        <v>14</v>
      </c>
      <c r="E5323" s="1">
        <v>24.0</v>
      </c>
      <c r="F5323" s="1" t="s">
        <v>5346</v>
      </c>
      <c r="G5323" s="1">
        <v>0.760454107436</v>
      </c>
    </row>
    <row r="5324" ht="15.75" customHeight="1">
      <c r="A5324" s="1" t="str">
        <f t="shared" si="451"/>
        <v>GCLC</v>
      </c>
      <c r="B5324" s="1" t="s">
        <v>28</v>
      </c>
      <c r="C5324" s="1">
        <v>5.3409705E7</v>
      </c>
      <c r="D5324" s="1" t="s">
        <v>14</v>
      </c>
      <c r="E5324" s="1">
        <v>24.0</v>
      </c>
      <c r="F5324" s="1" t="s">
        <v>5347</v>
      </c>
      <c r="G5324" s="1">
        <v>-0.0699512959968</v>
      </c>
    </row>
    <row r="5325" ht="15.75" customHeight="1">
      <c r="A5325" s="1" t="str">
        <f t="shared" si="451"/>
        <v>GCLC</v>
      </c>
      <c r="B5325" s="1" t="s">
        <v>28</v>
      </c>
      <c r="C5325" s="1">
        <v>5.3409713E7</v>
      </c>
      <c r="D5325" s="1" t="s">
        <v>14</v>
      </c>
      <c r="E5325" s="1">
        <v>24.0</v>
      </c>
      <c r="F5325" s="1" t="s">
        <v>5348</v>
      </c>
      <c r="G5325" s="1">
        <v>0.669236161491</v>
      </c>
    </row>
    <row r="5326" ht="15.75" customHeight="1">
      <c r="A5326" s="1" t="str">
        <f t="shared" si="451"/>
        <v>GCLC</v>
      </c>
      <c r="B5326" s="1" t="s">
        <v>28</v>
      </c>
      <c r="C5326" s="1">
        <v>5.3409808E7</v>
      </c>
      <c r="D5326" s="1" t="s">
        <v>14</v>
      </c>
      <c r="E5326" s="1">
        <v>24.0</v>
      </c>
      <c r="F5326" s="1" t="s">
        <v>5349</v>
      </c>
      <c r="G5326" s="1">
        <v>0.0213189038954</v>
      </c>
    </row>
    <row r="5327" ht="15.75" customHeight="1">
      <c r="A5327" s="1" t="str">
        <f t="shared" si="451"/>
        <v>GCLC</v>
      </c>
      <c r="B5327" s="1" t="s">
        <v>28</v>
      </c>
      <c r="C5327" s="1">
        <v>5.3409901E7</v>
      </c>
      <c r="D5327" s="1" t="s">
        <v>14</v>
      </c>
      <c r="E5327" s="1">
        <v>24.0</v>
      </c>
      <c r="F5327" s="1" t="s">
        <v>5350</v>
      </c>
      <c r="G5327" s="1">
        <v>0.677375168949</v>
      </c>
    </row>
    <row r="5328" ht="15.75" customHeight="1">
      <c r="A5328" s="1" t="str">
        <f t="shared" si="451"/>
        <v>GCLC</v>
      </c>
      <c r="B5328" s="1" t="s">
        <v>28</v>
      </c>
      <c r="C5328" s="1">
        <v>5.3409936E7</v>
      </c>
      <c r="D5328" s="1" t="s">
        <v>14</v>
      </c>
      <c r="E5328" s="1">
        <v>24.0</v>
      </c>
      <c r="F5328" s="1" t="s">
        <v>5351</v>
      </c>
      <c r="G5328" s="1">
        <v>0.172522131096</v>
      </c>
    </row>
    <row r="5329" ht="15.75" customHeight="1">
      <c r="A5329" s="1" t="str">
        <f t="shared" si="451"/>
        <v>GCLC</v>
      </c>
      <c r="B5329" s="1" t="s">
        <v>28</v>
      </c>
      <c r="C5329" s="1">
        <v>5.3409942E7</v>
      </c>
      <c r="D5329" s="1" t="s">
        <v>14</v>
      </c>
      <c r="E5329" s="1">
        <v>24.0</v>
      </c>
      <c r="F5329" s="1" t="s">
        <v>5352</v>
      </c>
      <c r="G5329" s="1">
        <v>-0.0130980779421</v>
      </c>
    </row>
    <row r="5330" ht="15.75" customHeight="1">
      <c r="A5330" s="1" t="str">
        <f t="shared" si="451"/>
        <v>GCLC</v>
      </c>
      <c r="B5330" s="1" t="s">
        <v>28</v>
      </c>
      <c r="C5330" s="1">
        <v>5.3409828E7</v>
      </c>
      <c r="D5330" s="1" t="s">
        <v>8</v>
      </c>
      <c r="E5330" s="1">
        <v>24.0</v>
      </c>
      <c r="F5330" s="1" t="s">
        <v>5353</v>
      </c>
      <c r="G5330" s="1">
        <v>1.37016345251</v>
      </c>
    </row>
    <row r="5331" ht="15.75" customHeight="1">
      <c r="A5331" s="1" t="str">
        <f t="shared" ref="A5331:A5340" si="452">"GCLM"</f>
        <v>GCLM</v>
      </c>
      <c r="B5331" s="1" t="s">
        <v>108</v>
      </c>
      <c r="C5331" s="1">
        <v>9.4374807E7</v>
      </c>
      <c r="D5331" s="1" t="s">
        <v>8</v>
      </c>
      <c r="E5331" s="1">
        <v>24.0</v>
      </c>
      <c r="F5331" s="1" t="s">
        <v>5354</v>
      </c>
      <c r="G5331" s="1">
        <v>0.612217423523</v>
      </c>
    </row>
    <row r="5332" ht="15.75" customHeight="1">
      <c r="A5332" s="1" t="str">
        <f t="shared" si="452"/>
        <v>GCLM</v>
      </c>
      <c r="B5332" s="1" t="s">
        <v>108</v>
      </c>
      <c r="C5332" s="1">
        <v>9.4374677E7</v>
      </c>
      <c r="D5332" s="1" t="s">
        <v>8</v>
      </c>
      <c r="E5332" s="1">
        <v>24.0</v>
      </c>
      <c r="F5332" s="1" t="s">
        <v>5355</v>
      </c>
      <c r="G5332" s="1">
        <v>-0.00638561615355</v>
      </c>
    </row>
    <row r="5333" ht="15.75" customHeight="1">
      <c r="A5333" s="1" t="str">
        <f t="shared" si="452"/>
        <v>GCLM</v>
      </c>
      <c r="B5333" s="1" t="s">
        <v>108</v>
      </c>
      <c r="C5333" s="1">
        <v>9.4374682E7</v>
      </c>
      <c r="D5333" s="1" t="s">
        <v>8</v>
      </c>
      <c r="E5333" s="1">
        <v>24.0</v>
      </c>
      <c r="F5333" s="1" t="s">
        <v>5356</v>
      </c>
      <c r="G5333" s="1">
        <v>-0.0379190520674</v>
      </c>
    </row>
    <row r="5334" ht="15.75" customHeight="1">
      <c r="A5334" s="1" t="str">
        <f t="shared" si="452"/>
        <v>GCLM</v>
      </c>
      <c r="B5334" s="1" t="s">
        <v>108</v>
      </c>
      <c r="C5334" s="1">
        <v>9.437478E7</v>
      </c>
      <c r="D5334" s="1" t="s">
        <v>8</v>
      </c>
      <c r="E5334" s="1">
        <v>23.0</v>
      </c>
      <c r="F5334" s="1" t="s">
        <v>5357</v>
      </c>
      <c r="G5334" s="1">
        <v>0.540028601147</v>
      </c>
    </row>
    <row r="5335" ht="15.75" customHeight="1">
      <c r="A5335" s="1" t="str">
        <f t="shared" si="452"/>
        <v>GCLM</v>
      </c>
      <c r="B5335" s="1" t="s">
        <v>108</v>
      </c>
      <c r="C5335" s="1">
        <v>9.4374785E7</v>
      </c>
      <c r="D5335" s="1" t="s">
        <v>8</v>
      </c>
      <c r="E5335" s="1">
        <v>24.0</v>
      </c>
      <c r="F5335" s="1" t="s">
        <v>5358</v>
      </c>
      <c r="G5335" s="1">
        <v>0.47534202554</v>
      </c>
    </row>
    <row r="5336" ht="15.75" customHeight="1">
      <c r="A5336" s="1" t="str">
        <f t="shared" si="452"/>
        <v>GCLM</v>
      </c>
      <c r="B5336" s="1" t="s">
        <v>108</v>
      </c>
      <c r="C5336" s="1">
        <v>9.4374989E7</v>
      </c>
      <c r="D5336" s="1" t="s">
        <v>14</v>
      </c>
      <c r="E5336" s="1">
        <v>24.0</v>
      </c>
      <c r="F5336" s="1" t="s">
        <v>5359</v>
      </c>
      <c r="G5336" s="1">
        <v>0.974350204724</v>
      </c>
    </row>
    <row r="5337" ht="15.75" customHeight="1">
      <c r="A5337" s="1" t="str">
        <f t="shared" si="452"/>
        <v>GCLM</v>
      </c>
      <c r="B5337" s="1" t="s">
        <v>108</v>
      </c>
      <c r="C5337" s="1">
        <v>9.4374836E7</v>
      </c>
      <c r="D5337" s="1" t="s">
        <v>14</v>
      </c>
      <c r="E5337" s="1">
        <v>23.0</v>
      </c>
      <c r="F5337" s="1" t="s">
        <v>5360</v>
      </c>
      <c r="G5337" s="1">
        <v>0.894747404987</v>
      </c>
    </row>
    <row r="5338" ht="15.75" customHeight="1">
      <c r="A5338" s="1" t="str">
        <f t="shared" si="452"/>
        <v>GCLM</v>
      </c>
      <c r="B5338" s="1" t="s">
        <v>108</v>
      </c>
      <c r="C5338" s="1">
        <v>9.4374826E7</v>
      </c>
      <c r="D5338" s="1" t="s">
        <v>14</v>
      </c>
      <c r="E5338" s="1">
        <v>24.0</v>
      </c>
      <c r="F5338" s="1" t="s">
        <v>5361</v>
      </c>
      <c r="G5338" s="1">
        <v>1.13090239029</v>
      </c>
    </row>
    <row r="5339" ht="15.75" customHeight="1">
      <c r="A5339" s="1" t="str">
        <f t="shared" si="452"/>
        <v>GCLM</v>
      </c>
      <c r="B5339" s="1" t="s">
        <v>108</v>
      </c>
      <c r="C5339" s="1">
        <v>9.4374752E7</v>
      </c>
      <c r="D5339" s="1" t="s">
        <v>14</v>
      </c>
      <c r="E5339" s="1">
        <v>24.0</v>
      </c>
      <c r="F5339" s="1" t="s">
        <v>5362</v>
      </c>
      <c r="G5339" s="1">
        <v>-0.0202217818078</v>
      </c>
    </row>
    <row r="5340" ht="15.75" customHeight="1">
      <c r="A5340" s="1" t="str">
        <f t="shared" si="452"/>
        <v>GCLM</v>
      </c>
      <c r="B5340" s="1" t="s">
        <v>108</v>
      </c>
      <c r="C5340" s="1">
        <v>9.4374736E7</v>
      </c>
      <c r="D5340" s="1" t="s">
        <v>14</v>
      </c>
      <c r="E5340" s="1">
        <v>24.0</v>
      </c>
      <c r="F5340" s="1" t="s">
        <v>5363</v>
      </c>
      <c r="G5340" s="1">
        <v>0.363034014899</v>
      </c>
    </row>
    <row r="5341" ht="15.75" customHeight="1">
      <c r="A5341" s="1" t="str">
        <f t="shared" ref="A5341:A5349" si="453">"GCN1L1"</f>
        <v>GCN1L1</v>
      </c>
      <c r="B5341" s="1" t="s">
        <v>379</v>
      </c>
      <c r="C5341" s="1">
        <v>1.20632473E8</v>
      </c>
      <c r="D5341" s="1" t="s">
        <v>8</v>
      </c>
      <c r="E5341" s="1">
        <v>24.0</v>
      </c>
      <c r="F5341" s="1" t="s">
        <v>5364</v>
      </c>
      <c r="G5341" s="1">
        <v>1.22752801247</v>
      </c>
    </row>
    <row r="5342" ht="15.75" customHeight="1">
      <c r="A5342" s="1" t="str">
        <f t="shared" si="453"/>
        <v>GCN1L1</v>
      </c>
      <c r="B5342" s="1" t="s">
        <v>379</v>
      </c>
      <c r="C5342" s="1">
        <v>1.20632446E8</v>
      </c>
      <c r="D5342" s="1" t="s">
        <v>8</v>
      </c>
      <c r="E5342" s="1">
        <v>24.0</v>
      </c>
      <c r="F5342" s="1" t="s">
        <v>5365</v>
      </c>
      <c r="G5342" s="1">
        <v>0.126370531618</v>
      </c>
    </row>
    <row r="5343" ht="15.75" customHeight="1">
      <c r="A5343" s="1" t="str">
        <f t="shared" si="453"/>
        <v>GCN1L1</v>
      </c>
      <c r="B5343" s="1" t="s">
        <v>379</v>
      </c>
      <c r="C5343" s="1">
        <v>1.20632375E8</v>
      </c>
      <c r="D5343" s="1" t="s">
        <v>8</v>
      </c>
      <c r="E5343" s="1">
        <v>24.0</v>
      </c>
      <c r="F5343" s="1" t="s">
        <v>5366</v>
      </c>
      <c r="G5343" s="1">
        <v>0.518867685392</v>
      </c>
    </row>
    <row r="5344" ht="15.75" customHeight="1">
      <c r="A5344" s="1" t="str">
        <f t="shared" si="453"/>
        <v>GCN1L1</v>
      </c>
      <c r="B5344" s="1" t="s">
        <v>379</v>
      </c>
      <c r="C5344" s="1">
        <v>1.20632352E8</v>
      </c>
      <c r="D5344" s="1" t="s">
        <v>8</v>
      </c>
      <c r="E5344" s="1">
        <v>24.0</v>
      </c>
      <c r="F5344" s="1" t="s">
        <v>5367</v>
      </c>
      <c r="G5344" s="1">
        <v>0.462031222932</v>
      </c>
    </row>
    <row r="5345" ht="15.75" customHeight="1">
      <c r="A5345" s="1" t="str">
        <f t="shared" si="453"/>
        <v>GCN1L1</v>
      </c>
      <c r="B5345" s="1" t="s">
        <v>379</v>
      </c>
      <c r="C5345" s="1">
        <v>1.20632316E8</v>
      </c>
      <c r="D5345" s="1" t="s">
        <v>8</v>
      </c>
      <c r="E5345" s="1">
        <v>24.0</v>
      </c>
      <c r="F5345" s="1" t="s">
        <v>5368</v>
      </c>
      <c r="G5345" s="1">
        <v>0.123067482507</v>
      </c>
    </row>
    <row r="5346" ht="15.75" customHeight="1">
      <c r="A5346" s="1" t="str">
        <f t="shared" si="453"/>
        <v>GCN1L1</v>
      </c>
      <c r="B5346" s="1" t="s">
        <v>379</v>
      </c>
      <c r="C5346" s="1">
        <v>1.20632285E8</v>
      </c>
      <c r="D5346" s="1" t="s">
        <v>8</v>
      </c>
      <c r="E5346" s="1">
        <v>22.0</v>
      </c>
      <c r="F5346" s="1" t="s">
        <v>5369</v>
      </c>
      <c r="G5346" s="1">
        <v>1.25360430214</v>
      </c>
    </row>
    <row r="5347" ht="15.75" customHeight="1">
      <c r="A5347" s="1" t="str">
        <f t="shared" si="453"/>
        <v>GCN1L1</v>
      </c>
      <c r="B5347" s="1" t="s">
        <v>379</v>
      </c>
      <c r="C5347" s="1">
        <v>1.20632516E8</v>
      </c>
      <c r="D5347" s="1" t="s">
        <v>8</v>
      </c>
      <c r="E5347" s="1">
        <v>24.0</v>
      </c>
      <c r="F5347" s="1" t="s">
        <v>5370</v>
      </c>
      <c r="G5347" s="1">
        <v>0.196883678895</v>
      </c>
    </row>
    <row r="5348" ht="15.75" customHeight="1">
      <c r="A5348" s="1" t="str">
        <f t="shared" si="453"/>
        <v>GCN1L1</v>
      </c>
      <c r="B5348" s="1" t="s">
        <v>379</v>
      </c>
      <c r="C5348" s="1">
        <v>1.20632508E8</v>
      </c>
      <c r="D5348" s="1" t="s">
        <v>14</v>
      </c>
      <c r="E5348" s="1">
        <v>23.0</v>
      </c>
      <c r="F5348" s="1" t="s">
        <v>5371</v>
      </c>
      <c r="G5348" s="1">
        <v>0.0650367075931</v>
      </c>
    </row>
    <row r="5349" ht="15.75" customHeight="1">
      <c r="A5349" s="1" t="str">
        <f t="shared" si="453"/>
        <v>GCN1L1</v>
      </c>
      <c r="B5349" s="1" t="s">
        <v>379</v>
      </c>
      <c r="C5349" s="1">
        <v>1.20632522E8</v>
      </c>
      <c r="D5349" s="1" t="s">
        <v>8</v>
      </c>
      <c r="E5349" s="1">
        <v>24.0</v>
      </c>
      <c r="F5349" s="1" t="s">
        <v>5372</v>
      </c>
      <c r="G5349" s="1">
        <v>0.0849255262215</v>
      </c>
    </row>
    <row r="5350" ht="15.75" customHeight="1">
      <c r="A5350" s="1" t="str">
        <f t="shared" ref="A5350:A5359" si="454">"GEMIN2"</f>
        <v>GEMIN2</v>
      </c>
      <c r="B5350" s="1" t="s">
        <v>135</v>
      </c>
      <c r="C5350" s="1">
        <v>3.9583642E7</v>
      </c>
      <c r="D5350" s="1" t="s">
        <v>8</v>
      </c>
      <c r="E5350" s="1">
        <v>24.0</v>
      </c>
      <c r="F5350" s="1" t="s">
        <v>5373</v>
      </c>
      <c r="G5350" s="1">
        <v>0.00563674996608</v>
      </c>
    </row>
    <row r="5351" ht="15.75" customHeight="1">
      <c r="A5351" s="1" t="str">
        <f t="shared" si="454"/>
        <v>GEMIN2</v>
      </c>
      <c r="B5351" s="1" t="s">
        <v>135</v>
      </c>
      <c r="C5351" s="1">
        <v>3.9583702E7</v>
      </c>
      <c r="D5351" s="1" t="s">
        <v>14</v>
      </c>
      <c r="E5351" s="1">
        <v>24.0</v>
      </c>
      <c r="F5351" s="1" t="s">
        <v>5374</v>
      </c>
      <c r="G5351" s="1">
        <v>0.453421983776</v>
      </c>
    </row>
    <row r="5352" ht="15.75" customHeight="1">
      <c r="A5352" s="1" t="str">
        <f t="shared" si="454"/>
        <v>GEMIN2</v>
      </c>
      <c r="B5352" s="1" t="s">
        <v>135</v>
      </c>
      <c r="C5352" s="1">
        <v>3.9583697E7</v>
      </c>
      <c r="D5352" s="1" t="s">
        <v>14</v>
      </c>
      <c r="E5352" s="1">
        <v>24.0</v>
      </c>
      <c r="F5352" s="1" t="s">
        <v>5375</v>
      </c>
      <c r="G5352" s="1">
        <v>0.173277036011</v>
      </c>
    </row>
    <row r="5353" ht="15.75" customHeight="1">
      <c r="A5353" s="1" t="str">
        <f t="shared" si="454"/>
        <v>GEMIN2</v>
      </c>
      <c r="B5353" s="1" t="s">
        <v>135</v>
      </c>
      <c r="C5353" s="1">
        <v>3.9583527E7</v>
      </c>
      <c r="D5353" s="1" t="s">
        <v>14</v>
      </c>
      <c r="E5353" s="1">
        <v>23.0</v>
      </c>
      <c r="F5353" s="1" t="s">
        <v>5376</v>
      </c>
      <c r="G5353" s="1">
        <v>0.0503152648585</v>
      </c>
    </row>
    <row r="5354" ht="15.75" customHeight="1">
      <c r="A5354" s="1" t="str">
        <f t="shared" si="454"/>
        <v>GEMIN2</v>
      </c>
      <c r="B5354" s="1" t="s">
        <v>135</v>
      </c>
      <c r="C5354" s="1">
        <v>3.9583521E7</v>
      </c>
      <c r="D5354" s="1" t="s">
        <v>14</v>
      </c>
      <c r="E5354" s="1">
        <v>23.0</v>
      </c>
      <c r="F5354" s="1" t="s">
        <v>5377</v>
      </c>
      <c r="G5354" s="1">
        <v>0.0241896410268</v>
      </c>
    </row>
    <row r="5355" ht="15.75" customHeight="1">
      <c r="A5355" s="1" t="str">
        <f t="shared" si="454"/>
        <v>GEMIN2</v>
      </c>
      <c r="B5355" s="1" t="s">
        <v>135</v>
      </c>
      <c r="C5355" s="1">
        <v>3.9583505E7</v>
      </c>
      <c r="D5355" s="1" t="s">
        <v>14</v>
      </c>
      <c r="E5355" s="1">
        <v>24.0</v>
      </c>
      <c r="F5355" s="1" t="s">
        <v>5378</v>
      </c>
      <c r="G5355" s="1">
        <v>0.218925154604</v>
      </c>
    </row>
    <row r="5356" ht="15.75" customHeight="1">
      <c r="A5356" s="1" t="str">
        <f t="shared" si="454"/>
        <v>GEMIN2</v>
      </c>
      <c r="B5356" s="1" t="s">
        <v>135</v>
      </c>
      <c r="C5356" s="1">
        <v>3.9583633E7</v>
      </c>
      <c r="D5356" s="1" t="s">
        <v>8</v>
      </c>
      <c r="E5356" s="1">
        <v>22.0</v>
      </c>
      <c r="F5356" s="1" t="s">
        <v>5379</v>
      </c>
      <c r="G5356" s="1">
        <v>0.343287997404</v>
      </c>
    </row>
    <row r="5357" ht="15.75" customHeight="1">
      <c r="A5357" s="1" t="str">
        <f t="shared" si="454"/>
        <v>GEMIN2</v>
      </c>
      <c r="B5357" s="1" t="s">
        <v>135</v>
      </c>
      <c r="C5357" s="1">
        <v>3.9583605E7</v>
      </c>
      <c r="D5357" s="1" t="s">
        <v>8</v>
      </c>
      <c r="E5357" s="1">
        <v>24.0</v>
      </c>
      <c r="F5357" s="1" t="s">
        <v>5380</v>
      </c>
      <c r="G5357" s="1">
        <v>0.00724842436823</v>
      </c>
    </row>
    <row r="5358" ht="15.75" customHeight="1">
      <c r="A5358" s="1" t="str">
        <f t="shared" si="454"/>
        <v>GEMIN2</v>
      </c>
      <c r="B5358" s="1" t="s">
        <v>135</v>
      </c>
      <c r="C5358" s="1">
        <v>3.9583596E7</v>
      </c>
      <c r="D5358" s="1" t="s">
        <v>8</v>
      </c>
      <c r="E5358" s="1">
        <v>23.0</v>
      </c>
      <c r="F5358" s="1" t="s">
        <v>5381</v>
      </c>
      <c r="G5358" s="1">
        <v>0.652381352675</v>
      </c>
    </row>
    <row r="5359" ht="15.75" customHeight="1">
      <c r="A5359" s="1" t="str">
        <f t="shared" si="454"/>
        <v>GEMIN2</v>
      </c>
      <c r="B5359" s="1" t="s">
        <v>135</v>
      </c>
      <c r="C5359" s="1">
        <v>3.9583462E7</v>
      </c>
      <c r="D5359" s="1" t="s">
        <v>8</v>
      </c>
      <c r="E5359" s="1">
        <v>23.0</v>
      </c>
      <c r="F5359" s="1" t="s">
        <v>5382</v>
      </c>
      <c r="G5359" s="1">
        <v>1.89419666355</v>
      </c>
    </row>
    <row r="5360" ht="15.75" customHeight="1">
      <c r="A5360" s="1" t="str">
        <f t="shared" ref="A5360:A5375" si="455">"GEMIN4"</f>
        <v>GEMIN4</v>
      </c>
      <c r="B5360" s="1" t="s">
        <v>39</v>
      </c>
      <c r="C5360" s="1">
        <v>655208.0</v>
      </c>
      <c r="D5360" s="1" t="s">
        <v>8</v>
      </c>
      <c r="E5360" s="1">
        <v>23.0</v>
      </c>
      <c r="F5360" s="1" t="s">
        <v>5383</v>
      </c>
      <c r="G5360" s="1">
        <v>0.0462108721981</v>
      </c>
    </row>
    <row r="5361" ht="15.75" customHeight="1">
      <c r="A5361" s="1" t="str">
        <f t="shared" si="455"/>
        <v>GEMIN4</v>
      </c>
      <c r="B5361" s="1" t="s">
        <v>39</v>
      </c>
      <c r="C5361" s="1">
        <v>655376.0</v>
      </c>
      <c r="D5361" s="1" t="s">
        <v>14</v>
      </c>
      <c r="E5361" s="1">
        <v>24.0</v>
      </c>
      <c r="F5361" s="1" t="s">
        <v>5384</v>
      </c>
      <c r="G5361" s="1">
        <v>-0.0166194496134</v>
      </c>
    </row>
    <row r="5362" ht="15.75" customHeight="1">
      <c r="A5362" s="1" t="str">
        <f t="shared" si="455"/>
        <v>GEMIN4</v>
      </c>
      <c r="B5362" s="1" t="s">
        <v>39</v>
      </c>
      <c r="C5362" s="1">
        <v>655350.0</v>
      </c>
      <c r="D5362" s="1" t="s">
        <v>14</v>
      </c>
      <c r="E5362" s="1">
        <v>23.0</v>
      </c>
      <c r="F5362" s="1" t="s">
        <v>5385</v>
      </c>
      <c r="G5362" s="1">
        <v>0.102920003389</v>
      </c>
    </row>
    <row r="5363" ht="15.75" customHeight="1">
      <c r="A5363" s="1" t="str">
        <f t="shared" si="455"/>
        <v>GEMIN4</v>
      </c>
      <c r="B5363" s="1" t="s">
        <v>39</v>
      </c>
      <c r="C5363" s="1">
        <v>655466.0</v>
      </c>
      <c r="D5363" s="1" t="s">
        <v>14</v>
      </c>
      <c r="E5363" s="1">
        <v>22.0</v>
      </c>
      <c r="F5363" s="1" t="s">
        <v>5386</v>
      </c>
      <c r="G5363" s="1">
        <v>1.05666304238</v>
      </c>
    </row>
    <row r="5364" ht="15.75" customHeight="1">
      <c r="A5364" s="1" t="str">
        <f t="shared" si="455"/>
        <v>GEMIN4</v>
      </c>
      <c r="B5364" s="1" t="s">
        <v>39</v>
      </c>
      <c r="C5364" s="1">
        <v>655269.0</v>
      </c>
      <c r="D5364" s="1" t="s">
        <v>14</v>
      </c>
      <c r="E5364" s="1">
        <v>24.0</v>
      </c>
      <c r="F5364" s="1" t="s">
        <v>5387</v>
      </c>
      <c r="G5364" s="1">
        <v>0.0343843910884</v>
      </c>
    </row>
    <row r="5365" ht="15.75" customHeight="1">
      <c r="A5365" s="1" t="str">
        <f t="shared" si="455"/>
        <v>GEMIN4</v>
      </c>
      <c r="B5365" s="1" t="s">
        <v>39</v>
      </c>
      <c r="C5365" s="1">
        <v>655475.0</v>
      </c>
      <c r="D5365" s="1" t="s">
        <v>14</v>
      </c>
      <c r="E5365" s="1">
        <v>24.0</v>
      </c>
      <c r="F5365" s="1" t="s">
        <v>5388</v>
      </c>
      <c r="G5365" s="1">
        <v>0.53181981344</v>
      </c>
    </row>
    <row r="5366" ht="15.75" customHeight="1">
      <c r="A5366" s="1" t="str">
        <f t="shared" si="455"/>
        <v>GEMIN4</v>
      </c>
      <c r="B5366" s="1" t="s">
        <v>39</v>
      </c>
      <c r="C5366" s="1">
        <v>655465.0</v>
      </c>
      <c r="D5366" s="1" t="s">
        <v>14</v>
      </c>
      <c r="E5366" s="1">
        <v>24.0</v>
      </c>
      <c r="F5366" s="1" t="s">
        <v>5389</v>
      </c>
      <c r="G5366" s="1">
        <v>0.321448660095</v>
      </c>
    </row>
    <row r="5367" ht="15.75" customHeight="1">
      <c r="A5367" s="1" t="str">
        <f t="shared" si="455"/>
        <v>GEMIN4</v>
      </c>
      <c r="B5367" s="1" t="s">
        <v>39</v>
      </c>
      <c r="C5367" s="1">
        <v>655308.0</v>
      </c>
      <c r="D5367" s="1" t="s">
        <v>14</v>
      </c>
      <c r="E5367" s="1">
        <v>23.0</v>
      </c>
      <c r="F5367" s="1" t="s">
        <v>5390</v>
      </c>
      <c r="G5367" s="1">
        <v>0.167148084877</v>
      </c>
    </row>
    <row r="5368" ht="15.75" customHeight="1">
      <c r="A5368" s="1" t="str">
        <f t="shared" si="455"/>
        <v>GEMIN4</v>
      </c>
      <c r="B5368" s="1" t="s">
        <v>39</v>
      </c>
      <c r="C5368" s="1">
        <v>655522.0</v>
      </c>
      <c r="D5368" s="1" t="s">
        <v>8</v>
      </c>
      <c r="E5368" s="1">
        <v>24.0</v>
      </c>
      <c r="F5368" s="1" t="s">
        <v>5391</v>
      </c>
      <c r="G5368" s="1">
        <v>0.0359151047026</v>
      </c>
    </row>
    <row r="5369" ht="15.75" customHeight="1">
      <c r="A5369" s="1" t="str">
        <f t="shared" si="455"/>
        <v>GEMIN4</v>
      </c>
      <c r="B5369" s="1" t="s">
        <v>39</v>
      </c>
      <c r="C5369" s="1">
        <v>655307.0</v>
      </c>
      <c r="D5369" s="1" t="s">
        <v>14</v>
      </c>
      <c r="E5369" s="1">
        <v>24.0</v>
      </c>
      <c r="F5369" s="1" t="s">
        <v>5392</v>
      </c>
      <c r="G5369" s="1">
        <v>0.355024013451</v>
      </c>
    </row>
    <row r="5370" ht="15.75" customHeight="1">
      <c r="A5370" s="1" t="str">
        <f t="shared" si="455"/>
        <v>GEMIN4</v>
      </c>
      <c r="B5370" s="1" t="s">
        <v>39</v>
      </c>
      <c r="C5370" s="1">
        <v>655392.0</v>
      </c>
      <c r="D5370" s="1" t="s">
        <v>8</v>
      </c>
      <c r="E5370" s="1">
        <v>24.0</v>
      </c>
      <c r="F5370" s="1" t="s">
        <v>5393</v>
      </c>
      <c r="G5370" s="1">
        <v>0.0160094054876</v>
      </c>
    </row>
    <row r="5371" ht="15.75" customHeight="1">
      <c r="A5371" s="1" t="str">
        <f t="shared" si="455"/>
        <v>GEMIN4</v>
      </c>
      <c r="B5371" s="1" t="s">
        <v>39</v>
      </c>
      <c r="C5371" s="1">
        <v>655422.0</v>
      </c>
      <c r="D5371" s="1" t="s">
        <v>8</v>
      </c>
      <c r="E5371" s="1">
        <v>23.0</v>
      </c>
      <c r="F5371" s="1" t="s">
        <v>5394</v>
      </c>
      <c r="G5371" s="1">
        <v>0.219536254073</v>
      </c>
    </row>
    <row r="5372" ht="15.75" customHeight="1">
      <c r="A5372" s="1" t="str">
        <f t="shared" si="455"/>
        <v>GEMIN4</v>
      </c>
      <c r="B5372" s="1" t="s">
        <v>39</v>
      </c>
      <c r="C5372" s="1">
        <v>655371.0</v>
      </c>
      <c r="D5372" s="1" t="s">
        <v>8</v>
      </c>
      <c r="E5372" s="1">
        <v>23.0</v>
      </c>
      <c r="F5372" s="1" t="s">
        <v>5395</v>
      </c>
      <c r="G5372" s="1">
        <v>1.41151714418</v>
      </c>
    </row>
    <row r="5373" ht="15.75" customHeight="1">
      <c r="A5373" s="1" t="str">
        <f t="shared" si="455"/>
        <v>GEMIN4</v>
      </c>
      <c r="B5373" s="1" t="s">
        <v>39</v>
      </c>
      <c r="C5373" s="1">
        <v>655244.0</v>
      </c>
      <c r="D5373" s="1" t="s">
        <v>8</v>
      </c>
      <c r="E5373" s="1">
        <v>24.0</v>
      </c>
      <c r="F5373" s="1" t="s">
        <v>5396</v>
      </c>
      <c r="G5373" s="1">
        <v>0.112332621714</v>
      </c>
    </row>
    <row r="5374" ht="15.75" customHeight="1">
      <c r="A5374" s="1" t="str">
        <f t="shared" si="455"/>
        <v>GEMIN4</v>
      </c>
      <c r="B5374" s="1" t="s">
        <v>39</v>
      </c>
      <c r="C5374" s="1">
        <v>655239.0</v>
      </c>
      <c r="D5374" s="1" t="s">
        <v>8</v>
      </c>
      <c r="E5374" s="1">
        <v>24.0</v>
      </c>
      <c r="F5374" s="1" t="s">
        <v>5397</v>
      </c>
      <c r="G5374" s="1">
        <v>-0.0131256914332</v>
      </c>
    </row>
    <row r="5375" ht="15.75" customHeight="1">
      <c r="A5375" s="1" t="str">
        <f t="shared" si="455"/>
        <v>GEMIN4</v>
      </c>
      <c r="B5375" s="1" t="s">
        <v>39</v>
      </c>
      <c r="C5375" s="1">
        <v>655487.0</v>
      </c>
      <c r="D5375" s="1" t="s">
        <v>8</v>
      </c>
      <c r="E5375" s="1">
        <v>24.0</v>
      </c>
      <c r="F5375" s="1" t="s">
        <v>5398</v>
      </c>
      <c r="G5375" s="1">
        <v>-0.0285131702593</v>
      </c>
    </row>
    <row r="5376" ht="15.75" customHeight="1">
      <c r="A5376" s="1" t="str">
        <f t="shared" ref="A5376:A5385" si="456">"GEMIN5"</f>
        <v>GEMIN5</v>
      </c>
      <c r="B5376" s="1" t="s">
        <v>987</v>
      </c>
      <c r="C5376" s="1">
        <v>1.54317514E8</v>
      </c>
      <c r="D5376" s="1" t="s">
        <v>14</v>
      </c>
      <c r="E5376" s="1">
        <v>23.0</v>
      </c>
      <c r="F5376" s="1" t="s">
        <v>5399</v>
      </c>
      <c r="G5376" s="1">
        <v>0.103494302736</v>
      </c>
    </row>
    <row r="5377" ht="15.75" customHeight="1">
      <c r="A5377" s="1" t="str">
        <f t="shared" si="456"/>
        <v>GEMIN5</v>
      </c>
      <c r="B5377" s="1" t="s">
        <v>987</v>
      </c>
      <c r="C5377" s="1">
        <v>1.54317762E8</v>
      </c>
      <c r="D5377" s="1" t="s">
        <v>14</v>
      </c>
      <c r="E5377" s="1">
        <v>23.0</v>
      </c>
      <c r="F5377" s="1" t="s">
        <v>5400</v>
      </c>
      <c r="G5377" s="1">
        <v>0.757877029934</v>
      </c>
    </row>
    <row r="5378" ht="15.75" customHeight="1">
      <c r="A5378" s="1" t="str">
        <f t="shared" si="456"/>
        <v>GEMIN5</v>
      </c>
      <c r="B5378" s="1" t="s">
        <v>987</v>
      </c>
      <c r="C5378" s="1">
        <v>1.54317664E8</v>
      </c>
      <c r="D5378" s="1" t="s">
        <v>14</v>
      </c>
      <c r="E5378" s="1">
        <v>23.0</v>
      </c>
      <c r="F5378" s="1" t="s">
        <v>5401</v>
      </c>
      <c r="G5378" s="1">
        <v>0.311824640614</v>
      </c>
    </row>
    <row r="5379" ht="15.75" customHeight="1">
      <c r="A5379" s="1" t="str">
        <f t="shared" si="456"/>
        <v>GEMIN5</v>
      </c>
      <c r="B5379" s="1" t="s">
        <v>987</v>
      </c>
      <c r="C5379" s="1">
        <v>1.54317538E8</v>
      </c>
      <c r="D5379" s="1" t="s">
        <v>14</v>
      </c>
      <c r="E5379" s="1">
        <v>22.0</v>
      </c>
      <c r="F5379" s="1" t="s">
        <v>5402</v>
      </c>
      <c r="G5379" s="1">
        <v>0.274405667393</v>
      </c>
    </row>
    <row r="5380" ht="15.75" customHeight="1">
      <c r="A5380" s="1" t="str">
        <f t="shared" si="456"/>
        <v>GEMIN5</v>
      </c>
      <c r="B5380" s="1" t="s">
        <v>987</v>
      </c>
      <c r="C5380" s="1">
        <v>1.54317675E8</v>
      </c>
      <c r="D5380" s="1" t="s">
        <v>8</v>
      </c>
      <c r="E5380" s="1">
        <v>24.0</v>
      </c>
      <c r="F5380" s="1" t="s">
        <v>5403</v>
      </c>
      <c r="G5380" s="1">
        <v>0.0331896643036</v>
      </c>
    </row>
    <row r="5381" ht="15.75" customHeight="1">
      <c r="A5381" s="1" t="str">
        <f t="shared" si="456"/>
        <v>GEMIN5</v>
      </c>
      <c r="B5381" s="1" t="s">
        <v>987</v>
      </c>
      <c r="C5381" s="1">
        <v>1.54317493E8</v>
      </c>
      <c r="D5381" s="1" t="s">
        <v>14</v>
      </c>
      <c r="E5381" s="1">
        <v>23.0</v>
      </c>
      <c r="F5381" s="1" t="s">
        <v>5404</v>
      </c>
      <c r="G5381" s="1">
        <v>0.301534545198</v>
      </c>
    </row>
    <row r="5382" ht="15.75" customHeight="1">
      <c r="A5382" s="1" t="str">
        <f t="shared" si="456"/>
        <v>GEMIN5</v>
      </c>
      <c r="B5382" s="1" t="s">
        <v>987</v>
      </c>
      <c r="C5382" s="1">
        <v>1.54317618E8</v>
      </c>
      <c r="D5382" s="1" t="s">
        <v>8</v>
      </c>
      <c r="E5382" s="1">
        <v>23.0</v>
      </c>
      <c r="F5382" s="1" t="s">
        <v>5405</v>
      </c>
      <c r="G5382" s="1">
        <v>0.663117230898</v>
      </c>
    </row>
    <row r="5383" ht="15.75" customHeight="1">
      <c r="A5383" s="1" t="str">
        <f t="shared" si="456"/>
        <v>GEMIN5</v>
      </c>
      <c r="B5383" s="1" t="s">
        <v>987</v>
      </c>
      <c r="C5383" s="1">
        <v>1.54317787E8</v>
      </c>
      <c r="D5383" s="1" t="s">
        <v>8</v>
      </c>
      <c r="E5383" s="1">
        <v>24.0</v>
      </c>
      <c r="F5383" s="1" t="s">
        <v>5406</v>
      </c>
      <c r="G5383" s="1">
        <v>0.168275663559</v>
      </c>
    </row>
    <row r="5384" ht="15.75" customHeight="1">
      <c r="A5384" s="1" t="str">
        <f t="shared" si="456"/>
        <v>GEMIN5</v>
      </c>
      <c r="B5384" s="1" t="s">
        <v>987</v>
      </c>
      <c r="C5384" s="1">
        <v>1.5431773E8</v>
      </c>
      <c r="D5384" s="1" t="s">
        <v>8</v>
      </c>
      <c r="E5384" s="1">
        <v>23.0</v>
      </c>
      <c r="F5384" s="1" t="s">
        <v>5407</v>
      </c>
      <c r="G5384" s="1">
        <v>1.57900573917</v>
      </c>
    </row>
    <row r="5385" ht="15.75" customHeight="1">
      <c r="A5385" s="1" t="str">
        <f t="shared" si="456"/>
        <v>GEMIN5</v>
      </c>
      <c r="B5385" s="1" t="s">
        <v>987</v>
      </c>
      <c r="C5385" s="1">
        <v>1.54317702E8</v>
      </c>
      <c r="D5385" s="1" t="s">
        <v>8</v>
      </c>
      <c r="E5385" s="1">
        <v>24.0</v>
      </c>
      <c r="F5385" s="1" t="s">
        <v>5408</v>
      </c>
      <c r="G5385" s="1">
        <v>0.475070782805</v>
      </c>
    </row>
    <row r="5386" ht="15.75" customHeight="1">
      <c r="A5386" s="1" t="str">
        <f t="shared" ref="A5386:A5395" si="457">"GEMIN8"</f>
        <v>GEMIN8</v>
      </c>
      <c r="B5386" s="1" t="s">
        <v>50</v>
      </c>
      <c r="C5386" s="1">
        <v>1.4048023E7</v>
      </c>
      <c r="D5386" s="1" t="s">
        <v>8</v>
      </c>
      <c r="E5386" s="1">
        <v>24.0</v>
      </c>
      <c r="F5386" s="1" t="s">
        <v>5409</v>
      </c>
      <c r="G5386" s="1">
        <v>0.0792322052228</v>
      </c>
    </row>
    <row r="5387" ht="15.75" customHeight="1">
      <c r="A5387" s="1" t="str">
        <f t="shared" si="457"/>
        <v>GEMIN8</v>
      </c>
      <c r="B5387" s="1" t="s">
        <v>50</v>
      </c>
      <c r="C5387" s="1">
        <v>1.4047737E7</v>
      </c>
      <c r="D5387" s="1" t="s">
        <v>14</v>
      </c>
      <c r="E5387" s="1">
        <v>23.0</v>
      </c>
      <c r="F5387" s="1" t="s">
        <v>5410</v>
      </c>
      <c r="G5387" s="1">
        <v>0.0698756272551</v>
      </c>
    </row>
    <row r="5388" ht="15.75" customHeight="1">
      <c r="A5388" s="1" t="str">
        <f t="shared" si="457"/>
        <v>GEMIN8</v>
      </c>
      <c r="B5388" s="1" t="s">
        <v>50</v>
      </c>
      <c r="C5388" s="1">
        <v>1.4047919E7</v>
      </c>
      <c r="D5388" s="1" t="s">
        <v>8</v>
      </c>
      <c r="E5388" s="1">
        <v>24.0</v>
      </c>
      <c r="F5388" s="1" t="s">
        <v>5411</v>
      </c>
      <c r="G5388" s="1">
        <v>0.900083775063</v>
      </c>
    </row>
    <row r="5389" ht="15.75" customHeight="1">
      <c r="A5389" s="1" t="str">
        <f t="shared" si="457"/>
        <v>GEMIN8</v>
      </c>
      <c r="B5389" s="1" t="s">
        <v>50</v>
      </c>
      <c r="C5389" s="1">
        <v>1.4047902E7</v>
      </c>
      <c r="D5389" s="1" t="s">
        <v>14</v>
      </c>
      <c r="E5389" s="1">
        <v>22.0</v>
      </c>
      <c r="F5389" s="1" t="s">
        <v>5412</v>
      </c>
      <c r="G5389" s="1">
        <v>1.19647217855</v>
      </c>
    </row>
    <row r="5390" ht="15.75" customHeight="1">
      <c r="A5390" s="1" t="str">
        <f t="shared" si="457"/>
        <v>GEMIN8</v>
      </c>
      <c r="B5390" s="1" t="s">
        <v>50</v>
      </c>
      <c r="C5390" s="1">
        <v>1.4047987E7</v>
      </c>
      <c r="D5390" s="1" t="s">
        <v>14</v>
      </c>
      <c r="E5390" s="1">
        <v>24.0</v>
      </c>
      <c r="F5390" s="1" t="s">
        <v>5413</v>
      </c>
      <c r="G5390" s="1">
        <v>0.903444046388</v>
      </c>
    </row>
    <row r="5391" ht="15.75" customHeight="1">
      <c r="A5391" s="1" t="str">
        <f t="shared" si="457"/>
        <v>GEMIN8</v>
      </c>
      <c r="B5391" s="1" t="s">
        <v>50</v>
      </c>
      <c r="C5391" s="1">
        <v>1.4048005E7</v>
      </c>
      <c r="D5391" s="1" t="s">
        <v>14</v>
      </c>
      <c r="E5391" s="1">
        <v>23.0</v>
      </c>
      <c r="F5391" s="1" t="s">
        <v>5414</v>
      </c>
      <c r="G5391" s="1">
        <v>0.0524441557472</v>
      </c>
    </row>
    <row r="5392" ht="15.75" customHeight="1">
      <c r="A5392" s="1" t="str">
        <f t="shared" si="457"/>
        <v>GEMIN8</v>
      </c>
      <c r="B5392" s="1" t="s">
        <v>50</v>
      </c>
      <c r="C5392" s="1">
        <v>1.4048031E7</v>
      </c>
      <c r="D5392" s="1" t="s">
        <v>14</v>
      </c>
      <c r="E5392" s="1">
        <v>21.0</v>
      </c>
      <c r="F5392" s="1" t="s">
        <v>5415</v>
      </c>
      <c r="G5392" s="1">
        <v>0.0842268994449</v>
      </c>
    </row>
    <row r="5393" ht="15.75" customHeight="1">
      <c r="A5393" s="1" t="str">
        <f t="shared" si="457"/>
        <v>GEMIN8</v>
      </c>
      <c r="B5393" s="1" t="s">
        <v>50</v>
      </c>
      <c r="C5393" s="1">
        <v>1.4047862E7</v>
      </c>
      <c r="D5393" s="1" t="s">
        <v>8</v>
      </c>
      <c r="E5393" s="1">
        <v>24.0</v>
      </c>
      <c r="F5393" s="1" t="s">
        <v>5416</v>
      </c>
      <c r="G5393" s="1">
        <v>0.509142676718</v>
      </c>
    </row>
    <row r="5394" ht="15.75" customHeight="1">
      <c r="A5394" s="1" t="str">
        <f t="shared" si="457"/>
        <v>GEMIN8</v>
      </c>
      <c r="B5394" s="1" t="s">
        <v>50</v>
      </c>
      <c r="C5394" s="1">
        <v>1.4048026E7</v>
      </c>
      <c r="D5394" s="1" t="s">
        <v>14</v>
      </c>
      <c r="E5394" s="1">
        <v>22.0</v>
      </c>
      <c r="F5394" s="1" t="s">
        <v>5417</v>
      </c>
      <c r="G5394" s="1">
        <v>0.00717044379139</v>
      </c>
    </row>
    <row r="5395" ht="15.75" customHeight="1">
      <c r="A5395" s="1" t="str">
        <f t="shared" si="457"/>
        <v>GEMIN8</v>
      </c>
      <c r="B5395" s="1" t="s">
        <v>50</v>
      </c>
      <c r="C5395" s="1">
        <v>1.404804E7</v>
      </c>
      <c r="D5395" s="1" t="s">
        <v>14</v>
      </c>
      <c r="E5395" s="1">
        <v>24.0</v>
      </c>
      <c r="F5395" s="1" t="s">
        <v>5418</v>
      </c>
      <c r="G5395" s="1">
        <v>-0.0476620424706</v>
      </c>
    </row>
    <row r="5396" ht="15.75" customHeight="1">
      <c r="A5396" s="1" t="str">
        <f t="shared" ref="A5396:A5405" si="458">"GFER"</f>
        <v>GFER</v>
      </c>
      <c r="B5396" s="1" t="s">
        <v>7</v>
      </c>
      <c r="C5396" s="1">
        <v>2034422.0</v>
      </c>
      <c r="D5396" s="1" t="s">
        <v>14</v>
      </c>
      <c r="E5396" s="1">
        <v>24.0</v>
      </c>
      <c r="F5396" s="1" t="s">
        <v>5419</v>
      </c>
      <c r="G5396" s="1">
        <v>0.797259498863</v>
      </c>
    </row>
    <row r="5397" ht="15.75" customHeight="1">
      <c r="A5397" s="1" t="str">
        <f t="shared" si="458"/>
        <v>GFER</v>
      </c>
      <c r="B5397" s="1" t="s">
        <v>7</v>
      </c>
      <c r="C5397" s="1">
        <v>2034309.0</v>
      </c>
      <c r="D5397" s="1" t="s">
        <v>14</v>
      </c>
      <c r="E5397" s="1">
        <v>24.0</v>
      </c>
      <c r="F5397" s="1" t="s">
        <v>5420</v>
      </c>
      <c r="G5397" s="1">
        <v>0.539013856961</v>
      </c>
    </row>
    <row r="5398" ht="15.75" customHeight="1">
      <c r="A5398" s="1" t="str">
        <f t="shared" si="458"/>
        <v>GFER</v>
      </c>
      <c r="B5398" s="1" t="s">
        <v>7</v>
      </c>
      <c r="C5398" s="1">
        <v>2034280.0</v>
      </c>
      <c r="D5398" s="1" t="s">
        <v>14</v>
      </c>
      <c r="E5398" s="1">
        <v>24.0</v>
      </c>
      <c r="F5398" s="1" t="s">
        <v>5421</v>
      </c>
      <c r="G5398" s="1">
        <v>0.265642184915</v>
      </c>
    </row>
    <row r="5399" ht="15.75" customHeight="1">
      <c r="A5399" s="1" t="str">
        <f t="shared" si="458"/>
        <v>GFER</v>
      </c>
      <c r="B5399" s="1" t="s">
        <v>7</v>
      </c>
      <c r="C5399" s="1">
        <v>2034323.0</v>
      </c>
      <c r="D5399" s="1" t="s">
        <v>14</v>
      </c>
      <c r="E5399" s="1">
        <v>24.0</v>
      </c>
      <c r="F5399" s="1" t="s">
        <v>5422</v>
      </c>
      <c r="G5399" s="1">
        <v>0.00724144159673</v>
      </c>
    </row>
    <row r="5400" ht="15.75" customHeight="1">
      <c r="A5400" s="1" t="str">
        <f t="shared" si="458"/>
        <v>GFER</v>
      </c>
      <c r="B5400" s="1" t="s">
        <v>7</v>
      </c>
      <c r="C5400" s="1">
        <v>2034403.0</v>
      </c>
      <c r="D5400" s="1" t="s">
        <v>8</v>
      </c>
      <c r="E5400" s="1">
        <v>24.0</v>
      </c>
      <c r="F5400" s="1" t="s">
        <v>5423</v>
      </c>
      <c r="G5400" s="1">
        <v>0.0500468331459</v>
      </c>
    </row>
    <row r="5401" ht="15.75" customHeight="1">
      <c r="A5401" s="1" t="str">
        <f t="shared" si="458"/>
        <v>GFER</v>
      </c>
      <c r="B5401" s="1" t="s">
        <v>7</v>
      </c>
      <c r="C5401" s="1">
        <v>2034204.0</v>
      </c>
      <c r="D5401" s="1" t="s">
        <v>8</v>
      </c>
      <c r="E5401" s="1">
        <v>23.0</v>
      </c>
      <c r="F5401" s="1" t="s">
        <v>5424</v>
      </c>
      <c r="G5401" s="1">
        <v>0.0261934099325</v>
      </c>
    </row>
    <row r="5402" ht="15.75" customHeight="1">
      <c r="A5402" s="1" t="str">
        <f t="shared" si="458"/>
        <v>GFER</v>
      </c>
      <c r="B5402" s="1" t="s">
        <v>7</v>
      </c>
      <c r="C5402" s="1">
        <v>2034186.0</v>
      </c>
      <c r="D5402" s="1" t="s">
        <v>8</v>
      </c>
      <c r="E5402" s="1">
        <v>24.0</v>
      </c>
      <c r="F5402" s="1" t="s">
        <v>5425</v>
      </c>
      <c r="G5402" s="1">
        <v>0.249026879529</v>
      </c>
    </row>
    <row r="5403" ht="15.75" customHeight="1">
      <c r="A5403" s="1" t="str">
        <f t="shared" si="458"/>
        <v>GFER</v>
      </c>
      <c r="B5403" s="1" t="s">
        <v>7</v>
      </c>
      <c r="C5403" s="1">
        <v>2034253.0</v>
      </c>
      <c r="D5403" s="1" t="s">
        <v>14</v>
      </c>
      <c r="E5403" s="1">
        <v>23.0</v>
      </c>
      <c r="F5403" s="1" t="s">
        <v>5426</v>
      </c>
      <c r="G5403" s="1">
        <v>1.66372664418</v>
      </c>
    </row>
    <row r="5404" ht="15.75" customHeight="1">
      <c r="A5404" s="1" t="str">
        <f t="shared" si="458"/>
        <v>GFER</v>
      </c>
      <c r="B5404" s="1" t="s">
        <v>7</v>
      </c>
      <c r="C5404" s="1">
        <v>2034195.0</v>
      </c>
      <c r="D5404" s="1" t="s">
        <v>8</v>
      </c>
      <c r="E5404" s="1">
        <v>24.0</v>
      </c>
      <c r="F5404" s="1" t="s">
        <v>5427</v>
      </c>
      <c r="G5404" s="1">
        <v>0.0182090145616</v>
      </c>
    </row>
    <row r="5405" ht="15.75" customHeight="1">
      <c r="A5405" s="1" t="str">
        <f t="shared" si="458"/>
        <v>GFER</v>
      </c>
      <c r="B5405" s="1" t="s">
        <v>7</v>
      </c>
      <c r="C5405" s="1">
        <v>2034374.0</v>
      </c>
      <c r="D5405" s="1" t="s">
        <v>8</v>
      </c>
      <c r="E5405" s="1">
        <v>24.0</v>
      </c>
      <c r="F5405" s="1" t="s">
        <v>5428</v>
      </c>
      <c r="G5405" s="1">
        <v>-0.00762910436917</v>
      </c>
    </row>
    <row r="5406" ht="15.75" customHeight="1">
      <c r="A5406" s="1" t="str">
        <f t="shared" ref="A5406:A5430" si="459">"GFI1B"</f>
        <v>GFI1B</v>
      </c>
      <c r="B5406" s="1" t="s">
        <v>298</v>
      </c>
      <c r="C5406" s="1">
        <v>1.35854273E8</v>
      </c>
      <c r="D5406" s="1" t="s">
        <v>8</v>
      </c>
      <c r="E5406" s="1">
        <v>24.0</v>
      </c>
      <c r="F5406" s="1" t="s">
        <v>5429</v>
      </c>
      <c r="G5406" s="1">
        <v>0.215242290873</v>
      </c>
    </row>
    <row r="5407" ht="15.75" customHeight="1">
      <c r="A5407" s="1" t="str">
        <f t="shared" si="459"/>
        <v>GFI1B</v>
      </c>
      <c r="B5407" s="1" t="s">
        <v>298</v>
      </c>
      <c r="C5407" s="1">
        <v>1.35862117E8</v>
      </c>
      <c r="D5407" s="1" t="s">
        <v>8</v>
      </c>
      <c r="E5407" s="1">
        <v>24.0</v>
      </c>
      <c r="F5407" s="1" t="s">
        <v>5430</v>
      </c>
      <c r="G5407" s="1">
        <v>0.00642045134536</v>
      </c>
    </row>
    <row r="5408" ht="15.75" customHeight="1">
      <c r="A5408" s="1" t="str">
        <f t="shared" si="459"/>
        <v>GFI1B</v>
      </c>
      <c r="B5408" s="1" t="s">
        <v>298</v>
      </c>
      <c r="C5408" s="1">
        <v>1.35854157E8</v>
      </c>
      <c r="D5408" s="1" t="s">
        <v>8</v>
      </c>
      <c r="E5408" s="1">
        <v>25.0</v>
      </c>
      <c r="F5408" s="1" t="s">
        <v>5431</v>
      </c>
      <c r="G5408" s="1">
        <v>0.729050635116</v>
      </c>
    </row>
    <row r="5409" ht="15.75" customHeight="1">
      <c r="A5409" s="1" t="str">
        <f t="shared" si="459"/>
        <v>GFI1B</v>
      </c>
      <c r="B5409" s="1" t="s">
        <v>298</v>
      </c>
      <c r="C5409" s="1">
        <v>1.35821154E8</v>
      </c>
      <c r="D5409" s="1" t="s">
        <v>8</v>
      </c>
      <c r="E5409" s="1">
        <v>24.0</v>
      </c>
      <c r="F5409" s="1" t="s">
        <v>5432</v>
      </c>
      <c r="G5409" s="1">
        <v>0.0198128930331</v>
      </c>
    </row>
    <row r="5410" ht="15.75" customHeight="1">
      <c r="A5410" s="1" t="str">
        <f t="shared" si="459"/>
        <v>GFI1B</v>
      </c>
      <c r="B5410" s="1" t="s">
        <v>298</v>
      </c>
      <c r="C5410" s="1">
        <v>1.35820893E8</v>
      </c>
      <c r="D5410" s="1" t="s">
        <v>8</v>
      </c>
      <c r="E5410" s="1">
        <v>24.0</v>
      </c>
      <c r="F5410" s="1" t="s">
        <v>5433</v>
      </c>
      <c r="G5410" s="1">
        <v>0.0288272128544</v>
      </c>
    </row>
    <row r="5411" ht="15.75" customHeight="1">
      <c r="A5411" s="1" t="str">
        <f t="shared" si="459"/>
        <v>GFI1B</v>
      </c>
      <c r="B5411" s="1" t="s">
        <v>298</v>
      </c>
      <c r="C5411" s="1">
        <v>1.35854181E8</v>
      </c>
      <c r="D5411" s="1" t="s">
        <v>8</v>
      </c>
      <c r="E5411" s="1">
        <v>24.0</v>
      </c>
      <c r="F5411" s="1" t="s">
        <v>5434</v>
      </c>
      <c r="G5411" s="1">
        <v>0.737857455004</v>
      </c>
    </row>
    <row r="5412" ht="15.75" customHeight="1">
      <c r="A5412" s="1" t="str">
        <f t="shared" si="459"/>
        <v>GFI1B</v>
      </c>
      <c r="B5412" s="1" t="s">
        <v>298</v>
      </c>
      <c r="C5412" s="1">
        <v>1.35821021E8</v>
      </c>
      <c r="D5412" s="1" t="s">
        <v>14</v>
      </c>
      <c r="E5412" s="1">
        <v>24.0</v>
      </c>
      <c r="F5412" s="1" t="s">
        <v>5435</v>
      </c>
      <c r="G5412" s="1">
        <v>0.0365343353859</v>
      </c>
    </row>
    <row r="5413" ht="15.75" customHeight="1">
      <c r="A5413" s="1" t="str">
        <f t="shared" si="459"/>
        <v>GFI1B</v>
      </c>
      <c r="B5413" s="1" t="s">
        <v>298</v>
      </c>
      <c r="C5413" s="1">
        <v>1.35862154E8</v>
      </c>
      <c r="D5413" s="1" t="s">
        <v>8</v>
      </c>
      <c r="E5413" s="1">
        <v>24.0</v>
      </c>
      <c r="F5413" s="1" t="s">
        <v>5436</v>
      </c>
      <c r="G5413" s="1">
        <v>0.0927867859831</v>
      </c>
    </row>
    <row r="5414" ht="15.75" customHeight="1">
      <c r="A5414" s="1" t="str">
        <f t="shared" si="459"/>
        <v>GFI1B</v>
      </c>
      <c r="B5414" s="1" t="s">
        <v>298</v>
      </c>
      <c r="C5414" s="1">
        <v>1.35862159E8</v>
      </c>
      <c r="D5414" s="1" t="s">
        <v>8</v>
      </c>
      <c r="E5414" s="1">
        <v>24.0</v>
      </c>
      <c r="F5414" s="1" t="s">
        <v>5437</v>
      </c>
      <c r="G5414" s="1">
        <v>-0.0265639852209</v>
      </c>
    </row>
    <row r="5415" ht="15.75" customHeight="1">
      <c r="A5415" s="1" t="str">
        <f t="shared" si="459"/>
        <v>GFI1B</v>
      </c>
      <c r="B5415" s="1" t="s">
        <v>298</v>
      </c>
      <c r="C5415" s="1">
        <v>1.35862188E8</v>
      </c>
      <c r="D5415" s="1" t="s">
        <v>8</v>
      </c>
      <c r="E5415" s="1">
        <v>25.0</v>
      </c>
      <c r="F5415" s="1" t="s">
        <v>5438</v>
      </c>
      <c r="G5415" s="1">
        <v>-0.0441012956808</v>
      </c>
    </row>
    <row r="5416" ht="15.75" customHeight="1">
      <c r="A5416" s="1" t="str">
        <f t="shared" si="459"/>
        <v>GFI1B</v>
      </c>
      <c r="B5416" s="1" t="s">
        <v>298</v>
      </c>
      <c r="C5416" s="1">
        <v>1.35862242E8</v>
      </c>
      <c r="D5416" s="1" t="s">
        <v>8</v>
      </c>
      <c r="E5416" s="1">
        <v>24.0</v>
      </c>
      <c r="F5416" s="1" t="s">
        <v>5439</v>
      </c>
      <c r="G5416" s="1">
        <v>0.0662860452165</v>
      </c>
    </row>
    <row r="5417" ht="15.75" customHeight="1">
      <c r="A5417" s="1" t="str">
        <f t="shared" si="459"/>
        <v>GFI1B</v>
      </c>
      <c r="B5417" s="1" t="s">
        <v>298</v>
      </c>
      <c r="C5417" s="1">
        <v>1.35820926E8</v>
      </c>
      <c r="D5417" s="1" t="s">
        <v>14</v>
      </c>
      <c r="E5417" s="1">
        <v>24.0</v>
      </c>
      <c r="F5417" s="1" t="s">
        <v>5440</v>
      </c>
      <c r="G5417" s="1">
        <v>0.0663733681299</v>
      </c>
    </row>
    <row r="5418" ht="15.75" customHeight="1">
      <c r="A5418" s="1" t="str">
        <f t="shared" si="459"/>
        <v>GFI1B</v>
      </c>
      <c r="B5418" s="1" t="s">
        <v>298</v>
      </c>
      <c r="C5418" s="1">
        <v>1.35820943E8</v>
      </c>
      <c r="D5418" s="1" t="s">
        <v>14</v>
      </c>
      <c r="E5418" s="1">
        <v>23.0</v>
      </c>
      <c r="F5418" s="1" t="s">
        <v>5441</v>
      </c>
      <c r="G5418" s="1">
        <v>-0.00385512357988</v>
      </c>
    </row>
    <row r="5419" ht="15.75" customHeight="1">
      <c r="A5419" s="1" t="str">
        <f t="shared" si="459"/>
        <v>GFI1B</v>
      </c>
      <c r="B5419" s="1" t="s">
        <v>298</v>
      </c>
      <c r="C5419" s="1">
        <v>1.35854202E8</v>
      </c>
      <c r="D5419" s="1" t="s">
        <v>8</v>
      </c>
      <c r="E5419" s="1">
        <v>24.0</v>
      </c>
      <c r="F5419" s="1" t="s">
        <v>5442</v>
      </c>
      <c r="G5419" s="1">
        <v>0.075235386835</v>
      </c>
    </row>
    <row r="5420" ht="15.75" customHeight="1">
      <c r="A5420" s="1" t="str">
        <f t="shared" si="459"/>
        <v>GFI1B</v>
      </c>
      <c r="B5420" s="1" t="s">
        <v>298</v>
      </c>
      <c r="C5420" s="1">
        <v>1.35821032E8</v>
      </c>
      <c r="D5420" s="1" t="s">
        <v>14</v>
      </c>
      <c r="E5420" s="1">
        <v>23.0</v>
      </c>
      <c r="F5420" s="1" t="s">
        <v>5443</v>
      </c>
      <c r="G5420" s="1">
        <v>0.0290742375451</v>
      </c>
    </row>
    <row r="5421" ht="15.75" customHeight="1">
      <c r="A5421" s="1" t="str">
        <f t="shared" si="459"/>
        <v>GFI1B</v>
      </c>
      <c r="B5421" s="1" t="s">
        <v>298</v>
      </c>
      <c r="C5421" s="1">
        <v>1.35854375E8</v>
      </c>
      <c r="D5421" s="1" t="s">
        <v>14</v>
      </c>
      <c r="E5421" s="1">
        <v>24.0</v>
      </c>
      <c r="F5421" s="1" t="s">
        <v>5444</v>
      </c>
      <c r="G5421" s="1">
        <v>0.0223055960409</v>
      </c>
    </row>
    <row r="5422" ht="15.75" customHeight="1">
      <c r="A5422" s="1" t="str">
        <f t="shared" si="459"/>
        <v>GFI1B</v>
      </c>
      <c r="B5422" s="1" t="s">
        <v>298</v>
      </c>
      <c r="C5422" s="1">
        <v>1.35854196E8</v>
      </c>
      <c r="D5422" s="1" t="s">
        <v>14</v>
      </c>
      <c r="E5422" s="1">
        <v>23.0</v>
      </c>
      <c r="F5422" s="1" t="s">
        <v>5445</v>
      </c>
      <c r="G5422" s="1">
        <v>1.27461971753</v>
      </c>
    </row>
    <row r="5423" ht="15.75" customHeight="1">
      <c r="A5423" s="1" t="str">
        <f t="shared" si="459"/>
        <v>GFI1B</v>
      </c>
      <c r="B5423" s="1" t="s">
        <v>298</v>
      </c>
      <c r="C5423" s="1">
        <v>1.35854187E8</v>
      </c>
      <c r="D5423" s="1" t="s">
        <v>14</v>
      </c>
      <c r="E5423" s="1">
        <v>23.0</v>
      </c>
      <c r="F5423" s="1" t="s">
        <v>5446</v>
      </c>
      <c r="G5423" s="1">
        <v>0.964215701522</v>
      </c>
    </row>
    <row r="5424" ht="15.75" customHeight="1">
      <c r="A5424" s="1" t="str">
        <f t="shared" si="459"/>
        <v>GFI1B</v>
      </c>
      <c r="B5424" s="1" t="s">
        <v>298</v>
      </c>
      <c r="C5424" s="1">
        <v>1.35862229E8</v>
      </c>
      <c r="D5424" s="1" t="s">
        <v>14</v>
      </c>
      <c r="E5424" s="1">
        <v>24.0</v>
      </c>
      <c r="F5424" s="1" t="s">
        <v>5447</v>
      </c>
      <c r="G5424" s="1">
        <v>-0.0388347850894</v>
      </c>
    </row>
    <row r="5425" ht="15.75" customHeight="1">
      <c r="A5425" s="1" t="str">
        <f t="shared" si="459"/>
        <v>GFI1B</v>
      </c>
      <c r="B5425" s="1" t="s">
        <v>298</v>
      </c>
      <c r="C5425" s="1">
        <v>1.35862204E8</v>
      </c>
      <c r="D5425" s="1" t="s">
        <v>14</v>
      </c>
      <c r="E5425" s="1">
        <v>24.0</v>
      </c>
      <c r="F5425" s="1" t="s">
        <v>5448</v>
      </c>
      <c r="G5425" s="1">
        <v>-0.0518504440462</v>
      </c>
    </row>
    <row r="5426" ht="15.75" customHeight="1">
      <c r="A5426" s="1" t="str">
        <f t="shared" si="459"/>
        <v>GFI1B</v>
      </c>
      <c r="B5426" s="1" t="s">
        <v>298</v>
      </c>
      <c r="C5426" s="1">
        <v>1.35862145E8</v>
      </c>
      <c r="D5426" s="1" t="s">
        <v>14</v>
      </c>
      <c r="E5426" s="1">
        <v>22.0</v>
      </c>
      <c r="F5426" s="1" t="s">
        <v>5449</v>
      </c>
      <c r="G5426" s="1">
        <v>0.0330733509855</v>
      </c>
    </row>
    <row r="5427" ht="15.75" customHeight="1">
      <c r="A5427" s="1" t="str">
        <f t="shared" si="459"/>
        <v>GFI1B</v>
      </c>
      <c r="B5427" s="1" t="s">
        <v>298</v>
      </c>
      <c r="C5427" s="1">
        <v>1.35862297E8</v>
      </c>
      <c r="D5427" s="1" t="s">
        <v>14</v>
      </c>
      <c r="E5427" s="1">
        <v>24.0</v>
      </c>
      <c r="F5427" s="1" t="s">
        <v>5450</v>
      </c>
      <c r="G5427" s="1">
        <v>0.0498605128811</v>
      </c>
    </row>
    <row r="5428" ht="15.75" customHeight="1">
      <c r="A5428" s="1" t="str">
        <f t="shared" si="459"/>
        <v>GFI1B</v>
      </c>
      <c r="B5428" s="1" t="s">
        <v>298</v>
      </c>
      <c r="C5428" s="1">
        <v>1.35854343E8</v>
      </c>
      <c r="D5428" s="1" t="s">
        <v>14</v>
      </c>
      <c r="E5428" s="1">
        <v>25.0</v>
      </c>
      <c r="F5428" s="1" t="s">
        <v>5451</v>
      </c>
      <c r="G5428" s="1">
        <v>0.227897685829</v>
      </c>
    </row>
    <row r="5429" ht="15.75" customHeight="1">
      <c r="A5429" s="1" t="str">
        <f t="shared" si="459"/>
        <v>GFI1B</v>
      </c>
      <c r="B5429" s="1" t="s">
        <v>298</v>
      </c>
      <c r="C5429" s="1">
        <v>1.35854287E8</v>
      </c>
      <c r="D5429" s="1" t="s">
        <v>14</v>
      </c>
      <c r="E5429" s="1">
        <v>23.0</v>
      </c>
      <c r="F5429" s="1" t="s">
        <v>5452</v>
      </c>
      <c r="G5429" s="1">
        <v>0.0418576478026</v>
      </c>
    </row>
    <row r="5430" ht="15.75" customHeight="1">
      <c r="A5430" s="1" t="str">
        <f t="shared" si="459"/>
        <v>GFI1B</v>
      </c>
      <c r="B5430" s="1" t="s">
        <v>298</v>
      </c>
      <c r="C5430" s="1">
        <v>1.35854213E8</v>
      </c>
      <c r="D5430" s="1" t="s">
        <v>14</v>
      </c>
      <c r="E5430" s="1">
        <v>24.0</v>
      </c>
      <c r="F5430" s="1" t="s">
        <v>5453</v>
      </c>
      <c r="G5430" s="1">
        <v>0.761164580943</v>
      </c>
    </row>
    <row r="5431" ht="15.75" customHeight="1">
      <c r="A5431" s="1" t="str">
        <f t="shared" ref="A5431:A5440" si="460">"GFPT1"</f>
        <v>GFPT1</v>
      </c>
      <c r="B5431" s="1" t="s">
        <v>256</v>
      </c>
      <c r="C5431" s="1">
        <v>6.9614296E7</v>
      </c>
      <c r="D5431" s="1" t="s">
        <v>14</v>
      </c>
      <c r="E5431" s="1">
        <v>23.0</v>
      </c>
      <c r="F5431" s="1" t="s">
        <v>5454</v>
      </c>
      <c r="G5431" s="1">
        <v>0.315841958309</v>
      </c>
    </row>
    <row r="5432" ht="15.75" customHeight="1">
      <c r="A5432" s="1" t="str">
        <f t="shared" si="460"/>
        <v>GFPT1</v>
      </c>
      <c r="B5432" s="1" t="s">
        <v>256</v>
      </c>
      <c r="C5432" s="1">
        <v>6.9614161E7</v>
      </c>
      <c r="D5432" s="1" t="s">
        <v>8</v>
      </c>
      <c r="E5432" s="1">
        <v>24.0</v>
      </c>
      <c r="F5432" s="1" t="s">
        <v>5455</v>
      </c>
      <c r="G5432" s="1">
        <v>0.387429005173</v>
      </c>
    </row>
    <row r="5433" ht="15.75" customHeight="1">
      <c r="A5433" s="1" t="str">
        <f t="shared" si="460"/>
        <v>GFPT1</v>
      </c>
      <c r="B5433" s="1" t="s">
        <v>256</v>
      </c>
      <c r="C5433" s="1">
        <v>6.9614299E7</v>
      </c>
      <c r="D5433" s="1" t="s">
        <v>8</v>
      </c>
      <c r="E5433" s="1">
        <v>24.0</v>
      </c>
      <c r="F5433" s="1" t="s">
        <v>5456</v>
      </c>
      <c r="G5433" s="1">
        <v>0.272921381473</v>
      </c>
    </row>
    <row r="5434" ht="15.75" customHeight="1">
      <c r="A5434" s="1" t="str">
        <f t="shared" si="460"/>
        <v>GFPT1</v>
      </c>
      <c r="B5434" s="1" t="s">
        <v>256</v>
      </c>
      <c r="C5434" s="1">
        <v>6.9614165E7</v>
      </c>
      <c r="D5434" s="1" t="s">
        <v>14</v>
      </c>
      <c r="E5434" s="1">
        <v>24.0</v>
      </c>
      <c r="F5434" s="1" t="s">
        <v>5457</v>
      </c>
      <c r="G5434" s="1">
        <v>0.103786117431</v>
      </c>
    </row>
    <row r="5435" ht="15.75" customHeight="1">
      <c r="A5435" s="1" t="str">
        <f t="shared" si="460"/>
        <v>GFPT1</v>
      </c>
      <c r="B5435" s="1" t="s">
        <v>256</v>
      </c>
      <c r="C5435" s="1">
        <v>6.9614233E7</v>
      </c>
      <c r="D5435" s="1" t="s">
        <v>14</v>
      </c>
      <c r="E5435" s="1">
        <v>24.0</v>
      </c>
      <c r="F5435" s="1" t="s">
        <v>5458</v>
      </c>
      <c r="G5435" s="1">
        <v>0.0636236782107</v>
      </c>
    </row>
    <row r="5436" ht="15.75" customHeight="1">
      <c r="A5436" s="1" t="str">
        <f t="shared" si="460"/>
        <v>GFPT1</v>
      </c>
      <c r="B5436" s="1" t="s">
        <v>256</v>
      </c>
      <c r="C5436" s="1">
        <v>6.9614256E7</v>
      </c>
      <c r="D5436" s="1" t="s">
        <v>14</v>
      </c>
      <c r="E5436" s="1">
        <v>24.0</v>
      </c>
      <c r="F5436" s="1" t="s">
        <v>5459</v>
      </c>
      <c r="G5436" s="1">
        <v>0.224276598465</v>
      </c>
    </row>
    <row r="5437" ht="15.75" customHeight="1">
      <c r="A5437" s="1" t="str">
        <f t="shared" si="460"/>
        <v>GFPT1</v>
      </c>
      <c r="B5437" s="1" t="s">
        <v>256</v>
      </c>
      <c r="C5437" s="1">
        <v>6.9614152E7</v>
      </c>
      <c r="D5437" s="1" t="s">
        <v>8</v>
      </c>
      <c r="E5437" s="1">
        <v>24.0</v>
      </c>
      <c r="F5437" s="1" t="s">
        <v>5460</v>
      </c>
      <c r="G5437" s="1">
        <v>0.278256285251</v>
      </c>
    </row>
    <row r="5438" ht="15.75" customHeight="1">
      <c r="A5438" s="1" t="str">
        <f t="shared" si="460"/>
        <v>GFPT1</v>
      </c>
      <c r="B5438" s="1" t="s">
        <v>256</v>
      </c>
      <c r="C5438" s="1">
        <v>6.9614328E7</v>
      </c>
      <c r="D5438" s="1" t="s">
        <v>14</v>
      </c>
      <c r="E5438" s="1">
        <v>23.0</v>
      </c>
      <c r="F5438" s="1" t="s">
        <v>5461</v>
      </c>
      <c r="G5438" s="1">
        <v>1.7200853577</v>
      </c>
    </row>
    <row r="5439" ht="15.75" customHeight="1">
      <c r="A5439" s="1" t="str">
        <f t="shared" si="460"/>
        <v>GFPT1</v>
      </c>
      <c r="B5439" s="1" t="s">
        <v>256</v>
      </c>
      <c r="C5439" s="1">
        <v>6.9614105E7</v>
      </c>
      <c r="D5439" s="1" t="s">
        <v>8</v>
      </c>
      <c r="E5439" s="1">
        <v>24.0</v>
      </c>
      <c r="F5439" s="1" t="s">
        <v>5462</v>
      </c>
      <c r="G5439" s="1">
        <v>0.261372404054</v>
      </c>
    </row>
    <row r="5440" ht="15.75" customHeight="1">
      <c r="A5440" s="1" t="str">
        <f t="shared" si="460"/>
        <v>GFPT1</v>
      </c>
      <c r="B5440" s="1" t="s">
        <v>256</v>
      </c>
      <c r="C5440" s="1">
        <v>6.9614128E7</v>
      </c>
      <c r="D5440" s="1" t="s">
        <v>8</v>
      </c>
      <c r="E5440" s="1">
        <v>24.0</v>
      </c>
      <c r="F5440" s="1" t="s">
        <v>5463</v>
      </c>
      <c r="G5440" s="1">
        <v>0.89248563713</v>
      </c>
    </row>
    <row r="5441" ht="15.75" customHeight="1">
      <c r="A5441" s="1" t="str">
        <f t="shared" ref="A5441:A5449" si="461">"GHITM"</f>
        <v>GHITM</v>
      </c>
      <c r="B5441" s="1" t="s">
        <v>176</v>
      </c>
      <c r="C5441" s="1">
        <v>8.5899404E7</v>
      </c>
      <c r="D5441" s="1" t="s">
        <v>8</v>
      </c>
      <c r="E5441" s="1">
        <v>22.0</v>
      </c>
      <c r="F5441" s="1" t="s">
        <v>5464</v>
      </c>
      <c r="G5441" s="1">
        <v>0.522321101502</v>
      </c>
    </row>
    <row r="5442" ht="15.75" customHeight="1">
      <c r="A5442" s="1" t="str">
        <f t="shared" si="461"/>
        <v>GHITM</v>
      </c>
      <c r="B5442" s="1" t="s">
        <v>176</v>
      </c>
      <c r="C5442" s="1">
        <v>8.5899155E7</v>
      </c>
      <c r="D5442" s="1" t="s">
        <v>8</v>
      </c>
      <c r="E5442" s="1">
        <v>23.0</v>
      </c>
      <c r="F5442" s="1" t="s">
        <v>5465</v>
      </c>
      <c r="G5442" s="1">
        <v>-0.0477598544068</v>
      </c>
    </row>
    <row r="5443" ht="15.75" customHeight="1">
      <c r="A5443" s="1" t="str">
        <f t="shared" si="461"/>
        <v>GHITM</v>
      </c>
      <c r="B5443" s="1" t="s">
        <v>176</v>
      </c>
      <c r="C5443" s="1">
        <v>8.5899306E7</v>
      </c>
      <c r="D5443" s="1" t="s">
        <v>14</v>
      </c>
      <c r="E5443" s="1">
        <v>24.0</v>
      </c>
      <c r="F5443" s="1" t="s">
        <v>5466</v>
      </c>
      <c r="G5443" s="1">
        <v>1.35977775655</v>
      </c>
    </row>
    <row r="5444" ht="15.75" customHeight="1">
      <c r="A5444" s="1" t="str">
        <f t="shared" si="461"/>
        <v>GHITM</v>
      </c>
      <c r="B5444" s="1" t="s">
        <v>176</v>
      </c>
      <c r="C5444" s="1">
        <v>8.5899349E7</v>
      </c>
      <c r="D5444" s="1" t="s">
        <v>14</v>
      </c>
      <c r="E5444" s="1">
        <v>24.0</v>
      </c>
      <c r="F5444" s="1" t="s">
        <v>5467</v>
      </c>
      <c r="G5444" s="1">
        <v>0.577718939269</v>
      </c>
    </row>
    <row r="5445" ht="15.75" customHeight="1">
      <c r="A5445" s="1" t="str">
        <f t="shared" si="461"/>
        <v>GHITM</v>
      </c>
      <c r="B5445" s="1" t="s">
        <v>176</v>
      </c>
      <c r="C5445" s="1">
        <v>8.5899364E7</v>
      </c>
      <c r="D5445" s="1" t="s">
        <v>14</v>
      </c>
      <c r="E5445" s="1">
        <v>23.0</v>
      </c>
      <c r="F5445" s="1" t="s">
        <v>5468</v>
      </c>
      <c r="G5445" s="1">
        <v>0.825234647569</v>
      </c>
    </row>
    <row r="5446" ht="15.75" customHeight="1">
      <c r="A5446" s="1" t="str">
        <f t="shared" si="461"/>
        <v>GHITM</v>
      </c>
      <c r="B5446" s="1" t="s">
        <v>176</v>
      </c>
      <c r="C5446" s="1">
        <v>8.5899372E7</v>
      </c>
      <c r="D5446" s="1" t="s">
        <v>14</v>
      </c>
      <c r="E5446" s="1">
        <v>24.0</v>
      </c>
      <c r="F5446" s="1" t="s">
        <v>5469</v>
      </c>
      <c r="G5446" s="1">
        <v>-0.0861024378899</v>
      </c>
    </row>
    <row r="5447" ht="15.75" customHeight="1">
      <c r="A5447" s="1" t="str">
        <f t="shared" si="461"/>
        <v>GHITM</v>
      </c>
      <c r="B5447" s="1" t="s">
        <v>176</v>
      </c>
      <c r="C5447" s="1">
        <v>8.5899486E7</v>
      </c>
      <c r="D5447" s="1" t="s">
        <v>14</v>
      </c>
      <c r="E5447" s="1">
        <v>24.0</v>
      </c>
      <c r="F5447" s="1" t="s">
        <v>5470</v>
      </c>
      <c r="G5447" s="1">
        <v>0.236916387464</v>
      </c>
    </row>
    <row r="5448" ht="15.75" customHeight="1">
      <c r="A5448" s="1" t="str">
        <f t="shared" si="461"/>
        <v>GHITM</v>
      </c>
      <c r="B5448" s="1" t="s">
        <v>176</v>
      </c>
      <c r="C5448" s="1">
        <v>8.5899376E7</v>
      </c>
      <c r="D5448" s="1" t="s">
        <v>8</v>
      </c>
      <c r="E5448" s="1">
        <v>23.0</v>
      </c>
      <c r="F5448" s="1" t="s">
        <v>5471</v>
      </c>
      <c r="G5448" s="1">
        <v>0.606062549442</v>
      </c>
    </row>
    <row r="5449" ht="15.75" customHeight="1">
      <c r="A5449" s="1" t="str">
        <f t="shared" si="461"/>
        <v>GHITM</v>
      </c>
      <c r="B5449" s="1" t="s">
        <v>176</v>
      </c>
      <c r="C5449" s="1">
        <v>8.5899316E7</v>
      </c>
      <c r="D5449" s="1" t="s">
        <v>14</v>
      </c>
      <c r="E5449" s="1">
        <v>24.0</v>
      </c>
      <c r="F5449" s="1" t="s">
        <v>5472</v>
      </c>
      <c r="G5449" s="1">
        <v>0.814987595878</v>
      </c>
    </row>
    <row r="5450" ht="15.75" customHeight="1">
      <c r="A5450" s="1" t="str">
        <f t="shared" ref="A5450:A5459" si="462">"GIGYF2"</f>
        <v>GIGYF2</v>
      </c>
      <c r="B5450" s="1" t="s">
        <v>256</v>
      </c>
      <c r="C5450" s="1">
        <v>2.33562162E8</v>
      </c>
      <c r="D5450" s="1" t="s">
        <v>8</v>
      </c>
      <c r="E5450" s="1">
        <v>23.0</v>
      </c>
      <c r="F5450" s="1" t="s">
        <v>5473</v>
      </c>
      <c r="G5450" s="1">
        <v>-0.0137676178912</v>
      </c>
    </row>
    <row r="5451" ht="15.75" customHeight="1">
      <c r="A5451" s="1" t="str">
        <f t="shared" si="462"/>
        <v>GIGYF2</v>
      </c>
      <c r="B5451" s="1" t="s">
        <v>256</v>
      </c>
      <c r="C5451" s="1">
        <v>2.33562115E8</v>
      </c>
      <c r="D5451" s="1" t="s">
        <v>8</v>
      </c>
      <c r="E5451" s="1">
        <v>24.0</v>
      </c>
      <c r="F5451" s="1" t="s">
        <v>5474</v>
      </c>
      <c r="G5451" s="1">
        <v>0.862775790823</v>
      </c>
    </row>
    <row r="5452" ht="15.75" customHeight="1">
      <c r="A5452" s="1" t="str">
        <f t="shared" si="462"/>
        <v>GIGYF2</v>
      </c>
      <c r="B5452" s="1" t="s">
        <v>256</v>
      </c>
      <c r="C5452" s="1">
        <v>2.33562283E8</v>
      </c>
      <c r="D5452" s="1" t="s">
        <v>14</v>
      </c>
      <c r="E5452" s="1">
        <v>22.0</v>
      </c>
      <c r="F5452" s="1" t="s">
        <v>5475</v>
      </c>
      <c r="G5452" s="1">
        <v>0.862915101502</v>
      </c>
    </row>
    <row r="5453" ht="15.75" customHeight="1">
      <c r="A5453" s="1" t="str">
        <f t="shared" si="462"/>
        <v>GIGYF2</v>
      </c>
      <c r="B5453" s="1" t="s">
        <v>256</v>
      </c>
      <c r="C5453" s="1">
        <v>2.33562294E8</v>
      </c>
      <c r="D5453" s="1" t="s">
        <v>14</v>
      </c>
      <c r="E5453" s="1">
        <v>23.0</v>
      </c>
      <c r="F5453" s="1" t="s">
        <v>5476</v>
      </c>
      <c r="G5453" s="1">
        <v>0.775908520815</v>
      </c>
    </row>
    <row r="5454" ht="15.75" customHeight="1">
      <c r="A5454" s="1" t="str">
        <f t="shared" si="462"/>
        <v>GIGYF2</v>
      </c>
      <c r="B5454" s="1" t="s">
        <v>256</v>
      </c>
      <c r="C5454" s="1">
        <v>2.33562026E8</v>
      </c>
      <c r="D5454" s="1" t="s">
        <v>14</v>
      </c>
      <c r="E5454" s="1">
        <v>23.0</v>
      </c>
      <c r="F5454" s="1" t="s">
        <v>5477</v>
      </c>
      <c r="G5454" s="1">
        <v>0.00208783751307</v>
      </c>
    </row>
    <row r="5455" ht="15.75" customHeight="1">
      <c r="A5455" s="1" t="str">
        <f t="shared" si="462"/>
        <v>GIGYF2</v>
      </c>
      <c r="B5455" s="1" t="s">
        <v>256</v>
      </c>
      <c r="C5455" s="1">
        <v>2.33562251E8</v>
      </c>
      <c r="D5455" s="1" t="s">
        <v>8</v>
      </c>
      <c r="E5455" s="1">
        <v>24.0</v>
      </c>
      <c r="F5455" s="1" t="s">
        <v>5478</v>
      </c>
      <c r="G5455" s="1">
        <v>-0.0892153728312</v>
      </c>
    </row>
    <row r="5456" ht="15.75" customHeight="1">
      <c r="A5456" s="1" t="str">
        <f t="shared" si="462"/>
        <v>GIGYF2</v>
      </c>
      <c r="B5456" s="1" t="s">
        <v>256</v>
      </c>
      <c r="C5456" s="1">
        <v>2.33562186E8</v>
      </c>
      <c r="D5456" s="1" t="s">
        <v>8</v>
      </c>
      <c r="E5456" s="1">
        <v>23.0</v>
      </c>
      <c r="F5456" s="1" t="s">
        <v>5479</v>
      </c>
      <c r="G5456" s="1">
        <v>0.0674472559799</v>
      </c>
    </row>
    <row r="5457" ht="15.75" customHeight="1">
      <c r="A5457" s="1" t="str">
        <f t="shared" si="462"/>
        <v>GIGYF2</v>
      </c>
      <c r="B5457" s="1" t="s">
        <v>256</v>
      </c>
      <c r="C5457" s="1">
        <v>2.3356211E8</v>
      </c>
      <c r="D5457" s="1" t="s">
        <v>8</v>
      </c>
      <c r="E5457" s="1">
        <v>22.0</v>
      </c>
      <c r="F5457" s="1" t="s">
        <v>5480</v>
      </c>
      <c r="G5457" s="1">
        <v>1.27430910767</v>
      </c>
    </row>
    <row r="5458" ht="15.75" customHeight="1">
      <c r="A5458" s="1" t="str">
        <f t="shared" si="462"/>
        <v>GIGYF2</v>
      </c>
      <c r="B5458" s="1" t="s">
        <v>256</v>
      </c>
      <c r="C5458" s="1">
        <v>2.33562102E8</v>
      </c>
      <c r="D5458" s="1" t="s">
        <v>14</v>
      </c>
      <c r="E5458" s="1">
        <v>23.0</v>
      </c>
      <c r="F5458" s="1" t="s">
        <v>5481</v>
      </c>
      <c r="G5458" s="1">
        <v>0.383232397775</v>
      </c>
    </row>
    <row r="5459" ht="15.75" customHeight="1">
      <c r="A5459" s="1" t="str">
        <f t="shared" si="462"/>
        <v>GIGYF2</v>
      </c>
      <c r="B5459" s="1" t="s">
        <v>256</v>
      </c>
      <c r="C5459" s="1">
        <v>2.33562037E8</v>
      </c>
      <c r="D5459" s="1" t="s">
        <v>14</v>
      </c>
      <c r="E5459" s="1">
        <v>22.0</v>
      </c>
      <c r="F5459" s="1" t="s">
        <v>5482</v>
      </c>
      <c r="G5459" s="1">
        <v>0.111798358026</v>
      </c>
    </row>
    <row r="5460" ht="15.75" customHeight="1">
      <c r="A5460" s="1" t="str">
        <f t="shared" ref="A5460:A5469" si="463">"GINS1"</f>
        <v>GINS1</v>
      </c>
      <c r="B5460" s="1" t="s">
        <v>145</v>
      </c>
      <c r="C5460" s="1">
        <v>2.5388565E7</v>
      </c>
      <c r="D5460" s="1" t="s">
        <v>14</v>
      </c>
      <c r="E5460" s="1">
        <v>24.0</v>
      </c>
      <c r="F5460" s="1" t="s">
        <v>5483</v>
      </c>
      <c r="G5460" s="1">
        <v>1.06147532789</v>
      </c>
    </row>
    <row r="5461" ht="15.75" customHeight="1">
      <c r="A5461" s="1" t="str">
        <f t="shared" si="463"/>
        <v>GINS1</v>
      </c>
      <c r="B5461" s="1" t="s">
        <v>145</v>
      </c>
      <c r="C5461" s="1">
        <v>2.5388608E7</v>
      </c>
      <c r="D5461" s="1" t="s">
        <v>14</v>
      </c>
      <c r="E5461" s="1">
        <v>23.0</v>
      </c>
      <c r="F5461" s="1" t="s">
        <v>5484</v>
      </c>
      <c r="G5461" s="1">
        <v>-0.00702716284861</v>
      </c>
    </row>
    <row r="5462" ht="15.75" customHeight="1">
      <c r="A5462" s="1" t="str">
        <f t="shared" si="463"/>
        <v>GINS1</v>
      </c>
      <c r="B5462" s="1" t="s">
        <v>145</v>
      </c>
      <c r="C5462" s="1">
        <v>2.5388556E7</v>
      </c>
      <c r="D5462" s="1" t="s">
        <v>14</v>
      </c>
      <c r="E5462" s="1">
        <v>22.0</v>
      </c>
      <c r="F5462" s="1" t="s">
        <v>5485</v>
      </c>
      <c r="G5462" s="1">
        <v>0.802924421799</v>
      </c>
    </row>
    <row r="5463" ht="15.75" customHeight="1">
      <c r="A5463" s="1" t="str">
        <f t="shared" si="463"/>
        <v>GINS1</v>
      </c>
      <c r="B5463" s="1" t="s">
        <v>145</v>
      </c>
      <c r="C5463" s="1">
        <v>2.5388541E7</v>
      </c>
      <c r="D5463" s="1" t="s">
        <v>14</v>
      </c>
      <c r="E5463" s="1">
        <v>24.0</v>
      </c>
      <c r="F5463" s="1" t="s">
        <v>5486</v>
      </c>
      <c r="G5463" s="1">
        <v>0.775399188354</v>
      </c>
    </row>
    <row r="5464" ht="15.75" customHeight="1">
      <c r="A5464" s="1" t="str">
        <f t="shared" si="463"/>
        <v>GINS1</v>
      </c>
      <c r="B5464" s="1" t="s">
        <v>145</v>
      </c>
      <c r="C5464" s="1">
        <v>2.5388512E7</v>
      </c>
      <c r="D5464" s="1" t="s">
        <v>14</v>
      </c>
      <c r="E5464" s="1">
        <v>24.0</v>
      </c>
      <c r="F5464" s="1" t="s">
        <v>5487</v>
      </c>
      <c r="G5464" s="1">
        <v>0.826133011525</v>
      </c>
    </row>
    <row r="5465" ht="15.75" customHeight="1">
      <c r="A5465" s="1" t="str">
        <f t="shared" si="463"/>
        <v>GINS1</v>
      </c>
      <c r="B5465" s="1" t="s">
        <v>145</v>
      </c>
      <c r="C5465" s="1">
        <v>2.5388334E7</v>
      </c>
      <c r="D5465" s="1" t="s">
        <v>14</v>
      </c>
      <c r="E5465" s="1">
        <v>23.0</v>
      </c>
      <c r="F5465" s="1" t="s">
        <v>5488</v>
      </c>
      <c r="G5465" s="1">
        <v>1.11239166059</v>
      </c>
    </row>
    <row r="5466" ht="15.75" customHeight="1">
      <c r="A5466" s="1" t="str">
        <f t="shared" si="463"/>
        <v>GINS1</v>
      </c>
      <c r="B5466" s="1" t="s">
        <v>145</v>
      </c>
      <c r="C5466" s="1">
        <v>2.5388472E7</v>
      </c>
      <c r="D5466" s="1" t="s">
        <v>8</v>
      </c>
      <c r="E5466" s="1">
        <v>24.0</v>
      </c>
      <c r="F5466" s="1" t="s">
        <v>5489</v>
      </c>
      <c r="G5466" s="1">
        <v>0.392920435116</v>
      </c>
    </row>
    <row r="5467" ht="15.75" customHeight="1">
      <c r="A5467" s="1" t="str">
        <f t="shared" si="463"/>
        <v>GINS1</v>
      </c>
      <c r="B5467" s="1" t="s">
        <v>145</v>
      </c>
      <c r="C5467" s="1">
        <v>2.5388451E7</v>
      </c>
      <c r="D5467" s="1" t="s">
        <v>8</v>
      </c>
      <c r="E5467" s="1">
        <v>23.0</v>
      </c>
      <c r="F5467" s="1" t="s">
        <v>5490</v>
      </c>
      <c r="G5467" s="1">
        <v>0.0136315510986</v>
      </c>
    </row>
    <row r="5468" ht="15.75" customHeight="1">
      <c r="A5468" s="1" t="str">
        <f t="shared" si="463"/>
        <v>GINS1</v>
      </c>
      <c r="B5468" s="1" t="s">
        <v>145</v>
      </c>
      <c r="C5468" s="1">
        <v>2.5388571E7</v>
      </c>
      <c r="D5468" s="1" t="s">
        <v>14</v>
      </c>
      <c r="E5468" s="1">
        <v>22.0</v>
      </c>
      <c r="F5468" s="1" t="s">
        <v>5491</v>
      </c>
      <c r="G5468" s="1">
        <v>0.696667448699</v>
      </c>
    </row>
    <row r="5469" ht="15.75" customHeight="1">
      <c r="A5469" s="1" t="str">
        <f t="shared" si="463"/>
        <v>GINS1</v>
      </c>
      <c r="B5469" s="1" t="s">
        <v>145</v>
      </c>
      <c r="C5469" s="1">
        <v>2.5388579E7</v>
      </c>
      <c r="D5469" s="1" t="s">
        <v>14</v>
      </c>
      <c r="E5469" s="1">
        <v>24.0</v>
      </c>
      <c r="F5469" s="1" t="s">
        <v>5492</v>
      </c>
      <c r="G5469" s="1">
        <v>0.146317800699</v>
      </c>
    </row>
    <row r="5470" ht="15.75" customHeight="1">
      <c r="A5470" s="1" t="str">
        <f t="shared" ref="A5470:A5478" si="464">"GINS3"</f>
        <v>GINS3</v>
      </c>
      <c r="B5470" s="1" t="s">
        <v>7</v>
      </c>
      <c r="C5470" s="1">
        <v>5.84265E7</v>
      </c>
      <c r="D5470" s="1" t="s">
        <v>8</v>
      </c>
      <c r="E5470" s="1">
        <v>23.0</v>
      </c>
      <c r="F5470" s="1" t="s">
        <v>5493</v>
      </c>
      <c r="G5470" s="1">
        <v>0.0470544578319</v>
      </c>
    </row>
    <row r="5471" ht="15.75" customHeight="1">
      <c r="A5471" s="1" t="str">
        <f t="shared" si="464"/>
        <v>GINS3</v>
      </c>
      <c r="B5471" s="1" t="s">
        <v>7</v>
      </c>
      <c r="C5471" s="1">
        <v>5.8426329E7</v>
      </c>
      <c r="D5471" s="1" t="s">
        <v>8</v>
      </c>
      <c r="E5471" s="1">
        <v>24.0</v>
      </c>
      <c r="F5471" s="1" t="s">
        <v>5494</v>
      </c>
      <c r="G5471" s="1">
        <v>0.455772861454</v>
      </c>
    </row>
    <row r="5472" ht="15.75" customHeight="1">
      <c r="A5472" s="1" t="str">
        <f t="shared" si="464"/>
        <v>GINS3</v>
      </c>
      <c r="B5472" s="1" t="s">
        <v>7</v>
      </c>
      <c r="C5472" s="1">
        <v>5.8426373E7</v>
      </c>
      <c r="D5472" s="1" t="s">
        <v>14</v>
      </c>
      <c r="E5472" s="1">
        <v>24.0</v>
      </c>
      <c r="F5472" s="1" t="s">
        <v>5495</v>
      </c>
      <c r="G5472" s="1">
        <v>0.151528315626</v>
      </c>
    </row>
    <row r="5473" ht="15.75" customHeight="1">
      <c r="A5473" s="1" t="str">
        <f t="shared" si="464"/>
        <v>GINS3</v>
      </c>
      <c r="B5473" s="1" t="s">
        <v>7</v>
      </c>
      <c r="C5473" s="1">
        <v>5.8426272E7</v>
      </c>
      <c r="D5473" s="1" t="s">
        <v>8</v>
      </c>
      <c r="E5473" s="1">
        <v>22.0</v>
      </c>
      <c r="F5473" s="1" t="s">
        <v>5496</v>
      </c>
      <c r="G5473" s="1">
        <v>0.324013690639</v>
      </c>
    </row>
    <row r="5474" ht="15.75" customHeight="1">
      <c r="A5474" s="1" t="str">
        <f t="shared" si="464"/>
        <v>GINS3</v>
      </c>
      <c r="B5474" s="1" t="s">
        <v>7</v>
      </c>
      <c r="C5474" s="1">
        <v>5.842646E7</v>
      </c>
      <c r="D5474" s="1" t="s">
        <v>8</v>
      </c>
      <c r="E5474" s="1">
        <v>24.0</v>
      </c>
      <c r="F5474" s="1" t="s">
        <v>5497</v>
      </c>
      <c r="G5474" s="1">
        <v>0.0693414377251</v>
      </c>
    </row>
    <row r="5475" ht="15.75" customHeight="1">
      <c r="A5475" s="1" t="str">
        <f t="shared" si="464"/>
        <v>GINS3</v>
      </c>
      <c r="B5475" s="1" t="s">
        <v>7</v>
      </c>
      <c r="C5475" s="1">
        <v>5.84264E7</v>
      </c>
      <c r="D5475" s="1" t="s">
        <v>8</v>
      </c>
      <c r="E5475" s="1">
        <v>24.0</v>
      </c>
      <c r="F5475" s="1" t="s">
        <v>5498</v>
      </c>
      <c r="G5475" s="1">
        <v>1.97083863309</v>
      </c>
    </row>
    <row r="5476" ht="15.75" customHeight="1">
      <c r="A5476" s="1" t="str">
        <f t="shared" si="464"/>
        <v>GINS3</v>
      </c>
      <c r="B5476" s="1" t="s">
        <v>7</v>
      </c>
      <c r="C5476" s="1">
        <v>5.8426536E7</v>
      </c>
      <c r="D5476" s="1" t="s">
        <v>14</v>
      </c>
      <c r="E5476" s="1">
        <v>24.0</v>
      </c>
      <c r="F5476" s="1" t="s">
        <v>5499</v>
      </c>
      <c r="G5476" s="1">
        <v>-0.011515668675</v>
      </c>
    </row>
    <row r="5477" ht="15.75" customHeight="1">
      <c r="A5477" s="1" t="str">
        <f t="shared" si="464"/>
        <v>GINS3</v>
      </c>
      <c r="B5477" s="1" t="s">
        <v>7</v>
      </c>
      <c r="C5477" s="1">
        <v>5.842643E7</v>
      </c>
      <c r="D5477" s="1" t="s">
        <v>8</v>
      </c>
      <c r="E5477" s="1">
        <v>23.0</v>
      </c>
      <c r="F5477" s="1" t="s">
        <v>5500</v>
      </c>
      <c r="G5477" s="1">
        <v>0.57338850546</v>
      </c>
    </row>
    <row r="5478" ht="15.75" customHeight="1">
      <c r="A5478" s="1" t="str">
        <f t="shared" si="464"/>
        <v>GINS3</v>
      </c>
      <c r="B5478" s="1" t="s">
        <v>7</v>
      </c>
      <c r="C5478" s="1">
        <v>5.8426479E7</v>
      </c>
      <c r="D5478" s="1" t="s">
        <v>14</v>
      </c>
      <c r="E5478" s="1">
        <v>24.0</v>
      </c>
      <c r="F5478" s="1" t="s">
        <v>5501</v>
      </c>
      <c r="G5478" s="1">
        <v>0.160723182028</v>
      </c>
    </row>
    <row r="5479" ht="15.75" customHeight="1">
      <c r="A5479" s="1" t="str">
        <f t="shared" ref="A5479:A5488" si="465">"GINS4"</f>
        <v>GINS4</v>
      </c>
      <c r="B5479" s="1" t="s">
        <v>779</v>
      </c>
      <c r="C5479" s="1">
        <v>4.1387017E7</v>
      </c>
      <c r="D5479" s="1" t="s">
        <v>14</v>
      </c>
      <c r="E5479" s="1">
        <v>23.0</v>
      </c>
      <c r="F5479" s="1" t="s">
        <v>5502</v>
      </c>
      <c r="G5479" s="1">
        <v>0.0821878422141</v>
      </c>
    </row>
    <row r="5480" ht="15.75" customHeight="1">
      <c r="A5480" s="1" t="str">
        <f t="shared" si="465"/>
        <v>GINS4</v>
      </c>
      <c r="B5480" s="1" t="s">
        <v>779</v>
      </c>
      <c r="C5480" s="1">
        <v>4.138693E7</v>
      </c>
      <c r="D5480" s="1" t="s">
        <v>14</v>
      </c>
      <c r="E5480" s="1">
        <v>24.0</v>
      </c>
      <c r="F5480" s="1" t="s">
        <v>5503</v>
      </c>
      <c r="G5480" s="1">
        <v>0.282001453549</v>
      </c>
    </row>
    <row r="5481" ht="15.75" customHeight="1">
      <c r="A5481" s="1" t="str">
        <f t="shared" si="465"/>
        <v>GINS4</v>
      </c>
      <c r="B5481" s="1" t="s">
        <v>779</v>
      </c>
      <c r="C5481" s="1">
        <v>4.1386886E7</v>
      </c>
      <c r="D5481" s="1" t="s">
        <v>14</v>
      </c>
      <c r="E5481" s="1">
        <v>23.0</v>
      </c>
      <c r="F5481" s="1" t="s">
        <v>5504</v>
      </c>
      <c r="G5481" s="1">
        <v>0.256161015034</v>
      </c>
    </row>
    <row r="5482" ht="15.75" customHeight="1">
      <c r="A5482" s="1" t="str">
        <f t="shared" si="465"/>
        <v>GINS4</v>
      </c>
      <c r="B5482" s="1" t="s">
        <v>779</v>
      </c>
      <c r="C5482" s="1">
        <v>4.1386791E7</v>
      </c>
      <c r="D5482" s="1" t="s">
        <v>14</v>
      </c>
      <c r="E5482" s="1">
        <v>24.0</v>
      </c>
      <c r="F5482" s="1" t="s">
        <v>5505</v>
      </c>
      <c r="G5482" s="1">
        <v>1.17896379502</v>
      </c>
    </row>
    <row r="5483" ht="15.75" customHeight="1">
      <c r="A5483" s="1" t="str">
        <f t="shared" si="465"/>
        <v>GINS4</v>
      </c>
      <c r="B5483" s="1" t="s">
        <v>779</v>
      </c>
      <c r="C5483" s="1">
        <v>4.1386775E7</v>
      </c>
      <c r="D5483" s="1" t="s">
        <v>14</v>
      </c>
      <c r="E5483" s="1">
        <v>24.0</v>
      </c>
      <c r="F5483" s="1" t="s">
        <v>5506</v>
      </c>
      <c r="G5483" s="1">
        <v>0.248512235405</v>
      </c>
    </row>
    <row r="5484" ht="15.75" customHeight="1">
      <c r="A5484" s="1" t="str">
        <f t="shared" si="465"/>
        <v>GINS4</v>
      </c>
      <c r="B5484" s="1" t="s">
        <v>779</v>
      </c>
      <c r="C5484" s="1">
        <v>4.1386758E7</v>
      </c>
      <c r="D5484" s="1" t="s">
        <v>14</v>
      </c>
      <c r="E5484" s="1">
        <v>24.0</v>
      </c>
      <c r="F5484" s="1" t="s">
        <v>5507</v>
      </c>
      <c r="G5484" s="1">
        <v>0.48408726024</v>
      </c>
    </row>
    <row r="5485" ht="15.75" customHeight="1">
      <c r="A5485" s="1" t="str">
        <f t="shared" si="465"/>
        <v>GINS4</v>
      </c>
      <c r="B5485" s="1" t="s">
        <v>779</v>
      </c>
      <c r="C5485" s="1">
        <v>4.138685E7</v>
      </c>
      <c r="D5485" s="1" t="s">
        <v>8</v>
      </c>
      <c r="E5485" s="1">
        <v>22.0</v>
      </c>
      <c r="F5485" s="1" t="s">
        <v>5508</v>
      </c>
      <c r="G5485" s="1">
        <v>0.847926291663</v>
      </c>
    </row>
    <row r="5486" ht="15.75" customHeight="1">
      <c r="A5486" s="1" t="str">
        <f t="shared" si="465"/>
        <v>GINS4</v>
      </c>
      <c r="B5486" s="1" t="s">
        <v>779</v>
      </c>
      <c r="C5486" s="1">
        <v>4.1386837E7</v>
      </c>
      <c r="D5486" s="1" t="s">
        <v>8</v>
      </c>
      <c r="E5486" s="1">
        <v>24.0</v>
      </c>
      <c r="F5486" s="1" t="s">
        <v>5509</v>
      </c>
      <c r="G5486" s="1">
        <v>0.779730433042</v>
      </c>
    </row>
    <row r="5487" ht="15.75" customHeight="1">
      <c r="A5487" s="1" t="str">
        <f t="shared" si="465"/>
        <v>GINS4</v>
      </c>
      <c r="B5487" s="1" t="s">
        <v>779</v>
      </c>
      <c r="C5487" s="1">
        <v>4.1386707E7</v>
      </c>
      <c r="D5487" s="1" t="s">
        <v>8</v>
      </c>
      <c r="E5487" s="1">
        <v>22.0</v>
      </c>
      <c r="F5487" s="1" t="s">
        <v>5510</v>
      </c>
      <c r="G5487" s="1">
        <v>0.0213054915166</v>
      </c>
    </row>
    <row r="5488" ht="15.75" customHeight="1">
      <c r="A5488" s="1" t="str">
        <f t="shared" si="465"/>
        <v>GINS4</v>
      </c>
      <c r="B5488" s="1" t="s">
        <v>779</v>
      </c>
      <c r="C5488" s="1">
        <v>4.138694E7</v>
      </c>
      <c r="D5488" s="1" t="s">
        <v>14</v>
      </c>
      <c r="E5488" s="1">
        <v>24.0</v>
      </c>
      <c r="F5488" s="1" t="s">
        <v>5511</v>
      </c>
      <c r="G5488" s="1">
        <v>0.973109913321</v>
      </c>
    </row>
    <row r="5489" ht="15.75" customHeight="1">
      <c r="A5489" s="1" t="str">
        <f t="shared" ref="A5489:A5498" si="466">"GLE1"</f>
        <v>GLE1</v>
      </c>
      <c r="B5489" s="1" t="s">
        <v>298</v>
      </c>
      <c r="C5489" s="1">
        <v>1.31267082E8</v>
      </c>
      <c r="D5489" s="1" t="s">
        <v>8</v>
      </c>
      <c r="E5489" s="1">
        <v>23.0</v>
      </c>
      <c r="F5489" s="1" t="s">
        <v>5512</v>
      </c>
      <c r="G5489" s="1">
        <v>0.502869478657</v>
      </c>
    </row>
    <row r="5490" ht="15.75" customHeight="1">
      <c r="A5490" s="1" t="str">
        <f t="shared" si="466"/>
        <v>GLE1</v>
      </c>
      <c r="B5490" s="1" t="s">
        <v>298</v>
      </c>
      <c r="C5490" s="1">
        <v>1.31267219E8</v>
      </c>
      <c r="D5490" s="1" t="s">
        <v>8</v>
      </c>
      <c r="E5490" s="1">
        <v>24.0</v>
      </c>
      <c r="F5490" s="1" t="s">
        <v>5513</v>
      </c>
      <c r="G5490" s="1">
        <v>0.930703369947</v>
      </c>
    </row>
    <row r="5491" ht="15.75" customHeight="1">
      <c r="A5491" s="1" t="str">
        <f t="shared" si="466"/>
        <v>GLE1</v>
      </c>
      <c r="B5491" s="1" t="s">
        <v>298</v>
      </c>
      <c r="C5491" s="1">
        <v>1.3126712E8</v>
      </c>
      <c r="D5491" s="1" t="s">
        <v>14</v>
      </c>
      <c r="E5491" s="1">
        <v>24.0</v>
      </c>
      <c r="F5491" s="1" t="s">
        <v>5514</v>
      </c>
      <c r="G5491" s="1">
        <v>0.429866779083</v>
      </c>
    </row>
    <row r="5492" ht="15.75" customHeight="1">
      <c r="A5492" s="1" t="str">
        <f t="shared" si="466"/>
        <v>GLE1</v>
      </c>
      <c r="B5492" s="1" t="s">
        <v>298</v>
      </c>
      <c r="C5492" s="1">
        <v>1.31267193E8</v>
      </c>
      <c r="D5492" s="1" t="s">
        <v>14</v>
      </c>
      <c r="E5492" s="1">
        <v>24.0</v>
      </c>
      <c r="F5492" s="1" t="s">
        <v>5515</v>
      </c>
      <c r="G5492" s="1">
        <v>0.899932392703</v>
      </c>
    </row>
    <row r="5493" ht="15.75" customHeight="1">
      <c r="A5493" s="1" t="str">
        <f t="shared" si="466"/>
        <v>GLE1</v>
      </c>
      <c r="B5493" s="1" t="s">
        <v>298</v>
      </c>
      <c r="C5493" s="1">
        <v>1.31267097E8</v>
      </c>
      <c r="D5493" s="1" t="s">
        <v>14</v>
      </c>
      <c r="E5493" s="1">
        <v>21.0</v>
      </c>
      <c r="F5493" s="1" t="s">
        <v>5516</v>
      </c>
      <c r="G5493" s="1">
        <v>0.688432718326</v>
      </c>
    </row>
    <row r="5494" ht="15.75" customHeight="1">
      <c r="A5494" s="1" t="str">
        <f t="shared" si="466"/>
        <v>GLE1</v>
      </c>
      <c r="B5494" s="1" t="s">
        <v>298</v>
      </c>
      <c r="C5494" s="1">
        <v>1.31267142E8</v>
      </c>
      <c r="D5494" s="1" t="s">
        <v>14</v>
      </c>
      <c r="E5494" s="1">
        <v>24.0</v>
      </c>
      <c r="F5494" s="1" t="s">
        <v>5517</v>
      </c>
      <c r="G5494" s="1">
        <v>0.354563121444</v>
      </c>
    </row>
    <row r="5495" ht="15.75" customHeight="1">
      <c r="A5495" s="1" t="str">
        <f t="shared" si="466"/>
        <v>GLE1</v>
      </c>
      <c r="B5495" s="1" t="s">
        <v>298</v>
      </c>
      <c r="C5495" s="1">
        <v>1.31267242E8</v>
      </c>
      <c r="D5495" s="1" t="s">
        <v>8</v>
      </c>
      <c r="E5495" s="1">
        <v>24.0</v>
      </c>
      <c r="F5495" s="1" t="s">
        <v>5518</v>
      </c>
      <c r="G5495" s="1">
        <v>0.870986637045</v>
      </c>
    </row>
    <row r="5496" ht="15.75" customHeight="1">
      <c r="A5496" s="1" t="str">
        <f t="shared" si="466"/>
        <v>GLE1</v>
      </c>
      <c r="B5496" s="1" t="s">
        <v>298</v>
      </c>
      <c r="C5496" s="1">
        <v>1.31266968E8</v>
      </c>
      <c r="D5496" s="1" t="s">
        <v>14</v>
      </c>
      <c r="E5496" s="1">
        <v>24.0</v>
      </c>
      <c r="F5496" s="1" t="s">
        <v>5519</v>
      </c>
      <c r="G5496" s="1">
        <v>0.204390055092</v>
      </c>
    </row>
    <row r="5497" ht="15.75" customHeight="1">
      <c r="A5497" s="1" t="str">
        <f t="shared" si="466"/>
        <v>GLE1</v>
      </c>
      <c r="B5497" s="1" t="s">
        <v>298</v>
      </c>
      <c r="C5497" s="1">
        <v>1.31267053E8</v>
      </c>
      <c r="D5497" s="1" t="s">
        <v>14</v>
      </c>
      <c r="E5497" s="1">
        <v>24.0</v>
      </c>
      <c r="F5497" s="1" t="s">
        <v>5520</v>
      </c>
      <c r="G5497" s="1">
        <v>1.16936423735</v>
      </c>
    </row>
    <row r="5498" ht="15.75" customHeight="1">
      <c r="A5498" s="1" t="str">
        <f t="shared" si="466"/>
        <v>GLE1</v>
      </c>
      <c r="B5498" s="1" t="s">
        <v>298</v>
      </c>
      <c r="C5498" s="1">
        <v>1.31266963E8</v>
      </c>
      <c r="D5498" s="1" t="s">
        <v>14</v>
      </c>
      <c r="E5498" s="1">
        <v>24.0</v>
      </c>
      <c r="F5498" s="1" t="s">
        <v>5521</v>
      </c>
      <c r="G5498" s="1">
        <v>0.243493493769</v>
      </c>
    </row>
    <row r="5499" ht="15.75" customHeight="1">
      <c r="A5499" s="1" t="str">
        <f t="shared" ref="A5499:A5508" si="467">"GLOD5"</f>
        <v>GLOD5</v>
      </c>
      <c r="B5499" s="1" t="s">
        <v>50</v>
      </c>
      <c r="C5499" s="1">
        <v>4.8620148E7</v>
      </c>
      <c r="D5499" s="1" t="s">
        <v>8</v>
      </c>
      <c r="E5499" s="1">
        <v>23.0</v>
      </c>
      <c r="F5499" s="1" t="s">
        <v>5522</v>
      </c>
      <c r="G5499" s="1">
        <v>0.636546463106</v>
      </c>
    </row>
    <row r="5500" ht="15.75" customHeight="1">
      <c r="A5500" s="1" t="str">
        <f t="shared" si="467"/>
        <v>GLOD5</v>
      </c>
      <c r="B5500" s="1" t="s">
        <v>50</v>
      </c>
      <c r="C5500" s="1">
        <v>4.8620169E7</v>
      </c>
      <c r="D5500" s="1" t="s">
        <v>8</v>
      </c>
      <c r="E5500" s="1">
        <v>24.0</v>
      </c>
      <c r="F5500" s="1" t="s">
        <v>5523</v>
      </c>
      <c r="G5500" s="1">
        <v>0.787679151614</v>
      </c>
    </row>
    <row r="5501" ht="15.75" customHeight="1">
      <c r="A5501" s="1" t="str">
        <f t="shared" si="467"/>
        <v>GLOD5</v>
      </c>
      <c r="B5501" s="1" t="s">
        <v>50</v>
      </c>
      <c r="C5501" s="1">
        <v>4.8620298E7</v>
      </c>
      <c r="D5501" s="1" t="s">
        <v>14</v>
      </c>
      <c r="E5501" s="1">
        <v>24.0</v>
      </c>
      <c r="F5501" s="1" t="s">
        <v>5524</v>
      </c>
      <c r="G5501" s="1">
        <v>1.06371946147</v>
      </c>
    </row>
    <row r="5502" ht="15.75" customHeight="1">
      <c r="A5502" s="1" t="str">
        <f t="shared" si="467"/>
        <v>GLOD5</v>
      </c>
      <c r="B5502" s="1" t="s">
        <v>50</v>
      </c>
      <c r="C5502" s="1">
        <v>4.8620221E7</v>
      </c>
      <c r="D5502" s="1" t="s">
        <v>8</v>
      </c>
      <c r="E5502" s="1">
        <v>23.0</v>
      </c>
      <c r="F5502" s="1" t="s">
        <v>5525</v>
      </c>
      <c r="G5502" s="1">
        <v>0.353273154013</v>
      </c>
    </row>
    <row r="5503" ht="15.75" customHeight="1">
      <c r="A5503" s="1" t="str">
        <f t="shared" si="467"/>
        <v>GLOD5</v>
      </c>
      <c r="B5503" s="1" t="s">
        <v>50</v>
      </c>
      <c r="C5503" s="1">
        <v>4.8620326E7</v>
      </c>
      <c r="D5503" s="1" t="s">
        <v>8</v>
      </c>
      <c r="E5503" s="1">
        <v>24.0</v>
      </c>
      <c r="F5503" s="1" t="s">
        <v>5526</v>
      </c>
      <c r="G5503" s="1">
        <v>0.931995356211</v>
      </c>
    </row>
    <row r="5504" ht="15.75" customHeight="1">
      <c r="A5504" s="1" t="str">
        <f t="shared" si="467"/>
        <v>GLOD5</v>
      </c>
      <c r="B5504" s="1" t="s">
        <v>50</v>
      </c>
      <c r="C5504" s="1">
        <v>4.8620403E7</v>
      </c>
      <c r="D5504" s="1" t="s">
        <v>8</v>
      </c>
      <c r="E5504" s="1">
        <v>24.0</v>
      </c>
      <c r="F5504" s="1" t="s">
        <v>5527</v>
      </c>
      <c r="G5504" s="1">
        <v>0.953612882413</v>
      </c>
    </row>
    <row r="5505" ht="15.75" customHeight="1">
      <c r="A5505" s="1" t="str">
        <f t="shared" si="467"/>
        <v>GLOD5</v>
      </c>
      <c r="B5505" s="1" t="s">
        <v>50</v>
      </c>
      <c r="C5505" s="1">
        <v>4.8620241E7</v>
      </c>
      <c r="D5505" s="1" t="s">
        <v>14</v>
      </c>
      <c r="E5505" s="1">
        <v>25.0</v>
      </c>
      <c r="F5505" s="1" t="s">
        <v>5528</v>
      </c>
      <c r="G5505" s="1">
        <v>-0.00526698249006</v>
      </c>
    </row>
    <row r="5506" ht="15.75" customHeight="1">
      <c r="A5506" s="1" t="str">
        <f t="shared" si="467"/>
        <v>GLOD5</v>
      </c>
      <c r="B5506" s="1" t="s">
        <v>50</v>
      </c>
      <c r="C5506" s="1">
        <v>4.8620257E7</v>
      </c>
      <c r="D5506" s="1" t="s">
        <v>14</v>
      </c>
      <c r="E5506" s="1">
        <v>24.0</v>
      </c>
      <c r="F5506" s="1" t="s">
        <v>5529</v>
      </c>
      <c r="G5506" s="1">
        <v>0.982667656118</v>
      </c>
    </row>
    <row r="5507" ht="15.75" customHeight="1">
      <c r="A5507" s="1" t="str">
        <f t="shared" si="467"/>
        <v>GLOD5</v>
      </c>
      <c r="B5507" s="1" t="s">
        <v>50</v>
      </c>
      <c r="C5507" s="1">
        <v>4.8620121E7</v>
      </c>
      <c r="D5507" s="1" t="s">
        <v>8</v>
      </c>
      <c r="E5507" s="1">
        <v>23.0</v>
      </c>
      <c r="F5507" s="1" t="s">
        <v>5530</v>
      </c>
      <c r="G5507" s="1">
        <v>0.673543907825</v>
      </c>
    </row>
    <row r="5508" ht="15.75" customHeight="1">
      <c r="A5508" s="1" t="str">
        <f t="shared" si="467"/>
        <v>GLOD5</v>
      </c>
      <c r="B5508" s="1" t="s">
        <v>50</v>
      </c>
      <c r="C5508" s="1">
        <v>4.8620435E7</v>
      </c>
      <c r="D5508" s="1" t="s">
        <v>14</v>
      </c>
      <c r="E5508" s="1">
        <v>24.0</v>
      </c>
      <c r="F5508" s="1" t="s">
        <v>5531</v>
      </c>
      <c r="G5508" s="1">
        <v>0.824016345628</v>
      </c>
    </row>
    <row r="5509" ht="15.75" customHeight="1">
      <c r="A5509" s="1" t="str">
        <f t="shared" ref="A5509:A5518" si="468">"GLS"</f>
        <v>GLS</v>
      </c>
      <c r="B5509" s="1" t="s">
        <v>256</v>
      </c>
      <c r="C5509" s="1">
        <v>1.91745555E8</v>
      </c>
      <c r="D5509" s="1" t="s">
        <v>8</v>
      </c>
      <c r="E5509" s="1">
        <v>23.0</v>
      </c>
      <c r="F5509" s="1" t="s">
        <v>5532</v>
      </c>
      <c r="G5509" s="1">
        <v>1.03590709951</v>
      </c>
    </row>
    <row r="5510" ht="15.75" customHeight="1">
      <c r="A5510" s="1" t="str">
        <f t="shared" si="468"/>
        <v>GLS</v>
      </c>
      <c r="B5510" s="1" t="s">
        <v>256</v>
      </c>
      <c r="C5510" s="1">
        <v>1.91745683E8</v>
      </c>
      <c r="D5510" s="1" t="s">
        <v>8</v>
      </c>
      <c r="E5510" s="1">
        <v>24.0</v>
      </c>
      <c r="F5510" s="1" t="s">
        <v>5533</v>
      </c>
      <c r="G5510" s="1">
        <v>0.227102044688</v>
      </c>
    </row>
    <row r="5511" ht="15.75" customHeight="1">
      <c r="A5511" s="1" t="str">
        <f t="shared" si="468"/>
        <v>GLS</v>
      </c>
      <c r="B5511" s="1" t="s">
        <v>256</v>
      </c>
      <c r="C5511" s="1">
        <v>1.91745717E8</v>
      </c>
      <c r="D5511" s="1" t="s">
        <v>8</v>
      </c>
      <c r="E5511" s="1">
        <v>24.0</v>
      </c>
      <c r="F5511" s="1" t="s">
        <v>5534</v>
      </c>
      <c r="G5511" s="1">
        <v>0.610391978547</v>
      </c>
    </row>
    <row r="5512" ht="15.75" customHeight="1">
      <c r="A5512" s="1" t="str">
        <f t="shared" si="468"/>
        <v>GLS</v>
      </c>
      <c r="B5512" s="1" t="s">
        <v>256</v>
      </c>
      <c r="C5512" s="1">
        <v>1.91745732E8</v>
      </c>
      <c r="D5512" s="1" t="s">
        <v>8</v>
      </c>
      <c r="E5512" s="1">
        <v>24.0</v>
      </c>
      <c r="F5512" s="1" t="s">
        <v>5535</v>
      </c>
      <c r="G5512" s="1">
        <v>0.520629499193</v>
      </c>
    </row>
    <row r="5513" ht="15.75" customHeight="1">
      <c r="A5513" s="1" t="str">
        <f t="shared" si="468"/>
        <v>GLS</v>
      </c>
      <c r="B5513" s="1" t="s">
        <v>256</v>
      </c>
      <c r="C5513" s="1">
        <v>1.91745576E8</v>
      </c>
      <c r="D5513" s="1" t="s">
        <v>8</v>
      </c>
      <c r="E5513" s="1">
        <v>24.0</v>
      </c>
      <c r="F5513" s="1" t="s">
        <v>5536</v>
      </c>
      <c r="G5513" s="1">
        <v>0.209408486447</v>
      </c>
    </row>
    <row r="5514" ht="15.75" customHeight="1">
      <c r="A5514" s="1" t="str">
        <f t="shared" si="468"/>
        <v>GLS</v>
      </c>
      <c r="B5514" s="1" t="s">
        <v>256</v>
      </c>
      <c r="C5514" s="1">
        <v>1.91745776E8</v>
      </c>
      <c r="D5514" s="1" t="s">
        <v>8</v>
      </c>
      <c r="E5514" s="1">
        <v>22.0</v>
      </c>
      <c r="F5514" s="1" t="s">
        <v>5537</v>
      </c>
      <c r="G5514" s="1">
        <v>0.589088526506</v>
      </c>
    </row>
    <row r="5515" ht="15.75" customHeight="1">
      <c r="A5515" s="1" t="str">
        <f t="shared" si="468"/>
        <v>GLS</v>
      </c>
      <c r="B5515" s="1" t="s">
        <v>256</v>
      </c>
      <c r="C5515" s="1">
        <v>1.91745767E8</v>
      </c>
      <c r="D5515" s="1" t="s">
        <v>14</v>
      </c>
      <c r="E5515" s="1">
        <v>23.0</v>
      </c>
      <c r="F5515" s="1" t="s">
        <v>5538</v>
      </c>
      <c r="G5515" s="1">
        <v>0.33655009262</v>
      </c>
    </row>
    <row r="5516" ht="15.75" customHeight="1">
      <c r="A5516" s="1" t="str">
        <f t="shared" si="468"/>
        <v>GLS</v>
      </c>
      <c r="B5516" s="1" t="s">
        <v>256</v>
      </c>
      <c r="C5516" s="1">
        <v>1.91745808E8</v>
      </c>
      <c r="D5516" s="1" t="s">
        <v>14</v>
      </c>
      <c r="E5516" s="1">
        <v>23.0</v>
      </c>
      <c r="F5516" s="1" t="s">
        <v>5539</v>
      </c>
      <c r="G5516" s="1">
        <v>1.08308713196</v>
      </c>
    </row>
    <row r="5517" ht="15.75" customHeight="1">
      <c r="A5517" s="1" t="str">
        <f t="shared" si="468"/>
        <v>GLS</v>
      </c>
      <c r="B5517" s="1" t="s">
        <v>256</v>
      </c>
      <c r="C5517" s="1">
        <v>1.91745764E8</v>
      </c>
      <c r="D5517" s="1" t="s">
        <v>8</v>
      </c>
      <c r="E5517" s="1">
        <v>24.0</v>
      </c>
      <c r="F5517" s="1" t="s">
        <v>5540</v>
      </c>
      <c r="G5517" s="1">
        <v>0.393214468988</v>
      </c>
    </row>
    <row r="5518" ht="15.75" customHeight="1">
      <c r="A5518" s="1" t="str">
        <f t="shared" si="468"/>
        <v>GLS</v>
      </c>
      <c r="B5518" s="1" t="s">
        <v>256</v>
      </c>
      <c r="C5518" s="1">
        <v>1.91745585E8</v>
      </c>
      <c r="D5518" s="1" t="s">
        <v>14</v>
      </c>
      <c r="E5518" s="1">
        <v>23.0</v>
      </c>
      <c r="F5518" s="1" t="s">
        <v>5541</v>
      </c>
      <c r="G5518" s="1">
        <v>0.881005768529</v>
      </c>
    </row>
    <row r="5519" ht="15.75" customHeight="1">
      <c r="A5519" s="1" t="str">
        <f t="shared" ref="A5519:A5538" si="469">"GNE"</f>
        <v>GNE</v>
      </c>
      <c r="B5519" s="1" t="s">
        <v>298</v>
      </c>
      <c r="C5519" s="1">
        <v>3.6249121E7</v>
      </c>
      <c r="D5519" s="1" t="s">
        <v>14</v>
      </c>
      <c r="E5519" s="1">
        <v>24.0</v>
      </c>
      <c r="F5519" s="1" t="s">
        <v>5542</v>
      </c>
      <c r="G5519" s="1">
        <v>-0.0187181900677</v>
      </c>
    </row>
    <row r="5520" ht="15.75" customHeight="1">
      <c r="A5520" s="1" t="str">
        <f t="shared" si="469"/>
        <v>GNE</v>
      </c>
      <c r="B5520" s="1" t="s">
        <v>298</v>
      </c>
      <c r="C5520" s="1">
        <v>3.6249273E7</v>
      </c>
      <c r="D5520" s="1" t="s">
        <v>14</v>
      </c>
      <c r="E5520" s="1">
        <v>28.0</v>
      </c>
      <c r="F5520" s="1" t="s">
        <v>5543</v>
      </c>
      <c r="G5520" s="1">
        <v>-0.0412897606534</v>
      </c>
    </row>
    <row r="5521" ht="15.75" customHeight="1">
      <c r="A5521" s="1" t="str">
        <f t="shared" si="469"/>
        <v>GNE</v>
      </c>
      <c r="B5521" s="1" t="s">
        <v>298</v>
      </c>
      <c r="C5521" s="1">
        <v>3.6249274E7</v>
      </c>
      <c r="D5521" s="1" t="s">
        <v>14</v>
      </c>
      <c r="E5521" s="1">
        <v>24.0</v>
      </c>
      <c r="F5521" s="1" t="s">
        <v>5544</v>
      </c>
      <c r="G5521" s="1">
        <v>0.0119436897179</v>
      </c>
    </row>
    <row r="5522" ht="15.75" customHeight="1">
      <c r="A5522" s="1" t="str">
        <f t="shared" si="469"/>
        <v>GNE</v>
      </c>
      <c r="B5522" s="1" t="s">
        <v>298</v>
      </c>
      <c r="C5522" s="1">
        <v>3.6249298E7</v>
      </c>
      <c r="D5522" s="1" t="s">
        <v>14</v>
      </c>
      <c r="E5522" s="1">
        <v>25.0</v>
      </c>
      <c r="F5522" s="1" t="s">
        <v>5545</v>
      </c>
      <c r="G5522" s="1">
        <v>-0.0711001181753</v>
      </c>
    </row>
    <row r="5523" ht="15.75" customHeight="1">
      <c r="A5523" s="1" t="str">
        <f t="shared" si="469"/>
        <v>GNE</v>
      </c>
      <c r="B5523" s="1" t="s">
        <v>298</v>
      </c>
      <c r="C5523" s="1">
        <v>3.6249331E7</v>
      </c>
      <c r="D5523" s="1" t="s">
        <v>14</v>
      </c>
      <c r="E5523" s="1">
        <v>24.0</v>
      </c>
      <c r="F5523" s="1" t="s">
        <v>5546</v>
      </c>
      <c r="G5523" s="1">
        <v>-0.0118069951883</v>
      </c>
    </row>
    <row r="5524" ht="15.75" customHeight="1">
      <c r="A5524" s="1" t="str">
        <f t="shared" si="469"/>
        <v>GNE</v>
      </c>
      <c r="B5524" s="1" t="s">
        <v>298</v>
      </c>
      <c r="C5524" s="1">
        <v>3.6258224E7</v>
      </c>
      <c r="D5524" s="1" t="s">
        <v>14</v>
      </c>
      <c r="E5524" s="1">
        <v>24.0</v>
      </c>
      <c r="F5524" s="1" t="s">
        <v>5547</v>
      </c>
      <c r="G5524" s="1">
        <v>0.124966183274</v>
      </c>
    </row>
    <row r="5525" ht="15.75" customHeight="1">
      <c r="A5525" s="1" t="str">
        <f t="shared" si="469"/>
        <v>GNE</v>
      </c>
      <c r="B5525" s="1" t="s">
        <v>298</v>
      </c>
      <c r="C5525" s="1">
        <v>3.6258522E7</v>
      </c>
      <c r="D5525" s="1" t="s">
        <v>8</v>
      </c>
      <c r="E5525" s="1">
        <v>23.0</v>
      </c>
      <c r="F5525" s="1" t="s">
        <v>5548</v>
      </c>
      <c r="G5525" s="1">
        <v>0.445054478402</v>
      </c>
    </row>
    <row r="5526" ht="15.75" customHeight="1">
      <c r="A5526" s="1" t="str">
        <f t="shared" si="469"/>
        <v>GNE</v>
      </c>
      <c r="B5526" s="1" t="s">
        <v>298</v>
      </c>
      <c r="C5526" s="1">
        <v>3.6258294E7</v>
      </c>
      <c r="D5526" s="1" t="s">
        <v>8</v>
      </c>
      <c r="E5526" s="1">
        <v>24.0</v>
      </c>
      <c r="F5526" s="1" t="s">
        <v>5549</v>
      </c>
      <c r="G5526" s="1">
        <v>0.0517183490366</v>
      </c>
    </row>
    <row r="5527" ht="15.75" customHeight="1">
      <c r="A5527" s="1" t="str">
        <f t="shared" si="469"/>
        <v>GNE</v>
      </c>
      <c r="B5527" s="1" t="s">
        <v>298</v>
      </c>
      <c r="C5527" s="1">
        <v>3.6249113E7</v>
      </c>
      <c r="D5527" s="1" t="s">
        <v>8</v>
      </c>
      <c r="E5527" s="1">
        <v>24.0</v>
      </c>
      <c r="F5527" s="1" t="s">
        <v>5550</v>
      </c>
      <c r="G5527" s="1">
        <v>0.0601490103194</v>
      </c>
    </row>
    <row r="5528" ht="15.75" customHeight="1">
      <c r="A5528" s="1" t="str">
        <f t="shared" si="469"/>
        <v>GNE</v>
      </c>
      <c r="B5528" s="1" t="s">
        <v>298</v>
      </c>
      <c r="C5528" s="1">
        <v>3.6249131E7</v>
      </c>
      <c r="D5528" s="1" t="s">
        <v>8</v>
      </c>
      <c r="E5528" s="1">
        <v>26.0</v>
      </c>
      <c r="F5528" s="1" t="s">
        <v>5551</v>
      </c>
      <c r="G5528" s="1">
        <v>0.0174970399638</v>
      </c>
    </row>
    <row r="5529" ht="15.75" customHeight="1">
      <c r="A5529" s="1" t="str">
        <f t="shared" si="469"/>
        <v>GNE</v>
      </c>
      <c r="B5529" s="1" t="s">
        <v>298</v>
      </c>
      <c r="C5529" s="1">
        <v>3.6249188E7</v>
      </c>
      <c r="D5529" s="1" t="s">
        <v>8</v>
      </c>
      <c r="E5529" s="1">
        <v>25.0</v>
      </c>
      <c r="F5529" s="1" t="s">
        <v>5552</v>
      </c>
      <c r="G5529" s="1">
        <v>-0.0184849485031</v>
      </c>
    </row>
    <row r="5530" ht="15.75" customHeight="1">
      <c r="A5530" s="1" t="str">
        <f t="shared" si="469"/>
        <v>GNE</v>
      </c>
      <c r="B5530" s="1" t="s">
        <v>298</v>
      </c>
      <c r="C5530" s="1">
        <v>3.6249219E7</v>
      </c>
      <c r="D5530" s="1" t="s">
        <v>8</v>
      </c>
      <c r="E5530" s="1">
        <v>25.0</v>
      </c>
      <c r="F5530" s="1" t="s">
        <v>5553</v>
      </c>
      <c r="G5530" s="1">
        <v>-0.0626192049996</v>
      </c>
    </row>
    <row r="5531" ht="15.75" customHeight="1">
      <c r="A5531" s="1" t="str">
        <f t="shared" si="469"/>
        <v>GNE</v>
      </c>
      <c r="B5531" s="1" t="s">
        <v>298</v>
      </c>
      <c r="C5531" s="1">
        <v>3.6249319E7</v>
      </c>
      <c r="D5531" s="1" t="s">
        <v>8</v>
      </c>
      <c r="E5531" s="1">
        <v>25.0</v>
      </c>
      <c r="F5531" s="1" t="s">
        <v>5554</v>
      </c>
      <c r="G5531" s="1">
        <v>-0.035199045363</v>
      </c>
    </row>
    <row r="5532" ht="15.75" customHeight="1">
      <c r="A5532" s="1" t="str">
        <f t="shared" si="469"/>
        <v>GNE</v>
      </c>
      <c r="B5532" s="1" t="s">
        <v>298</v>
      </c>
      <c r="C5532" s="1">
        <v>3.6258262E7</v>
      </c>
      <c r="D5532" s="1" t="s">
        <v>8</v>
      </c>
      <c r="E5532" s="1">
        <v>24.0</v>
      </c>
      <c r="F5532" s="1" t="s">
        <v>5555</v>
      </c>
      <c r="G5532" s="1">
        <v>0.633142893938</v>
      </c>
    </row>
    <row r="5533" ht="15.75" customHeight="1">
      <c r="A5533" s="1" t="str">
        <f t="shared" si="469"/>
        <v>GNE</v>
      </c>
      <c r="B5533" s="1" t="s">
        <v>298</v>
      </c>
      <c r="C5533" s="1">
        <v>3.6258504E7</v>
      </c>
      <c r="D5533" s="1" t="s">
        <v>8</v>
      </c>
      <c r="E5533" s="1">
        <v>24.0</v>
      </c>
      <c r="F5533" s="1" t="s">
        <v>5556</v>
      </c>
      <c r="G5533" s="1">
        <v>0.396008334877</v>
      </c>
    </row>
    <row r="5534" ht="15.75" customHeight="1">
      <c r="A5534" s="1" t="str">
        <f t="shared" si="469"/>
        <v>GNE</v>
      </c>
      <c r="B5534" s="1" t="s">
        <v>298</v>
      </c>
      <c r="C5534" s="1">
        <v>3.6258496E7</v>
      </c>
      <c r="D5534" s="1" t="s">
        <v>8</v>
      </c>
      <c r="E5534" s="1">
        <v>22.0</v>
      </c>
      <c r="F5534" s="1" t="s">
        <v>5557</v>
      </c>
      <c r="G5534" s="1">
        <v>0.0031219363588</v>
      </c>
    </row>
    <row r="5535" ht="15.75" customHeight="1">
      <c r="A5535" s="1" t="str">
        <f t="shared" si="469"/>
        <v>GNE</v>
      </c>
      <c r="B5535" s="1" t="s">
        <v>298</v>
      </c>
      <c r="C5535" s="1">
        <v>3.6258339E7</v>
      </c>
      <c r="D5535" s="1" t="s">
        <v>8</v>
      </c>
      <c r="E5535" s="1">
        <v>23.0</v>
      </c>
      <c r="F5535" s="1" t="s">
        <v>5558</v>
      </c>
      <c r="G5535" s="1">
        <v>0.749129575006</v>
      </c>
    </row>
    <row r="5536" ht="15.75" customHeight="1">
      <c r="A5536" s="1" t="str">
        <f t="shared" si="469"/>
        <v>GNE</v>
      </c>
      <c r="B5536" s="1" t="s">
        <v>298</v>
      </c>
      <c r="C5536" s="1">
        <v>3.625841E7</v>
      </c>
      <c r="D5536" s="1" t="s">
        <v>8</v>
      </c>
      <c r="E5536" s="1">
        <v>23.0</v>
      </c>
      <c r="F5536" s="1" t="s">
        <v>5559</v>
      </c>
      <c r="G5536" s="1">
        <v>1.61772753106</v>
      </c>
    </row>
    <row r="5537" ht="15.75" customHeight="1">
      <c r="A5537" s="1" t="str">
        <f t="shared" si="469"/>
        <v>GNE</v>
      </c>
      <c r="B5537" s="1" t="s">
        <v>298</v>
      </c>
      <c r="C5537" s="1">
        <v>3.6258482E7</v>
      </c>
      <c r="D5537" s="1" t="s">
        <v>8</v>
      </c>
      <c r="E5537" s="1">
        <v>24.0</v>
      </c>
      <c r="F5537" s="1" t="s">
        <v>5560</v>
      </c>
      <c r="G5537" s="1">
        <v>0.0449935506661</v>
      </c>
    </row>
    <row r="5538" ht="15.75" customHeight="1">
      <c r="A5538" s="1" t="str">
        <f t="shared" si="469"/>
        <v>GNE</v>
      </c>
      <c r="B5538" s="1" t="s">
        <v>298</v>
      </c>
      <c r="C5538" s="1">
        <v>3.6258491E7</v>
      </c>
      <c r="D5538" s="1" t="s">
        <v>8</v>
      </c>
      <c r="E5538" s="1">
        <v>23.0</v>
      </c>
      <c r="F5538" s="1" t="s">
        <v>5561</v>
      </c>
      <c r="G5538" s="1">
        <v>0.510952959407</v>
      </c>
    </row>
    <row r="5539" ht="15.75" customHeight="1">
      <c r="A5539" s="1" t="str">
        <f t="shared" ref="A5539:A5554" si="470">"GNL2"</f>
        <v>GNL2</v>
      </c>
      <c r="B5539" s="1" t="s">
        <v>108</v>
      </c>
      <c r="C5539" s="1">
        <v>3.8061528E7</v>
      </c>
      <c r="D5539" s="1" t="s">
        <v>8</v>
      </c>
      <c r="E5539" s="1">
        <v>24.0</v>
      </c>
      <c r="F5539" s="1" t="s">
        <v>5562</v>
      </c>
      <c r="G5539" s="1">
        <v>0.00951419162856</v>
      </c>
    </row>
    <row r="5540" ht="15.75" customHeight="1">
      <c r="A5540" s="1" t="str">
        <f t="shared" si="470"/>
        <v>GNL2</v>
      </c>
      <c r="B5540" s="1" t="s">
        <v>108</v>
      </c>
      <c r="C5540" s="1">
        <v>3.8061526E7</v>
      </c>
      <c r="D5540" s="1" t="s">
        <v>14</v>
      </c>
      <c r="E5540" s="1">
        <v>23.0</v>
      </c>
      <c r="F5540" s="1" t="s">
        <v>5563</v>
      </c>
      <c r="G5540" s="1">
        <v>0.0514085573252</v>
      </c>
    </row>
    <row r="5541" ht="15.75" customHeight="1">
      <c r="A5541" s="1" t="str">
        <f t="shared" si="470"/>
        <v>GNL2</v>
      </c>
      <c r="B5541" s="1" t="s">
        <v>108</v>
      </c>
      <c r="C5541" s="1">
        <v>3.8061384E7</v>
      </c>
      <c r="D5541" s="1" t="s">
        <v>14</v>
      </c>
      <c r="E5541" s="1">
        <v>23.0</v>
      </c>
      <c r="F5541" s="1" t="s">
        <v>5564</v>
      </c>
      <c r="G5541" s="1">
        <v>0.279625414924</v>
      </c>
    </row>
    <row r="5542" ht="15.75" customHeight="1">
      <c r="A5542" s="1" t="str">
        <f t="shared" si="470"/>
        <v>GNL2</v>
      </c>
      <c r="B5542" s="1" t="s">
        <v>108</v>
      </c>
      <c r="C5542" s="1">
        <v>3.8061412E7</v>
      </c>
      <c r="D5542" s="1" t="s">
        <v>14</v>
      </c>
      <c r="E5542" s="1">
        <v>23.0</v>
      </c>
      <c r="F5542" s="1" t="s">
        <v>5565</v>
      </c>
      <c r="G5542" s="1">
        <v>0.0252892165774</v>
      </c>
    </row>
    <row r="5543" ht="15.75" customHeight="1">
      <c r="A5543" s="1" t="str">
        <f t="shared" si="470"/>
        <v>GNL2</v>
      </c>
      <c r="B5543" s="1" t="s">
        <v>108</v>
      </c>
      <c r="C5543" s="1">
        <v>3.8061523E7</v>
      </c>
      <c r="D5543" s="1" t="s">
        <v>8</v>
      </c>
      <c r="E5543" s="1">
        <v>24.0</v>
      </c>
      <c r="F5543" s="1" t="s">
        <v>5566</v>
      </c>
      <c r="G5543" s="1">
        <v>-0.0161237415975</v>
      </c>
    </row>
    <row r="5544" ht="15.75" customHeight="1">
      <c r="A5544" s="1" t="str">
        <f t="shared" si="470"/>
        <v>GNL2</v>
      </c>
      <c r="B5544" s="1" t="s">
        <v>108</v>
      </c>
      <c r="C5544" s="1">
        <v>3.8061509E7</v>
      </c>
      <c r="D5544" s="1" t="s">
        <v>8</v>
      </c>
      <c r="E5544" s="1">
        <v>23.0</v>
      </c>
      <c r="F5544" s="1" t="s">
        <v>5567</v>
      </c>
      <c r="G5544" s="1">
        <v>0.443902148952</v>
      </c>
    </row>
    <row r="5545" ht="15.75" customHeight="1">
      <c r="A5545" s="1" t="str">
        <f t="shared" si="470"/>
        <v>GNL2</v>
      </c>
      <c r="B5545" s="1" t="s">
        <v>108</v>
      </c>
      <c r="C5545" s="1">
        <v>3.8061468E7</v>
      </c>
      <c r="D5545" s="1" t="s">
        <v>14</v>
      </c>
      <c r="E5545" s="1">
        <v>22.0</v>
      </c>
      <c r="F5545" s="1" t="s">
        <v>5568</v>
      </c>
      <c r="G5545" s="1">
        <v>1.15509836685</v>
      </c>
    </row>
    <row r="5546" ht="15.75" customHeight="1">
      <c r="A5546" s="1" t="str">
        <f t="shared" si="470"/>
        <v>GNL2</v>
      </c>
      <c r="B5546" s="1" t="s">
        <v>108</v>
      </c>
      <c r="C5546" s="1">
        <v>3.8061396E7</v>
      </c>
      <c r="D5546" s="1" t="s">
        <v>8</v>
      </c>
      <c r="E5546" s="1">
        <v>24.0</v>
      </c>
      <c r="F5546" s="1" t="s">
        <v>5569</v>
      </c>
      <c r="G5546" s="1">
        <v>0.080350647198</v>
      </c>
    </row>
    <row r="5547" ht="15.75" customHeight="1">
      <c r="A5547" s="1" t="str">
        <f t="shared" si="470"/>
        <v>GNL2</v>
      </c>
      <c r="B5547" s="1" t="s">
        <v>108</v>
      </c>
      <c r="C5547" s="1">
        <v>3.8061238E7</v>
      </c>
      <c r="D5547" s="1" t="s">
        <v>8</v>
      </c>
      <c r="E5547" s="1">
        <v>22.0</v>
      </c>
      <c r="F5547" s="1" t="s">
        <v>5570</v>
      </c>
      <c r="G5547" s="1">
        <v>0.0267664818835</v>
      </c>
    </row>
    <row r="5548" ht="15.75" customHeight="1">
      <c r="A5548" s="1" t="str">
        <f t="shared" si="470"/>
        <v>GNL2</v>
      </c>
      <c r="B5548" s="1" t="s">
        <v>108</v>
      </c>
      <c r="C5548" s="1">
        <v>3.8061495E7</v>
      </c>
      <c r="D5548" s="1" t="s">
        <v>8</v>
      </c>
      <c r="E5548" s="1">
        <v>24.0</v>
      </c>
      <c r="F5548" s="1" t="s">
        <v>5571</v>
      </c>
      <c r="G5548" s="1">
        <v>0.677010714562</v>
      </c>
    </row>
    <row r="5549" ht="15.75" customHeight="1">
      <c r="A5549" s="1" t="str">
        <f t="shared" si="470"/>
        <v>GNL2</v>
      </c>
      <c r="B5549" s="1" t="s">
        <v>108</v>
      </c>
      <c r="C5549" s="1">
        <v>3.8061264E7</v>
      </c>
      <c r="D5549" s="1" t="s">
        <v>8</v>
      </c>
      <c r="E5549" s="1">
        <v>23.0</v>
      </c>
      <c r="F5549" s="1" t="s">
        <v>5572</v>
      </c>
      <c r="G5549" s="1">
        <v>0.569272614464</v>
      </c>
    </row>
    <row r="5550" ht="15.75" customHeight="1">
      <c r="A5550" s="1" t="str">
        <f t="shared" si="470"/>
        <v>GNL2</v>
      </c>
      <c r="B5550" s="1" t="s">
        <v>108</v>
      </c>
      <c r="C5550" s="1">
        <v>3.8061374E7</v>
      </c>
      <c r="D5550" s="1" t="s">
        <v>8</v>
      </c>
      <c r="E5550" s="1">
        <v>24.0</v>
      </c>
      <c r="F5550" s="1" t="s">
        <v>5573</v>
      </c>
      <c r="G5550" s="1">
        <v>0.411715865077</v>
      </c>
    </row>
    <row r="5551" ht="15.75" customHeight="1">
      <c r="A5551" s="1" t="str">
        <f t="shared" si="470"/>
        <v>GNL2</v>
      </c>
      <c r="B5551" s="1" t="s">
        <v>108</v>
      </c>
      <c r="C5551" s="1">
        <v>3.8061391E7</v>
      </c>
      <c r="D5551" s="1" t="s">
        <v>14</v>
      </c>
      <c r="E5551" s="1">
        <v>23.0</v>
      </c>
      <c r="F5551" s="1" t="s">
        <v>5574</v>
      </c>
      <c r="G5551" s="1">
        <v>0.0205060862989</v>
      </c>
    </row>
    <row r="5552" ht="15.75" customHeight="1">
      <c r="A5552" s="1" t="str">
        <f t="shared" si="470"/>
        <v>GNL2</v>
      </c>
      <c r="B5552" s="1" t="s">
        <v>108</v>
      </c>
      <c r="C5552" s="1">
        <v>3.8061264E7</v>
      </c>
      <c r="D5552" s="1" t="s">
        <v>8</v>
      </c>
      <c r="E5552" s="1">
        <v>24.0</v>
      </c>
      <c r="F5552" s="1" t="s">
        <v>5575</v>
      </c>
      <c r="G5552" s="1">
        <v>0.553746898371</v>
      </c>
    </row>
    <row r="5553" ht="15.75" customHeight="1">
      <c r="A5553" s="1" t="str">
        <f t="shared" si="470"/>
        <v>GNL2</v>
      </c>
      <c r="B5553" s="1" t="s">
        <v>108</v>
      </c>
      <c r="C5553" s="1">
        <v>3.8061489E7</v>
      </c>
      <c r="D5553" s="1" t="s">
        <v>8</v>
      </c>
      <c r="E5553" s="1">
        <v>24.0</v>
      </c>
      <c r="F5553" s="1" t="s">
        <v>5576</v>
      </c>
      <c r="G5553" s="1">
        <v>0.0433384251007</v>
      </c>
    </row>
    <row r="5554" ht="15.75" customHeight="1">
      <c r="A5554" s="1" t="str">
        <f t="shared" si="470"/>
        <v>GNL2</v>
      </c>
      <c r="B5554" s="1" t="s">
        <v>108</v>
      </c>
      <c r="C5554" s="1">
        <v>3.8061352E7</v>
      </c>
      <c r="D5554" s="1" t="s">
        <v>8</v>
      </c>
      <c r="E5554" s="1">
        <v>24.0</v>
      </c>
      <c r="F5554" s="1" t="s">
        <v>5577</v>
      </c>
      <c r="G5554" s="1">
        <v>1.16789091859</v>
      </c>
    </row>
    <row r="5555" ht="15.75" customHeight="1">
      <c r="A5555" s="1" t="str">
        <f t="shared" ref="A5555:A5564" si="471">"GNL3"</f>
        <v>GNL3</v>
      </c>
      <c r="B5555" s="1" t="s">
        <v>119</v>
      </c>
      <c r="C5555" s="1">
        <v>5.2719958E7</v>
      </c>
      <c r="D5555" s="1" t="s">
        <v>8</v>
      </c>
      <c r="E5555" s="1">
        <v>24.0</v>
      </c>
      <c r="F5555" s="1" t="s">
        <v>5578</v>
      </c>
      <c r="G5555" s="1">
        <v>0.0774690982924</v>
      </c>
    </row>
    <row r="5556" ht="15.75" customHeight="1">
      <c r="A5556" s="1" t="str">
        <f t="shared" si="471"/>
        <v>GNL3</v>
      </c>
      <c r="B5556" s="1" t="s">
        <v>119</v>
      </c>
      <c r="C5556" s="1">
        <v>5.2719976E7</v>
      </c>
      <c r="D5556" s="1" t="s">
        <v>8</v>
      </c>
      <c r="E5556" s="1">
        <v>24.0</v>
      </c>
      <c r="F5556" s="1" t="s">
        <v>5579</v>
      </c>
      <c r="G5556" s="1">
        <v>0.071796750942</v>
      </c>
    </row>
    <row r="5557" ht="15.75" customHeight="1">
      <c r="A5557" s="1" t="str">
        <f t="shared" si="471"/>
        <v>GNL3</v>
      </c>
      <c r="B5557" s="1" t="s">
        <v>119</v>
      </c>
      <c r="C5557" s="1">
        <v>5.2720176E7</v>
      </c>
      <c r="D5557" s="1" t="s">
        <v>8</v>
      </c>
      <c r="E5557" s="1">
        <v>23.0</v>
      </c>
      <c r="F5557" s="1" t="s">
        <v>5580</v>
      </c>
      <c r="G5557" s="1">
        <v>0.12975452123</v>
      </c>
    </row>
    <row r="5558" ht="15.75" customHeight="1">
      <c r="A5558" s="1" t="str">
        <f t="shared" si="471"/>
        <v>GNL3</v>
      </c>
      <c r="B5558" s="1" t="s">
        <v>119</v>
      </c>
      <c r="C5558" s="1">
        <v>5.2720071E7</v>
      </c>
      <c r="D5558" s="1" t="s">
        <v>14</v>
      </c>
      <c r="E5558" s="1">
        <v>24.0</v>
      </c>
      <c r="F5558" s="1" t="s">
        <v>5581</v>
      </c>
      <c r="G5558" s="1">
        <v>2.06816261913</v>
      </c>
    </row>
    <row r="5559" ht="15.75" customHeight="1">
      <c r="A5559" s="1" t="str">
        <f t="shared" si="471"/>
        <v>GNL3</v>
      </c>
      <c r="B5559" s="1" t="s">
        <v>119</v>
      </c>
      <c r="C5559" s="1">
        <v>5.2720138E7</v>
      </c>
      <c r="D5559" s="1" t="s">
        <v>14</v>
      </c>
      <c r="E5559" s="1">
        <v>23.0</v>
      </c>
      <c r="F5559" s="1" t="s">
        <v>5582</v>
      </c>
      <c r="G5559" s="1">
        <v>0.604036070801</v>
      </c>
    </row>
    <row r="5560" ht="15.75" customHeight="1">
      <c r="A5560" s="1" t="str">
        <f t="shared" si="471"/>
        <v>GNL3</v>
      </c>
      <c r="B5560" s="1" t="s">
        <v>119</v>
      </c>
      <c r="C5560" s="1">
        <v>5.2720163E7</v>
      </c>
      <c r="D5560" s="1" t="s">
        <v>14</v>
      </c>
      <c r="E5560" s="1">
        <v>24.0</v>
      </c>
      <c r="F5560" s="1" t="s">
        <v>5583</v>
      </c>
      <c r="G5560" s="1">
        <v>0.036487749616</v>
      </c>
    </row>
    <row r="5561" ht="15.75" customHeight="1">
      <c r="A5561" s="1" t="str">
        <f t="shared" si="471"/>
        <v>GNL3</v>
      </c>
      <c r="B5561" s="1" t="s">
        <v>119</v>
      </c>
      <c r="C5561" s="1">
        <v>5.2720226E7</v>
      </c>
      <c r="D5561" s="1" t="s">
        <v>14</v>
      </c>
      <c r="E5561" s="1">
        <v>24.0</v>
      </c>
      <c r="F5561" s="1" t="s">
        <v>5584</v>
      </c>
      <c r="G5561" s="1">
        <v>0.0718638089984</v>
      </c>
    </row>
    <row r="5562" ht="15.75" customHeight="1">
      <c r="A5562" s="1" t="str">
        <f t="shared" si="471"/>
        <v>GNL3</v>
      </c>
      <c r="B5562" s="1" t="s">
        <v>119</v>
      </c>
      <c r="C5562" s="1">
        <v>5.2719919E7</v>
      </c>
      <c r="D5562" s="1" t="s">
        <v>8</v>
      </c>
      <c r="E5562" s="1">
        <v>24.0</v>
      </c>
      <c r="F5562" s="1" t="s">
        <v>5585</v>
      </c>
      <c r="G5562" s="1">
        <v>0.00553698942585</v>
      </c>
    </row>
    <row r="5563" ht="15.75" customHeight="1">
      <c r="A5563" s="1" t="str">
        <f t="shared" si="471"/>
        <v>GNL3</v>
      </c>
      <c r="B5563" s="1" t="s">
        <v>119</v>
      </c>
      <c r="C5563" s="1">
        <v>5.2719906E7</v>
      </c>
      <c r="D5563" s="1" t="s">
        <v>8</v>
      </c>
      <c r="E5563" s="1">
        <v>23.0</v>
      </c>
      <c r="F5563" s="1" t="s">
        <v>5586</v>
      </c>
      <c r="G5563" s="1">
        <v>0.327801310067</v>
      </c>
    </row>
    <row r="5564" ht="15.75" customHeight="1">
      <c r="A5564" s="1" t="str">
        <f t="shared" si="471"/>
        <v>GNL3</v>
      </c>
      <c r="B5564" s="1" t="s">
        <v>119</v>
      </c>
      <c r="C5564" s="1">
        <v>5.2719933E7</v>
      </c>
      <c r="D5564" s="1" t="s">
        <v>8</v>
      </c>
      <c r="E5564" s="1">
        <v>24.0</v>
      </c>
      <c r="F5564" s="1" t="s">
        <v>5587</v>
      </c>
      <c r="G5564" s="1">
        <v>0.121956173832</v>
      </c>
    </row>
    <row r="5565" ht="15.75" customHeight="1">
      <c r="A5565" s="1" t="str">
        <f t="shared" ref="A5565:A5578" si="472">"GNL3L"</f>
        <v>GNL3L</v>
      </c>
      <c r="B5565" s="1" t="s">
        <v>50</v>
      </c>
      <c r="C5565" s="1">
        <v>5.4556638E7</v>
      </c>
      <c r="D5565" s="1" t="s">
        <v>8</v>
      </c>
      <c r="E5565" s="1">
        <v>23.0</v>
      </c>
      <c r="F5565" s="1" t="s">
        <v>5588</v>
      </c>
      <c r="G5565" s="1">
        <v>-0.0250964149563</v>
      </c>
    </row>
    <row r="5566" ht="15.75" customHeight="1">
      <c r="A5566" s="1" t="str">
        <f t="shared" si="472"/>
        <v>GNL3L</v>
      </c>
      <c r="B5566" s="1" t="s">
        <v>50</v>
      </c>
      <c r="C5566" s="1">
        <v>5.4556656E7</v>
      </c>
      <c r="D5566" s="1" t="s">
        <v>14</v>
      </c>
      <c r="E5566" s="1">
        <v>24.0</v>
      </c>
      <c r="F5566" s="1" t="s">
        <v>5589</v>
      </c>
      <c r="G5566" s="1">
        <v>0.483489800815</v>
      </c>
    </row>
    <row r="5567" ht="15.75" customHeight="1">
      <c r="A5567" s="1" t="str">
        <f t="shared" si="472"/>
        <v>GNL3L</v>
      </c>
      <c r="B5567" s="1" t="s">
        <v>50</v>
      </c>
      <c r="C5567" s="1">
        <v>5.4556812E7</v>
      </c>
      <c r="D5567" s="1" t="s">
        <v>14</v>
      </c>
      <c r="E5567" s="1">
        <v>21.0</v>
      </c>
      <c r="F5567" s="1" t="s">
        <v>5590</v>
      </c>
      <c r="G5567" s="1">
        <v>0.02898395833</v>
      </c>
    </row>
    <row r="5568" ht="15.75" customHeight="1">
      <c r="A5568" s="1" t="str">
        <f t="shared" si="472"/>
        <v>GNL3L</v>
      </c>
      <c r="B5568" s="1" t="s">
        <v>50</v>
      </c>
      <c r="C5568" s="1">
        <v>5.4556706E7</v>
      </c>
      <c r="D5568" s="1" t="s">
        <v>8</v>
      </c>
      <c r="E5568" s="1">
        <v>23.0</v>
      </c>
      <c r="F5568" s="1" t="s">
        <v>5591</v>
      </c>
      <c r="G5568" s="1">
        <v>1.36476535473</v>
      </c>
    </row>
    <row r="5569" ht="15.75" customHeight="1">
      <c r="A5569" s="1" t="str">
        <f t="shared" si="472"/>
        <v>GNL3L</v>
      </c>
      <c r="B5569" s="1" t="s">
        <v>50</v>
      </c>
      <c r="C5569" s="1">
        <v>5.4556727E7</v>
      </c>
      <c r="D5569" s="1" t="s">
        <v>8</v>
      </c>
      <c r="E5569" s="1">
        <v>24.0</v>
      </c>
      <c r="F5569" s="1" t="s">
        <v>5592</v>
      </c>
      <c r="G5569" s="1">
        <v>0.199310404089</v>
      </c>
    </row>
    <row r="5570" ht="15.75" customHeight="1">
      <c r="A5570" s="1" t="str">
        <f t="shared" si="472"/>
        <v>GNL3L</v>
      </c>
      <c r="B5570" s="1" t="s">
        <v>50</v>
      </c>
      <c r="C5570" s="1">
        <v>5.4556791E7</v>
      </c>
      <c r="D5570" s="1" t="s">
        <v>14</v>
      </c>
      <c r="E5570" s="1">
        <v>22.0</v>
      </c>
      <c r="F5570" s="1" t="s">
        <v>5593</v>
      </c>
      <c r="G5570" s="1">
        <v>0.0435520090415</v>
      </c>
    </row>
    <row r="5571" ht="15.75" customHeight="1">
      <c r="A5571" s="1" t="str">
        <f t="shared" si="472"/>
        <v>GNL3L</v>
      </c>
      <c r="B5571" s="1" t="s">
        <v>50</v>
      </c>
      <c r="C5571" s="1">
        <v>5.4556812E7</v>
      </c>
      <c r="D5571" s="1" t="s">
        <v>14</v>
      </c>
      <c r="E5571" s="1">
        <v>23.0</v>
      </c>
      <c r="F5571" s="1" t="s">
        <v>5594</v>
      </c>
      <c r="G5571" s="1">
        <v>0.0535166656995</v>
      </c>
    </row>
    <row r="5572" ht="15.75" customHeight="1">
      <c r="A5572" s="1" t="str">
        <f t="shared" si="472"/>
        <v>GNL3L</v>
      </c>
      <c r="B5572" s="1" t="s">
        <v>50</v>
      </c>
      <c r="C5572" s="1">
        <v>5.4556852E7</v>
      </c>
      <c r="D5572" s="1" t="s">
        <v>14</v>
      </c>
      <c r="E5572" s="1">
        <v>24.0</v>
      </c>
      <c r="F5572" s="1" t="s">
        <v>5595</v>
      </c>
      <c r="G5572" s="1">
        <v>0.350799230684</v>
      </c>
    </row>
    <row r="5573" ht="15.75" customHeight="1">
      <c r="A5573" s="1" t="str">
        <f t="shared" si="472"/>
        <v>GNL3L</v>
      </c>
      <c r="B5573" s="1" t="s">
        <v>50</v>
      </c>
      <c r="C5573" s="1">
        <v>5.4556875E7</v>
      </c>
      <c r="D5573" s="1" t="s">
        <v>14</v>
      </c>
      <c r="E5573" s="1">
        <v>24.0</v>
      </c>
      <c r="F5573" s="1" t="s">
        <v>5596</v>
      </c>
      <c r="G5573" s="1">
        <v>0.201162985523</v>
      </c>
    </row>
    <row r="5574" ht="15.75" customHeight="1">
      <c r="A5574" s="1" t="str">
        <f t="shared" si="472"/>
        <v>GNL3L</v>
      </c>
      <c r="B5574" s="1" t="s">
        <v>50</v>
      </c>
      <c r="C5574" s="1">
        <v>5.4556884E7</v>
      </c>
      <c r="D5574" s="1" t="s">
        <v>14</v>
      </c>
      <c r="E5574" s="1">
        <v>23.0</v>
      </c>
      <c r="F5574" s="1" t="s">
        <v>5597</v>
      </c>
      <c r="G5574" s="1">
        <v>0.32536060264</v>
      </c>
    </row>
    <row r="5575" ht="15.75" customHeight="1">
      <c r="A5575" s="1" t="str">
        <f t="shared" si="472"/>
        <v>GNL3L</v>
      </c>
      <c r="B5575" s="1" t="s">
        <v>50</v>
      </c>
      <c r="C5575" s="1">
        <v>5.4556649E7</v>
      </c>
      <c r="D5575" s="1" t="s">
        <v>14</v>
      </c>
      <c r="E5575" s="1">
        <v>24.0</v>
      </c>
      <c r="F5575" s="1" t="s">
        <v>5598</v>
      </c>
      <c r="G5575" s="1">
        <v>0.258283059106</v>
      </c>
    </row>
    <row r="5576" ht="15.75" customHeight="1">
      <c r="A5576" s="1" t="str">
        <f t="shared" si="472"/>
        <v>GNL3L</v>
      </c>
      <c r="B5576" s="1" t="s">
        <v>50</v>
      </c>
      <c r="C5576" s="1">
        <v>5.455669E7</v>
      </c>
      <c r="D5576" s="1" t="s">
        <v>8</v>
      </c>
      <c r="E5576" s="1">
        <v>23.0</v>
      </c>
      <c r="F5576" s="1" t="s">
        <v>5599</v>
      </c>
      <c r="G5576" s="1">
        <v>1.15174484445</v>
      </c>
    </row>
    <row r="5577" ht="15.75" customHeight="1">
      <c r="A5577" s="1" t="str">
        <f t="shared" si="472"/>
        <v>GNL3L</v>
      </c>
      <c r="B5577" s="1" t="s">
        <v>50</v>
      </c>
      <c r="C5577" s="1">
        <v>5.4556646E7</v>
      </c>
      <c r="D5577" s="1" t="s">
        <v>8</v>
      </c>
      <c r="E5577" s="1">
        <v>24.0</v>
      </c>
      <c r="F5577" s="1" t="s">
        <v>5600</v>
      </c>
      <c r="G5577" s="1">
        <v>0.378546015138</v>
      </c>
    </row>
    <row r="5578" ht="15.75" customHeight="1">
      <c r="A5578" s="1" t="str">
        <f t="shared" si="472"/>
        <v>GNL3L</v>
      </c>
      <c r="B5578" s="1" t="s">
        <v>50</v>
      </c>
      <c r="C5578" s="1">
        <v>5.4556631E7</v>
      </c>
      <c r="D5578" s="1" t="s">
        <v>8</v>
      </c>
      <c r="E5578" s="1">
        <v>24.0</v>
      </c>
      <c r="F5578" s="1" t="s">
        <v>5601</v>
      </c>
      <c r="G5578" s="1">
        <v>0.144049206283</v>
      </c>
    </row>
    <row r="5579" ht="15.75" customHeight="1">
      <c r="A5579" s="1" t="str">
        <f t="shared" ref="A5579:A5588" si="473">"GNPAT"</f>
        <v>GNPAT</v>
      </c>
      <c r="B5579" s="1" t="s">
        <v>108</v>
      </c>
      <c r="C5579" s="1">
        <v>2.31377066E8</v>
      </c>
      <c r="D5579" s="1" t="s">
        <v>14</v>
      </c>
      <c r="E5579" s="1">
        <v>23.0</v>
      </c>
      <c r="F5579" s="1" t="s">
        <v>5602</v>
      </c>
      <c r="G5579" s="1">
        <v>-0.162001328706</v>
      </c>
    </row>
    <row r="5580" ht="15.75" customHeight="1">
      <c r="A5580" s="1" t="str">
        <f t="shared" si="473"/>
        <v>GNPAT</v>
      </c>
      <c r="B5580" s="1" t="s">
        <v>108</v>
      </c>
      <c r="C5580" s="1">
        <v>2.31377202E8</v>
      </c>
      <c r="D5580" s="1" t="s">
        <v>14</v>
      </c>
      <c r="E5580" s="1">
        <v>24.0</v>
      </c>
      <c r="F5580" s="1" t="s">
        <v>5603</v>
      </c>
      <c r="G5580" s="1">
        <v>0.228403896537</v>
      </c>
    </row>
    <row r="5581" ht="15.75" customHeight="1">
      <c r="A5581" s="1" t="str">
        <f t="shared" si="473"/>
        <v>GNPAT</v>
      </c>
      <c r="B5581" s="1" t="s">
        <v>108</v>
      </c>
      <c r="C5581" s="1">
        <v>2.3137717E8</v>
      </c>
      <c r="D5581" s="1" t="s">
        <v>8</v>
      </c>
      <c r="E5581" s="1">
        <v>24.0</v>
      </c>
      <c r="F5581" s="1" t="s">
        <v>5604</v>
      </c>
      <c r="G5581" s="1">
        <v>0.149437314259</v>
      </c>
    </row>
    <row r="5582" ht="15.75" customHeight="1">
      <c r="A5582" s="1" t="str">
        <f t="shared" si="473"/>
        <v>GNPAT</v>
      </c>
      <c r="B5582" s="1" t="s">
        <v>108</v>
      </c>
      <c r="C5582" s="1">
        <v>2.31376957E8</v>
      </c>
      <c r="D5582" s="1" t="s">
        <v>8</v>
      </c>
      <c r="E5582" s="1">
        <v>24.0</v>
      </c>
      <c r="F5582" s="1" t="s">
        <v>5605</v>
      </c>
      <c r="G5582" s="1">
        <v>0.957136621316</v>
      </c>
    </row>
    <row r="5583" ht="15.75" customHeight="1">
      <c r="A5583" s="1" t="str">
        <f t="shared" si="473"/>
        <v>GNPAT</v>
      </c>
      <c r="B5583" s="1" t="s">
        <v>108</v>
      </c>
      <c r="C5583" s="1">
        <v>2.31376999E8</v>
      </c>
      <c r="D5583" s="1" t="s">
        <v>14</v>
      </c>
      <c r="E5583" s="1">
        <v>24.0</v>
      </c>
      <c r="F5583" s="1" t="s">
        <v>5606</v>
      </c>
      <c r="G5583" s="1">
        <v>-0.00567222896545</v>
      </c>
    </row>
    <row r="5584" ht="15.75" customHeight="1">
      <c r="A5584" s="1" t="str">
        <f t="shared" si="473"/>
        <v>GNPAT</v>
      </c>
      <c r="B5584" s="1" t="s">
        <v>108</v>
      </c>
      <c r="C5584" s="1">
        <v>2.31377035E8</v>
      </c>
      <c r="D5584" s="1" t="s">
        <v>8</v>
      </c>
      <c r="E5584" s="1">
        <v>23.0</v>
      </c>
      <c r="F5584" s="1" t="s">
        <v>5607</v>
      </c>
      <c r="G5584" s="1">
        <v>0.38599553793</v>
      </c>
    </row>
    <row r="5585" ht="15.75" customHeight="1">
      <c r="A5585" s="1" t="str">
        <f t="shared" si="473"/>
        <v>GNPAT</v>
      </c>
      <c r="B5585" s="1" t="s">
        <v>108</v>
      </c>
      <c r="C5585" s="1">
        <v>2.31377094E8</v>
      </c>
      <c r="D5585" s="1" t="s">
        <v>8</v>
      </c>
      <c r="E5585" s="1">
        <v>24.0</v>
      </c>
      <c r="F5585" s="1" t="s">
        <v>5608</v>
      </c>
      <c r="G5585" s="1">
        <v>0.0796282562341</v>
      </c>
    </row>
    <row r="5586" ht="15.75" customHeight="1">
      <c r="A5586" s="1" t="str">
        <f t="shared" si="473"/>
        <v>GNPAT</v>
      </c>
      <c r="B5586" s="1" t="s">
        <v>108</v>
      </c>
      <c r="C5586" s="1">
        <v>2.31377117E8</v>
      </c>
      <c r="D5586" s="1" t="s">
        <v>8</v>
      </c>
      <c r="E5586" s="1">
        <v>24.0</v>
      </c>
      <c r="F5586" s="1" t="s">
        <v>5609</v>
      </c>
      <c r="G5586" s="1">
        <v>0.0829524341781</v>
      </c>
    </row>
    <row r="5587" ht="15.75" customHeight="1">
      <c r="A5587" s="1" t="str">
        <f t="shared" si="473"/>
        <v>GNPAT</v>
      </c>
      <c r="B5587" s="1" t="s">
        <v>108</v>
      </c>
      <c r="C5587" s="1">
        <v>2.31377012E8</v>
      </c>
      <c r="D5587" s="1" t="s">
        <v>8</v>
      </c>
      <c r="E5587" s="1">
        <v>24.0</v>
      </c>
      <c r="F5587" s="1" t="s">
        <v>5610</v>
      </c>
      <c r="G5587" s="1">
        <v>0.00919745536622</v>
      </c>
    </row>
    <row r="5588" ht="15.75" customHeight="1">
      <c r="A5588" s="1" t="str">
        <f t="shared" si="473"/>
        <v>GNPAT</v>
      </c>
      <c r="B5588" s="1" t="s">
        <v>108</v>
      </c>
      <c r="C5588" s="1">
        <v>2.31376974E8</v>
      </c>
      <c r="D5588" s="1" t="s">
        <v>14</v>
      </c>
      <c r="E5588" s="1">
        <v>23.0</v>
      </c>
      <c r="F5588" s="1" t="s">
        <v>5611</v>
      </c>
      <c r="G5588" s="1">
        <v>1.65686784075</v>
      </c>
    </row>
    <row r="5589" ht="15.75" customHeight="1">
      <c r="A5589" s="1" t="str">
        <f t="shared" ref="A5589:A5597" si="474">"GNPNAT1"</f>
        <v>GNPNAT1</v>
      </c>
      <c r="B5589" s="1" t="s">
        <v>135</v>
      </c>
      <c r="C5589" s="1">
        <v>5.3258144E7</v>
      </c>
      <c r="D5589" s="1" t="s">
        <v>8</v>
      </c>
      <c r="E5589" s="1">
        <v>23.0</v>
      </c>
      <c r="F5589" s="1" t="s">
        <v>5612</v>
      </c>
      <c r="G5589" s="1">
        <v>0.9333717058</v>
      </c>
    </row>
    <row r="5590" ht="15.75" customHeight="1">
      <c r="A5590" s="1" t="str">
        <f t="shared" si="474"/>
        <v>GNPNAT1</v>
      </c>
      <c r="B5590" s="1" t="s">
        <v>135</v>
      </c>
      <c r="C5590" s="1">
        <v>5.3258136E7</v>
      </c>
      <c r="D5590" s="1" t="s">
        <v>8</v>
      </c>
      <c r="E5590" s="1">
        <v>24.0</v>
      </c>
      <c r="F5590" s="1" t="s">
        <v>5613</v>
      </c>
      <c r="G5590" s="1">
        <v>0.877349912086</v>
      </c>
    </row>
    <row r="5591" ht="15.75" customHeight="1">
      <c r="A5591" s="1" t="str">
        <f t="shared" si="474"/>
        <v>GNPNAT1</v>
      </c>
      <c r="B5591" s="1" t="s">
        <v>135</v>
      </c>
      <c r="C5591" s="1">
        <v>5.3258297E7</v>
      </c>
      <c r="D5591" s="1" t="s">
        <v>14</v>
      </c>
      <c r="E5591" s="1">
        <v>22.0</v>
      </c>
      <c r="F5591" s="1" t="s">
        <v>5614</v>
      </c>
      <c r="G5591" s="1">
        <v>0.367926579944</v>
      </c>
    </row>
    <row r="5592" ht="15.75" customHeight="1">
      <c r="A5592" s="1" t="str">
        <f t="shared" si="474"/>
        <v>GNPNAT1</v>
      </c>
      <c r="B5592" s="1" t="s">
        <v>135</v>
      </c>
      <c r="C5592" s="1">
        <v>5.3258229E7</v>
      </c>
      <c r="D5592" s="1" t="s">
        <v>14</v>
      </c>
      <c r="E5592" s="1">
        <v>24.0</v>
      </c>
      <c r="F5592" s="1" t="s">
        <v>5615</v>
      </c>
      <c r="G5592" s="1">
        <v>0.214385935808</v>
      </c>
    </row>
    <row r="5593" ht="15.75" customHeight="1">
      <c r="A5593" s="1" t="str">
        <f t="shared" si="474"/>
        <v>GNPNAT1</v>
      </c>
      <c r="B5593" s="1" t="s">
        <v>135</v>
      </c>
      <c r="C5593" s="1">
        <v>5.3258288E7</v>
      </c>
      <c r="D5593" s="1" t="s">
        <v>8</v>
      </c>
      <c r="E5593" s="1">
        <v>23.0</v>
      </c>
      <c r="F5593" s="1" t="s">
        <v>5616</v>
      </c>
      <c r="G5593" s="1">
        <v>0.490851728195</v>
      </c>
    </row>
    <row r="5594" ht="15.75" customHeight="1">
      <c r="A5594" s="1" t="str">
        <f t="shared" si="474"/>
        <v>GNPNAT1</v>
      </c>
      <c r="B5594" s="1" t="s">
        <v>135</v>
      </c>
      <c r="C5594" s="1">
        <v>5.325817E7</v>
      </c>
      <c r="D5594" s="1" t="s">
        <v>8</v>
      </c>
      <c r="E5594" s="1">
        <v>24.0</v>
      </c>
      <c r="F5594" s="1" t="s">
        <v>5617</v>
      </c>
      <c r="G5594" s="1">
        <v>0.429277195417</v>
      </c>
    </row>
    <row r="5595" ht="15.75" customHeight="1">
      <c r="A5595" s="1" t="str">
        <f t="shared" si="474"/>
        <v>GNPNAT1</v>
      </c>
      <c r="B5595" s="1" t="s">
        <v>135</v>
      </c>
      <c r="C5595" s="1">
        <v>5.3258154E7</v>
      </c>
      <c r="D5595" s="1" t="s">
        <v>8</v>
      </c>
      <c r="E5595" s="1">
        <v>23.0</v>
      </c>
      <c r="F5595" s="1" t="s">
        <v>5618</v>
      </c>
      <c r="G5595" s="1">
        <v>0.488742854206</v>
      </c>
    </row>
    <row r="5596" ht="15.75" customHeight="1">
      <c r="A5596" s="1" t="str">
        <f t="shared" si="474"/>
        <v>GNPNAT1</v>
      </c>
      <c r="B5596" s="1" t="s">
        <v>135</v>
      </c>
      <c r="C5596" s="1">
        <v>5.3258358E7</v>
      </c>
      <c r="D5596" s="1" t="s">
        <v>14</v>
      </c>
      <c r="E5596" s="1">
        <v>24.0</v>
      </c>
      <c r="F5596" s="1" t="s">
        <v>5619</v>
      </c>
      <c r="G5596" s="1">
        <v>1.18927838211</v>
      </c>
    </row>
    <row r="5597" ht="15.75" customHeight="1">
      <c r="A5597" s="1" t="str">
        <f t="shared" si="474"/>
        <v>GNPNAT1</v>
      </c>
      <c r="B5597" s="1" t="s">
        <v>135</v>
      </c>
      <c r="C5597" s="1">
        <v>5.3258281E7</v>
      </c>
      <c r="D5597" s="1" t="s">
        <v>8</v>
      </c>
      <c r="E5597" s="1">
        <v>24.0</v>
      </c>
      <c r="F5597" s="1" t="s">
        <v>5620</v>
      </c>
      <c r="G5597" s="1">
        <v>0.167737905982</v>
      </c>
    </row>
    <row r="5598" ht="15.75" customHeight="1">
      <c r="A5598" s="1" t="str">
        <f t="shared" ref="A5598:A5605" si="475">"GOLT1B"</f>
        <v>GOLT1B</v>
      </c>
      <c r="B5598" s="1" t="s">
        <v>379</v>
      </c>
      <c r="C5598" s="1">
        <v>2.1654864E7</v>
      </c>
      <c r="D5598" s="1" t="s">
        <v>8</v>
      </c>
      <c r="E5598" s="1">
        <v>24.0</v>
      </c>
      <c r="F5598" s="1" t="s">
        <v>5621</v>
      </c>
      <c r="G5598" s="1">
        <v>0.482636560077</v>
      </c>
    </row>
    <row r="5599" ht="15.75" customHeight="1">
      <c r="A5599" s="1" t="str">
        <f t="shared" si="475"/>
        <v>GOLT1B</v>
      </c>
      <c r="B5599" s="1" t="s">
        <v>379</v>
      </c>
      <c r="C5599" s="1">
        <v>2.165495E7</v>
      </c>
      <c r="D5599" s="1" t="s">
        <v>8</v>
      </c>
      <c r="E5599" s="1">
        <v>23.0</v>
      </c>
      <c r="F5599" s="1" t="s">
        <v>5622</v>
      </c>
      <c r="G5599" s="1">
        <v>0.735901140868</v>
      </c>
    </row>
    <row r="5600" ht="15.75" customHeight="1">
      <c r="A5600" s="1" t="str">
        <f t="shared" si="475"/>
        <v>GOLT1B</v>
      </c>
      <c r="B5600" s="1" t="s">
        <v>379</v>
      </c>
      <c r="C5600" s="1">
        <v>2.1654755E7</v>
      </c>
      <c r="D5600" s="1" t="s">
        <v>14</v>
      </c>
      <c r="E5600" s="1">
        <v>24.0</v>
      </c>
      <c r="F5600" s="1" t="s">
        <v>5623</v>
      </c>
      <c r="G5600" s="1">
        <v>0.551473285791</v>
      </c>
    </row>
    <row r="5601" ht="15.75" customHeight="1">
      <c r="A5601" s="1" t="str">
        <f t="shared" si="475"/>
        <v>GOLT1B</v>
      </c>
      <c r="B5601" s="1" t="s">
        <v>379</v>
      </c>
      <c r="C5601" s="1">
        <v>2.1654992E7</v>
      </c>
      <c r="D5601" s="1" t="s">
        <v>8</v>
      </c>
      <c r="E5601" s="1">
        <v>24.0</v>
      </c>
      <c r="F5601" s="1" t="s">
        <v>5624</v>
      </c>
      <c r="G5601" s="1">
        <v>0.103255036851</v>
      </c>
    </row>
    <row r="5602" ht="15.75" customHeight="1">
      <c r="A5602" s="1" t="str">
        <f t="shared" si="475"/>
        <v>GOLT1B</v>
      </c>
      <c r="B5602" s="1" t="s">
        <v>379</v>
      </c>
      <c r="C5602" s="1">
        <v>2.1655011E7</v>
      </c>
      <c r="D5602" s="1" t="s">
        <v>14</v>
      </c>
      <c r="E5602" s="1">
        <v>24.0</v>
      </c>
      <c r="F5602" s="1" t="s">
        <v>5625</v>
      </c>
      <c r="G5602" s="1">
        <v>1.28147442954</v>
      </c>
    </row>
    <row r="5603" ht="15.75" customHeight="1">
      <c r="A5603" s="1" t="str">
        <f t="shared" si="475"/>
        <v>GOLT1B</v>
      </c>
      <c r="B5603" s="1" t="s">
        <v>379</v>
      </c>
      <c r="C5603" s="1">
        <v>2.1654934E7</v>
      </c>
      <c r="D5603" s="1" t="s">
        <v>14</v>
      </c>
      <c r="E5603" s="1">
        <v>24.0</v>
      </c>
      <c r="F5603" s="1" t="s">
        <v>5626</v>
      </c>
      <c r="G5603" s="1">
        <v>0.982624429594</v>
      </c>
    </row>
    <row r="5604" ht="15.75" customHeight="1">
      <c r="A5604" s="1" t="str">
        <f t="shared" si="475"/>
        <v>GOLT1B</v>
      </c>
      <c r="B5604" s="1" t="s">
        <v>379</v>
      </c>
      <c r="C5604" s="1">
        <v>2.1654855E7</v>
      </c>
      <c r="D5604" s="1" t="s">
        <v>8</v>
      </c>
      <c r="E5604" s="1">
        <v>24.0</v>
      </c>
      <c r="F5604" s="1" t="s">
        <v>5627</v>
      </c>
      <c r="G5604" s="1">
        <v>0.731113534925</v>
      </c>
    </row>
    <row r="5605" ht="15.75" customHeight="1">
      <c r="A5605" s="1" t="str">
        <f t="shared" si="475"/>
        <v>GOLT1B</v>
      </c>
      <c r="B5605" s="1" t="s">
        <v>379</v>
      </c>
      <c r="C5605" s="1">
        <v>2.1654899E7</v>
      </c>
      <c r="D5605" s="1" t="s">
        <v>14</v>
      </c>
      <c r="E5605" s="1">
        <v>23.0</v>
      </c>
      <c r="F5605" s="1" t="s">
        <v>5628</v>
      </c>
      <c r="G5605" s="1">
        <v>0.102551730379</v>
      </c>
    </row>
    <row r="5606" ht="15.75" customHeight="1">
      <c r="A5606" s="1" t="str">
        <f t="shared" ref="A5606:A5631" si="476">"GON4L"</f>
        <v>GON4L</v>
      </c>
      <c r="B5606" s="1" t="s">
        <v>108</v>
      </c>
      <c r="C5606" s="1">
        <v>1.55826943E8</v>
      </c>
      <c r="D5606" s="1" t="s">
        <v>8</v>
      </c>
      <c r="E5606" s="1">
        <v>24.0</v>
      </c>
      <c r="F5606" s="1" t="s">
        <v>5629</v>
      </c>
      <c r="G5606" s="1">
        <v>0.330962136446</v>
      </c>
    </row>
    <row r="5607" ht="15.75" customHeight="1">
      <c r="A5607" s="1" t="str">
        <f t="shared" si="476"/>
        <v>GON4L</v>
      </c>
      <c r="B5607" s="1" t="s">
        <v>108</v>
      </c>
      <c r="C5607" s="1">
        <v>1.55826788E8</v>
      </c>
      <c r="D5607" s="1" t="s">
        <v>8</v>
      </c>
      <c r="E5607" s="1">
        <v>24.0</v>
      </c>
      <c r="F5607" s="1" t="s">
        <v>5630</v>
      </c>
      <c r="G5607" s="1">
        <v>0.403225623931</v>
      </c>
    </row>
    <row r="5608" ht="15.75" customHeight="1">
      <c r="A5608" s="1" t="str">
        <f t="shared" si="476"/>
        <v>GON4L</v>
      </c>
      <c r="B5608" s="1" t="s">
        <v>108</v>
      </c>
      <c r="C5608" s="1">
        <v>1.55826795E8</v>
      </c>
      <c r="D5608" s="1" t="s">
        <v>8</v>
      </c>
      <c r="E5608" s="1">
        <v>24.0</v>
      </c>
      <c r="F5608" s="1" t="s">
        <v>5631</v>
      </c>
      <c r="G5608" s="1">
        <v>0.0712534383197</v>
      </c>
    </row>
    <row r="5609" ht="15.75" customHeight="1">
      <c r="A5609" s="1" t="str">
        <f t="shared" si="476"/>
        <v>GON4L</v>
      </c>
      <c r="B5609" s="1" t="s">
        <v>108</v>
      </c>
      <c r="C5609" s="1">
        <v>1.55826818E8</v>
      </c>
      <c r="D5609" s="1" t="s">
        <v>8</v>
      </c>
      <c r="E5609" s="1">
        <v>23.0</v>
      </c>
      <c r="F5609" s="1" t="s">
        <v>5632</v>
      </c>
      <c r="G5609" s="1">
        <v>0.981221280099</v>
      </c>
    </row>
    <row r="5610" ht="15.75" customHeight="1">
      <c r="A5610" s="1" t="str">
        <f t="shared" si="476"/>
        <v>GON4L</v>
      </c>
      <c r="B5610" s="1" t="s">
        <v>108</v>
      </c>
      <c r="C5610" s="1">
        <v>1.55826828E8</v>
      </c>
      <c r="D5610" s="1" t="s">
        <v>8</v>
      </c>
      <c r="E5610" s="1">
        <v>24.0</v>
      </c>
      <c r="F5610" s="1" t="s">
        <v>5633</v>
      </c>
      <c r="G5610" s="1">
        <v>0.420277157425</v>
      </c>
    </row>
    <row r="5611" ht="15.75" customHeight="1">
      <c r="A5611" s="1" t="str">
        <f t="shared" si="476"/>
        <v>GON4L</v>
      </c>
      <c r="B5611" s="1" t="s">
        <v>108</v>
      </c>
      <c r="C5611" s="1">
        <v>1.55826963E8</v>
      </c>
      <c r="D5611" s="1" t="s">
        <v>8</v>
      </c>
      <c r="E5611" s="1">
        <v>24.0</v>
      </c>
      <c r="F5611" s="1" t="s">
        <v>5634</v>
      </c>
      <c r="G5611" s="1">
        <v>0.153167025676</v>
      </c>
    </row>
    <row r="5612" ht="15.75" customHeight="1">
      <c r="A5612" s="1" t="str">
        <f t="shared" si="476"/>
        <v>GON4L</v>
      </c>
      <c r="B5612" s="1" t="s">
        <v>108</v>
      </c>
      <c r="C5612" s="1">
        <v>1.55826997E8</v>
      </c>
      <c r="D5612" s="1" t="s">
        <v>8</v>
      </c>
      <c r="E5612" s="1">
        <v>22.0</v>
      </c>
      <c r="F5612" s="1" t="s">
        <v>5635</v>
      </c>
      <c r="G5612" s="1">
        <v>-0.0388949626029</v>
      </c>
    </row>
    <row r="5613" ht="15.75" customHeight="1">
      <c r="A5613" s="1" t="str">
        <f t="shared" si="476"/>
        <v>GON4L</v>
      </c>
      <c r="B5613" s="1" t="s">
        <v>108</v>
      </c>
      <c r="C5613" s="1">
        <v>1.55826857E8</v>
      </c>
      <c r="D5613" s="1" t="s">
        <v>8</v>
      </c>
      <c r="E5613" s="1">
        <v>24.0</v>
      </c>
      <c r="F5613" s="1" t="s">
        <v>5636</v>
      </c>
      <c r="G5613" s="1">
        <v>0.270867291122</v>
      </c>
    </row>
    <row r="5614" ht="15.75" customHeight="1">
      <c r="A5614" s="1" t="str">
        <f t="shared" si="476"/>
        <v>GON4L</v>
      </c>
      <c r="B5614" s="1" t="s">
        <v>108</v>
      </c>
      <c r="C5614" s="1">
        <v>1.55829136E8</v>
      </c>
      <c r="D5614" s="1" t="s">
        <v>14</v>
      </c>
      <c r="E5614" s="1">
        <v>22.0</v>
      </c>
      <c r="F5614" s="1" t="s">
        <v>5637</v>
      </c>
      <c r="G5614" s="1">
        <v>0.119871424597</v>
      </c>
    </row>
    <row r="5615" ht="15.75" customHeight="1">
      <c r="A5615" s="1" t="str">
        <f t="shared" si="476"/>
        <v>GON4L</v>
      </c>
      <c r="B5615" s="1" t="s">
        <v>108</v>
      </c>
      <c r="C5615" s="1">
        <v>1.55829231E8</v>
      </c>
      <c r="D5615" s="1" t="s">
        <v>14</v>
      </c>
      <c r="E5615" s="1">
        <v>24.0</v>
      </c>
      <c r="F5615" s="1" t="s">
        <v>5638</v>
      </c>
      <c r="G5615" s="1">
        <v>-0.0210218284474</v>
      </c>
    </row>
    <row r="5616" ht="15.75" customHeight="1">
      <c r="A5616" s="1" t="str">
        <f t="shared" si="476"/>
        <v>GON4L</v>
      </c>
      <c r="B5616" s="1" t="s">
        <v>108</v>
      </c>
      <c r="C5616" s="1">
        <v>1.55829209E8</v>
      </c>
      <c r="D5616" s="1" t="s">
        <v>14</v>
      </c>
      <c r="E5616" s="1">
        <v>25.0</v>
      </c>
      <c r="F5616" s="1" t="s">
        <v>5639</v>
      </c>
      <c r="G5616" s="1">
        <v>0.0447781193358</v>
      </c>
    </row>
    <row r="5617" ht="15.75" customHeight="1">
      <c r="A5617" s="1" t="str">
        <f t="shared" si="476"/>
        <v>GON4L</v>
      </c>
      <c r="B5617" s="1" t="s">
        <v>108</v>
      </c>
      <c r="C5617" s="1">
        <v>1.55829153E8</v>
      </c>
      <c r="D5617" s="1" t="s">
        <v>14</v>
      </c>
      <c r="E5617" s="1">
        <v>22.0</v>
      </c>
      <c r="F5617" s="1" t="s">
        <v>5640</v>
      </c>
      <c r="G5617" s="1">
        <v>0.151408482581</v>
      </c>
    </row>
    <row r="5618" ht="15.75" customHeight="1">
      <c r="A5618" s="1" t="str">
        <f t="shared" si="476"/>
        <v>GON4L</v>
      </c>
      <c r="B5618" s="1" t="s">
        <v>108</v>
      </c>
      <c r="C5618" s="1">
        <v>1.5582897E8</v>
      </c>
      <c r="D5618" s="1" t="s">
        <v>14</v>
      </c>
      <c r="E5618" s="1">
        <v>23.0</v>
      </c>
      <c r="F5618" s="1" t="s">
        <v>5641</v>
      </c>
      <c r="G5618" s="1">
        <v>-0.0374658126938</v>
      </c>
    </row>
    <row r="5619" ht="15.75" customHeight="1">
      <c r="A5619" s="1" t="str">
        <f t="shared" si="476"/>
        <v>GON4L</v>
      </c>
      <c r="B5619" s="1" t="s">
        <v>108</v>
      </c>
      <c r="C5619" s="1">
        <v>1.55828927E8</v>
      </c>
      <c r="D5619" s="1" t="s">
        <v>14</v>
      </c>
      <c r="E5619" s="1">
        <v>22.0</v>
      </c>
      <c r="F5619" s="1" t="s">
        <v>5642</v>
      </c>
      <c r="G5619" s="1">
        <v>-0.04694258894</v>
      </c>
    </row>
    <row r="5620" ht="15.75" customHeight="1">
      <c r="A5620" s="1" t="str">
        <f t="shared" si="476"/>
        <v>GON4L</v>
      </c>
      <c r="B5620" s="1" t="s">
        <v>108</v>
      </c>
      <c r="C5620" s="1">
        <v>1.55826974E8</v>
      </c>
      <c r="D5620" s="1" t="s">
        <v>14</v>
      </c>
      <c r="E5620" s="1">
        <v>24.0</v>
      </c>
      <c r="F5620" s="1" t="s">
        <v>5643</v>
      </c>
      <c r="G5620" s="1">
        <v>0.70908073477</v>
      </c>
    </row>
    <row r="5621" ht="15.75" customHeight="1">
      <c r="A5621" s="1" t="str">
        <f t="shared" si="476"/>
        <v>GON4L</v>
      </c>
      <c r="B5621" s="1" t="s">
        <v>108</v>
      </c>
      <c r="C5621" s="1">
        <v>1.55829142E8</v>
      </c>
      <c r="D5621" s="1" t="s">
        <v>8</v>
      </c>
      <c r="E5621" s="1">
        <v>23.0</v>
      </c>
      <c r="F5621" s="1" t="s">
        <v>5644</v>
      </c>
      <c r="G5621" s="1">
        <v>-0.0799664574152</v>
      </c>
    </row>
    <row r="5622" ht="15.75" customHeight="1">
      <c r="A5622" s="1" t="str">
        <f t="shared" si="476"/>
        <v>GON4L</v>
      </c>
      <c r="B5622" s="1" t="s">
        <v>108</v>
      </c>
      <c r="C5622" s="1">
        <v>1.55828991E8</v>
      </c>
      <c r="D5622" s="1" t="s">
        <v>8</v>
      </c>
      <c r="E5622" s="1">
        <v>23.0</v>
      </c>
      <c r="F5622" s="1" t="s">
        <v>5645</v>
      </c>
      <c r="G5622" s="1">
        <v>0.0296462863409</v>
      </c>
    </row>
    <row r="5623" ht="15.75" customHeight="1">
      <c r="A5623" s="1" t="str">
        <f t="shared" si="476"/>
        <v>GON4L</v>
      </c>
      <c r="B5623" s="1" t="s">
        <v>108</v>
      </c>
      <c r="C5623" s="1">
        <v>1.55829119E8</v>
      </c>
      <c r="D5623" s="1" t="s">
        <v>8</v>
      </c>
      <c r="E5623" s="1">
        <v>24.0</v>
      </c>
      <c r="F5623" s="1" t="s">
        <v>5646</v>
      </c>
      <c r="G5623" s="1">
        <v>0.0541729874177</v>
      </c>
    </row>
    <row r="5624" ht="15.75" customHeight="1">
      <c r="A5624" s="1" t="str">
        <f t="shared" si="476"/>
        <v>GON4L</v>
      </c>
      <c r="B5624" s="1" t="s">
        <v>108</v>
      </c>
      <c r="C5624" s="1">
        <v>1.55826849E8</v>
      </c>
      <c r="D5624" s="1" t="s">
        <v>8</v>
      </c>
      <c r="E5624" s="1">
        <v>23.0</v>
      </c>
      <c r="F5624" s="1" t="s">
        <v>5647</v>
      </c>
      <c r="G5624" s="1">
        <v>0.666080557427</v>
      </c>
    </row>
    <row r="5625" ht="15.75" customHeight="1">
      <c r="A5625" s="1" t="str">
        <f t="shared" si="476"/>
        <v>GON4L</v>
      </c>
      <c r="B5625" s="1" t="s">
        <v>108</v>
      </c>
      <c r="C5625" s="1">
        <v>1.5582698E8</v>
      </c>
      <c r="D5625" s="1" t="s">
        <v>14</v>
      </c>
      <c r="E5625" s="1">
        <v>22.0</v>
      </c>
      <c r="F5625" s="1" t="s">
        <v>5648</v>
      </c>
      <c r="G5625" s="1">
        <v>1.30969798513</v>
      </c>
    </row>
    <row r="5626" ht="15.75" customHeight="1">
      <c r="A5626" s="1" t="str">
        <f t="shared" si="476"/>
        <v>GON4L</v>
      </c>
      <c r="B5626" s="1" t="s">
        <v>108</v>
      </c>
      <c r="C5626" s="1">
        <v>1.55829136E8</v>
      </c>
      <c r="D5626" s="1" t="s">
        <v>14</v>
      </c>
      <c r="E5626" s="1">
        <v>21.0</v>
      </c>
      <c r="F5626" s="1" t="s">
        <v>5649</v>
      </c>
      <c r="G5626" s="1">
        <v>0.178338577077</v>
      </c>
    </row>
    <row r="5627" ht="15.75" customHeight="1">
      <c r="A5627" s="1" t="str">
        <f t="shared" si="476"/>
        <v>GON4L</v>
      </c>
      <c r="B5627" s="1" t="s">
        <v>108</v>
      </c>
      <c r="C5627" s="1">
        <v>1.55829154E8</v>
      </c>
      <c r="D5627" s="1" t="s">
        <v>14</v>
      </c>
      <c r="E5627" s="1">
        <v>23.0</v>
      </c>
      <c r="F5627" s="1" t="s">
        <v>5650</v>
      </c>
      <c r="G5627" s="1">
        <v>-0.141452037577</v>
      </c>
    </row>
    <row r="5628" ht="15.75" customHeight="1">
      <c r="A5628" s="1" t="str">
        <f t="shared" si="476"/>
        <v>GON4L</v>
      </c>
      <c r="B5628" s="1" t="s">
        <v>108</v>
      </c>
      <c r="C5628" s="1">
        <v>1.5582921E8</v>
      </c>
      <c r="D5628" s="1" t="s">
        <v>14</v>
      </c>
      <c r="E5628" s="1">
        <v>25.0</v>
      </c>
      <c r="F5628" s="1" t="s">
        <v>5651</v>
      </c>
      <c r="G5628" s="1">
        <v>-0.0109031229283</v>
      </c>
    </row>
    <row r="5629" ht="15.75" customHeight="1">
      <c r="A5629" s="1" t="str">
        <f t="shared" si="476"/>
        <v>GON4L</v>
      </c>
      <c r="B5629" s="1" t="s">
        <v>108</v>
      </c>
      <c r="C5629" s="1">
        <v>1.55829237E8</v>
      </c>
      <c r="D5629" s="1" t="s">
        <v>14</v>
      </c>
      <c r="E5629" s="1">
        <v>25.0</v>
      </c>
      <c r="F5629" s="1" t="s">
        <v>5652</v>
      </c>
      <c r="G5629" s="1">
        <v>-0.0925830896436</v>
      </c>
    </row>
    <row r="5630" ht="15.75" customHeight="1">
      <c r="A5630" s="1" t="str">
        <f t="shared" si="476"/>
        <v>GON4L</v>
      </c>
      <c r="B5630" s="1" t="s">
        <v>108</v>
      </c>
      <c r="C5630" s="1">
        <v>1.55826849E8</v>
      </c>
      <c r="D5630" s="1" t="s">
        <v>8</v>
      </c>
      <c r="E5630" s="1">
        <v>24.0</v>
      </c>
      <c r="F5630" s="1" t="s">
        <v>5653</v>
      </c>
      <c r="G5630" s="1">
        <v>0.489354241826</v>
      </c>
    </row>
    <row r="5631" ht="15.75" customHeight="1">
      <c r="A5631" s="1" t="str">
        <f t="shared" si="476"/>
        <v>GON4L</v>
      </c>
      <c r="B5631" s="1" t="s">
        <v>108</v>
      </c>
      <c r="C5631" s="1">
        <v>1.55828918E8</v>
      </c>
      <c r="D5631" s="1" t="s">
        <v>8</v>
      </c>
      <c r="E5631" s="1">
        <v>22.0</v>
      </c>
      <c r="F5631" s="1" t="s">
        <v>5654</v>
      </c>
      <c r="G5631" s="1">
        <v>0.0591670820968</v>
      </c>
    </row>
    <row r="5632" ht="15.75" customHeight="1">
      <c r="A5632" s="1" t="str">
        <f t="shared" ref="A5632:A5641" si="477">"GOT1"</f>
        <v>GOT1</v>
      </c>
      <c r="B5632" s="1" t="s">
        <v>176</v>
      </c>
      <c r="C5632" s="1">
        <v>1.01190161E8</v>
      </c>
      <c r="D5632" s="1" t="s">
        <v>8</v>
      </c>
      <c r="E5632" s="1">
        <v>24.0</v>
      </c>
      <c r="F5632" s="1" t="s">
        <v>5655</v>
      </c>
      <c r="G5632" s="1">
        <v>0.832827053437</v>
      </c>
    </row>
    <row r="5633" ht="15.75" customHeight="1">
      <c r="A5633" s="1" t="str">
        <f t="shared" si="477"/>
        <v>GOT1</v>
      </c>
      <c r="B5633" s="1" t="s">
        <v>176</v>
      </c>
      <c r="C5633" s="1">
        <v>1.01190318E8</v>
      </c>
      <c r="D5633" s="1" t="s">
        <v>8</v>
      </c>
      <c r="E5633" s="1">
        <v>22.0</v>
      </c>
      <c r="F5633" s="1" t="s">
        <v>5656</v>
      </c>
      <c r="G5633" s="1">
        <v>0.79769402916</v>
      </c>
    </row>
    <row r="5634" ht="15.75" customHeight="1">
      <c r="A5634" s="1" t="str">
        <f t="shared" si="477"/>
        <v>GOT1</v>
      </c>
      <c r="B5634" s="1" t="s">
        <v>176</v>
      </c>
      <c r="C5634" s="1">
        <v>1.01190222E8</v>
      </c>
      <c r="D5634" s="1" t="s">
        <v>8</v>
      </c>
      <c r="E5634" s="1">
        <v>24.0</v>
      </c>
      <c r="F5634" s="1" t="s">
        <v>5657</v>
      </c>
      <c r="G5634" s="1">
        <v>0.365499642301</v>
      </c>
    </row>
    <row r="5635" ht="15.75" customHeight="1">
      <c r="A5635" s="1" t="str">
        <f t="shared" si="477"/>
        <v>GOT1</v>
      </c>
      <c r="B5635" s="1" t="s">
        <v>176</v>
      </c>
      <c r="C5635" s="1">
        <v>1.01190213E8</v>
      </c>
      <c r="D5635" s="1" t="s">
        <v>8</v>
      </c>
      <c r="E5635" s="1">
        <v>23.0</v>
      </c>
      <c r="F5635" s="1" t="s">
        <v>5658</v>
      </c>
      <c r="G5635" s="1">
        <v>0.706118983459</v>
      </c>
    </row>
    <row r="5636" ht="15.75" customHeight="1">
      <c r="A5636" s="1" t="str">
        <f t="shared" si="477"/>
        <v>GOT1</v>
      </c>
      <c r="B5636" s="1" t="s">
        <v>176</v>
      </c>
      <c r="C5636" s="1">
        <v>1.01190144E8</v>
      </c>
      <c r="D5636" s="1" t="s">
        <v>8</v>
      </c>
      <c r="E5636" s="1">
        <v>23.0</v>
      </c>
      <c r="F5636" s="1" t="s">
        <v>5659</v>
      </c>
      <c r="G5636" s="1">
        <v>0.824152653633</v>
      </c>
    </row>
    <row r="5637" ht="15.75" customHeight="1">
      <c r="A5637" s="1" t="str">
        <f t="shared" si="477"/>
        <v>GOT1</v>
      </c>
      <c r="B5637" s="1" t="s">
        <v>176</v>
      </c>
      <c r="C5637" s="1">
        <v>1.01190284E8</v>
      </c>
      <c r="D5637" s="1" t="s">
        <v>14</v>
      </c>
      <c r="E5637" s="1">
        <v>24.0</v>
      </c>
      <c r="F5637" s="1" t="s">
        <v>5660</v>
      </c>
      <c r="G5637" s="1">
        <v>0.906136592076</v>
      </c>
    </row>
    <row r="5638" ht="15.75" customHeight="1">
      <c r="A5638" s="1" t="str">
        <f t="shared" si="477"/>
        <v>GOT1</v>
      </c>
      <c r="B5638" s="1" t="s">
        <v>176</v>
      </c>
      <c r="C5638" s="1">
        <v>1.01190312E8</v>
      </c>
      <c r="D5638" s="1" t="s">
        <v>14</v>
      </c>
      <c r="E5638" s="1">
        <v>23.0</v>
      </c>
      <c r="F5638" s="1" t="s">
        <v>5661</v>
      </c>
      <c r="G5638" s="1">
        <v>1.05616191457</v>
      </c>
    </row>
    <row r="5639" ht="15.75" customHeight="1">
      <c r="A5639" s="1" t="str">
        <f t="shared" si="477"/>
        <v>GOT1</v>
      </c>
      <c r="B5639" s="1" t="s">
        <v>176</v>
      </c>
      <c r="C5639" s="1">
        <v>1.01190398E8</v>
      </c>
      <c r="D5639" s="1" t="s">
        <v>14</v>
      </c>
      <c r="E5639" s="1">
        <v>22.0</v>
      </c>
      <c r="F5639" s="1" t="s">
        <v>5662</v>
      </c>
      <c r="G5639" s="1">
        <v>1.03770149335</v>
      </c>
    </row>
    <row r="5640" ht="15.75" customHeight="1">
      <c r="A5640" s="1" t="str">
        <f t="shared" si="477"/>
        <v>GOT1</v>
      </c>
      <c r="B5640" s="1" t="s">
        <v>176</v>
      </c>
      <c r="C5640" s="1">
        <v>1.01190059E8</v>
      </c>
      <c r="D5640" s="1" t="s">
        <v>8</v>
      </c>
      <c r="E5640" s="1">
        <v>24.0</v>
      </c>
      <c r="F5640" s="1" t="s">
        <v>5663</v>
      </c>
      <c r="G5640" s="1">
        <v>0.776610725245</v>
      </c>
    </row>
    <row r="5641" ht="15.75" customHeight="1">
      <c r="A5641" s="1" t="str">
        <f t="shared" si="477"/>
        <v>GOT1</v>
      </c>
      <c r="B5641" s="1" t="s">
        <v>176</v>
      </c>
      <c r="C5641" s="1">
        <v>1.01190395E8</v>
      </c>
      <c r="D5641" s="1" t="s">
        <v>14</v>
      </c>
      <c r="E5641" s="1">
        <v>24.0</v>
      </c>
      <c r="F5641" s="1" t="s">
        <v>5664</v>
      </c>
      <c r="G5641" s="1">
        <v>0.853541807933</v>
      </c>
    </row>
    <row r="5642" ht="15.75" customHeight="1">
      <c r="A5642" s="1" t="str">
        <f t="shared" ref="A5642:A5651" si="478">"GPI"</f>
        <v>GPI</v>
      </c>
      <c r="B5642" s="1" t="s">
        <v>277</v>
      </c>
      <c r="C5642" s="1">
        <v>3.4856174E7</v>
      </c>
      <c r="D5642" s="1" t="s">
        <v>14</v>
      </c>
      <c r="E5642" s="1">
        <v>24.0</v>
      </c>
      <c r="F5642" s="1" t="s">
        <v>5665</v>
      </c>
      <c r="G5642" s="1">
        <v>0.830637057849</v>
      </c>
    </row>
    <row r="5643" ht="15.75" customHeight="1">
      <c r="A5643" s="1" t="str">
        <f t="shared" si="478"/>
        <v>GPI</v>
      </c>
      <c r="B5643" s="1" t="s">
        <v>277</v>
      </c>
      <c r="C5643" s="1">
        <v>3.4856118E7</v>
      </c>
      <c r="D5643" s="1" t="s">
        <v>14</v>
      </c>
      <c r="E5643" s="1">
        <v>24.0</v>
      </c>
      <c r="F5643" s="1" t="s">
        <v>5666</v>
      </c>
      <c r="G5643" s="1">
        <v>0.0260364706383</v>
      </c>
    </row>
    <row r="5644" ht="15.75" customHeight="1">
      <c r="A5644" s="1" t="str">
        <f t="shared" si="478"/>
        <v>GPI</v>
      </c>
      <c r="B5644" s="1" t="s">
        <v>277</v>
      </c>
      <c r="C5644" s="1">
        <v>3.4856016E7</v>
      </c>
      <c r="D5644" s="1" t="s">
        <v>14</v>
      </c>
      <c r="E5644" s="1">
        <v>24.0</v>
      </c>
      <c r="F5644" s="1" t="s">
        <v>5667</v>
      </c>
      <c r="G5644" s="1">
        <v>0.0770325229402</v>
      </c>
    </row>
    <row r="5645" ht="15.75" customHeight="1">
      <c r="A5645" s="1" t="str">
        <f t="shared" si="478"/>
        <v>GPI</v>
      </c>
      <c r="B5645" s="1" t="s">
        <v>277</v>
      </c>
      <c r="C5645" s="1">
        <v>3.4856001E7</v>
      </c>
      <c r="D5645" s="1" t="s">
        <v>14</v>
      </c>
      <c r="E5645" s="1">
        <v>21.0</v>
      </c>
      <c r="F5645" s="1" t="s">
        <v>5668</v>
      </c>
      <c r="G5645" s="1">
        <v>0.20711812042</v>
      </c>
    </row>
    <row r="5646" ht="15.75" customHeight="1">
      <c r="A5646" s="1" t="str">
        <f t="shared" si="478"/>
        <v>GPI</v>
      </c>
      <c r="B5646" s="1" t="s">
        <v>277</v>
      </c>
      <c r="C5646" s="1">
        <v>3.4855958E7</v>
      </c>
      <c r="D5646" s="1" t="s">
        <v>14</v>
      </c>
      <c r="E5646" s="1">
        <v>23.0</v>
      </c>
      <c r="F5646" s="1" t="s">
        <v>5669</v>
      </c>
      <c r="G5646" s="1">
        <v>0.0573464774074</v>
      </c>
    </row>
    <row r="5647" ht="15.75" customHeight="1">
      <c r="A5647" s="1" t="str">
        <f t="shared" si="478"/>
        <v>GPI</v>
      </c>
      <c r="B5647" s="1" t="s">
        <v>277</v>
      </c>
      <c r="C5647" s="1">
        <v>3.4855964E7</v>
      </c>
      <c r="D5647" s="1" t="s">
        <v>14</v>
      </c>
      <c r="E5647" s="1">
        <v>24.0</v>
      </c>
      <c r="F5647" s="1" t="s">
        <v>5670</v>
      </c>
      <c r="G5647" s="1">
        <v>0.0921259902575</v>
      </c>
    </row>
    <row r="5648" ht="15.75" customHeight="1">
      <c r="A5648" s="1" t="str">
        <f t="shared" si="478"/>
        <v>GPI</v>
      </c>
      <c r="B5648" s="1" t="s">
        <v>277</v>
      </c>
      <c r="C5648" s="1">
        <v>3.4856089E7</v>
      </c>
      <c r="D5648" s="1" t="s">
        <v>8</v>
      </c>
      <c r="E5648" s="1">
        <v>24.0</v>
      </c>
      <c r="F5648" s="1" t="s">
        <v>5671</v>
      </c>
      <c r="G5648" s="1">
        <v>0.885129192581</v>
      </c>
    </row>
    <row r="5649" ht="15.75" customHeight="1">
      <c r="A5649" s="1" t="str">
        <f t="shared" si="478"/>
        <v>GPI</v>
      </c>
      <c r="B5649" s="1" t="s">
        <v>277</v>
      </c>
      <c r="C5649" s="1">
        <v>3.4856063E7</v>
      </c>
      <c r="D5649" s="1" t="s">
        <v>8</v>
      </c>
      <c r="E5649" s="1">
        <v>24.0</v>
      </c>
      <c r="F5649" s="1" t="s">
        <v>5672</v>
      </c>
      <c r="G5649" s="1">
        <v>0.101571298356</v>
      </c>
    </row>
    <row r="5650" ht="15.75" customHeight="1">
      <c r="A5650" s="1" t="str">
        <f t="shared" si="478"/>
        <v>GPI</v>
      </c>
      <c r="B5650" s="1" t="s">
        <v>277</v>
      </c>
      <c r="C5650" s="1">
        <v>3.4855981E7</v>
      </c>
      <c r="D5650" s="1" t="s">
        <v>14</v>
      </c>
      <c r="E5650" s="1">
        <v>24.0</v>
      </c>
      <c r="F5650" s="1" t="s">
        <v>5673</v>
      </c>
      <c r="G5650" s="1">
        <v>-0.00157461229356</v>
      </c>
    </row>
    <row r="5651" ht="15.75" customHeight="1">
      <c r="A5651" s="1" t="str">
        <f t="shared" si="478"/>
        <v>GPI</v>
      </c>
      <c r="B5651" s="1" t="s">
        <v>277</v>
      </c>
      <c r="C5651" s="1">
        <v>3.4856115E7</v>
      </c>
      <c r="D5651" s="1" t="s">
        <v>8</v>
      </c>
      <c r="E5651" s="1">
        <v>24.0</v>
      </c>
      <c r="F5651" s="1" t="s">
        <v>5674</v>
      </c>
      <c r="G5651" s="1">
        <v>1.28423374957</v>
      </c>
    </row>
    <row r="5652" ht="15.75" customHeight="1">
      <c r="A5652" s="1" t="str">
        <f t="shared" ref="A5652:A5661" si="479">"GPN1"</f>
        <v>GPN1</v>
      </c>
      <c r="B5652" s="1" t="s">
        <v>256</v>
      </c>
      <c r="C5652" s="1">
        <v>2.7852022E7</v>
      </c>
      <c r="D5652" s="1" t="s">
        <v>8</v>
      </c>
      <c r="E5652" s="1">
        <v>23.0</v>
      </c>
      <c r="F5652" s="1" t="s">
        <v>5675</v>
      </c>
      <c r="G5652" s="1">
        <v>-0.0250681873473</v>
      </c>
    </row>
    <row r="5653" ht="15.75" customHeight="1">
      <c r="A5653" s="1" t="str">
        <f t="shared" si="479"/>
        <v>GPN1</v>
      </c>
      <c r="B5653" s="1" t="s">
        <v>256</v>
      </c>
      <c r="C5653" s="1">
        <v>2.7852134E7</v>
      </c>
      <c r="D5653" s="1" t="s">
        <v>8</v>
      </c>
      <c r="E5653" s="1">
        <v>22.0</v>
      </c>
      <c r="F5653" s="1" t="s">
        <v>5676</v>
      </c>
      <c r="G5653" s="1">
        <v>1.07749238622</v>
      </c>
    </row>
    <row r="5654" ht="15.75" customHeight="1">
      <c r="A5654" s="1" t="str">
        <f t="shared" si="479"/>
        <v>GPN1</v>
      </c>
      <c r="B5654" s="1" t="s">
        <v>256</v>
      </c>
      <c r="C5654" s="1">
        <v>2.7852151E7</v>
      </c>
      <c r="D5654" s="1" t="s">
        <v>14</v>
      </c>
      <c r="E5654" s="1">
        <v>23.0</v>
      </c>
      <c r="F5654" s="1" t="s">
        <v>5677</v>
      </c>
      <c r="G5654" s="1">
        <v>-0.00533390847846</v>
      </c>
    </row>
    <row r="5655" ht="15.75" customHeight="1">
      <c r="A5655" s="1" t="str">
        <f t="shared" si="479"/>
        <v>GPN1</v>
      </c>
      <c r="B5655" s="1" t="s">
        <v>256</v>
      </c>
      <c r="C5655" s="1">
        <v>2.7852144E7</v>
      </c>
      <c r="D5655" s="1" t="s">
        <v>14</v>
      </c>
      <c r="E5655" s="1">
        <v>24.0</v>
      </c>
      <c r="F5655" s="1" t="s">
        <v>5678</v>
      </c>
      <c r="G5655" s="1">
        <v>0.217409051111</v>
      </c>
    </row>
    <row r="5656" ht="15.75" customHeight="1">
      <c r="A5656" s="1" t="str">
        <f t="shared" si="479"/>
        <v>GPN1</v>
      </c>
      <c r="B5656" s="1" t="s">
        <v>256</v>
      </c>
      <c r="C5656" s="1">
        <v>2.7852137E7</v>
      </c>
      <c r="D5656" s="1" t="s">
        <v>14</v>
      </c>
      <c r="E5656" s="1">
        <v>24.0</v>
      </c>
      <c r="F5656" s="1" t="s">
        <v>5679</v>
      </c>
      <c r="G5656" s="1">
        <v>1.39769711349</v>
      </c>
    </row>
    <row r="5657" ht="15.75" customHeight="1">
      <c r="A5657" s="1" t="str">
        <f t="shared" si="479"/>
        <v>GPN1</v>
      </c>
      <c r="B5657" s="1" t="s">
        <v>256</v>
      </c>
      <c r="C5657" s="1">
        <v>2.7852086E7</v>
      </c>
      <c r="D5657" s="1" t="s">
        <v>14</v>
      </c>
      <c r="E5657" s="1">
        <v>24.0</v>
      </c>
      <c r="F5657" s="1" t="s">
        <v>5680</v>
      </c>
      <c r="G5657" s="1">
        <v>0.477676720982</v>
      </c>
    </row>
    <row r="5658" ht="15.75" customHeight="1">
      <c r="A5658" s="1" t="str">
        <f t="shared" si="479"/>
        <v>GPN1</v>
      </c>
      <c r="B5658" s="1" t="s">
        <v>256</v>
      </c>
      <c r="C5658" s="1">
        <v>2.7852076E7</v>
      </c>
      <c r="D5658" s="1" t="s">
        <v>14</v>
      </c>
      <c r="E5658" s="1">
        <v>24.0</v>
      </c>
      <c r="F5658" s="1" t="s">
        <v>5681</v>
      </c>
      <c r="G5658" s="1">
        <v>-0.0190342370877</v>
      </c>
    </row>
    <row r="5659" ht="15.75" customHeight="1">
      <c r="A5659" s="1" t="str">
        <f t="shared" si="479"/>
        <v>GPN1</v>
      </c>
      <c r="B5659" s="1" t="s">
        <v>256</v>
      </c>
      <c r="C5659" s="1">
        <v>2.7852017E7</v>
      </c>
      <c r="D5659" s="1" t="s">
        <v>14</v>
      </c>
      <c r="E5659" s="1">
        <v>22.0</v>
      </c>
      <c r="F5659" s="1" t="s">
        <v>5682</v>
      </c>
      <c r="G5659" s="1">
        <v>0.14187752404</v>
      </c>
    </row>
    <row r="5660" ht="15.75" customHeight="1">
      <c r="A5660" s="1" t="str">
        <f t="shared" si="479"/>
        <v>GPN1</v>
      </c>
      <c r="B5660" s="1" t="s">
        <v>256</v>
      </c>
      <c r="C5660" s="1">
        <v>2.7852178E7</v>
      </c>
      <c r="D5660" s="1" t="s">
        <v>8</v>
      </c>
      <c r="E5660" s="1">
        <v>23.0</v>
      </c>
      <c r="F5660" s="1" t="s">
        <v>5683</v>
      </c>
      <c r="G5660" s="1">
        <v>0.465153382009</v>
      </c>
    </row>
    <row r="5661" ht="15.75" customHeight="1">
      <c r="A5661" s="1" t="str">
        <f t="shared" si="479"/>
        <v>GPN1</v>
      </c>
      <c r="B5661" s="1" t="s">
        <v>256</v>
      </c>
      <c r="C5661" s="1">
        <v>2.7852064E7</v>
      </c>
      <c r="D5661" s="1" t="s">
        <v>14</v>
      </c>
      <c r="E5661" s="1">
        <v>24.0</v>
      </c>
      <c r="F5661" s="1" t="s">
        <v>5684</v>
      </c>
      <c r="G5661" s="1">
        <v>0.524810500292</v>
      </c>
    </row>
    <row r="5662" ht="15.75" customHeight="1">
      <c r="A5662" s="1" t="str">
        <f t="shared" ref="A5662:A5671" si="480">"GPN2"</f>
        <v>GPN2</v>
      </c>
      <c r="B5662" s="1" t="s">
        <v>108</v>
      </c>
      <c r="C5662" s="1">
        <v>2.7216808E7</v>
      </c>
      <c r="D5662" s="1" t="s">
        <v>8</v>
      </c>
      <c r="E5662" s="1">
        <v>24.0</v>
      </c>
      <c r="F5662" s="1" t="s">
        <v>5685</v>
      </c>
      <c r="G5662" s="1">
        <v>0.0655333114765</v>
      </c>
    </row>
    <row r="5663" ht="15.75" customHeight="1">
      <c r="A5663" s="1" t="str">
        <f t="shared" si="480"/>
        <v>GPN2</v>
      </c>
      <c r="B5663" s="1" t="s">
        <v>108</v>
      </c>
      <c r="C5663" s="1">
        <v>2.721673E7</v>
      </c>
      <c r="D5663" s="1" t="s">
        <v>8</v>
      </c>
      <c r="E5663" s="1">
        <v>24.0</v>
      </c>
      <c r="F5663" s="1" t="s">
        <v>5686</v>
      </c>
      <c r="G5663" s="1">
        <v>-0.0113508501236</v>
      </c>
    </row>
    <row r="5664" ht="15.75" customHeight="1">
      <c r="A5664" s="1" t="str">
        <f t="shared" si="480"/>
        <v>GPN2</v>
      </c>
      <c r="B5664" s="1" t="s">
        <v>108</v>
      </c>
      <c r="C5664" s="1">
        <v>2.7216589E7</v>
      </c>
      <c r="D5664" s="1" t="s">
        <v>14</v>
      </c>
      <c r="E5664" s="1">
        <v>23.0</v>
      </c>
      <c r="F5664" s="1" t="s">
        <v>5687</v>
      </c>
      <c r="G5664" s="1">
        <v>0.96491139073</v>
      </c>
    </row>
    <row r="5665" ht="15.75" customHeight="1">
      <c r="A5665" s="1" t="str">
        <f t="shared" si="480"/>
        <v>GPN2</v>
      </c>
      <c r="B5665" s="1" t="s">
        <v>108</v>
      </c>
      <c r="C5665" s="1">
        <v>2.7216709E7</v>
      </c>
      <c r="D5665" s="1" t="s">
        <v>8</v>
      </c>
      <c r="E5665" s="1">
        <v>23.0</v>
      </c>
      <c r="F5665" s="1" t="s">
        <v>5688</v>
      </c>
      <c r="G5665" s="1">
        <v>0.910846277423</v>
      </c>
    </row>
    <row r="5666" ht="15.75" customHeight="1">
      <c r="A5666" s="1" t="str">
        <f t="shared" si="480"/>
        <v>GPN2</v>
      </c>
      <c r="B5666" s="1" t="s">
        <v>108</v>
      </c>
      <c r="C5666" s="1">
        <v>2.7216684E7</v>
      </c>
      <c r="D5666" s="1" t="s">
        <v>8</v>
      </c>
      <c r="E5666" s="1">
        <v>24.0</v>
      </c>
      <c r="F5666" s="1" t="s">
        <v>5689</v>
      </c>
      <c r="G5666" s="1">
        <v>0.343340284746</v>
      </c>
    </row>
    <row r="5667" ht="15.75" customHeight="1">
      <c r="A5667" s="1" t="str">
        <f t="shared" si="480"/>
        <v>GPN2</v>
      </c>
      <c r="B5667" s="1" t="s">
        <v>108</v>
      </c>
      <c r="C5667" s="1">
        <v>2.7216662E7</v>
      </c>
      <c r="D5667" s="1" t="s">
        <v>14</v>
      </c>
      <c r="E5667" s="1">
        <v>24.0</v>
      </c>
      <c r="F5667" s="1" t="s">
        <v>5690</v>
      </c>
      <c r="G5667" s="1">
        <v>0.657631591328</v>
      </c>
    </row>
    <row r="5668" ht="15.75" customHeight="1">
      <c r="A5668" s="1" t="str">
        <f t="shared" si="480"/>
        <v>GPN2</v>
      </c>
      <c r="B5668" s="1" t="s">
        <v>108</v>
      </c>
      <c r="C5668" s="1">
        <v>2.7216579E7</v>
      </c>
      <c r="D5668" s="1" t="s">
        <v>8</v>
      </c>
      <c r="E5668" s="1">
        <v>24.0</v>
      </c>
      <c r="F5668" s="1" t="s">
        <v>5691</v>
      </c>
      <c r="G5668" s="1">
        <v>0.0258188367217</v>
      </c>
    </row>
    <row r="5669" ht="15.75" customHeight="1">
      <c r="A5669" s="1" t="str">
        <f t="shared" si="480"/>
        <v>GPN2</v>
      </c>
      <c r="B5669" s="1" t="s">
        <v>108</v>
      </c>
      <c r="C5669" s="1">
        <v>2.7216555E7</v>
      </c>
      <c r="D5669" s="1" t="s">
        <v>8</v>
      </c>
      <c r="E5669" s="1">
        <v>23.0</v>
      </c>
      <c r="F5669" s="1" t="s">
        <v>5692</v>
      </c>
      <c r="G5669" s="1">
        <v>-0.0139204301466</v>
      </c>
    </row>
    <row r="5670" ht="15.75" customHeight="1">
      <c r="A5670" s="1" t="str">
        <f t="shared" si="480"/>
        <v>GPN2</v>
      </c>
      <c r="B5670" s="1" t="s">
        <v>108</v>
      </c>
      <c r="C5670" s="1">
        <v>2.7216692E7</v>
      </c>
      <c r="D5670" s="1" t="s">
        <v>14</v>
      </c>
      <c r="E5670" s="1">
        <v>24.0</v>
      </c>
      <c r="F5670" s="1" t="s">
        <v>5693</v>
      </c>
      <c r="G5670" s="1">
        <v>1.12424233185</v>
      </c>
    </row>
    <row r="5671" ht="15.75" customHeight="1">
      <c r="A5671" s="1" t="str">
        <f t="shared" si="480"/>
        <v>GPN2</v>
      </c>
      <c r="B5671" s="1" t="s">
        <v>108</v>
      </c>
      <c r="C5671" s="1">
        <v>2.7216818E7</v>
      </c>
      <c r="D5671" s="1" t="s">
        <v>14</v>
      </c>
      <c r="E5671" s="1">
        <v>23.0</v>
      </c>
      <c r="F5671" s="1" t="s">
        <v>5694</v>
      </c>
      <c r="G5671" s="1">
        <v>0.0429997137066</v>
      </c>
    </row>
    <row r="5672" ht="15.75" customHeight="1">
      <c r="A5672" s="1" t="str">
        <f t="shared" ref="A5672:A5681" si="481">"GPN3"</f>
        <v>GPN3</v>
      </c>
      <c r="B5672" s="1" t="s">
        <v>379</v>
      </c>
      <c r="C5672" s="1">
        <v>1.10905878E8</v>
      </c>
      <c r="D5672" s="1" t="s">
        <v>8</v>
      </c>
      <c r="E5672" s="1">
        <v>24.0</v>
      </c>
      <c r="F5672" s="1" t="s">
        <v>5695</v>
      </c>
      <c r="G5672" s="1">
        <v>0.143003719288</v>
      </c>
    </row>
    <row r="5673" ht="15.75" customHeight="1">
      <c r="A5673" s="1" t="str">
        <f t="shared" si="481"/>
        <v>GPN3</v>
      </c>
      <c r="B5673" s="1" t="s">
        <v>379</v>
      </c>
      <c r="C5673" s="1">
        <v>1.10905901E8</v>
      </c>
      <c r="D5673" s="1" t="s">
        <v>8</v>
      </c>
      <c r="E5673" s="1">
        <v>23.0</v>
      </c>
      <c r="F5673" s="1" t="s">
        <v>5696</v>
      </c>
      <c r="G5673" s="1">
        <v>0.0315371627089</v>
      </c>
    </row>
    <row r="5674" ht="15.75" customHeight="1">
      <c r="A5674" s="1" t="str">
        <f t="shared" si="481"/>
        <v>GPN3</v>
      </c>
      <c r="B5674" s="1" t="s">
        <v>379</v>
      </c>
      <c r="C5674" s="1">
        <v>1.10905912E8</v>
      </c>
      <c r="D5674" s="1" t="s">
        <v>8</v>
      </c>
      <c r="E5674" s="1">
        <v>23.0</v>
      </c>
      <c r="F5674" s="1" t="s">
        <v>5697</v>
      </c>
      <c r="G5674" s="1">
        <v>0.0709246475111</v>
      </c>
    </row>
    <row r="5675" ht="15.75" customHeight="1">
      <c r="A5675" s="1" t="str">
        <f t="shared" si="481"/>
        <v>GPN3</v>
      </c>
      <c r="B5675" s="1" t="s">
        <v>379</v>
      </c>
      <c r="C5675" s="1">
        <v>1.10905944E8</v>
      </c>
      <c r="D5675" s="1" t="s">
        <v>8</v>
      </c>
      <c r="E5675" s="1">
        <v>24.0</v>
      </c>
      <c r="F5675" s="1" t="s">
        <v>5698</v>
      </c>
      <c r="G5675" s="1">
        <v>0.341026398367</v>
      </c>
    </row>
    <row r="5676" ht="15.75" customHeight="1">
      <c r="A5676" s="1" t="str">
        <f t="shared" si="481"/>
        <v>GPN3</v>
      </c>
      <c r="B5676" s="1" t="s">
        <v>379</v>
      </c>
      <c r="C5676" s="1">
        <v>1.10905963E8</v>
      </c>
      <c r="D5676" s="1" t="s">
        <v>8</v>
      </c>
      <c r="E5676" s="1">
        <v>24.0</v>
      </c>
      <c r="F5676" s="1" t="s">
        <v>5699</v>
      </c>
      <c r="G5676" s="1">
        <v>-0.0966025111411</v>
      </c>
    </row>
    <row r="5677" ht="15.75" customHeight="1">
      <c r="A5677" s="1" t="str">
        <f t="shared" si="481"/>
        <v>GPN3</v>
      </c>
      <c r="B5677" s="1" t="s">
        <v>379</v>
      </c>
      <c r="C5677" s="1">
        <v>1.10906029E8</v>
      </c>
      <c r="D5677" s="1" t="s">
        <v>8</v>
      </c>
      <c r="E5677" s="1">
        <v>23.0</v>
      </c>
      <c r="F5677" s="1" t="s">
        <v>5700</v>
      </c>
      <c r="G5677" s="1">
        <v>1.64119639074</v>
      </c>
    </row>
    <row r="5678" ht="15.75" customHeight="1">
      <c r="A5678" s="1" t="str">
        <f t="shared" si="481"/>
        <v>GPN3</v>
      </c>
      <c r="B5678" s="1" t="s">
        <v>379</v>
      </c>
      <c r="C5678" s="1">
        <v>1.10906037E8</v>
      </c>
      <c r="D5678" s="1" t="s">
        <v>8</v>
      </c>
      <c r="E5678" s="1">
        <v>24.0</v>
      </c>
      <c r="F5678" s="1" t="s">
        <v>5701</v>
      </c>
      <c r="G5678" s="1">
        <v>0.781179427392</v>
      </c>
    </row>
    <row r="5679" ht="15.75" customHeight="1">
      <c r="A5679" s="1" t="str">
        <f t="shared" si="481"/>
        <v>GPN3</v>
      </c>
      <c r="B5679" s="1" t="s">
        <v>379</v>
      </c>
      <c r="C5679" s="1">
        <v>1.10906043E8</v>
      </c>
      <c r="D5679" s="1" t="s">
        <v>8</v>
      </c>
      <c r="E5679" s="1">
        <v>23.0</v>
      </c>
      <c r="F5679" s="1" t="s">
        <v>5702</v>
      </c>
      <c r="G5679" s="1">
        <v>0.577624181872</v>
      </c>
    </row>
    <row r="5680" ht="15.75" customHeight="1">
      <c r="A5680" s="1" t="str">
        <f t="shared" si="481"/>
        <v>GPN3</v>
      </c>
      <c r="B5680" s="1" t="s">
        <v>379</v>
      </c>
      <c r="C5680" s="1">
        <v>1.10905852E8</v>
      </c>
      <c r="D5680" s="1" t="s">
        <v>14</v>
      </c>
      <c r="E5680" s="1">
        <v>24.0</v>
      </c>
      <c r="F5680" s="1" t="s">
        <v>5703</v>
      </c>
      <c r="G5680" s="1">
        <v>0.0367622414598</v>
      </c>
    </row>
    <row r="5681" ht="15.75" customHeight="1">
      <c r="A5681" s="1" t="str">
        <f t="shared" si="481"/>
        <v>GPN3</v>
      </c>
      <c r="B5681" s="1" t="s">
        <v>379</v>
      </c>
      <c r="C5681" s="1">
        <v>1.10905884E8</v>
      </c>
      <c r="D5681" s="1" t="s">
        <v>14</v>
      </c>
      <c r="E5681" s="1">
        <v>24.0</v>
      </c>
      <c r="F5681" s="1" t="s">
        <v>5704</v>
      </c>
      <c r="G5681" s="1">
        <v>0.0375418150621</v>
      </c>
    </row>
    <row r="5682" ht="15.75" customHeight="1">
      <c r="A5682" s="1" t="str">
        <f t="shared" ref="A5682:A5691" si="482">"GRAMD1A"</f>
        <v>GRAMD1A</v>
      </c>
      <c r="B5682" s="1" t="s">
        <v>277</v>
      </c>
      <c r="C5682" s="1">
        <v>3.5491365E7</v>
      </c>
      <c r="D5682" s="1" t="s">
        <v>8</v>
      </c>
      <c r="E5682" s="1">
        <v>23.0</v>
      </c>
      <c r="F5682" s="1" t="s">
        <v>5705</v>
      </c>
      <c r="G5682" s="1">
        <v>0.79922937506</v>
      </c>
    </row>
    <row r="5683" ht="15.75" customHeight="1">
      <c r="A5683" s="1" t="str">
        <f t="shared" si="482"/>
        <v>GRAMD1A</v>
      </c>
      <c r="B5683" s="1" t="s">
        <v>277</v>
      </c>
      <c r="C5683" s="1">
        <v>3.549138E7</v>
      </c>
      <c r="D5683" s="1" t="s">
        <v>8</v>
      </c>
      <c r="E5683" s="1">
        <v>23.0</v>
      </c>
      <c r="F5683" s="1" t="s">
        <v>5706</v>
      </c>
      <c r="G5683" s="1">
        <v>0.418174959008</v>
      </c>
    </row>
    <row r="5684" ht="15.75" customHeight="1">
      <c r="A5684" s="1" t="str">
        <f t="shared" si="482"/>
        <v>GRAMD1A</v>
      </c>
      <c r="B5684" s="1" t="s">
        <v>277</v>
      </c>
      <c r="C5684" s="1">
        <v>3.5491397E7</v>
      </c>
      <c r="D5684" s="1" t="s">
        <v>8</v>
      </c>
      <c r="E5684" s="1">
        <v>24.0</v>
      </c>
      <c r="F5684" s="1" t="s">
        <v>5707</v>
      </c>
      <c r="G5684" s="1">
        <v>0.59743701635</v>
      </c>
    </row>
    <row r="5685" ht="15.75" customHeight="1">
      <c r="A5685" s="1" t="str">
        <f t="shared" si="482"/>
        <v>GRAMD1A</v>
      </c>
      <c r="B5685" s="1" t="s">
        <v>277</v>
      </c>
      <c r="C5685" s="1">
        <v>3.5491606E7</v>
      </c>
      <c r="D5685" s="1" t="s">
        <v>8</v>
      </c>
      <c r="E5685" s="1">
        <v>24.0</v>
      </c>
      <c r="F5685" s="1" t="s">
        <v>5708</v>
      </c>
      <c r="G5685" s="1">
        <v>1.18093057838</v>
      </c>
    </row>
    <row r="5686" ht="15.75" customHeight="1">
      <c r="A5686" s="1" t="str">
        <f t="shared" si="482"/>
        <v>GRAMD1A</v>
      </c>
      <c r="B5686" s="1" t="s">
        <v>277</v>
      </c>
      <c r="C5686" s="1">
        <v>3.5491395E7</v>
      </c>
      <c r="D5686" s="1" t="s">
        <v>14</v>
      </c>
      <c r="E5686" s="1">
        <v>23.0</v>
      </c>
      <c r="F5686" s="1" t="s">
        <v>5709</v>
      </c>
      <c r="G5686" s="1">
        <v>1.01984004656</v>
      </c>
    </row>
    <row r="5687" ht="15.75" customHeight="1">
      <c r="A5687" s="1" t="str">
        <f t="shared" si="482"/>
        <v>GRAMD1A</v>
      </c>
      <c r="B5687" s="1" t="s">
        <v>277</v>
      </c>
      <c r="C5687" s="1">
        <v>3.5491446E7</v>
      </c>
      <c r="D5687" s="1" t="s">
        <v>14</v>
      </c>
      <c r="E5687" s="1">
        <v>24.0</v>
      </c>
      <c r="F5687" s="1" t="s">
        <v>5710</v>
      </c>
      <c r="G5687" s="1">
        <v>0.316277796802</v>
      </c>
    </row>
    <row r="5688" ht="15.75" customHeight="1">
      <c r="A5688" s="1" t="str">
        <f t="shared" si="482"/>
        <v>GRAMD1A</v>
      </c>
      <c r="B5688" s="1" t="s">
        <v>277</v>
      </c>
      <c r="C5688" s="1">
        <v>3.5491495E7</v>
      </c>
      <c r="D5688" s="1" t="s">
        <v>14</v>
      </c>
      <c r="E5688" s="1">
        <v>24.0</v>
      </c>
      <c r="F5688" s="1" t="s">
        <v>5711</v>
      </c>
      <c r="G5688" s="1">
        <v>0.668867408993</v>
      </c>
    </row>
    <row r="5689" ht="15.75" customHeight="1">
      <c r="A5689" s="1" t="str">
        <f t="shared" si="482"/>
        <v>GRAMD1A</v>
      </c>
      <c r="B5689" s="1" t="s">
        <v>277</v>
      </c>
      <c r="C5689" s="1">
        <v>3.54915E7</v>
      </c>
      <c r="D5689" s="1" t="s">
        <v>14</v>
      </c>
      <c r="E5689" s="1">
        <v>24.0</v>
      </c>
      <c r="F5689" s="1" t="s">
        <v>5712</v>
      </c>
      <c r="G5689" s="1">
        <v>0.783809501759</v>
      </c>
    </row>
    <row r="5690" ht="15.75" customHeight="1">
      <c r="A5690" s="1" t="str">
        <f t="shared" si="482"/>
        <v>GRAMD1A</v>
      </c>
      <c r="B5690" s="1" t="s">
        <v>277</v>
      </c>
      <c r="C5690" s="1">
        <v>3.5491536E7</v>
      </c>
      <c r="D5690" s="1" t="s">
        <v>14</v>
      </c>
      <c r="E5690" s="1">
        <v>23.0</v>
      </c>
      <c r="F5690" s="1" t="s">
        <v>5713</v>
      </c>
      <c r="G5690" s="1">
        <v>0.610582899371</v>
      </c>
    </row>
    <row r="5691" ht="15.75" customHeight="1">
      <c r="A5691" s="1" t="str">
        <f t="shared" si="482"/>
        <v>GRAMD1A</v>
      </c>
      <c r="B5691" s="1" t="s">
        <v>277</v>
      </c>
      <c r="C5691" s="1">
        <v>3.5491569E7</v>
      </c>
      <c r="D5691" s="1" t="s">
        <v>14</v>
      </c>
      <c r="E5691" s="1">
        <v>24.0</v>
      </c>
      <c r="F5691" s="1" t="s">
        <v>5714</v>
      </c>
      <c r="G5691" s="1">
        <v>0.111832399788</v>
      </c>
    </row>
    <row r="5692" ht="15.75" customHeight="1">
      <c r="A5692" s="1" t="str">
        <f t="shared" ref="A5692:A5701" si="483">"GRPEL1"</f>
        <v>GRPEL1</v>
      </c>
      <c r="B5692" s="1" t="s">
        <v>87</v>
      </c>
      <c r="C5692" s="1">
        <v>7069940.0</v>
      </c>
      <c r="D5692" s="1" t="s">
        <v>14</v>
      </c>
      <c r="E5692" s="1">
        <v>24.0</v>
      </c>
      <c r="F5692" s="1" t="s">
        <v>5715</v>
      </c>
      <c r="G5692" s="1">
        <v>-0.0629171120576</v>
      </c>
    </row>
    <row r="5693" ht="15.75" customHeight="1">
      <c r="A5693" s="1" t="str">
        <f t="shared" si="483"/>
        <v>GRPEL1</v>
      </c>
      <c r="B5693" s="1" t="s">
        <v>87</v>
      </c>
      <c r="C5693" s="1">
        <v>7069636.0</v>
      </c>
      <c r="D5693" s="1" t="s">
        <v>8</v>
      </c>
      <c r="E5693" s="1">
        <v>23.0</v>
      </c>
      <c r="F5693" s="1" t="s">
        <v>5716</v>
      </c>
      <c r="G5693" s="1">
        <v>1.00529349611</v>
      </c>
    </row>
    <row r="5694" ht="15.75" customHeight="1">
      <c r="A5694" s="1" t="str">
        <f t="shared" si="483"/>
        <v>GRPEL1</v>
      </c>
      <c r="B5694" s="1" t="s">
        <v>87</v>
      </c>
      <c r="C5694" s="1">
        <v>7069682.0</v>
      </c>
      <c r="D5694" s="1" t="s">
        <v>8</v>
      </c>
      <c r="E5694" s="1">
        <v>24.0</v>
      </c>
      <c r="F5694" s="1" t="s">
        <v>5717</v>
      </c>
      <c r="G5694" s="1">
        <v>0.0286799348849</v>
      </c>
    </row>
    <row r="5695" ht="15.75" customHeight="1">
      <c r="A5695" s="1" t="str">
        <f t="shared" si="483"/>
        <v>GRPEL1</v>
      </c>
      <c r="B5695" s="1" t="s">
        <v>87</v>
      </c>
      <c r="C5695" s="1">
        <v>7069771.0</v>
      </c>
      <c r="D5695" s="1" t="s">
        <v>8</v>
      </c>
      <c r="E5695" s="1">
        <v>24.0</v>
      </c>
      <c r="F5695" s="1" t="s">
        <v>5718</v>
      </c>
      <c r="G5695" s="1">
        <v>1.09462950783</v>
      </c>
    </row>
    <row r="5696" ht="15.75" customHeight="1">
      <c r="A5696" s="1" t="str">
        <f t="shared" si="483"/>
        <v>GRPEL1</v>
      </c>
      <c r="B5696" s="1" t="s">
        <v>87</v>
      </c>
      <c r="C5696" s="1">
        <v>7069912.0</v>
      </c>
      <c r="D5696" s="1" t="s">
        <v>14</v>
      </c>
      <c r="E5696" s="1">
        <v>24.0</v>
      </c>
      <c r="F5696" s="1" t="s">
        <v>5719</v>
      </c>
      <c r="G5696" s="1">
        <v>0.00771765751059</v>
      </c>
    </row>
    <row r="5697" ht="15.75" customHeight="1">
      <c r="A5697" s="1" t="str">
        <f t="shared" si="483"/>
        <v>GRPEL1</v>
      </c>
      <c r="B5697" s="1" t="s">
        <v>87</v>
      </c>
      <c r="C5697" s="1">
        <v>7069964.0</v>
      </c>
      <c r="D5697" s="1" t="s">
        <v>14</v>
      </c>
      <c r="E5697" s="1">
        <v>24.0</v>
      </c>
      <c r="F5697" s="1" t="s">
        <v>5720</v>
      </c>
      <c r="G5697" s="1">
        <v>0.900076996058</v>
      </c>
    </row>
    <row r="5698" ht="15.75" customHeight="1">
      <c r="A5698" s="1" t="str">
        <f t="shared" si="483"/>
        <v>GRPEL1</v>
      </c>
      <c r="B5698" s="1" t="s">
        <v>87</v>
      </c>
      <c r="C5698" s="1">
        <v>7069869.0</v>
      </c>
      <c r="D5698" s="1" t="s">
        <v>8</v>
      </c>
      <c r="E5698" s="1">
        <v>23.0</v>
      </c>
      <c r="F5698" s="1" t="s">
        <v>5721</v>
      </c>
      <c r="G5698" s="1">
        <v>0.225034178421</v>
      </c>
    </row>
    <row r="5699" ht="15.75" customHeight="1">
      <c r="A5699" s="1" t="str">
        <f t="shared" si="483"/>
        <v>GRPEL1</v>
      </c>
      <c r="B5699" s="1" t="s">
        <v>87</v>
      </c>
      <c r="C5699" s="1">
        <v>7069832.0</v>
      </c>
      <c r="D5699" s="1" t="s">
        <v>8</v>
      </c>
      <c r="E5699" s="1">
        <v>24.0</v>
      </c>
      <c r="F5699" s="1" t="s">
        <v>5722</v>
      </c>
      <c r="G5699" s="1">
        <v>0.463729056034</v>
      </c>
    </row>
    <row r="5700" ht="15.75" customHeight="1">
      <c r="A5700" s="1" t="str">
        <f t="shared" si="483"/>
        <v>GRPEL1</v>
      </c>
      <c r="B5700" s="1" t="s">
        <v>87</v>
      </c>
      <c r="C5700" s="1">
        <v>7069906.0</v>
      </c>
      <c r="D5700" s="1" t="s">
        <v>14</v>
      </c>
      <c r="E5700" s="1">
        <v>24.0</v>
      </c>
      <c r="F5700" s="1" t="s">
        <v>5723</v>
      </c>
      <c r="G5700" s="1">
        <v>0.101789773392</v>
      </c>
    </row>
    <row r="5701" ht="15.75" customHeight="1">
      <c r="A5701" s="1" t="str">
        <f t="shared" si="483"/>
        <v>GRPEL1</v>
      </c>
      <c r="B5701" s="1" t="s">
        <v>87</v>
      </c>
      <c r="C5701" s="1">
        <v>7069810.0</v>
      </c>
      <c r="D5701" s="1" t="s">
        <v>14</v>
      </c>
      <c r="E5701" s="1">
        <v>24.0</v>
      </c>
      <c r="F5701" s="1" t="s">
        <v>5724</v>
      </c>
      <c r="G5701" s="1">
        <v>0.0564401609715</v>
      </c>
    </row>
    <row r="5702" ht="15.75" customHeight="1">
      <c r="A5702" s="1" t="str">
        <f t="shared" ref="A5702:A5710" si="484">"GRSF1"</f>
        <v>GRSF1</v>
      </c>
      <c r="B5702" s="1" t="s">
        <v>87</v>
      </c>
      <c r="C5702" s="1">
        <v>7.1705627E7</v>
      </c>
      <c r="D5702" s="1" t="s">
        <v>14</v>
      </c>
      <c r="E5702" s="1">
        <v>23.0</v>
      </c>
      <c r="F5702" s="1" t="s">
        <v>5725</v>
      </c>
      <c r="G5702" s="1">
        <v>0.518524122533</v>
      </c>
    </row>
    <row r="5703" ht="15.75" customHeight="1">
      <c r="A5703" s="1" t="str">
        <f t="shared" si="484"/>
        <v>GRSF1</v>
      </c>
      <c r="B5703" s="1" t="s">
        <v>87</v>
      </c>
      <c r="C5703" s="1">
        <v>7.1705419E7</v>
      </c>
      <c r="D5703" s="1" t="s">
        <v>8</v>
      </c>
      <c r="E5703" s="1">
        <v>23.0</v>
      </c>
      <c r="F5703" s="1" t="s">
        <v>5726</v>
      </c>
      <c r="G5703" s="1">
        <v>0.715091436021</v>
      </c>
    </row>
    <row r="5704" ht="15.75" customHeight="1">
      <c r="A5704" s="1" t="str">
        <f t="shared" si="484"/>
        <v>GRSF1</v>
      </c>
      <c r="B5704" s="1" t="s">
        <v>87</v>
      </c>
      <c r="C5704" s="1">
        <v>7.1705503E7</v>
      </c>
      <c r="D5704" s="1" t="s">
        <v>8</v>
      </c>
      <c r="E5704" s="1">
        <v>23.0</v>
      </c>
      <c r="F5704" s="1" t="s">
        <v>5727</v>
      </c>
      <c r="G5704" s="1">
        <v>1.2653983387</v>
      </c>
    </row>
    <row r="5705" ht="15.75" customHeight="1">
      <c r="A5705" s="1" t="str">
        <f t="shared" si="484"/>
        <v>GRSF1</v>
      </c>
      <c r="B5705" s="1" t="s">
        <v>87</v>
      </c>
      <c r="C5705" s="1">
        <v>7.1705427E7</v>
      </c>
      <c r="D5705" s="1" t="s">
        <v>14</v>
      </c>
      <c r="E5705" s="1">
        <v>23.0</v>
      </c>
      <c r="F5705" s="1" t="s">
        <v>5728</v>
      </c>
      <c r="G5705" s="1">
        <v>0.114281085864</v>
      </c>
    </row>
    <row r="5706" ht="15.75" customHeight="1">
      <c r="A5706" s="1" t="str">
        <f t="shared" si="484"/>
        <v>GRSF1</v>
      </c>
      <c r="B5706" s="1" t="s">
        <v>87</v>
      </c>
      <c r="C5706" s="1">
        <v>7.1705545E7</v>
      </c>
      <c r="D5706" s="1" t="s">
        <v>14</v>
      </c>
      <c r="E5706" s="1">
        <v>24.0</v>
      </c>
      <c r="F5706" s="1" t="s">
        <v>5729</v>
      </c>
      <c r="G5706" s="1">
        <v>0.184062875554</v>
      </c>
    </row>
    <row r="5707" ht="15.75" customHeight="1">
      <c r="A5707" s="1" t="str">
        <f t="shared" si="484"/>
        <v>GRSF1</v>
      </c>
      <c r="B5707" s="1" t="s">
        <v>87</v>
      </c>
      <c r="C5707" s="1">
        <v>7.1705555E7</v>
      </c>
      <c r="D5707" s="1" t="s">
        <v>14</v>
      </c>
      <c r="E5707" s="1">
        <v>23.0</v>
      </c>
      <c r="F5707" s="1" t="s">
        <v>5730</v>
      </c>
      <c r="G5707" s="1">
        <v>1.01951022528</v>
      </c>
    </row>
    <row r="5708" ht="15.75" customHeight="1">
      <c r="A5708" s="1" t="str">
        <f t="shared" si="484"/>
        <v>GRSF1</v>
      </c>
      <c r="B5708" s="1" t="s">
        <v>87</v>
      </c>
      <c r="C5708" s="1">
        <v>7.1705656E7</v>
      </c>
      <c r="D5708" s="1" t="s">
        <v>14</v>
      </c>
      <c r="E5708" s="1">
        <v>24.0</v>
      </c>
      <c r="F5708" s="1" t="s">
        <v>5731</v>
      </c>
      <c r="G5708" s="1">
        <v>0.322690995438</v>
      </c>
    </row>
    <row r="5709" ht="15.75" customHeight="1">
      <c r="A5709" s="1" t="str">
        <f t="shared" si="484"/>
        <v>GRSF1</v>
      </c>
      <c r="B5709" s="1" t="s">
        <v>87</v>
      </c>
      <c r="C5709" s="1">
        <v>7.1705664E7</v>
      </c>
      <c r="D5709" s="1" t="s">
        <v>14</v>
      </c>
      <c r="E5709" s="1">
        <v>24.0</v>
      </c>
      <c r="F5709" s="1" t="s">
        <v>5732</v>
      </c>
      <c r="G5709" s="1">
        <v>0.337438483723</v>
      </c>
    </row>
    <row r="5710" ht="15.75" customHeight="1">
      <c r="A5710" s="1" t="str">
        <f t="shared" si="484"/>
        <v>GRSF1</v>
      </c>
      <c r="B5710" s="1" t="s">
        <v>87</v>
      </c>
      <c r="C5710" s="1">
        <v>7.1705692E7</v>
      </c>
      <c r="D5710" s="1" t="s">
        <v>14</v>
      </c>
      <c r="E5710" s="1">
        <v>24.0</v>
      </c>
      <c r="F5710" s="1" t="s">
        <v>5733</v>
      </c>
      <c r="G5710" s="1">
        <v>0.357623978375</v>
      </c>
    </row>
    <row r="5711" ht="15.75" customHeight="1">
      <c r="A5711" s="1" t="str">
        <f t="shared" ref="A5711:A5720" si="485">"GSS"</f>
        <v>GSS</v>
      </c>
      <c r="B5711" s="1" t="s">
        <v>145</v>
      </c>
      <c r="C5711" s="1">
        <v>3.3543658E7</v>
      </c>
      <c r="D5711" s="1" t="s">
        <v>14</v>
      </c>
      <c r="E5711" s="1">
        <v>24.0</v>
      </c>
      <c r="F5711" s="1" t="s">
        <v>5734</v>
      </c>
      <c r="G5711" s="1">
        <v>0.0677594663426</v>
      </c>
    </row>
    <row r="5712" ht="15.75" customHeight="1">
      <c r="A5712" s="1" t="str">
        <f t="shared" si="485"/>
        <v>GSS</v>
      </c>
      <c r="B5712" s="1" t="s">
        <v>145</v>
      </c>
      <c r="C5712" s="1">
        <v>3.3543409E7</v>
      </c>
      <c r="D5712" s="1" t="s">
        <v>14</v>
      </c>
      <c r="E5712" s="1">
        <v>21.0</v>
      </c>
      <c r="F5712" s="1" t="s">
        <v>5735</v>
      </c>
      <c r="G5712" s="1">
        <v>0.00283454335338</v>
      </c>
    </row>
    <row r="5713" ht="15.75" customHeight="1">
      <c r="A5713" s="1" t="str">
        <f t="shared" si="485"/>
        <v>GSS</v>
      </c>
      <c r="B5713" s="1" t="s">
        <v>145</v>
      </c>
      <c r="C5713" s="1">
        <v>3.3543524E7</v>
      </c>
      <c r="D5713" s="1" t="s">
        <v>8</v>
      </c>
      <c r="E5713" s="1">
        <v>24.0</v>
      </c>
      <c r="F5713" s="1" t="s">
        <v>5736</v>
      </c>
      <c r="G5713" s="1">
        <v>0.699081281026</v>
      </c>
    </row>
    <row r="5714" ht="15.75" customHeight="1">
      <c r="A5714" s="1" t="str">
        <f t="shared" si="485"/>
        <v>GSS</v>
      </c>
      <c r="B5714" s="1" t="s">
        <v>145</v>
      </c>
      <c r="C5714" s="1">
        <v>3.3543373E7</v>
      </c>
      <c r="D5714" s="1" t="s">
        <v>8</v>
      </c>
      <c r="E5714" s="1">
        <v>24.0</v>
      </c>
      <c r="F5714" s="1" t="s">
        <v>5737</v>
      </c>
      <c r="G5714" s="1">
        <v>0.175534293109</v>
      </c>
    </row>
    <row r="5715" ht="15.75" customHeight="1">
      <c r="A5715" s="1" t="str">
        <f t="shared" si="485"/>
        <v>GSS</v>
      </c>
      <c r="B5715" s="1" t="s">
        <v>145</v>
      </c>
      <c r="C5715" s="1">
        <v>3.3543394E7</v>
      </c>
      <c r="D5715" s="1" t="s">
        <v>8</v>
      </c>
      <c r="E5715" s="1">
        <v>24.0</v>
      </c>
      <c r="F5715" s="1" t="s">
        <v>5738</v>
      </c>
      <c r="G5715" s="1">
        <v>0.122798825294</v>
      </c>
    </row>
    <row r="5716" ht="15.75" customHeight="1">
      <c r="A5716" s="1" t="str">
        <f t="shared" si="485"/>
        <v>GSS</v>
      </c>
      <c r="B5716" s="1" t="s">
        <v>145</v>
      </c>
      <c r="C5716" s="1">
        <v>3.3543481E7</v>
      </c>
      <c r="D5716" s="1" t="s">
        <v>8</v>
      </c>
      <c r="E5716" s="1">
        <v>23.0</v>
      </c>
      <c r="F5716" s="1" t="s">
        <v>5739</v>
      </c>
      <c r="G5716" s="1">
        <v>0.242952948265</v>
      </c>
    </row>
    <row r="5717" ht="15.75" customHeight="1">
      <c r="A5717" s="1" t="str">
        <f t="shared" si="485"/>
        <v>GSS</v>
      </c>
      <c r="B5717" s="1" t="s">
        <v>145</v>
      </c>
      <c r="C5717" s="1">
        <v>3.3543518E7</v>
      </c>
      <c r="D5717" s="1" t="s">
        <v>8</v>
      </c>
      <c r="E5717" s="1">
        <v>24.0</v>
      </c>
      <c r="F5717" s="1" t="s">
        <v>5740</v>
      </c>
      <c r="G5717" s="1">
        <v>0.6129473019</v>
      </c>
    </row>
    <row r="5718" ht="15.75" customHeight="1">
      <c r="A5718" s="1" t="str">
        <f t="shared" si="485"/>
        <v>GSS</v>
      </c>
      <c r="B5718" s="1" t="s">
        <v>145</v>
      </c>
      <c r="C5718" s="1">
        <v>3.3543608E7</v>
      </c>
      <c r="D5718" s="1" t="s">
        <v>8</v>
      </c>
      <c r="E5718" s="1">
        <v>23.0</v>
      </c>
      <c r="F5718" s="1" t="s">
        <v>5741</v>
      </c>
      <c r="G5718" s="1">
        <v>0.0403493386143</v>
      </c>
    </row>
    <row r="5719" ht="15.75" customHeight="1">
      <c r="A5719" s="1" t="str">
        <f t="shared" si="485"/>
        <v>GSS</v>
      </c>
      <c r="B5719" s="1" t="s">
        <v>145</v>
      </c>
      <c r="C5719" s="1">
        <v>3.3543544E7</v>
      </c>
      <c r="D5719" s="1" t="s">
        <v>8</v>
      </c>
      <c r="E5719" s="1">
        <v>22.0</v>
      </c>
      <c r="F5719" s="1" t="s">
        <v>5742</v>
      </c>
      <c r="G5719" s="1">
        <v>1.16547482891</v>
      </c>
    </row>
    <row r="5720" ht="15.75" customHeight="1">
      <c r="A5720" s="1" t="str">
        <f t="shared" si="485"/>
        <v>GSS</v>
      </c>
      <c r="B5720" s="1" t="s">
        <v>145</v>
      </c>
      <c r="C5720" s="1">
        <v>3.3543563E7</v>
      </c>
      <c r="D5720" s="1" t="s">
        <v>8</v>
      </c>
      <c r="E5720" s="1">
        <v>23.0</v>
      </c>
      <c r="F5720" s="1" t="s">
        <v>5743</v>
      </c>
      <c r="G5720" s="1">
        <v>1.13544389006</v>
      </c>
    </row>
    <row r="5721" ht="15.75" customHeight="1">
      <c r="A5721" s="1" t="str">
        <f t="shared" ref="A5721:A5730" si="486">"GTF2A1"</f>
        <v>GTF2A1</v>
      </c>
      <c r="B5721" s="1" t="s">
        <v>135</v>
      </c>
      <c r="C5721" s="1">
        <v>8.1687052E7</v>
      </c>
      <c r="D5721" s="1" t="s">
        <v>8</v>
      </c>
      <c r="E5721" s="1">
        <v>24.0</v>
      </c>
      <c r="F5721" s="1" t="s">
        <v>5744</v>
      </c>
      <c r="G5721" s="1">
        <v>-0.0639889043578</v>
      </c>
    </row>
    <row r="5722" ht="15.75" customHeight="1">
      <c r="A5722" s="1" t="str">
        <f t="shared" si="486"/>
        <v>GTF2A1</v>
      </c>
      <c r="B5722" s="1" t="s">
        <v>135</v>
      </c>
      <c r="C5722" s="1">
        <v>8.1687312E7</v>
      </c>
      <c r="D5722" s="1" t="s">
        <v>14</v>
      </c>
      <c r="E5722" s="1">
        <v>23.0</v>
      </c>
      <c r="F5722" s="1" t="s">
        <v>5745</v>
      </c>
      <c r="G5722" s="1">
        <v>0.240309119376</v>
      </c>
    </row>
    <row r="5723" ht="15.75" customHeight="1">
      <c r="A5723" s="1" t="str">
        <f t="shared" si="486"/>
        <v>GTF2A1</v>
      </c>
      <c r="B5723" s="1" t="s">
        <v>135</v>
      </c>
      <c r="C5723" s="1">
        <v>8.1687119E7</v>
      </c>
      <c r="D5723" s="1" t="s">
        <v>14</v>
      </c>
      <c r="E5723" s="1">
        <v>24.0</v>
      </c>
      <c r="F5723" s="1" t="s">
        <v>5746</v>
      </c>
      <c r="G5723" s="1">
        <v>0.0206472289375</v>
      </c>
    </row>
    <row r="5724" ht="15.75" customHeight="1">
      <c r="A5724" s="1" t="str">
        <f t="shared" si="486"/>
        <v>GTF2A1</v>
      </c>
      <c r="B5724" s="1" t="s">
        <v>135</v>
      </c>
      <c r="C5724" s="1">
        <v>8.1687196E7</v>
      </c>
      <c r="D5724" s="1" t="s">
        <v>8</v>
      </c>
      <c r="E5724" s="1">
        <v>24.0</v>
      </c>
      <c r="F5724" s="1" t="s">
        <v>5747</v>
      </c>
      <c r="G5724" s="1">
        <v>0.0718738928377</v>
      </c>
    </row>
    <row r="5725" ht="15.75" customHeight="1">
      <c r="A5725" s="1" t="str">
        <f t="shared" si="486"/>
        <v>GTF2A1</v>
      </c>
      <c r="B5725" s="1" t="s">
        <v>135</v>
      </c>
      <c r="C5725" s="1">
        <v>8.1687215E7</v>
      </c>
      <c r="D5725" s="1" t="s">
        <v>8</v>
      </c>
      <c r="E5725" s="1">
        <v>22.0</v>
      </c>
      <c r="F5725" s="1" t="s">
        <v>5748</v>
      </c>
      <c r="G5725" s="1">
        <v>1.25326515709</v>
      </c>
    </row>
    <row r="5726" ht="15.75" customHeight="1">
      <c r="A5726" s="1" t="str">
        <f t="shared" si="486"/>
        <v>GTF2A1</v>
      </c>
      <c r="B5726" s="1" t="s">
        <v>135</v>
      </c>
      <c r="C5726" s="1">
        <v>8.1687165E7</v>
      </c>
      <c r="D5726" s="1" t="s">
        <v>8</v>
      </c>
      <c r="E5726" s="1">
        <v>24.0</v>
      </c>
      <c r="F5726" s="1" t="s">
        <v>5749</v>
      </c>
      <c r="G5726" s="1">
        <v>0.61880509035</v>
      </c>
    </row>
    <row r="5727" ht="15.75" customHeight="1">
      <c r="A5727" s="1" t="str">
        <f t="shared" si="486"/>
        <v>GTF2A1</v>
      </c>
      <c r="B5727" s="1" t="s">
        <v>135</v>
      </c>
      <c r="C5727" s="1">
        <v>8.1687159E7</v>
      </c>
      <c r="D5727" s="1" t="s">
        <v>8</v>
      </c>
      <c r="E5727" s="1">
        <v>24.0</v>
      </c>
      <c r="F5727" s="1" t="s">
        <v>5750</v>
      </c>
      <c r="G5727" s="1">
        <v>0.502857186371</v>
      </c>
    </row>
    <row r="5728" ht="15.75" customHeight="1">
      <c r="A5728" s="1" t="str">
        <f t="shared" si="486"/>
        <v>GTF2A1</v>
      </c>
      <c r="B5728" s="1" t="s">
        <v>135</v>
      </c>
      <c r="C5728" s="1">
        <v>8.1687139E7</v>
      </c>
      <c r="D5728" s="1" t="s">
        <v>8</v>
      </c>
      <c r="E5728" s="1">
        <v>24.0</v>
      </c>
      <c r="F5728" s="1" t="s">
        <v>5751</v>
      </c>
      <c r="G5728" s="1">
        <v>-0.0218777976944</v>
      </c>
    </row>
    <row r="5729" ht="15.75" customHeight="1">
      <c r="A5729" s="1" t="str">
        <f t="shared" si="486"/>
        <v>GTF2A1</v>
      </c>
      <c r="B5729" s="1" t="s">
        <v>135</v>
      </c>
      <c r="C5729" s="1">
        <v>8.1687253E7</v>
      </c>
      <c r="D5729" s="1" t="s">
        <v>8</v>
      </c>
      <c r="E5729" s="1">
        <v>22.0</v>
      </c>
      <c r="F5729" s="1" t="s">
        <v>5752</v>
      </c>
      <c r="G5729" s="1">
        <v>1.12792975256</v>
      </c>
    </row>
    <row r="5730" ht="15.75" customHeight="1">
      <c r="A5730" s="1" t="str">
        <f t="shared" si="486"/>
        <v>GTF2A1</v>
      </c>
      <c r="B5730" s="1" t="s">
        <v>135</v>
      </c>
      <c r="C5730" s="1">
        <v>8.1687115E7</v>
      </c>
      <c r="D5730" s="1" t="s">
        <v>8</v>
      </c>
      <c r="E5730" s="1">
        <v>23.0</v>
      </c>
      <c r="F5730" s="1" t="s">
        <v>5753</v>
      </c>
      <c r="G5730" s="1">
        <v>0.0549547740036</v>
      </c>
    </row>
    <row r="5731" ht="15.75" customHeight="1">
      <c r="A5731" s="1" t="str">
        <f t="shared" ref="A5731:A5740" si="487">"GTF2A2"</f>
        <v>GTF2A2</v>
      </c>
      <c r="B5731" s="1" t="s">
        <v>425</v>
      </c>
      <c r="C5731" s="1">
        <v>5.994963E7</v>
      </c>
      <c r="D5731" s="1" t="s">
        <v>14</v>
      </c>
      <c r="E5731" s="1">
        <v>23.0</v>
      </c>
      <c r="F5731" s="1" t="s">
        <v>5754</v>
      </c>
      <c r="G5731" s="1">
        <v>0.154237103748</v>
      </c>
    </row>
    <row r="5732" ht="15.75" customHeight="1">
      <c r="A5732" s="1" t="str">
        <f t="shared" si="487"/>
        <v>GTF2A2</v>
      </c>
      <c r="B5732" s="1" t="s">
        <v>425</v>
      </c>
      <c r="C5732" s="1">
        <v>5.9949625E7</v>
      </c>
      <c r="D5732" s="1" t="s">
        <v>8</v>
      </c>
      <c r="E5732" s="1">
        <v>23.0</v>
      </c>
      <c r="F5732" s="1" t="s">
        <v>5755</v>
      </c>
      <c r="G5732" s="1">
        <v>0.322585507311</v>
      </c>
    </row>
    <row r="5733" ht="15.75" customHeight="1">
      <c r="A5733" s="1" t="str">
        <f t="shared" si="487"/>
        <v>GTF2A2</v>
      </c>
      <c r="B5733" s="1" t="s">
        <v>425</v>
      </c>
      <c r="C5733" s="1">
        <v>5.9949441E7</v>
      </c>
      <c r="D5733" s="1" t="s">
        <v>8</v>
      </c>
      <c r="E5733" s="1">
        <v>24.0</v>
      </c>
      <c r="F5733" s="1" t="s">
        <v>5756</v>
      </c>
      <c r="G5733" s="1">
        <v>0.699053299871</v>
      </c>
    </row>
    <row r="5734" ht="15.75" customHeight="1">
      <c r="A5734" s="1" t="str">
        <f t="shared" si="487"/>
        <v>GTF2A2</v>
      </c>
      <c r="B5734" s="1" t="s">
        <v>425</v>
      </c>
      <c r="C5734" s="1">
        <v>5.9949459E7</v>
      </c>
      <c r="D5734" s="1" t="s">
        <v>8</v>
      </c>
      <c r="E5734" s="1">
        <v>23.0</v>
      </c>
      <c r="F5734" s="1" t="s">
        <v>5757</v>
      </c>
      <c r="G5734" s="1">
        <v>0.187763394153</v>
      </c>
    </row>
    <row r="5735" ht="15.75" customHeight="1">
      <c r="A5735" s="1" t="str">
        <f t="shared" si="487"/>
        <v>GTF2A2</v>
      </c>
      <c r="B5735" s="1" t="s">
        <v>425</v>
      </c>
      <c r="C5735" s="1">
        <v>5.9949464E7</v>
      </c>
      <c r="D5735" s="1" t="s">
        <v>8</v>
      </c>
      <c r="E5735" s="1">
        <v>22.0</v>
      </c>
      <c r="F5735" s="1" t="s">
        <v>5758</v>
      </c>
      <c r="G5735" s="1">
        <v>0.437409660346</v>
      </c>
    </row>
    <row r="5736" ht="15.75" customHeight="1">
      <c r="A5736" s="1" t="str">
        <f t="shared" si="487"/>
        <v>GTF2A2</v>
      </c>
      <c r="B5736" s="1" t="s">
        <v>425</v>
      </c>
      <c r="C5736" s="1">
        <v>5.9949506E7</v>
      </c>
      <c r="D5736" s="1" t="s">
        <v>8</v>
      </c>
      <c r="E5736" s="1">
        <v>24.0</v>
      </c>
      <c r="F5736" s="1" t="s">
        <v>5759</v>
      </c>
      <c r="G5736" s="1">
        <v>0.273866244689</v>
      </c>
    </row>
    <row r="5737" ht="15.75" customHeight="1">
      <c r="A5737" s="1" t="str">
        <f t="shared" si="487"/>
        <v>GTF2A2</v>
      </c>
      <c r="B5737" s="1" t="s">
        <v>425</v>
      </c>
      <c r="C5737" s="1">
        <v>5.9949518E7</v>
      </c>
      <c r="D5737" s="1" t="s">
        <v>8</v>
      </c>
      <c r="E5737" s="1">
        <v>23.0</v>
      </c>
      <c r="F5737" s="1" t="s">
        <v>5760</v>
      </c>
      <c r="G5737" s="1">
        <v>1.10805122133</v>
      </c>
    </row>
    <row r="5738" ht="15.75" customHeight="1">
      <c r="A5738" s="1" t="str">
        <f t="shared" si="487"/>
        <v>GTF2A2</v>
      </c>
      <c r="B5738" s="1" t="s">
        <v>425</v>
      </c>
      <c r="C5738" s="1">
        <v>5.9949473E7</v>
      </c>
      <c r="D5738" s="1" t="s">
        <v>14</v>
      </c>
      <c r="E5738" s="1">
        <v>24.0</v>
      </c>
      <c r="F5738" s="1" t="s">
        <v>5761</v>
      </c>
      <c r="G5738" s="1">
        <v>1.03270738782</v>
      </c>
    </row>
    <row r="5739" ht="15.75" customHeight="1">
      <c r="A5739" s="1" t="str">
        <f t="shared" si="487"/>
        <v>GTF2A2</v>
      </c>
      <c r="B5739" s="1" t="s">
        <v>425</v>
      </c>
      <c r="C5739" s="1">
        <v>5.9949657E7</v>
      </c>
      <c r="D5739" s="1" t="s">
        <v>14</v>
      </c>
      <c r="E5739" s="1">
        <v>23.0</v>
      </c>
      <c r="F5739" s="1" t="s">
        <v>5762</v>
      </c>
      <c r="G5739" s="1">
        <v>0.604686796615</v>
      </c>
    </row>
    <row r="5740" ht="15.75" customHeight="1">
      <c r="A5740" s="1" t="str">
        <f t="shared" si="487"/>
        <v>GTF2A2</v>
      </c>
      <c r="B5740" s="1" t="s">
        <v>425</v>
      </c>
      <c r="C5740" s="1">
        <v>5.9949495E7</v>
      </c>
      <c r="D5740" s="1" t="s">
        <v>14</v>
      </c>
      <c r="E5740" s="1">
        <v>23.0</v>
      </c>
      <c r="F5740" s="1" t="s">
        <v>5763</v>
      </c>
      <c r="G5740" s="1">
        <v>0.859241390849</v>
      </c>
    </row>
    <row r="5741" ht="15.75" customHeight="1">
      <c r="A5741" s="1" t="str">
        <f t="shared" ref="A5741:A5750" si="488">"GTF2B"</f>
        <v>GTF2B</v>
      </c>
      <c r="B5741" s="1" t="s">
        <v>108</v>
      </c>
      <c r="C5741" s="1">
        <v>8.9357092E7</v>
      </c>
      <c r="D5741" s="1" t="s">
        <v>8</v>
      </c>
      <c r="E5741" s="1">
        <v>23.0</v>
      </c>
      <c r="F5741" s="1" t="s">
        <v>5764</v>
      </c>
      <c r="G5741" s="1">
        <v>0.069726644675</v>
      </c>
    </row>
    <row r="5742" ht="15.75" customHeight="1">
      <c r="A5742" s="1" t="str">
        <f t="shared" si="488"/>
        <v>GTF2B</v>
      </c>
      <c r="B5742" s="1" t="s">
        <v>108</v>
      </c>
      <c r="C5742" s="1">
        <v>8.9357078E7</v>
      </c>
      <c r="D5742" s="1" t="s">
        <v>8</v>
      </c>
      <c r="E5742" s="1">
        <v>22.0</v>
      </c>
      <c r="F5742" s="1" t="s">
        <v>5765</v>
      </c>
      <c r="G5742" s="1">
        <v>0.757148580925</v>
      </c>
    </row>
    <row r="5743" ht="15.75" customHeight="1">
      <c r="A5743" s="1" t="str">
        <f t="shared" si="488"/>
        <v>GTF2B</v>
      </c>
      <c r="B5743" s="1" t="s">
        <v>108</v>
      </c>
      <c r="C5743" s="1">
        <v>8.935733E7</v>
      </c>
      <c r="D5743" s="1" t="s">
        <v>14</v>
      </c>
      <c r="E5743" s="1">
        <v>24.0</v>
      </c>
      <c r="F5743" s="1" t="s">
        <v>5766</v>
      </c>
      <c r="G5743" s="1">
        <v>0.238380767202</v>
      </c>
    </row>
    <row r="5744" ht="15.75" customHeight="1">
      <c r="A5744" s="1" t="str">
        <f t="shared" si="488"/>
        <v>GTF2B</v>
      </c>
      <c r="B5744" s="1" t="s">
        <v>108</v>
      </c>
      <c r="C5744" s="1">
        <v>8.9357324E7</v>
      </c>
      <c r="D5744" s="1" t="s">
        <v>14</v>
      </c>
      <c r="E5744" s="1">
        <v>23.0</v>
      </c>
      <c r="F5744" s="1" t="s">
        <v>5767</v>
      </c>
      <c r="G5744" s="1">
        <v>0.250122819709</v>
      </c>
    </row>
    <row r="5745" ht="15.75" customHeight="1">
      <c r="A5745" s="1" t="str">
        <f t="shared" si="488"/>
        <v>GTF2B</v>
      </c>
      <c r="B5745" s="1" t="s">
        <v>108</v>
      </c>
      <c r="C5745" s="1">
        <v>8.9357171E7</v>
      </c>
      <c r="D5745" s="1" t="s">
        <v>14</v>
      </c>
      <c r="E5745" s="1">
        <v>23.0</v>
      </c>
      <c r="F5745" s="1" t="s">
        <v>5768</v>
      </c>
      <c r="G5745" s="1">
        <v>0.812085558532</v>
      </c>
    </row>
    <row r="5746" ht="15.75" customHeight="1">
      <c r="A5746" s="1" t="str">
        <f t="shared" si="488"/>
        <v>GTF2B</v>
      </c>
      <c r="B5746" s="1" t="s">
        <v>108</v>
      </c>
      <c r="C5746" s="1">
        <v>8.9357167E7</v>
      </c>
      <c r="D5746" s="1" t="s">
        <v>14</v>
      </c>
      <c r="E5746" s="1">
        <v>24.0</v>
      </c>
      <c r="F5746" s="1" t="s">
        <v>5769</v>
      </c>
      <c r="G5746" s="1">
        <v>1.41396876635</v>
      </c>
    </row>
    <row r="5747" ht="15.75" customHeight="1">
      <c r="A5747" s="1" t="str">
        <f t="shared" si="488"/>
        <v>GTF2B</v>
      </c>
      <c r="B5747" s="1" t="s">
        <v>108</v>
      </c>
      <c r="C5747" s="1">
        <v>8.9357178E7</v>
      </c>
      <c r="D5747" s="1" t="s">
        <v>8</v>
      </c>
      <c r="E5747" s="1">
        <v>24.0</v>
      </c>
      <c r="F5747" s="1" t="s">
        <v>5770</v>
      </c>
      <c r="G5747" s="1">
        <v>0.510151931881</v>
      </c>
    </row>
    <row r="5748" ht="15.75" customHeight="1">
      <c r="A5748" s="1" t="str">
        <f t="shared" si="488"/>
        <v>GTF2B</v>
      </c>
      <c r="B5748" s="1" t="s">
        <v>108</v>
      </c>
      <c r="C5748" s="1">
        <v>8.9357037E7</v>
      </c>
      <c r="D5748" s="1" t="s">
        <v>14</v>
      </c>
      <c r="E5748" s="1">
        <v>23.0</v>
      </c>
      <c r="F5748" s="1" t="s">
        <v>5771</v>
      </c>
      <c r="G5748" s="1">
        <v>0.773945675116</v>
      </c>
    </row>
    <row r="5749" ht="15.75" customHeight="1">
      <c r="A5749" s="1" t="str">
        <f t="shared" si="488"/>
        <v>GTF2B</v>
      </c>
      <c r="B5749" s="1" t="s">
        <v>108</v>
      </c>
      <c r="C5749" s="1">
        <v>8.935703E7</v>
      </c>
      <c r="D5749" s="1" t="s">
        <v>8</v>
      </c>
      <c r="E5749" s="1">
        <v>24.0</v>
      </c>
      <c r="F5749" s="1" t="s">
        <v>5772</v>
      </c>
      <c r="G5749" s="1">
        <v>0.00434395376055</v>
      </c>
    </row>
    <row r="5750" ht="15.75" customHeight="1">
      <c r="A5750" s="1" t="str">
        <f t="shared" si="488"/>
        <v>GTF2B</v>
      </c>
      <c r="B5750" s="1" t="s">
        <v>108</v>
      </c>
      <c r="C5750" s="1">
        <v>8.9357102E7</v>
      </c>
      <c r="D5750" s="1" t="s">
        <v>8</v>
      </c>
      <c r="E5750" s="1">
        <v>24.0</v>
      </c>
      <c r="F5750" s="1" t="s">
        <v>5773</v>
      </c>
      <c r="G5750" s="1">
        <v>-0.0693134731144</v>
      </c>
    </row>
    <row r="5751" ht="15.75" customHeight="1">
      <c r="A5751" s="1" t="str">
        <f t="shared" ref="A5751:A5760" si="489">"GTF2E1"</f>
        <v>GTF2E1</v>
      </c>
      <c r="B5751" s="1" t="s">
        <v>119</v>
      </c>
      <c r="C5751" s="1">
        <v>1.20461585E8</v>
      </c>
      <c r="D5751" s="1" t="s">
        <v>8</v>
      </c>
      <c r="E5751" s="1">
        <v>23.0</v>
      </c>
      <c r="F5751" s="1" t="s">
        <v>5774</v>
      </c>
      <c r="G5751" s="1">
        <v>0.885543860765</v>
      </c>
    </row>
    <row r="5752" ht="15.75" customHeight="1">
      <c r="A5752" s="1" t="str">
        <f t="shared" si="489"/>
        <v>GTF2E1</v>
      </c>
      <c r="B5752" s="1" t="s">
        <v>119</v>
      </c>
      <c r="C5752" s="1">
        <v>1.20461827E8</v>
      </c>
      <c r="D5752" s="1" t="s">
        <v>14</v>
      </c>
      <c r="E5752" s="1">
        <v>24.0</v>
      </c>
      <c r="F5752" s="1" t="s">
        <v>5775</v>
      </c>
      <c r="G5752" s="1">
        <v>0.372416180722</v>
      </c>
    </row>
    <row r="5753" ht="15.75" customHeight="1">
      <c r="A5753" s="1" t="str">
        <f t="shared" si="489"/>
        <v>GTF2E1</v>
      </c>
      <c r="B5753" s="1" t="s">
        <v>119</v>
      </c>
      <c r="C5753" s="1">
        <v>1.20461749E8</v>
      </c>
      <c r="D5753" s="1" t="s">
        <v>8</v>
      </c>
      <c r="E5753" s="1">
        <v>24.0</v>
      </c>
      <c r="F5753" s="1" t="s">
        <v>5776</v>
      </c>
      <c r="G5753" s="1">
        <v>-0.009754665256</v>
      </c>
    </row>
    <row r="5754" ht="15.75" customHeight="1">
      <c r="A5754" s="1" t="str">
        <f t="shared" si="489"/>
        <v>GTF2E1</v>
      </c>
      <c r="B5754" s="1" t="s">
        <v>119</v>
      </c>
      <c r="C5754" s="1">
        <v>1.20461791E8</v>
      </c>
      <c r="D5754" s="1" t="s">
        <v>8</v>
      </c>
      <c r="E5754" s="1">
        <v>23.0</v>
      </c>
      <c r="F5754" s="1" t="s">
        <v>5777</v>
      </c>
      <c r="G5754" s="1">
        <v>1.27768735202</v>
      </c>
    </row>
    <row r="5755" ht="15.75" customHeight="1">
      <c r="A5755" s="1" t="str">
        <f t="shared" si="489"/>
        <v>GTF2E1</v>
      </c>
      <c r="B5755" s="1" t="s">
        <v>119</v>
      </c>
      <c r="C5755" s="1">
        <v>1.20461848E8</v>
      </c>
      <c r="D5755" s="1" t="s">
        <v>8</v>
      </c>
      <c r="E5755" s="1">
        <v>23.0</v>
      </c>
      <c r="F5755" s="1" t="s">
        <v>5778</v>
      </c>
      <c r="G5755" s="1">
        <v>0.0301264214425</v>
      </c>
    </row>
    <row r="5756" ht="15.75" customHeight="1">
      <c r="A5756" s="1" t="str">
        <f t="shared" si="489"/>
        <v>GTF2E1</v>
      </c>
      <c r="B5756" s="1" t="s">
        <v>119</v>
      </c>
      <c r="C5756" s="1">
        <v>1.20461569E8</v>
      </c>
      <c r="D5756" s="1" t="s">
        <v>14</v>
      </c>
      <c r="E5756" s="1">
        <v>24.0</v>
      </c>
      <c r="F5756" s="1" t="s">
        <v>5779</v>
      </c>
      <c r="G5756" s="1">
        <v>0.0511843786326</v>
      </c>
    </row>
    <row r="5757" ht="15.75" customHeight="1">
      <c r="A5757" s="1" t="str">
        <f t="shared" si="489"/>
        <v>GTF2E1</v>
      </c>
      <c r="B5757" s="1" t="s">
        <v>119</v>
      </c>
      <c r="C5757" s="1">
        <v>1.20461641E8</v>
      </c>
      <c r="D5757" s="1" t="s">
        <v>14</v>
      </c>
      <c r="E5757" s="1">
        <v>24.0</v>
      </c>
      <c r="F5757" s="1" t="s">
        <v>5780</v>
      </c>
      <c r="G5757" s="1">
        <v>0.0557504622084</v>
      </c>
    </row>
    <row r="5758" ht="15.75" customHeight="1">
      <c r="A5758" s="1" t="str">
        <f t="shared" si="489"/>
        <v>GTF2E1</v>
      </c>
      <c r="B5758" s="1" t="s">
        <v>119</v>
      </c>
      <c r="C5758" s="1">
        <v>1.20461679E8</v>
      </c>
      <c r="D5758" s="1" t="s">
        <v>14</v>
      </c>
      <c r="E5758" s="1">
        <v>23.0</v>
      </c>
      <c r="F5758" s="1" t="s">
        <v>5781</v>
      </c>
      <c r="G5758" s="1">
        <v>0.836768787213</v>
      </c>
    </row>
    <row r="5759" ht="15.75" customHeight="1">
      <c r="A5759" s="1" t="str">
        <f t="shared" si="489"/>
        <v>GTF2E1</v>
      </c>
      <c r="B5759" s="1" t="s">
        <v>119</v>
      </c>
      <c r="C5759" s="1">
        <v>1.20461817E8</v>
      </c>
      <c r="D5759" s="1" t="s">
        <v>14</v>
      </c>
      <c r="E5759" s="1">
        <v>21.0</v>
      </c>
      <c r="F5759" s="1" t="s">
        <v>5782</v>
      </c>
      <c r="G5759" s="1">
        <v>0.409721877486</v>
      </c>
    </row>
    <row r="5760" ht="15.75" customHeight="1">
      <c r="A5760" s="1" t="str">
        <f t="shared" si="489"/>
        <v>GTF2E1</v>
      </c>
      <c r="B5760" s="1" t="s">
        <v>119</v>
      </c>
      <c r="C5760" s="1">
        <v>1.20461847E8</v>
      </c>
      <c r="D5760" s="1" t="s">
        <v>14</v>
      </c>
      <c r="E5760" s="1">
        <v>23.0</v>
      </c>
      <c r="F5760" s="1" t="s">
        <v>5783</v>
      </c>
      <c r="G5760" s="1">
        <v>0.70784954979</v>
      </c>
    </row>
    <row r="5761" ht="15.75" customHeight="1">
      <c r="A5761" s="1" t="str">
        <f t="shared" ref="A5761:A5770" si="490">"GTF2F2"</f>
        <v>GTF2F2</v>
      </c>
      <c r="B5761" s="1" t="s">
        <v>76</v>
      </c>
      <c r="C5761" s="1">
        <v>4.5694793E7</v>
      </c>
      <c r="D5761" s="1" t="s">
        <v>14</v>
      </c>
      <c r="E5761" s="1">
        <v>25.0</v>
      </c>
      <c r="F5761" s="1" t="s">
        <v>5784</v>
      </c>
      <c r="G5761" s="1">
        <v>1.23390642227</v>
      </c>
    </row>
    <row r="5762" ht="15.75" customHeight="1">
      <c r="A5762" s="1" t="str">
        <f t="shared" si="490"/>
        <v>GTF2F2</v>
      </c>
      <c r="B5762" s="1" t="s">
        <v>76</v>
      </c>
      <c r="C5762" s="1">
        <v>4.5694615E7</v>
      </c>
      <c r="D5762" s="1" t="s">
        <v>8</v>
      </c>
      <c r="E5762" s="1">
        <v>24.0</v>
      </c>
      <c r="F5762" s="1" t="s">
        <v>5785</v>
      </c>
      <c r="G5762" s="1">
        <v>-0.0327638075686</v>
      </c>
    </row>
    <row r="5763" ht="15.75" customHeight="1">
      <c r="A5763" s="1" t="str">
        <f t="shared" si="490"/>
        <v>GTF2F2</v>
      </c>
      <c r="B5763" s="1" t="s">
        <v>76</v>
      </c>
      <c r="C5763" s="1">
        <v>4.5694788E7</v>
      </c>
      <c r="D5763" s="1" t="s">
        <v>8</v>
      </c>
      <c r="E5763" s="1">
        <v>23.0</v>
      </c>
      <c r="F5763" s="1" t="s">
        <v>5786</v>
      </c>
      <c r="G5763" s="1">
        <v>0.222518596198</v>
      </c>
    </row>
    <row r="5764" ht="15.75" customHeight="1">
      <c r="A5764" s="1" t="str">
        <f t="shared" si="490"/>
        <v>GTF2F2</v>
      </c>
      <c r="B5764" s="1" t="s">
        <v>76</v>
      </c>
      <c r="C5764" s="1">
        <v>4.5694824E7</v>
      </c>
      <c r="D5764" s="1" t="s">
        <v>8</v>
      </c>
      <c r="E5764" s="1">
        <v>24.0</v>
      </c>
      <c r="F5764" s="1" t="s">
        <v>5787</v>
      </c>
      <c r="G5764" s="1">
        <v>0.589632858002</v>
      </c>
    </row>
    <row r="5765" ht="15.75" customHeight="1">
      <c r="A5765" s="1" t="str">
        <f t="shared" si="490"/>
        <v>GTF2F2</v>
      </c>
      <c r="B5765" s="1" t="s">
        <v>76</v>
      </c>
      <c r="C5765" s="1">
        <v>4.5694873E7</v>
      </c>
      <c r="D5765" s="1" t="s">
        <v>8</v>
      </c>
      <c r="E5765" s="1">
        <v>23.0</v>
      </c>
      <c r="F5765" s="1" t="s">
        <v>5788</v>
      </c>
      <c r="G5765" s="1">
        <v>0.459258711177</v>
      </c>
    </row>
    <row r="5766" ht="15.75" customHeight="1">
      <c r="A5766" s="1" t="str">
        <f t="shared" si="490"/>
        <v>GTF2F2</v>
      </c>
      <c r="B5766" s="1" t="s">
        <v>76</v>
      </c>
      <c r="C5766" s="1">
        <v>4.569468E7</v>
      </c>
      <c r="D5766" s="1" t="s">
        <v>14</v>
      </c>
      <c r="E5766" s="1">
        <v>24.0</v>
      </c>
      <c r="F5766" s="1" t="s">
        <v>5789</v>
      </c>
      <c r="G5766" s="1">
        <v>0.19356163283</v>
      </c>
    </row>
    <row r="5767" ht="15.75" customHeight="1">
      <c r="A5767" s="1" t="str">
        <f t="shared" si="490"/>
        <v>GTF2F2</v>
      </c>
      <c r="B5767" s="1" t="s">
        <v>76</v>
      </c>
      <c r="C5767" s="1">
        <v>4.56947E7</v>
      </c>
      <c r="D5767" s="1" t="s">
        <v>14</v>
      </c>
      <c r="E5767" s="1">
        <v>25.0</v>
      </c>
      <c r="F5767" s="1" t="s">
        <v>5790</v>
      </c>
      <c r="G5767" s="1">
        <v>0.281042054345</v>
      </c>
    </row>
    <row r="5768" ht="15.75" customHeight="1">
      <c r="A5768" s="1" t="str">
        <f t="shared" si="490"/>
        <v>GTF2F2</v>
      </c>
      <c r="B5768" s="1" t="s">
        <v>76</v>
      </c>
      <c r="C5768" s="1">
        <v>4.569474E7</v>
      </c>
      <c r="D5768" s="1" t="s">
        <v>14</v>
      </c>
      <c r="E5768" s="1">
        <v>24.0</v>
      </c>
      <c r="F5768" s="1" t="s">
        <v>5791</v>
      </c>
      <c r="G5768" s="1">
        <v>0.37890981541</v>
      </c>
    </row>
    <row r="5769" ht="15.75" customHeight="1">
      <c r="A5769" s="1" t="str">
        <f t="shared" si="490"/>
        <v>GTF2F2</v>
      </c>
      <c r="B5769" s="1" t="s">
        <v>76</v>
      </c>
      <c r="C5769" s="1">
        <v>4.5694805E7</v>
      </c>
      <c r="D5769" s="1" t="s">
        <v>14</v>
      </c>
      <c r="E5769" s="1">
        <v>24.0</v>
      </c>
      <c r="F5769" s="1" t="s">
        <v>5792</v>
      </c>
      <c r="G5769" s="1">
        <v>0.384433897408</v>
      </c>
    </row>
    <row r="5770" ht="15.75" customHeight="1">
      <c r="A5770" s="1" t="str">
        <f t="shared" si="490"/>
        <v>GTF2F2</v>
      </c>
      <c r="B5770" s="1" t="s">
        <v>76</v>
      </c>
      <c r="C5770" s="1">
        <v>4.5694821E7</v>
      </c>
      <c r="D5770" s="1" t="s">
        <v>14</v>
      </c>
      <c r="E5770" s="1">
        <v>22.0</v>
      </c>
      <c r="F5770" s="1" t="s">
        <v>5793</v>
      </c>
      <c r="G5770" s="1">
        <v>1.17646071972</v>
      </c>
    </row>
    <row r="5771" ht="15.75" customHeight="1">
      <c r="A5771" s="1" t="str">
        <f t="shared" ref="A5771:A5790" si="491">"GTF2H1"</f>
        <v>GTF2H1</v>
      </c>
      <c r="B5771" s="1" t="s">
        <v>328</v>
      </c>
      <c r="C5771" s="1">
        <v>1.8344386E7</v>
      </c>
      <c r="D5771" s="1" t="s">
        <v>8</v>
      </c>
      <c r="E5771" s="1">
        <v>23.0</v>
      </c>
      <c r="F5771" s="1" t="s">
        <v>5794</v>
      </c>
      <c r="G5771" s="1">
        <v>0.186025441351</v>
      </c>
    </row>
    <row r="5772" ht="15.75" customHeight="1">
      <c r="A5772" s="1" t="str">
        <f t="shared" si="491"/>
        <v>GTF2H1</v>
      </c>
      <c r="B5772" s="1" t="s">
        <v>328</v>
      </c>
      <c r="C5772" s="1">
        <v>1.8343984E7</v>
      </c>
      <c r="D5772" s="1" t="s">
        <v>8</v>
      </c>
      <c r="E5772" s="1">
        <v>24.0</v>
      </c>
      <c r="F5772" s="1" t="s">
        <v>5795</v>
      </c>
      <c r="G5772" s="1">
        <v>0.00594180041662</v>
      </c>
    </row>
    <row r="5773" ht="15.75" customHeight="1">
      <c r="A5773" s="1" t="str">
        <f t="shared" si="491"/>
        <v>GTF2H1</v>
      </c>
      <c r="B5773" s="1" t="s">
        <v>328</v>
      </c>
      <c r="C5773" s="1">
        <v>1.8343987E7</v>
      </c>
      <c r="D5773" s="1" t="s">
        <v>14</v>
      </c>
      <c r="E5773" s="1">
        <v>24.0</v>
      </c>
      <c r="F5773" s="1" t="s">
        <v>5796</v>
      </c>
      <c r="G5773" s="1">
        <v>0.00416996163749</v>
      </c>
    </row>
    <row r="5774" ht="15.75" customHeight="1">
      <c r="A5774" s="1" t="str">
        <f t="shared" si="491"/>
        <v>GTF2H1</v>
      </c>
      <c r="B5774" s="1" t="s">
        <v>328</v>
      </c>
      <c r="C5774" s="1">
        <v>1.8343947E7</v>
      </c>
      <c r="D5774" s="1" t="s">
        <v>14</v>
      </c>
      <c r="E5774" s="1">
        <v>23.0</v>
      </c>
      <c r="F5774" s="1" t="s">
        <v>5797</v>
      </c>
      <c r="G5774" s="1">
        <v>-0.07859364972</v>
      </c>
    </row>
    <row r="5775" ht="15.75" customHeight="1">
      <c r="A5775" s="1" t="str">
        <f t="shared" si="491"/>
        <v>GTF2H1</v>
      </c>
      <c r="B5775" s="1" t="s">
        <v>328</v>
      </c>
      <c r="C5775" s="1">
        <v>1.8343907E7</v>
      </c>
      <c r="D5775" s="1" t="s">
        <v>14</v>
      </c>
      <c r="E5775" s="1">
        <v>24.0</v>
      </c>
      <c r="F5775" s="1" t="s">
        <v>5798</v>
      </c>
      <c r="G5775" s="1">
        <v>0.00545146809646</v>
      </c>
    </row>
    <row r="5776" ht="15.75" customHeight="1">
      <c r="A5776" s="1" t="str">
        <f t="shared" si="491"/>
        <v>GTF2H1</v>
      </c>
      <c r="B5776" s="1" t="s">
        <v>328</v>
      </c>
      <c r="C5776" s="1">
        <v>1.834387E7</v>
      </c>
      <c r="D5776" s="1" t="s">
        <v>14</v>
      </c>
      <c r="E5776" s="1">
        <v>22.0</v>
      </c>
      <c r="F5776" s="1" t="s">
        <v>5799</v>
      </c>
      <c r="G5776" s="1">
        <v>-0.00570186851453</v>
      </c>
    </row>
    <row r="5777" ht="15.75" customHeight="1">
      <c r="A5777" s="1" t="str">
        <f t="shared" si="491"/>
        <v>GTF2H1</v>
      </c>
      <c r="B5777" s="1" t="s">
        <v>328</v>
      </c>
      <c r="C5777" s="1">
        <v>1.8344378E7</v>
      </c>
      <c r="D5777" s="1" t="s">
        <v>8</v>
      </c>
      <c r="E5777" s="1">
        <v>24.0</v>
      </c>
      <c r="F5777" s="1" t="s">
        <v>5800</v>
      </c>
      <c r="G5777" s="1">
        <v>0.408893629537</v>
      </c>
    </row>
    <row r="5778" ht="15.75" customHeight="1">
      <c r="A5778" s="1" t="str">
        <f t="shared" si="491"/>
        <v>GTF2H1</v>
      </c>
      <c r="B5778" s="1" t="s">
        <v>328</v>
      </c>
      <c r="C5778" s="1">
        <v>1.834426E7</v>
      </c>
      <c r="D5778" s="1" t="s">
        <v>8</v>
      </c>
      <c r="E5778" s="1">
        <v>24.0</v>
      </c>
      <c r="F5778" s="1" t="s">
        <v>5801</v>
      </c>
      <c r="G5778" s="1">
        <v>0.293941054284</v>
      </c>
    </row>
    <row r="5779" ht="15.75" customHeight="1">
      <c r="A5779" s="1" t="str">
        <f t="shared" si="491"/>
        <v>GTF2H1</v>
      </c>
      <c r="B5779" s="1" t="s">
        <v>328</v>
      </c>
      <c r="C5779" s="1">
        <v>1.8344199E7</v>
      </c>
      <c r="D5779" s="1" t="s">
        <v>8</v>
      </c>
      <c r="E5779" s="1">
        <v>24.0</v>
      </c>
      <c r="F5779" s="1" t="s">
        <v>5802</v>
      </c>
      <c r="G5779" s="1">
        <v>0.1944628909</v>
      </c>
    </row>
    <row r="5780" ht="15.75" customHeight="1">
      <c r="A5780" s="1" t="str">
        <f t="shared" si="491"/>
        <v>GTF2H1</v>
      </c>
      <c r="B5780" s="1" t="s">
        <v>328</v>
      </c>
      <c r="C5780" s="1">
        <v>1.8344082E7</v>
      </c>
      <c r="D5780" s="1" t="s">
        <v>8</v>
      </c>
      <c r="E5780" s="1">
        <v>23.0</v>
      </c>
      <c r="F5780" s="1" t="s">
        <v>5803</v>
      </c>
      <c r="G5780" s="1">
        <v>-0.0960099647438</v>
      </c>
    </row>
    <row r="5781" ht="15.75" customHeight="1">
      <c r="A5781" s="1" t="str">
        <f t="shared" si="491"/>
        <v>GTF2H1</v>
      </c>
      <c r="B5781" s="1" t="s">
        <v>328</v>
      </c>
      <c r="C5781" s="1">
        <v>1.8344075E7</v>
      </c>
      <c r="D5781" s="1" t="s">
        <v>8</v>
      </c>
      <c r="E5781" s="1">
        <v>24.0</v>
      </c>
      <c r="F5781" s="1" t="s">
        <v>5804</v>
      </c>
      <c r="G5781" s="1">
        <v>0.00970747299432</v>
      </c>
    </row>
    <row r="5782" ht="15.75" customHeight="1">
      <c r="A5782" s="1" t="str">
        <f t="shared" si="491"/>
        <v>GTF2H1</v>
      </c>
      <c r="B5782" s="1" t="s">
        <v>328</v>
      </c>
      <c r="C5782" s="1">
        <v>1.834416E7</v>
      </c>
      <c r="D5782" s="1" t="s">
        <v>14</v>
      </c>
      <c r="E5782" s="1">
        <v>23.0</v>
      </c>
      <c r="F5782" s="1" t="s">
        <v>5805</v>
      </c>
      <c r="G5782" s="1">
        <v>1.83513258473</v>
      </c>
    </row>
    <row r="5783" ht="15.75" customHeight="1">
      <c r="A5783" s="1" t="str">
        <f t="shared" si="491"/>
        <v>GTF2H1</v>
      </c>
      <c r="B5783" s="1" t="s">
        <v>328</v>
      </c>
      <c r="C5783" s="1">
        <v>1.8344186E7</v>
      </c>
      <c r="D5783" s="1" t="s">
        <v>14</v>
      </c>
      <c r="E5783" s="1">
        <v>24.0</v>
      </c>
      <c r="F5783" s="1" t="s">
        <v>5806</v>
      </c>
      <c r="G5783" s="1">
        <v>0.0199378449999</v>
      </c>
    </row>
    <row r="5784" ht="15.75" customHeight="1">
      <c r="A5784" s="1" t="str">
        <f t="shared" si="491"/>
        <v>GTF2H1</v>
      </c>
      <c r="B5784" s="1" t="s">
        <v>328</v>
      </c>
      <c r="C5784" s="1">
        <v>1.8344238E7</v>
      </c>
      <c r="D5784" s="1" t="s">
        <v>14</v>
      </c>
      <c r="E5784" s="1">
        <v>23.0</v>
      </c>
      <c r="F5784" s="1" t="s">
        <v>5807</v>
      </c>
      <c r="G5784" s="1">
        <v>0.214803852694</v>
      </c>
    </row>
    <row r="5785" ht="15.75" customHeight="1">
      <c r="A5785" s="1" t="str">
        <f t="shared" si="491"/>
        <v>GTF2H1</v>
      </c>
      <c r="B5785" s="1" t="s">
        <v>328</v>
      </c>
      <c r="C5785" s="1">
        <v>1.8344314E7</v>
      </c>
      <c r="D5785" s="1" t="s">
        <v>14</v>
      </c>
      <c r="E5785" s="1">
        <v>24.0</v>
      </c>
      <c r="F5785" s="1" t="s">
        <v>5808</v>
      </c>
      <c r="G5785" s="1">
        <v>0.274520402261</v>
      </c>
    </row>
    <row r="5786" ht="15.75" customHeight="1">
      <c r="A5786" s="1" t="str">
        <f t="shared" si="491"/>
        <v>GTF2H1</v>
      </c>
      <c r="B5786" s="1" t="s">
        <v>328</v>
      </c>
      <c r="C5786" s="1">
        <v>1.8344318E7</v>
      </c>
      <c r="D5786" s="1" t="s">
        <v>14</v>
      </c>
      <c r="E5786" s="1">
        <v>23.0</v>
      </c>
      <c r="F5786" s="1" t="s">
        <v>5809</v>
      </c>
      <c r="G5786" s="1">
        <v>0.755973785729</v>
      </c>
    </row>
    <row r="5787" ht="15.75" customHeight="1">
      <c r="A5787" s="1" t="str">
        <f t="shared" si="491"/>
        <v>GTF2H1</v>
      </c>
      <c r="B5787" s="1" t="s">
        <v>328</v>
      </c>
      <c r="C5787" s="1">
        <v>1.8344352E7</v>
      </c>
      <c r="D5787" s="1" t="s">
        <v>14</v>
      </c>
      <c r="E5787" s="1">
        <v>24.0</v>
      </c>
      <c r="F5787" s="1" t="s">
        <v>5810</v>
      </c>
      <c r="G5787" s="1">
        <v>0.0781598836729</v>
      </c>
    </row>
    <row r="5788" ht="15.75" customHeight="1">
      <c r="A5788" s="1" t="str">
        <f t="shared" si="491"/>
        <v>GTF2H1</v>
      </c>
      <c r="B5788" s="1" t="s">
        <v>328</v>
      </c>
      <c r="C5788" s="1">
        <v>1.8343836E7</v>
      </c>
      <c r="D5788" s="1" t="s">
        <v>8</v>
      </c>
      <c r="E5788" s="1">
        <v>24.0</v>
      </c>
      <c r="F5788" s="1" t="s">
        <v>5811</v>
      </c>
      <c r="G5788" s="1">
        <v>-0.056584215193</v>
      </c>
    </row>
    <row r="5789" ht="15.75" customHeight="1">
      <c r="A5789" s="1" t="str">
        <f t="shared" si="491"/>
        <v>GTF2H1</v>
      </c>
      <c r="B5789" s="1" t="s">
        <v>328</v>
      </c>
      <c r="C5789" s="1">
        <v>1.8344051E7</v>
      </c>
      <c r="D5789" s="1" t="s">
        <v>14</v>
      </c>
      <c r="E5789" s="1">
        <v>24.0</v>
      </c>
      <c r="F5789" s="1" t="s">
        <v>5812</v>
      </c>
      <c r="G5789" s="1">
        <v>0.217685773158</v>
      </c>
    </row>
    <row r="5790" ht="15.75" customHeight="1">
      <c r="A5790" s="1" t="str">
        <f t="shared" si="491"/>
        <v>GTF2H1</v>
      </c>
      <c r="B5790" s="1" t="s">
        <v>328</v>
      </c>
      <c r="C5790" s="1">
        <v>1.8344081E7</v>
      </c>
      <c r="D5790" s="1" t="s">
        <v>14</v>
      </c>
      <c r="E5790" s="1">
        <v>23.0</v>
      </c>
      <c r="F5790" s="1" t="s">
        <v>5813</v>
      </c>
      <c r="G5790" s="1">
        <v>-0.0902757423145</v>
      </c>
    </row>
    <row r="5791" ht="15.75" customHeight="1">
      <c r="A5791" s="1" t="str">
        <f t="shared" ref="A5791:A5802" si="492">"GTF2H3"</f>
        <v>GTF2H3</v>
      </c>
      <c r="B5791" s="1" t="s">
        <v>379</v>
      </c>
      <c r="C5791" s="1">
        <v>1.24118449E8</v>
      </c>
      <c r="D5791" s="1" t="s">
        <v>8</v>
      </c>
      <c r="E5791" s="1">
        <v>23.0</v>
      </c>
      <c r="F5791" s="1" t="s">
        <v>5814</v>
      </c>
      <c r="G5791" s="1">
        <v>0.871973435915</v>
      </c>
    </row>
    <row r="5792" ht="15.75" customHeight="1">
      <c r="A5792" s="1" t="str">
        <f t="shared" si="492"/>
        <v>GTF2H3</v>
      </c>
      <c r="B5792" s="1" t="s">
        <v>379</v>
      </c>
      <c r="C5792" s="1">
        <v>1.24118484E8</v>
      </c>
      <c r="D5792" s="1" t="s">
        <v>8</v>
      </c>
      <c r="E5792" s="1">
        <v>24.0</v>
      </c>
      <c r="F5792" s="1" t="s">
        <v>5815</v>
      </c>
      <c r="G5792" s="1">
        <v>0.0983027315054</v>
      </c>
    </row>
    <row r="5793" ht="15.75" customHeight="1">
      <c r="A5793" s="1" t="str">
        <f t="shared" si="492"/>
        <v>GTF2H3</v>
      </c>
      <c r="B5793" s="1" t="s">
        <v>379</v>
      </c>
      <c r="C5793" s="1">
        <v>1.24118583E8</v>
      </c>
      <c r="D5793" s="1" t="s">
        <v>8</v>
      </c>
      <c r="E5793" s="1">
        <v>25.0</v>
      </c>
      <c r="F5793" s="1" t="s">
        <v>5816</v>
      </c>
      <c r="G5793" s="1">
        <v>0.0905343520032</v>
      </c>
    </row>
    <row r="5794" ht="15.75" customHeight="1">
      <c r="A5794" s="1" t="str">
        <f t="shared" si="492"/>
        <v>GTF2H3</v>
      </c>
      <c r="B5794" s="1" t="s">
        <v>379</v>
      </c>
      <c r="C5794" s="1">
        <v>1.24118452E8</v>
      </c>
      <c r="D5794" s="1" t="s">
        <v>14</v>
      </c>
      <c r="E5794" s="1">
        <v>23.0</v>
      </c>
      <c r="F5794" s="1" t="s">
        <v>5817</v>
      </c>
      <c r="G5794" s="1">
        <v>0.110901929586</v>
      </c>
    </row>
    <row r="5795" ht="15.75" customHeight="1">
      <c r="A5795" s="1" t="str">
        <f t="shared" si="492"/>
        <v>GTF2H3</v>
      </c>
      <c r="B5795" s="1" t="s">
        <v>379</v>
      </c>
      <c r="C5795" s="1">
        <v>1.24118468E8</v>
      </c>
      <c r="D5795" s="1" t="s">
        <v>14</v>
      </c>
      <c r="E5795" s="1">
        <v>24.0</v>
      </c>
      <c r="F5795" s="1" t="s">
        <v>5818</v>
      </c>
      <c r="G5795" s="1">
        <v>0.0846331531729</v>
      </c>
    </row>
    <row r="5796" ht="15.75" customHeight="1">
      <c r="A5796" s="1" t="str">
        <f t="shared" si="492"/>
        <v>GTF2H3</v>
      </c>
      <c r="B5796" s="1" t="s">
        <v>379</v>
      </c>
      <c r="C5796" s="1">
        <v>1.24118483E8</v>
      </c>
      <c r="D5796" s="1" t="s">
        <v>14</v>
      </c>
      <c r="E5796" s="1">
        <v>22.0</v>
      </c>
      <c r="F5796" s="1" t="s">
        <v>5819</v>
      </c>
      <c r="G5796" s="1">
        <v>0.296615447802</v>
      </c>
    </row>
    <row r="5797" ht="15.75" customHeight="1">
      <c r="A5797" s="1" t="str">
        <f t="shared" si="492"/>
        <v>GTF2H3</v>
      </c>
      <c r="B5797" s="1" t="s">
        <v>379</v>
      </c>
      <c r="C5797" s="1">
        <v>1.24118491E8</v>
      </c>
      <c r="D5797" s="1" t="s">
        <v>14</v>
      </c>
      <c r="E5797" s="1">
        <v>24.0</v>
      </c>
      <c r="F5797" s="1" t="s">
        <v>5820</v>
      </c>
      <c r="G5797" s="1">
        <v>0.242028886781</v>
      </c>
    </row>
    <row r="5798" ht="15.75" customHeight="1">
      <c r="A5798" s="1" t="str">
        <f t="shared" si="492"/>
        <v>GTF2H3</v>
      </c>
      <c r="B5798" s="1" t="s">
        <v>379</v>
      </c>
      <c r="C5798" s="1">
        <v>1.24118525E8</v>
      </c>
      <c r="D5798" s="1" t="s">
        <v>14</v>
      </c>
      <c r="E5798" s="1">
        <v>22.0</v>
      </c>
      <c r="F5798" s="1" t="s">
        <v>5821</v>
      </c>
      <c r="G5798" s="1">
        <v>0.0665414529791</v>
      </c>
    </row>
    <row r="5799" ht="15.75" customHeight="1">
      <c r="A5799" s="1" t="str">
        <f t="shared" si="492"/>
        <v>GTF2H3</v>
      </c>
      <c r="B5799" s="1" t="s">
        <v>379</v>
      </c>
      <c r="C5799" s="1">
        <v>1.24118651E8</v>
      </c>
      <c r="D5799" s="1" t="s">
        <v>14</v>
      </c>
      <c r="E5799" s="1">
        <v>24.0</v>
      </c>
      <c r="F5799" s="1" t="s">
        <v>5822</v>
      </c>
      <c r="G5799" s="1">
        <v>0.303349801856</v>
      </c>
    </row>
    <row r="5800" ht="15.75" customHeight="1">
      <c r="A5800" s="1" t="str">
        <f t="shared" si="492"/>
        <v>GTF2H3</v>
      </c>
      <c r="B5800" s="1" t="s">
        <v>379</v>
      </c>
      <c r="C5800" s="1">
        <v>1.24118518E8</v>
      </c>
      <c r="D5800" s="1" t="s">
        <v>8</v>
      </c>
      <c r="E5800" s="1">
        <v>24.0</v>
      </c>
      <c r="F5800" s="1" t="s">
        <v>5823</v>
      </c>
      <c r="G5800" s="1">
        <v>0.110519623413</v>
      </c>
    </row>
    <row r="5801" ht="15.75" customHeight="1">
      <c r="A5801" s="1" t="str">
        <f t="shared" si="492"/>
        <v>GTF2H3</v>
      </c>
      <c r="B5801" s="1" t="s">
        <v>379</v>
      </c>
      <c r="C5801" s="1">
        <v>1.24118392E8</v>
      </c>
      <c r="D5801" s="1" t="s">
        <v>14</v>
      </c>
      <c r="E5801" s="1">
        <v>25.0</v>
      </c>
      <c r="F5801" s="1" t="s">
        <v>5824</v>
      </c>
      <c r="G5801" s="1">
        <v>1.27541921273</v>
      </c>
    </row>
    <row r="5802" ht="15.75" customHeight="1">
      <c r="A5802" s="1" t="str">
        <f t="shared" si="492"/>
        <v>GTF2H3</v>
      </c>
      <c r="B5802" s="1" t="s">
        <v>379</v>
      </c>
      <c r="C5802" s="1">
        <v>1.24118426E8</v>
      </c>
      <c r="D5802" s="1" t="s">
        <v>8</v>
      </c>
      <c r="E5802" s="1">
        <v>24.0</v>
      </c>
      <c r="F5802" s="1" t="s">
        <v>5825</v>
      </c>
      <c r="G5802" s="1">
        <v>0.852607351354</v>
      </c>
    </row>
    <row r="5803" ht="15.75" customHeight="1">
      <c r="A5803" s="1" t="str">
        <f t="shared" ref="A5803:A5812" si="493">"GTF2H4"</f>
        <v>GTF2H4</v>
      </c>
      <c r="B5803" s="1" t="s">
        <v>28</v>
      </c>
      <c r="C5803" s="1">
        <v>3.0876207E7</v>
      </c>
      <c r="D5803" s="1" t="s">
        <v>14</v>
      </c>
      <c r="E5803" s="1">
        <v>24.0</v>
      </c>
      <c r="F5803" s="1" t="s">
        <v>5826</v>
      </c>
      <c r="G5803" s="1">
        <v>1.00492895549</v>
      </c>
    </row>
    <row r="5804" ht="15.75" customHeight="1">
      <c r="A5804" s="1" t="str">
        <f t="shared" si="493"/>
        <v>GTF2H4</v>
      </c>
      <c r="B5804" s="1" t="s">
        <v>28</v>
      </c>
      <c r="C5804" s="1">
        <v>3.0876198E7</v>
      </c>
      <c r="D5804" s="1" t="s">
        <v>14</v>
      </c>
      <c r="E5804" s="1">
        <v>24.0</v>
      </c>
      <c r="F5804" s="1" t="s">
        <v>5827</v>
      </c>
      <c r="G5804" s="1">
        <v>0.873718186711</v>
      </c>
    </row>
    <row r="5805" ht="15.75" customHeight="1">
      <c r="A5805" s="1" t="str">
        <f t="shared" si="493"/>
        <v>GTF2H4</v>
      </c>
      <c r="B5805" s="1" t="s">
        <v>28</v>
      </c>
      <c r="C5805" s="1">
        <v>3.0876185E7</v>
      </c>
      <c r="D5805" s="1" t="s">
        <v>14</v>
      </c>
      <c r="E5805" s="1">
        <v>23.0</v>
      </c>
      <c r="F5805" s="1" t="s">
        <v>5828</v>
      </c>
      <c r="G5805" s="1">
        <v>1.0348525068</v>
      </c>
    </row>
    <row r="5806" ht="15.75" customHeight="1">
      <c r="A5806" s="1" t="str">
        <f t="shared" si="493"/>
        <v>GTF2H4</v>
      </c>
      <c r="B5806" s="1" t="s">
        <v>28</v>
      </c>
      <c r="C5806" s="1">
        <v>3.0876167E7</v>
      </c>
      <c r="D5806" s="1" t="s">
        <v>14</v>
      </c>
      <c r="E5806" s="1">
        <v>23.0</v>
      </c>
      <c r="F5806" s="1" t="s">
        <v>5829</v>
      </c>
      <c r="G5806" s="1">
        <v>0.960218537704</v>
      </c>
    </row>
    <row r="5807" ht="15.75" customHeight="1">
      <c r="A5807" s="1" t="str">
        <f t="shared" si="493"/>
        <v>GTF2H4</v>
      </c>
      <c r="B5807" s="1" t="s">
        <v>28</v>
      </c>
      <c r="C5807" s="1">
        <v>3.0876127E7</v>
      </c>
      <c r="D5807" s="1" t="s">
        <v>8</v>
      </c>
      <c r="E5807" s="1">
        <v>23.0</v>
      </c>
      <c r="F5807" s="1" t="s">
        <v>5830</v>
      </c>
      <c r="G5807" s="1">
        <v>0.105129894804</v>
      </c>
    </row>
    <row r="5808" ht="15.75" customHeight="1">
      <c r="A5808" s="1" t="str">
        <f t="shared" si="493"/>
        <v>GTF2H4</v>
      </c>
      <c r="B5808" s="1" t="s">
        <v>28</v>
      </c>
      <c r="C5808" s="1">
        <v>3.0876101E7</v>
      </c>
      <c r="D5808" s="1" t="s">
        <v>8</v>
      </c>
      <c r="E5808" s="1">
        <v>25.0</v>
      </c>
      <c r="F5808" s="1" t="s">
        <v>5831</v>
      </c>
      <c r="G5808" s="1">
        <v>-0.0228772782101</v>
      </c>
    </row>
    <row r="5809" ht="15.75" customHeight="1">
      <c r="A5809" s="1" t="str">
        <f t="shared" si="493"/>
        <v>GTF2H4</v>
      </c>
      <c r="B5809" s="1" t="s">
        <v>28</v>
      </c>
      <c r="C5809" s="1">
        <v>3.0876068E7</v>
      </c>
      <c r="D5809" s="1" t="s">
        <v>8</v>
      </c>
      <c r="E5809" s="1">
        <v>24.0</v>
      </c>
      <c r="F5809" s="1" t="s">
        <v>5832</v>
      </c>
      <c r="G5809" s="1">
        <v>0.0411434219974</v>
      </c>
    </row>
    <row r="5810" ht="15.75" customHeight="1">
      <c r="A5810" s="1" t="str">
        <f t="shared" si="493"/>
        <v>GTF2H4</v>
      </c>
      <c r="B5810" s="1" t="s">
        <v>28</v>
      </c>
      <c r="C5810" s="1">
        <v>3.0876034E7</v>
      </c>
      <c r="D5810" s="1" t="s">
        <v>8</v>
      </c>
      <c r="E5810" s="1">
        <v>25.0</v>
      </c>
      <c r="F5810" s="1" t="s">
        <v>5833</v>
      </c>
      <c r="G5810" s="1">
        <v>0.467825230455</v>
      </c>
    </row>
    <row r="5811" ht="15.75" customHeight="1">
      <c r="A5811" s="1" t="str">
        <f t="shared" si="493"/>
        <v>GTF2H4</v>
      </c>
      <c r="B5811" s="1" t="s">
        <v>28</v>
      </c>
      <c r="C5811" s="1">
        <v>3.0876E7</v>
      </c>
      <c r="D5811" s="1" t="s">
        <v>8</v>
      </c>
      <c r="E5811" s="1">
        <v>24.0</v>
      </c>
      <c r="F5811" s="1" t="s">
        <v>5834</v>
      </c>
      <c r="G5811" s="1">
        <v>0.766871202624</v>
      </c>
    </row>
    <row r="5812" ht="15.75" customHeight="1">
      <c r="A5812" s="1" t="str">
        <f t="shared" si="493"/>
        <v>GTF2H4</v>
      </c>
      <c r="B5812" s="1" t="s">
        <v>28</v>
      </c>
      <c r="C5812" s="1">
        <v>3.0876164E7</v>
      </c>
      <c r="D5812" s="1" t="s">
        <v>14</v>
      </c>
      <c r="E5812" s="1">
        <v>25.0</v>
      </c>
      <c r="F5812" s="1" t="s">
        <v>5835</v>
      </c>
      <c r="G5812" s="1">
        <v>0.145914314422</v>
      </c>
    </row>
    <row r="5813" ht="15.75" customHeight="1">
      <c r="A5813" s="1" t="str">
        <f t="shared" ref="A5813:A5821" si="494">"GTF2H5"</f>
        <v>GTF2H5</v>
      </c>
      <c r="B5813" s="1" t="s">
        <v>28</v>
      </c>
      <c r="C5813" s="1">
        <v>1.58589574E8</v>
      </c>
      <c r="D5813" s="1" t="s">
        <v>8</v>
      </c>
      <c r="E5813" s="1">
        <v>24.0</v>
      </c>
      <c r="F5813" s="1" t="s">
        <v>5836</v>
      </c>
      <c r="G5813" s="1">
        <v>1.41524986265</v>
      </c>
    </row>
    <row r="5814" ht="15.75" customHeight="1">
      <c r="A5814" s="1" t="str">
        <f t="shared" si="494"/>
        <v>GTF2H5</v>
      </c>
      <c r="B5814" s="1" t="s">
        <v>28</v>
      </c>
      <c r="C5814" s="1">
        <v>1.58589633E8</v>
      </c>
      <c r="D5814" s="1" t="s">
        <v>14</v>
      </c>
      <c r="E5814" s="1">
        <v>24.0</v>
      </c>
      <c r="F5814" s="1" t="s">
        <v>5837</v>
      </c>
      <c r="G5814" s="1">
        <v>0.258456245496</v>
      </c>
    </row>
    <row r="5815" ht="15.75" customHeight="1">
      <c r="A5815" s="1" t="str">
        <f t="shared" si="494"/>
        <v>GTF2H5</v>
      </c>
      <c r="B5815" s="1" t="s">
        <v>28</v>
      </c>
      <c r="C5815" s="1">
        <v>1.58589573E8</v>
      </c>
      <c r="D5815" s="1" t="s">
        <v>14</v>
      </c>
      <c r="E5815" s="1">
        <v>24.0</v>
      </c>
      <c r="F5815" s="1" t="s">
        <v>5838</v>
      </c>
      <c r="G5815" s="1">
        <v>0.120646000543</v>
      </c>
    </row>
    <row r="5816" ht="15.75" customHeight="1">
      <c r="A5816" s="1" t="str">
        <f t="shared" si="494"/>
        <v>GTF2H5</v>
      </c>
      <c r="B5816" s="1" t="s">
        <v>28</v>
      </c>
      <c r="C5816" s="1">
        <v>1.58589482E8</v>
      </c>
      <c r="D5816" s="1" t="s">
        <v>14</v>
      </c>
      <c r="E5816" s="1">
        <v>24.0</v>
      </c>
      <c r="F5816" s="1" t="s">
        <v>5839</v>
      </c>
      <c r="G5816" s="1">
        <v>0.318163063551</v>
      </c>
    </row>
    <row r="5817" ht="15.75" customHeight="1">
      <c r="A5817" s="1" t="str">
        <f t="shared" si="494"/>
        <v>GTF2H5</v>
      </c>
      <c r="B5817" s="1" t="s">
        <v>28</v>
      </c>
      <c r="C5817" s="1">
        <v>1.58589453E8</v>
      </c>
      <c r="D5817" s="1" t="s">
        <v>14</v>
      </c>
      <c r="E5817" s="1">
        <v>23.0</v>
      </c>
      <c r="F5817" s="1" t="s">
        <v>5840</v>
      </c>
      <c r="G5817" s="1">
        <v>0.156988248391</v>
      </c>
    </row>
    <row r="5818" ht="15.75" customHeight="1">
      <c r="A5818" s="1" t="str">
        <f t="shared" si="494"/>
        <v>GTF2H5</v>
      </c>
      <c r="B5818" s="1" t="s">
        <v>28</v>
      </c>
      <c r="C5818" s="1">
        <v>1.58589449E8</v>
      </c>
      <c r="D5818" s="1" t="s">
        <v>14</v>
      </c>
      <c r="E5818" s="1">
        <v>24.0</v>
      </c>
      <c r="F5818" s="1" t="s">
        <v>5841</v>
      </c>
      <c r="G5818" s="1">
        <v>0.872664338049</v>
      </c>
    </row>
    <row r="5819" ht="15.75" customHeight="1">
      <c r="A5819" s="1" t="str">
        <f t="shared" si="494"/>
        <v>GTF2H5</v>
      </c>
      <c r="B5819" s="1" t="s">
        <v>28</v>
      </c>
      <c r="C5819" s="1">
        <v>1.58589403E8</v>
      </c>
      <c r="D5819" s="1" t="s">
        <v>14</v>
      </c>
      <c r="E5819" s="1">
        <v>23.0</v>
      </c>
      <c r="F5819" s="1" t="s">
        <v>5842</v>
      </c>
      <c r="G5819" s="1">
        <v>0.358919065139</v>
      </c>
    </row>
    <row r="5820" ht="15.75" customHeight="1">
      <c r="A5820" s="1" t="str">
        <f t="shared" si="494"/>
        <v>GTF2H5</v>
      </c>
      <c r="B5820" s="1" t="s">
        <v>28</v>
      </c>
      <c r="C5820" s="1">
        <v>1.58589373E8</v>
      </c>
      <c r="D5820" s="1" t="s">
        <v>14</v>
      </c>
      <c r="E5820" s="1">
        <v>24.0</v>
      </c>
      <c r="F5820" s="1" t="s">
        <v>5843</v>
      </c>
      <c r="G5820" s="1">
        <v>0.712085799302</v>
      </c>
    </row>
    <row r="5821" ht="15.75" customHeight="1">
      <c r="A5821" s="1" t="str">
        <f t="shared" si="494"/>
        <v>GTF2H5</v>
      </c>
      <c r="B5821" s="1" t="s">
        <v>28</v>
      </c>
      <c r="C5821" s="1">
        <v>1.58589557E8</v>
      </c>
      <c r="D5821" s="1" t="s">
        <v>8</v>
      </c>
      <c r="E5821" s="1">
        <v>24.0</v>
      </c>
      <c r="F5821" s="1" t="s">
        <v>5844</v>
      </c>
      <c r="G5821" s="1">
        <v>0.247438818604</v>
      </c>
    </row>
    <row r="5822" ht="15.75" customHeight="1">
      <c r="A5822" s="1" t="str">
        <f t="shared" ref="A5822:A5831" si="495">"GTF3C3"</f>
        <v>GTF3C3</v>
      </c>
      <c r="B5822" s="1" t="s">
        <v>256</v>
      </c>
      <c r="C5822" s="1">
        <v>1.97664294E8</v>
      </c>
      <c r="D5822" s="1" t="s">
        <v>8</v>
      </c>
      <c r="E5822" s="1">
        <v>24.0</v>
      </c>
      <c r="F5822" s="1" t="s">
        <v>5845</v>
      </c>
      <c r="G5822" s="1">
        <v>0.0299492659856</v>
      </c>
    </row>
    <row r="5823" ht="15.75" customHeight="1">
      <c r="A5823" s="1" t="str">
        <f t="shared" si="495"/>
        <v>GTF3C3</v>
      </c>
      <c r="B5823" s="1" t="s">
        <v>256</v>
      </c>
      <c r="C5823" s="1">
        <v>1.9766414E8</v>
      </c>
      <c r="D5823" s="1" t="s">
        <v>8</v>
      </c>
      <c r="E5823" s="1">
        <v>24.0</v>
      </c>
      <c r="F5823" s="1" t="s">
        <v>5846</v>
      </c>
      <c r="G5823" s="1">
        <v>0.172125143214</v>
      </c>
    </row>
    <row r="5824" ht="15.75" customHeight="1">
      <c r="A5824" s="1" t="str">
        <f t="shared" si="495"/>
        <v>GTF3C3</v>
      </c>
      <c r="B5824" s="1" t="s">
        <v>256</v>
      </c>
      <c r="C5824" s="1">
        <v>1.97664184E8</v>
      </c>
      <c r="D5824" s="1" t="s">
        <v>14</v>
      </c>
      <c r="E5824" s="1">
        <v>24.0</v>
      </c>
      <c r="F5824" s="1" t="s">
        <v>5847</v>
      </c>
      <c r="G5824" s="1">
        <v>0.778121304277</v>
      </c>
    </row>
    <row r="5825" ht="15.75" customHeight="1">
      <c r="A5825" s="1" t="str">
        <f t="shared" si="495"/>
        <v>GTF3C3</v>
      </c>
      <c r="B5825" s="1" t="s">
        <v>256</v>
      </c>
      <c r="C5825" s="1">
        <v>1.97664398E8</v>
      </c>
      <c r="D5825" s="1" t="s">
        <v>8</v>
      </c>
      <c r="E5825" s="1">
        <v>22.0</v>
      </c>
      <c r="F5825" s="1" t="s">
        <v>5848</v>
      </c>
      <c r="G5825" s="1">
        <v>0.393947773234</v>
      </c>
    </row>
    <row r="5826" ht="15.75" customHeight="1">
      <c r="A5826" s="1" t="str">
        <f t="shared" si="495"/>
        <v>GTF3C3</v>
      </c>
      <c r="B5826" s="1" t="s">
        <v>256</v>
      </c>
      <c r="C5826" s="1">
        <v>1.97664217E8</v>
      </c>
      <c r="D5826" s="1" t="s">
        <v>8</v>
      </c>
      <c r="E5826" s="1">
        <v>23.0</v>
      </c>
      <c r="F5826" s="1" t="s">
        <v>5849</v>
      </c>
      <c r="G5826" s="1">
        <v>0.275462409277</v>
      </c>
    </row>
    <row r="5827" ht="15.75" customHeight="1">
      <c r="A5827" s="1" t="str">
        <f t="shared" si="495"/>
        <v>GTF3C3</v>
      </c>
      <c r="B5827" s="1" t="s">
        <v>256</v>
      </c>
      <c r="C5827" s="1">
        <v>1.97664463E8</v>
      </c>
      <c r="D5827" s="1" t="s">
        <v>14</v>
      </c>
      <c r="E5827" s="1">
        <v>23.0</v>
      </c>
      <c r="F5827" s="1" t="s">
        <v>5850</v>
      </c>
      <c r="G5827" s="1">
        <v>0.279604622794</v>
      </c>
    </row>
    <row r="5828" ht="15.75" customHeight="1">
      <c r="A5828" s="1" t="str">
        <f t="shared" si="495"/>
        <v>GTF3C3</v>
      </c>
      <c r="B5828" s="1" t="s">
        <v>256</v>
      </c>
      <c r="C5828" s="1">
        <v>1.97664451E8</v>
      </c>
      <c r="D5828" s="1" t="s">
        <v>14</v>
      </c>
      <c r="E5828" s="1">
        <v>24.0</v>
      </c>
      <c r="F5828" s="1" t="s">
        <v>5851</v>
      </c>
      <c r="G5828" s="1">
        <v>0.446438379666</v>
      </c>
    </row>
    <row r="5829" ht="15.75" customHeight="1">
      <c r="A5829" s="1" t="str">
        <f t="shared" si="495"/>
        <v>GTF3C3</v>
      </c>
      <c r="B5829" s="1" t="s">
        <v>256</v>
      </c>
      <c r="C5829" s="1">
        <v>1.97664416E8</v>
      </c>
      <c r="D5829" s="1" t="s">
        <v>14</v>
      </c>
      <c r="E5829" s="1">
        <v>24.0</v>
      </c>
      <c r="F5829" s="1" t="s">
        <v>5852</v>
      </c>
      <c r="G5829" s="1">
        <v>0.533022581388</v>
      </c>
    </row>
    <row r="5830" ht="15.75" customHeight="1">
      <c r="A5830" s="1" t="str">
        <f t="shared" si="495"/>
        <v>GTF3C3</v>
      </c>
      <c r="B5830" s="1" t="s">
        <v>256</v>
      </c>
      <c r="C5830" s="1">
        <v>1.97664358E8</v>
      </c>
      <c r="D5830" s="1" t="s">
        <v>8</v>
      </c>
      <c r="E5830" s="1">
        <v>23.0</v>
      </c>
      <c r="F5830" s="1" t="s">
        <v>5853</v>
      </c>
      <c r="G5830" s="1">
        <v>1.68885611433</v>
      </c>
    </row>
    <row r="5831" ht="15.75" customHeight="1">
      <c r="A5831" s="1" t="str">
        <f t="shared" si="495"/>
        <v>GTF3C3</v>
      </c>
      <c r="B5831" s="1" t="s">
        <v>256</v>
      </c>
      <c r="C5831" s="1">
        <v>1.9766417E8</v>
      </c>
      <c r="D5831" s="1" t="s">
        <v>8</v>
      </c>
      <c r="E5831" s="1">
        <v>24.0</v>
      </c>
      <c r="F5831" s="1" t="s">
        <v>5854</v>
      </c>
      <c r="G5831" s="1">
        <v>-0.0178927989571</v>
      </c>
    </row>
    <row r="5832" ht="15.75" customHeight="1">
      <c r="A5832" s="1" t="str">
        <f t="shared" ref="A5832:A5841" si="496">"GTPBP10"</f>
        <v>GTPBP10</v>
      </c>
      <c r="B5832" s="1" t="s">
        <v>715</v>
      </c>
      <c r="C5832" s="1">
        <v>8.9976285E7</v>
      </c>
      <c r="D5832" s="1" t="s">
        <v>14</v>
      </c>
      <c r="E5832" s="1">
        <v>24.0</v>
      </c>
      <c r="F5832" s="1" t="s">
        <v>5855</v>
      </c>
      <c r="G5832" s="1">
        <v>0.497602266715</v>
      </c>
    </row>
    <row r="5833" ht="15.75" customHeight="1">
      <c r="A5833" s="1" t="str">
        <f t="shared" si="496"/>
        <v>GTPBP10</v>
      </c>
      <c r="B5833" s="1" t="s">
        <v>715</v>
      </c>
      <c r="C5833" s="1">
        <v>8.9976042E7</v>
      </c>
      <c r="D5833" s="1" t="s">
        <v>14</v>
      </c>
      <c r="E5833" s="1">
        <v>23.0</v>
      </c>
      <c r="F5833" s="1" t="s">
        <v>5856</v>
      </c>
      <c r="G5833" s="1">
        <v>0.951907021854</v>
      </c>
    </row>
    <row r="5834" ht="15.75" customHeight="1">
      <c r="A5834" s="1" t="str">
        <f t="shared" si="496"/>
        <v>GTPBP10</v>
      </c>
      <c r="B5834" s="1" t="s">
        <v>715</v>
      </c>
      <c r="C5834" s="1">
        <v>8.9976043E7</v>
      </c>
      <c r="D5834" s="1" t="s">
        <v>8</v>
      </c>
      <c r="E5834" s="1">
        <v>24.0</v>
      </c>
      <c r="F5834" s="1" t="s">
        <v>5857</v>
      </c>
      <c r="G5834" s="1">
        <v>0.478011648561</v>
      </c>
    </row>
    <row r="5835" ht="15.75" customHeight="1">
      <c r="A5835" s="1" t="str">
        <f t="shared" si="496"/>
        <v>GTPBP10</v>
      </c>
      <c r="B5835" s="1" t="s">
        <v>715</v>
      </c>
      <c r="C5835" s="1">
        <v>8.9976034E7</v>
      </c>
      <c r="D5835" s="1" t="s">
        <v>14</v>
      </c>
      <c r="E5835" s="1">
        <v>24.0</v>
      </c>
      <c r="F5835" s="1" t="s">
        <v>5858</v>
      </c>
      <c r="G5835" s="1">
        <v>-0.0253847004124</v>
      </c>
    </row>
    <row r="5836" ht="15.75" customHeight="1">
      <c r="A5836" s="1" t="str">
        <f t="shared" si="496"/>
        <v>GTPBP10</v>
      </c>
      <c r="B5836" s="1" t="s">
        <v>715</v>
      </c>
      <c r="C5836" s="1">
        <v>8.997598E7</v>
      </c>
      <c r="D5836" s="1" t="s">
        <v>14</v>
      </c>
      <c r="E5836" s="1">
        <v>24.0</v>
      </c>
      <c r="F5836" s="1" t="s">
        <v>5859</v>
      </c>
      <c r="G5836" s="1">
        <v>-0.0371223945574</v>
      </c>
    </row>
    <row r="5837" ht="15.75" customHeight="1">
      <c r="A5837" s="1" t="str">
        <f t="shared" si="496"/>
        <v>GTPBP10</v>
      </c>
      <c r="B5837" s="1" t="s">
        <v>715</v>
      </c>
      <c r="C5837" s="1">
        <v>8.9976217E7</v>
      </c>
      <c r="D5837" s="1" t="s">
        <v>8</v>
      </c>
      <c r="E5837" s="1">
        <v>24.0</v>
      </c>
      <c r="F5837" s="1" t="s">
        <v>5860</v>
      </c>
      <c r="G5837" s="1">
        <v>1.18863517972</v>
      </c>
    </row>
    <row r="5838" ht="15.75" customHeight="1">
      <c r="A5838" s="1" t="str">
        <f t="shared" si="496"/>
        <v>GTPBP10</v>
      </c>
      <c r="B5838" s="1" t="s">
        <v>715</v>
      </c>
      <c r="C5838" s="1">
        <v>8.9976116E7</v>
      </c>
      <c r="D5838" s="1" t="s">
        <v>8</v>
      </c>
      <c r="E5838" s="1">
        <v>24.0</v>
      </c>
      <c r="F5838" s="1" t="s">
        <v>5861</v>
      </c>
      <c r="G5838" s="1">
        <v>0.049090119491</v>
      </c>
    </row>
    <row r="5839" ht="15.75" customHeight="1">
      <c r="A5839" s="1" t="str">
        <f t="shared" si="496"/>
        <v>GTPBP10</v>
      </c>
      <c r="B5839" s="1" t="s">
        <v>715</v>
      </c>
      <c r="C5839" s="1">
        <v>8.9976108E7</v>
      </c>
      <c r="D5839" s="1" t="s">
        <v>8</v>
      </c>
      <c r="E5839" s="1">
        <v>24.0</v>
      </c>
      <c r="F5839" s="1" t="s">
        <v>5862</v>
      </c>
      <c r="G5839" s="1">
        <v>0.85945779843</v>
      </c>
    </row>
    <row r="5840" ht="15.75" customHeight="1">
      <c r="A5840" s="1" t="str">
        <f t="shared" si="496"/>
        <v>GTPBP10</v>
      </c>
      <c r="B5840" s="1" t="s">
        <v>715</v>
      </c>
      <c r="C5840" s="1">
        <v>8.9975996E7</v>
      </c>
      <c r="D5840" s="1" t="s">
        <v>8</v>
      </c>
      <c r="E5840" s="1">
        <v>23.0</v>
      </c>
      <c r="F5840" s="1" t="s">
        <v>5863</v>
      </c>
      <c r="G5840" s="1">
        <v>0.10427234444</v>
      </c>
    </row>
    <row r="5841" ht="15.75" customHeight="1">
      <c r="A5841" s="1" t="str">
        <f t="shared" si="496"/>
        <v>GTPBP10</v>
      </c>
      <c r="B5841" s="1" t="s">
        <v>715</v>
      </c>
      <c r="C5841" s="1">
        <v>8.9975972E7</v>
      </c>
      <c r="D5841" s="1" t="s">
        <v>14</v>
      </c>
      <c r="E5841" s="1">
        <v>23.0</v>
      </c>
      <c r="F5841" s="1" t="s">
        <v>5864</v>
      </c>
      <c r="G5841" s="1">
        <v>0.297440808454</v>
      </c>
    </row>
    <row r="5842" ht="15.75" customHeight="1">
      <c r="A5842" s="1" t="str">
        <f t="shared" ref="A5842:A5858" si="497">"GTPBP4"</f>
        <v>GTPBP4</v>
      </c>
      <c r="B5842" s="1" t="s">
        <v>176</v>
      </c>
      <c r="C5842" s="1">
        <v>1034549.0</v>
      </c>
      <c r="D5842" s="1" t="s">
        <v>14</v>
      </c>
      <c r="E5842" s="1">
        <v>24.0</v>
      </c>
      <c r="F5842" s="1" t="s">
        <v>5865</v>
      </c>
      <c r="G5842" s="1">
        <v>-0.0223999470024</v>
      </c>
    </row>
    <row r="5843" ht="15.75" customHeight="1">
      <c r="A5843" s="1" t="str">
        <f t="shared" si="497"/>
        <v>GTPBP4</v>
      </c>
      <c r="B5843" s="1" t="s">
        <v>176</v>
      </c>
      <c r="C5843" s="1">
        <v>1034336.0</v>
      </c>
      <c r="D5843" s="1" t="s">
        <v>8</v>
      </c>
      <c r="E5843" s="1">
        <v>23.0</v>
      </c>
      <c r="F5843" s="1" t="s">
        <v>5866</v>
      </c>
      <c r="G5843" s="1">
        <v>-0.0248586035852</v>
      </c>
    </row>
    <row r="5844" ht="15.75" customHeight="1">
      <c r="A5844" s="1" t="str">
        <f t="shared" si="497"/>
        <v>GTPBP4</v>
      </c>
      <c r="B5844" s="1" t="s">
        <v>176</v>
      </c>
      <c r="C5844" s="1">
        <v>1034455.0</v>
      </c>
      <c r="D5844" s="1" t="s">
        <v>8</v>
      </c>
      <c r="E5844" s="1">
        <v>23.0</v>
      </c>
      <c r="F5844" s="1" t="s">
        <v>5867</v>
      </c>
      <c r="G5844" s="1">
        <v>-3.13890183145E-4</v>
      </c>
    </row>
    <row r="5845" ht="15.75" customHeight="1">
      <c r="A5845" s="1" t="str">
        <f t="shared" si="497"/>
        <v>GTPBP4</v>
      </c>
      <c r="B5845" s="1" t="s">
        <v>176</v>
      </c>
      <c r="C5845" s="1">
        <v>1034537.0</v>
      </c>
      <c r="D5845" s="1" t="s">
        <v>8</v>
      </c>
      <c r="E5845" s="1">
        <v>23.0</v>
      </c>
      <c r="F5845" s="1" t="s">
        <v>5868</v>
      </c>
      <c r="G5845" s="1">
        <v>-0.019391502386</v>
      </c>
    </row>
    <row r="5846" ht="15.75" customHeight="1">
      <c r="A5846" s="1" t="str">
        <f t="shared" si="497"/>
        <v>GTPBP4</v>
      </c>
      <c r="B5846" s="1" t="s">
        <v>176</v>
      </c>
      <c r="C5846" s="1">
        <v>1034474.0</v>
      </c>
      <c r="D5846" s="1" t="s">
        <v>14</v>
      </c>
      <c r="E5846" s="1">
        <v>24.0</v>
      </c>
      <c r="F5846" s="1" t="s">
        <v>5869</v>
      </c>
      <c r="G5846" s="1">
        <v>0.0433195851913</v>
      </c>
    </row>
    <row r="5847" ht="15.75" customHeight="1">
      <c r="A5847" s="1" t="str">
        <f t="shared" si="497"/>
        <v>GTPBP4</v>
      </c>
      <c r="B5847" s="1" t="s">
        <v>176</v>
      </c>
      <c r="C5847" s="1">
        <v>1034585.0</v>
      </c>
      <c r="D5847" s="1" t="s">
        <v>8</v>
      </c>
      <c r="E5847" s="1">
        <v>23.0</v>
      </c>
      <c r="F5847" s="1" t="s">
        <v>5870</v>
      </c>
      <c r="G5847" s="1">
        <v>0.0131553850911</v>
      </c>
    </row>
    <row r="5848" ht="15.75" customHeight="1">
      <c r="A5848" s="1" t="str">
        <f t="shared" si="497"/>
        <v>GTPBP4</v>
      </c>
      <c r="B5848" s="1" t="s">
        <v>176</v>
      </c>
      <c r="C5848" s="1">
        <v>1034604.0</v>
      </c>
      <c r="D5848" s="1" t="s">
        <v>8</v>
      </c>
      <c r="E5848" s="1">
        <v>23.0</v>
      </c>
      <c r="F5848" s="1" t="s">
        <v>5871</v>
      </c>
      <c r="G5848" s="1">
        <v>0.801628075723</v>
      </c>
    </row>
    <row r="5849" ht="15.75" customHeight="1">
      <c r="A5849" s="1" t="str">
        <f t="shared" si="497"/>
        <v>GTPBP4</v>
      </c>
      <c r="B5849" s="1" t="s">
        <v>176</v>
      </c>
      <c r="C5849" s="1">
        <v>1034371.0</v>
      </c>
      <c r="D5849" s="1" t="s">
        <v>14</v>
      </c>
      <c r="E5849" s="1">
        <v>23.0</v>
      </c>
      <c r="F5849" s="1" t="s">
        <v>5872</v>
      </c>
      <c r="G5849" s="1">
        <v>0.260401824085</v>
      </c>
    </row>
    <row r="5850" ht="15.75" customHeight="1">
      <c r="A5850" s="1" t="str">
        <f t="shared" si="497"/>
        <v>GTPBP4</v>
      </c>
      <c r="B5850" s="1" t="s">
        <v>176</v>
      </c>
      <c r="C5850" s="1">
        <v>1034455.0</v>
      </c>
      <c r="D5850" s="1" t="s">
        <v>8</v>
      </c>
      <c r="E5850" s="1">
        <v>24.0</v>
      </c>
      <c r="F5850" s="1" t="s">
        <v>5873</v>
      </c>
      <c r="G5850" s="1">
        <v>0.0109130210091</v>
      </c>
    </row>
    <row r="5851" ht="15.75" customHeight="1">
      <c r="A5851" s="1" t="str">
        <f t="shared" si="497"/>
        <v>GTPBP4</v>
      </c>
      <c r="B5851" s="1" t="s">
        <v>176</v>
      </c>
      <c r="C5851" s="1">
        <v>1034336.0</v>
      </c>
      <c r="D5851" s="1" t="s">
        <v>8</v>
      </c>
      <c r="E5851" s="1">
        <v>24.0</v>
      </c>
      <c r="F5851" s="1" t="s">
        <v>5874</v>
      </c>
      <c r="G5851" s="1">
        <v>-0.0566568381034</v>
      </c>
    </row>
    <row r="5852" ht="15.75" customHeight="1">
      <c r="A5852" s="1" t="str">
        <f t="shared" si="497"/>
        <v>GTPBP4</v>
      </c>
      <c r="B5852" s="1" t="s">
        <v>176</v>
      </c>
      <c r="C5852" s="1">
        <v>1034532.0</v>
      </c>
      <c r="D5852" s="1" t="s">
        <v>8</v>
      </c>
      <c r="E5852" s="1">
        <v>24.0</v>
      </c>
      <c r="F5852" s="1" t="s">
        <v>5875</v>
      </c>
      <c r="G5852" s="1">
        <v>0.256563977031</v>
      </c>
    </row>
    <row r="5853" ht="15.75" customHeight="1">
      <c r="A5853" s="1" t="str">
        <f t="shared" si="497"/>
        <v>GTPBP4</v>
      </c>
      <c r="B5853" s="1" t="s">
        <v>176</v>
      </c>
      <c r="C5853" s="1">
        <v>1034604.0</v>
      </c>
      <c r="D5853" s="1" t="s">
        <v>8</v>
      </c>
      <c r="E5853" s="1">
        <v>22.0</v>
      </c>
      <c r="F5853" s="1" t="s">
        <v>5876</v>
      </c>
      <c r="G5853" s="1">
        <v>0.996222370778</v>
      </c>
    </row>
    <row r="5854" ht="15.75" customHeight="1">
      <c r="A5854" s="1" t="str">
        <f t="shared" si="497"/>
        <v>GTPBP4</v>
      </c>
      <c r="B5854" s="1" t="s">
        <v>176</v>
      </c>
      <c r="C5854" s="1">
        <v>1034615.0</v>
      </c>
      <c r="D5854" s="1" t="s">
        <v>14</v>
      </c>
      <c r="E5854" s="1">
        <v>22.0</v>
      </c>
      <c r="F5854" s="1" t="s">
        <v>5877</v>
      </c>
      <c r="G5854" s="1">
        <v>0.777235874949</v>
      </c>
    </row>
    <row r="5855" ht="15.75" customHeight="1">
      <c r="A5855" s="1" t="str">
        <f t="shared" si="497"/>
        <v>GTPBP4</v>
      </c>
      <c r="B5855" s="1" t="s">
        <v>176</v>
      </c>
      <c r="C5855" s="1">
        <v>1034422.0</v>
      </c>
      <c r="D5855" s="1" t="s">
        <v>14</v>
      </c>
      <c r="E5855" s="1">
        <v>24.0</v>
      </c>
      <c r="F5855" s="1" t="s">
        <v>5878</v>
      </c>
      <c r="G5855" s="1">
        <v>1.2021495535</v>
      </c>
    </row>
    <row r="5856" ht="15.75" customHeight="1">
      <c r="A5856" s="1" t="str">
        <f t="shared" si="497"/>
        <v>GTPBP4</v>
      </c>
      <c r="B5856" s="1" t="s">
        <v>176</v>
      </c>
      <c r="C5856" s="1">
        <v>1034374.0</v>
      </c>
      <c r="D5856" s="1" t="s">
        <v>14</v>
      </c>
      <c r="E5856" s="1">
        <v>23.0</v>
      </c>
      <c r="F5856" s="1" t="s">
        <v>5879</v>
      </c>
      <c r="G5856" s="1">
        <v>0.0834380757157</v>
      </c>
    </row>
    <row r="5857" ht="15.75" customHeight="1">
      <c r="A5857" s="1" t="str">
        <f t="shared" si="497"/>
        <v>GTPBP4</v>
      </c>
      <c r="B5857" s="1" t="s">
        <v>176</v>
      </c>
      <c r="C5857" s="1">
        <v>1034384.0</v>
      </c>
      <c r="D5857" s="1" t="s">
        <v>14</v>
      </c>
      <c r="E5857" s="1">
        <v>24.0</v>
      </c>
      <c r="F5857" s="1" t="s">
        <v>5880</v>
      </c>
      <c r="G5857" s="1">
        <v>0.135508120994</v>
      </c>
    </row>
    <row r="5858" ht="15.75" customHeight="1">
      <c r="A5858" s="1" t="str">
        <f t="shared" si="497"/>
        <v>GTPBP4</v>
      </c>
      <c r="B5858" s="1" t="s">
        <v>176</v>
      </c>
      <c r="C5858" s="1">
        <v>1034349.0</v>
      </c>
      <c r="D5858" s="1" t="s">
        <v>14</v>
      </c>
      <c r="E5858" s="1">
        <v>23.0</v>
      </c>
      <c r="F5858" s="1" t="s">
        <v>5881</v>
      </c>
      <c r="G5858" s="1">
        <v>0.0362615201092</v>
      </c>
    </row>
    <row r="5859" ht="15.75" customHeight="1">
      <c r="A5859" s="1" t="str">
        <f t="shared" ref="A5859:A5868" si="498">"HADHB"</f>
        <v>HADHB</v>
      </c>
      <c r="B5859" s="1" t="s">
        <v>256</v>
      </c>
      <c r="C5859" s="1">
        <v>2.6468043E7</v>
      </c>
      <c r="D5859" s="1" t="s">
        <v>14</v>
      </c>
      <c r="E5859" s="1">
        <v>24.0</v>
      </c>
      <c r="F5859" s="1" t="s">
        <v>5882</v>
      </c>
      <c r="G5859" s="1">
        <v>0.462582585322</v>
      </c>
    </row>
    <row r="5860" ht="15.75" customHeight="1">
      <c r="A5860" s="1" t="str">
        <f t="shared" si="498"/>
        <v>HADHB</v>
      </c>
      <c r="B5860" s="1" t="s">
        <v>256</v>
      </c>
      <c r="C5860" s="1">
        <v>2.6468011E7</v>
      </c>
      <c r="D5860" s="1" t="s">
        <v>14</v>
      </c>
      <c r="E5860" s="1">
        <v>23.0</v>
      </c>
      <c r="F5860" s="1" t="s">
        <v>5883</v>
      </c>
      <c r="G5860" s="1">
        <v>0.791430964827</v>
      </c>
    </row>
    <row r="5861" ht="15.75" customHeight="1">
      <c r="A5861" s="1" t="str">
        <f t="shared" si="498"/>
        <v>HADHB</v>
      </c>
      <c r="B5861" s="1" t="s">
        <v>256</v>
      </c>
      <c r="C5861" s="1">
        <v>2.6467833E7</v>
      </c>
      <c r="D5861" s="1" t="s">
        <v>14</v>
      </c>
      <c r="E5861" s="1">
        <v>23.0</v>
      </c>
      <c r="F5861" s="1" t="s">
        <v>5884</v>
      </c>
      <c r="G5861" s="1">
        <v>0.837091559838</v>
      </c>
    </row>
    <row r="5862" ht="15.75" customHeight="1">
      <c r="A5862" s="1" t="str">
        <f t="shared" si="498"/>
        <v>HADHB</v>
      </c>
      <c r="B5862" s="1" t="s">
        <v>256</v>
      </c>
      <c r="C5862" s="1">
        <v>2.6467758E7</v>
      </c>
      <c r="D5862" s="1" t="s">
        <v>14</v>
      </c>
      <c r="E5862" s="1">
        <v>24.0</v>
      </c>
      <c r="F5862" s="1" t="s">
        <v>5885</v>
      </c>
      <c r="G5862" s="1">
        <v>0.0476410988586</v>
      </c>
    </row>
    <row r="5863" ht="15.75" customHeight="1">
      <c r="A5863" s="1" t="str">
        <f t="shared" si="498"/>
        <v>HADHB</v>
      </c>
      <c r="B5863" s="1" t="s">
        <v>256</v>
      </c>
      <c r="C5863" s="1">
        <v>2.6467922E7</v>
      </c>
      <c r="D5863" s="1" t="s">
        <v>8</v>
      </c>
      <c r="E5863" s="1">
        <v>22.0</v>
      </c>
      <c r="F5863" s="1" t="s">
        <v>5886</v>
      </c>
      <c r="G5863" s="1">
        <v>0.419379396502</v>
      </c>
    </row>
    <row r="5864" ht="15.75" customHeight="1">
      <c r="A5864" s="1" t="str">
        <f t="shared" si="498"/>
        <v>HADHB</v>
      </c>
      <c r="B5864" s="1" t="s">
        <v>256</v>
      </c>
      <c r="C5864" s="1">
        <v>2.6467853E7</v>
      </c>
      <c r="D5864" s="1" t="s">
        <v>8</v>
      </c>
      <c r="E5864" s="1">
        <v>23.0</v>
      </c>
      <c r="F5864" s="1" t="s">
        <v>5887</v>
      </c>
      <c r="G5864" s="1">
        <v>0.8774261247</v>
      </c>
    </row>
    <row r="5865" ht="15.75" customHeight="1">
      <c r="A5865" s="1" t="str">
        <f t="shared" si="498"/>
        <v>HADHB</v>
      </c>
      <c r="B5865" s="1" t="s">
        <v>256</v>
      </c>
      <c r="C5865" s="1">
        <v>2.6467778E7</v>
      </c>
      <c r="D5865" s="1" t="s">
        <v>8</v>
      </c>
      <c r="E5865" s="1">
        <v>23.0</v>
      </c>
      <c r="F5865" s="1" t="s">
        <v>5888</v>
      </c>
      <c r="G5865" s="1">
        <v>1.28548231546</v>
      </c>
    </row>
    <row r="5866" ht="15.75" customHeight="1">
      <c r="A5866" s="1" t="str">
        <f t="shared" si="498"/>
        <v>HADHB</v>
      </c>
      <c r="B5866" s="1" t="s">
        <v>256</v>
      </c>
      <c r="C5866" s="1">
        <v>2.6467771E7</v>
      </c>
      <c r="D5866" s="1" t="s">
        <v>14</v>
      </c>
      <c r="E5866" s="1">
        <v>24.0</v>
      </c>
      <c r="F5866" s="1" t="s">
        <v>5889</v>
      </c>
      <c r="G5866" s="1">
        <v>0.82989751454</v>
      </c>
    </row>
    <row r="5867" ht="15.75" customHeight="1">
      <c r="A5867" s="1" t="str">
        <f t="shared" si="498"/>
        <v>HADHB</v>
      </c>
      <c r="B5867" s="1" t="s">
        <v>256</v>
      </c>
      <c r="C5867" s="1">
        <v>2.6467723E7</v>
      </c>
      <c r="D5867" s="1" t="s">
        <v>8</v>
      </c>
      <c r="E5867" s="1">
        <v>24.0</v>
      </c>
      <c r="F5867" s="1" t="s">
        <v>5890</v>
      </c>
      <c r="G5867" s="1">
        <v>0.181236655328</v>
      </c>
    </row>
    <row r="5868" ht="15.75" customHeight="1">
      <c r="A5868" s="1" t="str">
        <f t="shared" si="498"/>
        <v>HADHB</v>
      </c>
      <c r="B5868" s="1" t="s">
        <v>256</v>
      </c>
      <c r="C5868" s="1">
        <v>2.6467742E7</v>
      </c>
      <c r="D5868" s="1" t="s">
        <v>8</v>
      </c>
      <c r="E5868" s="1">
        <v>22.0</v>
      </c>
      <c r="F5868" s="1" t="s">
        <v>5891</v>
      </c>
      <c r="G5868" s="1">
        <v>0.781477763141</v>
      </c>
    </row>
    <row r="5869" ht="15.75" customHeight="1">
      <c r="A5869" s="1" t="str">
        <f t="shared" ref="A5869:A5878" si="499">"HARS2"</f>
        <v>HARS2</v>
      </c>
      <c r="B5869" s="1" t="s">
        <v>987</v>
      </c>
      <c r="C5869" s="1">
        <v>1.40071133E8</v>
      </c>
      <c r="D5869" s="1" t="s">
        <v>14</v>
      </c>
      <c r="E5869" s="1">
        <v>24.0</v>
      </c>
      <c r="F5869" s="1" t="s">
        <v>5892</v>
      </c>
      <c r="G5869" s="1">
        <v>0.0296325684623</v>
      </c>
    </row>
    <row r="5870" ht="15.75" customHeight="1">
      <c r="A5870" s="1" t="str">
        <f t="shared" si="499"/>
        <v>HARS2</v>
      </c>
      <c r="B5870" s="1" t="s">
        <v>987</v>
      </c>
      <c r="C5870" s="1">
        <v>1.4007107E8</v>
      </c>
      <c r="D5870" s="1" t="s">
        <v>14</v>
      </c>
      <c r="E5870" s="1">
        <v>23.0</v>
      </c>
      <c r="F5870" s="1" t="s">
        <v>5893</v>
      </c>
      <c r="G5870" s="1">
        <v>0.351760488175</v>
      </c>
    </row>
    <row r="5871" ht="15.75" customHeight="1">
      <c r="A5871" s="1" t="str">
        <f t="shared" si="499"/>
        <v>HARS2</v>
      </c>
      <c r="B5871" s="1" t="s">
        <v>987</v>
      </c>
      <c r="C5871" s="1">
        <v>1.40071222E8</v>
      </c>
      <c r="D5871" s="1" t="s">
        <v>8</v>
      </c>
      <c r="E5871" s="1">
        <v>23.0</v>
      </c>
      <c r="F5871" s="1" t="s">
        <v>5894</v>
      </c>
      <c r="G5871" s="1">
        <v>0.0158988346256</v>
      </c>
    </row>
    <row r="5872" ht="15.75" customHeight="1">
      <c r="A5872" s="1" t="str">
        <f t="shared" si="499"/>
        <v>HARS2</v>
      </c>
      <c r="B5872" s="1" t="s">
        <v>987</v>
      </c>
      <c r="C5872" s="1">
        <v>1.40071206E8</v>
      </c>
      <c r="D5872" s="1" t="s">
        <v>8</v>
      </c>
      <c r="E5872" s="1">
        <v>24.0</v>
      </c>
      <c r="F5872" s="1" t="s">
        <v>5895</v>
      </c>
      <c r="G5872" s="1">
        <v>0.0946005422181</v>
      </c>
    </row>
    <row r="5873" ht="15.75" customHeight="1">
      <c r="A5873" s="1" t="str">
        <f t="shared" si="499"/>
        <v>HARS2</v>
      </c>
      <c r="B5873" s="1" t="s">
        <v>987</v>
      </c>
      <c r="C5873" s="1">
        <v>1.40071137E8</v>
      </c>
      <c r="D5873" s="1" t="s">
        <v>8</v>
      </c>
      <c r="E5873" s="1">
        <v>24.0</v>
      </c>
      <c r="F5873" s="1" t="s">
        <v>5896</v>
      </c>
      <c r="G5873" s="1">
        <v>0.0565484546786</v>
      </c>
    </row>
    <row r="5874" ht="15.75" customHeight="1">
      <c r="A5874" s="1" t="str">
        <f t="shared" si="499"/>
        <v>HARS2</v>
      </c>
      <c r="B5874" s="1" t="s">
        <v>987</v>
      </c>
      <c r="C5874" s="1">
        <v>1.40071083E8</v>
      </c>
      <c r="D5874" s="1" t="s">
        <v>8</v>
      </c>
      <c r="E5874" s="1">
        <v>23.0</v>
      </c>
      <c r="F5874" s="1" t="s">
        <v>5897</v>
      </c>
      <c r="G5874" s="1">
        <v>2.11903492531</v>
      </c>
    </row>
    <row r="5875" ht="15.75" customHeight="1">
      <c r="A5875" s="1" t="str">
        <f t="shared" si="499"/>
        <v>HARS2</v>
      </c>
      <c r="B5875" s="1" t="s">
        <v>987</v>
      </c>
      <c r="C5875" s="1">
        <v>1.4007104E8</v>
      </c>
      <c r="D5875" s="1" t="s">
        <v>8</v>
      </c>
      <c r="E5875" s="1">
        <v>23.0</v>
      </c>
      <c r="F5875" s="1" t="s">
        <v>5898</v>
      </c>
      <c r="G5875" s="1">
        <v>0.00684976168253</v>
      </c>
    </row>
    <row r="5876" ht="15.75" customHeight="1">
      <c r="A5876" s="1" t="str">
        <f t="shared" si="499"/>
        <v>HARS2</v>
      </c>
      <c r="B5876" s="1" t="s">
        <v>987</v>
      </c>
      <c r="C5876" s="1">
        <v>1.40071027E8</v>
      </c>
      <c r="D5876" s="1" t="s">
        <v>8</v>
      </c>
      <c r="E5876" s="1">
        <v>24.0</v>
      </c>
      <c r="F5876" s="1" t="s">
        <v>5899</v>
      </c>
      <c r="G5876" s="1">
        <v>0.445849402294</v>
      </c>
    </row>
    <row r="5877" ht="15.75" customHeight="1">
      <c r="A5877" s="1" t="str">
        <f t="shared" si="499"/>
        <v>HARS2</v>
      </c>
      <c r="B5877" s="1" t="s">
        <v>987</v>
      </c>
      <c r="C5877" s="1">
        <v>1.40070987E8</v>
      </c>
      <c r="D5877" s="1" t="s">
        <v>8</v>
      </c>
      <c r="E5877" s="1">
        <v>23.0</v>
      </c>
      <c r="F5877" s="1" t="s">
        <v>5900</v>
      </c>
      <c r="G5877" s="1">
        <v>0.435115672401</v>
      </c>
    </row>
    <row r="5878" ht="15.75" customHeight="1">
      <c r="A5878" s="1" t="str">
        <f t="shared" si="499"/>
        <v>HARS2</v>
      </c>
      <c r="B5878" s="1" t="s">
        <v>987</v>
      </c>
      <c r="C5878" s="1">
        <v>1.4007096E8</v>
      </c>
      <c r="D5878" s="1" t="s">
        <v>8</v>
      </c>
      <c r="E5878" s="1">
        <v>22.0</v>
      </c>
      <c r="F5878" s="1" t="s">
        <v>5901</v>
      </c>
      <c r="G5878" s="1">
        <v>0.00544724916207</v>
      </c>
    </row>
    <row r="5879" ht="15.75" customHeight="1">
      <c r="A5879" s="1" t="str">
        <f t="shared" ref="A5879:A5888" si="500">"HAUS1"</f>
        <v>HAUS1</v>
      </c>
      <c r="B5879" s="1" t="s">
        <v>245</v>
      </c>
      <c r="C5879" s="1">
        <v>4.3684442E7</v>
      </c>
      <c r="D5879" s="1" t="s">
        <v>14</v>
      </c>
      <c r="E5879" s="1">
        <v>24.0</v>
      </c>
      <c r="F5879" s="1" t="s">
        <v>5902</v>
      </c>
      <c r="G5879" s="1">
        <v>0.0302245644493</v>
      </c>
    </row>
    <row r="5880" ht="15.75" customHeight="1">
      <c r="A5880" s="1" t="str">
        <f t="shared" si="500"/>
        <v>HAUS1</v>
      </c>
      <c r="B5880" s="1" t="s">
        <v>245</v>
      </c>
      <c r="C5880" s="1">
        <v>4.3684415E7</v>
      </c>
      <c r="D5880" s="1" t="s">
        <v>14</v>
      </c>
      <c r="E5880" s="1">
        <v>24.0</v>
      </c>
      <c r="F5880" s="1" t="s">
        <v>5903</v>
      </c>
      <c r="G5880" s="1">
        <v>0.594849552717</v>
      </c>
    </row>
    <row r="5881" ht="15.75" customHeight="1">
      <c r="A5881" s="1" t="str">
        <f t="shared" si="500"/>
        <v>HAUS1</v>
      </c>
      <c r="B5881" s="1" t="s">
        <v>245</v>
      </c>
      <c r="C5881" s="1">
        <v>4.3684434E7</v>
      </c>
      <c r="D5881" s="1" t="s">
        <v>14</v>
      </c>
      <c r="E5881" s="1">
        <v>23.0</v>
      </c>
      <c r="F5881" s="1" t="s">
        <v>5904</v>
      </c>
      <c r="G5881" s="1">
        <v>0.0306615889314</v>
      </c>
    </row>
    <row r="5882" ht="15.75" customHeight="1">
      <c r="A5882" s="1" t="str">
        <f t="shared" si="500"/>
        <v>HAUS1</v>
      </c>
      <c r="B5882" s="1" t="s">
        <v>245</v>
      </c>
      <c r="C5882" s="1">
        <v>4.3684329E7</v>
      </c>
      <c r="D5882" s="1" t="s">
        <v>14</v>
      </c>
      <c r="E5882" s="1">
        <v>24.0</v>
      </c>
      <c r="F5882" s="1" t="s">
        <v>5905</v>
      </c>
      <c r="G5882" s="1">
        <v>0.75958656231</v>
      </c>
    </row>
    <row r="5883" ht="15.75" customHeight="1">
      <c r="A5883" s="1" t="str">
        <f t="shared" si="500"/>
        <v>HAUS1</v>
      </c>
      <c r="B5883" s="1" t="s">
        <v>245</v>
      </c>
      <c r="C5883" s="1">
        <v>4.3684345E7</v>
      </c>
      <c r="D5883" s="1" t="s">
        <v>14</v>
      </c>
      <c r="E5883" s="1">
        <v>24.0</v>
      </c>
      <c r="F5883" s="1" t="s">
        <v>5906</v>
      </c>
      <c r="G5883" s="1">
        <v>0.0788243145766</v>
      </c>
    </row>
    <row r="5884" ht="15.75" customHeight="1">
      <c r="A5884" s="1" t="str">
        <f t="shared" si="500"/>
        <v>HAUS1</v>
      </c>
      <c r="B5884" s="1" t="s">
        <v>245</v>
      </c>
      <c r="C5884" s="1">
        <v>4.3684274E7</v>
      </c>
      <c r="D5884" s="1" t="s">
        <v>8</v>
      </c>
      <c r="E5884" s="1">
        <v>23.0</v>
      </c>
      <c r="F5884" s="1" t="s">
        <v>5907</v>
      </c>
      <c r="G5884" s="1">
        <v>-0.00795433068974</v>
      </c>
    </row>
    <row r="5885" ht="15.75" customHeight="1">
      <c r="A5885" s="1" t="str">
        <f t="shared" si="500"/>
        <v>HAUS1</v>
      </c>
      <c r="B5885" s="1" t="s">
        <v>245</v>
      </c>
      <c r="C5885" s="1">
        <v>4.368435E7</v>
      </c>
      <c r="D5885" s="1" t="s">
        <v>8</v>
      </c>
      <c r="E5885" s="1">
        <v>23.0</v>
      </c>
      <c r="F5885" s="1" t="s">
        <v>5908</v>
      </c>
      <c r="G5885" s="1">
        <v>1.46504345502</v>
      </c>
    </row>
    <row r="5886" ht="15.75" customHeight="1">
      <c r="A5886" s="1" t="str">
        <f t="shared" si="500"/>
        <v>HAUS1</v>
      </c>
      <c r="B5886" s="1" t="s">
        <v>245</v>
      </c>
      <c r="C5886" s="1">
        <v>4.3684461E7</v>
      </c>
      <c r="D5886" s="1" t="s">
        <v>8</v>
      </c>
      <c r="E5886" s="1">
        <v>22.0</v>
      </c>
      <c r="F5886" s="1" t="s">
        <v>5909</v>
      </c>
      <c r="G5886" s="1">
        <v>0.0686197658052</v>
      </c>
    </row>
    <row r="5887" ht="15.75" customHeight="1">
      <c r="A5887" s="1" t="str">
        <f t="shared" si="500"/>
        <v>HAUS1</v>
      </c>
      <c r="B5887" s="1" t="s">
        <v>245</v>
      </c>
      <c r="C5887" s="1">
        <v>4.3684251E7</v>
      </c>
      <c r="D5887" s="1" t="s">
        <v>8</v>
      </c>
      <c r="E5887" s="1">
        <v>24.0</v>
      </c>
      <c r="F5887" s="1" t="s">
        <v>5910</v>
      </c>
      <c r="G5887" s="1">
        <v>0.104751725625</v>
      </c>
    </row>
    <row r="5888" ht="15.75" customHeight="1">
      <c r="A5888" s="1" t="str">
        <f t="shared" si="500"/>
        <v>HAUS1</v>
      </c>
      <c r="B5888" s="1" t="s">
        <v>245</v>
      </c>
      <c r="C5888" s="1">
        <v>4.3684539E7</v>
      </c>
      <c r="D5888" s="1" t="s">
        <v>8</v>
      </c>
      <c r="E5888" s="1">
        <v>22.0</v>
      </c>
      <c r="F5888" s="1" t="s">
        <v>5911</v>
      </c>
      <c r="G5888" s="1">
        <v>0.775369982673</v>
      </c>
    </row>
    <row r="5889" ht="15.75" customHeight="1">
      <c r="A5889" s="1" t="str">
        <f t="shared" ref="A5889:A5898" si="501">"HAUS3"</f>
        <v>HAUS3</v>
      </c>
      <c r="B5889" s="1" t="s">
        <v>87</v>
      </c>
      <c r="C5889" s="1">
        <v>2243751.0</v>
      </c>
      <c r="D5889" s="1" t="s">
        <v>8</v>
      </c>
      <c r="E5889" s="1">
        <v>24.0</v>
      </c>
      <c r="F5889" s="1" t="s">
        <v>5912</v>
      </c>
      <c r="G5889" s="1">
        <v>0.0717267941221</v>
      </c>
    </row>
    <row r="5890" ht="15.75" customHeight="1">
      <c r="A5890" s="1" t="str">
        <f t="shared" si="501"/>
        <v>HAUS3</v>
      </c>
      <c r="B5890" s="1" t="s">
        <v>87</v>
      </c>
      <c r="C5890" s="1">
        <v>2243788.0</v>
      </c>
      <c r="D5890" s="1" t="s">
        <v>8</v>
      </c>
      <c r="E5890" s="1">
        <v>23.0</v>
      </c>
      <c r="F5890" s="1" t="s">
        <v>5913</v>
      </c>
      <c r="G5890" s="1">
        <v>0.804551621031</v>
      </c>
    </row>
    <row r="5891" ht="15.75" customHeight="1">
      <c r="A5891" s="1" t="str">
        <f t="shared" si="501"/>
        <v>HAUS3</v>
      </c>
      <c r="B5891" s="1" t="s">
        <v>87</v>
      </c>
      <c r="C5891" s="1">
        <v>2243676.0</v>
      </c>
      <c r="D5891" s="1" t="s">
        <v>14</v>
      </c>
      <c r="E5891" s="1">
        <v>24.0</v>
      </c>
      <c r="F5891" s="1" t="s">
        <v>5914</v>
      </c>
      <c r="G5891" s="1">
        <v>0.186449309313</v>
      </c>
    </row>
    <row r="5892" ht="15.75" customHeight="1">
      <c r="A5892" s="1" t="str">
        <f t="shared" si="501"/>
        <v>HAUS3</v>
      </c>
      <c r="B5892" s="1" t="s">
        <v>87</v>
      </c>
      <c r="C5892" s="1">
        <v>2243684.0</v>
      </c>
      <c r="D5892" s="1" t="s">
        <v>14</v>
      </c>
      <c r="E5892" s="1">
        <v>23.0</v>
      </c>
      <c r="F5892" s="1" t="s">
        <v>5915</v>
      </c>
      <c r="G5892" s="1">
        <v>-0.0475387848754</v>
      </c>
    </row>
    <row r="5893" ht="15.75" customHeight="1">
      <c r="A5893" s="1" t="str">
        <f t="shared" si="501"/>
        <v>HAUS3</v>
      </c>
      <c r="B5893" s="1" t="s">
        <v>87</v>
      </c>
      <c r="C5893" s="1">
        <v>2243782.0</v>
      </c>
      <c r="D5893" s="1" t="s">
        <v>14</v>
      </c>
      <c r="E5893" s="1">
        <v>24.0</v>
      </c>
      <c r="F5893" s="1" t="s">
        <v>5916</v>
      </c>
      <c r="G5893" s="1">
        <v>1.4042560162</v>
      </c>
    </row>
    <row r="5894" ht="15.75" customHeight="1">
      <c r="A5894" s="1" t="str">
        <f t="shared" si="501"/>
        <v>HAUS3</v>
      </c>
      <c r="B5894" s="1" t="s">
        <v>87</v>
      </c>
      <c r="C5894" s="1">
        <v>2243805.0</v>
      </c>
      <c r="D5894" s="1" t="s">
        <v>14</v>
      </c>
      <c r="E5894" s="1">
        <v>24.0</v>
      </c>
      <c r="F5894" s="1" t="s">
        <v>5917</v>
      </c>
      <c r="G5894" s="1">
        <v>0.449286938178</v>
      </c>
    </row>
    <row r="5895" ht="15.75" customHeight="1">
      <c r="A5895" s="1" t="str">
        <f t="shared" si="501"/>
        <v>HAUS3</v>
      </c>
      <c r="B5895" s="1" t="s">
        <v>87</v>
      </c>
      <c r="C5895" s="1">
        <v>2243856.0</v>
      </c>
      <c r="D5895" s="1" t="s">
        <v>14</v>
      </c>
      <c r="E5895" s="1">
        <v>23.0</v>
      </c>
      <c r="F5895" s="1" t="s">
        <v>5918</v>
      </c>
      <c r="G5895" s="1">
        <v>0.79119236277</v>
      </c>
    </row>
    <row r="5896" ht="15.75" customHeight="1">
      <c r="A5896" s="1" t="str">
        <f t="shared" si="501"/>
        <v>HAUS3</v>
      </c>
      <c r="B5896" s="1" t="s">
        <v>87</v>
      </c>
      <c r="C5896" s="1">
        <v>2243903.0</v>
      </c>
      <c r="D5896" s="1" t="s">
        <v>14</v>
      </c>
      <c r="E5896" s="1">
        <v>25.0</v>
      </c>
      <c r="F5896" s="1" t="s">
        <v>5919</v>
      </c>
      <c r="G5896" s="1">
        <v>0.00553876959456</v>
      </c>
    </row>
    <row r="5897" ht="15.75" customHeight="1">
      <c r="A5897" s="1" t="str">
        <f t="shared" si="501"/>
        <v>HAUS3</v>
      </c>
      <c r="B5897" s="1" t="s">
        <v>87</v>
      </c>
      <c r="C5897" s="1">
        <v>2243616.0</v>
      </c>
      <c r="D5897" s="1" t="s">
        <v>8</v>
      </c>
      <c r="E5897" s="1">
        <v>23.0</v>
      </c>
      <c r="F5897" s="1" t="s">
        <v>5920</v>
      </c>
      <c r="G5897" s="1">
        <v>0.292209252322</v>
      </c>
    </row>
    <row r="5898" ht="15.75" customHeight="1">
      <c r="A5898" s="1" t="str">
        <f t="shared" si="501"/>
        <v>HAUS3</v>
      </c>
      <c r="B5898" s="1" t="s">
        <v>87</v>
      </c>
      <c r="C5898" s="1">
        <v>2243849.0</v>
      </c>
      <c r="D5898" s="1" t="s">
        <v>8</v>
      </c>
      <c r="E5898" s="1">
        <v>24.0</v>
      </c>
      <c r="F5898" s="1" t="s">
        <v>5921</v>
      </c>
      <c r="G5898" s="1">
        <v>0.157199129183</v>
      </c>
    </row>
    <row r="5899" ht="15.75" customHeight="1">
      <c r="A5899" s="1" t="str">
        <f t="shared" ref="A5899:A5907" si="502">"HAUS4"</f>
        <v>HAUS4</v>
      </c>
      <c r="B5899" s="1" t="s">
        <v>135</v>
      </c>
      <c r="C5899" s="1">
        <v>2.3426189E7</v>
      </c>
      <c r="D5899" s="1" t="s">
        <v>8</v>
      </c>
      <c r="E5899" s="1">
        <v>24.0</v>
      </c>
      <c r="F5899" s="1" t="s">
        <v>5922</v>
      </c>
      <c r="G5899" s="1">
        <v>0.308578500797</v>
      </c>
    </row>
    <row r="5900" ht="15.75" customHeight="1">
      <c r="A5900" s="1" t="str">
        <f t="shared" si="502"/>
        <v>HAUS4</v>
      </c>
      <c r="B5900" s="1" t="s">
        <v>135</v>
      </c>
      <c r="C5900" s="1">
        <v>2.3426277E7</v>
      </c>
      <c r="D5900" s="1" t="s">
        <v>8</v>
      </c>
      <c r="E5900" s="1">
        <v>24.0</v>
      </c>
      <c r="F5900" s="1" t="s">
        <v>5923</v>
      </c>
      <c r="G5900" s="1">
        <v>1.01033897301</v>
      </c>
    </row>
    <row r="5901" ht="15.75" customHeight="1">
      <c r="A5901" s="1" t="str">
        <f t="shared" si="502"/>
        <v>HAUS4</v>
      </c>
      <c r="B5901" s="1" t="s">
        <v>135</v>
      </c>
      <c r="C5901" s="1">
        <v>2.3426178E7</v>
      </c>
      <c r="D5901" s="1" t="s">
        <v>14</v>
      </c>
      <c r="E5901" s="1">
        <v>24.0</v>
      </c>
      <c r="F5901" s="1" t="s">
        <v>5924</v>
      </c>
      <c r="G5901" s="1">
        <v>0.0214716038956</v>
      </c>
    </row>
    <row r="5902" ht="15.75" customHeight="1">
      <c r="A5902" s="1" t="str">
        <f t="shared" si="502"/>
        <v>HAUS4</v>
      </c>
      <c r="B5902" s="1" t="s">
        <v>135</v>
      </c>
      <c r="C5902" s="1">
        <v>2.3426248E7</v>
      </c>
      <c r="D5902" s="1" t="s">
        <v>14</v>
      </c>
      <c r="E5902" s="1">
        <v>24.0</v>
      </c>
      <c r="F5902" s="1" t="s">
        <v>5925</v>
      </c>
      <c r="G5902" s="1">
        <v>1.01505992694</v>
      </c>
    </row>
    <row r="5903" ht="15.75" customHeight="1">
      <c r="A5903" s="1" t="str">
        <f t="shared" si="502"/>
        <v>HAUS4</v>
      </c>
      <c r="B5903" s="1" t="s">
        <v>135</v>
      </c>
      <c r="C5903" s="1">
        <v>2.3426252E7</v>
      </c>
      <c r="D5903" s="1" t="s">
        <v>14</v>
      </c>
      <c r="E5903" s="1">
        <v>21.0</v>
      </c>
      <c r="F5903" s="1" t="s">
        <v>5926</v>
      </c>
      <c r="G5903" s="1">
        <v>0.114715079873</v>
      </c>
    </row>
    <row r="5904" ht="15.75" customHeight="1">
      <c r="A5904" s="1" t="str">
        <f t="shared" si="502"/>
        <v>HAUS4</v>
      </c>
      <c r="B5904" s="1" t="s">
        <v>135</v>
      </c>
      <c r="C5904" s="1">
        <v>2.3426361E7</v>
      </c>
      <c r="D5904" s="1" t="s">
        <v>14</v>
      </c>
      <c r="E5904" s="1">
        <v>24.0</v>
      </c>
      <c r="F5904" s="1" t="s">
        <v>5927</v>
      </c>
      <c r="G5904" s="1">
        <v>0.0780217722235</v>
      </c>
    </row>
    <row r="5905" ht="15.75" customHeight="1">
      <c r="A5905" s="1" t="str">
        <f t="shared" si="502"/>
        <v>HAUS4</v>
      </c>
      <c r="B5905" s="1" t="s">
        <v>135</v>
      </c>
      <c r="C5905" s="1">
        <v>2.3426382E7</v>
      </c>
      <c r="D5905" s="1" t="s">
        <v>14</v>
      </c>
      <c r="E5905" s="1">
        <v>22.0</v>
      </c>
      <c r="F5905" s="1" t="s">
        <v>5928</v>
      </c>
      <c r="G5905" s="1">
        <v>0.219570161617</v>
      </c>
    </row>
    <row r="5906" ht="15.75" customHeight="1">
      <c r="A5906" s="1" t="str">
        <f t="shared" si="502"/>
        <v>HAUS4</v>
      </c>
      <c r="B5906" s="1" t="s">
        <v>135</v>
      </c>
      <c r="C5906" s="1">
        <v>2.3426105E7</v>
      </c>
      <c r="D5906" s="1" t="s">
        <v>8</v>
      </c>
      <c r="E5906" s="1">
        <v>23.0</v>
      </c>
      <c r="F5906" s="1" t="s">
        <v>5929</v>
      </c>
      <c r="G5906" s="1">
        <v>0.974601100054</v>
      </c>
    </row>
    <row r="5907" ht="15.75" customHeight="1">
      <c r="A5907" s="1" t="str">
        <f t="shared" si="502"/>
        <v>HAUS4</v>
      </c>
      <c r="B5907" s="1" t="s">
        <v>135</v>
      </c>
      <c r="C5907" s="1">
        <v>2.3426216E7</v>
      </c>
      <c r="D5907" s="1" t="s">
        <v>8</v>
      </c>
      <c r="E5907" s="1">
        <v>24.0</v>
      </c>
      <c r="F5907" s="1" t="s">
        <v>5930</v>
      </c>
      <c r="G5907" s="1">
        <v>0.579741249612</v>
      </c>
    </row>
    <row r="5908" ht="15.75" customHeight="1">
      <c r="A5908" s="1" t="str">
        <f t="shared" ref="A5908:A5917" si="503">"HAUS5"</f>
        <v>HAUS5</v>
      </c>
      <c r="B5908" s="1" t="s">
        <v>277</v>
      </c>
      <c r="C5908" s="1">
        <v>3.6103843E7</v>
      </c>
      <c r="D5908" s="1" t="s">
        <v>8</v>
      </c>
      <c r="E5908" s="1">
        <v>24.0</v>
      </c>
      <c r="F5908" s="1" t="s">
        <v>5931</v>
      </c>
      <c r="G5908" s="1">
        <v>0.0369608161657</v>
      </c>
    </row>
    <row r="5909" ht="15.75" customHeight="1">
      <c r="A5909" s="1" t="str">
        <f t="shared" si="503"/>
        <v>HAUS5</v>
      </c>
      <c r="B5909" s="1" t="s">
        <v>277</v>
      </c>
      <c r="C5909" s="1">
        <v>3.6103863E7</v>
      </c>
      <c r="D5909" s="1" t="s">
        <v>8</v>
      </c>
      <c r="E5909" s="1">
        <v>24.0</v>
      </c>
      <c r="F5909" s="1" t="s">
        <v>5932</v>
      </c>
      <c r="G5909" s="1">
        <v>0.461142909162</v>
      </c>
    </row>
    <row r="5910" ht="15.75" customHeight="1">
      <c r="A5910" s="1" t="str">
        <f t="shared" si="503"/>
        <v>HAUS5</v>
      </c>
      <c r="B5910" s="1" t="s">
        <v>277</v>
      </c>
      <c r="C5910" s="1">
        <v>3.6103886E7</v>
      </c>
      <c r="D5910" s="1" t="s">
        <v>8</v>
      </c>
      <c r="E5910" s="1">
        <v>24.0</v>
      </c>
      <c r="F5910" s="1" t="s">
        <v>5933</v>
      </c>
      <c r="G5910" s="1">
        <v>0.0717357672794</v>
      </c>
    </row>
    <row r="5911" ht="15.75" customHeight="1">
      <c r="A5911" s="1" t="str">
        <f t="shared" si="503"/>
        <v>HAUS5</v>
      </c>
      <c r="B5911" s="1" t="s">
        <v>277</v>
      </c>
      <c r="C5911" s="1">
        <v>3.6103644E7</v>
      </c>
      <c r="D5911" s="1" t="s">
        <v>14</v>
      </c>
      <c r="E5911" s="1">
        <v>23.0</v>
      </c>
      <c r="F5911" s="1" t="s">
        <v>5934</v>
      </c>
      <c r="G5911" s="1">
        <v>0.049269139911</v>
      </c>
    </row>
    <row r="5912" ht="15.75" customHeight="1">
      <c r="A5912" s="1" t="str">
        <f t="shared" si="503"/>
        <v>HAUS5</v>
      </c>
      <c r="B5912" s="1" t="s">
        <v>277</v>
      </c>
      <c r="C5912" s="1">
        <v>3.6103907E7</v>
      </c>
      <c r="D5912" s="1" t="s">
        <v>8</v>
      </c>
      <c r="E5912" s="1">
        <v>24.0</v>
      </c>
      <c r="F5912" s="1" t="s">
        <v>5935</v>
      </c>
      <c r="G5912" s="1">
        <v>0.17926086842</v>
      </c>
    </row>
    <row r="5913" ht="15.75" customHeight="1">
      <c r="A5913" s="1" t="str">
        <f t="shared" si="503"/>
        <v>HAUS5</v>
      </c>
      <c r="B5913" s="1" t="s">
        <v>277</v>
      </c>
      <c r="C5913" s="1">
        <v>3.6103699E7</v>
      </c>
      <c r="D5913" s="1" t="s">
        <v>14</v>
      </c>
      <c r="E5913" s="1">
        <v>24.0</v>
      </c>
      <c r="F5913" s="1" t="s">
        <v>5936</v>
      </c>
      <c r="G5913" s="1">
        <v>1.00248130062</v>
      </c>
    </row>
    <row r="5914" ht="15.75" customHeight="1">
      <c r="A5914" s="1" t="str">
        <f t="shared" si="503"/>
        <v>HAUS5</v>
      </c>
      <c r="B5914" s="1" t="s">
        <v>277</v>
      </c>
      <c r="C5914" s="1">
        <v>3.610372E7</v>
      </c>
      <c r="D5914" s="1" t="s">
        <v>14</v>
      </c>
      <c r="E5914" s="1">
        <v>23.0</v>
      </c>
      <c r="F5914" s="1" t="s">
        <v>5937</v>
      </c>
      <c r="G5914" s="1">
        <v>0.694733446037</v>
      </c>
    </row>
    <row r="5915" ht="15.75" customHeight="1">
      <c r="A5915" s="1" t="str">
        <f t="shared" si="503"/>
        <v>HAUS5</v>
      </c>
      <c r="B5915" s="1" t="s">
        <v>277</v>
      </c>
      <c r="C5915" s="1">
        <v>3.6103892E7</v>
      </c>
      <c r="D5915" s="1" t="s">
        <v>8</v>
      </c>
      <c r="E5915" s="1">
        <v>21.0</v>
      </c>
      <c r="F5915" s="1" t="s">
        <v>5938</v>
      </c>
      <c r="G5915" s="1">
        <v>0.342951928084</v>
      </c>
    </row>
    <row r="5916" ht="15.75" customHeight="1">
      <c r="A5916" s="1" t="str">
        <f t="shared" si="503"/>
        <v>HAUS5</v>
      </c>
      <c r="B5916" s="1" t="s">
        <v>277</v>
      </c>
      <c r="C5916" s="1">
        <v>3.6103753E7</v>
      </c>
      <c r="D5916" s="1" t="s">
        <v>14</v>
      </c>
      <c r="E5916" s="1">
        <v>24.0</v>
      </c>
      <c r="F5916" s="1" t="s">
        <v>5939</v>
      </c>
      <c r="G5916" s="1">
        <v>1.30278525335</v>
      </c>
    </row>
    <row r="5917" ht="15.75" customHeight="1">
      <c r="A5917" s="1" t="str">
        <f t="shared" si="503"/>
        <v>HAUS5</v>
      </c>
      <c r="B5917" s="1" t="s">
        <v>277</v>
      </c>
      <c r="C5917" s="1">
        <v>3.6103794E7</v>
      </c>
      <c r="D5917" s="1" t="s">
        <v>14</v>
      </c>
      <c r="E5917" s="1">
        <v>24.0</v>
      </c>
      <c r="F5917" s="1" t="s">
        <v>5940</v>
      </c>
      <c r="G5917" s="1">
        <v>0.0166558569718</v>
      </c>
    </row>
    <row r="5918" ht="15.75" customHeight="1">
      <c r="A5918" s="1" t="str">
        <f t="shared" ref="A5918:A5937" si="504">"HAUS7"</f>
        <v>HAUS7</v>
      </c>
      <c r="B5918" s="1" t="s">
        <v>50</v>
      </c>
      <c r="C5918" s="1">
        <v>1.52735963E8</v>
      </c>
      <c r="D5918" s="1" t="s">
        <v>8</v>
      </c>
      <c r="E5918" s="1">
        <v>24.0</v>
      </c>
      <c r="F5918" s="1" t="s">
        <v>5941</v>
      </c>
      <c r="G5918" s="1">
        <v>1.16385097478</v>
      </c>
    </row>
    <row r="5919" ht="15.75" customHeight="1">
      <c r="A5919" s="1" t="str">
        <f t="shared" si="504"/>
        <v>HAUS7</v>
      </c>
      <c r="B5919" s="1" t="s">
        <v>50</v>
      </c>
      <c r="C5919" s="1">
        <v>1.52760989E8</v>
      </c>
      <c r="D5919" s="1" t="s">
        <v>8</v>
      </c>
      <c r="E5919" s="1">
        <v>23.0</v>
      </c>
      <c r="F5919" s="1" t="s">
        <v>5942</v>
      </c>
      <c r="G5919" s="1">
        <v>-0.00486631577759</v>
      </c>
    </row>
    <row r="5920" ht="15.75" customHeight="1">
      <c r="A5920" s="1" t="str">
        <f t="shared" si="504"/>
        <v>HAUS7</v>
      </c>
      <c r="B5920" s="1" t="s">
        <v>50</v>
      </c>
      <c r="C5920" s="1">
        <v>1.52735846E8</v>
      </c>
      <c r="D5920" s="1" t="s">
        <v>14</v>
      </c>
      <c r="E5920" s="1">
        <v>24.0</v>
      </c>
      <c r="F5920" s="1" t="s">
        <v>5943</v>
      </c>
      <c r="G5920" s="1">
        <v>0.657757798964</v>
      </c>
    </row>
    <row r="5921" ht="15.75" customHeight="1">
      <c r="A5921" s="1" t="str">
        <f t="shared" si="504"/>
        <v>HAUS7</v>
      </c>
      <c r="B5921" s="1" t="s">
        <v>50</v>
      </c>
      <c r="C5921" s="1">
        <v>1.52760913E8</v>
      </c>
      <c r="D5921" s="1" t="s">
        <v>14</v>
      </c>
      <c r="E5921" s="1">
        <v>24.0</v>
      </c>
      <c r="F5921" s="1" t="s">
        <v>5944</v>
      </c>
      <c r="G5921" s="1">
        <v>0.0421177072492</v>
      </c>
    </row>
    <row r="5922" ht="15.75" customHeight="1">
      <c r="A5922" s="1" t="str">
        <f t="shared" si="504"/>
        <v>HAUS7</v>
      </c>
      <c r="B5922" s="1" t="s">
        <v>50</v>
      </c>
      <c r="C5922" s="1">
        <v>1.52760968E8</v>
      </c>
      <c r="D5922" s="1" t="s">
        <v>14</v>
      </c>
      <c r="E5922" s="1">
        <v>23.0</v>
      </c>
      <c r="F5922" s="1" t="s">
        <v>5945</v>
      </c>
      <c r="G5922" s="1">
        <v>-0.0141773403322</v>
      </c>
    </row>
    <row r="5923" ht="15.75" customHeight="1">
      <c r="A5923" s="1" t="str">
        <f t="shared" si="504"/>
        <v>HAUS7</v>
      </c>
      <c r="B5923" s="1" t="s">
        <v>50</v>
      </c>
      <c r="C5923" s="1">
        <v>1.52760868E8</v>
      </c>
      <c r="D5923" s="1" t="s">
        <v>8</v>
      </c>
      <c r="E5923" s="1">
        <v>24.0</v>
      </c>
      <c r="F5923" s="1" t="s">
        <v>5946</v>
      </c>
      <c r="G5923" s="1">
        <v>0.0019205511552</v>
      </c>
    </row>
    <row r="5924" ht="15.75" customHeight="1">
      <c r="A5924" s="1" t="str">
        <f t="shared" si="504"/>
        <v>HAUS7</v>
      </c>
      <c r="B5924" s="1" t="s">
        <v>50</v>
      </c>
      <c r="C5924" s="1">
        <v>1.52760816E8</v>
      </c>
      <c r="D5924" s="1" t="s">
        <v>8</v>
      </c>
      <c r="E5924" s="1">
        <v>25.0</v>
      </c>
      <c r="F5924" s="1" t="s">
        <v>5947</v>
      </c>
      <c r="G5924" s="1">
        <v>-0.0468919784388</v>
      </c>
    </row>
    <row r="5925" ht="15.75" customHeight="1">
      <c r="A5925" s="1" t="str">
        <f t="shared" si="504"/>
        <v>HAUS7</v>
      </c>
      <c r="B5925" s="1" t="s">
        <v>50</v>
      </c>
      <c r="C5925" s="1">
        <v>1.52760732E8</v>
      </c>
      <c r="D5925" s="1" t="s">
        <v>8</v>
      </c>
      <c r="E5925" s="1">
        <v>24.0</v>
      </c>
      <c r="F5925" s="1" t="s">
        <v>5948</v>
      </c>
      <c r="G5925" s="1">
        <v>-0.0420686426358</v>
      </c>
    </row>
    <row r="5926" ht="15.75" customHeight="1">
      <c r="A5926" s="1" t="str">
        <f t="shared" si="504"/>
        <v>HAUS7</v>
      </c>
      <c r="B5926" s="1" t="s">
        <v>50</v>
      </c>
      <c r="C5926" s="1">
        <v>1.52760722E8</v>
      </c>
      <c r="D5926" s="1" t="s">
        <v>8</v>
      </c>
      <c r="E5926" s="1">
        <v>24.0</v>
      </c>
      <c r="F5926" s="1" t="s">
        <v>5949</v>
      </c>
      <c r="G5926" s="1">
        <v>-0.0279600840291</v>
      </c>
    </row>
    <row r="5927" ht="15.75" customHeight="1">
      <c r="A5927" s="1" t="str">
        <f t="shared" si="504"/>
        <v>HAUS7</v>
      </c>
      <c r="B5927" s="1" t="s">
        <v>50</v>
      </c>
      <c r="C5927" s="1">
        <v>1.52760679E8</v>
      </c>
      <c r="D5927" s="1" t="s">
        <v>8</v>
      </c>
      <c r="E5927" s="1">
        <v>23.0</v>
      </c>
      <c r="F5927" s="1" t="s">
        <v>5950</v>
      </c>
      <c r="G5927" s="1">
        <v>0.0132628603678</v>
      </c>
    </row>
    <row r="5928" ht="15.75" customHeight="1">
      <c r="A5928" s="1" t="str">
        <f t="shared" si="504"/>
        <v>HAUS7</v>
      </c>
      <c r="B5928" s="1" t="s">
        <v>50</v>
      </c>
      <c r="C5928" s="1">
        <v>1.5273607E8</v>
      </c>
      <c r="D5928" s="1" t="s">
        <v>8</v>
      </c>
      <c r="E5928" s="1">
        <v>23.0</v>
      </c>
      <c r="F5928" s="1" t="s">
        <v>5951</v>
      </c>
      <c r="G5928" s="1">
        <v>0.0290905400316</v>
      </c>
    </row>
    <row r="5929" ht="15.75" customHeight="1">
      <c r="A5929" s="1" t="str">
        <f t="shared" si="504"/>
        <v>HAUS7</v>
      </c>
      <c r="B5929" s="1" t="s">
        <v>50</v>
      </c>
      <c r="C5929" s="1">
        <v>1.52735795E8</v>
      </c>
      <c r="D5929" s="1" t="s">
        <v>8</v>
      </c>
      <c r="E5929" s="1">
        <v>24.0</v>
      </c>
      <c r="F5929" s="1" t="s">
        <v>5952</v>
      </c>
      <c r="G5929" s="1">
        <v>0.716172182339</v>
      </c>
    </row>
    <row r="5930" ht="15.75" customHeight="1">
      <c r="A5930" s="1" t="str">
        <f t="shared" si="504"/>
        <v>HAUS7</v>
      </c>
      <c r="B5930" s="1" t="s">
        <v>50</v>
      </c>
      <c r="C5930" s="1">
        <v>1.52735843E8</v>
      </c>
      <c r="D5930" s="1" t="s">
        <v>8</v>
      </c>
      <c r="E5930" s="1">
        <v>24.0</v>
      </c>
      <c r="F5930" s="1" t="s">
        <v>5953</v>
      </c>
      <c r="G5930" s="1">
        <v>0.0203638138208</v>
      </c>
    </row>
    <row r="5931" ht="15.75" customHeight="1">
      <c r="A5931" s="1" t="str">
        <f t="shared" si="504"/>
        <v>HAUS7</v>
      </c>
      <c r="B5931" s="1" t="s">
        <v>50</v>
      </c>
      <c r="C5931" s="1">
        <v>1.52735865E8</v>
      </c>
      <c r="D5931" s="1" t="s">
        <v>8</v>
      </c>
      <c r="E5931" s="1">
        <v>24.0</v>
      </c>
      <c r="F5931" s="1" t="s">
        <v>5954</v>
      </c>
      <c r="G5931" s="1">
        <v>-0.0402703681195</v>
      </c>
    </row>
    <row r="5932" ht="15.75" customHeight="1">
      <c r="A5932" s="1" t="str">
        <f t="shared" si="504"/>
        <v>HAUS7</v>
      </c>
      <c r="B5932" s="1" t="s">
        <v>50</v>
      </c>
      <c r="C5932" s="1">
        <v>1.52735874E8</v>
      </c>
      <c r="D5932" s="1" t="s">
        <v>8</v>
      </c>
      <c r="E5932" s="1">
        <v>24.0</v>
      </c>
      <c r="F5932" s="1" t="s">
        <v>5955</v>
      </c>
      <c r="G5932" s="1">
        <v>0.0940252128005</v>
      </c>
    </row>
    <row r="5933" ht="15.75" customHeight="1">
      <c r="A5933" s="1" t="str">
        <f t="shared" si="504"/>
        <v>HAUS7</v>
      </c>
      <c r="B5933" s="1" t="s">
        <v>50</v>
      </c>
      <c r="C5933" s="1">
        <v>1.52735956E8</v>
      </c>
      <c r="D5933" s="1" t="s">
        <v>8</v>
      </c>
      <c r="E5933" s="1">
        <v>23.0</v>
      </c>
      <c r="F5933" s="1" t="s">
        <v>5956</v>
      </c>
      <c r="G5933" s="1">
        <v>1.04317714403</v>
      </c>
    </row>
    <row r="5934" ht="15.75" customHeight="1">
      <c r="A5934" s="1" t="str">
        <f t="shared" si="504"/>
        <v>HAUS7</v>
      </c>
      <c r="B5934" s="1" t="s">
        <v>50</v>
      </c>
      <c r="C5934" s="1">
        <v>1.52736008E8</v>
      </c>
      <c r="D5934" s="1" t="s">
        <v>8</v>
      </c>
      <c r="E5934" s="1">
        <v>24.0</v>
      </c>
      <c r="F5934" s="1" t="s">
        <v>5957</v>
      </c>
      <c r="G5934" s="1">
        <v>0.288406735326</v>
      </c>
    </row>
    <row r="5935" ht="15.75" customHeight="1">
      <c r="A5935" s="1" t="str">
        <f t="shared" si="504"/>
        <v>HAUS7</v>
      </c>
      <c r="B5935" s="1" t="s">
        <v>50</v>
      </c>
      <c r="C5935" s="1">
        <v>1.52736002E8</v>
      </c>
      <c r="D5935" s="1" t="s">
        <v>8</v>
      </c>
      <c r="E5935" s="1">
        <v>24.0</v>
      </c>
      <c r="F5935" s="1" t="s">
        <v>5958</v>
      </c>
      <c r="G5935" s="1">
        <v>0.792971881199</v>
      </c>
    </row>
    <row r="5936" ht="15.75" customHeight="1">
      <c r="A5936" s="1" t="str">
        <f t="shared" si="504"/>
        <v>HAUS7</v>
      </c>
      <c r="B5936" s="1" t="s">
        <v>50</v>
      </c>
      <c r="C5936" s="1">
        <v>1.52760982E8</v>
      </c>
      <c r="D5936" s="1" t="s">
        <v>8</v>
      </c>
      <c r="E5936" s="1">
        <v>24.0</v>
      </c>
      <c r="F5936" s="1" t="s">
        <v>5959</v>
      </c>
      <c r="G5936" s="1">
        <v>-0.0187830653071</v>
      </c>
    </row>
    <row r="5937" ht="15.75" customHeight="1">
      <c r="A5937" s="1" t="str">
        <f t="shared" si="504"/>
        <v>HAUS7</v>
      </c>
      <c r="B5937" s="1" t="s">
        <v>50</v>
      </c>
      <c r="C5937" s="1">
        <v>1.52760897E8</v>
      </c>
      <c r="D5937" s="1" t="s">
        <v>8</v>
      </c>
      <c r="E5937" s="1">
        <v>22.0</v>
      </c>
      <c r="F5937" s="1" t="s">
        <v>5960</v>
      </c>
      <c r="G5937" s="1">
        <v>0.037901516518</v>
      </c>
    </row>
    <row r="5938" ht="15.75" customHeight="1">
      <c r="A5938" s="1" t="str">
        <f t="shared" ref="A5938:A5947" si="505">"HAUS8"</f>
        <v>HAUS8</v>
      </c>
      <c r="B5938" s="1" t="s">
        <v>277</v>
      </c>
      <c r="C5938" s="1">
        <v>1.7186432E7</v>
      </c>
      <c r="D5938" s="1" t="s">
        <v>14</v>
      </c>
      <c r="E5938" s="1">
        <v>24.0</v>
      </c>
      <c r="F5938" s="1" t="s">
        <v>5961</v>
      </c>
      <c r="G5938" s="1">
        <v>0.0077158459496</v>
      </c>
    </row>
    <row r="5939" ht="15.75" customHeight="1">
      <c r="A5939" s="1" t="str">
        <f t="shared" si="505"/>
        <v>HAUS8</v>
      </c>
      <c r="B5939" s="1" t="s">
        <v>277</v>
      </c>
      <c r="C5939" s="1">
        <v>1.7186328E7</v>
      </c>
      <c r="D5939" s="1" t="s">
        <v>14</v>
      </c>
      <c r="E5939" s="1">
        <v>24.0</v>
      </c>
      <c r="F5939" s="1" t="s">
        <v>5962</v>
      </c>
      <c r="G5939" s="1">
        <v>-0.00111873081485</v>
      </c>
    </row>
    <row r="5940" ht="15.75" customHeight="1">
      <c r="A5940" s="1" t="str">
        <f t="shared" si="505"/>
        <v>HAUS8</v>
      </c>
      <c r="B5940" s="1" t="s">
        <v>277</v>
      </c>
      <c r="C5940" s="1">
        <v>1.7186316E7</v>
      </c>
      <c r="D5940" s="1" t="s">
        <v>14</v>
      </c>
      <c r="E5940" s="1">
        <v>24.0</v>
      </c>
      <c r="F5940" s="1" t="s">
        <v>5963</v>
      </c>
      <c r="G5940" s="1">
        <v>0.0574375726627</v>
      </c>
    </row>
    <row r="5941" ht="15.75" customHeight="1">
      <c r="A5941" s="1" t="str">
        <f t="shared" si="505"/>
        <v>HAUS8</v>
      </c>
      <c r="B5941" s="1" t="s">
        <v>277</v>
      </c>
      <c r="C5941" s="1">
        <v>1.718628E7</v>
      </c>
      <c r="D5941" s="1" t="s">
        <v>14</v>
      </c>
      <c r="E5941" s="1">
        <v>24.0</v>
      </c>
      <c r="F5941" s="1" t="s">
        <v>5964</v>
      </c>
      <c r="G5941" s="1">
        <v>0.00181768695811</v>
      </c>
    </row>
    <row r="5942" ht="15.75" customHeight="1">
      <c r="A5942" s="1" t="str">
        <f t="shared" si="505"/>
        <v>HAUS8</v>
      </c>
      <c r="B5942" s="1" t="s">
        <v>277</v>
      </c>
      <c r="C5942" s="1">
        <v>1.7186377E7</v>
      </c>
      <c r="D5942" s="1" t="s">
        <v>8</v>
      </c>
      <c r="E5942" s="1">
        <v>24.0</v>
      </c>
      <c r="F5942" s="1" t="s">
        <v>5965</v>
      </c>
      <c r="G5942" s="1">
        <v>0.0775495560015</v>
      </c>
    </row>
    <row r="5943" ht="15.75" customHeight="1">
      <c r="A5943" s="1" t="str">
        <f t="shared" si="505"/>
        <v>HAUS8</v>
      </c>
      <c r="B5943" s="1" t="s">
        <v>277</v>
      </c>
      <c r="C5943" s="1">
        <v>1.7186277E7</v>
      </c>
      <c r="D5943" s="1" t="s">
        <v>8</v>
      </c>
      <c r="E5943" s="1">
        <v>22.0</v>
      </c>
      <c r="F5943" s="1" t="s">
        <v>5966</v>
      </c>
      <c r="G5943" s="1">
        <v>-0.00787871493444</v>
      </c>
    </row>
    <row r="5944" ht="15.75" customHeight="1">
      <c r="A5944" s="1" t="str">
        <f t="shared" si="505"/>
        <v>HAUS8</v>
      </c>
      <c r="B5944" s="1" t="s">
        <v>277</v>
      </c>
      <c r="C5944" s="1">
        <v>1.7186239E7</v>
      </c>
      <c r="D5944" s="1" t="s">
        <v>8</v>
      </c>
      <c r="E5944" s="1">
        <v>23.0</v>
      </c>
      <c r="F5944" s="1" t="s">
        <v>5967</v>
      </c>
      <c r="G5944" s="1">
        <v>1.60101995806</v>
      </c>
    </row>
    <row r="5945" ht="15.75" customHeight="1">
      <c r="A5945" s="1" t="str">
        <f t="shared" si="505"/>
        <v>HAUS8</v>
      </c>
      <c r="B5945" s="1" t="s">
        <v>277</v>
      </c>
      <c r="C5945" s="1">
        <v>1.7186193E7</v>
      </c>
      <c r="D5945" s="1" t="s">
        <v>8</v>
      </c>
      <c r="E5945" s="1">
        <v>24.0</v>
      </c>
      <c r="F5945" s="1" t="s">
        <v>5968</v>
      </c>
      <c r="G5945" s="1">
        <v>0.879044868052</v>
      </c>
    </row>
    <row r="5946" ht="15.75" customHeight="1">
      <c r="A5946" s="1" t="str">
        <f t="shared" si="505"/>
        <v>HAUS8</v>
      </c>
      <c r="B5946" s="1" t="s">
        <v>277</v>
      </c>
      <c r="C5946" s="1">
        <v>1.7186182E7</v>
      </c>
      <c r="D5946" s="1" t="s">
        <v>8</v>
      </c>
      <c r="E5946" s="1">
        <v>23.0</v>
      </c>
      <c r="F5946" s="1" t="s">
        <v>5969</v>
      </c>
      <c r="G5946" s="1">
        <v>0.519935173884</v>
      </c>
    </row>
    <row r="5947" ht="15.75" customHeight="1">
      <c r="A5947" s="1" t="str">
        <f t="shared" si="505"/>
        <v>HAUS8</v>
      </c>
      <c r="B5947" s="1" t="s">
        <v>277</v>
      </c>
      <c r="C5947" s="1">
        <v>1.7186159E7</v>
      </c>
      <c r="D5947" s="1" t="s">
        <v>8</v>
      </c>
      <c r="E5947" s="1">
        <v>24.0</v>
      </c>
      <c r="F5947" s="1" t="s">
        <v>5970</v>
      </c>
      <c r="G5947" s="1">
        <v>0.144166228189</v>
      </c>
    </row>
    <row r="5948" ht="15.75" customHeight="1">
      <c r="A5948" s="1" t="str">
        <f t="shared" ref="A5948:A5957" si="506">"HBS1L"</f>
        <v>HBS1L</v>
      </c>
      <c r="B5948" s="1" t="s">
        <v>28</v>
      </c>
      <c r="C5948" s="1">
        <v>1.35376075E8</v>
      </c>
      <c r="D5948" s="1" t="s">
        <v>14</v>
      </c>
      <c r="E5948" s="1">
        <v>23.0</v>
      </c>
      <c r="F5948" s="1" t="s">
        <v>5971</v>
      </c>
      <c r="G5948" s="1">
        <v>0.555843739743</v>
      </c>
    </row>
    <row r="5949" ht="15.75" customHeight="1">
      <c r="A5949" s="1" t="str">
        <f t="shared" si="506"/>
        <v>HBS1L</v>
      </c>
      <c r="B5949" s="1" t="s">
        <v>28</v>
      </c>
      <c r="C5949" s="1">
        <v>1.3537604E8</v>
      </c>
      <c r="D5949" s="1" t="s">
        <v>14</v>
      </c>
      <c r="E5949" s="1">
        <v>24.0</v>
      </c>
      <c r="F5949" s="1" t="s">
        <v>5972</v>
      </c>
      <c r="G5949" s="1">
        <v>0.25865753935</v>
      </c>
    </row>
    <row r="5950" ht="15.75" customHeight="1">
      <c r="A5950" s="1" t="str">
        <f t="shared" si="506"/>
        <v>HBS1L</v>
      </c>
      <c r="B5950" s="1" t="s">
        <v>28</v>
      </c>
      <c r="C5950" s="1">
        <v>1.35376018E8</v>
      </c>
      <c r="D5950" s="1" t="s">
        <v>14</v>
      </c>
      <c r="E5950" s="1">
        <v>22.0</v>
      </c>
      <c r="F5950" s="1" t="s">
        <v>5973</v>
      </c>
      <c r="G5950" s="1">
        <v>1.54613221853</v>
      </c>
    </row>
    <row r="5951" ht="15.75" customHeight="1">
      <c r="A5951" s="1" t="str">
        <f t="shared" si="506"/>
        <v>HBS1L</v>
      </c>
      <c r="B5951" s="1" t="s">
        <v>28</v>
      </c>
      <c r="C5951" s="1">
        <v>1.35375938E8</v>
      </c>
      <c r="D5951" s="1" t="s">
        <v>14</v>
      </c>
      <c r="E5951" s="1">
        <v>24.0</v>
      </c>
      <c r="F5951" s="1" t="s">
        <v>5974</v>
      </c>
      <c r="G5951" s="1">
        <v>0.602761233281</v>
      </c>
    </row>
    <row r="5952" ht="15.75" customHeight="1">
      <c r="A5952" s="1" t="str">
        <f t="shared" si="506"/>
        <v>HBS1L</v>
      </c>
      <c r="B5952" s="1" t="s">
        <v>28</v>
      </c>
      <c r="C5952" s="1">
        <v>1.35375949E8</v>
      </c>
      <c r="D5952" s="1" t="s">
        <v>14</v>
      </c>
      <c r="E5952" s="1">
        <v>23.0</v>
      </c>
      <c r="F5952" s="1" t="s">
        <v>5975</v>
      </c>
      <c r="G5952" s="1">
        <v>0.0629747431336</v>
      </c>
    </row>
    <row r="5953" ht="15.75" customHeight="1">
      <c r="A5953" s="1" t="str">
        <f t="shared" si="506"/>
        <v>HBS1L</v>
      </c>
      <c r="B5953" s="1" t="s">
        <v>28</v>
      </c>
      <c r="C5953" s="1">
        <v>1.35375943E8</v>
      </c>
      <c r="D5953" s="1" t="s">
        <v>8</v>
      </c>
      <c r="E5953" s="1">
        <v>24.0</v>
      </c>
      <c r="F5953" s="1" t="s">
        <v>5976</v>
      </c>
      <c r="G5953" s="1">
        <v>0.218952559436</v>
      </c>
    </row>
    <row r="5954" ht="15.75" customHeight="1">
      <c r="A5954" s="1" t="str">
        <f t="shared" si="506"/>
        <v>HBS1L</v>
      </c>
      <c r="B5954" s="1" t="s">
        <v>28</v>
      </c>
      <c r="C5954" s="1">
        <v>1.3537592E8</v>
      </c>
      <c r="D5954" s="1" t="s">
        <v>8</v>
      </c>
      <c r="E5954" s="1">
        <v>23.0</v>
      </c>
      <c r="F5954" s="1" t="s">
        <v>5977</v>
      </c>
      <c r="G5954" s="1">
        <v>0.851106548184</v>
      </c>
    </row>
    <row r="5955" ht="15.75" customHeight="1">
      <c r="A5955" s="1" t="str">
        <f t="shared" si="506"/>
        <v>HBS1L</v>
      </c>
      <c r="B5955" s="1" t="s">
        <v>28</v>
      </c>
      <c r="C5955" s="1">
        <v>1.35375781E8</v>
      </c>
      <c r="D5955" s="1" t="s">
        <v>8</v>
      </c>
      <c r="E5955" s="1">
        <v>23.0</v>
      </c>
      <c r="F5955" s="1" t="s">
        <v>5978</v>
      </c>
      <c r="G5955" s="1">
        <v>0.476413588111</v>
      </c>
    </row>
    <row r="5956" ht="15.75" customHeight="1">
      <c r="A5956" s="1" t="str">
        <f t="shared" si="506"/>
        <v>HBS1L</v>
      </c>
      <c r="B5956" s="1" t="s">
        <v>28</v>
      </c>
      <c r="C5956" s="1">
        <v>1.35375737E8</v>
      </c>
      <c r="D5956" s="1" t="s">
        <v>8</v>
      </c>
      <c r="E5956" s="1">
        <v>24.0</v>
      </c>
      <c r="F5956" s="1" t="s">
        <v>5979</v>
      </c>
      <c r="G5956" s="1">
        <v>0.0630696987341</v>
      </c>
    </row>
    <row r="5957" ht="15.75" customHeight="1">
      <c r="A5957" s="1" t="str">
        <f t="shared" si="506"/>
        <v>HBS1L</v>
      </c>
      <c r="B5957" s="1" t="s">
        <v>28</v>
      </c>
      <c r="C5957" s="1">
        <v>1.35376032E8</v>
      </c>
      <c r="D5957" s="1" t="s">
        <v>8</v>
      </c>
      <c r="E5957" s="1">
        <v>23.0</v>
      </c>
      <c r="F5957" s="1" t="s">
        <v>5980</v>
      </c>
      <c r="G5957" s="1">
        <v>0.0438006060481</v>
      </c>
    </row>
    <row r="5958" ht="15.75" customHeight="1">
      <c r="A5958" s="1" t="str">
        <f t="shared" ref="A5958:A5966" si="507">"HCCS"</f>
        <v>HCCS</v>
      </c>
      <c r="B5958" s="1" t="s">
        <v>50</v>
      </c>
      <c r="C5958" s="1">
        <v>1.112958E7</v>
      </c>
      <c r="D5958" s="1" t="s">
        <v>14</v>
      </c>
      <c r="E5958" s="1">
        <v>24.0</v>
      </c>
      <c r="F5958" s="1" t="s">
        <v>5981</v>
      </c>
      <c r="G5958" s="1">
        <v>-0.142308742381</v>
      </c>
    </row>
    <row r="5959" ht="15.75" customHeight="1">
      <c r="A5959" s="1" t="str">
        <f t="shared" si="507"/>
        <v>HCCS</v>
      </c>
      <c r="B5959" s="1" t="s">
        <v>50</v>
      </c>
      <c r="C5959" s="1">
        <v>1.112957E7</v>
      </c>
      <c r="D5959" s="1" t="s">
        <v>14</v>
      </c>
      <c r="E5959" s="1">
        <v>23.0</v>
      </c>
      <c r="F5959" s="1" t="s">
        <v>5982</v>
      </c>
      <c r="G5959" s="1">
        <v>0.21466431039</v>
      </c>
    </row>
    <row r="5960" ht="15.75" customHeight="1">
      <c r="A5960" s="1" t="str">
        <f t="shared" si="507"/>
        <v>HCCS</v>
      </c>
      <c r="B5960" s="1" t="s">
        <v>50</v>
      </c>
      <c r="C5960" s="1">
        <v>1.1129549E7</v>
      </c>
      <c r="D5960" s="1" t="s">
        <v>14</v>
      </c>
      <c r="E5960" s="1">
        <v>24.0</v>
      </c>
      <c r="F5960" s="1" t="s">
        <v>5983</v>
      </c>
      <c r="G5960" s="1">
        <v>0.954929830166</v>
      </c>
    </row>
    <row r="5961" ht="15.75" customHeight="1">
      <c r="A5961" s="1" t="str">
        <f t="shared" si="507"/>
        <v>HCCS</v>
      </c>
      <c r="B5961" s="1" t="s">
        <v>50</v>
      </c>
      <c r="C5961" s="1">
        <v>1.112954E7</v>
      </c>
      <c r="D5961" s="1" t="s">
        <v>14</v>
      </c>
      <c r="E5961" s="1">
        <v>23.0</v>
      </c>
      <c r="F5961" s="1" t="s">
        <v>5984</v>
      </c>
      <c r="G5961" s="1">
        <v>1.02396462149</v>
      </c>
    </row>
    <row r="5962" ht="15.75" customHeight="1">
      <c r="A5962" s="1" t="str">
        <f t="shared" si="507"/>
        <v>HCCS</v>
      </c>
      <c r="B5962" s="1" t="s">
        <v>50</v>
      </c>
      <c r="C5962" s="1">
        <v>1.1129526E7</v>
      </c>
      <c r="D5962" s="1" t="s">
        <v>14</v>
      </c>
      <c r="E5962" s="1">
        <v>23.0</v>
      </c>
      <c r="F5962" s="1" t="s">
        <v>5985</v>
      </c>
      <c r="G5962" s="1">
        <v>0.600640891924</v>
      </c>
    </row>
    <row r="5963" ht="15.75" customHeight="1">
      <c r="A5963" s="1" t="str">
        <f t="shared" si="507"/>
        <v>HCCS</v>
      </c>
      <c r="B5963" s="1" t="s">
        <v>50</v>
      </c>
      <c r="C5963" s="1">
        <v>1.1129687E7</v>
      </c>
      <c r="D5963" s="1" t="s">
        <v>8</v>
      </c>
      <c r="E5963" s="1">
        <v>24.0</v>
      </c>
      <c r="F5963" s="1" t="s">
        <v>5986</v>
      </c>
      <c r="G5963" s="1">
        <v>0.72005712561</v>
      </c>
    </row>
    <row r="5964" ht="15.75" customHeight="1">
      <c r="A5964" s="1" t="str">
        <f t="shared" si="507"/>
        <v>HCCS</v>
      </c>
      <c r="B5964" s="1" t="s">
        <v>50</v>
      </c>
      <c r="C5964" s="1">
        <v>1.112962E7</v>
      </c>
      <c r="D5964" s="1" t="s">
        <v>14</v>
      </c>
      <c r="E5964" s="1">
        <v>23.0</v>
      </c>
      <c r="F5964" s="1" t="s">
        <v>5987</v>
      </c>
      <c r="G5964" s="1">
        <v>0.521494788539</v>
      </c>
    </row>
    <row r="5965" ht="15.75" customHeight="1">
      <c r="A5965" s="1" t="str">
        <f t="shared" si="507"/>
        <v>HCCS</v>
      </c>
      <c r="B5965" s="1" t="s">
        <v>50</v>
      </c>
      <c r="C5965" s="1">
        <v>1.1129613E7</v>
      </c>
      <c r="D5965" s="1" t="s">
        <v>14</v>
      </c>
      <c r="E5965" s="1">
        <v>24.0</v>
      </c>
      <c r="F5965" s="1" t="s">
        <v>5988</v>
      </c>
      <c r="G5965" s="1">
        <v>0.364524467214</v>
      </c>
    </row>
    <row r="5966" ht="15.75" customHeight="1">
      <c r="A5966" s="1" t="str">
        <f t="shared" si="507"/>
        <v>HCCS</v>
      </c>
      <c r="B5966" s="1" t="s">
        <v>50</v>
      </c>
      <c r="C5966" s="1">
        <v>1.1129461E7</v>
      </c>
      <c r="D5966" s="1" t="s">
        <v>8</v>
      </c>
      <c r="E5966" s="1">
        <v>23.0</v>
      </c>
      <c r="F5966" s="1" t="s">
        <v>5989</v>
      </c>
      <c r="G5966" s="1">
        <v>1.02110554835</v>
      </c>
    </row>
    <row r="5967" ht="15.75" customHeight="1">
      <c r="A5967" s="1" t="str">
        <f t="shared" ref="A5967:A5976" si="508">"HEATR1"</f>
        <v>HEATR1</v>
      </c>
      <c r="B5967" s="1" t="s">
        <v>108</v>
      </c>
      <c r="C5967" s="1">
        <v>2.36767693E8</v>
      </c>
      <c r="D5967" s="1" t="s">
        <v>8</v>
      </c>
      <c r="E5967" s="1">
        <v>24.0</v>
      </c>
      <c r="F5967" s="1" t="s">
        <v>5990</v>
      </c>
      <c r="G5967" s="1">
        <v>0.143925530024</v>
      </c>
    </row>
    <row r="5968" ht="15.75" customHeight="1">
      <c r="A5968" s="1" t="str">
        <f t="shared" si="508"/>
        <v>HEATR1</v>
      </c>
      <c r="B5968" s="1" t="s">
        <v>108</v>
      </c>
      <c r="C5968" s="1">
        <v>2.36767753E8</v>
      </c>
      <c r="D5968" s="1" t="s">
        <v>14</v>
      </c>
      <c r="E5968" s="1">
        <v>24.0</v>
      </c>
      <c r="F5968" s="1" t="s">
        <v>5991</v>
      </c>
      <c r="G5968" s="1">
        <v>0.733112973941</v>
      </c>
    </row>
    <row r="5969" ht="15.75" customHeight="1">
      <c r="A5969" s="1" t="str">
        <f t="shared" si="508"/>
        <v>HEATR1</v>
      </c>
      <c r="B5969" s="1" t="s">
        <v>108</v>
      </c>
      <c r="C5969" s="1">
        <v>2.36767531E8</v>
      </c>
      <c r="D5969" s="1" t="s">
        <v>14</v>
      </c>
      <c r="E5969" s="1">
        <v>25.0</v>
      </c>
      <c r="F5969" s="1" t="s">
        <v>5992</v>
      </c>
      <c r="G5969" s="1">
        <v>0.127598629241</v>
      </c>
    </row>
    <row r="5970" ht="15.75" customHeight="1">
      <c r="A5970" s="1" t="str">
        <f t="shared" si="508"/>
        <v>HEATR1</v>
      </c>
      <c r="B5970" s="1" t="s">
        <v>108</v>
      </c>
      <c r="C5970" s="1">
        <v>2.36767776E8</v>
      </c>
      <c r="D5970" s="1" t="s">
        <v>8</v>
      </c>
      <c r="E5970" s="1">
        <v>24.0</v>
      </c>
      <c r="F5970" s="1" t="s">
        <v>5993</v>
      </c>
      <c r="G5970" s="1">
        <v>1.05302726899</v>
      </c>
    </row>
    <row r="5971" ht="15.75" customHeight="1">
      <c r="A5971" s="1" t="str">
        <f t="shared" si="508"/>
        <v>HEATR1</v>
      </c>
      <c r="B5971" s="1" t="s">
        <v>108</v>
      </c>
      <c r="C5971" s="1">
        <v>2.36767683E8</v>
      </c>
      <c r="D5971" s="1" t="s">
        <v>8</v>
      </c>
      <c r="E5971" s="1">
        <v>24.0</v>
      </c>
      <c r="F5971" s="1" t="s">
        <v>5994</v>
      </c>
      <c r="G5971" s="1">
        <v>0.0444985223019</v>
      </c>
    </row>
    <row r="5972" ht="15.75" customHeight="1">
      <c r="A5972" s="1" t="str">
        <f t="shared" si="508"/>
        <v>HEATR1</v>
      </c>
      <c r="B5972" s="1" t="s">
        <v>108</v>
      </c>
      <c r="C5972" s="1">
        <v>2.36767551E8</v>
      </c>
      <c r="D5972" s="1" t="s">
        <v>8</v>
      </c>
      <c r="E5972" s="1">
        <v>24.0</v>
      </c>
      <c r="F5972" s="1" t="s">
        <v>5995</v>
      </c>
      <c r="G5972" s="1">
        <v>0.306873008375</v>
      </c>
    </row>
    <row r="5973" ht="15.75" customHeight="1">
      <c r="A5973" s="1" t="str">
        <f t="shared" si="508"/>
        <v>HEATR1</v>
      </c>
      <c r="B5973" s="1" t="s">
        <v>108</v>
      </c>
      <c r="C5973" s="1">
        <v>2.36767608E8</v>
      </c>
      <c r="D5973" s="1" t="s">
        <v>8</v>
      </c>
      <c r="E5973" s="1">
        <v>24.0</v>
      </c>
      <c r="F5973" s="1" t="s">
        <v>5996</v>
      </c>
      <c r="G5973" s="1">
        <v>1.21385975707</v>
      </c>
    </row>
    <row r="5974" ht="15.75" customHeight="1">
      <c r="A5974" s="1" t="str">
        <f t="shared" si="508"/>
        <v>HEATR1</v>
      </c>
      <c r="B5974" s="1" t="s">
        <v>108</v>
      </c>
      <c r="C5974" s="1">
        <v>2.36767724E8</v>
      </c>
      <c r="D5974" s="1" t="s">
        <v>14</v>
      </c>
      <c r="E5974" s="1">
        <v>23.0</v>
      </c>
      <c r="F5974" s="1" t="s">
        <v>5997</v>
      </c>
      <c r="G5974" s="1">
        <v>-0.0218139222069</v>
      </c>
    </row>
    <row r="5975" ht="15.75" customHeight="1">
      <c r="A5975" s="1" t="str">
        <f t="shared" si="508"/>
        <v>HEATR1</v>
      </c>
      <c r="B5975" s="1" t="s">
        <v>108</v>
      </c>
      <c r="C5975" s="1">
        <v>2.36767667E8</v>
      </c>
      <c r="D5975" s="1" t="s">
        <v>8</v>
      </c>
      <c r="E5975" s="1">
        <v>24.0</v>
      </c>
      <c r="F5975" s="1" t="s">
        <v>5998</v>
      </c>
      <c r="G5975" s="1">
        <v>0.281678628179</v>
      </c>
    </row>
    <row r="5976" ht="15.75" customHeight="1">
      <c r="A5976" s="1" t="str">
        <f t="shared" si="508"/>
        <v>HEATR1</v>
      </c>
      <c r="B5976" s="1" t="s">
        <v>108</v>
      </c>
      <c r="C5976" s="1">
        <v>2.36767604E8</v>
      </c>
      <c r="D5976" s="1" t="s">
        <v>14</v>
      </c>
      <c r="E5976" s="1">
        <v>24.0</v>
      </c>
      <c r="F5976" s="1" t="s">
        <v>5999</v>
      </c>
      <c r="G5976" s="1">
        <v>0.511816908058</v>
      </c>
    </row>
    <row r="5977" ht="15.75" customHeight="1">
      <c r="A5977" s="1" t="str">
        <f t="shared" ref="A5977:A5986" si="509">"HIAT1"</f>
        <v>HIAT1</v>
      </c>
      <c r="B5977" s="1" t="s">
        <v>108</v>
      </c>
      <c r="C5977" s="1">
        <v>1.00503681E8</v>
      </c>
      <c r="D5977" s="1" t="s">
        <v>14</v>
      </c>
      <c r="E5977" s="1">
        <v>24.0</v>
      </c>
      <c r="F5977" s="1" t="s">
        <v>6000</v>
      </c>
      <c r="G5977" s="1">
        <v>0.744584252143</v>
      </c>
    </row>
    <row r="5978" ht="15.75" customHeight="1">
      <c r="A5978" s="1" t="str">
        <f t="shared" si="509"/>
        <v>HIAT1</v>
      </c>
      <c r="B5978" s="1" t="s">
        <v>108</v>
      </c>
      <c r="C5978" s="1">
        <v>1.00503716E8</v>
      </c>
      <c r="D5978" s="1" t="s">
        <v>14</v>
      </c>
      <c r="E5978" s="1">
        <v>24.0</v>
      </c>
      <c r="F5978" s="1" t="s">
        <v>6001</v>
      </c>
      <c r="G5978" s="1">
        <v>1.28328661207</v>
      </c>
    </row>
    <row r="5979" ht="15.75" customHeight="1">
      <c r="A5979" s="1" t="str">
        <f t="shared" si="509"/>
        <v>HIAT1</v>
      </c>
      <c r="B5979" s="1" t="s">
        <v>108</v>
      </c>
      <c r="C5979" s="1">
        <v>1.00503867E8</v>
      </c>
      <c r="D5979" s="1" t="s">
        <v>14</v>
      </c>
      <c r="E5979" s="1">
        <v>24.0</v>
      </c>
      <c r="F5979" s="1" t="s">
        <v>6002</v>
      </c>
      <c r="G5979" s="1">
        <v>0.199937607224</v>
      </c>
    </row>
    <row r="5980" ht="15.75" customHeight="1">
      <c r="A5980" s="1" t="str">
        <f t="shared" si="509"/>
        <v>HIAT1</v>
      </c>
      <c r="B5980" s="1" t="s">
        <v>108</v>
      </c>
      <c r="C5980" s="1">
        <v>1.00503651E8</v>
      </c>
      <c r="D5980" s="1" t="s">
        <v>14</v>
      </c>
      <c r="E5980" s="1">
        <v>23.0</v>
      </c>
      <c r="F5980" s="1" t="s">
        <v>6003</v>
      </c>
      <c r="G5980" s="1">
        <v>0.390193845613</v>
      </c>
    </row>
    <row r="5981" ht="15.75" customHeight="1">
      <c r="A5981" s="1" t="str">
        <f t="shared" si="509"/>
        <v>HIAT1</v>
      </c>
      <c r="B5981" s="1" t="s">
        <v>108</v>
      </c>
      <c r="C5981" s="1">
        <v>1.00503912E8</v>
      </c>
      <c r="D5981" s="1" t="s">
        <v>8</v>
      </c>
      <c r="E5981" s="1">
        <v>23.0</v>
      </c>
      <c r="F5981" s="1" t="s">
        <v>6004</v>
      </c>
      <c r="G5981" s="1">
        <v>0.714103325688</v>
      </c>
    </row>
    <row r="5982" ht="15.75" customHeight="1">
      <c r="A5982" s="1" t="str">
        <f t="shared" si="509"/>
        <v>HIAT1</v>
      </c>
      <c r="B5982" s="1" t="s">
        <v>108</v>
      </c>
      <c r="C5982" s="1">
        <v>1.00503901E8</v>
      </c>
      <c r="D5982" s="1" t="s">
        <v>8</v>
      </c>
      <c r="E5982" s="1">
        <v>23.0</v>
      </c>
      <c r="F5982" s="1" t="s">
        <v>6005</v>
      </c>
      <c r="G5982" s="1">
        <v>0.375206711555</v>
      </c>
    </row>
    <row r="5983" ht="15.75" customHeight="1">
      <c r="A5983" s="1" t="str">
        <f t="shared" si="509"/>
        <v>HIAT1</v>
      </c>
      <c r="B5983" s="1" t="s">
        <v>108</v>
      </c>
      <c r="C5983" s="1">
        <v>1.00503744E8</v>
      </c>
      <c r="D5983" s="1" t="s">
        <v>8</v>
      </c>
      <c r="E5983" s="1">
        <v>24.0</v>
      </c>
      <c r="F5983" s="1" t="s">
        <v>6006</v>
      </c>
      <c r="G5983" s="1">
        <v>0.729569468758</v>
      </c>
    </row>
    <row r="5984" ht="15.75" customHeight="1">
      <c r="A5984" s="1" t="str">
        <f t="shared" si="509"/>
        <v>HIAT1</v>
      </c>
      <c r="B5984" s="1" t="s">
        <v>108</v>
      </c>
      <c r="C5984" s="1">
        <v>1.00503701E8</v>
      </c>
      <c r="D5984" s="1" t="s">
        <v>8</v>
      </c>
      <c r="E5984" s="1">
        <v>24.0</v>
      </c>
      <c r="F5984" s="1" t="s">
        <v>6007</v>
      </c>
      <c r="G5984" s="1">
        <v>0.972129135787</v>
      </c>
    </row>
    <row r="5985" ht="15.75" customHeight="1">
      <c r="A5985" s="1" t="str">
        <f t="shared" si="509"/>
        <v>HIAT1</v>
      </c>
      <c r="B5985" s="1" t="s">
        <v>108</v>
      </c>
      <c r="C5985" s="1">
        <v>1.00503611E8</v>
      </c>
      <c r="D5985" s="1" t="s">
        <v>8</v>
      </c>
      <c r="E5985" s="1">
        <v>22.0</v>
      </c>
      <c r="F5985" s="1" t="s">
        <v>6008</v>
      </c>
      <c r="G5985" s="1">
        <v>0.13866476885</v>
      </c>
    </row>
    <row r="5986" ht="15.75" customHeight="1">
      <c r="A5986" s="1" t="str">
        <f t="shared" si="509"/>
        <v>HIAT1</v>
      </c>
      <c r="B5986" s="1" t="s">
        <v>108</v>
      </c>
      <c r="C5986" s="1">
        <v>1.00503919E8</v>
      </c>
      <c r="D5986" s="1" t="s">
        <v>14</v>
      </c>
      <c r="E5986" s="1">
        <v>24.0</v>
      </c>
      <c r="F5986" s="1" t="s">
        <v>6009</v>
      </c>
      <c r="G5986" s="1">
        <v>0.314336274108</v>
      </c>
    </row>
    <row r="5987" ht="15.75" customHeight="1">
      <c r="A5987" s="1" t="str">
        <f t="shared" ref="A5987:A5996" si="510">"HIRIP3"</f>
        <v>HIRIP3</v>
      </c>
      <c r="B5987" s="1" t="s">
        <v>7</v>
      </c>
      <c r="C5987" s="1">
        <v>3.0007619E7</v>
      </c>
      <c r="D5987" s="1" t="s">
        <v>8</v>
      </c>
      <c r="E5987" s="1">
        <v>22.0</v>
      </c>
      <c r="F5987" s="1" t="s">
        <v>6010</v>
      </c>
      <c r="G5987" s="1">
        <v>0.247036395894</v>
      </c>
    </row>
    <row r="5988" ht="15.75" customHeight="1">
      <c r="A5988" s="1" t="str">
        <f t="shared" si="510"/>
        <v>HIRIP3</v>
      </c>
      <c r="B5988" s="1" t="s">
        <v>7</v>
      </c>
      <c r="C5988" s="1">
        <v>3.0007625E7</v>
      </c>
      <c r="D5988" s="1" t="s">
        <v>8</v>
      </c>
      <c r="E5988" s="1">
        <v>24.0</v>
      </c>
      <c r="F5988" s="1" t="s">
        <v>6011</v>
      </c>
      <c r="G5988" s="1">
        <v>0.289703732362</v>
      </c>
    </row>
    <row r="5989" ht="15.75" customHeight="1">
      <c r="A5989" s="1" t="str">
        <f t="shared" si="510"/>
        <v>HIRIP3</v>
      </c>
      <c r="B5989" s="1" t="s">
        <v>7</v>
      </c>
      <c r="C5989" s="1">
        <v>3.000764E7</v>
      </c>
      <c r="D5989" s="1" t="s">
        <v>8</v>
      </c>
      <c r="E5989" s="1">
        <v>24.0</v>
      </c>
      <c r="F5989" s="1" t="s">
        <v>6012</v>
      </c>
      <c r="G5989" s="1">
        <v>0.253786927634</v>
      </c>
    </row>
    <row r="5990" ht="15.75" customHeight="1">
      <c r="A5990" s="1" t="str">
        <f t="shared" si="510"/>
        <v>HIRIP3</v>
      </c>
      <c r="B5990" s="1" t="s">
        <v>7</v>
      </c>
      <c r="C5990" s="1">
        <v>3.00075E7</v>
      </c>
      <c r="D5990" s="1" t="s">
        <v>14</v>
      </c>
      <c r="E5990" s="1">
        <v>24.0</v>
      </c>
      <c r="F5990" s="1" t="s">
        <v>6013</v>
      </c>
      <c r="G5990" s="1">
        <v>-0.0424645147615</v>
      </c>
    </row>
    <row r="5991" ht="15.75" customHeight="1">
      <c r="A5991" s="1" t="str">
        <f t="shared" si="510"/>
        <v>HIRIP3</v>
      </c>
      <c r="B5991" s="1" t="s">
        <v>7</v>
      </c>
      <c r="C5991" s="1">
        <v>3.000755E7</v>
      </c>
      <c r="D5991" s="1" t="s">
        <v>14</v>
      </c>
      <c r="E5991" s="1">
        <v>24.0</v>
      </c>
      <c r="F5991" s="1" t="s">
        <v>6014</v>
      </c>
      <c r="G5991" s="1">
        <v>0.21128596116</v>
      </c>
    </row>
    <row r="5992" ht="15.75" customHeight="1">
      <c r="A5992" s="1" t="str">
        <f t="shared" si="510"/>
        <v>HIRIP3</v>
      </c>
      <c r="B5992" s="1" t="s">
        <v>7</v>
      </c>
      <c r="C5992" s="1">
        <v>3.0007588E7</v>
      </c>
      <c r="D5992" s="1" t="s">
        <v>14</v>
      </c>
      <c r="E5992" s="1">
        <v>24.0</v>
      </c>
      <c r="F5992" s="1" t="s">
        <v>6015</v>
      </c>
      <c r="G5992" s="1">
        <v>1.07788255927</v>
      </c>
    </row>
    <row r="5993" ht="15.75" customHeight="1">
      <c r="A5993" s="1" t="str">
        <f t="shared" si="510"/>
        <v>HIRIP3</v>
      </c>
      <c r="B5993" s="1" t="s">
        <v>7</v>
      </c>
      <c r="C5993" s="1">
        <v>3.0007595E7</v>
      </c>
      <c r="D5993" s="1" t="s">
        <v>14</v>
      </c>
      <c r="E5993" s="1">
        <v>23.0</v>
      </c>
      <c r="F5993" s="1" t="s">
        <v>6016</v>
      </c>
      <c r="G5993" s="1">
        <v>0.854130321978</v>
      </c>
    </row>
    <row r="5994" ht="15.75" customHeight="1">
      <c r="A5994" s="1" t="str">
        <f t="shared" si="510"/>
        <v>HIRIP3</v>
      </c>
      <c r="B5994" s="1" t="s">
        <v>7</v>
      </c>
      <c r="C5994" s="1">
        <v>3.0007611E7</v>
      </c>
      <c r="D5994" s="1" t="s">
        <v>14</v>
      </c>
      <c r="E5994" s="1">
        <v>24.0</v>
      </c>
      <c r="F5994" s="1" t="s">
        <v>6017</v>
      </c>
      <c r="G5994" s="1">
        <v>1.06798711875</v>
      </c>
    </row>
    <row r="5995" ht="15.75" customHeight="1">
      <c r="A5995" s="1" t="str">
        <f t="shared" si="510"/>
        <v>HIRIP3</v>
      </c>
      <c r="B5995" s="1" t="s">
        <v>7</v>
      </c>
      <c r="C5995" s="1">
        <v>3.0007623E7</v>
      </c>
      <c r="D5995" s="1" t="s">
        <v>14</v>
      </c>
      <c r="E5995" s="1">
        <v>24.0</v>
      </c>
      <c r="F5995" s="1" t="s">
        <v>6018</v>
      </c>
      <c r="G5995" s="1">
        <v>0.751681151528</v>
      </c>
    </row>
    <row r="5996" ht="15.75" customHeight="1">
      <c r="A5996" s="1" t="str">
        <f t="shared" si="510"/>
        <v>HIRIP3</v>
      </c>
      <c r="B5996" s="1" t="s">
        <v>7</v>
      </c>
      <c r="C5996" s="1">
        <v>3.0007779E7</v>
      </c>
      <c r="D5996" s="1" t="s">
        <v>14</v>
      </c>
      <c r="E5996" s="1">
        <v>24.0</v>
      </c>
      <c r="F5996" s="1" t="s">
        <v>6019</v>
      </c>
      <c r="G5996" s="1">
        <v>-0.0015853342522</v>
      </c>
    </row>
    <row r="5997" ht="15.75" customHeight="1">
      <c r="A5997" s="1" t="str">
        <f t="shared" ref="A5997:A6006" si="511">"HIST1H1E"</f>
        <v>HIST1H1E</v>
      </c>
      <c r="B5997" s="1" t="s">
        <v>28</v>
      </c>
      <c r="C5997" s="1">
        <v>2.6156735E7</v>
      </c>
      <c r="D5997" s="1" t="s">
        <v>14</v>
      </c>
      <c r="E5997" s="1">
        <v>23.0</v>
      </c>
      <c r="F5997" s="1" t="s">
        <v>6020</v>
      </c>
      <c r="G5997" s="1">
        <v>0.727182561187</v>
      </c>
    </row>
    <row r="5998" ht="15.75" customHeight="1">
      <c r="A5998" s="1" t="str">
        <f t="shared" si="511"/>
        <v>HIST1H1E</v>
      </c>
      <c r="B5998" s="1" t="s">
        <v>28</v>
      </c>
      <c r="C5998" s="1">
        <v>2.6156572E7</v>
      </c>
      <c r="D5998" s="1" t="s">
        <v>8</v>
      </c>
      <c r="E5998" s="1">
        <v>23.0</v>
      </c>
      <c r="F5998" s="1" t="s">
        <v>6021</v>
      </c>
      <c r="G5998" s="1">
        <v>0.601700616151</v>
      </c>
    </row>
    <row r="5999" ht="15.75" customHeight="1">
      <c r="A5999" s="1" t="str">
        <f t="shared" si="511"/>
        <v>HIST1H1E</v>
      </c>
      <c r="B5999" s="1" t="s">
        <v>28</v>
      </c>
      <c r="C5999" s="1">
        <v>2.6156581E7</v>
      </c>
      <c r="D5999" s="1" t="s">
        <v>8</v>
      </c>
      <c r="E5999" s="1">
        <v>24.0</v>
      </c>
      <c r="F5999" s="1" t="s">
        <v>6022</v>
      </c>
      <c r="G5999" s="1">
        <v>1.07070405765</v>
      </c>
    </row>
    <row r="6000" ht="15.75" customHeight="1">
      <c r="A6000" s="1" t="str">
        <f t="shared" si="511"/>
        <v>HIST1H1E</v>
      </c>
      <c r="B6000" s="1" t="s">
        <v>28</v>
      </c>
      <c r="C6000" s="1">
        <v>2.6156651E7</v>
      </c>
      <c r="D6000" s="1" t="s">
        <v>8</v>
      </c>
      <c r="E6000" s="1">
        <v>23.0</v>
      </c>
      <c r="F6000" s="1" t="s">
        <v>6023</v>
      </c>
      <c r="G6000" s="1">
        <v>0.891946567777</v>
      </c>
    </row>
    <row r="6001" ht="15.75" customHeight="1">
      <c r="A6001" s="1" t="str">
        <f t="shared" si="511"/>
        <v>HIST1H1E</v>
      </c>
      <c r="B6001" s="1" t="s">
        <v>28</v>
      </c>
      <c r="C6001" s="1">
        <v>2.6156837E7</v>
      </c>
      <c r="D6001" s="1" t="s">
        <v>14</v>
      </c>
      <c r="E6001" s="1">
        <v>22.0</v>
      </c>
      <c r="F6001" s="1" t="s">
        <v>6024</v>
      </c>
      <c r="G6001" s="1">
        <v>0.278860964416</v>
      </c>
    </row>
    <row r="6002" ht="15.75" customHeight="1">
      <c r="A6002" s="1" t="str">
        <f t="shared" si="511"/>
        <v>HIST1H1E</v>
      </c>
      <c r="B6002" s="1" t="s">
        <v>28</v>
      </c>
      <c r="C6002" s="1">
        <v>2.6156688E7</v>
      </c>
      <c r="D6002" s="1" t="s">
        <v>8</v>
      </c>
      <c r="E6002" s="1">
        <v>23.0</v>
      </c>
      <c r="F6002" s="1" t="s">
        <v>6025</v>
      </c>
      <c r="G6002" s="1">
        <v>0.136861167742</v>
      </c>
    </row>
    <row r="6003" ht="15.75" customHeight="1">
      <c r="A6003" s="1" t="str">
        <f t="shared" si="511"/>
        <v>HIST1H1E</v>
      </c>
      <c r="B6003" s="1" t="s">
        <v>28</v>
      </c>
      <c r="C6003" s="1">
        <v>2.6156539E7</v>
      </c>
      <c r="D6003" s="1" t="s">
        <v>14</v>
      </c>
      <c r="E6003" s="1">
        <v>24.0</v>
      </c>
      <c r="F6003" s="1" t="s">
        <v>6026</v>
      </c>
      <c r="G6003" s="1">
        <v>1.03734937457</v>
      </c>
    </row>
    <row r="6004" ht="15.75" customHeight="1">
      <c r="A6004" s="1" t="str">
        <f t="shared" si="511"/>
        <v>HIST1H1E</v>
      </c>
      <c r="B6004" s="1" t="s">
        <v>28</v>
      </c>
      <c r="C6004" s="1">
        <v>2.6156703E7</v>
      </c>
      <c r="D6004" s="1" t="s">
        <v>14</v>
      </c>
      <c r="E6004" s="1">
        <v>24.0</v>
      </c>
      <c r="F6004" s="1" t="s">
        <v>6027</v>
      </c>
      <c r="G6004" s="1">
        <v>0.272495181822</v>
      </c>
    </row>
    <row r="6005" ht="15.75" customHeight="1">
      <c r="A6005" s="1" t="str">
        <f t="shared" si="511"/>
        <v>HIST1H1E</v>
      </c>
      <c r="B6005" s="1" t="s">
        <v>28</v>
      </c>
      <c r="C6005" s="1">
        <v>2.6156728E7</v>
      </c>
      <c r="D6005" s="1" t="s">
        <v>14</v>
      </c>
      <c r="E6005" s="1">
        <v>24.0</v>
      </c>
      <c r="F6005" s="1" t="s">
        <v>6028</v>
      </c>
      <c r="G6005" s="1">
        <v>0.20556762098</v>
      </c>
    </row>
    <row r="6006" ht="15.75" customHeight="1">
      <c r="A6006" s="1" t="str">
        <f t="shared" si="511"/>
        <v>HIST1H1E</v>
      </c>
      <c r="B6006" s="1" t="s">
        <v>28</v>
      </c>
      <c r="C6006" s="1">
        <v>2.6156816E7</v>
      </c>
      <c r="D6006" s="1" t="s">
        <v>14</v>
      </c>
      <c r="E6006" s="1">
        <v>23.0</v>
      </c>
      <c r="F6006" s="1" t="s">
        <v>6029</v>
      </c>
      <c r="G6006" s="1">
        <v>0.61486911712</v>
      </c>
    </row>
    <row r="6007" ht="15.75" customHeight="1">
      <c r="A6007" s="1" t="str">
        <f t="shared" ref="A6007:A6016" si="512">"HIST2H2AC"</f>
        <v>HIST2H2AC</v>
      </c>
      <c r="B6007" s="1" t="s">
        <v>108</v>
      </c>
      <c r="C6007" s="1">
        <v>1.49858582E8</v>
      </c>
      <c r="D6007" s="1" t="s">
        <v>8</v>
      </c>
      <c r="E6007" s="1">
        <v>22.0</v>
      </c>
      <c r="F6007" s="1" t="s">
        <v>6030</v>
      </c>
      <c r="G6007" s="1">
        <v>2.50652156678</v>
      </c>
    </row>
    <row r="6008" ht="15.75" customHeight="1">
      <c r="A6008" s="1" t="str">
        <f t="shared" si="512"/>
        <v>HIST2H2AC</v>
      </c>
      <c r="B6008" s="1" t="s">
        <v>108</v>
      </c>
      <c r="C6008" s="1">
        <v>1.49858592E8</v>
      </c>
      <c r="D6008" s="1" t="s">
        <v>8</v>
      </c>
      <c r="E6008" s="1">
        <v>28.0</v>
      </c>
      <c r="F6008" s="1" t="s">
        <v>6031</v>
      </c>
      <c r="G6008" s="1">
        <v>0.0139194706129</v>
      </c>
    </row>
    <row r="6009" ht="15.75" customHeight="1">
      <c r="A6009" s="1" t="str">
        <f t="shared" si="512"/>
        <v>HIST2H2AC</v>
      </c>
      <c r="B6009" s="1" t="s">
        <v>108</v>
      </c>
      <c r="C6009" s="1">
        <v>1.49858669E8</v>
      </c>
      <c r="D6009" s="1" t="s">
        <v>8</v>
      </c>
      <c r="E6009" s="1">
        <v>21.0</v>
      </c>
      <c r="F6009" s="1" t="s">
        <v>6032</v>
      </c>
      <c r="G6009" s="1">
        <v>0.00977484764073</v>
      </c>
    </row>
    <row r="6010" ht="15.75" customHeight="1">
      <c r="A6010" s="1" t="str">
        <f t="shared" si="512"/>
        <v>HIST2H2AC</v>
      </c>
      <c r="B6010" s="1" t="s">
        <v>108</v>
      </c>
      <c r="C6010" s="1">
        <v>1.49858688E8</v>
      </c>
      <c r="D6010" s="1" t="s">
        <v>8</v>
      </c>
      <c r="E6010" s="1">
        <v>25.0</v>
      </c>
      <c r="F6010" s="1" t="s">
        <v>6033</v>
      </c>
      <c r="G6010" s="1">
        <v>0.0766987880244</v>
      </c>
    </row>
    <row r="6011" ht="15.75" customHeight="1">
      <c r="A6011" s="1" t="str">
        <f t="shared" si="512"/>
        <v>HIST2H2AC</v>
      </c>
      <c r="B6011" s="1" t="s">
        <v>108</v>
      </c>
      <c r="C6011" s="1">
        <v>1.49858531E8</v>
      </c>
      <c r="D6011" s="1" t="s">
        <v>14</v>
      </c>
      <c r="E6011" s="1">
        <v>28.0</v>
      </c>
      <c r="F6011" s="1" t="s">
        <v>6034</v>
      </c>
      <c r="G6011" s="1">
        <v>0.0754187433696</v>
      </c>
    </row>
    <row r="6012" ht="15.75" customHeight="1">
      <c r="A6012" s="1" t="str">
        <f t="shared" si="512"/>
        <v>HIST2H2AC</v>
      </c>
      <c r="B6012" s="1" t="s">
        <v>108</v>
      </c>
      <c r="C6012" s="1">
        <v>1.49858546E8</v>
      </c>
      <c r="D6012" s="1" t="s">
        <v>14</v>
      </c>
      <c r="E6012" s="1">
        <v>26.0</v>
      </c>
      <c r="F6012" s="1" t="s">
        <v>6035</v>
      </c>
      <c r="G6012" s="1">
        <v>0.237390543242</v>
      </c>
    </row>
    <row r="6013" ht="15.75" customHeight="1">
      <c r="A6013" s="1" t="str">
        <f t="shared" si="512"/>
        <v>HIST2H2AC</v>
      </c>
      <c r="B6013" s="1" t="s">
        <v>108</v>
      </c>
      <c r="C6013" s="1">
        <v>1.49858554E8</v>
      </c>
      <c r="D6013" s="1" t="s">
        <v>14</v>
      </c>
      <c r="E6013" s="1">
        <v>24.0</v>
      </c>
      <c r="F6013" s="1" t="s">
        <v>6036</v>
      </c>
      <c r="G6013" s="1">
        <v>0.256087889974</v>
      </c>
    </row>
    <row r="6014" ht="15.75" customHeight="1">
      <c r="A6014" s="1" t="str">
        <f t="shared" si="512"/>
        <v>HIST2H2AC</v>
      </c>
      <c r="B6014" s="1" t="s">
        <v>108</v>
      </c>
      <c r="C6014" s="1">
        <v>1.49858659E8</v>
      </c>
      <c r="D6014" s="1" t="s">
        <v>14</v>
      </c>
      <c r="E6014" s="1">
        <v>24.0</v>
      </c>
      <c r="F6014" s="1" t="s">
        <v>6037</v>
      </c>
      <c r="G6014" s="1">
        <v>0.162621552681</v>
      </c>
    </row>
    <row r="6015" ht="15.75" customHeight="1">
      <c r="A6015" s="1" t="str">
        <f t="shared" si="512"/>
        <v>HIST2H2AC</v>
      </c>
      <c r="B6015" s="1" t="s">
        <v>108</v>
      </c>
      <c r="C6015" s="1">
        <v>1.49858686E8</v>
      </c>
      <c r="D6015" s="1" t="s">
        <v>14</v>
      </c>
      <c r="E6015" s="1">
        <v>22.0</v>
      </c>
      <c r="F6015" s="1" t="s">
        <v>6038</v>
      </c>
      <c r="G6015" s="1">
        <v>0.0296321391966</v>
      </c>
    </row>
    <row r="6016" ht="15.75" customHeight="1">
      <c r="A6016" s="1" t="str">
        <f t="shared" si="512"/>
        <v>HIST2H2AC</v>
      </c>
      <c r="B6016" s="1" t="s">
        <v>108</v>
      </c>
      <c r="C6016" s="1">
        <v>1.4985851E8</v>
      </c>
      <c r="D6016" s="1" t="s">
        <v>8</v>
      </c>
      <c r="E6016" s="1">
        <v>24.0</v>
      </c>
      <c r="F6016" s="1" t="s">
        <v>6039</v>
      </c>
      <c r="G6016" s="1">
        <v>0.0243347999199</v>
      </c>
    </row>
    <row r="6017" ht="15.75" customHeight="1">
      <c r="A6017" s="1" t="str">
        <f t="shared" ref="A6017:A6026" si="513">"HIST2H3A"</f>
        <v>HIST2H3A</v>
      </c>
      <c r="B6017" s="1" t="s">
        <v>108</v>
      </c>
      <c r="C6017" s="1">
        <v>1.49824178E8</v>
      </c>
      <c r="D6017" s="1" t="s">
        <v>8</v>
      </c>
      <c r="E6017" s="1">
        <v>22.0</v>
      </c>
      <c r="F6017" s="1" t="s">
        <v>6040</v>
      </c>
      <c r="G6017" s="1">
        <v>1.13036548214</v>
      </c>
    </row>
    <row r="6018" ht="15.75" customHeight="1">
      <c r="A6018" s="1" t="str">
        <f t="shared" si="513"/>
        <v>HIST2H3A</v>
      </c>
      <c r="B6018" s="1" t="s">
        <v>108</v>
      </c>
      <c r="C6018" s="1">
        <v>1.49824156E8</v>
      </c>
      <c r="D6018" s="1" t="s">
        <v>14</v>
      </c>
      <c r="E6018" s="1">
        <v>23.0</v>
      </c>
      <c r="F6018" s="1" t="s">
        <v>6041</v>
      </c>
      <c r="G6018" s="1">
        <v>0.0699811506269</v>
      </c>
    </row>
    <row r="6019" ht="15.75" customHeight="1">
      <c r="A6019" s="1" t="str">
        <f t="shared" si="513"/>
        <v>HIST2H3A</v>
      </c>
      <c r="B6019" s="1" t="s">
        <v>108</v>
      </c>
      <c r="C6019" s="1">
        <v>1.49824198E8</v>
      </c>
      <c r="D6019" s="1" t="s">
        <v>8</v>
      </c>
      <c r="E6019" s="1">
        <v>25.0</v>
      </c>
      <c r="F6019" s="1" t="s">
        <v>6042</v>
      </c>
      <c r="G6019" s="1">
        <v>0.963150314467</v>
      </c>
    </row>
    <row r="6020" ht="15.75" customHeight="1">
      <c r="A6020" s="1" t="str">
        <f t="shared" si="513"/>
        <v>HIST2H3A</v>
      </c>
      <c r="B6020" s="1" t="s">
        <v>108</v>
      </c>
      <c r="C6020" s="1">
        <v>1.49824366E8</v>
      </c>
      <c r="D6020" s="1" t="s">
        <v>14</v>
      </c>
      <c r="E6020" s="1">
        <v>24.0</v>
      </c>
      <c r="F6020" s="1" t="s">
        <v>6043</v>
      </c>
      <c r="G6020" s="1">
        <v>0.0962349487577</v>
      </c>
    </row>
    <row r="6021" ht="15.75" customHeight="1">
      <c r="A6021" s="1" t="str">
        <f t="shared" si="513"/>
        <v>HIST2H3A</v>
      </c>
      <c r="B6021" s="1" t="s">
        <v>108</v>
      </c>
      <c r="C6021" s="1">
        <v>1.49824256E8</v>
      </c>
      <c r="D6021" s="1" t="s">
        <v>14</v>
      </c>
      <c r="E6021" s="1">
        <v>24.0</v>
      </c>
      <c r="F6021" s="1" t="s">
        <v>6044</v>
      </c>
      <c r="G6021" s="1">
        <v>0.906484203397</v>
      </c>
    </row>
    <row r="6022" ht="15.75" customHeight="1">
      <c r="A6022" s="1" t="str">
        <f t="shared" si="513"/>
        <v>HIST2H3A</v>
      </c>
      <c r="B6022" s="1" t="s">
        <v>108</v>
      </c>
      <c r="C6022" s="1">
        <v>1.49824352E8</v>
      </c>
      <c r="D6022" s="1" t="s">
        <v>8</v>
      </c>
      <c r="E6022" s="1">
        <v>24.0</v>
      </c>
      <c r="F6022" s="1" t="s">
        <v>6045</v>
      </c>
      <c r="G6022" s="1">
        <v>0.0932924999283</v>
      </c>
    </row>
    <row r="6023" ht="15.75" customHeight="1">
      <c r="A6023" s="1" t="str">
        <f t="shared" si="513"/>
        <v>HIST2H3A</v>
      </c>
      <c r="B6023" s="1" t="s">
        <v>108</v>
      </c>
      <c r="C6023" s="1">
        <v>1.49824209E8</v>
      </c>
      <c r="D6023" s="1" t="s">
        <v>14</v>
      </c>
      <c r="E6023" s="1">
        <v>26.0</v>
      </c>
      <c r="F6023" s="1" t="s">
        <v>6046</v>
      </c>
      <c r="G6023" s="1">
        <v>0.0726797061128</v>
      </c>
    </row>
    <row r="6024" ht="15.75" customHeight="1">
      <c r="A6024" s="1" t="str">
        <f t="shared" si="513"/>
        <v>HIST2H3A</v>
      </c>
      <c r="B6024" s="1" t="s">
        <v>108</v>
      </c>
      <c r="C6024" s="1">
        <v>1.49824193E8</v>
      </c>
      <c r="D6024" s="1" t="s">
        <v>14</v>
      </c>
      <c r="E6024" s="1">
        <v>25.0</v>
      </c>
      <c r="F6024" s="1" t="s">
        <v>6047</v>
      </c>
      <c r="G6024" s="1">
        <v>0.0779651010355</v>
      </c>
    </row>
    <row r="6025" ht="15.75" customHeight="1">
      <c r="A6025" s="1" t="str">
        <f t="shared" si="513"/>
        <v>HIST2H3A</v>
      </c>
      <c r="B6025" s="1" t="s">
        <v>108</v>
      </c>
      <c r="C6025" s="1">
        <v>1.49824163E8</v>
      </c>
      <c r="D6025" s="1" t="s">
        <v>14</v>
      </c>
      <c r="E6025" s="1">
        <v>21.0</v>
      </c>
      <c r="F6025" s="1" t="s">
        <v>6048</v>
      </c>
      <c r="G6025" s="1">
        <v>0.15067750349</v>
      </c>
    </row>
    <row r="6026" ht="15.75" customHeight="1">
      <c r="A6026" s="1" t="str">
        <f t="shared" si="513"/>
        <v>HIST2H3A</v>
      </c>
      <c r="B6026" s="1" t="s">
        <v>108</v>
      </c>
      <c r="C6026" s="1">
        <v>1.49824219E8</v>
      </c>
      <c r="D6026" s="1" t="s">
        <v>14</v>
      </c>
      <c r="E6026" s="1">
        <v>27.0</v>
      </c>
      <c r="F6026" s="1" t="s">
        <v>6049</v>
      </c>
      <c r="G6026" s="1">
        <v>0.00232355052028</v>
      </c>
    </row>
    <row r="6027" ht="15.75" customHeight="1">
      <c r="A6027" s="1" t="str">
        <f t="shared" ref="A6027:A6036" si="514">"HIST2H3C"</f>
        <v>HIST2H3C</v>
      </c>
      <c r="B6027" s="1" t="s">
        <v>108</v>
      </c>
      <c r="C6027" s="1">
        <v>1.49812578E8</v>
      </c>
      <c r="D6027" s="1" t="s">
        <v>8</v>
      </c>
      <c r="E6027" s="1">
        <v>24.0</v>
      </c>
      <c r="F6027" s="1" t="s">
        <v>6043</v>
      </c>
      <c r="G6027" s="1">
        <v>0.116895633426</v>
      </c>
    </row>
    <row r="6028" ht="15.75" customHeight="1">
      <c r="A6028" s="1" t="str">
        <f t="shared" si="514"/>
        <v>HIST2H3C</v>
      </c>
      <c r="B6028" s="1" t="s">
        <v>108</v>
      </c>
      <c r="C6028" s="1">
        <v>1.49812735E8</v>
      </c>
      <c r="D6028" s="1" t="s">
        <v>8</v>
      </c>
      <c r="E6028" s="1">
        <v>26.0</v>
      </c>
      <c r="F6028" s="1" t="s">
        <v>6046</v>
      </c>
      <c r="G6028" s="1">
        <v>0.0882833148764</v>
      </c>
    </row>
    <row r="6029" ht="15.75" customHeight="1">
      <c r="A6029" s="1" t="str">
        <f t="shared" si="514"/>
        <v>HIST2H3C</v>
      </c>
      <c r="B6029" s="1" t="s">
        <v>108</v>
      </c>
      <c r="C6029" s="1">
        <v>1.49812751E8</v>
      </c>
      <c r="D6029" s="1" t="s">
        <v>8</v>
      </c>
      <c r="E6029" s="1">
        <v>25.0</v>
      </c>
      <c r="F6029" s="1" t="s">
        <v>6047</v>
      </c>
      <c r="G6029" s="1">
        <v>0.0947034314283</v>
      </c>
    </row>
    <row r="6030" ht="15.75" customHeight="1">
      <c r="A6030" s="1" t="str">
        <f t="shared" si="514"/>
        <v>HIST2H3C</v>
      </c>
      <c r="B6030" s="1" t="s">
        <v>108</v>
      </c>
      <c r="C6030" s="1">
        <v>1.49812788E8</v>
      </c>
      <c r="D6030" s="1" t="s">
        <v>8</v>
      </c>
      <c r="E6030" s="1">
        <v>23.0</v>
      </c>
      <c r="F6030" s="1" t="s">
        <v>6041</v>
      </c>
      <c r="G6030" s="1">
        <v>0.0850054064144</v>
      </c>
    </row>
    <row r="6031" ht="15.75" customHeight="1">
      <c r="A6031" s="1" t="str">
        <f t="shared" si="514"/>
        <v>HIST2H3C</v>
      </c>
      <c r="B6031" s="1" t="s">
        <v>108</v>
      </c>
      <c r="C6031" s="1">
        <v>1.49812556E8</v>
      </c>
      <c r="D6031" s="1" t="s">
        <v>14</v>
      </c>
      <c r="E6031" s="1">
        <v>24.0</v>
      </c>
      <c r="F6031" s="1" t="s">
        <v>6050</v>
      </c>
      <c r="G6031" s="1">
        <v>0.37805765171</v>
      </c>
    </row>
    <row r="6032" ht="15.75" customHeight="1">
      <c r="A6032" s="1" t="str">
        <f t="shared" si="514"/>
        <v>HIST2H3C</v>
      </c>
      <c r="B6032" s="1" t="s">
        <v>108</v>
      </c>
      <c r="C6032" s="1">
        <v>1.49812592E8</v>
      </c>
      <c r="D6032" s="1" t="s">
        <v>14</v>
      </c>
      <c r="E6032" s="1">
        <v>24.0</v>
      </c>
      <c r="F6032" s="1" t="s">
        <v>6045</v>
      </c>
      <c r="G6032" s="1">
        <v>0.11332147015</v>
      </c>
    </row>
    <row r="6033" ht="15.75" customHeight="1">
      <c r="A6033" s="1" t="str">
        <f t="shared" si="514"/>
        <v>HIST2H3C</v>
      </c>
      <c r="B6033" s="1" t="s">
        <v>108</v>
      </c>
      <c r="C6033" s="1">
        <v>1.49812661E8</v>
      </c>
      <c r="D6033" s="1" t="s">
        <v>14</v>
      </c>
      <c r="E6033" s="1">
        <v>24.0</v>
      </c>
      <c r="F6033" s="1" t="s">
        <v>6051</v>
      </c>
      <c r="G6033" s="1">
        <v>0.165517664894</v>
      </c>
    </row>
    <row r="6034" ht="15.75" customHeight="1">
      <c r="A6034" s="1" t="str">
        <f t="shared" si="514"/>
        <v>HIST2H3C</v>
      </c>
      <c r="B6034" s="1" t="s">
        <v>108</v>
      </c>
      <c r="C6034" s="1">
        <v>1.49812723E8</v>
      </c>
      <c r="D6034" s="1" t="s">
        <v>14</v>
      </c>
      <c r="E6034" s="1">
        <v>22.0</v>
      </c>
      <c r="F6034" s="1" t="s">
        <v>6052</v>
      </c>
      <c r="G6034" s="1">
        <v>0.457027220457</v>
      </c>
    </row>
    <row r="6035" ht="15.75" customHeight="1">
      <c r="A6035" s="1" t="str">
        <f t="shared" si="514"/>
        <v>HIST2H3C</v>
      </c>
      <c r="B6035" s="1" t="s">
        <v>108</v>
      </c>
      <c r="C6035" s="1">
        <v>1.49812766E8</v>
      </c>
      <c r="D6035" s="1" t="s">
        <v>14</v>
      </c>
      <c r="E6035" s="1">
        <v>22.0</v>
      </c>
      <c r="F6035" s="1" t="s">
        <v>6040</v>
      </c>
      <c r="G6035" s="1">
        <v>1.37304368884</v>
      </c>
    </row>
    <row r="6036" ht="15.75" customHeight="1">
      <c r="A6036" s="1" t="str">
        <f t="shared" si="514"/>
        <v>HIST2H3C</v>
      </c>
      <c r="B6036" s="1" t="s">
        <v>108</v>
      </c>
      <c r="C6036" s="1">
        <v>1.49812746E8</v>
      </c>
      <c r="D6036" s="1" t="s">
        <v>14</v>
      </c>
      <c r="E6036" s="1">
        <v>25.0</v>
      </c>
      <c r="F6036" s="1" t="s">
        <v>6042</v>
      </c>
      <c r="G6036" s="1">
        <v>1.16992909071</v>
      </c>
    </row>
    <row r="6037" ht="15.75" customHeight="1">
      <c r="A6037" s="1" t="str">
        <f t="shared" ref="A6037:A6046" si="515">"HJURP"</f>
        <v>HJURP</v>
      </c>
      <c r="B6037" s="1" t="s">
        <v>256</v>
      </c>
      <c r="C6037" s="1">
        <v>2.34763177E8</v>
      </c>
      <c r="D6037" s="1" t="s">
        <v>14</v>
      </c>
      <c r="E6037" s="1">
        <v>24.0</v>
      </c>
      <c r="F6037" s="1" t="s">
        <v>6053</v>
      </c>
      <c r="G6037" s="1">
        <v>0.81954350903</v>
      </c>
    </row>
    <row r="6038" ht="15.75" customHeight="1">
      <c r="A6038" s="1" t="str">
        <f t="shared" si="515"/>
        <v>HJURP</v>
      </c>
      <c r="B6038" s="1" t="s">
        <v>256</v>
      </c>
      <c r="C6038" s="1">
        <v>2.34763117E8</v>
      </c>
      <c r="D6038" s="1" t="s">
        <v>8</v>
      </c>
      <c r="E6038" s="1">
        <v>23.0</v>
      </c>
      <c r="F6038" s="1" t="s">
        <v>6054</v>
      </c>
      <c r="G6038" s="1">
        <v>0.658433074622</v>
      </c>
    </row>
    <row r="6039" ht="15.75" customHeight="1">
      <c r="A6039" s="1" t="str">
        <f t="shared" si="515"/>
        <v>HJURP</v>
      </c>
      <c r="B6039" s="1" t="s">
        <v>256</v>
      </c>
      <c r="C6039" s="1">
        <v>2.34763252E8</v>
      </c>
      <c r="D6039" s="1" t="s">
        <v>14</v>
      </c>
      <c r="E6039" s="1">
        <v>24.0</v>
      </c>
      <c r="F6039" s="1" t="s">
        <v>6055</v>
      </c>
      <c r="G6039" s="1">
        <v>0.0132958443645</v>
      </c>
    </row>
    <row r="6040" ht="15.75" customHeight="1">
      <c r="A6040" s="1" t="str">
        <f t="shared" si="515"/>
        <v>HJURP</v>
      </c>
      <c r="B6040" s="1" t="s">
        <v>256</v>
      </c>
      <c r="C6040" s="1">
        <v>2.34763028E8</v>
      </c>
      <c r="D6040" s="1" t="s">
        <v>8</v>
      </c>
      <c r="E6040" s="1">
        <v>24.0</v>
      </c>
      <c r="F6040" s="1" t="s">
        <v>6056</v>
      </c>
      <c r="G6040" s="1">
        <v>0.70063402818</v>
      </c>
    </row>
    <row r="6041" ht="15.75" customHeight="1">
      <c r="A6041" s="1" t="str">
        <f t="shared" si="515"/>
        <v>HJURP</v>
      </c>
      <c r="B6041" s="1" t="s">
        <v>256</v>
      </c>
      <c r="C6041" s="1">
        <v>2.34763053E8</v>
      </c>
      <c r="D6041" s="1" t="s">
        <v>8</v>
      </c>
      <c r="E6041" s="1">
        <v>24.0</v>
      </c>
      <c r="F6041" s="1" t="s">
        <v>6057</v>
      </c>
      <c r="G6041" s="1">
        <v>0.381563739619</v>
      </c>
    </row>
    <row r="6042" ht="15.75" customHeight="1">
      <c r="A6042" s="1" t="str">
        <f t="shared" si="515"/>
        <v>HJURP</v>
      </c>
      <c r="B6042" s="1" t="s">
        <v>256</v>
      </c>
      <c r="C6042" s="1">
        <v>2.34762924E8</v>
      </c>
      <c r="D6042" s="1" t="s">
        <v>8</v>
      </c>
      <c r="E6042" s="1">
        <v>24.0</v>
      </c>
      <c r="F6042" s="1" t="s">
        <v>6058</v>
      </c>
      <c r="G6042" s="1">
        <v>0.319981743528</v>
      </c>
    </row>
    <row r="6043" ht="15.75" customHeight="1">
      <c r="A6043" s="1" t="str">
        <f t="shared" si="515"/>
        <v>HJURP</v>
      </c>
      <c r="B6043" s="1" t="s">
        <v>256</v>
      </c>
      <c r="C6043" s="1">
        <v>2.34762951E8</v>
      </c>
      <c r="D6043" s="1" t="s">
        <v>8</v>
      </c>
      <c r="E6043" s="1">
        <v>24.0</v>
      </c>
      <c r="F6043" s="1" t="s">
        <v>6059</v>
      </c>
      <c r="G6043" s="1">
        <v>0.812140352619</v>
      </c>
    </row>
    <row r="6044" ht="15.75" customHeight="1">
      <c r="A6044" s="1" t="str">
        <f t="shared" si="515"/>
        <v>HJURP</v>
      </c>
      <c r="B6044" s="1" t="s">
        <v>256</v>
      </c>
      <c r="C6044" s="1">
        <v>2.34763148E8</v>
      </c>
      <c r="D6044" s="1" t="s">
        <v>14</v>
      </c>
      <c r="E6044" s="1">
        <v>24.0</v>
      </c>
      <c r="F6044" s="1" t="s">
        <v>6060</v>
      </c>
      <c r="G6044" s="1">
        <v>0.952564877657</v>
      </c>
    </row>
    <row r="6045" ht="15.75" customHeight="1">
      <c r="A6045" s="1" t="str">
        <f t="shared" si="515"/>
        <v>HJURP</v>
      </c>
      <c r="B6045" s="1" t="s">
        <v>256</v>
      </c>
      <c r="C6045" s="1">
        <v>2.34763001E8</v>
      </c>
      <c r="D6045" s="1" t="s">
        <v>8</v>
      </c>
      <c r="E6045" s="1">
        <v>24.0</v>
      </c>
      <c r="F6045" s="1" t="s">
        <v>6061</v>
      </c>
      <c r="G6045" s="1">
        <v>0.4981888528</v>
      </c>
    </row>
    <row r="6046" ht="15.75" customHeight="1">
      <c r="A6046" s="1" t="str">
        <f t="shared" si="515"/>
        <v>HJURP</v>
      </c>
      <c r="B6046" s="1" t="s">
        <v>256</v>
      </c>
      <c r="C6046" s="1">
        <v>2.34762977E8</v>
      </c>
      <c r="D6046" s="1" t="s">
        <v>8</v>
      </c>
      <c r="E6046" s="1">
        <v>23.0</v>
      </c>
      <c r="F6046" s="1" t="s">
        <v>6062</v>
      </c>
      <c r="G6046" s="1">
        <v>1.22789161331</v>
      </c>
    </row>
    <row r="6047" ht="15.75" customHeight="1">
      <c r="A6047" s="1" t="str">
        <f t="shared" ref="A6047:A6056" si="516">"HK2"</f>
        <v>HK2</v>
      </c>
      <c r="B6047" s="1" t="s">
        <v>256</v>
      </c>
      <c r="C6047" s="1">
        <v>7.5061288E7</v>
      </c>
      <c r="D6047" s="1" t="s">
        <v>14</v>
      </c>
      <c r="E6047" s="1">
        <v>24.0</v>
      </c>
      <c r="F6047" s="1" t="s">
        <v>6063</v>
      </c>
      <c r="G6047" s="1">
        <v>0.99688180052</v>
      </c>
    </row>
    <row r="6048" ht="15.75" customHeight="1">
      <c r="A6048" s="1" t="str">
        <f t="shared" si="516"/>
        <v>HK2</v>
      </c>
      <c r="B6048" s="1" t="s">
        <v>256</v>
      </c>
      <c r="C6048" s="1">
        <v>7.506123E7</v>
      </c>
      <c r="D6048" s="1" t="s">
        <v>14</v>
      </c>
      <c r="E6048" s="1">
        <v>23.0</v>
      </c>
      <c r="F6048" s="1" t="s">
        <v>6064</v>
      </c>
      <c r="G6048" s="1">
        <v>0.711540458067</v>
      </c>
    </row>
    <row r="6049" ht="15.75" customHeight="1">
      <c r="A6049" s="1" t="str">
        <f t="shared" si="516"/>
        <v>HK2</v>
      </c>
      <c r="B6049" s="1" t="s">
        <v>256</v>
      </c>
      <c r="C6049" s="1">
        <v>7.5061167E7</v>
      </c>
      <c r="D6049" s="1" t="s">
        <v>14</v>
      </c>
      <c r="E6049" s="1">
        <v>24.0</v>
      </c>
      <c r="F6049" s="1" t="s">
        <v>6065</v>
      </c>
      <c r="G6049" s="1">
        <v>0.0164488683672</v>
      </c>
    </row>
    <row r="6050" ht="15.75" customHeight="1">
      <c r="A6050" s="1" t="str">
        <f t="shared" si="516"/>
        <v>HK2</v>
      </c>
      <c r="B6050" s="1" t="s">
        <v>256</v>
      </c>
      <c r="C6050" s="1">
        <v>7.506128E7</v>
      </c>
      <c r="D6050" s="1" t="s">
        <v>14</v>
      </c>
      <c r="E6050" s="1">
        <v>23.0</v>
      </c>
      <c r="F6050" s="1" t="s">
        <v>6066</v>
      </c>
      <c r="G6050" s="1">
        <v>0.773236281788</v>
      </c>
    </row>
    <row r="6051" ht="15.75" customHeight="1">
      <c r="A6051" s="1" t="str">
        <f t="shared" si="516"/>
        <v>HK2</v>
      </c>
      <c r="B6051" s="1" t="s">
        <v>256</v>
      </c>
      <c r="C6051" s="1">
        <v>7.5061232E7</v>
      </c>
      <c r="D6051" s="1" t="s">
        <v>8</v>
      </c>
      <c r="E6051" s="1">
        <v>23.0</v>
      </c>
      <c r="F6051" s="1" t="s">
        <v>6067</v>
      </c>
      <c r="G6051" s="1">
        <v>0.511325199905</v>
      </c>
    </row>
    <row r="6052" ht="15.75" customHeight="1">
      <c r="A6052" s="1" t="str">
        <f t="shared" si="516"/>
        <v>HK2</v>
      </c>
      <c r="B6052" s="1" t="s">
        <v>256</v>
      </c>
      <c r="C6052" s="1">
        <v>7.5061217E7</v>
      </c>
      <c r="D6052" s="1" t="s">
        <v>8</v>
      </c>
      <c r="E6052" s="1">
        <v>24.0</v>
      </c>
      <c r="F6052" s="1" t="s">
        <v>6068</v>
      </c>
      <c r="G6052" s="1">
        <v>-0.0443935284923</v>
      </c>
    </row>
    <row r="6053" ht="15.75" customHeight="1">
      <c r="A6053" s="1" t="str">
        <f t="shared" si="516"/>
        <v>HK2</v>
      </c>
      <c r="B6053" s="1" t="s">
        <v>256</v>
      </c>
      <c r="C6053" s="1">
        <v>7.5061191E7</v>
      </c>
      <c r="D6053" s="1" t="s">
        <v>8</v>
      </c>
      <c r="E6053" s="1">
        <v>22.0</v>
      </c>
      <c r="F6053" s="1" t="s">
        <v>6069</v>
      </c>
      <c r="G6053" s="1">
        <v>0.153923572606</v>
      </c>
    </row>
    <row r="6054" ht="15.75" customHeight="1">
      <c r="A6054" s="1" t="str">
        <f t="shared" si="516"/>
        <v>HK2</v>
      </c>
      <c r="B6054" s="1" t="s">
        <v>256</v>
      </c>
      <c r="C6054" s="1">
        <v>7.5061095E7</v>
      </c>
      <c r="D6054" s="1" t="s">
        <v>8</v>
      </c>
      <c r="E6054" s="1">
        <v>22.0</v>
      </c>
      <c r="F6054" s="1" t="s">
        <v>6070</v>
      </c>
      <c r="G6054" s="1">
        <v>1.22988191769</v>
      </c>
    </row>
    <row r="6055" ht="15.75" customHeight="1">
      <c r="A6055" s="1" t="str">
        <f t="shared" si="516"/>
        <v>HK2</v>
      </c>
      <c r="B6055" s="1" t="s">
        <v>256</v>
      </c>
      <c r="C6055" s="1">
        <v>7.5061153E7</v>
      </c>
      <c r="D6055" s="1" t="s">
        <v>14</v>
      </c>
      <c r="E6055" s="1">
        <v>23.0</v>
      </c>
      <c r="F6055" s="1" t="s">
        <v>6071</v>
      </c>
      <c r="G6055" s="1">
        <v>0.580567019431</v>
      </c>
    </row>
    <row r="6056" ht="15.75" customHeight="1">
      <c r="A6056" s="1" t="str">
        <f t="shared" si="516"/>
        <v>HK2</v>
      </c>
      <c r="B6056" s="1" t="s">
        <v>256</v>
      </c>
      <c r="C6056" s="1">
        <v>7.506122E7</v>
      </c>
      <c r="D6056" s="1" t="s">
        <v>14</v>
      </c>
      <c r="E6056" s="1">
        <v>24.0</v>
      </c>
      <c r="F6056" s="1" t="s">
        <v>6072</v>
      </c>
      <c r="G6056" s="1">
        <v>0.728437999607</v>
      </c>
    </row>
    <row r="6057" ht="15.75" customHeight="1">
      <c r="A6057" s="1" t="str">
        <f t="shared" ref="A6057:A6066" si="517">"HMG20B"</f>
        <v>HMG20B</v>
      </c>
      <c r="B6057" s="1" t="s">
        <v>277</v>
      </c>
      <c r="C6057" s="1">
        <v>3573046.0</v>
      </c>
      <c r="D6057" s="1" t="s">
        <v>8</v>
      </c>
      <c r="E6057" s="1">
        <v>24.0</v>
      </c>
      <c r="F6057" s="1" t="s">
        <v>6073</v>
      </c>
      <c r="G6057" s="1">
        <v>0.0830303355752</v>
      </c>
    </row>
    <row r="6058" ht="15.75" customHeight="1">
      <c r="A6058" s="1" t="str">
        <f t="shared" si="517"/>
        <v>HMG20B</v>
      </c>
      <c r="B6058" s="1" t="s">
        <v>277</v>
      </c>
      <c r="C6058" s="1">
        <v>3572967.0</v>
      </c>
      <c r="D6058" s="1" t="s">
        <v>14</v>
      </c>
      <c r="E6058" s="1">
        <v>23.0</v>
      </c>
      <c r="F6058" s="1" t="s">
        <v>6074</v>
      </c>
      <c r="G6058" s="1">
        <v>0.890304551134</v>
      </c>
    </row>
    <row r="6059" ht="15.75" customHeight="1">
      <c r="A6059" s="1" t="str">
        <f t="shared" si="517"/>
        <v>HMG20B</v>
      </c>
      <c r="B6059" s="1" t="s">
        <v>277</v>
      </c>
      <c r="C6059" s="1">
        <v>3572950.0</v>
      </c>
      <c r="D6059" s="1" t="s">
        <v>14</v>
      </c>
      <c r="E6059" s="1">
        <v>24.0</v>
      </c>
      <c r="F6059" s="1" t="s">
        <v>6075</v>
      </c>
      <c r="G6059" s="1">
        <v>0.751545812582</v>
      </c>
    </row>
    <row r="6060" ht="15.75" customHeight="1">
      <c r="A6060" s="1" t="str">
        <f t="shared" si="517"/>
        <v>HMG20B</v>
      </c>
      <c r="B6060" s="1" t="s">
        <v>277</v>
      </c>
      <c r="C6060" s="1">
        <v>3572928.0</v>
      </c>
      <c r="D6060" s="1" t="s">
        <v>14</v>
      </c>
      <c r="E6060" s="1">
        <v>24.0</v>
      </c>
      <c r="F6060" s="1" t="s">
        <v>6076</v>
      </c>
      <c r="G6060" s="1">
        <v>0.0273893895107</v>
      </c>
    </row>
    <row r="6061" ht="15.75" customHeight="1">
      <c r="A6061" s="1" t="str">
        <f t="shared" si="517"/>
        <v>HMG20B</v>
      </c>
      <c r="B6061" s="1" t="s">
        <v>277</v>
      </c>
      <c r="C6061" s="1">
        <v>3573209.0</v>
      </c>
      <c r="D6061" s="1" t="s">
        <v>8</v>
      </c>
      <c r="E6061" s="1">
        <v>24.0</v>
      </c>
      <c r="F6061" s="1" t="s">
        <v>6077</v>
      </c>
      <c r="G6061" s="1">
        <v>0.382550266947</v>
      </c>
    </row>
    <row r="6062" ht="15.75" customHeight="1">
      <c r="A6062" s="1" t="str">
        <f t="shared" si="517"/>
        <v>HMG20B</v>
      </c>
      <c r="B6062" s="1" t="s">
        <v>277</v>
      </c>
      <c r="C6062" s="1">
        <v>3573138.0</v>
      </c>
      <c r="D6062" s="1" t="s">
        <v>8</v>
      </c>
      <c r="E6062" s="1">
        <v>24.0</v>
      </c>
      <c r="F6062" s="1" t="s">
        <v>6078</v>
      </c>
      <c r="G6062" s="1">
        <v>0.887860674161</v>
      </c>
    </row>
    <row r="6063" ht="15.75" customHeight="1">
      <c r="A6063" s="1" t="str">
        <f t="shared" si="517"/>
        <v>HMG20B</v>
      </c>
      <c r="B6063" s="1" t="s">
        <v>277</v>
      </c>
      <c r="C6063" s="1">
        <v>3573115.0</v>
      </c>
      <c r="D6063" s="1" t="s">
        <v>8</v>
      </c>
      <c r="E6063" s="1">
        <v>23.0</v>
      </c>
      <c r="F6063" s="1" t="s">
        <v>6079</v>
      </c>
      <c r="G6063" s="1">
        <v>0.0335774665292</v>
      </c>
    </row>
    <row r="6064" ht="15.75" customHeight="1">
      <c r="A6064" s="1" t="str">
        <f t="shared" si="517"/>
        <v>HMG20B</v>
      </c>
      <c r="B6064" s="1" t="s">
        <v>277</v>
      </c>
      <c r="C6064" s="1">
        <v>3573094.0</v>
      </c>
      <c r="D6064" s="1" t="s">
        <v>8</v>
      </c>
      <c r="E6064" s="1">
        <v>22.0</v>
      </c>
      <c r="F6064" s="1" t="s">
        <v>6080</v>
      </c>
      <c r="G6064" s="1">
        <v>-0.0881018682439</v>
      </c>
    </row>
    <row r="6065" ht="15.75" customHeight="1">
      <c r="A6065" s="1" t="str">
        <f t="shared" si="517"/>
        <v>HMG20B</v>
      </c>
      <c r="B6065" s="1" t="s">
        <v>277</v>
      </c>
      <c r="C6065" s="1">
        <v>3573204.0</v>
      </c>
      <c r="D6065" s="1" t="s">
        <v>14</v>
      </c>
      <c r="E6065" s="1">
        <v>23.0</v>
      </c>
      <c r="F6065" s="1" t="s">
        <v>6081</v>
      </c>
      <c r="G6065" s="1">
        <v>1.22183477471</v>
      </c>
    </row>
    <row r="6066" ht="15.75" customHeight="1">
      <c r="A6066" s="1" t="str">
        <f t="shared" si="517"/>
        <v>HMG20B</v>
      </c>
      <c r="B6066" s="1" t="s">
        <v>277</v>
      </c>
      <c r="C6066" s="1">
        <v>3573188.0</v>
      </c>
      <c r="D6066" s="1" t="s">
        <v>14</v>
      </c>
      <c r="E6066" s="1">
        <v>24.0</v>
      </c>
      <c r="F6066" s="1" t="s">
        <v>6082</v>
      </c>
      <c r="G6066" s="1">
        <v>0.131124384618</v>
      </c>
    </row>
    <row r="6067" ht="15.75" customHeight="1">
      <c r="A6067" s="1" t="str">
        <f t="shared" ref="A6067:A6086" si="518">"HMGCR"</f>
        <v>HMGCR</v>
      </c>
      <c r="B6067" s="1" t="s">
        <v>987</v>
      </c>
      <c r="C6067" s="1">
        <v>7.4632237E7</v>
      </c>
      <c r="D6067" s="1" t="s">
        <v>14</v>
      </c>
      <c r="E6067" s="1">
        <v>23.0</v>
      </c>
      <c r="F6067" s="1" t="s">
        <v>6083</v>
      </c>
      <c r="G6067" s="1">
        <v>0.0290169087363</v>
      </c>
    </row>
    <row r="6068" ht="15.75" customHeight="1">
      <c r="A6068" s="1" t="str">
        <f t="shared" si="518"/>
        <v>HMGCR</v>
      </c>
      <c r="B6068" s="1" t="s">
        <v>987</v>
      </c>
      <c r="C6068" s="1">
        <v>7.4632286E7</v>
      </c>
      <c r="D6068" s="1" t="s">
        <v>8</v>
      </c>
      <c r="E6068" s="1">
        <v>23.0</v>
      </c>
      <c r="F6068" s="1" t="s">
        <v>6084</v>
      </c>
      <c r="G6068" s="1">
        <v>-0.00145258392095</v>
      </c>
    </row>
    <row r="6069" ht="15.75" customHeight="1">
      <c r="A6069" s="1" t="str">
        <f t="shared" si="518"/>
        <v>HMGCR</v>
      </c>
      <c r="B6069" s="1" t="s">
        <v>987</v>
      </c>
      <c r="C6069" s="1">
        <v>7.463234E7</v>
      </c>
      <c r="D6069" s="1" t="s">
        <v>8</v>
      </c>
      <c r="E6069" s="1">
        <v>24.0</v>
      </c>
      <c r="F6069" s="1" t="s">
        <v>6085</v>
      </c>
      <c r="G6069" s="1">
        <v>0.0246176769287</v>
      </c>
    </row>
    <row r="6070" ht="15.75" customHeight="1">
      <c r="A6070" s="1" t="str">
        <f t="shared" si="518"/>
        <v>HMGCR</v>
      </c>
      <c r="B6070" s="1" t="s">
        <v>987</v>
      </c>
      <c r="C6070" s="1">
        <v>7.46324E7</v>
      </c>
      <c r="D6070" s="1" t="s">
        <v>8</v>
      </c>
      <c r="E6070" s="1">
        <v>23.0</v>
      </c>
      <c r="F6070" s="1" t="s">
        <v>6086</v>
      </c>
      <c r="G6070" s="1">
        <v>0.182248852791</v>
      </c>
    </row>
    <row r="6071" ht="15.75" customHeight="1">
      <c r="A6071" s="1" t="str">
        <f t="shared" si="518"/>
        <v>HMGCR</v>
      </c>
      <c r="B6071" s="1" t="s">
        <v>987</v>
      </c>
      <c r="C6071" s="1">
        <v>7.4632959E7</v>
      </c>
      <c r="D6071" s="1" t="s">
        <v>8</v>
      </c>
      <c r="E6071" s="1">
        <v>23.0</v>
      </c>
      <c r="F6071" s="1" t="s">
        <v>6087</v>
      </c>
      <c r="G6071" s="1">
        <v>-0.0907434205875</v>
      </c>
    </row>
    <row r="6072" ht="15.75" customHeight="1">
      <c r="A6072" s="1" t="str">
        <f t="shared" si="518"/>
        <v>HMGCR</v>
      </c>
      <c r="B6072" s="1" t="s">
        <v>987</v>
      </c>
      <c r="C6072" s="1">
        <v>7.4633053E7</v>
      </c>
      <c r="D6072" s="1" t="s">
        <v>8</v>
      </c>
      <c r="E6072" s="1">
        <v>23.0</v>
      </c>
      <c r="F6072" s="1" t="s">
        <v>6088</v>
      </c>
      <c r="G6072" s="1">
        <v>1.17814625753</v>
      </c>
    </row>
    <row r="6073" ht="15.75" customHeight="1">
      <c r="A6073" s="1" t="str">
        <f t="shared" si="518"/>
        <v>HMGCR</v>
      </c>
      <c r="B6073" s="1" t="s">
        <v>987</v>
      </c>
      <c r="C6073" s="1">
        <v>7.4633228E7</v>
      </c>
      <c r="D6073" s="1" t="s">
        <v>8</v>
      </c>
      <c r="E6073" s="1">
        <v>24.0</v>
      </c>
      <c r="F6073" s="1" t="s">
        <v>6089</v>
      </c>
      <c r="G6073" s="1">
        <v>0.929509716658</v>
      </c>
    </row>
    <row r="6074" ht="15.75" customHeight="1">
      <c r="A6074" s="1" t="str">
        <f t="shared" si="518"/>
        <v>HMGCR</v>
      </c>
      <c r="B6074" s="1" t="s">
        <v>987</v>
      </c>
      <c r="C6074" s="1">
        <v>7.4633235E7</v>
      </c>
      <c r="D6074" s="1" t="s">
        <v>8</v>
      </c>
      <c r="E6074" s="1">
        <v>24.0</v>
      </c>
      <c r="F6074" s="1" t="s">
        <v>6090</v>
      </c>
      <c r="G6074" s="1">
        <v>0.691049688849</v>
      </c>
    </row>
    <row r="6075" ht="15.75" customHeight="1">
      <c r="A6075" s="1" t="str">
        <f t="shared" si="518"/>
        <v>HMGCR</v>
      </c>
      <c r="B6075" s="1" t="s">
        <v>987</v>
      </c>
      <c r="C6075" s="1">
        <v>7.4632129E7</v>
      </c>
      <c r="D6075" s="1" t="s">
        <v>14</v>
      </c>
      <c r="E6075" s="1">
        <v>23.0</v>
      </c>
      <c r="F6075" s="1" t="s">
        <v>6091</v>
      </c>
      <c r="G6075" s="1">
        <v>-0.0183492688169</v>
      </c>
    </row>
    <row r="6076" ht="15.75" customHeight="1">
      <c r="A6076" s="1" t="str">
        <f t="shared" si="518"/>
        <v>HMGCR</v>
      </c>
      <c r="B6076" s="1" t="s">
        <v>987</v>
      </c>
      <c r="C6076" s="1">
        <v>7.4632209E7</v>
      </c>
      <c r="D6076" s="1" t="s">
        <v>14</v>
      </c>
      <c r="E6076" s="1">
        <v>24.0</v>
      </c>
      <c r="F6076" s="1" t="s">
        <v>6092</v>
      </c>
      <c r="G6076" s="1">
        <v>0.0725118293982</v>
      </c>
    </row>
    <row r="6077" ht="15.75" customHeight="1">
      <c r="A6077" s="1" t="str">
        <f t="shared" si="518"/>
        <v>HMGCR</v>
      </c>
      <c r="B6077" s="1" t="s">
        <v>987</v>
      </c>
      <c r="C6077" s="1">
        <v>7.4632132E7</v>
      </c>
      <c r="D6077" s="1" t="s">
        <v>8</v>
      </c>
      <c r="E6077" s="1">
        <v>22.0</v>
      </c>
      <c r="F6077" s="1" t="s">
        <v>6093</v>
      </c>
      <c r="G6077" s="1">
        <v>0.0298492952742</v>
      </c>
    </row>
    <row r="6078" ht="15.75" customHeight="1">
      <c r="A6078" s="1" t="str">
        <f t="shared" si="518"/>
        <v>HMGCR</v>
      </c>
      <c r="B6078" s="1" t="s">
        <v>987</v>
      </c>
      <c r="C6078" s="1">
        <v>7.4633222E7</v>
      </c>
      <c r="D6078" s="1" t="s">
        <v>14</v>
      </c>
      <c r="E6078" s="1">
        <v>24.0</v>
      </c>
      <c r="F6078" s="1" t="s">
        <v>6094</v>
      </c>
      <c r="G6078" s="1">
        <v>0.25271291429</v>
      </c>
    </row>
    <row r="6079" ht="15.75" customHeight="1">
      <c r="A6079" s="1" t="str">
        <f t="shared" si="518"/>
        <v>HMGCR</v>
      </c>
      <c r="B6079" s="1" t="s">
        <v>987</v>
      </c>
      <c r="C6079" s="1">
        <v>7.463228E7</v>
      </c>
      <c r="D6079" s="1" t="s">
        <v>14</v>
      </c>
      <c r="E6079" s="1">
        <v>24.0</v>
      </c>
      <c r="F6079" s="1" t="s">
        <v>6095</v>
      </c>
      <c r="G6079" s="1">
        <v>-0.036664121784</v>
      </c>
    </row>
    <row r="6080" ht="15.75" customHeight="1">
      <c r="A6080" s="1" t="str">
        <f t="shared" si="518"/>
        <v>HMGCR</v>
      </c>
      <c r="B6080" s="1" t="s">
        <v>987</v>
      </c>
      <c r="C6080" s="1">
        <v>7.4632344E7</v>
      </c>
      <c r="D6080" s="1" t="s">
        <v>14</v>
      </c>
      <c r="E6080" s="1">
        <v>24.0</v>
      </c>
      <c r="F6080" s="1" t="s">
        <v>6096</v>
      </c>
      <c r="G6080" s="1">
        <v>0.0489041178063</v>
      </c>
    </row>
    <row r="6081" ht="15.75" customHeight="1">
      <c r="A6081" s="1" t="str">
        <f t="shared" si="518"/>
        <v>HMGCR</v>
      </c>
      <c r="B6081" s="1" t="s">
        <v>987</v>
      </c>
      <c r="C6081" s="1">
        <v>7.4632377E7</v>
      </c>
      <c r="D6081" s="1" t="s">
        <v>14</v>
      </c>
      <c r="E6081" s="1">
        <v>24.0</v>
      </c>
      <c r="F6081" s="1" t="s">
        <v>6097</v>
      </c>
      <c r="G6081" s="1">
        <v>0.157768747551</v>
      </c>
    </row>
    <row r="6082" ht="15.75" customHeight="1">
      <c r="A6082" s="1" t="str">
        <f t="shared" si="518"/>
        <v>HMGCR</v>
      </c>
      <c r="B6082" s="1" t="s">
        <v>987</v>
      </c>
      <c r="C6082" s="1">
        <v>7.4633277E7</v>
      </c>
      <c r="D6082" s="1" t="s">
        <v>14</v>
      </c>
      <c r="E6082" s="1">
        <v>24.0</v>
      </c>
      <c r="F6082" s="1" t="s">
        <v>6098</v>
      </c>
      <c r="G6082" s="1">
        <v>0.423325148998</v>
      </c>
    </row>
    <row r="6083" ht="15.75" customHeight="1">
      <c r="A6083" s="1" t="str">
        <f t="shared" si="518"/>
        <v>HMGCR</v>
      </c>
      <c r="B6083" s="1" t="s">
        <v>987</v>
      </c>
      <c r="C6083" s="1">
        <v>7.4633035E7</v>
      </c>
      <c r="D6083" s="1" t="s">
        <v>14</v>
      </c>
      <c r="E6083" s="1">
        <v>24.0</v>
      </c>
      <c r="F6083" s="1" t="s">
        <v>6099</v>
      </c>
      <c r="G6083" s="1">
        <v>0.217112034167</v>
      </c>
    </row>
    <row r="6084" ht="15.75" customHeight="1">
      <c r="A6084" s="1" t="str">
        <f t="shared" si="518"/>
        <v>HMGCR</v>
      </c>
      <c r="B6084" s="1" t="s">
        <v>987</v>
      </c>
      <c r="C6084" s="1">
        <v>7.463304E7</v>
      </c>
      <c r="D6084" s="1" t="s">
        <v>14</v>
      </c>
      <c r="E6084" s="1">
        <v>24.0</v>
      </c>
      <c r="F6084" s="1" t="s">
        <v>6100</v>
      </c>
      <c r="G6084" s="1">
        <v>0.892344025815</v>
      </c>
    </row>
    <row r="6085" ht="15.75" customHeight="1">
      <c r="A6085" s="1" t="str">
        <f t="shared" si="518"/>
        <v>HMGCR</v>
      </c>
      <c r="B6085" s="1" t="s">
        <v>987</v>
      </c>
      <c r="C6085" s="1">
        <v>7.4633152E7</v>
      </c>
      <c r="D6085" s="1" t="s">
        <v>14</v>
      </c>
      <c r="E6085" s="1">
        <v>24.0</v>
      </c>
      <c r="F6085" s="1" t="s">
        <v>6101</v>
      </c>
      <c r="G6085" s="1">
        <v>0.341556865108</v>
      </c>
    </row>
    <row r="6086" ht="15.75" customHeight="1">
      <c r="A6086" s="1" t="str">
        <f t="shared" si="518"/>
        <v>HMGCR</v>
      </c>
      <c r="B6086" s="1" t="s">
        <v>987</v>
      </c>
      <c r="C6086" s="1">
        <v>7.4633157E7</v>
      </c>
      <c r="D6086" s="1" t="s">
        <v>14</v>
      </c>
      <c r="E6086" s="1">
        <v>24.0</v>
      </c>
      <c r="F6086" s="1" t="s">
        <v>6102</v>
      </c>
      <c r="G6086" s="1">
        <v>0.302874836996</v>
      </c>
    </row>
    <row r="6087" ht="15.75" customHeight="1">
      <c r="A6087" s="1" t="str">
        <f t="shared" ref="A6087:A6096" si="519">"HMGCS1"</f>
        <v>HMGCS1</v>
      </c>
      <c r="B6087" s="1" t="s">
        <v>987</v>
      </c>
      <c r="C6087" s="1">
        <v>4.3313529E7</v>
      </c>
      <c r="D6087" s="1" t="s">
        <v>8</v>
      </c>
      <c r="E6087" s="1">
        <v>23.0</v>
      </c>
      <c r="F6087" s="1" t="s">
        <v>6103</v>
      </c>
      <c r="G6087" s="1">
        <v>0.546398372748</v>
      </c>
    </row>
    <row r="6088" ht="15.75" customHeight="1">
      <c r="A6088" s="1" t="str">
        <f t="shared" si="519"/>
        <v>HMGCS1</v>
      </c>
      <c r="B6088" s="1" t="s">
        <v>987</v>
      </c>
      <c r="C6088" s="1">
        <v>4.3313596E7</v>
      </c>
      <c r="D6088" s="1" t="s">
        <v>14</v>
      </c>
      <c r="E6088" s="1">
        <v>24.0</v>
      </c>
      <c r="F6088" s="1" t="s">
        <v>6104</v>
      </c>
      <c r="G6088" s="1">
        <v>0.0821613089875</v>
      </c>
    </row>
    <row r="6089" ht="15.75" customHeight="1">
      <c r="A6089" s="1" t="str">
        <f t="shared" si="519"/>
        <v>HMGCS1</v>
      </c>
      <c r="B6089" s="1" t="s">
        <v>987</v>
      </c>
      <c r="C6089" s="1">
        <v>4.3313588E7</v>
      </c>
      <c r="D6089" s="1" t="s">
        <v>14</v>
      </c>
      <c r="E6089" s="1">
        <v>24.0</v>
      </c>
      <c r="F6089" s="1" t="s">
        <v>6105</v>
      </c>
      <c r="G6089" s="1">
        <v>0.408440787336</v>
      </c>
    </row>
    <row r="6090" ht="15.75" customHeight="1">
      <c r="A6090" s="1" t="str">
        <f t="shared" si="519"/>
        <v>HMGCS1</v>
      </c>
      <c r="B6090" s="1" t="s">
        <v>987</v>
      </c>
      <c r="C6090" s="1">
        <v>4.3313565E7</v>
      </c>
      <c r="D6090" s="1" t="s">
        <v>14</v>
      </c>
      <c r="E6090" s="1">
        <v>23.0</v>
      </c>
      <c r="F6090" s="1" t="s">
        <v>6106</v>
      </c>
      <c r="G6090" s="1">
        <v>0.95722305719</v>
      </c>
    </row>
    <row r="6091" ht="15.75" customHeight="1">
      <c r="A6091" s="1" t="str">
        <f t="shared" si="519"/>
        <v>HMGCS1</v>
      </c>
      <c r="B6091" s="1" t="s">
        <v>987</v>
      </c>
      <c r="C6091" s="1">
        <v>4.3313395E7</v>
      </c>
      <c r="D6091" s="1" t="s">
        <v>14</v>
      </c>
      <c r="E6091" s="1">
        <v>24.0</v>
      </c>
      <c r="F6091" s="1" t="s">
        <v>6107</v>
      </c>
      <c r="G6091" s="1">
        <v>0.306998395822</v>
      </c>
    </row>
    <row r="6092" ht="15.75" customHeight="1">
      <c r="A6092" s="1" t="str">
        <f t="shared" si="519"/>
        <v>HMGCS1</v>
      </c>
      <c r="B6092" s="1" t="s">
        <v>987</v>
      </c>
      <c r="C6092" s="1">
        <v>4.331336E7</v>
      </c>
      <c r="D6092" s="1" t="s">
        <v>8</v>
      </c>
      <c r="E6092" s="1">
        <v>24.0</v>
      </c>
      <c r="F6092" s="1" t="s">
        <v>6108</v>
      </c>
      <c r="G6092" s="1">
        <v>0.915259649233</v>
      </c>
    </row>
    <row r="6093" ht="15.75" customHeight="1">
      <c r="A6093" s="1" t="str">
        <f t="shared" si="519"/>
        <v>HMGCS1</v>
      </c>
      <c r="B6093" s="1" t="s">
        <v>987</v>
      </c>
      <c r="C6093" s="1">
        <v>4.3313556E7</v>
      </c>
      <c r="D6093" s="1" t="s">
        <v>8</v>
      </c>
      <c r="E6093" s="1">
        <v>24.0</v>
      </c>
      <c r="F6093" s="1" t="s">
        <v>6109</v>
      </c>
      <c r="G6093" s="1">
        <v>0.737131723959</v>
      </c>
    </row>
    <row r="6094" ht="15.75" customHeight="1">
      <c r="A6094" s="1" t="str">
        <f t="shared" si="519"/>
        <v>HMGCS1</v>
      </c>
      <c r="B6094" s="1" t="s">
        <v>987</v>
      </c>
      <c r="C6094" s="1">
        <v>4.3313522E7</v>
      </c>
      <c r="D6094" s="1" t="s">
        <v>8</v>
      </c>
      <c r="E6094" s="1">
        <v>23.0</v>
      </c>
      <c r="F6094" s="1" t="s">
        <v>6110</v>
      </c>
      <c r="G6094" s="1">
        <v>1.12751729358</v>
      </c>
    </row>
    <row r="6095" ht="15.75" customHeight="1">
      <c r="A6095" s="1" t="str">
        <f t="shared" si="519"/>
        <v>HMGCS1</v>
      </c>
      <c r="B6095" s="1" t="s">
        <v>987</v>
      </c>
      <c r="C6095" s="1">
        <v>4.3313609E7</v>
      </c>
      <c r="D6095" s="1" t="s">
        <v>8</v>
      </c>
      <c r="E6095" s="1">
        <v>24.0</v>
      </c>
      <c r="F6095" s="1" t="s">
        <v>6111</v>
      </c>
      <c r="G6095" s="1">
        <v>0.158203494872</v>
      </c>
    </row>
    <row r="6096" ht="15.75" customHeight="1">
      <c r="A6096" s="1" t="str">
        <f t="shared" si="519"/>
        <v>HMGCS1</v>
      </c>
      <c r="B6096" s="1" t="s">
        <v>987</v>
      </c>
      <c r="C6096" s="1">
        <v>4.3313447E7</v>
      </c>
      <c r="D6096" s="1" t="s">
        <v>14</v>
      </c>
      <c r="E6096" s="1">
        <v>24.0</v>
      </c>
      <c r="F6096" s="1" t="s">
        <v>6112</v>
      </c>
      <c r="G6096" s="1">
        <v>0.454718251774</v>
      </c>
    </row>
    <row r="6097" ht="15.75" customHeight="1">
      <c r="A6097" s="1" t="str">
        <f t="shared" ref="A6097:A6106" si="520">"HNRNPC"</f>
        <v>HNRNPC</v>
      </c>
      <c r="B6097" s="1" t="s">
        <v>135</v>
      </c>
      <c r="C6097" s="1">
        <v>2.1737378E7</v>
      </c>
      <c r="D6097" s="1" t="s">
        <v>8</v>
      </c>
      <c r="E6097" s="1">
        <v>24.0</v>
      </c>
      <c r="F6097" s="1" t="s">
        <v>6113</v>
      </c>
      <c r="G6097" s="1">
        <v>1.43478960437</v>
      </c>
    </row>
    <row r="6098" ht="15.75" customHeight="1">
      <c r="A6098" s="1" t="str">
        <f t="shared" si="520"/>
        <v>HNRNPC</v>
      </c>
      <c r="B6098" s="1" t="s">
        <v>135</v>
      </c>
      <c r="C6098" s="1">
        <v>2.1737464E7</v>
      </c>
      <c r="D6098" s="1" t="s">
        <v>14</v>
      </c>
      <c r="E6098" s="1">
        <v>24.0</v>
      </c>
      <c r="F6098" s="1" t="s">
        <v>6114</v>
      </c>
      <c r="G6098" s="1">
        <v>0.00728387091338</v>
      </c>
    </row>
    <row r="6099" ht="15.75" customHeight="1">
      <c r="A6099" s="1" t="str">
        <f t="shared" si="520"/>
        <v>HNRNPC</v>
      </c>
      <c r="B6099" s="1" t="s">
        <v>135</v>
      </c>
      <c r="C6099" s="1">
        <v>2.1737374E7</v>
      </c>
      <c r="D6099" s="1" t="s">
        <v>14</v>
      </c>
      <c r="E6099" s="1">
        <v>24.0</v>
      </c>
      <c r="F6099" s="1" t="s">
        <v>6115</v>
      </c>
      <c r="G6099" s="1">
        <v>0.201965418177</v>
      </c>
    </row>
    <row r="6100" ht="15.75" customHeight="1">
      <c r="A6100" s="1" t="str">
        <f t="shared" si="520"/>
        <v>HNRNPC</v>
      </c>
      <c r="B6100" s="1" t="s">
        <v>135</v>
      </c>
      <c r="C6100" s="1">
        <v>2.1737586E7</v>
      </c>
      <c r="D6100" s="1" t="s">
        <v>8</v>
      </c>
      <c r="E6100" s="1">
        <v>26.0</v>
      </c>
      <c r="F6100" s="1" t="s">
        <v>6116</v>
      </c>
      <c r="G6100" s="1">
        <v>1.36324497746</v>
      </c>
    </row>
    <row r="6101" ht="15.75" customHeight="1">
      <c r="A6101" s="1" t="str">
        <f t="shared" si="520"/>
        <v>HNRNPC</v>
      </c>
      <c r="B6101" s="1" t="s">
        <v>135</v>
      </c>
      <c r="C6101" s="1">
        <v>2.1737432E7</v>
      </c>
      <c r="D6101" s="1" t="s">
        <v>8</v>
      </c>
      <c r="E6101" s="1">
        <v>25.0</v>
      </c>
      <c r="F6101" s="1" t="s">
        <v>6117</v>
      </c>
      <c r="G6101" s="1">
        <v>-0.0184846041989</v>
      </c>
    </row>
    <row r="6102" ht="15.75" customHeight="1">
      <c r="A6102" s="1" t="str">
        <f t="shared" si="520"/>
        <v>HNRNPC</v>
      </c>
      <c r="B6102" s="1" t="s">
        <v>135</v>
      </c>
      <c r="C6102" s="1">
        <v>2.1737427E7</v>
      </c>
      <c r="D6102" s="1" t="s">
        <v>8</v>
      </c>
      <c r="E6102" s="1">
        <v>25.0</v>
      </c>
      <c r="F6102" s="1" t="s">
        <v>6118</v>
      </c>
      <c r="G6102" s="1">
        <v>0.0641511320618</v>
      </c>
    </row>
    <row r="6103" ht="15.75" customHeight="1">
      <c r="A6103" s="1" t="str">
        <f t="shared" si="520"/>
        <v>HNRNPC</v>
      </c>
      <c r="B6103" s="1" t="s">
        <v>135</v>
      </c>
      <c r="C6103" s="1">
        <v>2.1737412E7</v>
      </c>
      <c r="D6103" s="1" t="s">
        <v>8</v>
      </c>
      <c r="E6103" s="1">
        <v>25.0</v>
      </c>
      <c r="F6103" s="1" t="s">
        <v>6119</v>
      </c>
      <c r="G6103" s="1">
        <v>0.0597561527641</v>
      </c>
    </row>
    <row r="6104" ht="15.75" customHeight="1">
      <c r="A6104" s="1" t="str">
        <f t="shared" si="520"/>
        <v>HNRNPC</v>
      </c>
      <c r="B6104" s="1" t="s">
        <v>135</v>
      </c>
      <c r="C6104" s="1">
        <v>2.1737398E7</v>
      </c>
      <c r="D6104" s="1" t="s">
        <v>8</v>
      </c>
      <c r="E6104" s="1">
        <v>24.0</v>
      </c>
      <c r="F6104" s="1" t="s">
        <v>6120</v>
      </c>
      <c r="G6104" s="1">
        <v>0.120502937358</v>
      </c>
    </row>
    <row r="6105" ht="15.75" customHeight="1">
      <c r="A6105" s="1" t="str">
        <f t="shared" si="520"/>
        <v>HNRNPC</v>
      </c>
      <c r="B6105" s="1" t="s">
        <v>135</v>
      </c>
      <c r="C6105" s="1">
        <v>2.1737267E7</v>
      </c>
      <c r="D6105" s="1" t="s">
        <v>8</v>
      </c>
      <c r="E6105" s="1">
        <v>23.0</v>
      </c>
      <c r="F6105" s="1" t="s">
        <v>6121</v>
      </c>
      <c r="G6105" s="1">
        <v>0.0486408404665</v>
      </c>
    </row>
    <row r="6106" ht="15.75" customHeight="1">
      <c r="A6106" s="1" t="str">
        <f t="shared" si="520"/>
        <v>HNRNPC</v>
      </c>
      <c r="B6106" s="1" t="s">
        <v>135</v>
      </c>
      <c r="C6106" s="1">
        <v>2.1737295E7</v>
      </c>
      <c r="D6106" s="1" t="s">
        <v>8</v>
      </c>
      <c r="E6106" s="1">
        <v>23.0</v>
      </c>
      <c r="F6106" s="1" t="s">
        <v>6122</v>
      </c>
      <c r="G6106" s="1">
        <v>-0.056118868771</v>
      </c>
    </row>
    <row r="6107" ht="15.75" customHeight="1">
      <c r="A6107" s="1" t="str">
        <f t="shared" ref="A6107:A6116" si="521">"HNRNPU"</f>
        <v>HNRNPU</v>
      </c>
      <c r="B6107" s="1" t="s">
        <v>108</v>
      </c>
      <c r="C6107" s="1">
        <v>2.4502764E8</v>
      </c>
      <c r="D6107" s="1" t="s">
        <v>8</v>
      </c>
      <c r="E6107" s="1">
        <v>24.0</v>
      </c>
      <c r="F6107" s="1" t="s">
        <v>6123</v>
      </c>
      <c r="G6107" s="1">
        <v>0.0818571267914</v>
      </c>
    </row>
    <row r="6108" ht="15.75" customHeight="1">
      <c r="A6108" s="1" t="str">
        <f t="shared" si="521"/>
        <v>HNRNPU</v>
      </c>
      <c r="B6108" s="1" t="s">
        <v>108</v>
      </c>
      <c r="C6108" s="1">
        <v>2.45027654E8</v>
      </c>
      <c r="D6108" s="1" t="s">
        <v>8</v>
      </c>
      <c r="E6108" s="1">
        <v>23.0</v>
      </c>
      <c r="F6108" s="1" t="s">
        <v>6124</v>
      </c>
      <c r="G6108" s="1">
        <v>0.402365617681</v>
      </c>
    </row>
    <row r="6109" ht="15.75" customHeight="1">
      <c r="A6109" s="1" t="str">
        <f t="shared" si="521"/>
        <v>HNRNPU</v>
      </c>
      <c r="B6109" s="1" t="s">
        <v>108</v>
      </c>
      <c r="C6109" s="1">
        <v>2.45027756E8</v>
      </c>
      <c r="D6109" s="1" t="s">
        <v>8</v>
      </c>
      <c r="E6109" s="1">
        <v>24.0</v>
      </c>
      <c r="F6109" s="1" t="s">
        <v>6125</v>
      </c>
      <c r="G6109" s="1">
        <v>0.483477764368</v>
      </c>
    </row>
    <row r="6110" ht="15.75" customHeight="1">
      <c r="A6110" s="1" t="str">
        <f t="shared" si="521"/>
        <v>HNRNPU</v>
      </c>
      <c r="B6110" s="1" t="s">
        <v>108</v>
      </c>
      <c r="C6110" s="1">
        <v>2.45027773E8</v>
      </c>
      <c r="D6110" s="1" t="s">
        <v>8</v>
      </c>
      <c r="E6110" s="1">
        <v>23.0</v>
      </c>
      <c r="F6110" s="1" t="s">
        <v>6126</v>
      </c>
      <c r="G6110" s="1">
        <v>1.47116117943</v>
      </c>
    </row>
    <row r="6111" ht="15.75" customHeight="1">
      <c r="A6111" s="1" t="str">
        <f t="shared" si="521"/>
        <v>HNRNPU</v>
      </c>
      <c r="B6111" s="1" t="s">
        <v>108</v>
      </c>
      <c r="C6111" s="1">
        <v>2.45027601E8</v>
      </c>
      <c r="D6111" s="1" t="s">
        <v>14</v>
      </c>
      <c r="E6111" s="1">
        <v>24.0</v>
      </c>
      <c r="F6111" s="1" t="s">
        <v>6127</v>
      </c>
      <c r="G6111" s="1">
        <v>0.275113325984</v>
      </c>
    </row>
    <row r="6112" ht="15.75" customHeight="1">
      <c r="A6112" s="1" t="str">
        <f t="shared" si="521"/>
        <v>HNRNPU</v>
      </c>
      <c r="B6112" s="1" t="s">
        <v>108</v>
      </c>
      <c r="C6112" s="1">
        <v>2.45027651E8</v>
      </c>
      <c r="D6112" s="1" t="s">
        <v>14</v>
      </c>
      <c r="E6112" s="1">
        <v>23.0</v>
      </c>
      <c r="F6112" s="1" t="s">
        <v>6128</v>
      </c>
      <c r="G6112" s="1">
        <v>0.191347190701</v>
      </c>
    </row>
    <row r="6113" ht="15.75" customHeight="1">
      <c r="A6113" s="1" t="str">
        <f t="shared" si="521"/>
        <v>HNRNPU</v>
      </c>
      <c r="B6113" s="1" t="s">
        <v>108</v>
      </c>
      <c r="C6113" s="1">
        <v>2.45027704E8</v>
      </c>
      <c r="D6113" s="1" t="s">
        <v>14</v>
      </c>
      <c r="E6113" s="1">
        <v>24.0</v>
      </c>
      <c r="F6113" s="1" t="s">
        <v>6129</v>
      </c>
      <c r="G6113" s="1">
        <v>0.292850160784</v>
      </c>
    </row>
    <row r="6114" ht="15.75" customHeight="1">
      <c r="A6114" s="1" t="str">
        <f t="shared" si="521"/>
        <v>HNRNPU</v>
      </c>
      <c r="B6114" s="1" t="s">
        <v>108</v>
      </c>
      <c r="C6114" s="1">
        <v>2.4502776E8</v>
      </c>
      <c r="D6114" s="1" t="s">
        <v>14</v>
      </c>
      <c r="E6114" s="1">
        <v>22.0</v>
      </c>
      <c r="F6114" s="1" t="s">
        <v>6130</v>
      </c>
      <c r="G6114" s="1">
        <v>0.14888425605</v>
      </c>
    </row>
    <row r="6115" ht="15.75" customHeight="1">
      <c r="A6115" s="1" t="str">
        <f t="shared" si="521"/>
        <v>HNRNPU</v>
      </c>
      <c r="B6115" s="1" t="s">
        <v>108</v>
      </c>
      <c r="C6115" s="1">
        <v>2.4502777E8</v>
      </c>
      <c r="D6115" s="1" t="s">
        <v>14</v>
      </c>
      <c r="E6115" s="1">
        <v>24.0</v>
      </c>
      <c r="F6115" s="1" t="s">
        <v>6131</v>
      </c>
      <c r="G6115" s="1">
        <v>1.0453610562</v>
      </c>
    </row>
    <row r="6116" ht="15.75" customHeight="1">
      <c r="A6116" s="1" t="str">
        <f t="shared" si="521"/>
        <v>HNRNPU</v>
      </c>
      <c r="B6116" s="1" t="s">
        <v>108</v>
      </c>
      <c r="C6116" s="1">
        <v>2.45027619E8</v>
      </c>
      <c r="D6116" s="1" t="s">
        <v>8</v>
      </c>
      <c r="E6116" s="1">
        <v>22.0</v>
      </c>
      <c r="F6116" s="1" t="s">
        <v>6132</v>
      </c>
      <c r="G6116" s="1">
        <v>-0.0415890847246</v>
      </c>
    </row>
    <row r="6117" ht="15.75" customHeight="1">
      <c r="A6117" s="1" t="str">
        <f t="shared" ref="A6117:A6126" si="522">"HPS5"</f>
        <v>HPS5</v>
      </c>
      <c r="B6117" s="1" t="s">
        <v>328</v>
      </c>
      <c r="C6117" s="1">
        <v>1.8343602E7</v>
      </c>
      <c r="D6117" s="1" t="s">
        <v>8</v>
      </c>
      <c r="E6117" s="1">
        <v>24.0</v>
      </c>
      <c r="F6117" s="1" t="s">
        <v>6133</v>
      </c>
      <c r="G6117" s="1">
        <v>0.614961532054</v>
      </c>
    </row>
    <row r="6118" ht="15.75" customHeight="1">
      <c r="A6118" s="1" t="str">
        <f t="shared" si="522"/>
        <v>HPS5</v>
      </c>
      <c r="B6118" s="1" t="s">
        <v>328</v>
      </c>
      <c r="C6118" s="1">
        <v>1.8343694E7</v>
      </c>
      <c r="D6118" s="1" t="s">
        <v>14</v>
      </c>
      <c r="E6118" s="1">
        <v>24.0</v>
      </c>
      <c r="F6118" s="1" t="s">
        <v>6134</v>
      </c>
      <c r="G6118" s="1">
        <v>0.793578025577</v>
      </c>
    </row>
    <row r="6119" ht="15.75" customHeight="1">
      <c r="A6119" s="1" t="str">
        <f t="shared" si="522"/>
        <v>HPS5</v>
      </c>
      <c r="B6119" s="1" t="s">
        <v>328</v>
      </c>
      <c r="C6119" s="1">
        <v>1.8343766E7</v>
      </c>
      <c r="D6119" s="1" t="s">
        <v>14</v>
      </c>
      <c r="E6119" s="1">
        <v>25.0</v>
      </c>
      <c r="F6119" s="1" t="s">
        <v>6135</v>
      </c>
      <c r="G6119" s="1">
        <v>0.532091030315</v>
      </c>
    </row>
    <row r="6120" ht="15.75" customHeight="1">
      <c r="A6120" s="1" t="str">
        <f t="shared" si="522"/>
        <v>HPS5</v>
      </c>
      <c r="B6120" s="1" t="s">
        <v>328</v>
      </c>
      <c r="C6120" s="1">
        <v>1.8343611E7</v>
      </c>
      <c r="D6120" s="1" t="s">
        <v>8</v>
      </c>
      <c r="E6120" s="1">
        <v>24.0</v>
      </c>
      <c r="F6120" s="1" t="s">
        <v>6136</v>
      </c>
      <c r="G6120" s="1">
        <v>0.159621749282</v>
      </c>
    </row>
    <row r="6121" ht="15.75" customHeight="1">
      <c r="A6121" s="1" t="str">
        <f t="shared" si="522"/>
        <v>HPS5</v>
      </c>
      <c r="B6121" s="1" t="s">
        <v>328</v>
      </c>
      <c r="C6121" s="1">
        <v>1.8343714E7</v>
      </c>
      <c r="D6121" s="1" t="s">
        <v>8</v>
      </c>
      <c r="E6121" s="1">
        <v>24.0</v>
      </c>
      <c r="F6121" s="1" t="s">
        <v>6137</v>
      </c>
      <c r="G6121" s="1">
        <v>0.402089635917</v>
      </c>
    </row>
    <row r="6122" ht="15.75" customHeight="1">
      <c r="A6122" s="1" t="str">
        <f t="shared" si="522"/>
        <v>HPS5</v>
      </c>
      <c r="B6122" s="1" t="s">
        <v>328</v>
      </c>
      <c r="C6122" s="1">
        <v>1.8343732E7</v>
      </c>
      <c r="D6122" s="1" t="s">
        <v>8</v>
      </c>
      <c r="E6122" s="1">
        <v>25.0</v>
      </c>
      <c r="F6122" s="1" t="s">
        <v>6138</v>
      </c>
      <c r="G6122" s="1">
        <v>0.115373663342</v>
      </c>
    </row>
    <row r="6123" ht="15.75" customHeight="1">
      <c r="A6123" s="1" t="str">
        <f t="shared" si="522"/>
        <v>HPS5</v>
      </c>
      <c r="B6123" s="1" t="s">
        <v>328</v>
      </c>
      <c r="C6123" s="1">
        <v>1.8343588E7</v>
      </c>
      <c r="D6123" s="1" t="s">
        <v>14</v>
      </c>
      <c r="E6123" s="1">
        <v>24.0</v>
      </c>
      <c r="F6123" s="1" t="s">
        <v>6139</v>
      </c>
      <c r="G6123" s="1">
        <v>0.990208867954</v>
      </c>
    </row>
    <row r="6124" ht="15.75" customHeight="1">
      <c r="A6124" s="1" t="str">
        <f t="shared" si="522"/>
        <v>HPS5</v>
      </c>
      <c r="B6124" s="1" t="s">
        <v>328</v>
      </c>
      <c r="C6124" s="1">
        <v>1.8343658E7</v>
      </c>
      <c r="D6124" s="1" t="s">
        <v>14</v>
      </c>
      <c r="E6124" s="1">
        <v>23.0</v>
      </c>
      <c r="F6124" s="1" t="s">
        <v>6140</v>
      </c>
      <c r="G6124" s="1">
        <v>1.21621310647</v>
      </c>
    </row>
    <row r="6125" ht="15.75" customHeight="1">
      <c r="A6125" s="1" t="str">
        <f t="shared" si="522"/>
        <v>HPS5</v>
      </c>
      <c r="B6125" s="1" t="s">
        <v>328</v>
      </c>
      <c r="C6125" s="1">
        <v>1.8343581E7</v>
      </c>
      <c r="D6125" s="1" t="s">
        <v>8</v>
      </c>
      <c r="E6125" s="1">
        <v>25.0</v>
      </c>
      <c r="F6125" s="1" t="s">
        <v>6141</v>
      </c>
      <c r="G6125" s="1">
        <v>0.529886210903</v>
      </c>
    </row>
    <row r="6126" ht="15.75" customHeight="1">
      <c r="A6126" s="1" t="str">
        <f t="shared" si="522"/>
        <v>HPS5</v>
      </c>
      <c r="B6126" s="1" t="s">
        <v>328</v>
      </c>
      <c r="C6126" s="1">
        <v>1.8343453E7</v>
      </c>
      <c r="D6126" s="1" t="s">
        <v>8</v>
      </c>
      <c r="E6126" s="1">
        <v>24.0</v>
      </c>
      <c r="F6126" s="1" t="s">
        <v>6142</v>
      </c>
      <c r="G6126" s="1">
        <v>0.0411073328209</v>
      </c>
    </row>
    <row r="6127" ht="15.75" customHeight="1">
      <c r="A6127" s="1" t="str">
        <f t="shared" ref="A6127:A6136" si="523">"HSCB"</f>
        <v>HSCB</v>
      </c>
      <c r="B6127" s="1" t="s">
        <v>222</v>
      </c>
      <c r="C6127" s="1">
        <v>2.9138281E7</v>
      </c>
      <c r="D6127" s="1" t="s">
        <v>8</v>
      </c>
      <c r="E6127" s="1">
        <v>24.0</v>
      </c>
      <c r="F6127" s="1" t="s">
        <v>6143</v>
      </c>
      <c r="G6127" s="1">
        <v>0.248294386793</v>
      </c>
    </row>
    <row r="6128" ht="15.75" customHeight="1">
      <c r="A6128" s="1" t="str">
        <f t="shared" si="523"/>
        <v>HSCB</v>
      </c>
      <c r="B6128" s="1" t="s">
        <v>222</v>
      </c>
      <c r="C6128" s="1">
        <v>2.9137985E7</v>
      </c>
      <c r="D6128" s="1" t="s">
        <v>8</v>
      </c>
      <c r="E6128" s="1">
        <v>23.0</v>
      </c>
      <c r="F6128" s="1" t="s">
        <v>6144</v>
      </c>
      <c r="G6128" s="1">
        <v>0.160958566359</v>
      </c>
    </row>
    <row r="6129" ht="15.75" customHeight="1">
      <c r="A6129" s="1" t="str">
        <f t="shared" si="523"/>
        <v>HSCB</v>
      </c>
      <c r="B6129" s="1" t="s">
        <v>222</v>
      </c>
      <c r="C6129" s="1">
        <v>2.9138286E7</v>
      </c>
      <c r="D6129" s="1" t="s">
        <v>8</v>
      </c>
      <c r="E6129" s="1">
        <v>22.0</v>
      </c>
      <c r="F6129" s="1" t="s">
        <v>6145</v>
      </c>
      <c r="G6129" s="1">
        <v>0.52615201874</v>
      </c>
    </row>
    <row r="6130" ht="15.75" customHeight="1">
      <c r="A6130" s="1" t="str">
        <f t="shared" si="523"/>
        <v>HSCB</v>
      </c>
      <c r="B6130" s="1" t="s">
        <v>222</v>
      </c>
      <c r="C6130" s="1">
        <v>2.9138078E7</v>
      </c>
      <c r="D6130" s="1" t="s">
        <v>14</v>
      </c>
      <c r="E6130" s="1">
        <v>24.0</v>
      </c>
      <c r="F6130" s="1" t="s">
        <v>6146</v>
      </c>
      <c r="G6130" s="1">
        <v>0.848622877363</v>
      </c>
    </row>
    <row r="6131" ht="15.75" customHeight="1">
      <c r="A6131" s="1" t="str">
        <f t="shared" si="523"/>
        <v>HSCB</v>
      </c>
      <c r="B6131" s="1" t="s">
        <v>222</v>
      </c>
      <c r="C6131" s="1">
        <v>2.9138093E7</v>
      </c>
      <c r="D6131" s="1" t="s">
        <v>14</v>
      </c>
      <c r="E6131" s="1">
        <v>24.0</v>
      </c>
      <c r="F6131" s="1" t="s">
        <v>6147</v>
      </c>
      <c r="G6131" s="1">
        <v>1.30487156448</v>
      </c>
    </row>
    <row r="6132" ht="15.75" customHeight="1">
      <c r="A6132" s="1" t="str">
        <f t="shared" si="523"/>
        <v>HSCB</v>
      </c>
      <c r="B6132" s="1" t="s">
        <v>222</v>
      </c>
      <c r="C6132" s="1">
        <v>2.913823E7</v>
      </c>
      <c r="D6132" s="1" t="s">
        <v>8</v>
      </c>
      <c r="E6132" s="1">
        <v>24.0</v>
      </c>
      <c r="F6132" s="1" t="s">
        <v>6148</v>
      </c>
      <c r="G6132" s="1">
        <v>0.455215601927</v>
      </c>
    </row>
    <row r="6133" ht="15.75" customHeight="1">
      <c r="A6133" s="1" t="str">
        <f t="shared" si="523"/>
        <v>HSCB</v>
      </c>
      <c r="B6133" s="1" t="s">
        <v>222</v>
      </c>
      <c r="C6133" s="1">
        <v>2.9138155E7</v>
      </c>
      <c r="D6133" s="1" t="s">
        <v>8</v>
      </c>
      <c r="E6133" s="1">
        <v>23.0</v>
      </c>
      <c r="F6133" s="1" t="s">
        <v>6149</v>
      </c>
      <c r="G6133" s="1">
        <v>0.445626429158</v>
      </c>
    </row>
    <row r="6134" ht="15.75" customHeight="1">
      <c r="A6134" s="1" t="str">
        <f t="shared" si="523"/>
        <v>HSCB</v>
      </c>
      <c r="B6134" s="1" t="s">
        <v>222</v>
      </c>
      <c r="C6134" s="1">
        <v>2.9138208E7</v>
      </c>
      <c r="D6134" s="1" t="s">
        <v>14</v>
      </c>
      <c r="E6134" s="1">
        <v>23.0</v>
      </c>
      <c r="F6134" s="1" t="s">
        <v>6150</v>
      </c>
      <c r="G6134" s="1">
        <v>0.616878821381</v>
      </c>
    </row>
    <row r="6135" ht="15.75" customHeight="1">
      <c r="A6135" s="1" t="str">
        <f t="shared" si="523"/>
        <v>HSCB</v>
      </c>
      <c r="B6135" s="1" t="s">
        <v>222</v>
      </c>
      <c r="C6135" s="1">
        <v>2.913814E7</v>
      </c>
      <c r="D6135" s="1" t="s">
        <v>14</v>
      </c>
      <c r="E6135" s="1">
        <v>23.0</v>
      </c>
      <c r="F6135" s="1" t="s">
        <v>6151</v>
      </c>
      <c r="G6135" s="1">
        <v>0.846505558152</v>
      </c>
    </row>
    <row r="6136" ht="15.75" customHeight="1">
      <c r="A6136" s="1" t="str">
        <f t="shared" si="523"/>
        <v>HSCB</v>
      </c>
      <c r="B6136" s="1" t="s">
        <v>222</v>
      </c>
      <c r="C6136" s="1">
        <v>2.9138257E7</v>
      </c>
      <c r="D6136" s="1" t="s">
        <v>8</v>
      </c>
      <c r="E6136" s="1">
        <v>23.0</v>
      </c>
      <c r="F6136" s="1" t="s">
        <v>6152</v>
      </c>
      <c r="G6136" s="1">
        <v>0.250828186335</v>
      </c>
    </row>
    <row r="6137" ht="15.75" customHeight="1">
      <c r="A6137" s="1" t="str">
        <f t="shared" ref="A6137:A6154" si="524">"HSD17B10"</f>
        <v>HSD17B10</v>
      </c>
      <c r="B6137" s="1" t="s">
        <v>50</v>
      </c>
      <c r="C6137" s="1">
        <v>5.3461108E7</v>
      </c>
      <c r="D6137" s="1" t="s">
        <v>14</v>
      </c>
      <c r="E6137" s="1">
        <v>24.0</v>
      </c>
      <c r="F6137" s="1" t="s">
        <v>6153</v>
      </c>
      <c r="G6137" s="1">
        <v>0.722684156627</v>
      </c>
    </row>
    <row r="6138" ht="15.75" customHeight="1">
      <c r="A6138" s="1" t="str">
        <f t="shared" si="524"/>
        <v>HSD17B10</v>
      </c>
      <c r="B6138" s="1" t="s">
        <v>50</v>
      </c>
      <c r="C6138" s="1">
        <v>5.3461325E7</v>
      </c>
      <c r="D6138" s="1" t="s">
        <v>14</v>
      </c>
      <c r="E6138" s="1">
        <v>24.0</v>
      </c>
      <c r="F6138" s="1" t="s">
        <v>6154</v>
      </c>
      <c r="G6138" s="1">
        <v>0.683970042645</v>
      </c>
    </row>
    <row r="6139" ht="15.75" customHeight="1">
      <c r="A6139" s="1" t="str">
        <f t="shared" si="524"/>
        <v>HSD17B10</v>
      </c>
      <c r="B6139" s="1" t="s">
        <v>50</v>
      </c>
      <c r="C6139" s="1">
        <v>5.3461347E7</v>
      </c>
      <c r="D6139" s="1" t="s">
        <v>14</v>
      </c>
      <c r="E6139" s="1">
        <v>22.0</v>
      </c>
      <c r="F6139" s="1" t="s">
        <v>6155</v>
      </c>
      <c r="G6139" s="1">
        <v>0.827273460068</v>
      </c>
    </row>
    <row r="6140" ht="15.75" customHeight="1">
      <c r="A6140" s="1" t="str">
        <f t="shared" si="524"/>
        <v>HSD17B10</v>
      </c>
      <c r="B6140" s="1" t="s">
        <v>50</v>
      </c>
      <c r="C6140" s="1">
        <v>5.3461361E7</v>
      </c>
      <c r="D6140" s="1" t="s">
        <v>14</v>
      </c>
      <c r="E6140" s="1">
        <v>23.0</v>
      </c>
      <c r="F6140" s="1" t="s">
        <v>6156</v>
      </c>
      <c r="G6140" s="1">
        <v>0.011746037218</v>
      </c>
    </row>
    <row r="6141" ht="15.75" customHeight="1">
      <c r="A6141" s="1" t="str">
        <f t="shared" si="524"/>
        <v>HSD17B10</v>
      </c>
      <c r="B6141" s="1" t="s">
        <v>50</v>
      </c>
      <c r="C6141" s="1">
        <v>5.3461369E7</v>
      </c>
      <c r="D6141" s="1" t="s">
        <v>14</v>
      </c>
      <c r="E6141" s="1">
        <v>23.0</v>
      </c>
      <c r="F6141" s="1" t="s">
        <v>6157</v>
      </c>
      <c r="G6141" s="1">
        <v>0.229107514521</v>
      </c>
    </row>
    <row r="6142" ht="15.75" customHeight="1">
      <c r="A6142" s="1" t="str">
        <f t="shared" si="524"/>
        <v>HSD17B10</v>
      </c>
      <c r="B6142" s="1" t="s">
        <v>50</v>
      </c>
      <c r="C6142" s="1">
        <v>5.3461208E7</v>
      </c>
      <c r="D6142" s="1" t="s">
        <v>14</v>
      </c>
      <c r="E6142" s="1">
        <v>24.0</v>
      </c>
      <c r="F6142" s="1" t="s">
        <v>6158</v>
      </c>
      <c r="G6142" s="1">
        <v>0.153351396746</v>
      </c>
    </row>
    <row r="6143" ht="15.75" customHeight="1">
      <c r="A6143" s="1" t="str">
        <f t="shared" si="524"/>
        <v>HSD17B10</v>
      </c>
      <c r="B6143" s="1" t="s">
        <v>50</v>
      </c>
      <c r="C6143" s="1">
        <v>5.3461257E7</v>
      </c>
      <c r="D6143" s="1" t="s">
        <v>8</v>
      </c>
      <c r="E6143" s="1">
        <v>24.0</v>
      </c>
      <c r="F6143" s="1" t="s">
        <v>6159</v>
      </c>
      <c r="G6143" s="1">
        <v>0.760097584083</v>
      </c>
    </row>
    <row r="6144" ht="15.75" customHeight="1">
      <c r="A6144" s="1" t="str">
        <f t="shared" si="524"/>
        <v>HSD17B10</v>
      </c>
      <c r="B6144" s="1" t="s">
        <v>50</v>
      </c>
      <c r="C6144" s="1">
        <v>5.3461175E7</v>
      </c>
      <c r="D6144" s="1" t="s">
        <v>8</v>
      </c>
      <c r="E6144" s="1">
        <v>23.0</v>
      </c>
      <c r="F6144" s="1" t="s">
        <v>6160</v>
      </c>
      <c r="G6144" s="1">
        <v>0.223331842991</v>
      </c>
    </row>
    <row r="6145" ht="15.75" customHeight="1">
      <c r="A6145" s="1" t="str">
        <f t="shared" si="524"/>
        <v>HSD17B10</v>
      </c>
      <c r="B6145" s="1" t="s">
        <v>50</v>
      </c>
      <c r="C6145" s="1">
        <v>5.3461103E7</v>
      </c>
      <c r="D6145" s="1" t="s">
        <v>8</v>
      </c>
      <c r="E6145" s="1">
        <v>22.0</v>
      </c>
      <c r="F6145" s="1" t="s">
        <v>6161</v>
      </c>
      <c r="G6145" s="1">
        <v>0.911784163291</v>
      </c>
    </row>
    <row r="6146" ht="15.75" customHeight="1">
      <c r="A6146" s="1" t="str">
        <f t="shared" si="524"/>
        <v>HSD17B10</v>
      </c>
      <c r="B6146" s="1" t="s">
        <v>50</v>
      </c>
      <c r="C6146" s="1">
        <v>5.3461369E7</v>
      </c>
      <c r="D6146" s="1" t="s">
        <v>14</v>
      </c>
      <c r="E6146" s="1">
        <v>24.0</v>
      </c>
      <c r="F6146" s="1" t="s">
        <v>6162</v>
      </c>
      <c r="G6146" s="1">
        <v>0.198067533951</v>
      </c>
    </row>
    <row r="6147" ht="15.75" customHeight="1">
      <c r="A6147" s="1" t="str">
        <f t="shared" si="524"/>
        <v>HSD17B10</v>
      </c>
      <c r="B6147" s="1" t="s">
        <v>50</v>
      </c>
      <c r="C6147" s="1">
        <v>5.3461353E7</v>
      </c>
      <c r="D6147" s="1" t="s">
        <v>14</v>
      </c>
      <c r="E6147" s="1">
        <v>23.0</v>
      </c>
      <c r="F6147" s="1" t="s">
        <v>6163</v>
      </c>
      <c r="G6147" s="1">
        <v>0.0587378708624</v>
      </c>
    </row>
    <row r="6148" ht="15.75" customHeight="1">
      <c r="A6148" s="1" t="str">
        <f t="shared" si="524"/>
        <v>HSD17B10</v>
      </c>
      <c r="B6148" s="1" t="s">
        <v>50</v>
      </c>
      <c r="C6148" s="1">
        <v>5.3461347E7</v>
      </c>
      <c r="D6148" s="1" t="s">
        <v>14</v>
      </c>
      <c r="E6148" s="1">
        <v>24.0</v>
      </c>
      <c r="F6148" s="1" t="s">
        <v>6164</v>
      </c>
      <c r="G6148" s="1">
        <v>0.50818595244</v>
      </c>
    </row>
    <row r="6149" ht="15.75" customHeight="1">
      <c r="A6149" s="1" t="str">
        <f t="shared" si="524"/>
        <v>HSD17B10</v>
      </c>
      <c r="B6149" s="1" t="s">
        <v>50</v>
      </c>
      <c r="C6149" s="1">
        <v>5.3461324E7</v>
      </c>
      <c r="D6149" s="1" t="s">
        <v>14</v>
      </c>
      <c r="E6149" s="1">
        <v>24.0</v>
      </c>
      <c r="F6149" s="1" t="s">
        <v>6165</v>
      </c>
      <c r="G6149" s="1">
        <v>0.692487477892</v>
      </c>
    </row>
    <row r="6150" ht="15.75" customHeight="1">
      <c r="A6150" s="1" t="str">
        <f t="shared" si="524"/>
        <v>HSD17B10</v>
      </c>
      <c r="B6150" s="1" t="s">
        <v>50</v>
      </c>
      <c r="C6150" s="1">
        <v>5.3461249E7</v>
      </c>
      <c r="D6150" s="1" t="s">
        <v>14</v>
      </c>
      <c r="E6150" s="1">
        <v>24.0</v>
      </c>
      <c r="F6150" s="1" t="s">
        <v>6166</v>
      </c>
      <c r="G6150" s="1">
        <v>0.893628877235</v>
      </c>
    </row>
    <row r="6151" ht="15.75" customHeight="1">
      <c r="A6151" s="1" t="str">
        <f t="shared" si="524"/>
        <v>HSD17B10</v>
      </c>
      <c r="B6151" s="1" t="s">
        <v>50</v>
      </c>
      <c r="C6151" s="1">
        <v>5.3461153E7</v>
      </c>
      <c r="D6151" s="1" t="s">
        <v>8</v>
      </c>
      <c r="E6151" s="1">
        <v>24.0</v>
      </c>
      <c r="F6151" s="1" t="s">
        <v>6167</v>
      </c>
      <c r="G6151" s="1">
        <v>0.76210114345</v>
      </c>
    </row>
    <row r="6152" ht="15.75" customHeight="1">
      <c r="A6152" s="1" t="str">
        <f t="shared" si="524"/>
        <v>HSD17B10</v>
      </c>
      <c r="B6152" s="1" t="s">
        <v>50</v>
      </c>
      <c r="C6152" s="1">
        <v>5.3461175E7</v>
      </c>
      <c r="D6152" s="1" t="s">
        <v>8</v>
      </c>
      <c r="E6152" s="1">
        <v>22.0</v>
      </c>
      <c r="F6152" s="1" t="s">
        <v>6168</v>
      </c>
      <c r="G6152" s="1">
        <v>0.215313959103</v>
      </c>
    </row>
    <row r="6153" ht="15.75" customHeight="1">
      <c r="A6153" s="1" t="str">
        <f t="shared" si="524"/>
        <v>HSD17B10</v>
      </c>
      <c r="B6153" s="1" t="s">
        <v>50</v>
      </c>
      <c r="C6153" s="1">
        <v>5.3461152E7</v>
      </c>
      <c r="D6153" s="1" t="s">
        <v>14</v>
      </c>
      <c r="E6153" s="1">
        <v>22.0</v>
      </c>
      <c r="F6153" s="1" t="s">
        <v>6169</v>
      </c>
      <c r="G6153" s="1">
        <v>0.952636092775</v>
      </c>
    </row>
    <row r="6154" ht="15.75" customHeight="1">
      <c r="A6154" s="1" t="str">
        <f t="shared" si="524"/>
        <v>HSD17B10</v>
      </c>
      <c r="B6154" s="1" t="s">
        <v>50</v>
      </c>
      <c r="C6154" s="1">
        <v>5.3461274E7</v>
      </c>
      <c r="D6154" s="1" t="s">
        <v>8</v>
      </c>
      <c r="E6154" s="1">
        <v>24.0</v>
      </c>
      <c r="F6154" s="1" t="s">
        <v>6170</v>
      </c>
      <c r="G6154" s="1">
        <v>1.13557974393</v>
      </c>
    </row>
    <row r="6155" ht="15.75" customHeight="1">
      <c r="A6155" s="1" t="str">
        <f t="shared" ref="A6155:A6164" si="525">"HSD17B12"</f>
        <v>HSD17B12</v>
      </c>
      <c r="B6155" s="1" t="s">
        <v>328</v>
      </c>
      <c r="C6155" s="1">
        <v>4.3702425E7</v>
      </c>
      <c r="D6155" s="1" t="s">
        <v>14</v>
      </c>
      <c r="E6155" s="1">
        <v>24.0</v>
      </c>
      <c r="F6155" s="1" t="s">
        <v>6171</v>
      </c>
      <c r="G6155" s="1">
        <v>0.289773632897</v>
      </c>
    </row>
    <row r="6156" ht="15.75" customHeight="1">
      <c r="A6156" s="1" t="str">
        <f t="shared" si="525"/>
        <v>HSD17B12</v>
      </c>
      <c r="B6156" s="1" t="s">
        <v>328</v>
      </c>
      <c r="C6156" s="1">
        <v>4.3702402E7</v>
      </c>
      <c r="D6156" s="1" t="s">
        <v>14</v>
      </c>
      <c r="E6156" s="1">
        <v>23.0</v>
      </c>
      <c r="F6156" s="1" t="s">
        <v>6172</v>
      </c>
      <c r="G6156" s="1">
        <v>1.08919513519</v>
      </c>
    </row>
    <row r="6157" ht="15.75" customHeight="1">
      <c r="A6157" s="1" t="str">
        <f t="shared" si="525"/>
        <v>HSD17B12</v>
      </c>
      <c r="B6157" s="1" t="s">
        <v>328</v>
      </c>
      <c r="C6157" s="1">
        <v>4.370238E7</v>
      </c>
      <c r="D6157" s="1" t="s">
        <v>14</v>
      </c>
      <c r="E6157" s="1">
        <v>24.0</v>
      </c>
      <c r="F6157" s="1" t="s">
        <v>6173</v>
      </c>
      <c r="G6157" s="1">
        <v>0.920457789725</v>
      </c>
    </row>
    <row r="6158" ht="15.75" customHeight="1">
      <c r="A6158" s="1" t="str">
        <f t="shared" si="525"/>
        <v>HSD17B12</v>
      </c>
      <c r="B6158" s="1" t="s">
        <v>328</v>
      </c>
      <c r="C6158" s="1">
        <v>4.3702309E7</v>
      </c>
      <c r="D6158" s="1" t="s">
        <v>14</v>
      </c>
      <c r="E6158" s="1">
        <v>23.0</v>
      </c>
      <c r="F6158" s="1" t="s">
        <v>6174</v>
      </c>
      <c r="G6158" s="1">
        <v>0.822391867918</v>
      </c>
    </row>
    <row r="6159" ht="15.75" customHeight="1">
      <c r="A6159" s="1" t="str">
        <f t="shared" si="525"/>
        <v>HSD17B12</v>
      </c>
      <c r="B6159" s="1" t="s">
        <v>328</v>
      </c>
      <c r="C6159" s="1">
        <v>4.3702264E7</v>
      </c>
      <c r="D6159" s="1" t="s">
        <v>14</v>
      </c>
      <c r="E6159" s="1">
        <v>24.0</v>
      </c>
      <c r="F6159" s="1" t="s">
        <v>6175</v>
      </c>
      <c r="G6159" s="1">
        <v>0.358455199782</v>
      </c>
    </row>
    <row r="6160" ht="15.75" customHeight="1">
      <c r="A6160" s="1" t="str">
        <f t="shared" si="525"/>
        <v>HSD17B12</v>
      </c>
      <c r="B6160" s="1" t="s">
        <v>328</v>
      </c>
      <c r="C6160" s="1">
        <v>4.3702445E7</v>
      </c>
      <c r="D6160" s="1" t="s">
        <v>8</v>
      </c>
      <c r="E6160" s="1">
        <v>22.0</v>
      </c>
      <c r="F6160" s="1" t="s">
        <v>6176</v>
      </c>
      <c r="G6160" s="1">
        <v>0.247369436883</v>
      </c>
    </row>
    <row r="6161" ht="15.75" customHeight="1">
      <c r="A6161" s="1" t="str">
        <f t="shared" si="525"/>
        <v>HSD17B12</v>
      </c>
      <c r="B6161" s="1" t="s">
        <v>328</v>
      </c>
      <c r="C6161" s="1">
        <v>4.3702439E7</v>
      </c>
      <c r="D6161" s="1" t="s">
        <v>8</v>
      </c>
      <c r="E6161" s="1">
        <v>22.0</v>
      </c>
      <c r="F6161" s="1" t="s">
        <v>6177</v>
      </c>
      <c r="G6161" s="1">
        <v>0.990347075083</v>
      </c>
    </row>
    <row r="6162" ht="15.75" customHeight="1">
      <c r="A6162" s="1" t="str">
        <f t="shared" si="525"/>
        <v>HSD17B12</v>
      </c>
      <c r="B6162" s="1" t="s">
        <v>328</v>
      </c>
      <c r="C6162" s="1">
        <v>4.3702292E7</v>
      </c>
      <c r="D6162" s="1" t="s">
        <v>8</v>
      </c>
      <c r="E6162" s="1">
        <v>24.0</v>
      </c>
      <c r="F6162" s="1" t="s">
        <v>6178</v>
      </c>
      <c r="G6162" s="1">
        <v>0.840084431036</v>
      </c>
    </row>
    <row r="6163" ht="15.75" customHeight="1">
      <c r="A6163" s="1" t="str">
        <f t="shared" si="525"/>
        <v>HSD17B12</v>
      </c>
      <c r="B6163" s="1" t="s">
        <v>328</v>
      </c>
      <c r="C6163" s="1">
        <v>4.3702214E7</v>
      </c>
      <c r="D6163" s="1" t="s">
        <v>8</v>
      </c>
      <c r="E6163" s="1">
        <v>22.0</v>
      </c>
      <c r="F6163" s="1" t="s">
        <v>6179</v>
      </c>
      <c r="G6163" s="1">
        <v>0.380676052239</v>
      </c>
    </row>
    <row r="6164" ht="15.75" customHeight="1">
      <c r="A6164" s="1" t="str">
        <f t="shared" si="525"/>
        <v>HSD17B12</v>
      </c>
      <c r="B6164" s="1" t="s">
        <v>328</v>
      </c>
      <c r="C6164" s="1">
        <v>4.3702518E7</v>
      </c>
      <c r="D6164" s="1" t="s">
        <v>14</v>
      </c>
      <c r="E6164" s="1">
        <v>24.0</v>
      </c>
      <c r="F6164" s="1" t="s">
        <v>6180</v>
      </c>
      <c r="G6164" s="1">
        <v>0.0153304206874</v>
      </c>
    </row>
    <row r="6165" ht="15.75" customHeight="1">
      <c r="A6165" s="1" t="str">
        <f t="shared" ref="A6165:A6194" si="526">"HSP90AB1"</f>
        <v>HSP90AB1</v>
      </c>
      <c r="B6165" s="1" t="s">
        <v>28</v>
      </c>
      <c r="C6165" s="1">
        <v>4.4215674E7</v>
      </c>
      <c r="D6165" s="1" t="s">
        <v>8</v>
      </c>
      <c r="E6165" s="1">
        <v>22.0</v>
      </c>
      <c r="F6165" s="1" t="s">
        <v>6181</v>
      </c>
      <c r="G6165" s="1">
        <v>0.298646870712</v>
      </c>
    </row>
    <row r="6166" ht="15.75" customHeight="1">
      <c r="A6166" s="1" t="str">
        <f t="shared" si="526"/>
        <v>HSP90AB1</v>
      </c>
      <c r="B6166" s="1" t="s">
        <v>28</v>
      </c>
      <c r="C6166" s="1">
        <v>4.4215647E7</v>
      </c>
      <c r="D6166" s="1" t="s">
        <v>8</v>
      </c>
      <c r="E6166" s="1">
        <v>23.0</v>
      </c>
      <c r="F6166" s="1" t="s">
        <v>6182</v>
      </c>
      <c r="G6166" s="1">
        <v>0.568401361961</v>
      </c>
    </row>
    <row r="6167" ht="15.75" customHeight="1">
      <c r="A6167" s="1" t="str">
        <f t="shared" si="526"/>
        <v>HSP90AB1</v>
      </c>
      <c r="B6167" s="1" t="s">
        <v>28</v>
      </c>
      <c r="C6167" s="1">
        <v>4.4215658E7</v>
      </c>
      <c r="D6167" s="1" t="s">
        <v>8</v>
      </c>
      <c r="E6167" s="1">
        <v>21.0</v>
      </c>
      <c r="F6167" s="1" t="s">
        <v>6183</v>
      </c>
      <c r="G6167" s="1">
        <v>-0.0562149806635</v>
      </c>
    </row>
    <row r="6168" ht="15.75" customHeight="1">
      <c r="A6168" s="1" t="str">
        <f t="shared" si="526"/>
        <v>HSP90AB1</v>
      </c>
      <c r="B6168" s="1" t="s">
        <v>28</v>
      </c>
      <c r="C6168" s="1">
        <v>4.4215643E7</v>
      </c>
      <c r="D6168" s="1" t="s">
        <v>8</v>
      </c>
      <c r="E6168" s="1">
        <v>22.0</v>
      </c>
      <c r="F6168" s="1" t="s">
        <v>6184</v>
      </c>
      <c r="G6168" s="1">
        <v>0.65807405684</v>
      </c>
    </row>
    <row r="6169" ht="15.75" customHeight="1">
      <c r="A6169" s="1" t="str">
        <f t="shared" si="526"/>
        <v>HSP90AB1</v>
      </c>
      <c r="B6169" s="1" t="s">
        <v>28</v>
      </c>
      <c r="C6169" s="1">
        <v>4.4214803E7</v>
      </c>
      <c r="D6169" s="1" t="s">
        <v>8</v>
      </c>
      <c r="E6169" s="1">
        <v>23.0</v>
      </c>
      <c r="F6169" s="1" t="s">
        <v>6185</v>
      </c>
      <c r="G6169" s="1">
        <v>0.781041485314</v>
      </c>
    </row>
    <row r="6170" ht="15.75" customHeight="1">
      <c r="A6170" s="1" t="str">
        <f t="shared" si="526"/>
        <v>HSP90AB1</v>
      </c>
      <c r="B6170" s="1" t="s">
        <v>28</v>
      </c>
      <c r="C6170" s="1">
        <v>4.4215853E7</v>
      </c>
      <c r="D6170" s="1" t="s">
        <v>8</v>
      </c>
      <c r="E6170" s="1">
        <v>24.0</v>
      </c>
      <c r="F6170" s="1" t="s">
        <v>6186</v>
      </c>
      <c r="G6170" s="1">
        <v>-0.00508904366005</v>
      </c>
    </row>
    <row r="6171" ht="15.75" customHeight="1">
      <c r="A6171" s="1" t="str">
        <f t="shared" si="526"/>
        <v>HSP90AB1</v>
      </c>
      <c r="B6171" s="1" t="s">
        <v>28</v>
      </c>
      <c r="C6171" s="1">
        <v>4.4215769E7</v>
      </c>
      <c r="D6171" s="1" t="s">
        <v>14</v>
      </c>
      <c r="E6171" s="1">
        <v>23.0</v>
      </c>
      <c r="F6171" s="1" t="s">
        <v>6187</v>
      </c>
      <c r="G6171" s="1">
        <v>0.115073886082</v>
      </c>
    </row>
    <row r="6172" ht="15.75" customHeight="1">
      <c r="A6172" s="1" t="str">
        <f t="shared" si="526"/>
        <v>HSP90AB1</v>
      </c>
      <c r="B6172" s="1" t="s">
        <v>28</v>
      </c>
      <c r="C6172" s="1">
        <v>4.4215729E7</v>
      </c>
      <c r="D6172" s="1" t="s">
        <v>14</v>
      </c>
      <c r="E6172" s="1">
        <v>24.0</v>
      </c>
      <c r="F6172" s="1" t="s">
        <v>6188</v>
      </c>
      <c r="G6172" s="1">
        <v>0.00404853506636</v>
      </c>
    </row>
    <row r="6173" ht="15.75" customHeight="1">
      <c r="A6173" s="1" t="str">
        <f t="shared" si="526"/>
        <v>HSP90AB1</v>
      </c>
      <c r="B6173" s="1" t="s">
        <v>28</v>
      </c>
      <c r="C6173" s="1">
        <v>4.4215724E7</v>
      </c>
      <c r="D6173" s="1" t="s">
        <v>14</v>
      </c>
      <c r="E6173" s="1">
        <v>24.0</v>
      </c>
      <c r="F6173" s="1" t="s">
        <v>6189</v>
      </c>
      <c r="G6173" s="1">
        <v>-0.117019031125</v>
      </c>
    </row>
    <row r="6174" ht="15.75" customHeight="1">
      <c r="A6174" s="1" t="str">
        <f t="shared" si="526"/>
        <v>HSP90AB1</v>
      </c>
      <c r="B6174" s="1" t="s">
        <v>28</v>
      </c>
      <c r="C6174" s="1">
        <v>4.4215707E7</v>
      </c>
      <c r="D6174" s="1" t="s">
        <v>14</v>
      </c>
      <c r="E6174" s="1">
        <v>23.0</v>
      </c>
      <c r="F6174" s="1" t="s">
        <v>6190</v>
      </c>
      <c r="G6174" s="1">
        <v>0.118636944406</v>
      </c>
    </row>
    <row r="6175" ht="15.75" customHeight="1">
      <c r="A6175" s="1" t="str">
        <f t="shared" si="526"/>
        <v>HSP90AB1</v>
      </c>
      <c r="B6175" s="1" t="s">
        <v>28</v>
      </c>
      <c r="C6175" s="1">
        <v>4.4215677E7</v>
      </c>
      <c r="D6175" s="1" t="s">
        <v>14</v>
      </c>
      <c r="E6175" s="1">
        <v>22.0</v>
      </c>
      <c r="F6175" s="1" t="s">
        <v>6191</v>
      </c>
      <c r="G6175" s="1">
        <v>0.452644098832</v>
      </c>
    </row>
    <row r="6176" ht="15.75" customHeight="1">
      <c r="A6176" s="1" t="str">
        <f t="shared" si="526"/>
        <v>HSP90AB1</v>
      </c>
      <c r="B6176" s="1" t="s">
        <v>28</v>
      </c>
      <c r="C6176" s="1">
        <v>4.4215618E7</v>
      </c>
      <c r="D6176" s="1" t="s">
        <v>14</v>
      </c>
      <c r="E6176" s="1">
        <v>23.0</v>
      </c>
      <c r="F6176" s="1" t="s">
        <v>6192</v>
      </c>
      <c r="G6176" s="1">
        <v>0.244032051235</v>
      </c>
    </row>
    <row r="6177" ht="15.75" customHeight="1">
      <c r="A6177" s="1" t="str">
        <f t="shared" si="526"/>
        <v>HSP90AB1</v>
      </c>
      <c r="B6177" s="1" t="s">
        <v>28</v>
      </c>
      <c r="C6177" s="1">
        <v>4.4215107E7</v>
      </c>
      <c r="D6177" s="1" t="s">
        <v>14</v>
      </c>
      <c r="E6177" s="1">
        <v>23.0</v>
      </c>
      <c r="F6177" s="1" t="s">
        <v>6193</v>
      </c>
      <c r="G6177" s="1">
        <v>-0.0768881719217</v>
      </c>
    </row>
    <row r="6178" ht="15.75" customHeight="1">
      <c r="A6178" s="1" t="str">
        <f t="shared" si="526"/>
        <v>HSP90AB1</v>
      </c>
      <c r="B6178" s="1" t="s">
        <v>28</v>
      </c>
      <c r="C6178" s="1">
        <v>4.4215066E7</v>
      </c>
      <c r="D6178" s="1" t="s">
        <v>14</v>
      </c>
      <c r="E6178" s="1">
        <v>24.0</v>
      </c>
      <c r="F6178" s="1" t="s">
        <v>6194</v>
      </c>
      <c r="G6178" s="1">
        <v>-0.0443667306184</v>
      </c>
    </row>
    <row r="6179" ht="15.75" customHeight="1">
      <c r="A6179" s="1" t="str">
        <f t="shared" si="526"/>
        <v>HSP90AB1</v>
      </c>
      <c r="B6179" s="1" t="s">
        <v>28</v>
      </c>
      <c r="C6179" s="1">
        <v>4.4215055E7</v>
      </c>
      <c r="D6179" s="1" t="s">
        <v>14</v>
      </c>
      <c r="E6179" s="1">
        <v>21.0</v>
      </c>
      <c r="F6179" s="1" t="s">
        <v>6195</v>
      </c>
      <c r="G6179" s="1">
        <v>0.1989509456</v>
      </c>
    </row>
    <row r="6180" ht="15.75" customHeight="1">
      <c r="A6180" s="1" t="str">
        <f t="shared" si="526"/>
        <v>HSP90AB1</v>
      </c>
      <c r="B6180" s="1" t="s">
        <v>28</v>
      </c>
      <c r="C6180" s="1">
        <v>4.4215032E7</v>
      </c>
      <c r="D6180" s="1" t="s">
        <v>14</v>
      </c>
      <c r="E6180" s="1">
        <v>24.0</v>
      </c>
      <c r="F6180" s="1" t="s">
        <v>6196</v>
      </c>
      <c r="G6180" s="1">
        <v>0.116041598123</v>
      </c>
    </row>
    <row r="6181" ht="15.75" customHeight="1">
      <c r="A6181" s="1" t="str">
        <f t="shared" si="526"/>
        <v>HSP90AB1</v>
      </c>
      <c r="B6181" s="1" t="s">
        <v>28</v>
      </c>
      <c r="C6181" s="1">
        <v>4.4214954E7</v>
      </c>
      <c r="D6181" s="1" t="s">
        <v>14</v>
      </c>
      <c r="E6181" s="1">
        <v>23.0</v>
      </c>
      <c r="F6181" s="1" t="s">
        <v>6197</v>
      </c>
      <c r="G6181" s="1">
        <v>0.338306847556</v>
      </c>
    </row>
    <row r="6182" ht="15.75" customHeight="1">
      <c r="A6182" s="1" t="str">
        <f t="shared" si="526"/>
        <v>HSP90AB1</v>
      </c>
      <c r="B6182" s="1" t="s">
        <v>28</v>
      </c>
      <c r="C6182" s="1">
        <v>4.4214881E7</v>
      </c>
      <c r="D6182" s="1" t="s">
        <v>14</v>
      </c>
      <c r="E6182" s="1">
        <v>24.0</v>
      </c>
      <c r="F6182" s="1" t="s">
        <v>6198</v>
      </c>
      <c r="G6182" s="1">
        <v>0.9733335263</v>
      </c>
    </row>
    <row r="6183" ht="15.75" customHeight="1">
      <c r="A6183" s="1" t="str">
        <f t="shared" si="526"/>
        <v>HSP90AB1</v>
      </c>
      <c r="B6183" s="1" t="s">
        <v>28</v>
      </c>
      <c r="C6183" s="1">
        <v>4.4214875E7</v>
      </c>
      <c r="D6183" s="1" t="s">
        <v>14</v>
      </c>
      <c r="E6183" s="1">
        <v>24.0</v>
      </c>
      <c r="F6183" s="1" t="s">
        <v>6199</v>
      </c>
      <c r="G6183" s="1">
        <v>0.733655683784</v>
      </c>
    </row>
    <row r="6184" ht="15.75" customHeight="1">
      <c r="A6184" s="1" t="str">
        <f t="shared" si="526"/>
        <v>HSP90AB1</v>
      </c>
      <c r="B6184" s="1" t="s">
        <v>28</v>
      </c>
      <c r="C6184" s="1">
        <v>4.4214865E7</v>
      </c>
      <c r="D6184" s="1" t="s">
        <v>14</v>
      </c>
      <c r="E6184" s="1">
        <v>22.0</v>
      </c>
      <c r="F6184" s="1" t="s">
        <v>6200</v>
      </c>
      <c r="G6184" s="1">
        <v>1.08115770812</v>
      </c>
    </row>
    <row r="6185" ht="15.75" customHeight="1">
      <c r="A6185" s="1" t="str">
        <f t="shared" si="526"/>
        <v>HSP90AB1</v>
      </c>
      <c r="B6185" s="1" t="s">
        <v>28</v>
      </c>
      <c r="C6185" s="1">
        <v>4.4214813E7</v>
      </c>
      <c r="D6185" s="1" t="s">
        <v>14</v>
      </c>
      <c r="E6185" s="1">
        <v>24.0</v>
      </c>
      <c r="F6185" s="1" t="s">
        <v>6201</v>
      </c>
      <c r="G6185" s="1">
        <v>0.582561440805</v>
      </c>
    </row>
    <row r="6186" ht="15.75" customHeight="1">
      <c r="A6186" s="1" t="str">
        <f t="shared" si="526"/>
        <v>HSP90AB1</v>
      </c>
      <c r="B6186" s="1" t="s">
        <v>28</v>
      </c>
      <c r="C6186" s="1">
        <v>4.4215852E7</v>
      </c>
      <c r="D6186" s="1" t="s">
        <v>8</v>
      </c>
      <c r="E6186" s="1">
        <v>24.0</v>
      </c>
      <c r="F6186" s="1" t="s">
        <v>6202</v>
      </c>
      <c r="G6186" s="1">
        <v>0.207105397954</v>
      </c>
    </row>
    <row r="6187" ht="15.75" customHeight="1">
      <c r="A6187" s="1" t="str">
        <f t="shared" si="526"/>
        <v>HSP90AB1</v>
      </c>
      <c r="B6187" s="1" t="s">
        <v>28</v>
      </c>
      <c r="C6187" s="1">
        <v>4.4215813E7</v>
      </c>
      <c r="D6187" s="1" t="s">
        <v>8</v>
      </c>
      <c r="E6187" s="1">
        <v>23.0</v>
      </c>
      <c r="F6187" s="1" t="s">
        <v>6203</v>
      </c>
      <c r="G6187" s="1">
        <v>0.835349401854</v>
      </c>
    </row>
    <row r="6188" ht="15.75" customHeight="1">
      <c r="A6188" s="1" t="str">
        <f t="shared" si="526"/>
        <v>HSP90AB1</v>
      </c>
      <c r="B6188" s="1" t="s">
        <v>28</v>
      </c>
      <c r="C6188" s="1">
        <v>4.4215816E7</v>
      </c>
      <c r="D6188" s="1" t="s">
        <v>14</v>
      </c>
      <c r="E6188" s="1">
        <v>24.0</v>
      </c>
      <c r="F6188" s="1" t="s">
        <v>6204</v>
      </c>
      <c r="G6188" s="1">
        <v>0.0479480555658</v>
      </c>
    </row>
    <row r="6189" ht="15.75" customHeight="1">
      <c r="A6189" s="1" t="str">
        <f t="shared" si="526"/>
        <v>HSP90AB1</v>
      </c>
      <c r="B6189" s="1" t="s">
        <v>28</v>
      </c>
      <c r="C6189" s="1">
        <v>4.4215848E7</v>
      </c>
      <c r="D6189" s="1" t="s">
        <v>8</v>
      </c>
      <c r="E6189" s="1">
        <v>24.0</v>
      </c>
      <c r="F6189" s="1" t="s">
        <v>6205</v>
      </c>
      <c r="G6189" s="1">
        <v>-0.0494285664423</v>
      </c>
    </row>
    <row r="6190" ht="15.75" customHeight="1">
      <c r="A6190" s="1" t="str">
        <f t="shared" si="526"/>
        <v>HSP90AB1</v>
      </c>
      <c r="B6190" s="1" t="s">
        <v>28</v>
      </c>
      <c r="C6190" s="1">
        <v>4.4215813E7</v>
      </c>
      <c r="D6190" s="1" t="s">
        <v>8</v>
      </c>
      <c r="E6190" s="1">
        <v>22.0</v>
      </c>
      <c r="F6190" s="1" t="s">
        <v>6206</v>
      </c>
      <c r="G6190" s="1">
        <v>0.945508765578</v>
      </c>
    </row>
    <row r="6191" ht="15.75" customHeight="1">
      <c r="A6191" s="1" t="str">
        <f t="shared" si="526"/>
        <v>HSP90AB1</v>
      </c>
      <c r="B6191" s="1" t="s">
        <v>28</v>
      </c>
      <c r="C6191" s="1">
        <v>4.4215032E7</v>
      </c>
      <c r="D6191" s="1" t="s">
        <v>14</v>
      </c>
      <c r="E6191" s="1">
        <v>23.0</v>
      </c>
      <c r="F6191" s="1" t="s">
        <v>6207</v>
      </c>
      <c r="G6191" s="1">
        <v>0.420046580801</v>
      </c>
    </row>
    <row r="6192" ht="15.75" customHeight="1">
      <c r="A6192" s="1" t="str">
        <f t="shared" si="526"/>
        <v>HSP90AB1</v>
      </c>
      <c r="B6192" s="1" t="s">
        <v>28</v>
      </c>
      <c r="C6192" s="1">
        <v>4.4215662E7</v>
      </c>
      <c r="D6192" s="1" t="s">
        <v>14</v>
      </c>
      <c r="E6192" s="1">
        <v>23.0</v>
      </c>
      <c r="F6192" s="1" t="s">
        <v>6208</v>
      </c>
      <c r="G6192" s="1">
        <v>-0.0916232755877</v>
      </c>
    </row>
    <row r="6193" ht="15.75" customHeight="1">
      <c r="A6193" s="1" t="str">
        <f t="shared" si="526"/>
        <v>HSP90AB1</v>
      </c>
      <c r="B6193" s="1" t="s">
        <v>28</v>
      </c>
      <c r="C6193" s="1">
        <v>4.421583E7</v>
      </c>
      <c r="D6193" s="1" t="s">
        <v>14</v>
      </c>
      <c r="E6193" s="1">
        <v>24.0</v>
      </c>
      <c r="F6193" s="1" t="s">
        <v>6209</v>
      </c>
      <c r="G6193" s="1">
        <v>0.254047371591</v>
      </c>
    </row>
    <row r="6194" ht="15.75" customHeight="1">
      <c r="A6194" s="1" t="str">
        <f t="shared" si="526"/>
        <v>HSP90AB1</v>
      </c>
      <c r="B6194" s="1" t="s">
        <v>28</v>
      </c>
      <c r="C6194" s="1">
        <v>4.421586E7</v>
      </c>
      <c r="D6194" s="1" t="s">
        <v>14</v>
      </c>
      <c r="E6194" s="1">
        <v>24.0</v>
      </c>
      <c r="F6194" s="1" t="s">
        <v>6210</v>
      </c>
      <c r="G6194" s="1">
        <v>0.0482132033701</v>
      </c>
    </row>
    <row r="6195" ht="15.75" customHeight="1">
      <c r="A6195" s="1" t="str">
        <f t="shared" ref="A6195:A6204" si="527">"HSPA5"</f>
        <v>HSPA5</v>
      </c>
      <c r="B6195" s="1" t="s">
        <v>298</v>
      </c>
      <c r="C6195" s="1">
        <v>1.28003614E8</v>
      </c>
      <c r="D6195" s="1" t="s">
        <v>8</v>
      </c>
      <c r="E6195" s="1">
        <v>22.0</v>
      </c>
      <c r="F6195" s="1" t="s">
        <v>6211</v>
      </c>
      <c r="G6195" s="1">
        <v>1.06818689982</v>
      </c>
    </row>
    <row r="6196" ht="15.75" customHeight="1">
      <c r="A6196" s="1" t="str">
        <f t="shared" si="527"/>
        <v>HSPA5</v>
      </c>
      <c r="B6196" s="1" t="s">
        <v>298</v>
      </c>
      <c r="C6196" s="1">
        <v>1.28003643E8</v>
      </c>
      <c r="D6196" s="1" t="s">
        <v>14</v>
      </c>
      <c r="E6196" s="1">
        <v>22.0</v>
      </c>
      <c r="F6196" s="1" t="s">
        <v>6212</v>
      </c>
      <c r="G6196" s="1">
        <v>0.697169950451</v>
      </c>
    </row>
    <row r="6197" ht="15.75" customHeight="1">
      <c r="A6197" s="1" t="str">
        <f t="shared" si="527"/>
        <v>HSPA5</v>
      </c>
      <c r="B6197" s="1" t="s">
        <v>298</v>
      </c>
      <c r="C6197" s="1">
        <v>1.28003548E8</v>
      </c>
      <c r="D6197" s="1" t="s">
        <v>14</v>
      </c>
      <c r="E6197" s="1">
        <v>24.0</v>
      </c>
      <c r="F6197" s="1" t="s">
        <v>6213</v>
      </c>
      <c r="G6197" s="1">
        <v>0.981398955626</v>
      </c>
    </row>
    <row r="6198" ht="15.75" customHeight="1">
      <c r="A6198" s="1" t="str">
        <f t="shared" si="527"/>
        <v>HSPA5</v>
      </c>
      <c r="B6198" s="1" t="s">
        <v>298</v>
      </c>
      <c r="C6198" s="1">
        <v>1.28003534E8</v>
      </c>
      <c r="D6198" s="1" t="s">
        <v>14</v>
      </c>
      <c r="E6198" s="1">
        <v>24.0</v>
      </c>
      <c r="F6198" s="1" t="s">
        <v>6214</v>
      </c>
      <c r="G6198" s="1">
        <v>0.865082653318</v>
      </c>
    </row>
    <row r="6199" ht="15.75" customHeight="1">
      <c r="A6199" s="1" t="str">
        <f t="shared" si="527"/>
        <v>HSPA5</v>
      </c>
      <c r="B6199" s="1" t="s">
        <v>298</v>
      </c>
      <c r="C6199" s="1">
        <v>1.28003499E8</v>
      </c>
      <c r="D6199" s="1" t="s">
        <v>14</v>
      </c>
      <c r="E6199" s="1">
        <v>24.0</v>
      </c>
      <c r="F6199" s="1" t="s">
        <v>6215</v>
      </c>
      <c r="G6199" s="1">
        <v>-0.104941577943</v>
      </c>
    </row>
    <row r="6200" ht="15.75" customHeight="1">
      <c r="A6200" s="1" t="str">
        <f t="shared" si="527"/>
        <v>HSPA5</v>
      </c>
      <c r="B6200" s="1" t="s">
        <v>298</v>
      </c>
      <c r="C6200" s="1">
        <v>1.28003635E8</v>
      </c>
      <c r="D6200" s="1" t="s">
        <v>8</v>
      </c>
      <c r="E6200" s="1">
        <v>24.0</v>
      </c>
      <c r="F6200" s="1" t="s">
        <v>6216</v>
      </c>
      <c r="G6200" s="1">
        <v>0.761564671976</v>
      </c>
    </row>
    <row r="6201" ht="15.75" customHeight="1">
      <c r="A6201" s="1" t="str">
        <f t="shared" si="527"/>
        <v>HSPA5</v>
      </c>
      <c r="B6201" s="1" t="s">
        <v>298</v>
      </c>
      <c r="C6201" s="1">
        <v>1.28003629E8</v>
      </c>
      <c r="D6201" s="1" t="s">
        <v>8</v>
      </c>
      <c r="E6201" s="1">
        <v>24.0</v>
      </c>
      <c r="F6201" s="1" t="s">
        <v>6217</v>
      </c>
      <c r="G6201" s="1">
        <v>0.747822033641</v>
      </c>
    </row>
    <row r="6202" ht="15.75" customHeight="1">
      <c r="A6202" s="1" t="str">
        <f t="shared" si="527"/>
        <v>HSPA5</v>
      </c>
      <c r="B6202" s="1" t="s">
        <v>298</v>
      </c>
      <c r="C6202" s="1">
        <v>1.28003582E8</v>
      </c>
      <c r="D6202" s="1" t="s">
        <v>8</v>
      </c>
      <c r="E6202" s="1">
        <v>24.0</v>
      </c>
      <c r="F6202" s="1" t="s">
        <v>6218</v>
      </c>
      <c r="G6202" s="1">
        <v>0.720803159594</v>
      </c>
    </row>
    <row r="6203" ht="15.75" customHeight="1">
      <c r="A6203" s="1" t="str">
        <f t="shared" si="527"/>
        <v>HSPA5</v>
      </c>
      <c r="B6203" s="1" t="s">
        <v>298</v>
      </c>
      <c r="C6203" s="1">
        <v>1.28003561E8</v>
      </c>
      <c r="D6203" s="1" t="s">
        <v>8</v>
      </c>
      <c r="E6203" s="1">
        <v>24.0</v>
      </c>
      <c r="F6203" s="1" t="s">
        <v>6219</v>
      </c>
      <c r="G6203" s="1">
        <v>0.188831095713</v>
      </c>
    </row>
    <row r="6204" ht="15.75" customHeight="1">
      <c r="A6204" s="1" t="str">
        <f t="shared" si="527"/>
        <v>HSPA5</v>
      </c>
      <c r="B6204" s="1" t="s">
        <v>298</v>
      </c>
      <c r="C6204" s="1">
        <v>1.28003413E8</v>
      </c>
      <c r="D6204" s="1" t="s">
        <v>8</v>
      </c>
      <c r="E6204" s="1">
        <v>24.0</v>
      </c>
      <c r="F6204" s="1" t="s">
        <v>6220</v>
      </c>
      <c r="G6204" s="1">
        <v>0.950414144557</v>
      </c>
    </row>
    <row r="6205" ht="15.75" customHeight="1">
      <c r="A6205" s="1" t="str">
        <f t="shared" ref="A6205:A6220" si="528">"HSPA8"</f>
        <v>HSPA8</v>
      </c>
      <c r="B6205" s="1" t="s">
        <v>328</v>
      </c>
      <c r="C6205" s="1">
        <v>1.22932845E8</v>
      </c>
      <c r="D6205" s="1" t="s">
        <v>8</v>
      </c>
      <c r="E6205" s="1">
        <v>24.0</v>
      </c>
      <c r="F6205" s="1" t="s">
        <v>6221</v>
      </c>
      <c r="G6205" s="1">
        <v>1.21700267183</v>
      </c>
    </row>
    <row r="6206" ht="15.75" customHeight="1">
      <c r="A6206" s="1" t="str">
        <f t="shared" si="528"/>
        <v>HSPA8</v>
      </c>
      <c r="B6206" s="1" t="s">
        <v>328</v>
      </c>
      <c r="C6206" s="1">
        <v>1.22932933E8</v>
      </c>
      <c r="D6206" s="1" t="s">
        <v>8</v>
      </c>
      <c r="E6206" s="1">
        <v>24.0</v>
      </c>
      <c r="F6206" s="1" t="s">
        <v>6222</v>
      </c>
      <c r="G6206" s="1">
        <v>-0.0703643551183</v>
      </c>
    </row>
    <row r="6207" ht="15.75" customHeight="1">
      <c r="A6207" s="1" t="str">
        <f t="shared" si="528"/>
        <v>HSPA8</v>
      </c>
      <c r="B6207" s="1" t="s">
        <v>328</v>
      </c>
      <c r="C6207" s="1">
        <v>1.22933034E8</v>
      </c>
      <c r="D6207" s="1" t="s">
        <v>8</v>
      </c>
      <c r="E6207" s="1">
        <v>23.0</v>
      </c>
      <c r="F6207" s="1" t="s">
        <v>6223</v>
      </c>
      <c r="G6207" s="1">
        <v>0.454625566149</v>
      </c>
    </row>
    <row r="6208" ht="15.75" customHeight="1">
      <c r="A6208" s="1" t="str">
        <f t="shared" si="528"/>
        <v>HSPA8</v>
      </c>
      <c r="B6208" s="1" t="s">
        <v>328</v>
      </c>
      <c r="C6208" s="1">
        <v>1.22933031E8</v>
      </c>
      <c r="D6208" s="1" t="s">
        <v>8</v>
      </c>
      <c r="E6208" s="1">
        <v>24.0</v>
      </c>
      <c r="F6208" s="1" t="s">
        <v>6224</v>
      </c>
      <c r="G6208" s="1">
        <v>0.30492854697</v>
      </c>
    </row>
    <row r="6209" ht="15.75" customHeight="1">
      <c r="A6209" s="1" t="str">
        <f t="shared" si="528"/>
        <v>HSPA8</v>
      </c>
      <c r="B6209" s="1" t="s">
        <v>328</v>
      </c>
      <c r="C6209" s="1">
        <v>1.22932867E8</v>
      </c>
      <c r="D6209" s="1" t="s">
        <v>8</v>
      </c>
      <c r="E6209" s="1">
        <v>24.0</v>
      </c>
      <c r="F6209" s="1" t="s">
        <v>6225</v>
      </c>
      <c r="G6209" s="1">
        <v>0.418445646173</v>
      </c>
    </row>
    <row r="6210" ht="15.75" customHeight="1">
      <c r="A6210" s="1" t="str">
        <f t="shared" si="528"/>
        <v>HSPA8</v>
      </c>
      <c r="B6210" s="1" t="s">
        <v>328</v>
      </c>
      <c r="C6210" s="1">
        <v>1.22932968E8</v>
      </c>
      <c r="D6210" s="1" t="s">
        <v>8</v>
      </c>
      <c r="E6210" s="1">
        <v>24.0</v>
      </c>
      <c r="F6210" s="1" t="s">
        <v>6226</v>
      </c>
      <c r="G6210" s="1">
        <v>0.0256434756974</v>
      </c>
    </row>
    <row r="6211" ht="15.75" customHeight="1">
      <c r="A6211" s="1" t="str">
        <f t="shared" si="528"/>
        <v>HSPA8</v>
      </c>
      <c r="B6211" s="1" t="s">
        <v>328</v>
      </c>
      <c r="C6211" s="1">
        <v>1.22932909E8</v>
      </c>
      <c r="D6211" s="1" t="s">
        <v>8</v>
      </c>
      <c r="E6211" s="1">
        <v>24.0</v>
      </c>
      <c r="F6211" s="1" t="s">
        <v>6227</v>
      </c>
      <c r="G6211" s="1">
        <v>0.018599584055</v>
      </c>
    </row>
    <row r="6212" ht="15.75" customHeight="1">
      <c r="A6212" s="1" t="str">
        <f t="shared" si="528"/>
        <v>HSPA8</v>
      </c>
      <c r="B6212" s="1" t="s">
        <v>328</v>
      </c>
      <c r="C6212" s="1">
        <v>1.22932934E8</v>
      </c>
      <c r="D6212" s="1" t="s">
        <v>8</v>
      </c>
      <c r="E6212" s="1">
        <v>23.0</v>
      </c>
      <c r="F6212" s="1" t="s">
        <v>6228</v>
      </c>
      <c r="G6212" s="1">
        <v>0.0331522909687</v>
      </c>
    </row>
    <row r="6213" ht="15.75" customHeight="1">
      <c r="A6213" s="1" t="str">
        <f t="shared" si="528"/>
        <v>HSPA8</v>
      </c>
      <c r="B6213" s="1" t="s">
        <v>328</v>
      </c>
      <c r="C6213" s="1">
        <v>1.22932957E8</v>
      </c>
      <c r="D6213" s="1" t="s">
        <v>8</v>
      </c>
      <c r="E6213" s="1">
        <v>24.0</v>
      </c>
      <c r="F6213" s="1" t="s">
        <v>6229</v>
      </c>
      <c r="G6213" s="1">
        <v>-0.0559114171778</v>
      </c>
    </row>
    <row r="6214" ht="15.75" customHeight="1">
      <c r="A6214" s="1" t="str">
        <f t="shared" si="528"/>
        <v>HSPA8</v>
      </c>
      <c r="B6214" s="1" t="s">
        <v>328</v>
      </c>
      <c r="C6214" s="1">
        <v>1.22932937E8</v>
      </c>
      <c r="D6214" s="1" t="s">
        <v>14</v>
      </c>
      <c r="E6214" s="1">
        <v>23.0</v>
      </c>
      <c r="F6214" s="1" t="s">
        <v>6230</v>
      </c>
      <c r="G6214" s="1">
        <v>0.0400725934023</v>
      </c>
    </row>
    <row r="6215" ht="15.75" customHeight="1">
      <c r="A6215" s="1" t="str">
        <f t="shared" si="528"/>
        <v>HSPA8</v>
      </c>
      <c r="B6215" s="1" t="s">
        <v>328</v>
      </c>
      <c r="C6215" s="1">
        <v>1.22932848E8</v>
      </c>
      <c r="D6215" s="1" t="s">
        <v>14</v>
      </c>
      <c r="E6215" s="1">
        <v>23.0</v>
      </c>
      <c r="F6215" s="1" t="s">
        <v>6231</v>
      </c>
      <c r="G6215" s="1">
        <v>1.032680138</v>
      </c>
    </row>
    <row r="6216" ht="15.75" customHeight="1">
      <c r="A6216" s="1" t="str">
        <f t="shared" si="528"/>
        <v>HSPA8</v>
      </c>
      <c r="B6216" s="1" t="s">
        <v>328</v>
      </c>
      <c r="C6216" s="1">
        <v>1.22932787E8</v>
      </c>
      <c r="D6216" s="1" t="s">
        <v>14</v>
      </c>
      <c r="E6216" s="1">
        <v>24.0</v>
      </c>
      <c r="F6216" s="1" t="s">
        <v>6232</v>
      </c>
      <c r="G6216" s="1">
        <v>-0.0907466908992</v>
      </c>
    </row>
    <row r="6217" ht="15.75" customHeight="1">
      <c r="A6217" s="1" t="str">
        <f t="shared" si="528"/>
        <v>HSPA8</v>
      </c>
      <c r="B6217" s="1" t="s">
        <v>328</v>
      </c>
      <c r="C6217" s="1">
        <v>1.22933024E8</v>
      </c>
      <c r="D6217" s="1" t="s">
        <v>8</v>
      </c>
      <c r="E6217" s="1">
        <v>24.0</v>
      </c>
      <c r="F6217" s="1" t="s">
        <v>6233</v>
      </c>
      <c r="G6217" s="1">
        <v>0.750317190168</v>
      </c>
    </row>
    <row r="6218" ht="15.75" customHeight="1">
      <c r="A6218" s="1" t="str">
        <f t="shared" si="528"/>
        <v>HSPA8</v>
      </c>
      <c r="B6218" s="1" t="s">
        <v>328</v>
      </c>
      <c r="C6218" s="1">
        <v>1.22932802E8</v>
      </c>
      <c r="D6218" s="1" t="s">
        <v>14</v>
      </c>
      <c r="E6218" s="1">
        <v>22.0</v>
      </c>
      <c r="F6218" s="1" t="s">
        <v>6234</v>
      </c>
      <c r="G6218" s="1">
        <v>0.0399191495576</v>
      </c>
    </row>
    <row r="6219" ht="15.75" customHeight="1">
      <c r="A6219" s="1" t="str">
        <f t="shared" si="528"/>
        <v>HSPA8</v>
      </c>
      <c r="B6219" s="1" t="s">
        <v>328</v>
      </c>
      <c r="C6219" s="1">
        <v>1.22933016E8</v>
      </c>
      <c r="D6219" s="1" t="s">
        <v>8</v>
      </c>
      <c r="E6219" s="1">
        <v>24.0</v>
      </c>
      <c r="F6219" s="1" t="s">
        <v>6235</v>
      </c>
      <c r="G6219" s="1">
        <v>0.135124290734</v>
      </c>
    </row>
    <row r="6220" ht="15.75" customHeight="1">
      <c r="A6220" s="1" t="str">
        <f t="shared" si="528"/>
        <v>HSPA8</v>
      </c>
      <c r="B6220" s="1" t="s">
        <v>328</v>
      </c>
      <c r="C6220" s="1">
        <v>1.2293298E8</v>
      </c>
      <c r="D6220" s="1" t="s">
        <v>8</v>
      </c>
      <c r="E6220" s="1">
        <v>24.0</v>
      </c>
      <c r="F6220" s="1" t="s">
        <v>6236</v>
      </c>
      <c r="G6220" s="1">
        <v>0.0155373508852</v>
      </c>
    </row>
    <row r="6221" ht="15.75" customHeight="1">
      <c r="A6221" s="1" t="str">
        <f t="shared" ref="A6221:A6234" si="529">"HSPA9"</f>
        <v>HSPA9</v>
      </c>
      <c r="B6221" s="1" t="s">
        <v>987</v>
      </c>
      <c r="C6221" s="1">
        <v>1.37911031E8</v>
      </c>
      <c r="D6221" s="1" t="s">
        <v>14</v>
      </c>
      <c r="E6221" s="1">
        <v>24.0</v>
      </c>
      <c r="F6221" s="1" t="s">
        <v>6237</v>
      </c>
      <c r="G6221" s="1">
        <v>1.32259554414</v>
      </c>
    </row>
    <row r="6222" ht="15.75" customHeight="1">
      <c r="A6222" s="1" t="str">
        <f t="shared" si="529"/>
        <v>HSPA9</v>
      </c>
      <c r="B6222" s="1" t="s">
        <v>987</v>
      </c>
      <c r="C6222" s="1">
        <v>1.37910939E8</v>
      </c>
      <c r="D6222" s="1" t="s">
        <v>14</v>
      </c>
      <c r="E6222" s="1">
        <v>23.0</v>
      </c>
      <c r="F6222" s="1" t="s">
        <v>6238</v>
      </c>
      <c r="G6222" s="1">
        <v>0.370752460719</v>
      </c>
    </row>
    <row r="6223" ht="15.75" customHeight="1">
      <c r="A6223" s="1" t="str">
        <f t="shared" si="529"/>
        <v>HSPA9</v>
      </c>
      <c r="B6223" s="1" t="s">
        <v>987</v>
      </c>
      <c r="C6223" s="1">
        <v>1.37911146E8</v>
      </c>
      <c r="D6223" s="1" t="s">
        <v>8</v>
      </c>
      <c r="E6223" s="1">
        <v>24.0</v>
      </c>
      <c r="F6223" s="1" t="s">
        <v>6239</v>
      </c>
      <c r="G6223" s="1">
        <v>0.30148600418</v>
      </c>
    </row>
    <row r="6224" ht="15.75" customHeight="1">
      <c r="A6224" s="1" t="str">
        <f t="shared" si="529"/>
        <v>HSPA9</v>
      </c>
      <c r="B6224" s="1" t="s">
        <v>987</v>
      </c>
      <c r="C6224" s="1">
        <v>1.37911053E8</v>
      </c>
      <c r="D6224" s="1" t="s">
        <v>14</v>
      </c>
      <c r="E6224" s="1">
        <v>23.0</v>
      </c>
      <c r="F6224" s="1" t="s">
        <v>6240</v>
      </c>
      <c r="G6224" s="1">
        <v>0.817508791851</v>
      </c>
    </row>
    <row r="6225" ht="15.75" customHeight="1">
      <c r="A6225" s="1" t="str">
        <f t="shared" si="529"/>
        <v>HSPA9</v>
      </c>
      <c r="B6225" s="1" t="s">
        <v>987</v>
      </c>
      <c r="C6225" s="1">
        <v>1.37910839E8</v>
      </c>
      <c r="D6225" s="1" t="s">
        <v>8</v>
      </c>
      <c r="E6225" s="1">
        <v>24.0</v>
      </c>
      <c r="F6225" s="1" t="s">
        <v>6241</v>
      </c>
      <c r="G6225" s="1">
        <v>0.153191854749</v>
      </c>
    </row>
    <row r="6226" ht="15.75" customHeight="1">
      <c r="A6226" s="1" t="str">
        <f t="shared" si="529"/>
        <v>HSPA9</v>
      </c>
      <c r="B6226" s="1" t="s">
        <v>987</v>
      </c>
      <c r="C6226" s="1">
        <v>1.37910877E8</v>
      </c>
      <c r="D6226" s="1" t="s">
        <v>8</v>
      </c>
      <c r="E6226" s="1">
        <v>24.0</v>
      </c>
      <c r="F6226" s="1" t="s">
        <v>6242</v>
      </c>
      <c r="G6226" s="1">
        <v>0.00887691222485</v>
      </c>
    </row>
    <row r="6227" ht="15.75" customHeight="1">
      <c r="A6227" s="1" t="str">
        <f t="shared" si="529"/>
        <v>HSPA9</v>
      </c>
      <c r="B6227" s="1" t="s">
        <v>987</v>
      </c>
      <c r="C6227" s="1">
        <v>1.37910891E8</v>
      </c>
      <c r="D6227" s="1" t="s">
        <v>8</v>
      </c>
      <c r="E6227" s="1">
        <v>23.0</v>
      </c>
      <c r="F6227" s="1" t="s">
        <v>6243</v>
      </c>
      <c r="G6227" s="1">
        <v>0.564793081036</v>
      </c>
    </row>
    <row r="6228" ht="15.75" customHeight="1">
      <c r="A6228" s="1" t="str">
        <f t="shared" si="529"/>
        <v>HSPA9</v>
      </c>
      <c r="B6228" s="1" t="s">
        <v>987</v>
      </c>
      <c r="C6228" s="1">
        <v>1.37910898E8</v>
      </c>
      <c r="D6228" s="1" t="s">
        <v>8</v>
      </c>
      <c r="E6228" s="1">
        <v>23.0</v>
      </c>
      <c r="F6228" s="1" t="s">
        <v>6244</v>
      </c>
      <c r="G6228" s="1">
        <v>0.721849019523</v>
      </c>
    </row>
    <row r="6229" ht="15.75" customHeight="1">
      <c r="A6229" s="1" t="str">
        <f t="shared" si="529"/>
        <v>HSPA9</v>
      </c>
      <c r="B6229" s="1" t="s">
        <v>987</v>
      </c>
      <c r="C6229" s="1">
        <v>1.37910966E8</v>
      </c>
      <c r="D6229" s="1" t="s">
        <v>8</v>
      </c>
      <c r="E6229" s="1">
        <v>23.0</v>
      </c>
      <c r="F6229" s="1" t="s">
        <v>6245</v>
      </c>
      <c r="G6229" s="1">
        <v>0.709461767587</v>
      </c>
    </row>
    <row r="6230" ht="15.75" customHeight="1">
      <c r="A6230" s="1" t="str">
        <f t="shared" si="529"/>
        <v>HSPA9</v>
      </c>
      <c r="B6230" s="1" t="s">
        <v>987</v>
      </c>
      <c r="C6230" s="1">
        <v>1.37911146E8</v>
      </c>
      <c r="D6230" s="1" t="s">
        <v>8</v>
      </c>
      <c r="E6230" s="1">
        <v>22.0</v>
      </c>
      <c r="F6230" s="1" t="s">
        <v>6246</v>
      </c>
      <c r="G6230" s="1">
        <v>0.310410642371</v>
      </c>
    </row>
    <row r="6231" ht="15.75" customHeight="1">
      <c r="A6231" s="1" t="str">
        <f t="shared" si="529"/>
        <v>HSPA9</v>
      </c>
      <c r="B6231" s="1" t="s">
        <v>987</v>
      </c>
      <c r="C6231" s="1">
        <v>1.37910906E8</v>
      </c>
      <c r="D6231" s="1" t="s">
        <v>14</v>
      </c>
      <c r="E6231" s="1">
        <v>24.0</v>
      </c>
      <c r="F6231" s="1" t="s">
        <v>6247</v>
      </c>
      <c r="G6231" s="1">
        <v>0.374492654742</v>
      </c>
    </row>
    <row r="6232" ht="15.75" customHeight="1">
      <c r="A6232" s="1" t="str">
        <f t="shared" si="529"/>
        <v>HSPA9</v>
      </c>
      <c r="B6232" s="1" t="s">
        <v>987</v>
      </c>
      <c r="C6232" s="1">
        <v>1.37911145E8</v>
      </c>
      <c r="D6232" s="1" t="s">
        <v>14</v>
      </c>
      <c r="E6232" s="1">
        <v>24.0</v>
      </c>
      <c r="F6232" s="1" t="s">
        <v>6248</v>
      </c>
      <c r="G6232" s="1">
        <v>0.778064615373</v>
      </c>
    </row>
    <row r="6233" ht="15.75" customHeight="1">
      <c r="A6233" s="1" t="str">
        <f t="shared" si="529"/>
        <v>HSPA9</v>
      </c>
      <c r="B6233" s="1" t="s">
        <v>987</v>
      </c>
      <c r="C6233" s="1">
        <v>1.37911076E8</v>
      </c>
      <c r="D6233" s="1" t="s">
        <v>14</v>
      </c>
      <c r="E6233" s="1">
        <v>24.0</v>
      </c>
      <c r="F6233" s="1" t="s">
        <v>6249</v>
      </c>
      <c r="G6233" s="1">
        <v>0.578947633628</v>
      </c>
    </row>
    <row r="6234" ht="15.75" customHeight="1">
      <c r="A6234" s="1" t="str">
        <f t="shared" si="529"/>
        <v>HSPA9</v>
      </c>
      <c r="B6234" s="1" t="s">
        <v>987</v>
      </c>
      <c r="C6234" s="1">
        <v>1.37910978E8</v>
      </c>
      <c r="D6234" s="1" t="s">
        <v>14</v>
      </c>
      <c r="E6234" s="1">
        <v>23.0</v>
      </c>
      <c r="F6234" s="1" t="s">
        <v>6250</v>
      </c>
      <c r="G6234" s="1">
        <v>0.85989566401</v>
      </c>
    </row>
    <row r="6235" ht="15.75" customHeight="1">
      <c r="A6235" s="1" t="str">
        <f t="shared" ref="A6235:A6244" si="530">"HSPE1-MOB4"</f>
        <v>HSPE1-MOB4</v>
      </c>
      <c r="B6235" s="1" t="s">
        <v>256</v>
      </c>
      <c r="C6235" s="1">
        <v>1.98365304E8</v>
      </c>
      <c r="D6235" s="1" t="s">
        <v>14</v>
      </c>
      <c r="E6235" s="1">
        <v>22.0</v>
      </c>
      <c r="F6235" s="1" t="s">
        <v>6251</v>
      </c>
      <c r="G6235" s="1">
        <v>0.675476220297</v>
      </c>
    </row>
    <row r="6236" ht="15.75" customHeight="1">
      <c r="A6236" s="1" t="str">
        <f t="shared" si="530"/>
        <v>HSPE1-MOB4</v>
      </c>
      <c r="B6236" s="1" t="s">
        <v>256</v>
      </c>
      <c r="C6236" s="1">
        <v>1.98365249E8</v>
      </c>
      <c r="D6236" s="1" t="s">
        <v>14</v>
      </c>
      <c r="E6236" s="1">
        <v>24.0</v>
      </c>
      <c r="F6236" s="1" t="s">
        <v>6252</v>
      </c>
      <c r="G6236" s="1">
        <v>0.0355380956493</v>
      </c>
    </row>
    <row r="6237" ht="15.75" customHeight="1">
      <c r="A6237" s="1" t="str">
        <f t="shared" si="530"/>
        <v>HSPE1-MOB4</v>
      </c>
      <c r="B6237" s="1" t="s">
        <v>256</v>
      </c>
      <c r="C6237" s="1">
        <v>1.98365177E8</v>
      </c>
      <c r="D6237" s="1" t="s">
        <v>14</v>
      </c>
      <c r="E6237" s="1">
        <v>24.0</v>
      </c>
      <c r="F6237" s="1" t="s">
        <v>6253</v>
      </c>
      <c r="G6237" s="1">
        <v>0.00845507682053</v>
      </c>
    </row>
    <row r="6238" ht="15.75" customHeight="1">
      <c r="A6238" s="1" t="str">
        <f t="shared" si="530"/>
        <v>HSPE1-MOB4</v>
      </c>
      <c r="B6238" s="1" t="s">
        <v>256</v>
      </c>
      <c r="C6238" s="1">
        <v>1.98365117E8</v>
      </c>
      <c r="D6238" s="1" t="s">
        <v>14</v>
      </c>
      <c r="E6238" s="1">
        <v>24.0</v>
      </c>
      <c r="F6238" s="1" t="s">
        <v>6254</v>
      </c>
      <c r="G6238" s="1">
        <v>1.8269851423</v>
      </c>
    </row>
    <row r="6239" ht="15.75" customHeight="1">
      <c r="A6239" s="1" t="str">
        <f t="shared" si="530"/>
        <v>HSPE1-MOB4</v>
      </c>
      <c r="B6239" s="1" t="s">
        <v>256</v>
      </c>
      <c r="C6239" s="1">
        <v>1.983652E8</v>
      </c>
      <c r="D6239" s="1" t="s">
        <v>8</v>
      </c>
      <c r="E6239" s="1">
        <v>24.0</v>
      </c>
      <c r="F6239" s="1" t="s">
        <v>6255</v>
      </c>
      <c r="G6239" s="1">
        <v>0.0513908614499</v>
      </c>
    </row>
    <row r="6240" ht="15.75" customHeight="1">
      <c r="A6240" s="1" t="str">
        <f t="shared" si="530"/>
        <v>HSPE1-MOB4</v>
      </c>
      <c r="B6240" s="1" t="s">
        <v>256</v>
      </c>
      <c r="C6240" s="1">
        <v>1.98365378E8</v>
      </c>
      <c r="D6240" s="1" t="s">
        <v>14</v>
      </c>
      <c r="E6240" s="1">
        <v>24.0</v>
      </c>
      <c r="F6240" s="1" t="s">
        <v>6256</v>
      </c>
      <c r="G6240" s="1">
        <v>0.124297692832</v>
      </c>
    </row>
    <row r="6241" ht="15.75" customHeight="1">
      <c r="A6241" s="1" t="str">
        <f t="shared" si="530"/>
        <v>HSPE1-MOB4</v>
      </c>
      <c r="B6241" s="1" t="s">
        <v>256</v>
      </c>
      <c r="C6241" s="1">
        <v>1.98365371E8</v>
      </c>
      <c r="D6241" s="1" t="s">
        <v>14</v>
      </c>
      <c r="E6241" s="1">
        <v>25.0</v>
      </c>
      <c r="F6241" s="1" t="s">
        <v>6257</v>
      </c>
      <c r="G6241" s="1">
        <v>0.0672737348812</v>
      </c>
    </row>
    <row r="6242" ht="15.75" customHeight="1">
      <c r="A6242" s="1" t="str">
        <f t="shared" si="530"/>
        <v>HSPE1-MOB4</v>
      </c>
      <c r="B6242" s="1" t="s">
        <v>256</v>
      </c>
      <c r="C6242" s="1">
        <v>1.98365336E8</v>
      </c>
      <c r="D6242" s="1" t="s">
        <v>14</v>
      </c>
      <c r="E6242" s="1">
        <v>24.0</v>
      </c>
      <c r="F6242" s="1" t="s">
        <v>6258</v>
      </c>
      <c r="G6242" s="1">
        <v>0.0031270882842</v>
      </c>
    </row>
    <row r="6243" ht="15.75" customHeight="1">
      <c r="A6243" s="1" t="str">
        <f t="shared" si="530"/>
        <v>HSPE1-MOB4</v>
      </c>
      <c r="B6243" s="1" t="s">
        <v>256</v>
      </c>
      <c r="C6243" s="1">
        <v>1.98365299E8</v>
      </c>
      <c r="D6243" s="1" t="s">
        <v>14</v>
      </c>
      <c r="E6243" s="1">
        <v>24.0</v>
      </c>
      <c r="F6243" s="1" t="s">
        <v>6259</v>
      </c>
      <c r="G6243" s="1">
        <v>0.497538637404</v>
      </c>
    </row>
    <row r="6244" ht="15.75" customHeight="1">
      <c r="A6244" s="1" t="str">
        <f t="shared" si="530"/>
        <v>HSPE1-MOB4</v>
      </c>
      <c r="B6244" s="1" t="s">
        <v>256</v>
      </c>
      <c r="C6244" s="1">
        <v>1.98365387E8</v>
      </c>
      <c r="D6244" s="1" t="s">
        <v>8</v>
      </c>
      <c r="E6244" s="1">
        <v>24.0</v>
      </c>
      <c r="F6244" s="1" t="s">
        <v>6260</v>
      </c>
      <c r="G6244" s="1">
        <v>0.0550247801788</v>
      </c>
    </row>
    <row r="6245" ht="15.75" customHeight="1">
      <c r="A6245" s="1" t="str">
        <f t="shared" ref="A6245:A6254" si="531">"HUS1"</f>
        <v>HUS1</v>
      </c>
      <c r="B6245" s="1" t="s">
        <v>715</v>
      </c>
      <c r="C6245" s="1">
        <v>4.8018864E7</v>
      </c>
      <c r="D6245" s="1" t="s">
        <v>8</v>
      </c>
      <c r="E6245" s="1">
        <v>23.0</v>
      </c>
      <c r="F6245" s="1" t="s">
        <v>6261</v>
      </c>
      <c r="G6245" s="1">
        <v>0.853151527026</v>
      </c>
    </row>
    <row r="6246" ht="15.75" customHeight="1">
      <c r="A6246" s="1" t="str">
        <f t="shared" si="531"/>
        <v>HUS1</v>
      </c>
      <c r="B6246" s="1" t="s">
        <v>715</v>
      </c>
      <c r="C6246" s="1">
        <v>4.8018911E7</v>
      </c>
      <c r="D6246" s="1" t="s">
        <v>8</v>
      </c>
      <c r="E6246" s="1">
        <v>24.0</v>
      </c>
      <c r="F6246" s="1" t="s">
        <v>6262</v>
      </c>
      <c r="G6246" s="1">
        <v>0.114438731754</v>
      </c>
    </row>
    <row r="6247" ht="15.75" customHeight="1">
      <c r="A6247" s="1" t="str">
        <f t="shared" si="531"/>
        <v>HUS1</v>
      </c>
      <c r="B6247" s="1" t="s">
        <v>715</v>
      </c>
      <c r="C6247" s="1">
        <v>4.8018964E7</v>
      </c>
      <c r="D6247" s="1" t="s">
        <v>8</v>
      </c>
      <c r="E6247" s="1">
        <v>24.0</v>
      </c>
      <c r="F6247" s="1" t="s">
        <v>6263</v>
      </c>
      <c r="G6247" s="1">
        <v>0.574880899844</v>
      </c>
    </row>
    <row r="6248" ht="15.75" customHeight="1">
      <c r="A6248" s="1" t="str">
        <f t="shared" si="531"/>
        <v>HUS1</v>
      </c>
      <c r="B6248" s="1" t="s">
        <v>715</v>
      </c>
      <c r="C6248" s="1">
        <v>4.8018987E7</v>
      </c>
      <c r="D6248" s="1" t="s">
        <v>8</v>
      </c>
      <c r="E6248" s="1">
        <v>24.0</v>
      </c>
      <c r="F6248" s="1" t="s">
        <v>6264</v>
      </c>
      <c r="G6248" s="1">
        <v>0.0563074567707</v>
      </c>
    </row>
    <row r="6249" ht="15.75" customHeight="1">
      <c r="A6249" s="1" t="str">
        <f t="shared" si="531"/>
        <v>HUS1</v>
      </c>
      <c r="B6249" s="1" t="s">
        <v>715</v>
      </c>
      <c r="C6249" s="1">
        <v>4.8018843E7</v>
      </c>
      <c r="D6249" s="1" t="s">
        <v>8</v>
      </c>
      <c r="E6249" s="1">
        <v>24.0</v>
      </c>
      <c r="F6249" s="1" t="s">
        <v>6265</v>
      </c>
      <c r="G6249" s="1">
        <v>0.866160930569</v>
      </c>
    </row>
    <row r="6250" ht="15.75" customHeight="1">
      <c r="A6250" s="1" t="str">
        <f t="shared" si="531"/>
        <v>HUS1</v>
      </c>
      <c r="B6250" s="1" t="s">
        <v>715</v>
      </c>
      <c r="C6250" s="1">
        <v>4.8019001E7</v>
      </c>
      <c r="D6250" s="1" t="s">
        <v>8</v>
      </c>
      <c r="E6250" s="1">
        <v>23.0</v>
      </c>
      <c r="F6250" s="1" t="s">
        <v>6266</v>
      </c>
      <c r="G6250" s="1">
        <v>0.657493686932</v>
      </c>
    </row>
    <row r="6251" ht="15.75" customHeight="1">
      <c r="A6251" s="1" t="str">
        <f t="shared" si="531"/>
        <v>HUS1</v>
      </c>
      <c r="B6251" s="1" t="s">
        <v>715</v>
      </c>
      <c r="C6251" s="1">
        <v>4.8019133E7</v>
      </c>
      <c r="D6251" s="1" t="s">
        <v>8</v>
      </c>
      <c r="E6251" s="1">
        <v>24.0</v>
      </c>
      <c r="F6251" s="1" t="s">
        <v>6267</v>
      </c>
      <c r="G6251" s="1">
        <v>1.28068754241</v>
      </c>
    </row>
    <row r="6252" ht="15.75" customHeight="1">
      <c r="A6252" s="1" t="str">
        <f t="shared" si="531"/>
        <v>HUS1</v>
      </c>
      <c r="B6252" s="1" t="s">
        <v>715</v>
      </c>
      <c r="C6252" s="1">
        <v>4.8019102E7</v>
      </c>
      <c r="D6252" s="1" t="s">
        <v>14</v>
      </c>
      <c r="E6252" s="1">
        <v>24.0</v>
      </c>
      <c r="F6252" s="1" t="s">
        <v>6268</v>
      </c>
      <c r="G6252" s="1">
        <v>0.765910738104</v>
      </c>
    </row>
    <row r="6253" ht="15.75" customHeight="1">
      <c r="A6253" s="1" t="str">
        <f t="shared" si="531"/>
        <v>HUS1</v>
      </c>
      <c r="B6253" s="1" t="s">
        <v>715</v>
      </c>
      <c r="C6253" s="1">
        <v>4.8019117E7</v>
      </c>
      <c r="D6253" s="1" t="s">
        <v>14</v>
      </c>
      <c r="E6253" s="1">
        <v>23.0</v>
      </c>
      <c r="F6253" s="1" t="s">
        <v>6269</v>
      </c>
      <c r="G6253" s="1">
        <v>0.297151617244</v>
      </c>
    </row>
    <row r="6254" ht="15.75" customHeight="1">
      <c r="A6254" s="1" t="str">
        <f t="shared" si="531"/>
        <v>HUS1</v>
      </c>
      <c r="B6254" s="1" t="s">
        <v>715</v>
      </c>
      <c r="C6254" s="1">
        <v>4.8019123E7</v>
      </c>
      <c r="D6254" s="1" t="s">
        <v>14</v>
      </c>
      <c r="E6254" s="1">
        <v>23.0</v>
      </c>
      <c r="F6254" s="1" t="s">
        <v>6270</v>
      </c>
      <c r="G6254" s="1">
        <v>-0.0399604895684</v>
      </c>
    </row>
    <row r="6255" ht="15.75" customHeight="1">
      <c r="A6255" s="1" t="str">
        <f t="shared" ref="A6255:A6274" si="532">"HUWE1"</f>
        <v>HUWE1</v>
      </c>
      <c r="B6255" s="1" t="s">
        <v>50</v>
      </c>
      <c r="C6255" s="1">
        <v>5.3710963E7</v>
      </c>
      <c r="D6255" s="1" t="s">
        <v>8</v>
      </c>
      <c r="E6255" s="1">
        <v>22.0</v>
      </c>
      <c r="F6255" s="1" t="s">
        <v>6271</v>
      </c>
      <c r="G6255" s="1">
        <v>0.93738261856</v>
      </c>
    </row>
    <row r="6256" ht="15.75" customHeight="1">
      <c r="A6256" s="1" t="str">
        <f t="shared" si="532"/>
        <v>HUWE1</v>
      </c>
      <c r="B6256" s="1" t="s">
        <v>50</v>
      </c>
      <c r="C6256" s="1">
        <v>5.3710839E7</v>
      </c>
      <c r="D6256" s="1" t="s">
        <v>8</v>
      </c>
      <c r="E6256" s="1">
        <v>24.0</v>
      </c>
      <c r="F6256" s="1" t="s">
        <v>6272</v>
      </c>
      <c r="G6256" s="1">
        <v>0.237031469011</v>
      </c>
    </row>
    <row r="6257" ht="15.75" customHeight="1">
      <c r="A6257" s="1" t="str">
        <f t="shared" si="532"/>
        <v>HUWE1</v>
      </c>
      <c r="B6257" s="1" t="s">
        <v>50</v>
      </c>
      <c r="C6257" s="1">
        <v>5.3710901E7</v>
      </c>
      <c r="D6257" s="1" t="s">
        <v>8</v>
      </c>
      <c r="E6257" s="1">
        <v>24.0</v>
      </c>
      <c r="F6257" s="1" t="s">
        <v>6273</v>
      </c>
      <c r="G6257" s="1">
        <v>-0.0395549835921</v>
      </c>
    </row>
    <row r="6258" ht="15.75" customHeight="1">
      <c r="A6258" s="1" t="str">
        <f t="shared" si="532"/>
        <v>HUWE1</v>
      </c>
      <c r="B6258" s="1" t="s">
        <v>50</v>
      </c>
      <c r="C6258" s="1">
        <v>5.3710915E7</v>
      </c>
      <c r="D6258" s="1" t="s">
        <v>8</v>
      </c>
      <c r="E6258" s="1">
        <v>23.0</v>
      </c>
      <c r="F6258" s="1" t="s">
        <v>6274</v>
      </c>
      <c r="G6258" s="1">
        <v>-0.0568519528717</v>
      </c>
    </row>
    <row r="6259" ht="15.75" customHeight="1">
      <c r="A6259" s="1" t="str">
        <f t="shared" si="532"/>
        <v>HUWE1</v>
      </c>
      <c r="B6259" s="1" t="s">
        <v>50</v>
      </c>
      <c r="C6259" s="1">
        <v>5.3710973E7</v>
      </c>
      <c r="D6259" s="1" t="s">
        <v>8</v>
      </c>
      <c r="E6259" s="1">
        <v>22.0</v>
      </c>
      <c r="F6259" s="1" t="s">
        <v>6275</v>
      </c>
      <c r="G6259" s="1">
        <v>0.879705061465</v>
      </c>
    </row>
    <row r="6260" ht="15.75" customHeight="1">
      <c r="A6260" s="1" t="str">
        <f t="shared" si="532"/>
        <v>HUWE1</v>
      </c>
      <c r="B6260" s="1" t="s">
        <v>50</v>
      </c>
      <c r="C6260" s="1">
        <v>5.3711129E7</v>
      </c>
      <c r="D6260" s="1" t="s">
        <v>8</v>
      </c>
      <c r="E6260" s="1">
        <v>24.0</v>
      </c>
      <c r="F6260" s="1" t="s">
        <v>6276</v>
      </c>
      <c r="G6260" s="1">
        <v>0.00494536611376</v>
      </c>
    </row>
    <row r="6261" ht="15.75" customHeight="1">
      <c r="A6261" s="1" t="str">
        <f t="shared" si="532"/>
        <v>HUWE1</v>
      </c>
      <c r="B6261" s="1" t="s">
        <v>50</v>
      </c>
      <c r="C6261" s="1">
        <v>5.3711136E7</v>
      </c>
      <c r="D6261" s="1" t="s">
        <v>8</v>
      </c>
      <c r="E6261" s="1">
        <v>23.0</v>
      </c>
      <c r="F6261" s="1" t="s">
        <v>6277</v>
      </c>
      <c r="G6261" s="1">
        <v>0.115575928662</v>
      </c>
    </row>
    <row r="6262" ht="15.75" customHeight="1">
      <c r="A6262" s="1" t="str">
        <f t="shared" si="532"/>
        <v>HUWE1</v>
      </c>
      <c r="B6262" s="1" t="s">
        <v>50</v>
      </c>
      <c r="C6262" s="1">
        <v>5.3710826E7</v>
      </c>
      <c r="D6262" s="1" t="s">
        <v>8</v>
      </c>
      <c r="E6262" s="1">
        <v>23.0</v>
      </c>
      <c r="F6262" s="1" t="s">
        <v>6278</v>
      </c>
      <c r="G6262" s="1">
        <v>1.18291231997</v>
      </c>
    </row>
    <row r="6263" ht="15.75" customHeight="1">
      <c r="A6263" s="1" t="str">
        <f t="shared" si="532"/>
        <v>HUWE1</v>
      </c>
      <c r="B6263" s="1" t="s">
        <v>50</v>
      </c>
      <c r="C6263" s="1">
        <v>5.3713408E7</v>
      </c>
      <c r="D6263" s="1" t="s">
        <v>8</v>
      </c>
      <c r="E6263" s="1">
        <v>24.0</v>
      </c>
      <c r="F6263" s="1" t="s">
        <v>6279</v>
      </c>
      <c r="G6263" s="1">
        <v>0.644626358327</v>
      </c>
    </row>
    <row r="6264" ht="15.75" customHeight="1">
      <c r="A6264" s="1" t="str">
        <f t="shared" si="532"/>
        <v>HUWE1</v>
      </c>
      <c r="B6264" s="1" t="s">
        <v>50</v>
      </c>
      <c r="C6264" s="1">
        <v>5.3713379E7</v>
      </c>
      <c r="D6264" s="1" t="s">
        <v>8</v>
      </c>
      <c r="E6264" s="1">
        <v>24.0</v>
      </c>
      <c r="F6264" s="1" t="s">
        <v>6280</v>
      </c>
      <c r="G6264" s="1">
        <v>0.651889969239</v>
      </c>
    </row>
    <row r="6265" ht="15.75" customHeight="1">
      <c r="A6265" s="1" t="str">
        <f t="shared" si="532"/>
        <v>HUWE1</v>
      </c>
      <c r="B6265" s="1" t="s">
        <v>50</v>
      </c>
      <c r="C6265" s="1">
        <v>5.3713573E7</v>
      </c>
      <c r="D6265" s="1" t="s">
        <v>14</v>
      </c>
      <c r="E6265" s="1">
        <v>24.0</v>
      </c>
      <c r="F6265" s="1" t="s">
        <v>6281</v>
      </c>
      <c r="G6265" s="1">
        <v>0.34248926189</v>
      </c>
    </row>
    <row r="6266" ht="15.75" customHeight="1">
      <c r="A6266" s="1" t="str">
        <f t="shared" si="532"/>
        <v>HUWE1</v>
      </c>
      <c r="B6266" s="1" t="s">
        <v>50</v>
      </c>
      <c r="C6266" s="1">
        <v>5.3711132E7</v>
      </c>
      <c r="D6266" s="1" t="s">
        <v>14</v>
      </c>
      <c r="E6266" s="1">
        <v>24.0</v>
      </c>
      <c r="F6266" s="1" t="s">
        <v>6282</v>
      </c>
      <c r="G6266" s="1">
        <v>-0.0679999971343</v>
      </c>
    </row>
    <row r="6267" ht="15.75" customHeight="1">
      <c r="A6267" s="1" t="str">
        <f t="shared" si="532"/>
        <v>HUWE1</v>
      </c>
      <c r="B6267" s="1" t="s">
        <v>50</v>
      </c>
      <c r="C6267" s="1">
        <v>5.3713655E7</v>
      </c>
      <c r="D6267" s="1" t="s">
        <v>8</v>
      </c>
      <c r="E6267" s="1">
        <v>23.0</v>
      </c>
      <c r="F6267" s="1" t="s">
        <v>6283</v>
      </c>
      <c r="G6267" s="1">
        <v>0.351551950727</v>
      </c>
    </row>
    <row r="6268" ht="15.75" customHeight="1">
      <c r="A6268" s="1" t="str">
        <f t="shared" si="532"/>
        <v>HUWE1</v>
      </c>
      <c r="B6268" s="1" t="s">
        <v>50</v>
      </c>
      <c r="C6268" s="1">
        <v>5.3713646E7</v>
      </c>
      <c r="D6268" s="1" t="s">
        <v>8</v>
      </c>
      <c r="E6268" s="1">
        <v>24.0</v>
      </c>
      <c r="F6268" s="1" t="s">
        <v>6284</v>
      </c>
      <c r="G6268" s="1">
        <v>0.223654592197</v>
      </c>
    </row>
    <row r="6269" ht="15.75" customHeight="1">
      <c r="A6269" s="1" t="str">
        <f t="shared" si="532"/>
        <v>HUWE1</v>
      </c>
      <c r="B6269" s="1" t="s">
        <v>50</v>
      </c>
      <c r="C6269" s="1">
        <v>5.3711107E7</v>
      </c>
      <c r="D6269" s="1" t="s">
        <v>14</v>
      </c>
      <c r="E6269" s="1">
        <v>24.0</v>
      </c>
      <c r="F6269" s="1" t="s">
        <v>6285</v>
      </c>
      <c r="G6269" s="1">
        <v>-0.140367355837</v>
      </c>
    </row>
    <row r="6270" ht="15.75" customHeight="1">
      <c r="A6270" s="1" t="str">
        <f t="shared" si="532"/>
        <v>HUWE1</v>
      </c>
      <c r="B6270" s="1" t="s">
        <v>50</v>
      </c>
      <c r="C6270" s="1">
        <v>5.3713556E7</v>
      </c>
      <c r="D6270" s="1" t="s">
        <v>8</v>
      </c>
      <c r="E6270" s="1">
        <v>24.0</v>
      </c>
      <c r="F6270" s="1" t="s">
        <v>6286</v>
      </c>
      <c r="G6270" s="1">
        <v>0.42970897174</v>
      </c>
    </row>
    <row r="6271" ht="15.75" customHeight="1">
      <c r="A6271" s="1" t="str">
        <f t="shared" si="532"/>
        <v>HUWE1</v>
      </c>
      <c r="B6271" s="1" t="s">
        <v>50</v>
      </c>
      <c r="C6271" s="1">
        <v>5.3713537E7</v>
      </c>
      <c r="D6271" s="1" t="s">
        <v>8</v>
      </c>
      <c r="E6271" s="1">
        <v>24.0</v>
      </c>
      <c r="F6271" s="1" t="s">
        <v>6287</v>
      </c>
      <c r="G6271" s="1">
        <v>0.578932386124</v>
      </c>
    </row>
    <row r="6272" ht="15.75" customHeight="1">
      <c r="A6272" s="1" t="str">
        <f t="shared" si="532"/>
        <v>HUWE1</v>
      </c>
      <c r="B6272" s="1" t="s">
        <v>50</v>
      </c>
      <c r="C6272" s="1">
        <v>5.3713514E7</v>
      </c>
      <c r="D6272" s="1" t="s">
        <v>8</v>
      </c>
      <c r="E6272" s="1">
        <v>24.0</v>
      </c>
      <c r="F6272" s="1" t="s">
        <v>6288</v>
      </c>
      <c r="G6272" s="1">
        <v>0.559977207865</v>
      </c>
    </row>
    <row r="6273" ht="15.75" customHeight="1">
      <c r="A6273" s="1" t="str">
        <f t="shared" si="532"/>
        <v>HUWE1</v>
      </c>
      <c r="B6273" s="1" t="s">
        <v>50</v>
      </c>
      <c r="C6273" s="1">
        <v>5.3713505E7</v>
      </c>
      <c r="D6273" s="1" t="s">
        <v>8</v>
      </c>
      <c r="E6273" s="1">
        <v>23.0</v>
      </c>
      <c r="F6273" s="1" t="s">
        <v>6289</v>
      </c>
      <c r="G6273" s="1">
        <v>0.697553244251</v>
      </c>
    </row>
    <row r="6274" ht="15.75" customHeight="1">
      <c r="A6274" s="1" t="str">
        <f t="shared" si="532"/>
        <v>HUWE1</v>
      </c>
      <c r="B6274" s="1" t="s">
        <v>50</v>
      </c>
      <c r="C6274" s="1">
        <v>5.3713463E7</v>
      </c>
      <c r="D6274" s="1" t="s">
        <v>8</v>
      </c>
      <c r="E6274" s="1">
        <v>22.0</v>
      </c>
      <c r="F6274" s="1" t="s">
        <v>6290</v>
      </c>
      <c r="G6274" s="1">
        <v>0.659126796934</v>
      </c>
    </row>
    <row r="6275" ht="15.75" customHeight="1">
      <c r="A6275" s="1" t="str">
        <f t="shared" ref="A6275:A6294" si="533">"HYLS1"</f>
        <v>HYLS1</v>
      </c>
      <c r="B6275" s="1" t="s">
        <v>328</v>
      </c>
      <c r="C6275" s="1">
        <v>1.25753528E8</v>
      </c>
      <c r="D6275" s="1" t="s">
        <v>14</v>
      </c>
      <c r="E6275" s="1">
        <v>23.0</v>
      </c>
      <c r="F6275" s="1" t="s">
        <v>6291</v>
      </c>
      <c r="G6275" s="1">
        <v>-0.0678605259047</v>
      </c>
    </row>
    <row r="6276" ht="15.75" customHeight="1">
      <c r="A6276" s="1" t="str">
        <f t="shared" si="533"/>
        <v>HYLS1</v>
      </c>
      <c r="B6276" s="1" t="s">
        <v>328</v>
      </c>
      <c r="C6276" s="1">
        <v>1.25757845E8</v>
      </c>
      <c r="D6276" s="1" t="s">
        <v>14</v>
      </c>
      <c r="E6276" s="1">
        <v>23.0</v>
      </c>
      <c r="F6276" s="1" t="s">
        <v>6292</v>
      </c>
      <c r="G6276" s="1">
        <v>0.234049692314</v>
      </c>
    </row>
    <row r="6277" ht="15.75" customHeight="1">
      <c r="A6277" s="1" t="str">
        <f t="shared" si="533"/>
        <v>HYLS1</v>
      </c>
      <c r="B6277" s="1" t="s">
        <v>328</v>
      </c>
      <c r="C6277" s="1">
        <v>1.25757675E8</v>
      </c>
      <c r="D6277" s="1" t="s">
        <v>14</v>
      </c>
      <c r="E6277" s="1">
        <v>23.0</v>
      </c>
      <c r="F6277" s="1" t="s">
        <v>6293</v>
      </c>
      <c r="G6277" s="1">
        <v>0.827559570449</v>
      </c>
    </row>
    <row r="6278" ht="15.75" customHeight="1">
      <c r="A6278" s="1" t="str">
        <f t="shared" si="533"/>
        <v>HYLS1</v>
      </c>
      <c r="B6278" s="1" t="s">
        <v>328</v>
      </c>
      <c r="C6278" s="1">
        <v>1.2575766E8</v>
      </c>
      <c r="D6278" s="1" t="s">
        <v>14</v>
      </c>
      <c r="E6278" s="1">
        <v>24.0</v>
      </c>
      <c r="F6278" s="1" t="s">
        <v>6294</v>
      </c>
      <c r="G6278" s="1">
        <v>0.397707841049</v>
      </c>
    </row>
    <row r="6279" ht="15.75" customHeight="1">
      <c r="A6279" s="1" t="str">
        <f t="shared" si="533"/>
        <v>HYLS1</v>
      </c>
      <c r="B6279" s="1" t="s">
        <v>328</v>
      </c>
      <c r="C6279" s="1">
        <v>1.25753701E8</v>
      </c>
      <c r="D6279" s="1" t="s">
        <v>14</v>
      </c>
      <c r="E6279" s="1">
        <v>24.0</v>
      </c>
      <c r="F6279" s="1" t="s">
        <v>6295</v>
      </c>
      <c r="G6279" s="1">
        <v>0.1876606915</v>
      </c>
    </row>
    <row r="6280" ht="15.75" customHeight="1">
      <c r="A6280" s="1" t="str">
        <f t="shared" si="533"/>
        <v>HYLS1</v>
      </c>
      <c r="B6280" s="1" t="s">
        <v>328</v>
      </c>
      <c r="C6280" s="1">
        <v>1.25753694E8</v>
      </c>
      <c r="D6280" s="1" t="s">
        <v>14</v>
      </c>
      <c r="E6280" s="1">
        <v>24.0</v>
      </c>
      <c r="F6280" s="1" t="s">
        <v>6296</v>
      </c>
      <c r="G6280" s="1">
        <v>0.417022566603</v>
      </c>
    </row>
    <row r="6281" ht="15.75" customHeight="1">
      <c r="A6281" s="1" t="str">
        <f t="shared" si="533"/>
        <v>HYLS1</v>
      </c>
      <c r="B6281" s="1" t="s">
        <v>328</v>
      </c>
      <c r="C6281" s="1">
        <v>1.25757878E8</v>
      </c>
      <c r="D6281" s="1" t="s">
        <v>14</v>
      </c>
      <c r="E6281" s="1">
        <v>23.0</v>
      </c>
      <c r="F6281" s="1" t="s">
        <v>6297</v>
      </c>
      <c r="G6281" s="1">
        <v>0.0721441190043</v>
      </c>
    </row>
    <row r="6282" ht="15.75" customHeight="1">
      <c r="A6282" s="1" t="str">
        <f t="shared" si="533"/>
        <v>HYLS1</v>
      </c>
      <c r="B6282" s="1" t="s">
        <v>328</v>
      </c>
      <c r="C6282" s="1">
        <v>1.25753523E8</v>
      </c>
      <c r="D6282" s="1" t="s">
        <v>14</v>
      </c>
      <c r="E6282" s="1">
        <v>28.0</v>
      </c>
      <c r="F6282" s="1" t="s">
        <v>6298</v>
      </c>
      <c r="G6282" s="1">
        <v>-0.0829495647862</v>
      </c>
    </row>
    <row r="6283" ht="15.75" customHeight="1">
      <c r="A6283" s="1" t="str">
        <f t="shared" si="533"/>
        <v>HYLS1</v>
      </c>
      <c r="B6283" s="1" t="s">
        <v>328</v>
      </c>
      <c r="C6283" s="1">
        <v>1.25753613E8</v>
      </c>
      <c r="D6283" s="1" t="s">
        <v>8</v>
      </c>
      <c r="E6283" s="1">
        <v>24.0</v>
      </c>
      <c r="F6283" s="1" t="s">
        <v>6299</v>
      </c>
      <c r="G6283" s="1">
        <v>-0.0881383401242</v>
      </c>
    </row>
    <row r="6284" ht="15.75" customHeight="1">
      <c r="A6284" s="1" t="str">
        <f t="shared" si="533"/>
        <v>HYLS1</v>
      </c>
      <c r="B6284" s="1" t="s">
        <v>328</v>
      </c>
      <c r="C6284" s="1">
        <v>1.25753488E8</v>
      </c>
      <c r="D6284" s="1" t="s">
        <v>14</v>
      </c>
      <c r="E6284" s="1">
        <v>21.0</v>
      </c>
      <c r="F6284" s="1" t="s">
        <v>6300</v>
      </c>
      <c r="G6284" s="1">
        <v>-0.0311494679131</v>
      </c>
    </row>
    <row r="6285" ht="15.75" customHeight="1">
      <c r="A6285" s="1" t="str">
        <f t="shared" si="533"/>
        <v>HYLS1</v>
      </c>
      <c r="B6285" s="1" t="s">
        <v>328</v>
      </c>
      <c r="C6285" s="1">
        <v>1.25757842E8</v>
      </c>
      <c r="D6285" s="1" t="s">
        <v>8</v>
      </c>
      <c r="E6285" s="1">
        <v>23.0</v>
      </c>
      <c r="F6285" s="1" t="s">
        <v>6301</v>
      </c>
      <c r="G6285" s="1">
        <v>0.690187260362</v>
      </c>
    </row>
    <row r="6286" ht="15.75" customHeight="1">
      <c r="A6286" s="1" t="str">
        <f t="shared" si="533"/>
        <v>HYLS1</v>
      </c>
      <c r="B6286" s="1" t="s">
        <v>328</v>
      </c>
      <c r="C6286" s="1">
        <v>1.25757777E8</v>
      </c>
      <c r="D6286" s="1" t="s">
        <v>8</v>
      </c>
      <c r="E6286" s="1">
        <v>24.0</v>
      </c>
      <c r="F6286" s="1" t="s">
        <v>6302</v>
      </c>
      <c r="G6286" s="1">
        <v>0.952216449036</v>
      </c>
    </row>
    <row r="6287" ht="15.75" customHeight="1">
      <c r="A6287" s="1" t="str">
        <f t="shared" si="533"/>
        <v>HYLS1</v>
      </c>
      <c r="B6287" s="1" t="s">
        <v>328</v>
      </c>
      <c r="C6287" s="1">
        <v>1.25757676E8</v>
      </c>
      <c r="D6287" s="1" t="s">
        <v>8</v>
      </c>
      <c r="E6287" s="1">
        <v>24.0</v>
      </c>
      <c r="F6287" s="1" t="s">
        <v>6303</v>
      </c>
      <c r="G6287" s="1">
        <v>0.432658220754</v>
      </c>
    </row>
    <row r="6288" ht="15.75" customHeight="1">
      <c r="A6288" s="1" t="str">
        <f t="shared" si="533"/>
        <v>HYLS1</v>
      </c>
      <c r="B6288" s="1" t="s">
        <v>328</v>
      </c>
      <c r="C6288" s="1">
        <v>1.25753593E8</v>
      </c>
      <c r="D6288" s="1" t="s">
        <v>8</v>
      </c>
      <c r="E6288" s="1">
        <v>22.0</v>
      </c>
      <c r="F6288" s="1" t="s">
        <v>6304</v>
      </c>
      <c r="G6288" s="1">
        <v>-0.0362615020462</v>
      </c>
    </row>
    <row r="6289" ht="15.75" customHeight="1">
      <c r="A6289" s="1" t="str">
        <f t="shared" si="533"/>
        <v>HYLS1</v>
      </c>
      <c r="B6289" s="1" t="s">
        <v>328</v>
      </c>
      <c r="C6289" s="1">
        <v>1.25753549E8</v>
      </c>
      <c r="D6289" s="1" t="s">
        <v>8</v>
      </c>
      <c r="E6289" s="1">
        <v>23.0</v>
      </c>
      <c r="F6289" s="1" t="s">
        <v>6305</v>
      </c>
      <c r="G6289" s="1">
        <v>0.0726619433072</v>
      </c>
    </row>
    <row r="6290" ht="15.75" customHeight="1">
      <c r="A6290" s="1" t="str">
        <f t="shared" si="533"/>
        <v>HYLS1</v>
      </c>
      <c r="B6290" s="1" t="s">
        <v>328</v>
      </c>
      <c r="C6290" s="1">
        <v>1.25753511E8</v>
      </c>
      <c r="D6290" s="1" t="s">
        <v>8</v>
      </c>
      <c r="E6290" s="1">
        <v>28.0</v>
      </c>
      <c r="F6290" s="1" t="s">
        <v>6306</v>
      </c>
      <c r="G6290" s="1">
        <v>-0.0856925061692</v>
      </c>
    </row>
    <row r="6291" ht="15.75" customHeight="1">
      <c r="A6291" s="1" t="str">
        <f t="shared" si="533"/>
        <v>HYLS1</v>
      </c>
      <c r="B6291" s="1" t="s">
        <v>328</v>
      </c>
      <c r="C6291" s="1">
        <v>1.25757895E8</v>
      </c>
      <c r="D6291" s="1" t="s">
        <v>14</v>
      </c>
      <c r="E6291" s="1">
        <v>24.0</v>
      </c>
      <c r="F6291" s="1" t="s">
        <v>6307</v>
      </c>
      <c r="G6291" s="1">
        <v>0.465324987285</v>
      </c>
    </row>
    <row r="6292" ht="15.75" customHeight="1">
      <c r="A6292" s="1" t="str">
        <f t="shared" si="533"/>
        <v>HYLS1</v>
      </c>
      <c r="B6292" s="1" t="s">
        <v>328</v>
      </c>
      <c r="C6292" s="1">
        <v>1.25753496E8</v>
      </c>
      <c r="D6292" s="1" t="s">
        <v>14</v>
      </c>
      <c r="E6292" s="1">
        <v>24.0</v>
      </c>
      <c r="F6292" s="1" t="s">
        <v>6308</v>
      </c>
      <c r="G6292" s="1">
        <v>0.0877259978578</v>
      </c>
    </row>
    <row r="6293" ht="15.75" customHeight="1">
      <c r="A6293" s="1" t="str">
        <f t="shared" si="533"/>
        <v>HYLS1</v>
      </c>
      <c r="B6293" s="1" t="s">
        <v>328</v>
      </c>
      <c r="C6293" s="1">
        <v>1.25757969E8</v>
      </c>
      <c r="D6293" s="1" t="s">
        <v>14</v>
      </c>
      <c r="E6293" s="1">
        <v>24.0</v>
      </c>
      <c r="F6293" s="1" t="s">
        <v>6309</v>
      </c>
      <c r="G6293" s="1">
        <v>0.747748974839</v>
      </c>
    </row>
    <row r="6294" ht="15.75" customHeight="1">
      <c r="A6294" s="1" t="str">
        <f t="shared" si="533"/>
        <v>HYLS1</v>
      </c>
      <c r="B6294" s="1" t="s">
        <v>328</v>
      </c>
      <c r="C6294" s="1">
        <v>1.25757918E8</v>
      </c>
      <c r="D6294" s="1" t="s">
        <v>8</v>
      </c>
      <c r="E6294" s="1">
        <v>23.0</v>
      </c>
      <c r="F6294" s="1" t="s">
        <v>6310</v>
      </c>
      <c r="G6294" s="1">
        <v>1.22022398051</v>
      </c>
    </row>
    <row r="6295" ht="15.75" customHeight="1">
      <c r="A6295" s="1" t="str">
        <f t="shared" ref="A6295:A6313" si="534">"HYPK"</f>
        <v>HYPK</v>
      </c>
      <c r="B6295" s="1" t="s">
        <v>425</v>
      </c>
      <c r="C6295" s="1">
        <v>4.4088524E7</v>
      </c>
      <c r="D6295" s="1" t="s">
        <v>8</v>
      </c>
      <c r="E6295" s="1">
        <v>25.0</v>
      </c>
      <c r="F6295" s="1" t="s">
        <v>6311</v>
      </c>
      <c r="G6295" s="1">
        <v>-0.0613388126685</v>
      </c>
    </row>
    <row r="6296" ht="15.75" customHeight="1">
      <c r="A6296" s="1" t="str">
        <f t="shared" si="534"/>
        <v>HYPK</v>
      </c>
      <c r="B6296" s="1" t="s">
        <v>425</v>
      </c>
      <c r="C6296" s="1">
        <v>4.4088382E7</v>
      </c>
      <c r="D6296" s="1" t="s">
        <v>8</v>
      </c>
      <c r="E6296" s="1">
        <v>24.0</v>
      </c>
      <c r="F6296" s="1" t="s">
        <v>6312</v>
      </c>
      <c r="G6296" s="1">
        <v>0.00683110050503</v>
      </c>
    </row>
    <row r="6297" ht="15.75" customHeight="1">
      <c r="A6297" s="1" t="str">
        <f t="shared" si="534"/>
        <v>HYPK</v>
      </c>
      <c r="B6297" s="1" t="s">
        <v>425</v>
      </c>
      <c r="C6297" s="1">
        <v>4.4088489E7</v>
      </c>
      <c r="D6297" s="1" t="s">
        <v>8</v>
      </c>
      <c r="E6297" s="1">
        <v>24.0</v>
      </c>
      <c r="F6297" s="1" t="s">
        <v>6313</v>
      </c>
      <c r="G6297" s="1">
        <v>0.0303854310192</v>
      </c>
    </row>
    <row r="6298" ht="15.75" customHeight="1">
      <c r="A6298" s="1" t="str">
        <f t="shared" si="534"/>
        <v>HYPK</v>
      </c>
      <c r="B6298" s="1" t="s">
        <v>425</v>
      </c>
      <c r="C6298" s="1">
        <v>4.4088511E7</v>
      </c>
      <c r="D6298" s="1" t="s">
        <v>8</v>
      </c>
      <c r="E6298" s="1">
        <v>23.0</v>
      </c>
      <c r="F6298" s="1" t="s">
        <v>6314</v>
      </c>
      <c r="G6298" s="1">
        <v>0.0607338139006</v>
      </c>
    </row>
    <row r="6299" ht="15.75" customHeight="1">
      <c r="A6299" s="1" t="str">
        <f t="shared" si="534"/>
        <v>HYPK</v>
      </c>
      <c r="B6299" s="1" t="s">
        <v>425</v>
      </c>
      <c r="C6299" s="1">
        <v>4.4088545E7</v>
      </c>
      <c r="D6299" s="1" t="s">
        <v>8</v>
      </c>
      <c r="E6299" s="1">
        <v>25.0</v>
      </c>
      <c r="F6299" s="1" t="s">
        <v>6315</v>
      </c>
      <c r="G6299" s="1">
        <v>-0.0740525556282</v>
      </c>
    </row>
    <row r="6300" ht="15.75" customHeight="1">
      <c r="A6300" s="1" t="str">
        <f t="shared" si="534"/>
        <v>HYPK</v>
      </c>
      <c r="B6300" s="1" t="s">
        <v>425</v>
      </c>
      <c r="C6300" s="1">
        <v>4.4092684E7</v>
      </c>
      <c r="D6300" s="1" t="s">
        <v>8</v>
      </c>
      <c r="E6300" s="1">
        <v>24.0</v>
      </c>
      <c r="F6300" s="1" t="s">
        <v>6316</v>
      </c>
      <c r="G6300" s="1">
        <v>0.0538687777218</v>
      </c>
    </row>
    <row r="6301" ht="15.75" customHeight="1">
      <c r="A6301" s="1" t="str">
        <f t="shared" si="534"/>
        <v>HYPK</v>
      </c>
      <c r="B6301" s="1" t="s">
        <v>425</v>
      </c>
      <c r="C6301" s="1">
        <v>4.4092735E7</v>
      </c>
      <c r="D6301" s="1" t="s">
        <v>8</v>
      </c>
      <c r="E6301" s="1">
        <v>24.0</v>
      </c>
      <c r="F6301" s="1" t="s">
        <v>6317</v>
      </c>
      <c r="G6301" s="1">
        <v>0.557047481177</v>
      </c>
    </row>
    <row r="6302" ht="15.75" customHeight="1">
      <c r="A6302" s="1" t="str">
        <f t="shared" si="534"/>
        <v>HYPK</v>
      </c>
      <c r="B6302" s="1" t="s">
        <v>425</v>
      </c>
      <c r="C6302" s="1">
        <v>4.4092747E7</v>
      </c>
      <c r="D6302" s="1" t="s">
        <v>8</v>
      </c>
      <c r="E6302" s="1">
        <v>24.0</v>
      </c>
      <c r="F6302" s="1" t="s">
        <v>6318</v>
      </c>
      <c r="G6302" s="1">
        <v>0.00840881335928</v>
      </c>
    </row>
    <row r="6303" ht="15.75" customHeight="1">
      <c r="A6303" s="1" t="str">
        <f t="shared" si="534"/>
        <v>HYPK</v>
      </c>
      <c r="B6303" s="1" t="s">
        <v>425</v>
      </c>
      <c r="C6303" s="1">
        <v>4.4092892E7</v>
      </c>
      <c r="D6303" s="1" t="s">
        <v>8</v>
      </c>
      <c r="E6303" s="1">
        <v>23.0</v>
      </c>
      <c r="F6303" s="1" t="s">
        <v>6319</v>
      </c>
      <c r="G6303" s="1">
        <v>1.05917633167</v>
      </c>
    </row>
    <row r="6304" ht="15.75" customHeight="1">
      <c r="A6304" s="1" t="str">
        <f t="shared" si="534"/>
        <v>HYPK</v>
      </c>
      <c r="B6304" s="1" t="s">
        <v>425</v>
      </c>
      <c r="C6304" s="1">
        <v>4.408839E7</v>
      </c>
      <c r="D6304" s="1" t="s">
        <v>14</v>
      </c>
      <c r="E6304" s="1">
        <v>24.0</v>
      </c>
      <c r="F6304" s="1" t="s">
        <v>6320</v>
      </c>
      <c r="G6304" s="1">
        <v>-0.154826503531</v>
      </c>
    </row>
    <row r="6305" ht="15.75" customHeight="1">
      <c r="A6305" s="1" t="str">
        <f t="shared" si="534"/>
        <v>HYPK</v>
      </c>
      <c r="B6305" s="1" t="s">
        <v>425</v>
      </c>
      <c r="C6305" s="1">
        <v>4.409277E7</v>
      </c>
      <c r="D6305" s="1" t="s">
        <v>8</v>
      </c>
      <c r="E6305" s="1">
        <v>24.0</v>
      </c>
      <c r="F6305" s="1" t="s">
        <v>6321</v>
      </c>
      <c r="G6305" s="1">
        <v>0.215004521142</v>
      </c>
    </row>
    <row r="6306" ht="15.75" customHeight="1">
      <c r="A6306" s="1" t="str">
        <f t="shared" si="534"/>
        <v>HYPK</v>
      </c>
      <c r="B6306" s="1" t="s">
        <v>425</v>
      </c>
      <c r="C6306" s="1">
        <v>4.4088476E7</v>
      </c>
      <c r="D6306" s="1" t="s">
        <v>14</v>
      </c>
      <c r="E6306" s="1">
        <v>25.0</v>
      </c>
      <c r="F6306" s="1" t="s">
        <v>6322</v>
      </c>
      <c r="G6306" s="1">
        <v>0.108198014431</v>
      </c>
    </row>
    <row r="6307" ht="15.75" customHeight="1">
      <c r="A6307" s="1" t="str">
        <f t="shared" si="534"/>
        <v>HYPK</v>
      </c>
      <c r="B6307" s="1" t="s">
        <v>425</v>
      </c>
      <c r="C6307" s="1">
        <v>4.408852E7</v>
      </c>
      <c r="D6307" s="1" t="s">
        <v>14</v>
      </c>
      <c r="E6307" s="1">
        <v>25.0</v>
      </c>
      <c r="F6307" s="1" t="s">
        <v>6323</v>
      </c>
      <c r="G6307" s="1">
        <v>0.125045114955</v>
      </c>
    </row>
    <row r="6308" ht="15.75" customHeight="1">
      <c r="A6308" s="1" t="str">
        <f t="shared" si="534"/>
        <v>HYPK</v>
      </c>
      <c r="B6308" s="1" t="s">
        <v>425</v>
      </c>
      <c r="C6308" s="1">
        <v>4.4092592E7</v>
      </c>
      <c r="D6308" s="1" t="s">
        <v>14</v>
      </c>
      <c r="E6308" s="1">
        <v>23.0</v>
      </c>
      <c r="F6308" s="1" t="s">
        <v>6324</v>
      </c>
      <c r="G6308" s="1">
        <v>0.836991574081</v>
      </c>
    </row>
    <row r="6309" ht="15.75" customHeight="1">
      <c r="A6309" s="1" t="str">
        <f t="shared" si="534"/>
        <v>HYPK</v>
      </c>
      <c r="B6309" s="1" t="s">
        <v>425</v>
      </c>
      <c r="C6309" s="1">
        <v>4.4092607E7</v>
      </c>
      <c r="D6309" s="1" t="s">
        <v>14</v>
      </c>
      <c r="E6309" s="1">
        <v>25.0</v>
      </c>
      <c r="F6309" s="1" t="s">
        <v>6325</v>
      </c>
      <c r="G6309" s="1">
        <v>0.73624759401</v>
      </c>
    </row>
    <row r="6310" ht="15.75" customHeight="1">
      <c r="A6310" s="1" t="str">
        <f t="shared" si="534"/>
        <v>HYPK</v>
      </c>
      <c r="B6310" s="1" t="s">
        <v>425</v>
      </c>
      <c r="C6310" s="1">
        <v>4.4092613E7</v>
      </c>
      <c r="D6310" s="1" t="s">
        <v>14</v>
      </c>
      <c r="E6310" s="1">
        <v>24.0</v>
      </c>
      <c r="F6310" s="1" t="s">
        <v>6326</v>
      </c>
      <c r="G6310" s="1">
        <v>0.848462564351</v>
      </c>
    </row>
    <row r="6311" ht="15.75" customHeight="1">
      <c r="A6311" s="1" t="str">
        <f t="shared" si="534"/>
        <v>HYPK</v>
      </c>
      <c r="B6311" s="1" t="s">
        <v>425</v>
      </c>
      <c r="C6311" s="1">
        <v>4.4092722E7</v>
      </c>
      <c r="D6311" s="1" t="s">
        <v>14</v>
      </c>
      <c r="E6311" s="1">
        <v>25.0</v>
      </c>
      <c r="F6311" s="1" t="s">
        <v>6327</v>
      </c>
      <c r="G6311" s="1">
        <v>0.139262275662</v>
      </c>
    </row>
    <row r="6312" ht="15.75" customHeight="1">
      <c r="A6312" s="1" t="str">
        <f t="shared" si="534"/>
        <v>HYPK</v>
      </c>
      <c r="B6312" s="1" t="s">
        <v>425</v>
      </c>
      <c r="C6312" s="1">
        <v>4.4092911E7</v>
      </c>
      <c r="D6312" s="1" t="s">
        <v>14</v>
      </c>
      <c r="E6312" s="1">
        <v>24.0</v>
      </c>
      <c r="F6312" s="1" t="s">
        <v>6328</v>
      </c>
      <c r="G6312" s="1">
        <v>1.09236110398</v>
      </c>
    </row>
    <row r="6313" ht="15.75" customHeight="1">
      <c r="A6313" s="1" t="str">
        <f t="shared" si="534"/>
        <v>HYPK</v>
      </c>
      <c r="B6313" s="1" t="s">
        <v>425</v>
      </c>
      <c r="C6313" s="1">
        <v>4.4088452E7</v>
      </c>
      <c r="D6313" s="1" t="s">
        <v>14</v>
      </c>
      <c r="E6313" s="1">
        <v>24.0</v>
      </c>
      <c r="F6313" s="1" t="s">
        <v>6329</v>
      </c>
      <c r="G6313" s="1">
        <v>0.133197296335</v>
      </c>
    </row>
    <row r="6314" ht="15.75" customHeight="1">
      <c r="A6314" s="1" t="str">
        <f t="shared" ref="A6314:A6323" si="535">"IARS"</f>
        <v>IARS</v>
      </c>
      <c r="B6314" s="1" t="s">
        <v>298</v>
      </c>
      <c r="C6314" s="1">
        <v>9.5055969E7</v>
      </c>
      <c r="D6314" s="1" t="s">
        <v>8</v>
      </c>
      <c r="E6314" s="1">
        <v>24.0</v>
      </c>
      <c r="F6314" s="1" t="s">
        <v>6330</v>
      </c>
      <c r="G6314" s="1">
        <v>0.0997601294581</v>
      </c>
    </row>
    <row r="6315" ht="15.75" customHeight="1">
      <c r="A6315" s="1" t="str">
        <f t="shared" si="535"/>
        <v>IARS</v>
      </c>
      <c r="B6315" s="1" t="s">
        <v>298</v>
      </c>
      <c r="C6315" s="1">
        <v>9.5055869E7</v>
      </c>
      <c r="D6315" s="1" t="s">
        <v>8</v>
      </c>
      <c r="E6315" s="1">
        <v>24.0</v>
      </c>
      <c r="F6315" s="1" t="s">
        <v>6331</v>
      </c>
      <c r="G6315" s="1">
        <v>0.0710669395348</v>
      </c>
    </row>
    <row r="6316" ht="15.75" customHeight="1">
      <c r="A6316" s="1" t="str">
        <f t="shared" si="535"/>
        <v>IARS</v>
      </c>
      <c r="B6316" s="1" t="s">
        <v>298</v>
      </c>
      <c r="C6316" s="1">
        <v>9.5055847E7</v>
      </c>
      <c r="D6316" s="1" t="s">
        <v>8</v>
      </c>
      <c r="E6316" s="1">
        <v>24.0</v>
      </c>
      <c r="F6316" s="1" t="s">
        <v>6332</v>
      </c>
      <c r="G6316" s="1">
        <v>0.207711096335</v>
      </c>
    </row>
    <row r="6317" ht="15.75" customHeight="1">
      <c r="A6317" s="1" t="str">
        <f t="shared" si="535"/>
        <v>IARS</v>
      </c>
      <c r="B6317" s="1" t="s">
        <v>298</v>
      </c>
      <c r="C6317" s="1">
        <v>9.505592E7</v>
      </c>
      <c r="D6317" s="1" t="s">
        <v>8</v>
      </c>
      <c r="E6317" s="1">
        <v>24.0</v>
      </c>
      <c r="F6317" s="1" t="s">
        <v>6333</v>
      </c>
      <c r="G6317" s="1">
        <v>0.0348488451275</v>
      </c>
    </row>
    <row r="6318" ht="15.75" customHeight="1">
      <c r="A6318" s="1" t="str">
        <f t="shared" si="535"/>
        <v>IARS</v>
      </c>
      <c r="B6318" s="1" t="s">
        <v>298</v>
      </c>
      <c r="C6318" s="1">
        <v>9.5055935E7</v>
      </c>
      <c r="D6318" s="1" t="s">
        <v>8</v>
      </c>
      <c r="E6318" s="1">
        <v>24.0</v>
      </c>
      <c r="F6318" s="1" t="s">
        <v>6334</v>
      </c>
      <c r="G6318" s="1">
        <v>0.00636297902117</v>
      </c>
    </row>
    <row r="6319" ht="15.75" customHeight="1">
      <c r="A6319" s="1" t="str">
        <f t="shared" si="535"/>
        <v>IARS</v>
      </c>
      <c r="B6319" s="1" t="s">
        <v>298</v>
      </c>
      <c r="C6319" s="1">
        <v>9.5055951E7</v>
      </c>
      <c r="D6319" s="1" t="s">
        <v>8</v>
      </c>
      <c r="E6319" s="1">
        <v>24.0</v>
      </c>
      <c r="F6319" s="1" t="s">
        <v>6335</v>
      </c>
      <c r="G6319" s="1">
        <v>0.937485184593</v>
      </c>
    </row>
    <row r="6320" ht="15.75" customHeight="1">
      <c r="A6320" s="1" t="str">
        <f t="shared" si="535"/>
        <v>IARS</v>
      </c>
      <c r="B6320" s="1" t="s">
        <v>298</v>
      </c>
      <c r="C6320" s="1">
        <v>9.5055772E7</v>
      </c>
      <c r="D6320" s="1" t="s">
        <v>14</v>
      </c>
      <c r="E6320" s="1">
        <v>22.0</v>
      </c>
      <c r="F6320" s="1" t="s">
        <v>6336</v>
      </c>
      <c r="G6320" s="1">
        <v>0.986311366162</v>
      </c>
    </row>
    <row r="6321" ht="15.75" customHeight="1">
      <c r="A6321" s="1" t="str">
        <f t="shared" si="535"/>
        <v>IARS</v>
      </c>
      <c r="B6321" s="1" t="s">
        <v>298</v>
      </c>
      <c r="C6321" s="1">
        <v>9.5055885E7</v>
      </c>
      <c r="D6321" s="1" t="s">
        <v>14</v>
      </c>
      <c r="E6321" s="1">
        <v>24.0</v>
      </c>
      <c r="F6321" s="1" t="s">
        <v>6337</v>
      </c>
      <c r="G6321" s="1">
        <v>0.920704708661</v>
      </c>
    </row>
    <row r="6322" ht="15.75" customHeight="1">
      <c r="A6322" s="1" t="str">
        <f t="shared" si="535"/>
        <v>IARS</v>
      </c>
      <c r="B6322" s="1" t="s">
        <v>298</v>
      </c>
      <c r="C6322" s="1">
        <v>9.5055898E7</v>
      </c>
      <c r="D6322" s="1" t="s">
        <v>14</v>
      </c>
      <c r="E6322" s="1">
        <v>24.0</v>
      </c>
      <c r="F6322" s="1" t="s">
        <v>6338</v>
      </c>
      <c r="G6322" s="1">
        <v>1.07620344925</v>
      </c>
    </row>
    <row r="6323" ht="15.75" customHeight="1">
      <c r="A6323" s="1" t="str">
        <f t="shared" si="535"/>
        <v>IARS</v>
      </c>
      <c r="B6323" s="1" t="s">
        <v>298</v>
      </c>
      <c r="C6323" s="1">
        <v>9.5055862E7</v>
      </c>
      <c r="D6323" s="1" t="s">
        <v>14</v>
      </c>
      <c r="E6323" s="1">
        <v>22.0</v>
      </c>
      <c r="F6323" s="1" t="s">
        <v>6339</v>
      </c>
      <c r="G6323" s="1">
        <v>1.59554000335E-4</v>
      </c>
    </row>
    <row r="6324" ht="15.75" customHeight="1">
      <c r="A6324" s="1" t="str">
        <f t="shared" ref="A6324:A6340" si="536">"IARS2"</f>
        <v>IARS2</v>
      </c>
      <c r="B6324" s="1" t="s">
        <v>108</v>
      </c>
      <c r="C6324" s="1">
        <v>2.2026771E8</v>
      </c>
      <c r="D6324" s="1" t="s">
        <v>8</v>
      </c>
      <c r="E6324" s="1">
        <v>22.0</v>
      </c>
      <c r="F6324" s="1" t="s">
        <v>6340</v>
      </c>
      <c r="G6324" s="1">
        <v>0.0264797475336</v>
      </c>
    </row>
    <row r="6325" ht="15.75" customHeight="1">
      <c r="A6325" s="1" t="str">
        <f t="shared" si="536"/>
        <v>IARS2</v>
      </c>
      <c r="B6325" s="1" t="s">
        <v>108</v>
      </c>
      <c r="C6325" s="1">
        <v>2.20267519E8</v>
      </c>
      <c r="D6325" s="1" t="s">
        <v>14</v>
      </c>
      <c r="E6325" s="1">
        <v>23.0</v>
      </c>
      <c r="F6325" s="1" t="s">
        <v>6341</v>
      </c>
      <c r="G6325" s="1">
        <v>0.594777500922</v>
      </c>
    </row>
    <row r="6326" ht="15.75" customHeight="1">
      <c r="A6326" s="1" t="str">
        <f t="shared" si="536"/>
        <v>IARS2</v>
      </c>
      <c r="B6326" s="1" t="s">
        <v>108</v>
      </c>
      <c r="C6326" s="1">
        <v>2.20267546E8</v>
      </c>
      <c r="D6326" s="1" t="s">
        <v>14</v>
      </c>
      <c r="E6326" s="1">
        <v>24.0</v>
      </c>
      <c r="F6326" s="1" t="s">
        <v>6342</v>
      </c>
      <c r="G6326" s="1">
        <v>0.175803659296</v>
      </c>
    </row>
    <row r="6327" ht="15.75" customHeight="1">
      <c r="A6327" s="1" t="str">
        <f t="shared" si="536"/>
        <v>IARS2</v>
      </c>
      <c r="B6327" s="1" t="s">
        <v>108</v>
      </c>
      <c r="C6327" s="1">
        <v>2.20267697E8</v>
      </c>
      <c r="D6327" s="1" t="s">
        <v>14</v>
      </c>
      <c r="E6327" s="1">
        <v>24.0</v>
      </c>
      <c r="F6327" s="1" t="s">
        <v>6343</v>
      </c>
      <c r="G6327" s="1">
        <v>0.130787518733</v>
      </c>
    </row>
    <row r="6328" ht="15.75" customHeight="1">
      <c r="A6328" s="1" t="str">
        <f t="shared" si="536"/>
        <v>IARS2</v>
      </c>
      <c r="B6328" s="1" t="s">
        <v>108</v>
      </c>
      <c r="C6328" s="1">
        <v>2.20267569E8</v>
      </c>
      <c r="D6328" s="1" t="s">
        <v>14</v>
      </c>
      <c r="E6328" s="1">
        <v>23.0</v>
      </c>
      <c r="F6328" s="1" t="s">
        <v>6344</v>
      </c>
      <c r="G6328" s="1">
        <v>0.0243835449121</v>
      </c>
    </row>
    <row r="6329" ht="15.75" customHeight="1">
      <c r="A6329" s="1" t="str">
        <f t="shared" si="536"/>
        <v>IARS2</v>
      </c>
      <c r="B6329" s="1" t="s">
        <v>108</v>
      </c>
      <c r="C6329" s="1">
        <v>2.20267625E8</v>
      </c>
      <c r="D6329" s="1" t="s">
        <v>14</v>
      </c>
      <c r="E6329" s="1">
        <v>24.0</v>
      </c>
      <c r="F6329" s="1" t="s">
        <v>6345</v>
      </c>
      <c r="G6329" s="1">
        <v>-0.00234322752343</v>
      </c>
    </row>
    <row r="6330" ht="15.75" customHeight="1">
      <c r="A6330" s="1" t="str">
        <f t="shared" si="536"/>
        <v>IARS2</v>
      </c>
      <c r="B6330" s="1" t="s">
        <v>108</v>
      </c>
      <c r="C6330" s="1">
        <v>2.20267626E8</v>
      </c>
      <c r="D6330" s="1" t="s">
        <v>14</v>
      </c>
      <c r="E6330" s="1">
        <v>24.0</v>
      </c>
      <c r="F6330" s="1" t="s">
        <v>6346</v>
      </c>
      <c r="G6330" s="1">
        <v>-0.0508110931521</v>
      </c>
    </row>
    <row r="6331" ht="15.75" customHeight="1">
      <c r="A6331" s="1" t="str">
        <f t="shared" si="536"/>
        <v>IARS2</v>
      </c>
      <c r="B6331" s="1" t="s">
        <v>108</v>
      </c>
      <c r="C6331" s="1">
        <v>2.20267569E8</v>
      </c>
      <c r="D6331" s="1" t="s">
        <v>14</v>
      </c>
      <c r="E6331" s="1">
        <v>24.0</v>
      </c>
      <c r="F6331" s="1" t="s">
        <v>6347</v>
      </c>
      <c r="G6331" s="1">
        <v>0.0282463181572</v>
      </c>
    </row>
    <row r="6332" ht="15.75" customHeight="1">
      <c r="A6332" s="1" t="str">
        <f t="shared" si="536"/>
        <v>IARS2</v>
      </c>
      <c r="B6332" s="1" t="s">
        <v>108</v>
      </c>
      <c r="C6332" s="1">
        <v>2.20267584E8</v>
      </c>
      <c r="D6332" s="1" t="s">
        <v>14</v>
      </c>
      <c r="E6332" s="1">
        <v>23.0</v>
      </c>
      <c r="F6332" s="1" t="s">
        <v>6348</v>
      </c>
      <c r="G6332" s="1">
        <v>0.0621157242392</v>
      </c>
    </row>
    <row r="6333" ht="15.75" customHeight="1">
      <c r="A6333" s="1" t="str">
        <f t="shared" si="536"/>
        <v>IARS2</v>
      </c>
      <c r="B6333" s="1" t="s">
        <v>108</v>
      </c>
      <c r="C6333" s="1">
        <v>2.20267413E8</v>
      </c>
      <c r="D6333" s="1" t="s">
        <v>8</v>
      </c>
      <c r="E6333" s="1">
        <v>24.0</v>
      </c>
      <c r="F6333" s="1" t="s">
        <v>6349</v>
      </c>
      <c r="G6333" s="1">
        <v>0.100769692622</v>
      </c>
    </row>
    <row r="6334" ht="15.75" customHeight="1">
      <c r="A6334" s="1" t="str">
        <f t="shared" si="536"/>
        <v>IARS2</v>
      </c>
      <c r="B6334" s="1" t="s">
        <v>108</v>
      </c>
      <c r="C6334" s="1">
        <v>2.20267611E8</v>
      </c>
      <c r="D6334" s="1" t="s">
        <v>8</v>
      </c>
      <c r="E6334" s="1">
        <v>23.0</v>
      </c>
      <c r="F6334" s="1" t="s">
        <v>6350</v>
      </c>
      <c r="G6334" s="1">
        <v>0.155865817198</v>
      </c>
    </row>
    <row r="6335" ht="15.75" customHeight="1">
      <c r="A6335" s="1" t="str">
        <f t="shared" si="536"/>
        <v>IARS2</v>
      </c>
      <c r="B6335" s="1" t="s">
        <v>108</v>
      </c>
      <c r="C6335" s="1">
        <v>2.20267483E8</v>
      </c>
      <c r="D6335" s="1" t="s">
        <v>8</v>
      </c>
      <c r="E6335" s="1">
        <v>24.0</v>
      </c>
      <c r="F6335" s="1" t="s">
        <v>6351</v>
      </c>
      <c r="G6335" s="1">
        <v>0.958147833458</v>
      </c>
    </row>
    <row r="6336" ht="15.75" customHeight="1">
      <c r="A6336" s="1" t="str">
        <f t="shared" si="536"/>
        <v>IARS2</v>
      </c>
      <c r="B6336" s="1" t="s">
        <v>108</v>
      </c>
      <c r="C6336" s="1">
        <v>2.20267588E8</v>
      </c>
      <c r="D6336" s="1" t="s">
        <v>14</v>
      </c>
      <c r="E6336" s="1">
        <v>24.0</v>
      </c>
      <c r="F6336" s="1" t="s">
        <v>6352</v>
      </c>
      <c r="G6336" s="1">
        <v>0.0434987738505</v>
      </c>
    </row>
    <row r="6337" ht="15.75" customHeight="1">
      <c r="A6337" s="1" t="str">
        <f t="shared" si="536"/>
        <v>IARS2</v>
      </c>
      <c r="B6337" s="1" t="s">
        <v>108</v>
      </c>
      <c r="C6337" s="1">
        <v>2.20267478E8</v>
      </c>
      <c r="D6337" s="1" t="s">
        <v>14</v>
      </c>
      <c r="E6337" s="1">
        <v>24.0</v>
      </c>
      <c r="F6337" s="1" t="s">
        <v>6353</v>
      </c>
      <c r="G6337" s="1">
        <v>0.388375750124</v>
      </c>
    </row>
    <row r="6338" ht="15.75" customHeight="1">
      <c r="A6338" s="1" t="str">
        <f t="shared" si="536"/>
        <v>IARS2</v>
      </c>
      <c r="B6338" s="1" t="s">
        <v>108</v>
      </c>
      <c r="C6338" s="1">
        <v>2.20267519E8</v>
      </c>
      <c r="D6338" s="1" t="s">
        <v>14</v>
      </c>
      <c r="E6338" s="1">
        <v>24.0</v>
      </c>
      <c r="F6338" s="1" t="s">
        <v>6354</v>
      </c>
      <c r="G6338" s="1">
        <v>0.795778163603</v>
      </c>
    </row>
    <row r="6339" ht="15.75" customHeight="1">
      <c r="A6339" s="1" t="str">
        <f t="shared" si="536"/>
        <v>IARS2</v>
      </c>
      <c r="B6339" s="1" t="s">
        <v>108</v>
      </c>
      <c r="C6339" s="1">
        <v>2.20267547E8</v>
      </c>
      <c r="D6339" s="1" t="s">
        <v>14</v>
      </c>
      <c r="E6339" s="1">
        <v>23.0</v>
      </c>
      <c r="F6339" s="1" t="s">
        <v>6355</v>
      </c>
      <c r="G6339" s="1">
        <v>1.24607400294</v>
      </c>
    </row>
    <row r="6340" ht="15.75" customHeight="1">
      <c r="A6340" s="1" t="str">
        <f t="shared" si="536"/>
        <v>IARS2</v>
      </c>
      <c r="B6340" s="1" t="s">
        <v>108</v>
      </c>
      <c r="C6340" s="1">
        <v>2.20267611E8</v>
      </c>
      <c r="D6340" s="1" t="s">
        <v>8</v>
      </c>
      <c r="E6340" s="1">
        <v>22.0</v>
      </c>
      <c r="F6340" s="1" t="s">
        <v>6356</v>
      </c>
      <c r="G6340" s="1">
        <v>0.173131166518</v>
      </c>
    </row>
    <row r="6341" ht="15.75" customHeight="1">
      <c r="A6341" s="1" t="str">
        <f t="shared" ref="A6341:A6349" si="537">"ICT1"</f>
        <v>ICT1</v>
      </c>
      <c r="B6341" s="1" t="s">
        <v>39</v>
      </c>
      <c r="C6341" s="1">
        <v>7.3009025E7</v>
      </c>
      <c r="D6341" s="1" t="s">
        <v>14</v>
      </c>
      <c r="E6341" s="1">
        <v>24.0</v>
      </c>
      <c r="F6341" s="1" t="s">
        <v>6357</v>
      </c>
      <c r="G6341" s="1">
        <v>1.07641535659</v>
      </c>
    </row>
    <row r="6342" ht="15.75" customHeight="1">
      <c r="A6342" s="1" t="str">
        <f t="shared" si="537"/>
        <v>ICT1</v>
      </c>
      <c r="B6342" s="1" t="s">
        <v>39</v>
      </c>
      <c r="C6342" s="1">
        <v>7.3008994E7</v>
      </c>
      <c r="D6342" s="1" t="s">
        <v>14</v>
      </c>
      <c r="E6342" s="1">
        <v>24.0</v>
      </c>
      <c r="F6342" s="1" t="s">
        <v>6358</v>
      </c>
      <c r="G6342" s="1">
        <v>0.901174727582</v>
      </c>
    </row>
    <row r="6343" ht="15.75" customHeight="1">
      <c r="A6343" s="1" t="str">
        <f t="shared" si="537"/>
        <v>ICT1</v>
      </c>
      <c r="B6343" s="1" t="s">
        <v>39</v>
      </c>
      <c r="C6343" s="1">
        <v>7.3008887E7</v>
      </c>
      <c r="D6343" s="1" t="s">
        <v>14</v>
      </c>
      <c r="E6343" s="1">
        <v>24.0</v>
      </c>
      <c r="F6343" s="1" t="s">
        <v>6359</v>
      </c>
      <c r="G6343" s="1">
        <v>0.577141125943</v>
      </c>
    </row>
    <row r="6344" ht="15.75" customHeight="1">
      <c r="A6344" s="1" t="str">
        <f t="shared" si="537"/>
        <v>ICT1</v>
      </c>
      <c r="B6344" s="1" t="s">
        <v>39</v>
      </c>
      <c r="C6344" s="1">
        <v>7.3008795E7</v>
      </c>
      <c r="D6344" s="1" t="s">
        <v>14</v>
      </c>
      <c r="E6344" s="1">
        <v>24.0</v>
      </c>
      <c r="F6344" s="1" t="s">
        <v>6360</v>
      </c>
      <c r="G6344" s="1">
        <v>0.968288367102</v>
      </c>
    </row>
    <row r="6345" ht="15.75" customHeight="1">
      <c r="A6345" s="1" t="str">
        <f t="shared" si="537"/>
        <v>ICT1</v>
      </c>
      <c r="B6345" s="1" t="s">
        <v>39</v>
      </c>
      <c r="C6345" s="1">
        <v>7.3009035E7</v>
      </c>
      <c r="D6345" s="1" t="s">
        <v>8</v>
      </c>
      <c r="E6345" s="1">
        <v>24.0</v>
      </c>
      <c r="F6345" s="1" t="s">
        <v>6361</v>
      </c>
      <c r="G6345" s="1">
        <v>0.233553326159</v>
      </c>
    </row>
    <row r="6346" ht="15.75" customHeight="1">
      <c r="A6346" s="1" t="str">
        <f t="shared" si="537"/>
        <v>ICT1</v>
      </c>
      <c r="B6346" s="1" t="s">
        <v>39</v>
      </c>
      <c r="C6346" s="1">
        <v>7.3008927E7</v>
      </c>
      <c r="D6346" s="1" t="s">
        <v>8</v>
      </c>
      <c r="E6346" s="1">
        <v>22.0</v>
      </c>
      <c r="F6346" s="1" t="s">
        <v>6362</v>
      </c>
      <c r="G6346" s="1">
        <v>0.955296276313</v>
      </c>
    </row>
    <row r="6347" ht="15.75" customHeight="1">
      <c r="A6347" s="1" t="str">
        <f t="shared" si="537"/>
        <v>ICT1</v>
      </c>
      <c r="B6347" s="1" t="s">
        <v>39</v>
      </c>
      <c r="C6347" s="1">
        <v>7.3009067E7</v>
      </c>
      <c r="D6347" s="1" t="s">
        <v>14</v>
      </c>
      <c r="E6347" s="1">
        <v>23.0</v>
      </c>
      <c r="F6347" s="1" t="s">
        <v>6363</v>
      </c>
      <c r="G6347" s="1">
        <v>0.529548281149</v>
      </c>
    </row>
    <row r="6348" ht="15.75" customHeight="1">
      <c r="A6348" s="1" t="str">
        <f t="shared" si="537"/>
        <v>ICT1</v>
      </c>
      <c r="B6348" s="1" t="s">
        <v>39</v>
      </c>
      <c r="C6348" s="1">
        <v>7.3008752E7</v>
      </c>
      <c r="D6348" s="1" t="s">
        <v>8</v>
      </c>
      <c r="E6348" s="1">
        <v>24.0</v>
      </c>
      <c r="F6348" s="1" t="s">
        <v>6364</v>
      </c>
      <c r="G6348" s="1">
        <v>0.764610322272</v>
      </c>
    </row>
    <row r="6349" ht="15.75" customHeight="1">
      <c r="A6349" s="1" t="str">
        <f t="shared" si="537"/>
        <v>ICT1</v>
      </c>
      <c r="B6349" s="1" t="s">
        <v>39</v>
      </c>
      <c r="C6349" s="1">
        <v>7.3008845E7</v>
      </c>
      <c r="D6349" s="1" t="s">
        <v>8</v>
      </c>
      <c r="E6349" s="1">
        <v>24.0</v>
      </c>
      <c r="F6349" s="1" t="s">
        <v>6365</v>
      </c>
      <c r="G6349" s="1">
        <v>0.161622217582</v>
      </c>
    </row>
    <row r="6350" ht="15.75" customHeight="1">
      <c r="A6350" s="1" t="str">
        <f t="shared" ref="A6350:A6369" si="538">"IDH1"</f>
        <v>IDH1</v>
      </c>
      <c r="B6350" s="1" t="s">
        <v>256</v>
      </c>
      <c r="C6350" s="1">
        <v>2.0911988E8</v>
      </c>
      <c r="D6350" s="1" t="s">
        <v>8</v>
      </c>
      <c r="E6350" s="1">
        <v>23.0</v>
      </c>
      <c r="F6350" s="1" t="s">
        <v>6366</v>
      </c>
      <c r="G6350" s="1">
        <v>0.231380281173</v>
      </c>
    </row>
    <row r="6351" ht="15.75" customHeight="1">
      <c r="A6351" s="1" t="str">
        <f t="shared" si="538"/>
        <v>IDH1</v>
      </c>
      <c r="B6351" s="1" t="s">
        <v>256</v>
      </c>
      <c r="C6351" s="1">
        <v>2.09118927E8</v>
      </c>
      <c r="D6351" s="1" t="s">
        <v>14</v>
      </c>
      <c r="E6351" s="1">
        <v>24.0</v>
      </c>
      <c r="F6351" s="1" t="s">
        <v>6367</v>
      </c>
      <c r="G6351" s="1">
        <v>0.741570765298</v>
      </c>
    </row>
    <row r="6352" ht="15.75" customHeight="1">
      <c r="A6352" s="1" t="str">
        <f t="shared" si="538"/>
        <v>IDH1</v>
      </c>
      <c r="B6352" s="1" t="s">
        <v>256</v>
      </c>
      <c r="C6352" s="1">
        <v>2.09119697E8</v>
      </c>
      <c r="D6352" s="1" t="s">
        <v>8</v>
      </c>
      <c r="E6352" s="1">
        <v>24.0</v>
      </c>
      <c r="F6352" s="1" t="s">
        <v>6368</v>
      </c>
      <c r="G6352" s="1">
        <v>0.877582122022</v>
      </c>
    </row>
    <row r="6353" ht="15.75" customHeight="1">
      <c r="A6353" s="1" t="str">
        <f t="shared" si="538"/>
        <v>IDH1</v>
      </c>
      <c r="B6353" s="1" t="s">
        <v>256</v>
      </c>
      <c r="C6353" s="1">
        <v>2.09118948E8</v>
      </c>
      <c r="D6353" s="1" t="s">
        <v>14</v>
      </c>
      <c r="E6353" s="1">
        <v>24.0</v>
      </c>
      <c r="F6353" s="1" t="s">
        <v>6369</v>
      </c>
      <c r="G6353" s="1">
        <v>0.203952079152</v>
      </c>
    </row>
    <row r="6354" ht="15.75" customHeight="1">
      <c r="A6354" s="1" t="str">
        <f t="shared" si="538"/>
        <v>IDH1</v>
      </c>
      <c r="B6354" s="1" t="s">
        <v>256</v>
      </c>
      <c r="C6354" s="1">
        <v>2.09119589E8</v>
      </c>
      <c r="D6354" s="1" t="s">
        <v>8</v>
      </c>
      <c r="E6354" s="1">
        <v>24.0</v>
      </c>
      <c r="F6354" s="1" t="s">
        <v>6370</v>
      </c>
      <c r="G6354" s="1">
        <v>1.04275118062</v>
      </c>
    </row>
    <row r="6355" ht="15.75" customHeight="1">
      <c r="A6355" s="1" t="str">
        <f t="shared" si="538"/>
        <v>IDH1</v>
      </c>
      <c r="B6355" s="1" t="s">
        <v>256</v>
      </c>
      <c r="C6355" s="1">
        <v>2.09119043E8</v>
      </c>
      <c r="D6355" s="1" t="s">
        <v>8</v>
      </c>
      <c r="E6355" s="1">
        <v>24.0</v>
      </c>
      <c r="F6355" s="1" t="s">
        <v>6371</v>
      </c>
      <c r="G6355" s="1">
        <v>0.542557761504</v>
      </c>
    </row>
    <row r="6356" ht="15.75" customHeight="1">
      <c r="A6356" s="1" t="str">
        <f t="shared" si="538"/>
        <v>IDH1</v>
      </c>
      <c r="B6356" s="1" t="s">
        <v>256</v>
      </c>
      <c r="C6356" s="1">
        <v>2.09119014E8</v>
      </c>
      <c r="D6356" s="1" t="s">
        <v>8</v>
      </c>
      <c r="E6356" s="1">
        <v>24.0</v>
      </c>
      <c r="F6356" s="1" t="s">
        <v>6372</v>
      </c>
      <c r="G6356" s="1">
        <v>0.713888522743</v>
      </c>
    </row>
    <row r="6357" ht="15.75" customHeight="1">
      <c r="A6357" s="1" t="str">
        <f t="shared" si="538"/>
        <v>IDH1</v>
      </c>
      <c r="B6357" s="1" t="s">
        <v>256</v>
      </c>
      <c r="C6357" s="1">
        <v>2.09119007E8</v>
      </c>
      <c r="D6357" s="1" t="s">
        <v>8</v>
      </c>
      <c r="E6357" s="1">
        <v>25.0</v>
      </c>
      <c r="F6357" s="1" t="s">
        <v>6373</v>
      </c>
      <c r="G6357" s="1">
        <v>0.553238472061</v>
      </c>
    </row>
    <row r="6358" ht="15.75" customHeight="1">
      <c r="A6358" s="1" t="str">
        <f t="shared" si="538"/>
        <v>IDH1</v>
      </c>
      <c r="B6358" s="1" t="s">
        <v>256</v>
      </c>
      <c r="C6358" s="1">
        <v>2.09118955E8</v>
      </c>
      <c r="D6358" s="1" t="s">
        <v>8</v>
      </c>
      <c r="E6358" s="1">
        <v>22.0</v>
      </c>
      <c r="F6358" s="1" t="s">
        <v>6374</v>
      </c>
      <c r="G6358" s="1">
        <v>0.743061175133</v>
      </c>
    </row>
    <row r="6359" ht="15.75" customHeight="1">
      <c r="A6359" s="1" t="str">
        <f t="shared" si="538"/>
        <v>IDH1</v>
      </c>
      <c r="B6359" s="1" t="s">
        <v>256</v>
      </c>
      <c r="C6359" s="1">
        <v>2.09118909E8</v>
      </c>
      <c r="D6359" s="1" t="s">
        <v>8</v>
      </c>
      <c r="E6359" s="1">
        <v>24.0</v>
      </c>
      <c r="F6359" s="1" t="s">
        <v>6375</v>
      </c>
      <c r="G6359" s="1">
        <v>0.732637796713</v>
      </c>
    </row>
    <row r="6360" ht="15.75" customHeight="1">
      <c r="A6360" s="1" t="str">
        <f t="shared" si="538"/>
        <v>IDH1</v>
      </c>
      <c r="B6360" s="1" t="s">
        <v>256</v>
      </c>
      <c r="C6360" s="1">
        <v>2.09118894E8</v>
      </c>
      <c r="D6360" s="1" t="s">
        <v>8</v>
      </c>
      <c r="E6360" s="1">
        <v>23.0</v>
      </c>
      <c r="F6360" s="1" t="s">
        <v>6376</v>
      </c>
      <c r="G6360" s="1">
        <v>0.65738831852</v>
      </c>
    </row>
    <row r="6361" ht="15.75" customHeight="1">
      <c r="A6361" s="1" t="str">
        <f t="shared" si="538"/>
        <v>IDH1</v>
      </c>
      <c r="B6361" s="1" t="s">
        <v>256</v>
      </c>
      <c r="C6361" s="1">
        <v>2.0911908E8</v>
      </c>
      <c r="D6361" s="1" t="s">
        <v>14</v>
      </c>
      <c r="E6361" s="1">
        <v>23.0</v>
      </c>
      <c r="F6361" s="1" t="s">
        <v>6377</v>
      </c>
      <c r="G6361" s="1">
        <v>0.515933897778</v>
      </c>
    </row>
    <row r="6362" ht="15.75" customHeight="1">
      <c r="A6362" s="1" t="str">
        <f t="shared" si="538"/>
        <v>IDH1</v>
      </c>
      <c r="B6362" s="1" t="s">
        <v>256</v>
      </c>
      <c r="C6362" s="1">
        <v>2.09119087E8</v>
      </c>
      <c r="D6362" s="1" t="s">
        <v>14</v>
      </c>
      <c r="E6362" s="1">
        <v>25.0</v>
      </c>
      <c r="F6362" s="1" t="s">
        <v>6378</v>
      </c>
      <c r="G6362" s="1">
        <v>0.239673756599</v>
      </c>
    </row>
    <row r="6363" ht="15.75" customHeight="1">
      <c r="A6363" s="1" t="str">
        <f t="shared" si="538"/>
        <v>IDH1</v>
      </c>
      <c r="B6363" s="1" t="s">
        <v>256</v>
      </c>
      <c r="C6363" s="1">
        <v>2.09119733E8</v>
      </c>
      <c r="D6363" s="1" t="s">
        <v>8</v>
      </c>
      <c r="E6363" s="1">
        <v>24.0</v>
      </c>
      <c r="F6363" s="1" t="s">
        <v>6379</v>
      </c>
      <c r="G6363" s="1">
        <v>0.76674248837</v>
      </c>
    </row>
    <row r="6364" ht="15.75" customHeight="1">
      <c r="A6364" s="1" t="str">
        <f t="shared" si="538"/>
        <v>IDH1</v>
      </c>
      <c r="B6364" s="1" t="s">
        <v>256</v>
      </c>
      <c r="C6364" s="1">
        <v>2.09119743E8</v>
      </c>
      <c r="D6364" s="1" t="s">
        <v>8</v>
      </c>
      <c r="E6364" s="1">
        <v>24.0</v>
      </c>
      <c r="F6364" s="1" t="s">
        <v>6380</v>
      </c>
      <c r="G6364" s="1">
        <v>0.918252287965</v>
      </c>
    </row>
    <row r="6365" ht="15.75" customHeight="1">
      <c r="A6365" s="1" t="str">
        <f t="shared" si="538"/>
        <v>IDH1</v>
      </c>
      <c r="B6365" s="1" t="s">
        <v>256</v>
      </c>
      <c r="C6365" s="1">
        <v>2.09119762E8</v>
      </c>
      <c r="D6365" s="1" t="s">
        <v>8</v>
      </c>
      <c r="E6365" s="1">
        <v>22.0</v>
      </c>
      <c r="F6365" s="1" t="s">
        <v>6381</v>
      </c>
      <c r="G6365" s="1">
        <v>0.85665763932</v>
      </c>
    </row>
    <row r="6366" ht="15.75" customHeight="1">
      <c r="A6366" s="1" t="str">
        <f t="shared" si="538"/>
        <v>IDH1</v>
      </c>
      <c r="B6366" s="1" t="s">
        <v>256</v>
      </c>
      <c r="C6366" s="1">
        <v>2.09119669E8</v>
      </c>
      <c r="D6366" s="1" t="s">
        <v>14</v>
      </c>
      <c r="E6366" s="1">
        <v>23.0</v>
      </c>
      <c r="F6366" s="1" t="s">
        <v>6382</v>
      </c>
      <c r="G6366" s="1">
        <v>0.39564481411</v>
      </c>
    </row>
    <row r="6367" ht="15.75" customHeight="1">
      <c r="A6367" s="1" t="str">
        <f t="shared" si="538"/>
        <v>IDH1</v>
      </c>
      <c r="B6367" s="1" t="s">
        <v>256</v>
      </c>
      <c r="C6367" s="1">
        <v>2.09119692E8</v>
      </c>
      <c r="D6367" s="1" t="s">
        <v>14</v>
      </c>
      <c r="E6367" s="1">
        <v>24.0</v>
      </c>
      <c r="F6367" s="1" t="s">
        <v>6383</v>
      </c>
      <c r="G6367" s="1">
        <v>0.459147788671</v>
      </c>
    </row>
    <row r="6368" ht="15.75" customHeight="1">
      <c r="A6368" s="1" t="str">
        <f t="shared" si="538"/>
        <v>IDH1</v>
      </c>
      <c r="B6368" s="1" t="s">
        <v>256</v>
      </c>
      <c r="C6368" s="1">
        <v>2.09119796E8</v>
      </c>
      <c r="D6368" s="1" t="s">
        <v>14</v>
      </c>
      <c r="E6368" s="1">
        <v>24.0</v>
      </c>
      <c r="F6368" s="1" t="s">
        <v>6384</v>
      </c>
      <c r="G6368" s="1">
        <v>0.754230970007</v>
      </c>
    </row>
    <row r="6369" ht="15.75" customHeight="1">
      <c r="A6369" s="1" t="str">
        <f t="shared" si="538"/>
        <v>IDH1</v>
      </c>
      <c r="B6369" s="1" t="s">
        <v>256</v>
      </c>
      <c r="C6369" s="1">
        <v>2.09119799E8</v>
      </c>
      <c r="D6369" s="1" t="s">
        <v>8</v>
      </c>
      <c r="E6369" s="1">
        <v>24.0</v>
      </c>
      <c r="F6369" s="1" t="s">
        <v>6385</v>
      </c>
      <c r="G6369" s="1">
        <v>1.03899653141</v>
      </c>
    </row>
    <row r="6370" ht="15.75" customHeight="1">
      <c r="A6370" s="1" t="str">
        <f t="shared" ref="A6370:A6379" si="539">"IDH3A"</f>
        <v>IDH3A</v>
      </c>
      <c r="B6370" s="1" t="s">
        <v>425</v>
      </c>
      <c r="C6370" s="1">
        <v>7.8441693E7</v>
      </c>
      <c r="D6370" s="1" t="s">
        <v>14</v>
      </c>
      <c r="E6370" s="1">
        <v>23.0</v>
      </c>
      <c r="F6370" s="1" t="s">
        <v>6386</v>
      </c>
      <c r="G6370" s="1">
        <v>0.846108200529</v>
      </c>
    </row>
    <row r="6371" ht="15.75" customHeight="1">
      <c r="A6371" s="1" t="str">
        <f t="shared" si="539"/>
        <v>IDH3A</v>
      </c>
      <c r="B6371" s="1" t="s">
        <v>425</v>
      </c>
      <c r="C6371" s="1">
        <v>7.8441637E7</v>
      </c>
      <c r="D6371" s="1" t="s">
        <v>14</v>
      </c>
      <c r="E6371" s="1">
        <v>22.0</v>
      </c>
      <c r="F6371" s="1" t="s">
        <v>6387</v>
      </c>
      <c r="G6371" s="1">
        <v>0.231029101133</v>
      </c>
    </row>
    <row r="6372" ht="15.75" customHeight="1">
      <c r="A6372" s="1" t="str">
        <f t="shared" si="539"/>
        <v>IDH3A</v>
      </c>
      <c r="B6372" s="1" t="s">
        <v>425</v>
      </c>
      <c r="C6372" s="1">
        <v>7.8441787E7</v>
      </c>
      <c r="D6372" s="1" t="s">
        <v>8</v>
      </c>
      <c r="E6372" s="1">
        <v>24.0</v>
      </c>
      <c r="F6372" s="1" t="s">
        <v>6388</v>
      </c>
      <c r="G6372" s="1">
        <v>0.234158689887</v>
      </c>
    </row>
    <row r="6373" ht="15.75" customHeight="1">
      <c r="A6373" s="1" t="str">
        <f t="shared" si="539"/>
        <v>IDH3A</v>
      </c>
      <c r="B6373" s="1" t="s">
        <v>425</v>
      </c>
      <c r="C6373" s="1">
        <v>7.8441715E7</v>
      </c>
      <c r="D6373" s="1" t="s">
        <v>14</v>
      </c>
      <c r="E6373" s="1">
        <v>24.0</v>
      </c>
      <c r="F6373" s="1" t="s">
        <v>6389</v>
      </c>
      <c r="G6373" s="1">
        <v>0.316755971512</v>
      </c>
    </row>
    <row r="6374" ht="15.75" customHeight="1">
      <c r="A6374" s="1" t="str">
        <f t="shared" si="539"/>
        <v>IDH3A</v>
      </c>
      <c r="B6374" s="1" t="s">
        <v>425</v>
      </c>
      <c r="C6374" s="1">
        <v>7.8441874E7</v>
      </c>
      <c r="D6374" s="1" t="s">
        <v>14</v>
      </c>
      <c r="E6374" s="1">
        <v>24.0</v>
      </c>
      <c r="F6374" s="1" t="s">
        <v>6390</v>
      </c>
      <c r="G6374" s="1">
        <v>0.0597859591559</v>
      </c>
    </row>
    <row r="6375" ht="15.75" customHeight="1">
      <c r="A6375" s="1" t="str">
        <f t="shared" si="539"/>
        <v>IDH3A</v>
      </c>
      <c r="B6375" s="1" t="s">
        <v>425</v>
      </c>
      <c r="C6375" s="1">
        <v>7.8441905E7</v>
      </c>
      <c r="D6375" s="1" t="s">
        <v>14</v>
      </c>
      <c r="E6375" s="1">
        <v>24.0</v>
      </c>
      <c r="F6375" s="1" t="s">
        <v>6391</v>
      </c>
      <c r="G6375" s="1">
        <v>0.204449541524</v>
      </c>
    </row>
    <row r="6376" ht="15.75" customHeight="1">
      <c r="A6376" s="1" t="str">
        <f t="shared" si="539"/>
        <v>IDH3A</v>
      </c>
      <c r="B6376" s="1" t="s">
        <v>425</v>
      </c>
      <c r="C6376" s="1">
        <v>7.8441754E7</v>
      </c>
      <c r="D6376" s="1" t="s">
        <v>8</v>
      </c>
      <c r="E6376" s="1">
        <v>24.0</v>
      </c>
      <c r="F6376" s="1" t="s">
        <v>6392</v>
      </c>
      <c r="G6376" s="1">
        <v>1.83713582796</v>
      </c>
    </row>
    <row r="6377" ht="15.75" customHeight="1">
      <c r="A6377" s="1" t="str">
        <f t="shared" si="539"/>
        <v>IDH3A</v>
      </c>
      <c r="B6377" s="1" t="s">
        <v>425</v>
      </c>
      <c r="C6377" s="1">
        <v>7.8441653E7</v>
      </c>
      <c r="D6377" s="1" t="s">
        <v>14</v>
      </c>
      <c r="E6377" s="1">
        <v>24.0</v>
      </c>
      <c r="F6377" s="1" t="s">
        <v>6393</v>
      </c>
      <c r="G6377" s="1">
        <v>0.241138071595</v>
      </c>
    </row>
    <row r="6378" ht="15.75" customHeight="1">
      <c r="A6378" s="1" t="str">
        <f t="shared" si="539"/>
        <v>IDH3A</v>
      </c>
      <c r="B6378" s="1" t="s">
        <v>425</v>
      </c>
      <c r="C6378" s="1">
        <v>7.8441688E7</v>
      </c>
      <c r="D6378" s="1" t="s">
        <v>14</v>
      </c>
      <c r="E6378" s="1">
        <v>24.0</v>
      </c>
      <c r="F6378" s="1" t="s">
        <v>6394</v>
      </c>
      <c r="G6378" s="1">
        <v>0.221743217053</v>
      </c>
    </row>
    <row r="6379" ht="15.75" customHeight="1">
      <c r="A6379" s="1" t="str">
        <f t="shared" si="539"/>
        <v>IDH3A</v>
      </c>
      <c r="B6379" s="1" t="s">
        <v>425</v>
      </c>
      <c r="C6379" s="1">
        <v>7.8441831E7</v>
      </c>
      <c r="D6379" s="1" t="s">
        <v>8</v>
      </c>
      <c r="E6379" s="1">
        <v>23.0</v>
      </c>
      <c r="F6379" s="1" t="s">
        <v>6395</v>
      </c>
      <c r="G6379" s="1">
        <v>0.166535850359</v>
      </c>
    </row>
    <row r="6380" ht="15.75" customHeight="1">
      <c r="A6380" s="1" t="str">
        <f t="shared" ref="A6380:A6388" si="540">"IER3IP1"</f>
        <v>IER3IP1</v>
      </c>
      <c r="B6380" s="1" t="s">
        <v>245</v>
      </c>
      <c r="C6380" s="1">
        <v>4.4702489E7</v>
      </c>
      <c r="D6380" s="1" t="s">
        <v>8</v>
      </c>
      <c r="E6380" s="1">
        <v>21.0</v>
      </c>
      <c r="F6380" s="1" t="s">
        <v>6396</v>
      </c>
      <c r="G6380" s="1">
        <v>7.23836459154E-4</v>
      </c>
    </row>
    <row r="6381" ht="15.75" customHeight="1">
      <c r="A6381" s="1" t="str">
        <f t="shared" si="540"/>
        <v>IER3IP1</v>
      </c>
      <c r="B6381" s="1" t="s">
        <v>245</v>
      </c>
      <c r="C6381" s="1">
        <v>4.4702468E7</v>
      </c>
      <c r="D6381" s="1" t="s">
        <v>8</v>
      </c>
      <c r="E6381" s="1">
        <v>24.0</v>
      </c>
      <c r="F6381" s="1" t="s">
        <v>6397</v>
      </c>
      <c r="G6381" s="1">
        <v>0.90108660428</v>
      </c>
    </row>
    <row r="6382" ht="15.75" customHeight="1">
      <c r="A6382" s="1" t="str">
        <f t="shared" si="540"/>
        <v>IER3IP1</v>
      </c>
      <c r="B6382" s="1" t="s">
        <v>245</v>
      </c>
      <c r="C6382" s="1">
        <v>4.4702691E7</v>
      </c>
      <c r="D6382" s="1" t="s">
        <v>8</v>
      </c>
      <c r="E6382" s="1">
        <v>22.0</v>
      </c>
      <c r="F6382" s="1" t="s">
        <v>6398</v>
      </c>
      <c r="G6382" s="1">
        <v>0.845029266716</v>
      </c>
    </row>
    <row r="6383" ht="15.75" customHeight="1">
      <c r="A6383" s="1" t="str">
        <f t="shared" si="540"/>
        <v>IER3IP1</v>
      </c>
      <c r="B6383" s="1" t="s">
        <v>245</v>
      </c>
      <c r="C6383" s="1">
        <v>4.470275E7</v>
      </c>
      <c r="D6383" s="1" t="s">
        <v>8</v>
      </c>
      <c r="E6383" s="1">
        <v>23.0</v>
      </c>
      <c r="F6383" s="1" t="s">
        <v>6399</v>
      </c>
      <c r="G6383" s="1">
        <v>0.462013576347</v>
      </c>
    </row>
    <row r="6384" ht="15.75" customHeight="1">
      <c r="A6384" s="1" t="str">
        <f t="shared" si="540"/>
        <v>IER3IP1</v>
      </c>
      <c r="B6384" s="1" t="s">
        <v>245</v>
      </c>
      <c r="C6384" s="1">
        <v>4.4702498E7</v>
      </c>
      <c r="D6384" s="1" t="s">
        <v>14</v>
      </c>
      <c r="E6384" s="1">
        <v>24.0</v>
      </c>
      <c r="F6384" s="1" t="s">
        <v>6400</v>
      </c>
      <c r="G6384" s="1">
        <v>0.814322959516</v>
      </c>
    </row>
    <row r="6385" ht="15.75" customHeight="1">
      <c r="A6385" s="1" t="str">
        <f t="shared" si="540"/>
        <v>IER3IP1</v>
      </c>
      <c r="B6385" s="1" t="s">
        <v>245</v>
      </c>
      <c r="C6385" s="1">
        <v>4.4702595E7</v>
      </c>
      <c r="D6385" s="1" t="s">
        <v>14</v>
      </c>
      <c r="E6385" s="1">
        <v>24.0</v>
      </c>
      <c r="F6385" s="1" t="s">
        <v>6401</v>
      </c>
      <c r="G6385" s="1">
        <v>0.415211547168</v>
      </c>
    </row>
    <row r="6386" ht="15.75" customHeight="1">
      <c r="A6386" s="1" t="str">
        <f t="shared" si="540"/>
        <v>IER3IP1</v>
      </c>
      <c r="B6386" s="1" t="s">
        <v>245</v>
      </c>
      <c r="C6386" s="1">
        <v>4.470273E7</v>
      </c>
      <c r="D6386" s="1" t="s">
        <v>8</v>
      </c>
      <c r="E6386" s="1">
        <v>22.0</v>
      </c>
      <c r="F6386" s="1" t="s">
        <v>6402</v>
      </c>
      <c r="G6386" s="1">
        <v>1.05836958134</v>
      </c>
    </row>
    <row r="6387" ht="15.75" customHeight="1">
      <c r="A6387" s="1" t="str">
        <f t="shared" si="540"/>
        <v>IER3IP1</v>
      </c>
      <c r="B6387" s="1" t="s">
        <v>245</v>
      </c>
      <c r="C6387" s="1">
        <v>4.4702672E7</v>
      </c>
      <c r="D6387" s="1" t="s">
        <v>8</v>
      </c>
      <c r="E6387" s="1">
        <v>24.0</v>
      </c>
      <c r="F6387" s="1" t="s">
        <v>6403</v>
      </c>
      <c r="G6387" s="1">
        <v>0.929088332882</v>
      </c>
    </row>
    <row r="6388" ht="15.75" customHeight="1">
      <c r="A6388" s="1" t="str">
        <f t="shared" si="540"/>
        <v>IER3IP1</v>
      </c>
      <c r="B6388" s="1" t="s">
        <v>245</v>
      </c>
      <c r="C6388" s="1">
        <v>4.4702746E7</v>
      </c>
      <c r="D6388" s="1" t="s">
        <v>14</v>
      </c>
      <c r="E6388" s="1">
        <v>24.0</v>
      </c>
      <c r="F6388" s="1" t="s">
        <v>6404</v>
      </c>
      <c r="G6388" s="1">
        <v>1.01254208577</v>
      </c>
    </row>
    <row r="6389" ht="15.75" customHeight="1">
      <c r="A6389" s="1" t="str">
        <f t="shared" ref="A6389:A6408" si="541">"IFITM1"</f>
        <v>IFITM1</v>
      </c>
      <c r="B6389" s="1" t="s">
        <v>328</v>
      </c>
      <c r="C6389" s="1">
        <v>314100.0</v>
      </c>
      <c r="D6389" s="1" t="s">
        <v>8</v>
      </c>
      <c r="E6389" s="1">
        <v>23.0</v>
      </c>
      <c r="F6389" s="1" t="s">
        <v>6405</v>
      </c>
      <c r="G6389" s="1">
        <v>0.00652102393423</v>
      </c>
    </row>
    <row r="6390" ht="15.75" customHeight="1">
      <c r="A6390" s="1" t="str">
        <f t="shared" si="541"/>
        <v>IFITM1</v>
      </c>
      <c r="B6390" s="1" t="s">
        <v>328</v>
      </c>
      <c r="C6390" s="1">
        <v>313915.0</v>
      </c>
      <c r="D6390" s="1" t="s">
        <v>8</v>
      </c>
      <c r="E6390" s="1">
        <v>24.0</v>
      </c>
      <c r="F6390" s="1" t="s">
        <v>6406</v>
      </c>
      <c r="G6390" s="1">
        <v>0.0779261880864</v>
      </c>
    </row>
    <row r="6391" ht="15.75" customHeight="1">
      <c r="A6391" s="1" t="str">
        <f t="shared" si="541"/>
        <v>IFITM1</v>
      </c>
      <c r="B6391" s="1" t="s">
        <v>328</v>
      </c>
      <c r="C6391" s="1">
        <v>313495.0</v>
      </c>
      <c r="D6391" s="1" t="s">
        <v>8</v>
      </c>
      <c r="E6391" s="1">
        <v>23.0</v>
      </c>
      <c r="F6391" s="1" t="s">
        <v>6407</v>
      </c>
      <c r="G6391" s="1">
        <v>-0.0552223918789</v>
      </c>
    </row>
    <row r="6392" ht="15.75" customHeight="1">
      <c r="A6392" s="1" t="str">
        <f t="shared" si="541"/>
        <v>IFITM1</v>
      </c>
      <c r="B6392" s="1" t="s">
        <v>328</v>
      </c>
      <c r="C6392" s="1">
        <v>313768.0</v>
      </c>
      <c r="D6392" s="1" t="s">
        <v>8</v>
      </c>
      <c r="E6392" s="1">
        <v>26.0</v>
      </c>
      <c r="F6392" s="1" t="s">
        <v>6408</v>
      </c>
      <c r="G6392" s="1">
        <v>0.483045908865</v>
      </c>
    </row>
    <row r="6393" ht="15.75" customHeight="1">
      <c r="A6393" s="1" t="str">
        <f t="shared" si="541"/>
        <v>IFITM1</v>
      </c>
      <c r="B6393" s="1" t="s">
        <v>328</v>
      </c>
      <c r="C6393" s="1">
        <v>313804.0</v>
      </c>
      <c r="D6393" s="1" t="s">
        <v>8</v>
      </c>
      <c r="E6393" s="1">
        <v>23.0</v>
      </c>
      <c r="F6393" s="1" t="s">
        <v>6409</v>
      </c>
      <c r="G6393" s="1">
        <v>0.605586867269</v>
      </c>
    </row>
    <row r="6394" ht="15.75" customHeight="1">
      <c r="A6394" s="1" t="str">
        <f t="shared" si="541"/>
        <v>IFITM1</v>
      </c>
      <c r="B6394" s="1" t="s">
        <v>328</v>
      </c>
      <c r="C6394" s="1">
        <v>314072.0</v>
      </c>
      <c r="D6394" s="1" t="s">
        <v>8</v>
      </c>
      <c r="E6394" s="1">
        <v>23.0</v>
      </c>
      <c r="F6394" s="1" t="s">
        <v>6410</v>
      </c>
      <c r="G6394" s="1">
        <v>0.803472939594</v>
      </c>
    </row>
    <row r="6395" ht="15.75" customHeight="1">
      <c r="A6395" s="1" t="str">
        <f t="shared" si="541"/>
        <v>IFITM1</v>
      </c>
      <c r="B6395" s="1" t="s">
        <v>328</v>
      </c>
      <c r="C6395" s="1">
        <v>314077.0</v>
      </c>
      <c r="D6395" s="1" t="s">
        <v>8</v>
      </c>
      <c r="E6395" s="1">
        <v>24.0</v>
      </c>
      <c r="F6395" s="1" t="s">
        <v>6411</v>
      </c>
      <c r="G6395" s="1">
        <v>0.718275636918</v>
      </c>
    </row>
    <row r="6396" ht="15.75" customHeight="1">
      <c r="A6396" s="1" t="str">
        <f t="shared" si="541"/>
        <v>IFITM1</v>
      </c>
      <c r="B6396" s="1" t="s">
        <v>328</v>
      </c>
      <c r="C6396" s="1">
        <v>314084.0</v>
      </c>
      <c r="D6396" s="1" t="s">
        <v>8</v>
      </c>
      <c r="E6396" s="1">
        <v>24.0</v>
      </c>
      <c r="F6396" s="1" t="s">
        <v>6412</v>
      </c>
      <c r="G6396" s="1">
        <v>0.7808240978</v>
      </c>
    </row>
    <row r="6397" ht="15.75" customHeight="1">
      <c r="A6397" s="1" t="str">
        <f t="shared" si="541"/>
        <v>IFITM1</v>
      </c>
      <c r="B6397" s="1" t="s">
        <v>328</v>
      </c>
      <c r="C6397" s="1">
        <v>313501.0</v>
      </c>
      <c r="D6397" s="1" t="s">
        <v>14</v>
      </c>
      <c r="E6397" s="1">
        <v>24.0</v>
      </c>
      <c r="F6397" s="1" t="s">
        <v>6413</v>
      </c>
      <c r="G6397" s="1">
        <v>0.496386237041</v>
      </c>
    </row>
    <row r="6398" ht="15.75" customHeight="1">
      <c r="A6398" s="1" t="str">
        <f t="shared" si="541"/>
        <v>IFITM1</v>
      </c>
      <c r="B6398" s="1" t="s">
        <v>328</v>
      </c>
      <c r="C6398" s="1">
        <v>314091.0</v>
      </c>
      <c r="D6398" s="1" t="s">
        <v>8</v>
      </c>
      <c r="E6398" s="1">
        <v>24.0</v>
      </c>
      <c r="F6398" s="1" t="s">
        <v>6414</v>
      </c>
      <c r="G6398" s="1">
        <v>0.773027124185</v>
      </c>
    </row>
    <row r="6399" ht="15.75" customHeight="1">
      <c r="A6399" s="1" t="str">
        <f t="shared" si="541"/>
        <v>IFITM1</v>
      </c>
      <c r="B6399" s="1" t="s">
        <v>328</v>
      </c>
      <c r="C6399" s="1">
        <v>314109.0</v>
      </c>
      <c r="D6399" s="1" t="s">
        <v>8</v>
      </c>
      <c r="E6399" s="1">
        <v>23.0</v>
      </c>
      <c r="F6399" s="1" t="s">
        <v>6415</v>
      </c>
      <c r="G6399" s="1">
        <v>1.06437014186</v>
      </c>
    </row>
    <row r="6400" ht="15.75" customHeight="1">
      <c r="A6400" s="1" t="str">
        <f t="shared" si="541"/>
        <v>IFITM1</v>
      </c>
      <c r="B6400" s="1" t="s">
        <v>328</v>
      </c>
      <c r="C6400" s="1">
        <v>314121.0</v>
      </c>
      <c r="D6400" s="1" t="s">
        <v>8</v>
      </c>
      <c r="E6400" s="1">
        <v>23.0</v>
      </c>
      <c r="F6400" s="1" t="s">
        <v>6416</v>
      </c>
      <c r="G6400" s="1">
        <v>0.97577459256</v>
      </c>
    </row>
    <row r="6401" ht="15.75" customHeight="1">
      <c r="A6401" s="1" t="str">
        <f t="shared" si="541"/>
        <v>IFITM1</v>
      </c>
      <c r="B6401" s="1" t="s">
        <v>328</v>
      </c>
      <c r="C6401" s="1">
        <v>313691.0</v>
      </c>
      <c r="D6401" s="1" t="s">
        <v>14</v>
      </c>
      <c r="E6401" s="1">
        <v>25.0</v>
      </c>
      <c r="F6401" s="1" t="s">
        <v>6417</v>
      </c>
      <c r="G6401" s="1">
        <v>0.932803751809</v>
      </c>
    </row>
    <row r="6402" ht="15.75" customHeight="1">
      <c r="A6402" s="1" t="str">
        <f t="shared" si="541"/>
        <v>IFITM1</v>
      </c>
      <c r="B6402" s="1" t="s">
        <v>328</v>
      </c>
      <c r="C6402" s="1">
        <v>314056.0</v>
      </c>
      <c r="D6402" s="1" t="s">
        <v>14</v>
      </c>
      <c r="E6402" s="1">
        <v>24.0</v>
      </c>
      <c r="F6402" s="1" t="s">
        <v>6418</v>
      </c>
      <c r="G6402" s="1">
        <v>0.959855265579</v>
      </c>
    </row>
    <row r="6403" ht="15.75" customHeight="1">
      <c r="A6403" s="1" t="str">
        <f t="shared" si="541"/>
        <v>IFITM1</v>
      </c>
      <c r="B6403" s="1" t="s">
        <v>328</v>
      </c>
      <c r="C6403" s="1">
        <v>313786.0</v>
      </c>
      <c r="D6403" s="1" t="s">
        <v>14</v>
      </c>
      <c r="E6403" s="1">
        <v>24.0</v>
      </c>
      <c r="F6403" s="1" t="s">
        <v>6419</v>
      </c>
      <c r="G6403" s="1">
        <v>-0.0236780014868</v>
      </c>
    </row>
    <row r="6404" ht="15.75" customHeight="1">
      <c r="A6404" s="1" t="str">
        <f t="shared" si="541"/>
        <v>IFITM1</v>
      </c>
      <c r="B6404" s="1" t="s">
        <v>328</v>
      </c>
      <c r="C6404" s="1">
        <v>313781.0</v>
      </c>
      <c r="D6404" s="1" t="s">
        <v>14</v>
      </c>
      <c r="E6404" s="1">
        <v>25.0</v>
      </c>
      <c r="F6404" s="1" t="s">
        <v>6420</v>
      </c>
      <c r="G6404" s="1">
        <v>0.378113376287</v>
      </c>
    </row>
    <row r="6405" ht="15.75" customHeight="1">
      <c r="A6405" s="1" t="str">
        <f t="shared" si="541"/>
        <v>IFITM1</v>
      </c>
      <c r="B6405" s="1" t="s">
        <v>328</v>
      </c>
      <c r="C6405" s="1">
        <v>313717.0</v>
      </c>
      <c r="D6405" s="1" t="s">
        <v>14</v>
      </c>
      <c r="E6405" s="1">
        <v>23.0</v>
      </c>
      <c r="F6405" s="1" t="s">
        <v>6421</v>
      </c>
      <c r="G6405" s="1">
        <v>0.685329092955</v>
      </c>
    </row>
    <row r="6406" ht="15.75" customHeight="1">
      <c r="A6406" s="1" t="str">
        <f t="shared" si="541"/>
        <v>IFITM1</v>
      </c>
      <c r="B6406" s="1" t="s">
        <v>328</v>
      </c>
      <c r="C6406" s="1">
        <v>313635.0</v>
      </c>
      <c r="D6406" s="1" t="s">
        <v>14</v>
      </c>
      <c r="E6406" s="1">
        <v>24.0</v>
      </c>
      <c r="F6406" s="1" t="s">
        <v>6422</v>
      </c>
      <c r="G6406" s="1">
        <v>0.619123403328</v>
      </c>
    </row>
    <row r="6407" ht="15.75" customHeight="1">
      <c r="A6407" s="1" t="str">
        <f t="shared" si="541"/>
        <v>IFITM1</v>
      </c>
      <c r="B6407" s="1" t="s">
        <v>328</v>
      </c>
      <c r="C6407" s="1">
        <v>313576.0</v>
      </c>
      <c r="D6407" s="1" t="s">
        <v>14</v>
      </c>
      <c r="E6407" s="1">
        <v>24.0</v>
      </c>
      <c r="F6407" s="1" t="s">
        <v>6423</v>
      </c>
      <c r="G6407" s="1">
        <v>0.00335488457957</v>
      </c>
    </row>
    <row r="6408" ht="15.75" customHeight="1">
      <c r="A6408" s="1" t="str">
        <f t="shared" si="541"/>
        <v>IFITM1</v>
      </c>
      <c r="B6408" s="1" t="s">
        <v>328</v>
      </c>
      <c r="C6408" s="1">
        <v>313568.0</v>
      </c>
      <c r="D6408" s="1" t="s">
        <v>14</v>
      </c>
      <c r="E6408" s="1">
        <v>25.0</v>
      </c>
      <c r="F6408" s="1" t="s">
        <v>6424</v>
      </c>
      <c r="G6408" s="1">
        <v>0.0139620177995</v>
      </c>
    </row>
    <row r="6409" ht="15.75" customHeight="1">
      <c r="A6409" s="1" t="str">
        <f t="shared" ref="A6409:A6418" si="542">"IFITM2"</f>
        <v>IFITM2</v>
      </c>
      <c r="B6409" s="1" t="s">
        <v>328</v>
      </c>
      <c r="C6409" s="1">
        <v>308172.0</v>
      </c>
      <c r="D6409" s="1" t="s">
        <v>8</v>
      </c>
      <c r="E6409" s="1">
        <v>26.0</v>
      </c>
      <c r="F6409" s="1" t="s">
        <v>6425</v>
      </c>
      <c r="G6409" s="1">
        <v>0.135368988383</v>
      </c>
    </row>
    <row r="6410" ht="15.75" customHeight="1">
      <c r="A6410" s="1" t="str">
        <f t="shared" si="542"/>
        <v>IFITM2</v>
      </c>
      <c r="B6410" s="1" t="s">
        <v>328</v>
      </c>
      <c r="C6410" s="1">
        <v>308180.0</v>
      </c>
      <c r="D6410" s="1" t="s">
        <v>8</v>
      </c>
      <c r="E6410" s="1">
        <v>28.0</v>
      </c>
      <c r="F6410" s="1" t="s">
        <v>6426</v>
      </c>
      <c r="G6410" s="1">
        <v>1.02618639279</v>
      </c>
    </row>
    <row r="6411" ht="15.75" customHeight="1">
      <c r="A6411" s="1" t="str">
        <f t="shared" si="542"/>
        <v>IFITM2</v>
      </c>
      <c r="B6411" s="1" t="s">
        <v>328</v>
      </c>
      <c r="C6411" s="1">
        <v>308287.0</v>
      </c>
      <c r="D6411" s="1" t="s">
        <v>14</v>
      </c>
      <c r="E6411" s="1">
        <v>24.0</v>
      </c>
      <c r="F6411" s="1" t="s">
        <v>6427</v>
      </c>
      <c r="G6411" s="1">
        <v>1.0412496921</v>
      </c>
    </row>
    <row r="6412" ht="15.75" customHeight="1">
      <c r="A6412" s="1" t="str">
        <f t="shared" si="542"/>
        <v>IFITM2</v>
      </c>
      <c r="B6412" s="1" t="s">
        <v>328</v>
      </c>
      <c r="C6412" s="1">
        <v>308276.0</v>
      </c>
      <c r="D6412" s="1" t="s">
        <v>14</v>
      </c>
      <c r="E6412" s="1">
        <v>26.0</v>
      </c>
      <c r="F6412" s="1" t="s">
        <v>6428</v>
      </c>
      <c r="G6412" s="1">
        <v>0.927174889034</v>
      </c>
    </row>
    <row r="6413" ht="15.75" customHeight="1">
      <c r="A6413" s="1" t="str">
        <f t="shared" si="542"/>
        <v>IFITM2</v>
      </c>
      <c r="B6413" s="1" t="s">
        <v>328</v>
      </c>
      <c r="C6413" s="1">
        <v>308164.0</v>
      </c>
      <c r="D6413" s="1" t="s">
        <v>8</v>
      </c>
      <c r="E6413" s="1">
        <v>25.0</v>
      </c>
      <c r="F6413" s="1" t="s">
        <v>6429</v>
      </c>
      <c r="G6413" s="1">
        <v>0.757643495825</v>
      </c>
    </row>
    <row r="6414" ht="15.75" customHeight="1">
      <c r="A6414" s="1" t="str">
        <f t="shared" si="542"/>
        <v>IFITM2</v>
      </c>
      <c r="B6414" s="1" t="s">
        <v>328</v>
      </c>
      <c r="C6414" s="1">
        <v>308232.0</v>
      </c>
      <c r="D6414" s="1" t="s">
        <v>14</v>
      </c>
      <c r="E6414" s="1">
        <v>27.0</v>
      </c>
      <c r="F6414" s="1" t="s">
        <v>6430</v>
      </c>
      <c r="G6414" s="1">
        <v>0.876233814221</v>
      </c>
    </row>
    <row r="6415" ht="15.75" customHeight="1">
      <c r="A6415" s="1" t="str">
        <f t="shared" si="542"/>
        <v>IFITM2</v>
      </c>
      <c r="B6415" s="1" t="s">
        <v>328</v>
      </c>
      <c r="C6415" s="1">
        <v>308356.0</v>
      </c>
      <c r="D6415" s="1" t="s">
        <v>8</v>
      </c>
      <c r="E6415" s="1">
        <v>22.0</v>
      </c>
      <c r="F6415" s="1" t="s">
        <v>6431</v>
      </c>
      <c r="G6415" s="1">
        <v>0.0937279174068</v>
      </c>
    </row>
    <row r="6416" ht="15.75" customHeight="1">
      <c r="A6416" s="1" t="str">
        <f t="shared" si="542"/>
        <v>IFITM2</v>
      </c>
      <c r="B6416" s="1" t="s">
        <v>328</v>
      </c>
      <c r="C6416" s="1">
        <v>308233.0</v>
      </c>
      <c r="D6416" s="1" t="s">
        <v>8</v>
      </c>
      <c r="E6416" s="1">
        <v>25.0</v>
      </c>
      <c r="F6416" s="1" t="s">
        <v>6432</v>
      </c>
      <c r="G6416" s="1">
        <v>0.872019019145</v>
      </c>
    </row>
    <row r="6417" ht="15.75" customHeight="1">
      <c r="A6417" s="1" t="str">
        <f t="shared" si="542"/>
        <v>IFITM2</v>
      </c>
      <c r="B6417" s="1" t="s">
        <v>328</v>
      </c>
      <c r="C6417" s="1">
        <v>308197.0</v>
      </c>
      <c r="D6417" s="1" t="s">
        <v>8</v>
      </c>
      <c r="E6417" s="1">
        <v>24.0</v>
      </c>
      <c r="F6417" s="1" t="s">
        <v>6433</v>
      </c>
      <c r="G6417" s="1">
        <v>0.932563915107</v>
      </c>
    </row>
    <row r="6418" ht="15.75" customHeight="1">
      <c r="A6418" s="1" t="str">
        <f t="shared" si="542"/>
        <v>IFITM2</v>
      </c>
      <c r="B6418" s="1" t="s">
        <v>328</v>
      </c>
      <c r="C6418" s="1">
        <v>308363.0</v>
      </c>
      <c r="D6418" s="1" t="s">
        <v>14</v>
      </c>
      <c r="E6418" s="1">
        <v>27.0</v>
      </c>
      <c r="F6418" s="1" t="s">
        <v>6434</v>
      </c>
      <c r="G6418" s="1">
        <v>-0.147582465107</v>
      </c>
    </row>
    <row r="6419" ht="15.75" customHeight="1">
      <c r="A6419" s="1" t="str">
        <f t="shared" ref="A6419:A6442" si="543">"IFT74"</f>
        <v>IFT74</v>
      </c>
      <c r="B6419" s="1" t="s">
        <v>298</v>
      </c>
      <c r="C6419" s="1">
        <v>2.6956508E7</v>
      </c>
      <c r="D6419" s="1" t="s">
        <v>14</v>
      </c>
      <c r="E6419" s="1">
        <v>24.0</v>
      </c>
      <c r="F6419" s="1" t="s">
        <v>6435</v>
      </c>
      <c r="G6419" s="1">
        <v>0.0237864621087</v>
      </c>
    </row>
    <row r="6420" ht="15.75" customHeight="1">
      <c r="A6420" s="1" t="str">
        <f t="shared" si="543"/>
        <v>IFT74</v>
      </c>
      <c r="B6420" s="1" t="s">
        <v>298</v>
      </c>
      <c r="C6420" s="1">
        <v>2.6956484E7</v>
      </c>
      <c r="D6420" s="1" t="s">
        <v>14</v>
      </c>
      <c r="E6420" s="1">
        <v>24.0</v>
      </c>
      <c r="F6420" s="1" t="s">
        <v>6436</v>
      </c>
      <c r="G6420" s="1">
        <v>-0.0865427498714</v>
      </c>
    </row>
    <row r="6421" ht="15.75" customHeight="1">
      <c r="A6421" s="1" t="str">
        <f t="shared" si="543"/>
        <v>IFT74</v>
      </c>
      <c r="B6421" s="1" t="s">
        <v>298</v>
      </c>
      <c r="C6421" s="1">
        <v>2.6956418E7</v>
      </c>
      <c r="D6421" s="1" t="s">
        <v>14</v>
      </c>
      <c r="E6421" s="1">
        <v>22.0</v>
      </c>
      <c r="F6421" s="1" t="s">
        <v>6437</v>
      </c>
      <c r="G6421" s="1">
        <v>0.101783293949</v>
      </c>
    </row>
    <row r="6422" ht="15.75" customHeight="1">
      <c r="A6422" s="1" t="str">
        <f t="shared" si="543"/>
        <v>IFT74</v>
      </c>
      <c r="B6422" s="1" t="s">
        <v>298</v>
      </c>
      <c r="C6422" s="1">
        <v>2.6956353E7</v>
      </c>
      <c r="D6422" s="1" t="s">
        <v>14</v>
      </c>
      <c r="E6422" s="1">
        <v>22.0</v>
      </c>
      <c r="F6422" s="1" t="s">
        <v>6438</v>
      </c>
      <c r="G6422" s="1">
        <v>0.0405707234487</v>
      </c>
    </row>
    <row r="6423" ht="15.75" customHeight="1">
      <c r="A6423" s="1" t="str">
        <f t="shared" si="543"/>
        <v>IFT74</v>
      </c>
      <c r="B6423" s="1" t="s">
        <v>298</v>
      </c>
      <c r="C6423" s="1">
        <v>2.694754E7</v>
      </c>
      <c r="D6423" s="1" t="s">
        <v>14</v>
      </c>
      <c r="E6423" s="1">
        <v>23.0</v>
      </c>
      <c r="F6423" s="1" t="s">
        <v>6439</v>
      </c>
      <c r="G6423" s="1">
        <v>0.0116135689263</v>
      </c>
    </row>
    <row r="6424" ht="15.75" customHeight="1">
      <c r="A6424" s="1" t="str">
        <f t="shared" si="543"/>
        <v>IFT74</v>
      </c>
      <c r="B6424" s="1" t="s">
        <v>298</v>
      </c>
      <c r="C6424" s="1">
        <v>2.6947321E7</v>
      </c>
      <c r="D6424" s="1" t="s">
        <v>14</v>
      </c>
      <c r="E6424" s="1">
        <v>25.0</v>
      </c>
      <c r="F6424" s="1" t="s">
        <v>6440</v>
      </c>
      <c r="G6424" s="1">
        <v>0.156185198901</v>
      </c>
    </row>
    <row r="6425" ht="15.75" customHeight="1">
      <c r="A6425" s="1" t="str">
        <f t="shared" si="543"/>
        <v>IFT74</v>
      </c>
      <c r="B6425" s="1" t="s">
        <v>298</v>
      </c>
      <c r="C6425" s="1">
        <v>2.6947154E7</v>
      </c>
      <c r="D6425" s="1" t="s">
        <v>14</v>
      </c>
      <c r="E6425" s="1">
        <v>24.0</v>
      </c>
      <c r="F6425" s="1" t="s">
        <v>6441</v>
      </c>
      <c r="G6425" s="1">
        <v>1.05607230078</v>
      </c>
    </row>
    <row r="6426" ht="15.75" customHeight="1">
      <c r="A6426" s="1" t="str">
        <f t="shared" si="543"/>
        <v>IFT74</v>
      </c>
      <c r="B6426" s="1" t="s">
        <v>298</v>
      </c>
      <c r="C6426" s="1">
        <v>2.69471E7</v>
      </c>
      <c r="D6426" s="1" t="s">
        <v>14</v>
      </c>
      <c r="E6426" s="1">
        <v>22.0</v>
      </c>
      <c r="F6426" s="1" t="s">
        <v>6442</v>
      </c>
      <c r="G6426" s="1">
        <v>1.17858745126</v>
      </c>
    </row>
    <row r="6427" ht="15.75" customHeight="1">
      <c r="A6427" s="1" t="str">
        <f t="shared" si="543"/>
        <v>IFT74</v>
      </c>
      <c r="B6427" s="1" t="s">
        <v>298</v>
      </c>
      <c r="C6427" s="1">
        <v>2.6947108E7</v>
      </c>
      <c r="D6427" s="1" t="s">
        <v>14</v>
      </c>
      <c r="E6427" s="1">
        <v>24.0</v>
      </c>
      <c r="F6427" s="1" t="s">
        <v>6443</v>
      </c>
      <c r="G6427" s="1">
        <v>0.765340247963</v>
      </c>
    </row>
    <row r="6428" ht="15.75" customHeight="1">
      <c r="A6428" s="1" t="str">
        <f t="shared" si="543"/>
        <v>IFT74</v>
      </c>
      <c r="B6428" s="1" t="s">
        <v>298</v>
      </c>
      <c r="C6428" s="1">
        <v>2.6947022E7</v>
      </c>
      <c r="D6428" s="1" t="s">
        <v>8</v>
      </c>
      <c r="E6428" s="1">
        <v>24.0</v>
      </c>
      <c r="F6428" s="1" t="s">
        <v>6444</v>
      </c>
      <c r="G6428" s="1">
        <v>0.256426436508</v>
      </c>
    </row>
    <row r="6429" ht="15.75" customHeight="1">
      <c r="A6429" s="1" t="str">
        <f t="shared" si="543"/>
        <v>IFT74</v>
      </c>
      <c r="B6429" s="1" t="s">
        <v>298</v>
      </c>
      <c r="C6429" s="1">
        <v>2.6947069E7</v>
      </c>
      <c r="D6429" s="1" t="s">
        <v>8</v>
      </c>
      <c r="E6429" s="1">
        <v>24.0</v>
      </c>
      <c r="F6429" s="1" t="s">
        <v>6445</v>
      </c>
      <c r="G6429" s="1">
        <v>0.0249793232079</v>
      </c>
    </row>
    <row r="6430" ht="15.75" customHeight="1">
      <c r="A6430" s="1" t="str">
        <f t="shared" si="543"/>
        <v>IFT74</v>
      </c>
      <c r="B6430" s="1" t="s">
        <v>298</v>
      </c>
      <c r="C6430" s="1">
        <v>2.6947092E7</v>
      </c>
      <c r="D6430" s="1" t="s">
        <v>8</v>
      </c>
      <c r="E6430" s="1">
        <v>24.0</v>
      </c>
      <c r="F6430" s="1" t="s">
        <v>6446</v>
      </c>
      <c r="G6430" s="1">
        <v>0.183032319648</v>
      </c>
    </row>
    <row r="6431" ht="15.75" customHeight="1">
      <c r="A6431" s="1" t="str">
        <f t="shared" si="543"/>
        <v>IFT74</v>
      </c>
      <c r="B6431" s="1" t="s">
        <v>298</v>
      </c>
      <c r="C6431" s="1">
        <v>2.6947274E7</v>
      </c>
      <c r="D6431" s="1" t="s">
        <v>8</v>
      </c>
      <c r="E6431" s="1">
        <v>23.0</v>
      </c>
      <c r="F6431" s="1" t="s">
        <v>6447</v>
      </c>
      <c r="G6431" s="1">
        <v>-0.0260735083295</v>
      </c>
    </row>
    <row r="6432" ht="15.75" customHeight="1">
      <c r="A6432" s="1" t="str">
        <f t="shared" si="543"/>
        <v>IFT74</v>
      </c>
      <c r="B6432" s="1" t="s">
        <v>298</v>
      </c>
      <c r="C6432" s="1">
        <v>2.6947125E7</v>
      </c>
      <c r="D6432" s="1" t="s">
        <v>14</v>
      </c>
      <c r="E6432" s="1">
        <v>24.0</v>
      </c>
      <c r="F6432" s="1" t="s">
        <v>6448</v>
      </c>
      <c r="G6432" s="1">
        <v>0.114032577878</v>
      </c>
    </row>
    <row r="6433" ht="15.75" customHeight="1">
      <c r="A6433" s="1" t="str">
        <f t="shared" si="543"/>
        <v>IFT74</v>
      </c>
      <c r="B6433" s="1" t="s">
        <v>298</v>
      </c>
      <c r="C6433" s="1">
        <v>2.6947501E7</v>
      </c>
      <c r="D6433" s="1" t="s">
        <v>8</v>
      </c>
      <c r="E6433" s="1">
        <v>24.0</v>
      </c>
      <c r="F6433" s="1" t="s">
        <v>6449</v>
      </c>
      <c r="G6433" s="1">
        <v>-0.0387842960347</v>
      </c>
    </row>
    <row r="6434" ht="15.75" customHeight="1">
      <c r="A6434" s="1" t="str">
        <f t="shared" si="543"/>
        <v>IFT74</v>
      </c>
      <c r="B6434" s="1" t="s">
        <v>298</v>
      </c>
      <c r="C6434" s="1">
        <v>2.6947506E7</v>
      </c>
      <c r="D6434" s="1" t="s">
        <v>8</v>
      </c>
      <c r="E6434" s="1">
        <v>24.0</v>
      </c>
      <c r="F6434" s="1" t="s">
        <v>6450</v>
      </c>
      <c r="G6434" s="1">
        <v>0.113655574513</v>
      </c>
    </row>
    <row r="6435" ht="15.75" customHeight="1">
      <c r="A6435" s="1" t="str">
        <f t="shared" si="543"/>
        <v>IFT74</v>
      </c>
      <c r="B6435" s="1" t="s">
        <v>298</v>
      </c>
      <c r="C6435" s="1">
        <v>2.6947492E7</v>
      </c>
      <c r="D6435" s="1" t="s">
        <v>8</v>
      </c>
      <c r="E6435" s="1">
        <v>23.0</v>
      </c>
      <c r="F6435" s="1" t="s">
        <v>6451</v>
      </c>
      <c r="G6435" s="1">
        <v>0.0315117001139</v>
      </c>
    </row>
    <row r="6436" ht="15.75" customHeight="1">
      <c r="A6436" s="1" t="str">
        <f t="shared" si="543"/>
        <v>IFT74</v>
      </c>
      <c r="B6436" s="1" t="s">
        <v>298</v>
      </c>
      <c r="C6436" s="1">
        <v>2.6956378E7</v>
      </c>
      <c r="D6436" s="1" t="s">
        <v>8</v>
      </c>
      <c r="E6436" s="1">
        <v>24.0</v>
      </c>
      <c r="F6436" s="1" t="s">
        <v>6452</v>
      </c>
      <c r="G6436" s="1">
        <v>-0.0588427981289</v>
      </c>
    </row>
    <row r="6437" ht="15.75" customHeight="1">
      <c r="A6437" s="1" t="str">
        <f t="shared" si="543"/>
        <v>IFT74</v>
      </c>
      <c r="B6437" s="1" t="s">
        <v>298</v>
      </c>
      <c r="C6437" s="1">
        <v>2.6956385E7</v>
      </c>
      <c r="D6437" s="1" t="s">
        <v>8</v>
      </c>
      <c r="E6437" s="1">
        <v>24.0</v>
      </c>
      <c r="F6437" s="1" t="s">
        <v>6453</v>
      </c>
      <c r="G6437" s="1">
        <v>0.0822757472889</v>
      </c>
    </row>
    <row r="6438" ht="15.75" customHeight="1">
      <c r="A6438" s="1" t="str">
        <f t="shared" si="543"/>
        <v>IFT74</v>
      </c>
      <c r="B6438" s="1" t="s">
        <v>298</v>
      </c>
      <c r="C6438" s="1">
        <v>2.69565E7</v>
      </c>
      <c r="D6438" s="1" t="s">
        <v>8</v>
      </c>
      <c r="E6438" s="1">
        <v>23.0</v>
      </c>
      <c r="F6438" s="1" t="s">
        <v>6454</v>
      </c>
      <c r="G6438" s="1">
        <v>-0.0140365707809</v>
      </c>
    </row>
    <row r="6439" ht="15.75" customHeight="1">
      <c r="A6439" s="1" t="str">
        <f t="shared" si="543"/>
        <v>IFT74</v>
      </c>
      <c r="B6439" s="1" t="s">
        <v>298</v>
      </c>
      <c r="C6439" s="1">
        <v>2.6956639E7</v>
      </c>
      <c r="D6439" s="1" t="s">
        <v>8</v>
      </c>
      <c r="E6439" s="1">
        <v>24.0</v>
      </c>
      <c r="F6439" s="1" t="s">
        <v>6455</v>
      </c>
      <c r="G6439" s="1">
        <v>-0.0641492791971</v>
      </c>
    </row>
    <row r="6440" ht="15.75" customHeight="1">
      <c r="A6440" s="1" t="str">
        <f t="shared" si="543"/>
        <v>IFT74</v>
      </c>
      <c r="B6440" s="1" t="s">
        <v>298</v>
      </c>
      <c r="C6440" s="1">
        <v>2.6947066E7</v>
      </c>
      <c r="D6440" s="1" t="s">
        <v>14</v>
      </c>
      <c r="E6440" s="1">
        <v>23.0</v>
      </c>
      <c r="F6440" s="1" t="s">
        <v>6456</v>
      </c>
      <c r="G6440" s="1">
        <v>0.042107639448</v>
      </c>
    </row>
    <row r="6441" ht="15.75" customHeight="1">
      <c r="A6441" s="1" t="str">
        <f t="shared" si="543"/>
        <v>IFT74</v>
      </c>
      <c r="B6441" s="1" t="s">
        <v>298</v>
      </c>
      <c r="C6441" s="1">
        <v>2.6947551E7</v>
      </c>
      <c r="D6441" s="1" t="s">
        <v>8</v>
      </c>
      <c r="E6441" s="1">
        <v>21.0</v>
      </c>
      <c r="F6441" s="1" t="s">
        <v>6457</v>
      </c>
      <c r="G6441" s="1">
        <v>0.0638955362132</v>
      </c>
    </row>
    <row r="6442" ht="15.75" customHeight="1">
      <c r="A6442" s="1" t="str">
        <f t="shared" si="543"/>
        <v>IFT74</v>
      </c>
      <c r="B6442" s="1" t="s">
        <v>298</v>
      </c>
      <c r="C6442" s="1">
        <v>2.6956362E7</v>
      </c>
      <c r="D6442" s="1" t="s">
        <v>8</v>
      </c>
      <c r="E6442" s="1">
        <v>24.0</v>
      </c>
      <c r="F6442" s="1" t="s">
        <v>6458</v>
      </c>
      <c r="G6442" s="1">
        <v>0.204505070591</v>
      </c>
    </row>
    <row r="6443" ht="15.75" customHeight="1">
      <c r="A6443" s="1" t="str">
        <f t="shared" ref="A6443:A6452" si="544">"IGBP1"</f>
        <v>IGBP1</v>
      </c>
      <c r="B6443" s="1" t="s">
        <v>50</v>
      </c>
      <c r="C6443" s="1">
        <v>6.9353285E7</v>
      </c>
      <c r="D6443" s="1" t="s">
        <v>14</v>
      </c>
      <c r="E6443" s="1">
        <v>24.0</v>
      </c>
      <c r="F6443" s="1" t="s">
        <v>6459</v>
      </c>
      <c r="G6443" s="1">
        <v>0.293962229103</v>
      </c>
    </row>
    <row r="6444" ht="15.75" customHeight="1">
      <c r="A6444" s="1" t="str">
        <f t="shared" si="544"/>
        <v>IGBP1</v>
      </c>
      <c r="B6444" s="1" t="s">
        <v>50</v>
      </c>
      <c r="C6444" s="1">
        <v>6.9353413E7</v>
      </c>
      <c r="D6444" s="1" t="s">
        <v>8</v>
      </c>
      <c r="E6444" s="1">
        <v>22.0</v>
      </c>
      <c r="F6444" s="1" t="s">
        <v>6460</v>
      </c>
      <c r="G6444" s="1">
        <v>0.0687232612609</v>
      </c>
    </row>
    <row r="6445" ht="15.75" customHeight="1">
      <c r="A6445" s="1" t="str">
        <f t="shared" si="544"/>
        <v>IGBP1</v>
      </c>
      <c r="B6445" s="1" t="s">
        <v>50</v>
      </c>
      <c r="C6445" s="1">
        <v>6.935344E7</v>
      </c>
      <c r="D6445" s="1" t="s">
        <v>8</v>
      </c>
      <c r="E6445" s="1">
        <v>23.0</v>
      </c>
      <c r="F6445" s="1" t="s">
        <v>6461</v>
      </c>
      <c r="G6445" s="1">
        <v>0.223974485968</v>
      </c>
    </row>
    <row r="6446" ht="15.75" customHeight="1">
      <c r="A6446" s="1" t="str">
        <f t="shared" si="544"/>
        <v>IGBP1</v>
      </c>
      <c r="B6446" s="1" t="s">
        <v>50</v>
      </c>
      <c r="C6446" s="1">
        <v>6.9353469E7</v>
      </c>
      <c r="D6446" s="1" t="s">
        <v>8</v>
      </c>
      <c r="E6446" s="1">
        <v>24.0</v>
      </c>
      <c r="F6446" s="1" t="s">
        <v>6462</v>
      </c>
      <c r="G6446" s="1">
        <v>-0.177512232541</v>
      </c>
    </row>
    <row r="6447" ht="15.75" customHeight="1">
      <c r="A6447" s="1" t="str">
        <f t="shared" si="544"/>
        <v>IGBP1</v>
      </c>
      <c r="B6447" s="1" t="s">
        <v>50</v>
      </c>
      <c r="C6447" s="1">
        <v>6.93535E7</v>
      </c>
      <c r="D6447" s="1" t="s">
        <v>8</v>
      </c>
      <c r="E6447" s="1">
        <v>22.0</v>
      </c>
      <c r="F6447" s="1" t="s">
        <v>6463</v>
      </c>
      <c r="G6447" s="1">
        <v>0.417997302837</v>
      </c>
    </row>
    <row r="6448" ht="15.75" customHeight="1">
      <c r="A6448" s="1" t="str">
        <f t="shared" si="544"/>
        <v>IGBP1</v>
      </c>
      <c r="B6448" s="1" t="s">
        <v>50</v>
      </c>
      <c r="C6448" s="1">
        <v>6.9353364E7</v>
      </c>
      <c r="D6448" s="1" t="s">
        <v>8</v>
      </c>
      <c r="E6448" s="1">
        <v>23.0</v>
      </c>
      <c r="F6448" s="1" t="s">
        <v>6464</v>
      </c>
      <c r="G6448" s="1">
        <v>0.512722870909</v>
      </c>
    </row>
    <row r="6449" ht="15.75" customHeight="1">
      <c r="A6449" s="1" t="str">
        <f t="shared" si="544"/>
        <v>IGBP1</v>
      </c>
      <c r="B6449" s="1" t="s">
        <v>50</v>
      </c>
      <c r="C6449" s="1">
        <v>6.9353396E7</v>
      </c>
      <c r="D6449" s="1" t="s">
        <v>14</v>
      </c>
      <c r="E6449" s="1">
        <v>23.0</v>
      </c>
      <c r="F6449" s="1" t="s">
        <v>6465</v>
      </c>
      <c r="G6449" s="1">
        <v>0.65652584147</v>
      </c>
    </row>
    <row r="6450" ht="15.75" customHeight="1">
      <c r="A6450" s="1" t="str">
        <f t="shared" si="544"/>
        <v>IGBP1</v>
      </c>
      <c r="B6450" s="1" t="s">
        <v>50</v>
      </c>
      <c r="C6450" s="1">
        <v>6.935341E7</v>
      </c>
      <c r="D6450" s="1" t="s">
        <v>14</v>
      </c>
      <c r="E6450" s="1">
        <v>24.0</v>
      </c>
      <c r="F6450" s="1" t="s">
        <v>6466</v>
      </c>
      <c r="G6450" s="1">
        <v>0.187024540065</v>
      </c>
    </row>
    <row r="6451" ht="15.75" customHeight="1">
      <c r="A6451" s="1" t="str">
        <f t="shared" si="544"/>
        <v>IGBP1</v>
      </c>
      <c r="B6451" s="1" t="s">
        <v>50</v>
      </c>
      <c r="C6451" s="1">
        <v>6.9353474E7</v>
      </c>
      <c r="D6451" s="1" t="s">
        <v>14</v>
      </c>
      <c r="E6451" s="1">
        <v>24.0</v>
      </c>
      <c r="F6451" s="1" t="s">
        <v>6467</v>
      </c>
      <c r="G6451" s="1">
        <v>1.83075128762</v>
      </c>
    </row>
    <row r="6452" ht="15.75" customHeight="1">
      <c r="A6452" s="1" t="str">
        <f t="shared" si="544"/>
        <v>IGBP1</v>
      </c>
      <c r="B6452" s="1" t="s">
        <v>50</v>
      </c>
      <c r="C6452" s="1">
        <v>6.9353375E7</v>
      </c>
      <c r="D6452" s="1" t="s">
        <v>14</v>
      </c>
      <c r="E6452" s="1">
        <v>23.0</v>
      </c>
      <c r="F6452" s="1" t="s">
        <v>6468</v>
      </c>
      <c r="G6452" s="1">
        <v>0.246352899959</v>
      </c>
    </row>
    <row r="6453" ht="15.75" customHeight="1">
      <c r="A6453" s="1" t="str">
        <f t="shared" ref="A6453:A6462" si="545">"IGF2BP1"</f>
        <v>IGF2BP1</v>
      </c>
      <c r="B6453" s="1" t="s">
        <v>39</v>
      </c>
      <c r="C6453" s="1">
        <v>4.7075068E7</v>
      </c>
      <c r="D6453" s="1" t="s">
        <v>14</v>
      </c>
      <c r="E6453" s="1">
        <v>23.0</v>
      </c>
      <c r="F6453" s="1" t="s">
        <v>6469</v>
      </c>
      <c r="G6453" s="1">
        <v>0.175250637536</v>
      </c>
    </row>
    <row r="6454" ht="15.75" customHeight="1">
      <c r="A6454" s="1" t="str">
        <f t="shared" si="545"/>
        <v>IGF2BP1</v>
      </c>
      <c r="B6454" s="1" t="s">
        <v>39</v>
      </c>
      <c r="C6454" s="1">
        <v>4.7074833E7</v>
      </c>
      <c r="D6454" s="1" t="s">
        <v>14</v>
      </c>
      <c r="E6454" s="1">
        <v>24.0</v>
      </c>
      <c r="F6454" s="1" t="s">
        <v>6470</v>
      </c>
      <c r="G6454" s="1">
        <v>0.793076852068</v>
      </c>
    </row>
    <row r="6455" ht="15.75" customHeight="1">
      <c r="A6455" s="1" t="str">
        <f t="shared" si="545"/>
        <v>IGF2BP1</v>
      </c>
      <c r="B6455" s="1" t="s">
        <v>39</v>
      </c>
      <c r="C6455" s="1">
        <v>4.7075034E7</v>
      </c>
      <c r="D6455" s="1" t="s">
        <v>8</v>
      </c>
      <c r="E6455" s="1">
        <v>24.0</v>
      </c>
      <c r="F6455" s="1" t="s">
        <v>6471</v>
      </c>
      <c r="G6455" s="1">
        <v>0.839014040115</v>
      </c>
    </row>
    <row r="6456" ht="15.75" customHeight="1">
      <c r="A6456" s="1" t="str">
        <f t="shared" si="545"/>
        <v>IGF2BP1</v>
      </c>
      <c r="B6456" s="1" t="s">
        <v>39</v>
      </c>
      <c r="C6456" s="1">
        <v>4.7074953E7</v>
      </c>
      <c r="D6456" s="1" t="s">
        <v>8</v>
      </c>
      <c r="E6456" s="1">
        <v>24.0</v>
      </c>
      <c r="F6456" s="1" t="s">
        <v>6472</v>
      </c>
      <c r="G6456" s="1">
        <v>0.759895435184</v>
      </c>
    </row>
    <row r="6457" ht="15.75" customHeight="1">
      <c r="A6457" s="1" t="str">
        <f t="shared" si="545"/>
        <v>IGF2BP1</v>
      </c>
      <c r="B6457" s="1" t="s">
        <v>39</v>
      </c>
      <c r="C6457" s="1">
        <v>4.7074848E7</v>
      </c>
      <c r="D6457" s="1" t="s">
        <v>14</v>
      </c>
      <c r="E6457" s="1">
        <v>22.0</v>
      </c>
      <c r="F6457" s="1" t="s">
        <v>6473</v>
      </c>
      <c r="G6457" s="1">
        <v>0.963691430552</v>
      </c>
    </row>
    <row r="6458" ht="15.75" customHeight="1">
      <c r="A6458" s="1" t="str">
        <f t="shared" si="545"/>
        <v>IGF2BP1</v>
      </c>
      <c r="B6458" s="1" t="s">
        <v>39</v>
      </c>
      <c r="C6458" s="1">
        <v>4.7074909E7</v>
      </c>
      <c r="D6458" s="1" t="s">
        <v>8</v>
      </c>
      <c r="E6458" s="1">
        <v>24.0</v>
      </c>
      <c r="F6458" s="1" t="s">
        <v>6474</v>
      </c>
      <c r="G6458" s="1">
        <v>0.371876481227</v>
      </c>
    </row>
    <row r="6459" ht="15.75" customHeight="1">
      <c r="A6459" s="1" t="str">
        <f t="shared" si="545"/>
        <v>IGF2BP1</v>
      </c>
      <c r="B6459" s="1" t="s">
        <v>39</v>
      </c>
      <c r="C6459" s="1">
        <v>4.7074898E7</v>
      </c>
      <c r="D6459" s="1" t="s">
        <v>8</v>
      </c>
      <c r="E6459" s="1">
        <v>24.0</v>
      </c>
      <c r="F6459" s="1" t="s">
        <v>6475</v>
      </c>
      <c r="G6459" s="1">
        <v>0.479794952623</v>
      </c>
    </row>
    <row r="6460" ht="15.75" customHeight="1">
      <c r="A6460" s="1" t="str">
        <f t="shared" si="545"/>
        <v>IGF2BP1</v>
      </c>
      <c r="B6460" s="1" t="s">
        <v>39</v>
      </c>
      <c r="C6460" s="1">
        <v>4.707486E7</v>
      </c>
      <c r="D6460" s="1" t="s">
        <v>8</v>
      </c>
      <c r="E6460" s="1">
        <v>23.0</v>
      </c>
      <c r="F6460" s="1" t="s">
        <v>6476</v>
      </c>
      <c r="G6460" s="1">
        <v>0.936078827005</v>
      </c>
    </row>
    <row r="6461" ht="15.75" customHeight="1">
      <c r="A6461" s="1" t="str">
        <f t="shared" si="545"/>
        <v>IGF2BP1</v>
      </c>
      <c r="B6461" s="1" t="s">
        <v>39</v>
      </c>
      <c r="C6461" s="1">
        <v>4.7074947E7</v>
      </c>
      <c r="D6461" s="1" t="s">
        <v>8</v>
      </c>
      <c r="E6461" s="1">
        <v>24.0</v>
      </c>
      <c r="F6461" s="1" t="s">
        <v>6477</v>
      </c>
      <c r="G6461" s="1">
        <v>0.0214767968404</v>
      </c>
    </row>
    <row r="6462" ht="15.75" customHeight="1">
      <c r="A6462" s="1" t="str">
        <f t="shared" si="545"/>
        <v>IGF2BP1</v>
      </c>
      <c r="B6462" s="1" t="s">
        <v>39</v>
      </c>
      <c r="C6462" s="1">
        <v>4.707482E7</v>
      </c>
      <c r="D6462" s="1" t="s">
        <v>8</v>
      </c>
      <c r="E6462" s="1">
        <v>22.0</v>
      </c>
      <c r="F6462" s="1" t="s">
        <v>6478</v>
      </c>
      <c r="G6462" s="1">
        <v>1.10022974244</v>
      </c>
    </row>
    <row r="6463" ht="15.75" customHeight="1">
      <c r="A6463" s="1" t="str">
        <f t="shared" ref="A6463:A6472" si="546">"IK"</f>
        <v>IK</v>
      </c>
      <c r="B6463" s="1" t="s">
        <v>987</v>
      </c>
      <c r="C6463" s="1">
        <v>1.40027551E8</v>
      </c>
      <c r="D6463" s="1" t="s">
        <v>14</v>
      </c>
      <c r="E6463" s="1">
        <v>25.0</v>
      </c>
      <c r="F6463" s="1" t="s">
        <v>6479</v>
      </c>
      <c r="G6463" s="1">
        <v>0.0264380160432</v>
      </c>
    </row>
    <row r="6464" ht="15.75" customHeight="1">
      <c r="A6464" s="1" t="str">
        <f t="shared" si="546"/>
        <v>IK</v>
      </c>
      <c r="B6464" s="1" t="s">
        <v>987</v>
      </c>
      <c r="C6464" s="1">
        <v>1.4002752E8</v>
      </c>
      <c r="D6464" s="1" t="s">
        <v>14</v>
      </c>
      <c r="E6464" s="1">
        <v>26.0</v>
      </c>
      <c r="F6464" s="1" t="s">
        <v>6480</v>
      </c>
      <c r="G6464" s="1">
        <v>0.237527991378</v>
      </c>
    </row>
    <row r="6465" ht="15.75" customHeight="1">
      <c r="A6465" s="1" t="str">
        <f t="shared" si="546"/>
        <v>IK</v>
      </c>
      <c r="B6465" s="1" t="s">
        <v>987</v>
      </c>
      <c r="C6465" s="1">
        <v>1.40027453E8</v>
      </c>
      <c r="D6465" s="1" t="s">
        <v>14</v>
      </c>
      <c r="E6465" s="1">
        <v>26.0</v>
      </c>
      <c r="F6465" s="1" t="s">
        <v>6481</v>
      </c>
      <c r="G6465" s="1">
        <v>0.58181003602</v>
      </c>
    </row>
    <row r="6466" ht="15.75" customHeight="1">
      <c r="A6466" s="1" t="str">
        <f t="shared" si="546"/>
        <v>IK</v>
      </c>
      <c r="B6466" s="1" t="s">
        <v>987</v>
      </c>
      <c r="C6466" s="1">
        <v>1.40027421E8</v>
      </c>
      <c r="D6466" s="1" t="s">
        <v>14</v>
      </c>
      <c r="E6466" s="1">
        <v>24.0</v>
      </c>
      <c r="F6466" s="1" t="s">
        <v>6482</v>
      </c>
      <c r="G6466" s="1">
        <v>0.547404416718</v>
      </c>
    </row>
    <row r="6467" ht="15.75" customHeight="1">
      <c r="A6467" s="1" t="str">
        <f t="shared" si="546"/>
        <v>IK</v>
      </c>
      <c r="B6467" s="1" t="s">
        <v>987</v>
      </c>
      <c r="C6467" s="1">
        <v>1.40027468E8</v>
      </c>
      <c r="D6467" s="1" t="s">
        <v>14</v>
      </c>
      <c r="E6467" s="1">
        <v>23.0</v>
      </c>
      <c r="F6467" s="1" t="s">
        <v>6483</v>
      </c>
      <c r="G6467" s="1">
        <v>1.3964562645</v>
      </c>
    </row>
    <row r="6468" ht="15.75" customHeight="1">
      <c r="A6468" s="1" t="str">
        <f t="shared" si="546"/>
        <v>IK</v>
      </c>
      <c r="B6468" s="1" t="s">
        <v>987</v>
      </c>
      <c r="C6468" s="1">
        <v>1.40027342E8</v>
      </c>
      <c r="D6468" s="1" t="s">
        <v>14</v>
      </c>
      <c r="E6468" s="1">
        <v>23.0</v>
      </c>
      <c r="F6468" s="1" t="s">
        <v>6484</v>
      </c>
      <c r="G6468" s="1">
        <v>-0.0361099893273</v>
      </c>
    </row>
    <row r="6469" ht="15.75" customHeight="1">
      <c r="A6469" s="1" t="str">
        <f t="shared" si="546"/>
        <v>IK</v>
      </c>
      <c r="B6469" s="1" t="s">
        <v>987</v>
      </c>
      <c r="C6469" s="1">
        <v>1.40027521E8</v>
      </c>
      <c r="D6469" s="1" t="s">
        <v>8</v>
      </c>
      <c r="E6469" s="1">
        <v>25.0</v>
      </c>
      <c r="F6469" s="1" t="s">
        <v>6485</v>
      </c>
      <c r="G6469" s="1">
        <v>0.611281173627</v>
      </c>
    </row>
    <row r="6470" ht="15.75" customHeight="1">
      <c r="A6470" s="1" t="str">
        <f t="shared" si="546"/>
        <v>IK</v>
      </c>
      <c r="B6470" s="1" t="s">
        <v>987</v>
      </c>
      <c r="C6470" s="1">
        <v>1.40027313E8</v>
      </c>
      <c r="D6470" s="1" t="s">
        <v>8</v>
      </c>
      <c r="E6470" s="1">
        <v>24.0</v>
      </c>
      <c r="F6470" s="1" t="s">
        <v>6486</v>
      </c>
      <c r="G6470" s="1">
        <v>0.041320697856</v>
      </c>
    </row>
    <row r="6471" ht="15.75" customHeight="1">
      <c r="A6471" s="1" t="str">
        <f t="shared" si="546"/>
        <v>IK</v>
      </c>
      <c r="B6471" s="1" t="s">
        <v>987</v>
      </c>
      <c r="C6471" s="1">
        <v>1.40027398E8</v>
      </c>
      <c r="D6471" s="1" t="s">
        <v>14</v>
      </c>
      <c r="E6471" s="1">
        <v>23.0</v>
      </c>
      <c r="F6471" s="1" t="s">
        <v>6487</v>
      </c>
      <c r="G6471" s="1">
        <v>0.992262561869</v>
      </c>
    </row>
    <row r="6472" ht="15.75" customHeight="1">
      <c r="A6472" s="1" t="str">
        <f t="shared" si="546"/>
        <v>IK</v>
      </c>
      <c r="B6472" s="1" t="s">
        <v>987</v>
      </c>
      <c r="C6472" s="1">
        <v>1.40027539E8</v>
      </c>
      <c r="D6472" s="1" t="s">
        <v>8</v>
      </c>
      <c r="E6472" s="1">
        <v>25.0</v>
      </c>
      <c r="F6472" s="1" t="s">
        <v>6488</v>
      </c>
      <c r="G6472" s="1">
        <v>-0.0036979461289</v>
      </c>
    </row>
    <row r="6473" ht="15.75" customHeight="1">
      <c r="A6473" s="1" t="str">
        <f t="shared" ref="A6473:A6482" si="547">"IKZF3"</f>
        <v>IKZF3</v>
      </c>
      <c r="B6473" s="1" t="s">
        <v>39</v>
      </c>
      <c r="C6473" s="1">
        <v>3.8020342E7</v>
      </c>
      <c r="D6473" s="1" t="s">
        <v>8</v>
      </c>
      <c r="E6473" s="1">
        <v>26.0</v>
      </c>
      <c r="F6473" s="1" t="s">
        <v>6489</v>
      </c>
      <c r="G6473" s="1">
        <v>-0.049401146141</v>
      </c>
    </row>
    <row r="6474" ht="15.75" customHeight="1">
      <c r="A6474" s="1" t="str">
        <f t="shared" si="547"/>
        <v>IKZF3</v>
      </c>
      <c r="B6474" s="1" t="s">
        <v>39</v>
      </c>
      <c r="C6474" s="1">
        <v>3.8020375E7</v>
      </c>
      <c r="D6474" s="1" t="s">
        <v>8</v>
      </c>
      <c r="E6474" s="1">
        <v>22.0</v>
      </c>
      <c r="F6474" s="1" t="s">
        <v>6490</v>
      </c>
      <c r="G6474" s="1">
        <v>0.280746637211</v>
      </c>
    </row>
    <row r="6475" ht="15.75" customHeight="1">
      <c r="A6475" s="1" t="str">
        <f t="shared" si="547"/>
        <v>IKZF3</v>
      </c>
      <c r="B6475" s="1" t="s">
        <v>39</v>
      </c>
      <c r="C6475" s="1">
        <v>3.8020405E7</v>
      </c>
      <c r="D6475" s="1" t="s">
        <v>8</v>
      </c>
      <c r="E6475" s="1">
        <v>24.0</v>
      </c>
      <c r="F6475" s="1" t="s">
        <v>6491</v>
      </c>
      <c r="G6475" s="1">
        <v>0.918603697252</v>
      </c>
    </row>
    <row r="6476" ht="15.75" customHeight="1">
      <c r="A6476" s="1" t="str">
        <f t="shared" si="547"/>
        <v>IKZF3</v>
      </c>
      <c r="B6476" s="1" t="s">
        <v>39</v>
      </c>
      <c r="C6476" s="1">
        <v>3.8020422E7</v>
      </c>
      <c r="D6476" s="1" t="s">
        <v>8</v>
      </c>
      <c r="E6476" s="1">
        <v>25.0</v>
      </c>
      <c r="F6476" s="1" t="s">
        <v>6492</v>
      </c>
      <c r="G6476" s="1">
        <v>0.902717848565</v>
      </c>
    </row>
    <row r="6477" ht="15.75" customHeight="1">
      <c r="A6477" s="1" t="str">
        <f t="shared" si="547"/>
        <v>IKZF3</v>
      </c>
      <c r="B6477" s="1" t="s">
        <v>39</v>
      </c>
      <c r="C6477" s="1">
        <v>3.8020183E7</v>
      </c>
      <c r="D6477" s="1" t="s">
        <v>14</v>
      </c>
      <c r="E6477" s="1">
        <v>24.0</v>
      </c>
      <c r="F6477" s="1" t="s">
        <v>6493</v>
      </c>
      <c r="G6477" s="1">
        <v>1.14943645782</v>
      </c>
    </row>
    <row r="6478" ht="15.75" customHeight="1">
      <c r="A6478" s="1" t="str">
        <f t="shared" si="547"/>
        <v>IKZF3</v>
      </c>
      <c r="B6478" s="1" t="s">
        <v>39</v>
      </c>
      <c r="C6478" s="1">
        <v>3.8020189E7</v>
      </c>
      <c r="D6478" s="1" t="s">
        <v>14</v>
      </c>
      <c r="E6478" s="1">
        <v>24.0</v>
      </c>
      <c r="F6478" s="1" t="s">
        <v>6494</v>
      </c>
      <c r="G6478" s="1">
        <v>0.524757886105</v>
      </c>
    </row>
    <row r="6479" ht="15.75" customHeight="1">
      <c r="A6479" s="1" t="str">
        <f t="shared" si="547"/>
        <v>IKZF3</v>
      </c>
      <c r="B6479" s="1" t="s">
        <v>39</v>
      </c>
      <c r="C6479" s="1">
        <v>3.802039E7</v>
      </c>
      <c r="D6479" s="1" t="s">
        <v>14</v>
      </c>
      <c r="E6479" s="1">
        <v>25.0</v>
      </c>
      <c r="F6479" s="1" t="s">
        <v>6495</v>
      </c>
      <c r="G6479" s="1">
        <v>0.782534587182</v>
      </c>
    </row>
    <row r="6480" ht="15.75" customHeight="1">
      <c r="A6480" s="1" t="str">
        <f t="shared" si="547"/>
        <v>IKZF3</v>
      </c>
      <c r="B6480" s="1" t="s">
        <v>39</v>
      </c>
      <c r="C6480" s="1">
        <v>3.8020486E7</v>
      </c>
      <c r="D6480" s="1" t="s">
        <v>14</v>
      </c>
      <c r="E6480" s="1">
        <v>24.0</v>
      </c>
      <c r="F6480" s="1" t="s">
        <v>6496</v>
      </c>
      <c r="G6480" s="1">
        <v>0.465939452347</v>
      </c>
    </row>
    <row r="6481" ht="15.75" customHeight="1">
      <c r="A6481" s="1" t="str">
        <f t="shared" si="547"/>
        <v>IKZF3</v>
      </c>
      <c r="B6481" s="1" t="s">
        <v>39</v>
      </c>
      <c r="C6481" s="1">
        <v>3.8020413E7</v>
      </c>
      <c r="D6481" s="1" t="s">
        <v>14</v>
      </c>
      <c r="E6481" s="1">
        <v>24.0</v>
      </c>
      <c r="F6481" s="1" t="s">
        <v>6497</v>
      </c>
      <c r="G6481" s="1">
        <v>0.679750731124</v>
      </c>
    </row>
    <row r="6482" ht="15.75" customHeight="1">
      <c r="A6482" s="1" t="str">
        <f t="shared" si="547"/>
        <v>IKZF3</v>
      </c>
      <c r="B6482" s="1" t="s">
        <v>39</v>
      </c>
      <c r="C6482" s="1">
        <v>3.8020421E7</v>
      </c>
      <c r="D6482" s="1" t="s">
        <v>14</v>
      </c>
      <c r="E6482" s="1">
        <v>24.0</v>
      </c>
      <c r="F6482" s="1" t="s">
        <v>6498</v>
      </c>
      <c r="G6482" s="1">
        <v>0.931959844926</v>
      </c>
    </row>
    <row r="6483" ht="15.75" customHeight="1">
      <c r="A6483" s="1" t="str">
        <f t="shared" ref="A6483:A6507" si="548">"IL11RA"</f>
        <v>IL11RA</v>
      </c>
      <c r="B6483" s="1" t="s">
        <v>298</v>
      </c>
      <c r="C6483" s="1">
        <v>3.4650845E7</v>
      </c>
      <c r="D6483" s="1" t="s">
        <v>8</v>
      </c>
      <c r="E6483" s="1">
        <v>24.0</v>
      </c>
      <c r="F6483" s="1" t="s">
        <v>6499</v>
      </c>
      <c r="G6483" s="1">
        <v>0.399806499741</v>
      </c>
    </row>
    <row r="6484" ht="15.75" customHeight="1">
      <c r="A6484" s="1" t="str">
        <f t="shared" si="548"/>
        <v>IL11RA</v>
      </c>
      <c r="B6484" s="1" t="s">
        <v>298</v>
      </c>
      <c r="C6484" s="1">
        <v>3.4654109E7</v>
      </c>
      <c r="D6484" s="1" t="s">
        <v>8</v>
      </c>
      <c r="E6484" s="1">
        <v>24.0</v>
      </c>
      <c r="F6484" s="1" t="s">
        <v>6500</v>
      </c>
      <c r="G6484" s="1">
        <v>0.00401481160276</v>
      </c>
    </row>
    <row r="6485" ht="15.75" customHeight="1">
      <c r="A6485" s="1" t="str">
        <f t="shared" si="548"/>
        <v>IL11RA</v>
      </c>
      <c r="B6485" s="1" t="s">
        <v>298</v>
      </c>
      <c r="C6485" s="1">
        <v>3.4654138E7</v>
      </c>
      <c r="D6485" s="1" t="s">
        <v>14</v>
      </c>
      <c r="E6485" s="1">
        <v>24.0</v>
      </c>
      <c r="F6485" s="1" t="s">
        <v>6501</v>
      </c>
      <c r="G6485" s="1">
        <v>0.14472861532</v>
      </c>
    </row>
    <row r="6486" ht="15.75" customHeight="1">
      <c r="A6486" s="1" t="str">
        <f t="shared" si="548"/>
        <v>IL11RA</v>
      </c>
      <c r="B6486" s="1" t="s">
        <v>298</v>
      </c>
      <c r="C6486" s="1">
        <v>3.465417E7</v>
      </c>
      <c r="D6486" s="1" t="s">
        <v>8</v>
      </c>
      <c r="E6486" s="1">
        <v>24.0</v>
      </c>
      <c r="F6486" s="1" t="s">
        <v>6502</v>
      </c>
      <c r="G6486" s="1">
        <v>0.157175414331</v>
      </c>
    </row>
    <row r="6487" ht="15.75" customHeight="1">
      <c r="A6487" s="1" t="str">
        <f t="shared" si="548"/>
        <v>IL11RA</v>
      </c>
      <c r="B6487" s="1" t="s">
        <v>298</v>
      </c>
      <c r="C6487" s="1">
        <v>3.4650768E7</v>
      </c>
      <c r="D6487" s="1" t="s">
        <v>14</v>
      </c>
      <c r="E6487" s="1">
        <v>24.0</v>
      </c>
      <c r="F6487" s="1" t="s">
        <v>6503</v>
      </c>
      <c r="G6487" s="1">
        <v>0.158797563493</v>
      </c>
    </row>
    <row r="6488" ht="15.75" customHeight="1">
      <c r="A6488" s="1" t="str">
        <f t="shared" si="548"/>
        <v>IL11RA</v>
      </c>
      <c r="B6488" s="1" t="s">
        <v>298</v>
      </c>
      <c r="C6488" s="1">
        <v>3.4650794E7</v>
      </c>
      <c r="D6488" s="1" t="s">
        <v>14</v>
      </c>
      <c r="E6488" s="1">
        <v>25.0</v>
      </c>
      <c r="F6488" s="1" t="s">
        <v>6504</v>
      </c>
      <c r="G6488" s="1">
        <v>0.383403990384</v>
      </c>
    </row>
    <row r="6489" ht="15.75" customHeight="1">
      <c r="A6489" s="1" t="str">
        <f t="shared" si="548"/>
        <v>IL11RA</v>
      </c>
      <c r="B6489" s="1" t="s">
        <v>298</v>
      </c>
      <c r="C6489" s="1">
        <v>3.465091E7</v>
      </c>
      <c r="D6489" s="1" t="s">
        <v>14</v>
      </c>
      <c r="E6489" s="1">
        <v>24.0</v>
      </c>
      <c r="F6489" s="1" t="s">
        <v>6505</v>
      </c>
      <c r="G6489" s="1">
        <v>0.440208314103</v>
      </c>
    </row>
    <row r="6490" ht="15.75" customHeight="1">
      <c r="A6490" s="1" t="str">
        <f t="shared" si="548"/>
        <v>IL11RA</v>
      </c>
      <c r="B6490" s="1" t="s">
        <v>298</v>
      </c>
      <c r="C6490" s="1">
        <v>3.4650925E7</v>
      </c>
      <c r="D6490" s="1" t="s">
        <v>14</v>
      </c>
      <c r="E6490" s="1">
        <v>25.0</v>
      </c>
      <c r="F6490" s="1" t="s">
        <v>6506</v>
      </c>
      <c r="G6490" s="1">
        <v>0.190300387293</v>
      </c>
    </row>
    <row r="6491" ht="15.75" customHeight="1">
      <c r="A6491" s="1" t="str">
        <f t="shared" si="548"/>
        <v>IL11RA</v>
      </c>
      <c r="B6491" s="1" t="s">
        <v>298</v>
      </c>
      <c r="C6491" s="1">
        <v>3.4650941E7</v>
      </c>
      <c r="D6491" s="1" t="s">
        <v>14</v>
      </c>
      <c r="E6491" s="1">
        <v>23.0</v>
      </c>
      <c r="F6491" s="1" t="s">
        <v>6507</v>
      </c>
      <c r="G6491" s="1">
        <v>1.24322967532</v>
      </c>
    </row>
    <row r="6492" ht="15.75" customHeight="1">
      <c r="A6492" s="1" t="str">
        <f t="shared" si="548"/>
        <v>IL11RA</v>
      </c>
      <c r="B6492" s="1" t="s">
        <v>298</v>
      </c>
      <c r="C6492" s="1">
        <v>3.4650948E7</v>
      </c>
      <c r="D6492" s="1" t="s">
        <v>14</v>
      </c>
      <c r="E6492" s="1">
        <v>24.0</v>
      </c>
      <c r="F6492" s="1" t="s">
        <v>6508</v>
      </c>
      <c r="G6492" s="1">
        <v>0.923840114266</v>
      </c>
    </row>
    <row r="6493" ht="15.75" customHeight="1">
      <c r="A6493" s="1" t="str">
        <f t="shared" si="548"/>
        <v>IL11RA</v>
      </c>
      <c r="B6493" s="1" t="s">
        <v>298</v>
      </c>
      <c r="C6493" s="1">
        <v>3.4652185E7</v>
      </c>
      <c r="D6493" s="1" t="s">
        <v>14</v>
      </c>
      <c r="E6493" s="1">
        <v>25.0</v>
      </c>
      <c r="F6493" s="1" t="s">
        <v>6509</v>
      </c>
      <c r="G6493" s="1">
        <v>0.587274804478</v>
      </c>
    </row>
    <row r="6494" ht="15.75" customHeight="1">
      <c r="A6494" s="1" t="str">
        <f t="shared" si="548"/>
        <v>IL11RA</v>
      </c>
      <c r="B6494" s="1" t="s">
        <v>298</v>
      </c>
      <c r="C6494" s="1">
        <v>3.465222E7</v>
      </c>
      <c r="D6494" s="1" t="s">
        <v>14</v>
      </c>
      <c r="E6494" s="1">
        <v>24.0</v>
      </c>
      <c r="F6494" s="1" t="s">
        <v>6510</v>
      </c>
      <c r="G6494" s="1">
        <v>0.743019813278</v>
      </c>
    </row>
    <row r="6495" ht="15.75" customHeight="1">
      <c r="A6495" s="1" t="str">
        <f t="shared" si="548"/>
        <v>IL11RA</v>
      </c>
      <c r="B6495" s="1" t="s">
        <v>298</v>
      </c>
      <c r="C6495" s="1">
        <v>3.4652264E7</v>
      </c>
      <c r="D6495" s="1" t="s">
        <v>14</v>
      </c>
      <c r="E6495" s="1">
        <v>25.0</v>
      </c>
      <c r="F6495" s="1" t="s">
        <v>6511</v>
      </c>
      <c r="G6495" s="1">
        <v>0.183502530618</v>
      </c>
    </row>
    <row r="6496" ht="15.75" customHeight="1">
      <c r="A6496" s="1" t="str">
        <f t="shared" si="548"/>
        <v>IL11RA</v>
      </c>
      <c r="B6496" s="1" t="s">
        <v>298</v>
      </c>
      <c r="C6496" s="1">
        <v>3.4652304E7</v>
      </c>
      <c r="D6496" s="1" t="s">
        <v>14</v>
      </c>
      <c r="E6496" s="1">
        <v>25.0</v>
      </c>
      <c r="F6496" s="1" t="s">
        <v>6512</v>
      </c>
      <c r="G6496" s="1">
        <v>0.15777144353</v>
      </c>
    </row>
    <row r="6497" ht="15.75" customHeight="1">
      <c r="A6497" s="1" t="str">
        <f t="shared" si="548"/>
        <v>IL11RA</v>
      </c>
      <c r="B6497" s="1" t="s">
        <v>298</v>
      </c>
      <c r="C6497" s="1">
        <v>3.4652391E7</v>
      </c>
      <c r="D6497" s="1" t="s">
        <v>14</v>
      </c>
      <c r="E6497" s="1">
        <v>23.0</v>
      </c>
      <c r="F6497" s="1" t="s">
        <v>6513</v>
      </c>
      <c r="G6497" s="1">
        <v>-0.00309176945317</v>
      </c>
    </row>
    <row r="6498" ht="15.75" customHeight="1">
      <c r="A6498" s="1" t="str">
        <f t="shared" si="548"/>
        <v>IL11RA</v>
      </c>
      <c r="B6498" s="1" t="s">
        <v>298</v>
      </c>
      <c r="C6498" s="1">
        <v>3.465244E7</v>
      </c>
      <c r="D6498" s="1" t="s">
        <v>14</v>
      </c>
      <c r="E6498" s="1">
        <v>24.0</v>
      </c>
      <c r="F6498" s="1" t="s">
        <v>6514</v>
      </c>
      <c r="G6498" s="1">
        <v>0.0703283882776</v>
      </c>
    </row>
    <row r="6499" ht="15.75" customHeight="1">
      <c r="A6499" s="1" t="str">
        <f t="shared" si="548"/>
        <v>IL11RA</v>
      </c>
      <c r="B6499" s="1" t="s">
        <v>298</v>
      </c>
      <c r="C6499" s="1">
        <v>3.4653964E7</v>
      </c>
      <c r="D6499" s="1" t="s">
        <v>14</v>
      </c>
      <c r="E6499" s="1">
        <v>24.0</v>
      </c>
      <c r="F6499" s="1" t="s">
        <v>6515</v>
      </c>
      <c r="G6499" s="1">
        <v>0.280507507481</v>
      </c>
    </row>
    <row r="6500" ht="15.75" customHeight="1">
      <c r="A6500" s="1" t="str">
        <f t="shared" si="548"/>
        <v>IL11RA</v>
      </c>
      <c r="B6500" s="1" t="s">
        <v>298</v>
      </c>
      <c r="C6500" s="1">
        <v>3.465096E7</v>
      </c>
      <c r="D6500" s="1" t="s">
        <v>14</v>
      </c>
      <c r="E6500" s="1">
        <v>23.0</v>
      </c>
      <c r="F6500" s="1" t="s">
        <v>6516</v>
      </c>
      <c r="G6500" s="1">
        <v>0.832930210411</v>
      </c>
    </row>
    <row r="6501" ht="15.75" customHeight="1">
      <c r="A6501" s="1" t="str">
        <f t="shared" si="548"/>
        <v>IL11RA</v>
      </c>
      <c r="B6501" s="1" t="s">
        <v>298</v>
      </c>
      <c r="C6501" s="1">
        <v>3.4653926E7</v>
      </c>
      <c r="D6501" s="1" t="s">
        <v>14</v>
      </c>
      <c r="E6501" s="1">
        <v>24.0</v>
      </c>
      <c r="F6501" s="1" t="s">
        <v>6517</v>
      </c>
      <c r="G6501" s="1">
        <v>0.49873174339</v>
      </c>
    </row>
    <row r="6502" ht="15.75" customHeight="1">
      <c r="A6502" s="1" t="str">
        <f t="shared" si="548"/>
        <v>IL11RA</v>
      </c>
      <c r="B6502" s="1" t="s">
        <v>298</v>
      </c>
      <c r="C6502" s="1">
        <v>3.4653933E7</v>
      </c>
      <c r="D6502" s="1" t="s">
        <v>14</v>
      </c>
      <c r="E6502" s="1">
        <v>24.0</v>
      </c>
      <c r="F6502" s="1" t="s">
        <v>6518</v>
      </c>
      <c r="G6502" s="1">
        <v>0.152071980887</v>
      </c>
    </row>
    <row r="6503" ht="15.75" customHeight="1">
      <c r="A6503" s="1" t="str">
        <f t="shared" si="548"/>
        <v>IL11RA</v>
      </c>
      <c r="B6503" s="1" t="s">
        <v>298</v>
      </c>
      <c r="C6503" s="1">
        <v>3.4652249E7</v>
      </c>
      <c r="D6503" s="1" t="s">
        <v>8</v>
      </c>
      <c r="E6503" s="1">
        <v>23.0</v>
      </c>
      <c r="F6503" s="1" t="s">
        <v>6519</v>
      </c>
      <c r="G6503" s="1">
        <v>0.555827181231</v>
      </c>
    </row>
    <row r="6504" ht="15.75" customHeight="1">
      <c r="A6504" s="1" t="str">
        <f t="shared" si="548"/>
        <v>IL11RA</v>
      </c>
      <c r="B6504" s="1" t="s">
        <v>298</v>
      </c>
      <c r="C6504" s="1">
        <v>3.4654103E7</v>
      </c>
      <c r="D6504" s="1" t="s">
        <v>8</v>
      </c>
      <c r="E6504" s="1">
        <v>22.0</v>
      </c>
      <c r="F6504" s="1" t="s">
        <v>6520</v>
      </c>
      <c r="G6504" s="1">
        <v>0.354648199619</v>
      </c>
    </row>
    <row r="6505" ht="15.75" customHeight="1">
      <c r="A6505" s="1" t="str">
        <f t="shared" si="548"/>
        <v>IL11RA</v>
      </c>
      <c r="B6505" s="1" t="s">
        <v>298</v>
      </c>
      <c r="C6505" s="1">
        <v>3.4654006E7</v>
      </c>
      <c r="D6505" s="1" t="s">
        <v>14</v>
      </c>
      <c r="E6505" s="1">
        <v>23.0</v>
      </c>
      <c r="F6505" s="1" t="s">
        <v>6521</v>
      </c>
      <c r="G6505" s="1">
        <v>0.390160520065</v>
      </c>
    </row>
    <row r="6506" ht="15.75" customHeight="1">
      <c r="A6506" s="1" t="str">
        <f t="shared" si="548"/>
        <v>IL11RA</v>
      </c>
      <c r="B6506" s="1" t="s">
        <v>298</v>
      </c>
      <c r="C6506" s="1">
        <v>3.4654052E7</v>
      </c>
      <c r="D6506" s="1" t="s">
        <v>14</v>
      </c>
      <c r="E6506" s="1">
        <v>24.0</v>
      </c>
      <c r="F6506" s="1" t="s">
        <v>6522</v>
      </c>
      <c r="G6506" s="1">
        <v>0.110594411998</v>
      </c>
    </row>
    <row r="6507" ht="15.75" customHeight="1">
      <c r="A6507" s="1" t="str">
        <f t="shared" si="548"/>
        <v>IL11RA</v>
      </c>
      <c r="B6507" s="1" t="s">
        <v>298</v>
      </c>
      <c r="C6507" s="1">
        <v>3.4654117E7</v>
      </c>
      <c r="D6507" s="1" t="s">
        <v>14</v>
      </c>
      <c r="E6507" s="1">
        <v>23.0</v>
      </c>
      <c r="F6507" s="1" t="s">
        <v>6523</v>
      </c>
      <c r="G6507" s="1">
        <v>0.0986810477042</v>
      </c>
    </row>
    <row r="6508" ht="15.75" customHeight="1">
      <c r="A6508" s="1" t="str">
        <f t="shared" ref="A6508:A6523" si="549">"ILF3"</f>
        <v>ILF3</v>
      </c>
      <c r="B6508" s="1" t="s">
        <v>277</v>
      </c>
      <c r="C6508" s="1">
        <v>1.0764888E7</v>
      </c>
      <c r="D6508" s="1" t="s">
        <v>8</v>
      </c>
      <c r="E6508" s="1">
        <v>24.0</v>
      </c>
      <c r="F6508" s="1" t="s">
        <v>6524</v>
      </c>
      <c r="G6508" s="1">
        <v>0.907962233791</v>
      </c>
    </row>
    <row r="6509" ht="15.75" customHeight="1">
      <c r="A6509" s="1" t="str">
        <f t="shared" si="549"/>
        <v>ILF3</v>
      </c>
      <c r="B6509" s="1" t="s">
        <v>277</v>
      </c>
      <c r="C6509" s="1">
        <v>1.0781533E7</v>
      </c>
      <c r="D6509" s="1" t="s">
        <v>14</v>
      </c>
      <c r="E6509" s="1">
        <v>24.0</v>
      </c>
      <c r="F6509" s="1" t="s">
        <v>6525</v>
      </c>
      <c r="G6509" s="1">
        <v>-0.116661757443</v>
      </c>
    </row>
    <row r="6510" ht="15.75" customHeight="1">
      <c r="A6510" s="1" t="str">
        <f t="shared" si="549"/>
        <v>ILF3</v>
      </c>
      <c r="B6510" s="1" t="s">
        <v>277</v>
      </c>
      <c r="C6510" s="1">
        <v>1.0765189E7</v>
      </c>
      <c r="D6510" s="1" t="s">
        <v>14</v>
      </c>
      <c r="E6510" s="1">
        <v>23.0</v>
      </c>
      <c r="F6510" s="1" t="s">
        <v>6526</v>
      </c>
      <c r="G6510" s="1">
        <v>0.156628373239</v>
      </c>
    </row>
    <row r="6511" ht="15.75" customHeight="1">
      <c r="A6511" s="1" t="str">
        <f t="shared" si="549"/>
        <v>ILF3</v>
      </c>
      <c r="B6511" s="1" t="s">
        <v>277</v>
      </c>
      <c r="C6511" s="1">
        <v>1.0765184E7</v>
      </c>
      <c r="D6511" s="1" t="s">
        <v>14</v>
      </c>
      <c r="E6511" s="1">
        <v>23.0</v>
      </c>
      <c r="F6511" s="1" t="s">
        <v>6527</v>
      </c>
      <c r="G6511" s="1">
        <v>0.112998458813</v>
      </c>
    </row>
    <row r="6512" ht="15.75" customHeight="1">
      <c r="A6512" s="1" t="str">
        <f t="shared" si="549"/>
        <v>ILF3</v>
      </c>
      <c r="B6512" s="1" t="s">
        <v>277</v>
      </c>
      <c r="C6512" s="1">
        <v>1.0765009E7</v>
      </c>
      <c r="D6512" s="1" t="s">
        <v>8</v>
      </c>
      <c r="E6512" s="1">
        <v>23.0</v>
      </c>
      <c r="F6512" s="1" t="s">
        <v>6528</v>
      </c>
      <c r="G6512" s="1">
        <v>1.58336937539</v>
      </c>
    </row>
    <row r="6513" ht="15.75" customHeight="1">
      <c r="A6513" s="1" t="str">
        <f t="shared" si="549"/>
        <v>ILF3</v>
      </c>
      <c r="B6513" s="1" t="s">
        <v>277</v>
      </c>
      <c r="C6513" s="1">
        <v>1.0765149E7</v>
      </c>
      <c r="D6513" s="1" t="s">
        <v>14</v>
      </c>
      <c r="E6513" s="1">
        <v>24.0</v>
      </c>
      <c r="F6513" s="1" t="s">
        <v>6529</v>
      </c>
      <c r="G6513" s="1">
        <v>0.0973309070202</v>
      </c>
    </row>
    <row r="6514" ht="15.75" customHeight="1">
      <c r="A6514" s="1" t="str">
        <f t="shared" si="549"/>
        <v>ILF3</v>
      </c>
      <c r="B6514" s="1" t="s">
        <v>277</v>
      </c>
      <c r="C6514" s="1">
        <v>1.0765091E7</v>
      </c>
      <c r="D6514" s="1" t="s">
        <v>14</v>
      </c>
      <c r="E6514" s="1">
        <v>24.0</v>
      </c>
      <c r="F6514" s="1" t="s">
        <v>6530</v>
      </c>
      <c r="G6514" s="1">
        <v>0.0186446720049</v>
      </c>
    </row>
    <row r="6515" ht="15.75" customHeight="1">
      <c r="A6515" s="1" t="str">
        <f t="shared" si="549"/>
        <v>ILF3</v>
      </c>
      <c r="B6515" s="1" t="s">
        <v>277</v>
      </c>
      <c r="C6515" s="1">
        <v>1.0764942E7</v>
      </c>
      <c r="D6515" s="1" t="s">
        <v>14</v>
      </c>
      <c r="E6515" s="1">
        <v>23.0</v>
      </c>
      <c r="F6515" s="1" t="s">
        <v>6531</v>
      </c>
      <c r="G6515" s="1">
        <v>-0.0566534674719</v>
      </c>
    </row>
    <row r="6516" ht="15.75" customHeight="1">
      <c r="A6516" s="1" t="str">
        <f t="shared" si="549"/>
        <v>ILF3</v>
      </c>
      <c r="B6516" s="1" t="s">
        <v>277</v>
      </c>
      <c r="C6516" s="1">
        <v>1.0764931E7</v>
      </c>
      <c r="D6516" s="1" t="s">
        <v>14</v>
      </c>
      <c r="E6516" s="1">
        <v>24.0</v>
      </c>
      <c r="F6516" s="1" t="s">
        <v>6532</v>
      </c>
      <c r="G6516" s="1">
        <v>0.0813797480119</v>
      </c>
    </row>
    <row r="6517" ht="15.75" customHeight="1">
      <c r="A6517" s="1" t="str">
        <f t="shared" si="549"/>
        <v>ILF3</v>
      </c>
      <c r="B6517" s="1" t="s">
        <v>277</v>
      </c>
      <c r="C6517" s="1">
        <v>1.0781501E7</v>
      </c>
      <c r="D6517" s="1" t="s">
        <v>8</v>
      </c>
      <c r="E6517" s="1">
        <v>24.0</v>
      </c>
      <c r="F6517" s="1" t="s">
        <v>6533</v>
      </c>
      <c r="G6517" s="1">
        <v>0.0607257789132</v>
      </c>
    </row>
    <row r="6518" ht="15.75" customHeight="1">
      <c r="A6518" s="1" t="str">
        <f t="shared" si="549"/>
        <v>ILF3</v>
      </c>
      <c r="B6518" s="1" t="s">
        <v>277</v>
      </c>
      <c r="C6518" s="1">
        <v>1.0781471E7</v>
      </c>
      <c r="D6518" s="1" t="s">
        <v>8</v>
      </c>
      <c r="E6518" s="1">
        <v>26.0</v>
      </c>
      <c r="F6518" s="1" t="s">
        <v>6534</v>
      </c>
      <c r="G6518" s="1">
        <v>0.0660410894546</v>
      </c>
    </row>
    <row r="6519" ht="15.75" customHeight="1">
      <c r="A6519" s="1" t="str">
        <f t="shared" si="549"/>
        <v>ILF3</v>
      </c>
      <c r="B6519" s="1" t="s">
        <v>277</v>
      </c>
      <c r="C6519" s="1">
        <v>1.0781464E7</v>
      </c>
      <c r="D6519" s="1" t="s">
        <v>8</v>
      </c>
      <c r="E6519" s="1">
        <v>26.0</v>
      </c>
      <c r="F6519" s="1" t="s">
        <v>6535</v>
      </c>
      <c r="G6519" s="1">
        <v>-0.0998139665794</v>
      </c>
    </row>
    <row r="6520" ht="15.75" customHeight="1">
      <c r="A6520" s="1" t="str">
        <f t="shared" si="549"/>
        <v>ILF3</v>
      </c>
      <c r="B6520" s="1" t="s">
        <v>277</v>
      </c>
      <c r="C6520" s="1">
        <v>1.0781422E7</v>
      </c>
      <c r="D6520" s="1" t="s">
        <v>8</v>
      </c>
      <c r="E6520" s="1">
        <v>27.0</v>
      </c>
      <c r="F6520" s="1" t="s">
        <v>6536</v>
      </c>
      <c r="G6520" s="1">
        <v>0.115394561444</v>
      </c>
    </row>
    <row r="6521" ht="15.75" customHeight="1">
      <c r="A6521" s="1" t="str">
        <f t="shared" si="549"/>
        <v>ILF3</v>
      </c>
      <c r="B6521" s="1" t="s">
        <v>277</v>
      </c>
      <c r="C6521" s="1">
        <v>1.0781343E7</v>
      </c>
      <c r="D6521" s="1" t="s">
        <v>8</v>
      </c>
      <c r="E6521" s="1">
        <v>28.0</v>
      </c>
      <c r="F6521" s="1" t="s">
        <v>6537</v>
      </c>
      <c r="G6521" s="1">
        <v>-0.0541434256364</v>
      </c>
    </row>
    <row r="6522" ht="15.75" customHeight="1">
      <c r="A6522" s="1" t="str">
        <f t="shared" si="549"/>
        <v>ILF3</v>
      </c>
      <c r="B6522" s="1" t="s">
        <v>277</v>
      </c>
      <c r="C6522" s="1">
        <v>1.0765106E7</v>
      </c>
      <c r="D6522" s="1" t="s">
        <v>14</v>
      </c>
      <c r="E6522" s="1">
        <v>24.0</v>
      </c>
      <c r="F6522" s="1" t="s">
        <v>6538</v>
      </c>
      <c r="G6522" s="1">
        <v>0.0280965702815</v>
      </c>
    </row>
    <row r="6523" ht="15.75" customHeight="1">
      <c r="A6523" s="1" t="str">
        <f t="shared" si="549"/>
        <v>ILF3</v>
      </c>
      <c r="B6523" s="1" t="s">
        <v>277</v>
      </c>
      <c r="C6523" s="1">
        <v>1.0765002E7</v>
      </c>
      <c r="D6523" s="1" t="s">
        <v>8</v>
      </c>
      <c r="E6523" s="1">
        <v>24.0</v>
      </c>
      <c r="F6523" s="1" t="s">
        <v>6539</v>
      </c>
      <c r="G6523" s="1">
        <v>0.508668390823</v>
      </c>
    </row>
    <row r="6524" ht="15.75" customHeight="1">
      <c r="A6524" s="1" t="str">
        <f t="shared" ref="A6524:A6542" si="550">"IMMT"</f>
        <v>IMMT</v>
      </c>
      <c r="B6524" s="1" t="s">
        <v>256</v>
      </c>
      <c r="C6524" s="1">
        <v>8.6422566E7</v>
      </c>
      <c r="D6524" s="1" t="s">
        <v>14</v>
      </c>
      <c r="E6524" s="1">
        <v>24.0</v>
      </c>
      <c r="F6524" s="1" t="s">
        <v>6540</v>
      </c>
      <c r="G6524" s="1">
        <v>0.761983593496</v>
      </c>
    </row>
    <row r="6525" ht="15.75" customHeight="1">
      <c r="A6525" s="1" t="str">
        <f t="shared" si="550"/>
        <v>IMMT</v>
      </c>
      <c r="B6525" s="1" t="s">
        <v>256</v>
      </c>
      <c r="C6525" s="1">
        <v>8.642282E7</v>
      </c>
      <c r="D6525" s="1" t="s">
        <v>14</v>
      </c>
      <c r="E6525" s="1">
        <v>22.0</v>
      </c>
      <c r="F6525" s="1" t="s">
        <v>6541</v>
      </c>
      <c r="G6525" s="1">
        <v>0.0478019163875</v>
      </c>
    </row>
    <row r="6526" ht="15.75" customHeight="1">
      <c r="A6526" s="1" t="str">
        <f t="shared" si="550"/>
        <v>IMMT</v>
      </c>
      <c r="B6526" s="1" t="s">
        <v>256</v>
      </c>
      <c r="C6526" s="1">
        <v>8.6422797E7</v>
      </c>
      <c r="D6526" s="1" t="s">
        <v>14</v>
      </c>
      <c r="E6526" s="1">
        <v>23.0</v>
      </c>
      <c r="F6526" s="1" t="s">
        <v>6542</v>
      </c>
      <c r="G6526" s="1">
        <v>-0.00521414895809</v>
      </c>
    </row>
    <row r="6527" ht="15.75" customHeight="1">
      <c r="A6527" s="1" t="str">
        <f t="shared" si="550"/>
        <v>IMMT</v>
      </c>
      <c r="B6527" s="1" t="s">
        <v>256</v>
      </c>
      <c r="C6527" s="1">
        <v>8.642272E7</v>
      </c>
      <c r="D6527" s="1" t="s">
        <v>14</v>
      </c>
      <c r="E6527" s="1">
        <v>23.0</v>
      </c>
      <c r="F6527" s="1" t="s">
        <v>6543</v>
      </c>
      <c r="G6527" s="1">
        <v>0.00979084051835</v>
      </c>
    </row>
    <row r="6528" ht="15.75" customHeight="1">
      <c r="A6528" s="1" t="str">
        <f t="shared" si="550"/>
        <v>IMMT</v>
      </c>
      <c r="B6528" s="1" t="s">
        <v>256</v>
      </c>
      <c r="C6528" s="1">
        <v>8.6422686E7</v>
      </c>
      <c r="D6528" s="1" t="s">
        <v>14</v>
      </c>
      <c r="E6528" s="1">
        <v>24.0</v>
      </c>
      <c r="F6528" s="1" t="s">
        <v>6544</v>
      </c>
      <c r="G6528" s="1">
        <v>0.00360922568001</v>
      </c>
    </row>
    <row r="6529" ht="15.75" customHeight="1">
      <c r="A6529" s="1" t="str">
        <f t="shared" si="550"/>
        <v>IMMT</v>
      </c>
      <c r="B6529" s="1" t="s">
        <v>256</v>
      </c>
      <c r="C6529" s="1">
        <v>8.6422569E7</v>
      </c>
      <c r="D6529" s="1" t="s">
        <v>14</v>
      </c>
      <c r="E6529" s="1">
        <v>22.0</v>
      </c>
      <c r="F6529" s="1" t="s">
        <v>6545</v>
      </c>
      <c r="G6529" s="1">
        <v>0.748080490942</v>
      </c>
    </row>
    <row r="6530" ht="15.75" customHeight="1">
      <c r="A6530" s="1" t="str">
        <f t="shared" si="550"/>
        <v>IMMT</v>
      </c>
      <c r="B6530" s="1" t="s">
        <v>256</v>
      </c>
      <c r="C6530" s="1">
        <v>8.642253E7</v>
      </c>
      <c r="D6530" s="1" t="s">
        <v>14</v>
      </c>
      <c r="E6530" s="1">
        <v>23.0</v>
      </c>
      <c r="F6530" s="1" t="s">
        <v>6546</v>
      </c>
      <c r="G6530" s="1">
        <v>0.175703153578</v>
      </c>
    </row>
    <row r="6531" ht="15.75" customHeight="1">
      <c r="A6531" s="1" t="str">
        <f t="shared" si="550"/>
        <v>IMMT</v>
      </c>
      <c r="B6531" s="1" t="s">
        <v>256</v>
      </c>
      <c r="C6531" s="1">
        <v>8.6422517E7</v>
      </c>
      <c r="D6531" s="1" t="s">
        <v>14</v>
      </c>
      <c r="E6531" s="1">
        <v>24.0</v>
      </c>
      <c r="F6531" s="1" t="s">
        <v>6547</v>
      </c>
      <c r="G6531" s="1">
        <v>0.0661209093505</v>
      </c>
    </row>
    <row r="6532" ht="15.75" customHeight="1">
      <c r="A6532" s="1" t="str">
        <f t="shared" si="550"/>
        <v>IMMT</v>
      </c>
      <c r="B6532" s="1" t="s">
        <v>256</v>
      </c>
      <c r="C6532" s="1">
        <v>8.6422413E7</v>
      </c>
      <c r="D6532" s="1" t="s">
        <v>14</v>
      </c>
      <c r="E6532" s="1">
        <v>24.0</v>
      </c>
      <c r="F6532" s="1" t="s">
        <v>6548</v>
      </c>
      <c r="G6532" s="1">
        <v>-0.0102324569149</v>
      </c>
    </row>
    <row r="6533" ht="15.75" customHeight="1">
      <c r="A6533" s="1" t="str">
        <f t="shared" si="550"/>
        <v>IMMT</v>
      </c>
      <c r="B6533" s="1" t="s">
        <v>256</v>
      </c>
      <c r="C6533" s="1">
        <v>8.6422391E7</v>
      </c>
      <c r="D6533" s="1" t="s">
        <v>14</v>
      </c>
      <c r="E6533" s="1">
        <v>22.0</v>
      </c>
      <c r="F6533" s="1" t="s">
        <v>6549</v>
      </c>
      <c r="G6533" s="1">
        <v>0.330130278597</v>
      </c>
    </row>
    <row r="6534" ht="15.75" customHeight="1">
      <c r="A6534" s="1" t="str">
        <f t="shared" si="550"/>
        <v>IMMT</v>
      </c>
      <c r="B6534" s="1" t="s">
        <v>256</v>
      </c>
      <c r="C6534" s="1">
        <v>8.6422552E7</v>
      </c>
      <c r="D6534" s="1" t="s">
        <v>14</v>
      </c>
      <c r="E6534" s="1">
        <v>23.0</v>
      </c>
      <c r="F6534" s="1" t="s">
        <v>6550</v>
      </c>
      <c r="G6534" s="1">
        <v>1.48993591556</v>
      </c>
    </row>
    <row r="6535" ht="15.75" customHeight="1">
      <c r="A6535" s="1" t="str">
        <f t="shared" si="550"/>
        <v>IMMT</v>
      </c>
      <c r="B6535" s="1" t="s">
        <v>256</v>
      </c>
      <c r="C6535" s="1">
        <v>8.6422913E7</v>
      </c>
      <c r="D6535" s="1" t="s">
        <v>8</v>
      </c>
      <c r="E6535" s="1">
        <v>24.0</v>
      </c>
      <c r="F6535" s="1" t="s">
        <v>6551</v>
      </c>
      <c r="G6535" s="1">
        <v>0.0106850119763</v>
      </c>
    </row>
    <row r="6536" ht="15.75" customHeight="1">
      <c r="A6536" s="1" t="str">
        <f t="shared" si="550"/>
        <v>IMMT</v>
      </c>
      <c r="B6536" s="1" t="s">
        <v>256</v>
      </c>
      <c r="C6536" s="1">
        <v>8.642279E7</v>
      </c>
      <c r="D6536" s="1" t="s">
        <v>8</v>
      </c>
      <c r="E6536" s="1">
        <v>23.0</v>
      </c>
      <c r="F6536" s="1" t="s">
        <v>6552</v>
      </c>
      <c r="G6536" s="1">
        <v>-0.00892967747331</v>
      </c>
    </row>
    <row r="6537" ht="15.75" customHeight="1">
      <c r="A6537" s="1" t="str">
        <f t="shared" si="550"/>
        <v>IMMT</v>
      </c>
      <c r="B6537" s="1" t="s">
        <v>256</v>
      </c>
      <c r="C6537" s="1">
        <v>8.6422716E7</v>
      </c>
      <c r="D6537" s="1" t="s">
        <v>8</v>
      </c>
      <c r="E6537" s="1">
        <v>24.0</v>
      </c>
      <c r="F6537" s="1" t="s">
        <v>6553</v>
      </c>
      <c r="G6537" s="1">
        <v>-0.0284289551236</v>
      </c>
    </row>
    <row r="6538" ht="15.75" customHeight="1">
      <c r="A6538" s="1" t="str">
        <f t="shared" si="550"/>
        <v>IMMT</v>
      </c>
      <c r="B6538" s="1" t="s">
        <v>256</v>
      </c>
      <c r="C6538" s="1">
        <v>8.6422603E7</v>
      </c>
      <c r="D6538" s="1" t="s">
        <v>8</v>
      </c>
      <c r="E6538" s="1">
        <v>25.0</v>
      </c>
      <c r="F6538" s="1" t="s">
        <v>6554</v>
      </c>
      <c r="G6538" s="1">
        <v>0.0249922921988</v>
      </c>
    </row>
    <row r="6539" ht="15.75" customHeight="1">
      <c r="A6539" s="1" t="str">
        <f t="shared" si="550"/>
        <v>IMMT</v>
      </c>
      <c r="B6539" s="1" t="s">
        <v>256</v>
      </c>
      <c r="C6539" s="1">
        <v>8.6422597E7</v>
      </c>
      <c r="D6539" s="1" t="s">
        <v>8</v>
      </c>
      <c r="E6539" s="1">
        <v>24.0</v>
      </c>
      <c r="F6539" s="1" t="s">
        <v>6555</v>
      </c>
      <c r="G6539" s="1">
        <v>0.0175547659436</v>
      </c>
    </row>
    <row r="6540" ht="15.75" customHeight="1">
      <c r="A6540" s="1" t="str">
        <f t="shared" si="550"/>
        <v>IMMT</v>
      </c>
      <c r="B6540" s="1" t="s">
        <v>256</v>
      </c>
      <c r="C6540" s="1">
        <v>8.6422437E7</v>
      </c>
      <c r="D6540" s="1" t="s">
        <v>8</v>
      </c>
      <c r="E6540" s="1">
        <v>24.0</v>
      </c>
      <c r="F6540" s="1" t="s">
        <v>6556</v>
      </c>
      <c r="G6540" s="1">
        <v>0.293293256316</v>
      </c>
    </row>
    <row r="6541" ht="15.75" customHeight="1">
      <c r="A6541" s="1" t="str">
        <f t="shared" si="550"/>
        <v>IMMT</v>
      </c>
      <c r="B6541" s="1" t="s">
        <v>256</v>
      </c>
      <c r="C6541" s="1">
        <v>8.6422425E7</v>
      </c>
      <c r="D6541" s="1" t="s">
        <v>8</v>
      </c>
      <c r="E6541" s="1">
        <v>23.0</v>
      </c>
      <c r="F6541" s="1" t="s">
        <v>6557</v>
      </c>
      <c r="G6541" s="1">
        <v>0.253169981806</v>
      </c>
    </row>
    <row r="6542" ht="15.75" customHeight="1">
      <c r="A6542" s="1" t="str">
        <f t="shared" si="550"/>
        <v>IMMT</v>
      </c>
      <c r="B6542" s="1" t="s">
        <v>256</v>
      </c>
      <c r="C6542" s="1">
        <v>8.6422344E7</v>
      </c>
      <c r="D6542" s="1" t="s">
        <v>14</v>
      </c>
      <c r="E6542" s="1">
        <v>23.0</v>
      </c>
      <c r="F6542" s="1" t="s">
        <v>6558</v>
      </c>
      <c r="G6542" s="1">
        <v>0.51238023992</v>
      </c>
    </row>
    <row r="6543" ht="15.75" customHeight="1">
      <c r="A6543" s="1" t="str">
        <f t="shared" ref="A6543:A6561" si="551">"IMP3"</f>
        <v>IMP3</v>
      </c>
      <c r="B6543" s="1" t="s">
        <v>425</v>
      </c>
      <c r="C6543" s="1">
        <v>7.5941058E7</v>
      </c>
      <c r="D6543" s="1" t="s">
        <v>8</v>
      </c>
      <c r="E6543" s="1">
        <v>25.0</v>
      </c>
      <c r="F6543" s="1" t="s">
        <v>6559</v>
      </c>
      <c r="G6543" s="1">
        <v>-0.011296283476</v>
      </c>
    </row>
    <row r="6544" ht="15.75" customHeight="1">
      <c r="A6544" s="1" t="str">
        <f t="shared" si="551"/>
        <v>IMP3</v>
      </c>
      <c r="B6544" s="1" t="s">
        <v>425</v>
      </c>
      <c r="C6544" s="1">
        <v>7.5932317E7</v>
      </c>
      <c r="D6544" s="1" t="s">
        <v>14</v>
      </c>
      <c r="E6544" s="1">
        <v>23.0</v>
      </c>
      <c r="F6544" s="1" t="s">
        <v>6560</v>
      </c>
      <c r="G6544" s="1">
        <v>0.375040374367</v>
      </c>
    </row>
    <row r="6545" ht="15.75" customHeight="1">
      <c r="A6545" s="1" t="str">
        <f t="shared" si="551"/>
        <v>IMP3</v>
      </c>
      <c r="B6545" s="1" t="s">
        <v>425</v>
      </c>
      <c r="C6545" s="1">
        <v>7.5932348E7</v>
      </c>
      <c r="D6545" s="1" t="s">
        <v>14</v>
      </c>
      <c r="E6545" s="1">
        <v>24.0</v>
      </c>
      <c r="F6545" s="1" t="s">
        <v>6561</v>
      </c>
      <c r="G6545" s="1">
        <v>1.11287414968</v>
      </c>
    </row>
    <row r="6546" ht="15.75" customHeight="1">
      <c r="A6546" s="1" t="str">
        <f t="shared" si="551"/>
        <v>IMP3</v>
      </c>
      <c r="B6546" s="1" t="s">
        <v>425</v>
      </c>
      <c r="C6546" s="1">
        <v>7.5940975E7</v>
      </c>
      <c r="D6546" s="1" t="s">
        <v>14</v>
      </c>
      <c r="E6546" s="1">
        <v>24.0</v>
      </c>
      <c r="F6546" s="1" t="s">
        <v>6562</v>
      </c>
      <c r="G6546" s="1">
        <v>0.00339278231214</v>
      </c>
    </row>
    <row r="6547" ht="15.75" customHeight="1">
      <c r="A6547" s="1" t="str">
        <f t="shared" si="551"/>
        <v>IMP3</v>
      </c>
      <c r="B6547" s="1" t="s">
        <v>425</v>
      </c>
      <c r="C6547" s="1">
        <v>7.593258E7</v>
      </c>
      <c r="D6547" s="1" t="s">
        <v>14</v>
      </c>
      <c r="E6547" s="1">
        <v>24.0</v>
      </c>
      <c r="F6547" s="1" t="s">
        <v>6563</v>
      </c>
      <c r="G6547" s="1">
        <v>0.258265074059</v>
      </c>
    </row>
    <row r="6548" ht="15.75" customHeight="1">
      <c r="A6548" s="1" t="str">
        <f t="shared" si="551"/>
        <v>IMP3</v>
      </c>
      <c r="B6548" s="1" t="s">
        <v>425</v>
      </c>
      <c r="C6548" s="1">
        <v>7.5940816E7</v>
      </c>
      <c r="D6548" s="1" t="s">
        <v>14</v>
      </c>
      <c r="E6548" s="1">
        <v>24.0</v>
      </c>
      <c r="F6548" s="1" t="s">
        <v>6564</v>
      </c>
      <c r="G6548" s="1">
        <v>-0.0886818708478</v>
      </c>
    </row>
    <row r="6549" ht="15.75" customHeight="1">
      <c r="A6549" s="1" t="str">
        <f t="shared" si="551"/>
        <v>IMP3</v>
      </c>
      <c r="B6549" s="1" t="s">
        <v>425</v>
      </c>
      <c r="C6549" s="1">
        <v>7.594081E7</v>
      </c>
      <c r="D6549" s="1" t="s">
        <v>8</v>
      </c>
      <c r="E6549" s="1">
        <v>23.0</v>
      </c>
      <c r="F6549" s="1" t="s">
        <v>6565</v>
      </c>
      <c r="G6549" s="1">
        <v>-0.0288691727982</v>
      </c>
    </row>
    <row r="6550" ht="15.75" customHeight="1">
      <c r="A6550" s="1" t="str">
        <f t="shared" si="551"/>
        <v>IMP3</v>
      </c>
      <c r="B6550" s="1" t="s">
        <v>425</v>
      </c>
      <c r="C6550" s="1">
        <v>7.5932438E7</v>
      </c>
      <c r="D6550" s="1" t="s">
        <v>14</v>
      </c>
      <c r="E6550" s="1">
        <v>24.0</v>
      </c>
      <c r="F6550" s="1" t="s">
        <v>6566</v>
      </c>
      <c r="G6550" s="1">
        <v>0.214937288248</v>
      </c>
    </row>
    <row r="6551" ht="15.75" customHeight="1">
      <c r="A6551" s="1" t="str">
        <f t="shared" si="551"/>
        <v>IMP3</v>
      </c>
      <c r="B6551" s="1" t="s">
        <v>425</v>
      </c>
      <c r="C6551" s="1">
        <v>7.5940797E7</v>
      </c>
      <c r="D6551" s="1" t="s">
        <v>8</v>
      </c>
      <c r="E6551" s="1">
        <v>24.0</v>
      </c>
      <c r="F6551" s="1" t="s">
        <v>6567</v>
      </c>
      <c r="G6551" s="1">
        <v>0.0497616314222</v>
      </c>
    </row>
    <row r="6552" ht="15.75" customHeight="1">
      <c r="A6552" s="1" t="str">
        <f t="shared" si="551"/>
        <v>IMP3</v>
      </c>
      <c r="B6552" s="1" t="s">
        <v>425</v>
      </c>
      <c r="C6552" s="1">
        <v>7.5932561E7</v>
      </c>
      <c r="D6552" s="1" t="s">
        <v>8</v>
      </c>
      <c r="E6552" s="1">
        <v>24.0</v>
      </c>
      <c r="F6552" s="1" t="s">
        <v>6568</v>
      </c>
      <c r="G6552" s="1">
        <v>0.801582173678</v>
      </c>
    </row>
    <row r="6553" ht="15.75" customHeight="1">
      <c r="A6553" s="1" t="str">
        <f t="shared" si="551"/>
        <v>IMP3</v>
      </c>
      <c r="B6553" s="1" t="s">
        <v>425</v>
      </c>
      <c r="C6553" s="1">
        <v>7.5940759E7</v>
      </c>
      <c r="D6553" s="1" t="s">
        <v>8</v>
      </c>
      <c r="E6553" s="1">
        <v>23.0</v>
      </c>
      <c r="F6553" s="1" t="s">
        <v>6569</v>
      </c>
      <c r="G6553" s="1">
        <v>3.09886427172E-4</v>
      </c>
    </row>
    <row r="6554" ht="15.75" customHeight="1">
      <c r="A6554" s="1" t="str">
        <f t="shared" si="551"/>
        <v>IMP3</v>
      </c>
      <c r="B6554" s="1" t="s">
        <v>425</v>
      </c>
      <c r="C6554" s="1">
        <v>7.5932575E7</v>
      </c>
      <c r="D6554" s="1" t="s">
        <v>8</v>
      </c>
      <c r="E6554" s="1">
        <v>23.0</v>
      </c>
      <c r="F6554" s="1" t="s">
        <v>6570</v>
      </c>
      <c r="G6554" s="1">
        <v>1.08554367665</v>
      </c>
    </row>
    <row r="6555" ht="15.75" customHeight="1">
      <c r="A6555" s="1" t="str">
        <f t="shared" si="551"/>
        <v>IMP3</v>
      </c>
      <c r="B6555" s="1" t="s">
        <v>425</v>
      </c>
      <c r="C6555" s="1">
        <v>7.5932535E7</v>
      </c>
      <c r="D6555" s="1" t="s">
        <v>8</v>
      </c>
      <c r="E6555" s="1">
        <v>24.0</v>
      </c>
      <c r="F6555" s="1" t="s">
        <v>6571</v>
      </c>
      <c r="G6555" s="1">
        <v>0.609684235856</v>
      </c>
    </row>
    <row r="6556" ht="15.75" customHeight="1">
      <c r="A6556" s="1" t="str">
        <f t="shared" si="551"/>
        <v>IMP3</v>
      </c>
      <c r="B6556" s="1" t="s">
        <v>425</v>
      </c>
      <c r="C6556" s="1">
        <v>7.5932395E7</v>
      </c>
      <c r="D6556" s="1" t="s">
        <v>8</v>
      </c>
      <c r="E6556" s="1">
        <v>22.0</v>
      </c>
      <c r="F6556" s="1" t="s">
        <v>6572</v>
      </c>
      <c r="G6556" s="1">
        <v>0.0207189581314</v>
      </c>
    </row>
    <row r="6557" ht="15.75" customHeight="1">
      <c r="A6557" s="1" t="str">
        <f t="shared" si="551"/>
        <v>IMP3</v>
      </c>
      <c r="B6557" s="1" t="s">
        <v>425</v>
      </c>
      <c r="C6557" s="1">
        <v>7.5932379E7</v>
      </c>
      <c r="D6557" s="1" t="s">
        <v>8</v>
      </c>
      <c r="E6557" s="1">
        <v>24.0</v>
      </c>
      <c r="F6557" s="1" t="s">
        <v>6573</v>
      </c>
      <c r="G6557" s="1">
        <v>0.0602616707463</v>
      </c>
    </row>
    <row r="6558" ht="15.75" customHeight="1">
      <c r="A6558" s="1" t="str">
        <f t="shared" si="551"/>
        <v>IMP3</v>
      </c>
      <c r="B6558" s="1" t="s">
        <v>425</v>
      </c>
      <c r="C6558" s="1">
        <v>7.5932268E7</v>
      </c>
      <c r="D6558" s="1" t="s">
        <v>8</v>
      </c>
      <c r="E6558" s="1">
        <v>23.0</v>
      </c>
      <c r="F6558" s="1" t="s">
        <v>6574</v>
      </c>
      <c r="G6558" s="1">
        <v>0.00460523497169</v>
      </c>
    </row>
    <row r="6559" ht="15.75" customHeight="1">
      <c r="A6559" s="1" t="str">
        <f t="shared" si="551"/>
        <v>IMP3</v>
      </c>
      <c r="B6559" s="1" t="s">
        <v>425</v>
      </c>
      <c r="C6559" s="1">
        <v>7.5941013E7</v>
      </c>
      <c r="D6559" s="1" t="s">
        <v>14</v>
      </c>
      <c r="E6559" s="1">
        <v>24.0</v>
      </c>
      <c r="F6559" s="1" t="s">
        <v>6575</v>
      </c>
      <c r="G6559" s="1">
        <v>-0.0401460955401</v>
      </c>
    </row>
    <row r="6560" ht="15.75" customHeight="1">
      <c r="A6560" s="1" t="str">
        <f t="shared" si="551"/>
        <v>IMP3</v>
      </c>
      <c r="B6560" s="1" t="s">
        <v>425</v>
      </c>
      <c r="C6560" s="1">
        <v>7.5940776E7</v>
      </c>
      <c r="D6560" s="1" t="s">
        <v>8</v>
      </c>
      <c r="E6560" s="1">
        <v>23.0</v>
      </c>
      <c r="F6560" s="1" t="s">
        <v>6576</v>
      </c>
      <c r="G6560" s="1">
        <v>0.190333831751</v>
      </c>
    </row>
    <row r="6561" ht="15.75" customHeight="1">
      <c r="A6561" s="1" t="str">
        <f t="shared" si="551"/>
        <v>IMP3</v>
      </c>
      <c r="B6561" s="1" t="s">
        <v>425</v>
      </c>
      <c r="C6561" s="1">
        <v>7.5941092E7</v>
      </c>
      <c r="D6561" s="1" t="s">
        <v>14</v>
      </c>
      <c r="E6561" s="1">
        <v>23.0</v>
      </c>
      <c r="F6561" s="1" t="s">
        <v>6577</v>
      </c>
      <c r="G6561" s="1">
        <v>0.021253962235</v>
      </c>
    </row>
    <row r="6562" ht="15.75" customHeight="1">
      <c r="A6562" s="1" t="str">
        <f t="shared" ref="A6562:A6571" si="552">"IMPDH2"</f>
        <v>IMPDH2</v>
      </c>
      <c r="B6562" s="1" t="s">
        <v>119</v>
      </c>
      <c r="C6562" s="1">
        <v>4.9066549E7</v>
      </c>
      <c r="D6562" s="1" t="s">
        <v>8</v>
      </c>
      <c r="E6562" s="1">
        <v>24.0</v>
      </c>
      <c r="F6562" s="1" t="s">
        <v>6578</v>
      </c>
      <c r="G6562" s="1">
        <v>0.172022896053</v>
      </c>
    </row>
    <row r="6563" ht="15.75" customHeight="1">
      <c r="A6563" s="1" t="str">
        <f t="shared" si="552"/>
        <v>IMPDH2</v>
      </c>
      <c r="B6563" s="1" t="s">
        <v>119</v>
      </c>
      <c r="C6563" s="1">
        <v>4.9066597E7</v>
      </c>
      <c r="D6563" s="1" t="s">
        <v>8</v>
      </c>
      <c r="E6563" s="1">
        <v>24.0</v>
      </c>
      <c r="F6563" s="1" t="s">
        <v>6579</v>
      </c>
      <c r="G6563" s="1">
        <v>0.0804033011349</v>
      </c>
    </row>
    <row r="6564" ht="15.75" customHeight="1">
      <c r="A6564" s="1" t="str">
        <f t="shared" si="552"/>
        <v>IMPDH2</v>
      </c>
      <c r="B6564" s="1" t="s">
        <v>119</v>
      </c>
      <c r="C6564" s="1">
        <v>4.9066691E7</v>
      </c>
      <c r="D6564" s="1" t="s">
        <v>14</v>
      </c>
      <c r="E6564" s="1">
        <v>24.0</v>
      </c>
      <c r="F6564" s="1" t="s">
        <v>6580</v>
      </c>
      <c r="G6564" s="1">
        <v>0.25079981274</v>
      </c>
    </row>
    <row r="6565" ht="15.75" customHeight="1">
      <c r="A6565" s="1" t="str">
        <f t="shared" si="552"/>
        <v>IMPDH2</v>
      </c>
      <c r="B6565" s="1" t="s">
        <v>119</v>
      </c>
      <c r="C6565" s="1">
        <v>4.9066634E7</v>
      </c>
      <c r="D6565" s="1" t="s">
        <v>8</v>
      </c>
      <c r="E6565" s="1">
        <v>24.0</v>
      </c>
      <c r="F6565" s="1" t="s">
        <v>6581</v>
      </c>
      <c r="G6565" s="1">
        <v>0.393858125108</v>
      </c>
    </row>
    <row r="6566" ht="15.75" customHeight="1">
      <c r="A6566" s="1" t="str">
        <f t="shared" si="552"/>
        <v>IMPDH2</v>
      </c>
      <c r="B6566" s="1" t="s">
        <v>119</v>
      </c>
      <c r="C6566" s="1">
        <v>4.9066703E7</v>
      </c>
      <c r="D6566" s="1" t="s">
        <v>8</v>
      </c>
      <c r="E6566" s="1">
        <v>23.0</v>
      </c>
      <c r="F6566" s="1" t="s">
        <v>6582</v>
      </c>
      <c r="G6566" s="1">
        <v>0.19765367587</v>
      </c>
    </row>
    <row r="6567" ht="15.75" customHeight="1">
      <c r="A6567" s="1" t="str">
        <f t="shared" si="552"/>
        <v>IMPDH2</v>
      </c>
      <c r="B6567" s="1" t="s">
        <v>119</v>
      </c>
      <c r="C6567" s="1">
        <v>4.9066798E7</v>
      </c>
      <c r="D6567" s="1" t="s">
        <v>8</v>
      </c>
      <c r="E6567" s="1">
        <v>24.0</v>
      </c>
      <c r="F6567" s="1" t="s">
        <v>6583</v>
      </c>
      <c r="G6567" s="1">
        <v>1.93226670623</v>
      </c>
    </row>
    <row r="6568" ht="15.75" customHeight="1">
      <c r="A6568" s="1" t="str">
        <f t="shared" si="552"/>
        <v>IMPDH2</v>
      </c>
      <c r="B6568" s="1" t="s">
        <v>119</v>
      </c>
      <c r="C6568" s="1">
        <v>4.9066811E7</v>
      </c>
      <c r="D6568" s="1" t="s">
        <v>8</v>
      </c>
      <c r="E6568" s="1">
        <v>23.0</v>
      </c>
      <c r="F6568" s="1" t="s">
        <v>6584</v>
      </c>
      <c r="G6568" s="1">
        <v>0.48416267472</v>
      </c>
    </row>
    <row r="6569" ht="15.75" customHeight="1">
      <c r="A6569" s="1" t="str">
        <f t="shared" si="552"/>
        <v>IMPDH2</v>
      </c>
      <c r="B6569" s="1" t="s">
        <v>119</v>
      </c>
      <c r="C6569" s="1">
        <v>4.9066664E7</v>
      </c>
      <c r="D6569" s="1" t="s">
        <v>14</v>
      </c>
      <c r="E6569" s="1">
        <v>24.0</v>
      </c>
      <c r="F6569" s="1" t="s">
        <v>6585</v>
      </c>
      <c r="G6569" s="1">
        <v>0.135049883464</v>
      </c>
    </row>
    <row r="6570" ht="15.75" customHeight="1">
      <c r="A6570" s="1" t="str">
        <f t="shared" si="552"/>
        <v>IMPDH2</v>
      </c>
      <c r="B6570" s="1" t="s">
        <v>119</v>
      </c>
      <c r="C6570" s="1">
        <v>4.9066743E7</v>
      </c>
      <c r="D6570" s="1" t="s">
        <v>14</v>
      </c>
      <c r="E6570" s="1">
        <v>22.0</v>
      </c>
      <c r="F6570" s="1" t="s">
        <v>6586</v>
      </c>
      <c r="G6570" s="1">
        <v>0.316334066226</v>
      </c>
    </row>
    <row r="6571" ht="15.75" customHeight="1">
      <c r="A6571" s="1" t="str">
        <f t="shared" si="552"/>
        <v>IMPDH2</v>
      </c>
      <c r="B6571" s="1" t="s">
        <v>119</v>
      </c>
      <c r="C6571" s="1">
        <v>4.9066771E7</v>
      </c>
      <c r="D6571" s="1" t="s">
        <v>14</v>
      </c>
      <c r="E6571" s="1">
        <v>22.0</v>
      </c>
      <c r="F6571" s="1" t="s">
        <v>6587</v>
      </c>
      <c r="G6571" s="1">
        <v>0.58357061905</v>
      </c>
    </row>
    <row r="6572" ht="15.75" customHeight="1">
      <c r="A6572" s="1" t="str">
        <f t="shared" ref="A6572:A6587" si="553">"INCENP"</f>
        <v>INCENP</v>
      </c>
      <c r="B6572" s="1" t="s">
        <v>328</v>
      </c>
      <c r="C6572" s="1">
        <v>6.1891582E7</v>
      </c>
      <c r="D6572" s="1" t="s">
        <v>14</v>
      </c>
      <c r="E6572" s="1">
        <v>23.0</v>
      </c>
      <c r="F6572" s="1" t="s">
        <v>6588</v>
      </c>
      <c r="G6572" s="1">
        <v>0.492575507361</v>
      </c>
    </row>
    <row r="6573" ht="15.75" customHeight="1">
      <c r="A6573" s="1" t="str">
        <f t="shared" si="553"/>
        <v>INCENP</v>
      </c>
      <c r="B6573" s="1" t="s">
        <v>328</v>
      </c>
      <c r="C6573" s="1">
        <v>6.1891562E7</v>
      </c>
      <c r="D6573" s="1" t="s">
        <v>14</v>
      </c>
      <c r="E6573" s="1">
        <v>24.0</v>
      </c>
      <c r="F6573" s="1" t="s">
        <v>6589</v>
      </c>
      <c r="G6573" s="1">
        <v>1.14170603239</v>
      </c>
    </row>
    <row r="6574" ht="15.75" customHeight="1">
      <c r="A6574" s="1" t="str">
        <f t="shared" si="553"/>
        <v>INCENP</v>
      </c>
      <c r="B6574" s="1" t="s">
        <v>328</v>
      </c>
      <c r="C6574" s="1">
        <v>6.1891545E7</v>
      </c>
      <c r="D6574" s="1" t="s">
        <v>14</v>
      </c>
      <c r="E6574" s="1">
        <v>24.0</v>
      </c>
      <c r="F6574" s="1" t="s">
        <v>6590</v>
      </c>
      <c r="G6574" s="1">
        <v>0.380767954422</v>
      </c>
    </row>
    <row r="6575" ht="15.75" customHeight="1">
      <c r="A6575" s="1" t="str">
        <f t="shared" si="553"/>
        <v>INCENP</v>
      </c>
      <c r="B6575" s="1" t="s">
        <v>328</v>
      </c>
      <c r="C6575" s="1">
        <v>6.1891697E7</v>
      </c>
      <c r="D6575" s="1" t="s">
        <v>8</v>
      </c>
      <c r="E6575" s="1">
        <v>22.0</v>
      </c>
      <c r="F6575" s="1" t="s">
        <v>6591</v>
      </c>
      <c r="G6575" s="1">
        <v>1.03138298265</v>
      </c>
    </row>
    <row r="6576" ht="15.75" customHeight="1">
      <c r="A6576" s="1" t="str">
        <f t="shared" si="553"/>
        <v>INCENP</v>
      </c>
      <c r="B6576" s="1" t="s">
        <v>328</v>
      </c>
      <c r="C6576" s="1">
        <v>6.1891593E7</v>
      </c>
      <c r="D6576" s="1" t="s">
        <v>14</v>
      </c>
      <c r="E6576" s="1">
        <v>24.0</v>
      </c>
      <c r="F6576" s="1" t="s">
        <v>6592</v>
      </c>
      <c r="G6576" s="1">
        <v>0.619357222698</v>
      </c>
    </row>
    <row r="6577" ht="15.75" customHeight="1">
      <c r="A6577" s="1" t="str">
        <f t="shared" si="553"/>
        <v>INCENP</v>
      </c>
      <c r="B6577" s="1" t="s">
        <v>328</v>
      </c>
      <c r="C6577" s="1">
        <v>6.1891542E7</v>
      </c>
      <c r="D6577" s="1" t="s">
        <v>8</v>
      </c>
      <c r="E6577" s="1">
        <v>22.0</v>
      </c>
      <c r="F6577" s="1" t="s">
        <v>6593</v>
      </c>
      <c r="G6577" s="1">
        <v>0.753133883239</v>
      </c>
    </row>
    <row r="6578" ht="15.75" customHeight="1">
      <c r="A6578" s="1" t="str">
        <f t="shared" si="553"/>
        <v>INCENP</v>
      </c>
      <c r="B6578" s="1" t="s">
        <v>328</v>
      </c>
      <c r="C6578" s="1">
        <v>6.1891572E7</v>
      </c>
      <c r="D6578" s="1" t="s">
        <v>8</v>
      </c>
      <c r="E6578" s="1">
        <v>24.0</v>
      </c>
      <c r="F6578" s="1" t="s">
        <v>6594</v>
      </c>
      <c r="G6578" s="1">
        <v>0.826910984961</v>
      </c>
    </row>
    <row r="6579" ht="15.75" customHeight="1">
      <c r="A6579" s="1" t="str">
        <f t="shared" si="553"/>
        <v>INCENP</v>
      </c>
      <c r="B6579" s="1" t="s">
        <v>328</v>
      </c>
      <c r="C6579" s="1">
        <v>6.189161E7</v>
      </c>
      <c r="D6579" s="1" t="s">
        <v>8</v>
      </c>
      <c r="E6579" s="1">
        <v>23.0</v>
      </c>
      <c r="F6579" s="1" t="s">
        <v>6595</v>
      </c>
      <c r="G6579" s="1">
        <v>0.6048368007</v>
      </c>
    </row>
    <row r="6580" ht="15.75" customHeight="1">
      <c r="A6580" s="1" t="str">
        <f t="shared" si="553"/>
        <v>INCENP</v>
      </c>
      <c r="B6580" s="1" t="s">
        <v>328</v>
      </c>
      <c r="C6580" s="1">
        <v>6.1891687E7</v>
      </c>
      <c r="D6580" s="1" t="s">
        <v>14</v>
      </c>
      <c r="E6580" s="1">
        <v>24.0</v>
      </c>
      <c r="F6580" s="1" t="s">
        <v>6596</v>
      </c>
      <c r="G6580" s="1">
        <v>-0.0154557251131</v>
      </c>
    </row>
    <row r="6581" ht="15.75" customHeight="1">
      <c r="A6581" s="1" t="str">
        <f t="shared" si="553"/>
        <v>INCENP</v>
      </c>
      <c r="B6581" s="1" t="s">
        <v>328</v>
      </c>
      <c r="C6581" s="1">
        <v>6.1891712E7</v>
      </c>
      <c r="D6581" s="1" t="s">
        <v>8</v>
      </c>
      <c r="E6581" s="1">
        <v>23.0</v>
      </c>
      <c r="F6581" s="1" t="s">
        <v>6597</v>
      </c>
      <c r="G6581" s="1">
        <v>0.617849922872</v>
      </c>
    </row>
    <row r="6582" ht="15.75" customHeight="1">
      <c r="A6582" s="1" t="str">
        <f t="shared" si="553"/>
        <v>INCENP</v>
      </c>
      <c r="B6582" s="1" t="s">
        <v>328</v>
      </c>
      <c r="C6582" s="1">
        <v>6.1891583E7</v>
      </c>
      <c r="D6582" s="1" t="s">
        <v>14</v>
      </c>
      <c r="E6582" s="1">
        <v>24.0</v>
      </c>
      <c r="F6582" s="1" t="s">
        <v>6598</v>
      </c>
      <c r="G6582" s="1">
        <v>0.825832138654</v>
      </c>
    </row>
    <row r="6583" ht="15.75" customHeight="1">
      <c r="A6583" s="1" t="str">
        <f t="shared" si="553"/>
        <v>INCENP</v>
      </c>
      <c r="B6583" s="1" t="s">
        <v>328</v>
      </c>
      <c r="C6583" s="1">
        <v>6.1891604E7</v>
      </c>
      <c r="D6583" s="1" t="s">
        <v>14</v>
      </c>
      <c r="E6583" s="1">
        <v>24.0</v>
      </c>
      <c r="F6583" s="1" t="s">
        <v>6599</v>
      </c>
      <c r="G6583" s="1">
        <v>0.412355731369</v>
      </c>
    </row>
    <row r="6584" ht="15.75" customHeight="1">
      <c r="A6584" s="1" t="str">
        <f t="shared" si="553"/>
        <v>INCENP</v>
      </c>
      <c r="B6584" s="1" t="s">
        <v>328</v>
      </c>
      <c r="C6584" s="1">
        <v>6.1891625E7</v>
      </c>
      <c r="D6584" s="1" t="s">
        <v>14</v>
      </c>
      <c r="E6584" s="1">
        <v>23.0</v>
      </c>
      <c r="F6584" s="1" t="s">
        <v>6600</v>
      </c>
      <c r="G6584" s="1">
        <v>0.325661261069</v>
      </c>
    </row>
    <row r="6585" ht="15.75" customHeight="1">
      <c r="A6585" s="1" t="str">
        <f t="shared" si="553"/>
        <v>INCENP</v>
      </c>
      <c r="B6585" s="1" t="s">
        <v>328</v>
      </c>
      <c r="C6585" s="1">
        <v>6.1891664E7</v>
      </c>
      <c r="D6585" s="1" t="s">
        <v>14</v>
      </c>
      <c r="E6585" s="1">
        <v>24.0</v>
      </c>
      <c r="F6585" s="1" t="s">
        <v>6601</v>
      </c>
      <c r="G6585" s="1">
        <v>0.168477853924</v>
      </c>
    </row>
    <row r="6586" ht="15.75" customHeight="1">
      <c r="A6586" s="1" t="str">
        <f t="shared" si="553"/>
        <v>INCENP</v>
      </c>
      <c r="B6586" s="1" t="s">
        <v>328</v>
      </c>
      <c r="C6586" s="1">
        <v>6.1891722E7</v>
      </c>
      <c r="D6586" s="1" t="s">
        <v>14</v>
      </c>
      <c r="E6586" s="1">
        <v>24.0</v>
      </c>
      <c r="F6586" s="1" t="s">
        <v>6602</v>
      </c>
      <c r="G6586" s="1">
        <v>0.0571022476517</v>
      </c>
    </row>
    <row r="6587" ht="15.75" customHeight="1">
      <c r="A6587" s="1" t="str">
        <f t="shared" si="553"/>
        <v>INCENP</v>
      </c>
      <c r="B6587" s="1" t="s">
        <v>328</v>
      </c>
      <c r="C6587" s="1">
        <v>6.1891689E7</v>
      </c>
      <c r="D6587" s="1" t="s">
        <v>8</v>
      </c>
      <c r="E6587" s="1">
        <v>24.0</v>
      </c>
      <c r="F6587" s="1" t="s">
        <v>6603</v>
      </c>
      <c r="G6587" s="1">
        <v>0.662220382</v>
      </c>
    </row>
    <row r="6588" ht="15.75" customHeight="1">
      <c r="A6588" s="1" t="str">
        <f t="shared" ref="A6588:A6597" si="554">"ING5"</f>
        <v>ING5</v>
      </c>
      <c r="B6588" s="1" t="s">
        <v>256</v>
      </c>
      <c r="C6588" s="1">
        <v>2.42641664E8</v>
      </c>
      <c r="D6588" s="1" t="s">
        <v>14</v>
      </c>
      <c r="E6588" s="1">
        <v>24.0</v>
      </c>
      <c r="F6588" s="1" t="s">
        <v>6604</v>
      </c>
      <c r="G6588" s="1">
        <v>0.374345017874</v>
      </c>
    </row>
    <row r="6589" ht="15.75" customHeight="1">
      <c r="A6589" s="1" t="str">
        <f t="shared" si="554"/>
        <v>ING5</v>
      </c>
      <c r="B6589" s="1" t="s">
        <v>256</v>
      </c>
      <c r="C6589" s="1">
        <v>2.42641648E8</v>
      </c>
      <c r="D6589" s="1" t="s">
        <v>14</v>
      </c>
      <c r="E6589" s="1">
        <v>24.0</v>
      </c>
      <c r="F6589" s="1" t="s">
        <v>6605</v>
      </c>
      <c r="G6589" s="1">
        <v>0.342475823565</v>
      </c>
    </row>
    <row r="6590" ht="15.75" customHeight="1">
      <c r="A6590" s="1" t="str">
        <f t="shared" si="554"/>
        <v>ING5</v>
      </c>
      <c r="B6590" s="1" t="s">
        <v>256</v>
      </c>
      <c r="C6590" s="1">
        <v>2.42641612E8</v>
      </c>
      <c r="D6590" s="1" t="s">
        <v>14</v>
      </c>
      <c r="E6590" s="1">
        <v>23.0</v>
      </c>
      <c r="F6590" s="1" t="s">
        <v>6606</v>
      </c>
      <c r="G6590" s="1">
        <v>0.721244757406</v>
      </c>
    </row>
    <row r="6591" ht="15.75" customHeight="1">
      <c r="A6591" s="1" t="str">
        <f t="shared" si="554"/>
        <v>ING5</v>
      </c>
      <c r="B6591" s="1" t="s">
        <v>256</v>
      </c>
      <c r="C6591" s="1">
        <v>2.42641717E8</v>
      </c>
      <c r="D6591" s="1" t="s">
        <v>8</v>
      </c>
      <c r="E6591" s="1">
        <v>24.0</v>
      </c>
      <c r="F6591" s="1" t="s">
        <v>6607</v>
      </c>
      <c r="G6591" s="1">
        <v>0.542281582219</v>
      </c>
    </row>
    <row r="6592" ht="15.75" customHeight="1">
      <c r="A6592" s="1" t="str">
        <f t="shared" si="554"/>
        <v>ING5</v>
      </c>
      <c r="B6592" s="1" t="s">
        <v>256</v>
      </c>
      <c r="C6592" s="1">
        <v>2.42641578E8</v>
      </c>
      <c r="D6592" s="1" t="s">
        <v>8</v>
      </c>
      <c r="E6592" s="1">
        <v>23.0</v>
      </c>
      <c r="F6592" s="1" t="s">
        <v>6608</v>
      </c>
      <c r="G6592" s="1">
        <v>-0.0425688942858</v>
      </c>
    </row>
    <row r="6593" ht="15.75" customHeight="1">
      <c r="A6593" s="1" t="str">
        <f t="shared" si="554"/>
        <v>ING5</v>
      </c>
      <c r="B6593" s="1" t="s">
        <v>256</v>
      </c>
      <c r="C6593" s="1">
        <v>2.42641549E8</v>
      </c>
      <c r="D6593" s="1" t="s">
        <v>8</v>
      </c>
      <c r="E6593" s="1">
        <v>22.0</v>
      </c>
      <c r="F6593" s="1" t="s">
        <v>6609</v>
      </c>
      <c r="G6593" s="1">
        <v>0.850103799341</v>
      </c>
    </row>
    <row r="6594" ht="15.75" customHeight="1">
      <c r="A6594" s="1" t="str">
        <f t="shared" si="554"/>
        <v>ING5</v>
      </c>
      <c r="B6594" s="1" t="s">
        <v>256</v>
      </c>
      <c r="C6594" s="1">
        <v>2.42641468E8</v>
      </c>
      <c r="D6594" s="1" t="s">
        <v>8</v>
      </c>
      <c r="E6594" s="1">
        <v>23.0</v>
      </c>
      <c r="F6594" s="1" t="s">
        <v>6610</v>
      </c>
      <c r="G6594" s="1">
        <v>1.00839692184</v>
      </c>
    </row>
    <row r="6595" ht="15.75" customHeight="1">
      <c r="A6595" s="1" t="str">
        <f t="shared" si="554"/>
        <v>ING5</v>
      </c>
      <c r="B6595" s="1" t="s">
        <v>256</v>
      </c>
      <c r="C6595" s="1">
        <v>2.42641447E8</v>
      </c>
      <c r="D6595" s="1" t="s">
        <v>8</v>
      </c>
      <c r="E6595" s="1">
        <v>23.0</v>
      </c>
      <c r="F6595" s="1" t="s">
        <v>6611</v>
      </c>
      <c r="G6595" s="1">
        <v>1.14149927882</v>
      </c>
    </row>
    <row r="6596" ht="15.75" customHeight="1">
      <c r="A6596" s="1" t="str">
        <f t="shared" si="554"/>
        <v>ING5</v>
      </c>
      <c r="B6596" s="1" t="s">
        <v>256</v>
      </c>
      <c r="C6596" s="1">
        <v>2.42641754E8</v>
      </c>
      <c r="D6596" s="1" t="s">
        <v>14</v>
      </c>
      <c r="E6596" s="1">
        <v>24.0</v>
      </c>
      <c r="F6596" s="1" t="s">
        <v>6612</v>
      </c>
      <c r="G6596" s="1">
        <v>0.196292371029</v>
      </c>
    </row>
    <row r="6597" ht="15.75" customHeight="1">
      <c r="A6597" s="1" t="str">
        <f t="shared" si="554"/>
        <v>ING5</v>
      </c>
      <c r="B6597" s="1" t="s">
        <v>256</v>
      </c>
      <c r="C6597" s="1">
        <v>2.42641744E8</v>
      </c>
      <c r="D6597" s="1" t="s">
        <v>14</v>
      </c>
      <c r="E6597" s="1">
        <v>22.0</v>
      </c>
      <c r="F6597" s="1" t="s">
        <v>6613</v>
      </c>
      <c r="G6597" s="1">
        <v>0.29713392131</v>
      </c>
    </row>
    <row r="6598" ht="15.75" customHeight="1">
      <c r="A6598" s="1" t="str">
        <f t="shared" ref="A6598:A6611" si="555">"INO80"</f>
        <v>INO80</v>
      </c>
      <c r="B6598" s="1" t="s">
        <v>425</v>
      </c>
      <c r="C6598" s="1">
        <v>4.1408284E7</v>
      </c>
      <c r="D6598" s="1" t="s">
        <v>14</v>
      </c>
      <c r="E6598" s="1">
        <v>24.0</v>
      </c>
      <c r="F6598" s="1" t="s">
        <v>6614</v>
      </c>
      <c r="G6598" s="1">
        <v>0.998387102448</v>
      </c>
    </row>
    <row r="6599" ht="15.75" customHeight="1">
      <c r="A6599" s="1" t="str">
        <f t="shared" si="555"/>
        <v>INO80</v>
      </c>
      <c r="B6599" s="1" t="s">
        <v>425</v>
      </c>
      <c r="C6599" s="1">
        <v>4.1408397E7</v>
      </c>
      <c r="D6599" s="1" t="s">
        <v>14</v>
      </c>
      <c r="E6599" s="1">
        <v>26.0</v>
      </c>
      <c r="F6599" s="1" t="s">
        <v>6615</v>
      </c>
      <c r="G6599" s="1">
        <v>0.0984824541685</v>
      </c>
    </row>
    <row r="6600" ht="15.75" customHeight="1">
      <c r="A6600" s="1" t="str">
        <f t="shared" si="555"/>
        <v>INO80</v>
      </c>
      <c r="B6600" s="1" t="s">
        <v>425</v>
      </c>
      <c r="C6600" s="1">
        <v>4.140839E7</v>
      </c>
      <c r="D6600" s="1" t="s">
        <v>14</v>
      </c>
      <c r="E6600" s="1">
        <v>26.0</v>
      </c>
      <c r="F6600" s="1" t="s">
        <v>6616</v>
      </c>
      <c r="G6600" s="1">
        <v>0.293330380776</v>
      </c>
    </row>
    <row r="6601" ht="15.75" customHeight="1">
      <c r="A6601" s="1" t="str">
        <f t="shared" si="555"/>
        <v>INO80</v>
      </c>
      <c r="B6601" s="1" t="s">
        <v>425</v>
      </c>
      <c r="C6601" s="1">
        <v>4.1408347E7</v>
      </c>
      <c r="D6601" s="1" t="s">
        <v>14</v>
      </c>
      <c r="E6601" s="1">
        <v>25.0</v>
      </c>
      <c r="F6601" s="1" t="s">
        <v>6617</v>
      </c>
      <c r="G6601" s="1">
        <v>0.0441122341285</v>
      </c>
    </row>
    <row r="6602" ht="15.75" customHeight="1">
      <c r="A6602" s="1" t="str">
        <f t="shared" si="555"/>
        <v>INO80</v>
      </c>
      <c r="B6602" s="1" t="s">
        <v>425</v>
      </c>
      <c r="C6602" s="1">
        <v>4.1408313E7</v>
      </c>
      <c r="D6602" s="1" t="s">
        <v>14</v>
      </c>
      <c r="E6602" s="1">
        <v>23.0</v>
      </c>
      <c r="F6602" s="1" t="s">
        <v>6618</v>
      </c>
      <c r="G6602" s="1">
        <v>0.632729556882</v>
      </c>
    </row>
    <row r="6603" ht="15.75" customHeight="1">
      <c r="A6603" s="1" t="str">
        <f t="shared" si="555"/>
        <v>INO80</v>
      </c>
      <c r="B6603" s="1" t="s">
        <v>425</v>
      </c>
      <c r="C6603" s="1">
        <v>4.1408307E7</v>
      </c>
      <c r="D6603" s="1" t="s">
        <v>14</v>
      </c>
      <c r="E6603" s="1">
        <v>24.0</v>
      </c>
      <c r="F6603" s="1" t="s">
        <v>6619</v>
      </c>
      <c r="G6603" s="1">
        <v>0.513132256594</v>
      </c>
    </row>
    <row r="6604" ht="15.75" customHeight="1">
      <c r="A6604" s="1" t="str">
        <f t="shared" si="555"/>
        <v>INO80</v>
      </c>
      <c r="B6604" s="1" t="s">
        <v>425</v>
      </c>
      <c r="C6604" s="1">
        <v>4.1408389E7</v>
      </c>
      <c r="D6604" s="1" t="s">
        <v>14</v>
      </c>
      <c r="E6604" s="1">
        <v>26.0</v>
      </c>
      <c r="F6604" s="1" t="s">
        <v>6620</v>
      </c>
      <c r="G6604" s="1">
        <v>0.111863570702</v>
      </c>
    </row>
    <row r="6605" ht="15.75" customHeight="1">
      <c r="A6605" s="1" t="str">
        <f t="shared" si="555"/>
        <v>INO80</v>
      </c>
      <c r="B6605" s="1" t="s">
        <v>425</v>
      </c>
      <c r="C6605" s="1">
        <v>4.140829E7</v>
      </c>
      <c r="D6605" s="1" t="s">
        <v>14</v>
      </c>
      <c r="E6605" s="1">
        <v>24.0</v>
      </c>
      <c r="F6605" s="1" t="s">
        <v>6621</v>
      </c>
      <c r="G6605" s="1">
        <v>0.0895646401968</v>
      </c>
    </row>
    <row r="6606" ht="15.75" customHeight="1">
      <c r="A6606" s="1" t="str">
        <f t="shared" si="555"/>
        <v>INO80</v>
      </c>
      <c r="B6606" s="1" t="s">
        <v>425</v>
      </c>
      <c r="C6606" s="1">
        <v>4.1408319E7</v>
      </c>
      <c r="D6606" s="1" t="s">
        <v>8</v>
      </c>
      <c r="E6606" s="1">
        <v>25.0</v>
      </c>
      <c r="F6606" s="1" t="s">
        <v>6622</v>
      </c>
      <c r="G6606" s="1">
        <v>0.651258408098</v>
      </c>
    </row>
    <row r="6607" ht="15.75" customHeight="1">
      <c r="A6607" s="1" t="str">
        <f t="shared" si="555"/>
        <v>INO80</v>
      </c>
      <c r="B6607" s="1" t="s">
        <v>425</v>
      </c>
      <c r="C6607" s="1">
        <v>4.1408339E7</v>
      </c>
      <c r="D6607" s="1" t="s">
        <v>14</v>
      </c>
      <c r="E6607" s="1">
        <v>27.0</v>
      </c>
      <c r="F6607" s="1" t="s">
        <v>6623</v>
      </c>
      <c r="G6607" s="1">
        <v>0.0103073332198</v>
      </c>
    </row>
    <row r="6608" ht="15.75" customHeight="1">
      <c r="A6608" s="1" t="str">
        <f t="shared" si="555"/>
        <v>INO80</v>
      </c>
      <c r="B6608" s="1" t="s">
        <v>425</v>
      </c>
      <c r="C6608" s="1">
        <v>4.140835E7</v>
      </c>
      <c r="D6608" s="1" t="s">
        <v>8</v>
      </c>
      <c r="E6608" s="1">
        <v>25.0</v>
      </c>
      <c r="F6608" s="1" t="s">
        <v>6624</v>
      </c>
      <c r="G6608" s="1">
        <v>-0.0444573427783</v>
      </c>
    </row>
    <row r="6609" ht="15.75" customHeight="1">
      <c r="A6609" s="1" t="str">
        <f t="shared" si="555"/>
        <v>INO80</v>
      </c>
      <c r="B6609" s="1" t="s">
        <v>425</v>
      </c>
      <c r="C6609" s="1">
        <v>4.1408253E7</v>
      </c>
      <c r="D6609" s="1" t="s">
        <v>8</v>
      </c>
      <c r="E6609" s="1">
        <v>23.0</v>
      </c>
      <c r="F6609" s="1" t="s">
        <v>6625</v>
      </c>
      <c r="G6609" s="1">
        <v>0.915259673466</v>
      </c>
    </row>
    <row r="6610" ht="15.75" customHeight="1">
      <c r="A6610" s="1" t="str">
        <f t="shared" si="555"/>
        <v>INO80</v>
      </c>
      <c r="B6610" s="1" t="s">
        <v>425</v>
      </c>
      <c r="C6610" s="1">
        <v>4.1408284E7</v>
      </c>
      <c r="D6610" s="1" t="s">
        <v>14</v>
      </c>
      <c r="E6610" s="1">
        <v>23.0</v>
      </c>
      <c r="F6610" s="1" t="s">
        <v>6626</v>
      </c>
      <c r="G6610" s="1">
        <v>1.08635322409</v>
      </c>
    </row>
    <row r="6611" ht="15.75" customHeight="1">
      <c r="A6611" s="1" t="str">
        <f t="shared" si="555"/>
        <v>INO80</v>
      </c>
      <c r="B6611" s="1" t="s">
        <v>425</v>
      </c>
      <c r="C6611" s="1">
        <v>4.1408342E7</v>
      </c>
      <c r="D6611" s="1" t="s">
        <v>8</v>
      </c>
      <c r="E6611" s="1">
        <v>27.0</v>
      </c>
      <c r="F6611" s="1" t="s">
        <v>6627</v>
      </c>
      <c r="G6611" s="1">
        <v>0.027568657686</v>
      </c>
    </row>
    <row r="6612" ht="15.75" customHeight="1">
      <c r="A6612" s="1" t="str">
        <f t="shared" ref="A6612:A6621" si="556">"INPPL1"</f>
        <v>INPPL1</v>
      </c>
      <c r="B6612" s="1" t="s">
        <v>328</v>
      </c>
      <c r="C6612" s="1">
        <v>7.1935871E7</v>
      </c>
      <c r="D6612" s="1" t="s">
        <v>8</v>
      </c>
      <c r="E6612" s="1">
        <v>24.0</v>
      </c>
      <c r="F6612" s="1" t="s">
        <v>6628</v>
      </c>
      <c r="G6612" s="1">
        <v>0.800241813497</v>
      </c>
    </row>
    <row r="6613" ht="15.75" customHeight="1">
      <c r="A6613" s="1" t="str">
        <f t="shared" si="556"/>
        <v>INPPL1</v>
      </c>
      <c r="B6613" s="1" t="s">
        <v>328</v>
      </c>
      <c r="C6613" s="1">
        <v>7.1935893E7</v>
      </c>
      <c r="D6613" s="1" t="s">
        <v>8</v>
      </c>
      <c r="E6613" s="1">
        <v>24.0</v>
      </c>
      <c r="F6613" s="1" t="s">
        <v>6629</v>
      </c>
      <c r="G6613" s="1">
        <v>0.256292921934</v>
      </c>
    </row>
    <row r="6614" ht="15.75" customHeight="1">
      <c r="A6614" s="1" t="str">
        <f t="shared" si="556"/>
        <v>INPPL1</v>
      </c>
      <c r="B6614" s="1" t="s">
        <v>328</v>
      </c>
      <c r="C6614" s="1">
        <v>7.1935901E7</v>
      </c>
      <c r="D6614" s="1" t="s">
        <v>8</v>
      </c>
      <c r="E6614" s="1">
        <v>24.0</v>
      </c>
      <c r="F6614" s="1" t="s">
        <v>6630</v>
      </c>
      <c r="G6614" s="1">
        <v>0.532660942869</v>
      </c>
    </row>
    <row r="6615" ht="15.75" customHeight="1">
      <c r="A6615" s="1" t="str">
        <f t="shared" si="556"/>
        <v>INPPL1</v>
      </c>
      <c r="B6615" s="1" t="s">
        <v>328</v>
      </c>
      <c r="C6615" s="1">
        <v>7.1935916E7</v>
      </c>
      <c r="D6615" s="1" t="s">
        <v>8</v>
      </c>
      <c r="E6615" s="1">
        <v>24.0</v>
      </c>
      <c r="F6615" s="1" t="s">
        <v>6631</v>
      </c>
      <c r="G6615" s="1">
        <v>1.13689403027</v>
      </c>
    </row>
    <row r="6616" ht="15.75" customHeight="1">
      <c r="A6616" s="1" t="str">
        <f t="shared" si="556"/>
        <v>INPPL1</v>
      </c>
      <c r="B6616" s="1" t="s">
        <v>328</v>
      </c>
      <c r="C6616" s="1">
        <v>7.1935962E7</v>
      </c>
      <c r="D6616" s="1" t="s">
        <v>8</v>
      </c>
      <c r="E6616" s="1">
        <v>24.0</v>
      </c>
      <c r="F6616" s="1" t="s">
        <v>6632</v>
      </c>
      <c r="G6616" s="1">
        <v>-0.00871794783525</v>
      </c>
    </row>
    <row r="6617" ht="15.75" customHeight="1">
      <c r="A6617" s="1" t="str">
        <f t="shared" si="556"/>
        <v>INPPL1</v>
      </c>
      <c r="B6617" s="1" t="s">
        <v>328</v>
      </c>
      <c r="C6617" s="1">
        <v>7.1936093E7</v>
      </c>
      <c r="D6617" s="1" t="s">
        <v>8</v>
      </c>
      <c r="E6617" s="1">
        <v>24.0</v>
      </c>
      <c r="F6617" s="1" t="s">
        <v>6633</v>
      </c>
      <c r="G6617" s="1">
        <v>0.400243792401</v>
      </c>
    </row>
    <row r="6618" ht="15.75" customHeight="1">
      <c r="A6618" s="1" t="str">
        <f t="shared" si="556"/>
        <v>INPPL1</v>
      </c>
      <c r="B6618" s="1" t="s">
        <v>328</v>
      </c>
      <c r="C6618" s="1">
        <v>7.1935867E7</v>
      </c>
      <c r="D6618" s="1" t="s">
        <v>14</v>
      </c>
      <c r="E6618" s="1">
        <v>24.0</v>
      </c>
      <c r="F6618" s="1" t="s">
        <v>6634</v>
      </c>
      <c r="G6618" s="1">
        <v>0.808164789333</v>
      </c>
    </row>
    <row r="6619" ht="15.75" customHeight="1">
      <c r="A6619" s="1" t="str">
        <f t="shared" si="556"/>
        <v>INPPL1</v>
      </c>
      <c r="B6619" s="1" t="s">
        <v>328</v>
      </c>
      <c r="C6619" s="1">
        <v>7.1935911E7</v>
      </c>
      <c r="D6619" s="1" t="s">
        <v>8</v>
      </c>
      <c r="E6619" s="1">
        <v>23.0</v>
      </c>
      <c r="F6619" s="1" t="s">
        <v>6635</v>
      </c>
      <c r="G6619" s="1">
        <v>1.0549411804</v>
      </c>
    </row>
    <row r="6620" ht="15.75" customHeight="1">
      <c r="A6620" s="1" t="str">
        <f t="shared" si="556"/>
        <v>INPPL1</v>
      </c>
      <c r="B6620" s="1" t="s">
        <v>328</v>
      </c>
      <c r="C6620" s="1">
        <v>7.1936112E7</v>
      </c>
      <c r="D6620" s="1" t="s">
        <v>14</v>
      </c>
      <c r="E6620" s="1">
        <v>24.0</v>
      </c>
      <c r="F6620" s="1" t="s">
        <v>6636</v>
      </c>
      <c r="G6620" s="1">
        <v>0.0933529273622</v>
      </c>
    </row>
    <row r="6621" ht="15.75" customHeight="1">
      <c r="A6621" s="1" t="str">
        <f t="shared" si="556"/>
        <v>INPPL1</v>
      </c>
      <c r="B6621" s="1" t="s">
        <v>328</v>
      </c>
      <c r="C6621" s="1">
        <v>7.1936044E7</v>
      </c>
      <c r="D6621" s="1" t="s">
        <v>14</v>
      </c>
      <c r="E6621" s="1">
        <v>24.0</v>
      </c>
      <c r="F6621" s="1" t="s">
        <v>6637</v>
      </c>
      <c r="G6621" s="1">
        <v>-0.10179931418</v>
      </c>
    </row>
    <row r="6622" ht="15.75" customHeight="1">
      <c r="A6622" s="1" t="str">
        <f t="shared" ref="A6622:A6631" si="557">"INSIG1"</f>
        <v>INSIG1</v>
      </c>
      <c r="B6622" s="1" t="s">
        <v>715</v>
      </c>
      <c r="C6622" s="1">
        <v>1.55089691E8</v>
      </c>
      <c r="D6622" s="1" t="s">
        <v>14</v>
      </c>
      <c r="E6622" s="1">
        <v>23.0</v>
      </c>
      <c r="F6622" s="1" t="s">
        <v>6638</v>
      </c>
      <c r="G6622" s="1">
        <v>0.974017541841</v>
      </c>
    </row>
    <row r="6623" ht="15.75" customHeight="1">
      <c r="A6623" s="1" t="str">
        <f t="shared" si="557"/>
        <v>INSIG1</v>
      </c>
      <c r="B6623" s="1" t="s">
        <v>715</v>
      </c>
      <c r="C6623" s="1">
        <v>1.55089543E8</v>
      </c>
      <c r="D6623" s="1" t="s">
        <v>14</v>
      </c>
      <c r="E6623" s="1">
        <v>24.0</v>
      </c>
      <c r="F6623" s="1" t="s">
        <v>6639</v>
      </c>
      <c r="G6623" s="1">
        <v>-0.0384280251612</v>
      </c>
    </row>
    <row r="6624" ht="15.75" customHeight="1">
      <c r="A6624" s="1" t="str">
        <f t="shared" si="557"/>
        <v>INSIG1</v>
      </c>
      <c r="B6624" s="1" t="s">
        <v>715</v>
      </c>
      <c r="C6624" s="1">
        <v>1.55089495E8</v>
      </c>
      <c r="D6624" s="1" t="s">
        <v>14</v>
      </c>
      <c r="E6624" s="1">
        <v>23.0</v>
      </c>
      <c r="F6624" s="1" t="s">
        <v>6640</v>
      </c>
      <c r="G6624" s="1">
        <v>-0.0252491792126</v>
      </c>
    </row>
    <row r="6625" ht="15.75" customHeight="1">
      <c r="A6625" s="1" t="str">
        <f t="shared" si="557"/>
        <v>INSIG1</v>
      </c>
      <c r="B6625" s="1" t="s">
        <v>715</v>
      </c>
      <c r="C6625" s="1">
        <v>1.5508973E8</v>
      </c>
      <c r="D6625" s="1" t="s">
        <v>8</v>
      </c>
      <c r="E6625" s="1">
        <v>24.0</v>
      </c>
      <c r="F6625" s="1" t="s">
        <v>6641</v>
      </c>
      <c r="G6625" s="1">
        <v>0.8291846355</v>
      </c>
    </row>
    <row r="6626" ht="15.75" customHeight="1">
      <c r="A6626" s="1" t="str">
        <f t="shared" si="557"/>
        <v>INSIG1</v>
      </c>
      <c r="B6626" s="1" t="s">
        <v>715</v>
      </c>
      <c r="C6626" s="1">
        <v>1.55089657E8</v>
      </c>
      <c r="D6626" s="1" t="s">
        <v>8</v>
      </c>
      <c r="E6626" s="1">
        <v>21.0</v>
      </c>
      <c r="F6626" s="1" t="s">
        <v>6642</v>
      </c>
      <c r="G6626" s="1">
        <v>0.622824458599</v>
      </c>
    </row>
    <row r="6627" ht="15.75" customHeight="1">
      <c r="A6627" s="1" t="str">
        <f t="shared" si="557"/>
        <v>INSIG1</v>
      </c>
      <c r="B6627" s="1" t="s">
        <v>715</v>
      </c>
      <c r="C6627" s="1">
        <v>1.55089575E8</v>
      </c>
      <c r="D6627" s="1" t="s">
        <v>8</v>
      </c>
      <c r="E6627" s="1">
        <v>22.0</v>
      </c>
      <c r="F6627" s="1" t="s">
        <v>6643</v>
      </c>
      <c r="G6627" s="1">
        <v>0.580695639158</v>
      </c>
    </row>
    <row r="6628" ht="15.75" customHeight="1">
      <c r="A6628" s="1" t="str">
        <f t="shared" si="557"/>
        <v>INSIG1</v>
      </c>
      <c r="B6628" s="1" t="s">
        <v>715</v>
      </c>
      <c r="C6628" s="1">
        <v>1.55089553E8</v>
      </c>
      <c r="D6628" s="1" t="s">
        <v>8</v>
      </c>
      <c r="E6628" s="1">
        <v>24.0</v>
      </c>
      <c r="F6628" s="1" t="s">
        <v>6644</v>
      </c>
      <c r="G6628" s="1">
        <v>0.393279895808</v>
      </c>
    </row>
    <row r="6629" ht="15.75" customHeight="1">
      <c r="A6629" s="1" t="str">
        <f t="shared" si="557"/>
        <v>INSIG1</v>
      </c>
      <c r="B6629" s="1" t="s">
        <v>715</v>
      </c>
      <c r="C6629" s="1">
        <v>1.55089545E8</v>
      </c>
      <c r="D6629" s="1" t="s">
        <v>8</v>
      </c>
      <c r="E6629" s="1">
        <v>22.0</v>
      </c>
      <c r="F6629" s="1" t="s">
        <v>6645</v>
      </c>
      <c r="G6629" s="1">
        <v>0.397309560922</v>
      </c>
    </row>
    <row r="6630" ht="15.75" customHeight="1">
      <c r="A6630" s="1" t="str">
        <f t="shared" si="557"/>
        <v>INSIG1</v>
      </c>
      <c r="B6630" s="1" t="s">
        <v>715</v>
      </c>
      <c r="C6630" s="1">
        <v>1.55089737E8</v>
      </c>
      <c r="D6630" s="1" t="s">
        <v>14</v>
      </c>
      <c r="E6630" s="1">
        <v>24.0</v>
      </c>
      <c r="F6630" s="1" t="s">
        <v>6646</v>
      </c>
      <c r="G6630" s="1">
        <v>1.19679782266</v>
      </c>
    </row>
    <row r="6631" ht="15.75" customHeight="1">
      <c r="A6631" s="1" t="str">
        <f t="shared" si="557"/>
        <v>INSIG1</v>
      </c>
      <c r="B6631" s="1" t="s">
        <v>715</v>
      </c>
      <c r="C6631" s="1">
        <v>1.55089768E8</v>
      </c>
      <c r="D6631" s="1" t="s">
        <v>14</v>
      </c>
      <c r="E6631" s="1">
        <v>24.0</v>
      </c>
      <c r="F6631" s="1" t="s">
        <v>6647</v>
      </c>
      <c r="G6631" s="1">
        <v>0.074691152362</v>
      </c>
    </row>
    <row r="6632" ht="15.75" customHeight="1">
      <c r="A6632" s="1" t="str">
        <f t="shared" ref="A6632:A6656" si="558">"INTS12"</f>
        <v>INTS12</v>
      </c>
      <c r="B6632" s="1" t="s">
        <v>87</v>
      </c>
      <c r="C6632" s="1">
        <v>1.06629737E8</v>
      </c>
      <c r="D6632" s="1" t="s">
        <v>14</v>
      </c>
      <c r="E6632" s="1">
        <v>24.0</v>
      </c>
      <c r="F6632" s="1" t="s">
        <v>6648</v>
      </c>
      <c r="G6632" s="1">
        <v>0.122931770125</v>
      </c>
    </row>
    <row r="6633" ht="15.75" customHeight="1">
      <c r="A6633" s="1" t="str">
        <f t="shared" si="558"/>
        <v>INTS12</v>
      </c>
      <c r="B6633" s="1" t="s">
        <v>87</v>
      </c>
      <c r="C6633" s="1">
        <v>1.06629841E8</v>
      </c>
      <c r="D6633" s="1" t="s">
        <v>14</v>
      </c>
      <c r="E6633" s="1">
        <v>24.0</v>
      </c>
      <c r="F6633" s="1" t="s">
        <v>6649</v>
      </c>
      <c r="G6633" s="1">
        <v>1.1026634403</v>
      </c>
    </row>
    <row r="6634" ht="15.75" customHeight="1">
      <c r="A6634" s="1" t="str">
        <f t="shared" si="558"/>
        <v>INTS12</v>
      </c>
      <c r="B6634" s="1" t="s">
        <v>87</v>
      </c>
      <c r="C6634" s="1">
        <v>1.06630293E8</v>
      </c>
      <c r="D6634" s="1" t="s">
        <v>14</v>
      </c>
      <c r="E6634" s="1">
        <v>26.0</v>
      </c>
      <c r="F6634" s="1" t="s">
        <v>6650</v>
      </c>
      <c r="G6634" s="1">
        <v>-0.213391089445</v>
      </c>
    </row>
    <row r="6635" ht="15.75" customHeight="1">
      <c r="A6635" s="1" t="str">
        <f t="shared" si="558"/>
        <v>INTS12</v>
      </c>
      <c r="B6635" s="1" t="s">
        <v>87</v>
      </c>
      <c r="C6635" s="1">
        <v>1.06630287E8</v>
      </c>
      <c r="D6635" s="1" t="s">
        <v>14</v>
      </c>
      <c r="E6635" s="1">
        <v>26.0</v>
      </c>
      <c r="F6635" s="1" t="s">
        <v>6651</v>
      </c>
      <c r="G6635" s="1">
        <v>-0.153379244833</v>
      </c>
    </row>
    <row r="6636" ht="15.75" customHeight="1">
      <c r="A6636" s="1" t="str">
        <f t="shared" si="558"/>
        <v>INTS12</v>
      </c>
      <c r="B6636" s="1" t="s">
        <v>87</v>
      </c>
      <c r="C6636" s="1">
        <v>1.06630276E8</v>
      </c>
      <c r="D6636" s="1" t="s">
        <v>14</v>
      </c>
      <c r="E6636" s="1">
        <v>26.0</v>
      </c>
      <c r="F6636" s="1" t="s">
        <v>6652</v>
      </c>
      <c r="G6636" s="1">
        <v>0.124246646034</v>
      </c>
    </row>
    <row r="6637" ht="15.75" customHeight="1">
      <c r="A6637" s="1" t="str">
        <f t="shared" si="558"/>
        <v>INTS12</v>
      </c>
      <c r="B6637" s="1" t="s">
        <v>87</v>
      </c>
      <c r="C6637" s="1">
        <v>1.06630189E8</v>
      </c>
      <c r="D6637" s="1" t="s">
        <v>14</v>
      </c>
      <c r="E6637" s="1">
        <v>23.0</v>
      </c>
      <c r="F6637" s="1" t="s">
        <v>6653</v>
      </c>
      <c r="G6637" s="1">
        <v>-0.0197203361404</v>
      </c>
    </row>
    <row r="6638" ht="15.75" customHeight="1">
      <c r="A6638" s="1" t="str">
        <f t="shared" si="558"/>
        <v>INTS12</v>
      </c>
      <c r="B6638" s="1" t="s">
        <v>87</v>
      </c>
      <c r="C6638" s="1">
        <v>1.06629863E8</v>
      </c>
      <c r="D6638" s="1" t="s">
        <v>14</v>
      </c>
      <c r="E6638" s="1">
        <v>24.0</v>
      </c>
      <c r="F6638" s="1" t="s">
        <v>6654</v>
      </c>
      <c r="G6638" s="1">
        <v>0.126811754542</v>
      </c>
    </row>
    <row r="6639" ht="15.75" customHeight="1">
      <c r="A6639" s="1" t="str">
        <f t="shared" si="558"/>
        <v>INTS12</v>
      </c>
      <c r="B6639" s="1" t="s">
        <v>87</v>
      </c>
      <c r="C6639" s="1">
        <v>1.06629802E8</v>
      </c>
      <c r="D6639" s="1" t="s">
        <v>8</v>
      </c>
      <c r="E6639" s="1">
        <v>24.0</v>
      </c>
      <c r="F6639" s="1" t="s">
        <v>6655</v>
      </c>
      <c r="G6639" s="1">
        <v>1.28562386666</v>
      </c>
    </row>
    <row r="6640" ht="15.75" customHeight="1">
      <c r="A6640" s="1" t="str">
        <f t="shared" si="558"/>
        <v>INTS12</v>
      </c>
      <c r="B6640" s="1" t="s">
        <v>87</v>
      </c>
      <c r="C6640" s="1">
        <v>1.06629052E8</v>
      </c>
      <c r="D6640" s="1" t="s">
        <v>8</v>
      </c>
      <c r="E6640" s="1">
        <v>28.0</v>
      </c>
      <c r="F6640" s="1" t="s">
        <v>6656</v>
      </c>
      <c r="G6640" s="1">
        <v>0.476193586135</v>
      </c>
    </row>
    <row r="6641" ht="15.75" customHeight="1">
      <c r="A6641" s="1" t="str">
        <f t="shared" si="558"/>
        <v>INTS12</v>
      </c>
      <c r="B6641" s="1" t="s">
        <v>87</v>
      </c>
      <c r="C6641" s="1">
        <v>1.06629059E8</v>
      </c>
      <c r="D6641" s="1" t="s">
        <v>8</v>
      </c>
      <c r="E6641" s="1">
        <v>25.0</v>
      </c>
      <c r="F6641" s="1" t="s">
        <v>6657</v>
      </c>
      <c r="G6641" s="1">
        <v>-0.0193097488373</v>
      </c>
    </row>
    <row r="6642" ht="15.75" customHeight="1">
      <c r="A6642" s="1" t="str">
        <f t="shared" si="558"/>
        <v>INTS12</v>
      </c>
      <c r="B6642" s="1" t="s">
        <v>87</v>
      </c>
      <c r="C6642" s="1">
        <v>1.0662907E8</v>
      </c>
      <c r="D6642" s="1" t="s">
        <v>8</v>
      </c>
      <c r="E6642" s="1">
        <v>26.0</v>
      </c>
      <c r="F6642" s="1" t="s">
        <v>6658</v>
      </c>
      <c r="G6642" s="1">
        <v>-0.354201153413</v>
      </c>
    </row>
    <row r="6643" ht="15.75" customHeight="1">
      <c r="A6643" s="1" t="str">
        <f t="shared" si="558"/>
        <v>INTS12</v>
      </c>
      <c r="B6643" s="1" t="s">
        <v>87</v>
      </c>
      <c r="C6643" s="1">
        <v>1.06629095E8</v>
      </c>
      <c r="D6643" s="1" t="s">
        <v>8</v>
      </c>
      <c r="E6643" s="1">
        <v>24.0</v>
      </c>
      <c r="F6643" s="1" t="s">
        <v>6659</v>
      </c>
      <c r="G6643" s="1">
        <v>-0.0571336857339</v>
      </c>
    </row>
    <row r="6644" ht="15.75" customHeight="1">
      <c r="A6644" s="1" t="str">
        <f t="shared" si="558"/>
        <v>INTS12</v>
      </c>
      <c r="B6644" s="1" t="s">
        <v>87</v>
      </c>
      <c r="C6644" s="1">
        <v>1.0662912E8</v>
      </c>
      <c r="D6644" s="1" t="s">
        <v>8</v>
      </c>
      <c r="E6644" s="1">
        <v>26.0</v>
      </c>
      <c r="F6644" s="1" t="s">
        <v>6660</v>
      </c>
      <c r="G6644" s="1">
        <v>0.112492715532</v>
      </c>
    </row>
    <row r="6645" ht="15.75" customHeight="1">
      <c r="A6645" s="1" t="str">
        <f t="shared" si="558"/>
        <v>INTS12</v>
      </c>
      <c r="B6645" s="1" t="s">
        <v>87</v>
      </c>
      <c r="C6645" s="1">
        <v>1.06628981E8</v>
      </c>
      <c r="D6645" s="1" t="s">
        <v>8</v>
      </c>
      <c r="E6645" s="1">
        <v>25.0</v>
      </c>
      <c r="F6645" s="1" t="s">
        <v>6661</v>
      </c>
      <c r="G6645" s="1">
        <v>0.0600907359912</v>
      </c>
    </row>
    <row r="6646" ht="15.75" customHeight="1">
      <c r="A6646" s="1" t="str">
        <f t="shared" si="558"/>
        <v>INTS12</v>
      </c>
      <c r="B6646" s="1" t="s">
        <v>87</v>
      </c>
      <c r="C6646" s="1">
        <v>1.06629579E8</v>
      </c>
      <c r="D6646" s="1" t="s">
        <v>8</v>
      </c>
      <c r="E6646" s="1">
        <v>24.0</v>
      </c>
      <c r="F6646" s="1" t="s">
        <v>6662</v>
      </c>
      <c r="G6646" s="1">
        <v>0.411089917549</v>
      </c>
    </row>
    <row r="6647" ht="15.75" customHeight="1">
      <c r="A6647" s="1" t="str">
        <f t="shared" si="558"/>
        <v>INTS12</v>
      </c>
      <c r="B6647" s="1" t="s">
        <v>87</v>
      </c>
      <c r="C6647" s="1">
        <v>1.06629183E8</v>
      </c>
      <c r="D6647" s="1" t="s">
        <v>14</v>
      </c>
      <c r="E6647" s="1">
        <v>26.0</v>
      </c>
      <c r="F6647" s="1" t="s">
        <v>6663</v>
      </c>
      <c r="G6647" s="1">
        <v>-0.377288961038</v>
      </c>
    </row>
    <row r="6648" ht="15.75" customHeight="1">
      <c r="A6648" s="1" t="str">
        <f t="shared" si="558"/>
        <v>INTS12</v>
      </c>
      <c r="B6648" s="1" t="s">
        <v>87</v>
      </c>
      <c r="C6648" s="1">
        <v>1.0662917E8</v>
      </c>
      <c r="D6648" s="1" t="s">
        <v>8</v>
      </c>
      <c r="E6648" s="1">
        <v>25.0</v>
      </c>
      <c r="F6648" s="1" t="s">
        <v>6664</v>
      </c>
      <c r="G6648" s="1">
        <v>0.081656584759</v>
      </c>
    </row>
    <row r="6649" ht="15.75" customHeight="1">
      <c r="A6649" s="1" t="str">
        <f t="shared" si="558"/>
        <v>INTS12</v>
      </c>
      <c r="B6649" s="1" t="s">
        <v>87</v>
      </c>
      <c r="C6649" s="1">
        <v>1.06629019E8</v>
      </c>
      <c r="D6649" s="1" t="s">
        <v>14</v>
      </c>
      <c r="E6649" s="1">
        <v>24.0</v>
      </c>
      <c r="F6649" s="1" t="s">
        <v>6665</v>
      </c>
      <c r="G6649" s="1">
        <v>0.14115879049</v>
      </c>
    </row>
    <row r="6650" ht="15.75" customHeight="1">
      <c r="A6650" s="1" t="str">
        <f t="shared" si="558"/>
        <v>INTS12</v>
      </c>
      <c r="B6650" s="1" t="s">
        <v>87</v>
      </c>
      <c r="C6650" s="1">
        <v>1.0663016E8</v>
      </c>
      <c r="D6650" s="1" t="s">
        <v>8</v>
      </c>
      <c r="E6650" s="1">
        <v>24.0</v>
      </c>
      <c r="F6650" s="1" t="s">
        <v>6666</v>
      </c>
      <c r="G6650" s="1">
        <v>0.163866476514</v>
      </c>
    </row>
    <row r="6651" ht="15.75" customHeight="1">
      <c r="A6651" s="1" t="str">
        <f t="shared" si="558"/>
        <v>INTS12</v>
      </c>
      <c r="B6651" s="1" t="s">
        <v>87</v>
      </c>
      <c r="C6651" s="1">
        <v>1.06629832E8</v>
      </c>
      <c r="D6651" s="1" t="s">
        <v>14</v>
      </c>
      <c r="E6651" s="1">
        <v>23.0</v>
      </c>
      <c r="F6651" s="1" t="s">
        <v>6667</v>
      </c>
      <c r="G6651" s="1">
        <v>0.36910449773</v>
      </c>
    </row>
    <row r="6652" ht="15.75" customHeight="1">
      <c r="A6652" s="1" t="str">
        <f t="shared" si="558"/>
        <v>INTS12</v>
      </c>
      <c r="B6652" s="1" t="s">
        <v>87</v>
      </c>
      <c r="C6652" s="1">
        <v>1.0662913E8</v>
      </c>
      <c r="D6652" s="1" t="s">
        <v>14</v>
      </c>
      <c r="E6652" s="1">
        <v>28.0</v>
      </c>
      <c r="F6652" s="1" t="s">
        <v>6668</v>
      </c>
      <c r="G6652" s="1">
        <v>-0.211012598488</v>
      </c>
    </row>
    <row r="6653" ht="15.75" customHeight="1">
      <c r="A6653" s="1" t="str">
        <f t="shared" si="558"/>
        <v>INTS12</v>
      </c>
      <c r="B6653" s="1" t="s">
        <v>87</v>
      </c>
      <c r="C6653" s="1">
        <v>1.06629834E8</v>
      </c>
      <c r="D6653" s="1" t="s">
        <v>8</v>
      </c>
      <c r="E6653" s="1">
        <v>23.0</v>
      </c>
      <c r="F6653" s="1" t="s">
        <v>6669</v>
      </c>
      <c r="G6653" s="1">
        <v>0.269687097639</v>
      </c>
    </row>
    <row r="6654" ht="15.75" customHeight="1">
      <c r="A6654" s="1" t="str">
        <f t="shared" si="558"/>
        <v>INTS12</v>
      </c>
      <c r="B6654" s="1" t="s">
        <v>87</v>
      </c>
      <c r="C6654" s="1">
        <v>1.06629705E8</v>
      </c>
      <c r="D6654" s="1" t="s">
        <v>8</v>
      </c>
      <c r="E6654" s="1">
        <v>23.0</v>
      </c>
      <c r="F6654" s="1" t="s">
        <v>6670</v>
      </c>
      <c r="G6654" s="1">
        <v>-0.00264369695001</v>
      </c>
    </row>
    <row r="6655" ht="15.75" customHeight="1">
      <c r="A6655" s="1" t="str">
        <f t="shared" si="558"/>
        <v>INTS12</v>
      </c>
      <c r="B6655" s="1" t="s">
        <v>87</v>
      </c>
      <c r="C6655" s="1">
        <v>1.0662966E8</v>
      </c>
      <c r="D6655" s="1" t="s">
        <v>8</v>
      </c>
      <c r="E6655" s="1">
        <v>23.0</v>
      </c>
      <c r="F6655" s="1" t="s">
        <v>6671</v>
      </c>
      <c r="G6655" s="1">
        <v>0.066397396346</v>
      </c>
    </row>
    <row r="6656" ht="15.75" customHeight="1">
      <c r="A6656" s="1" t="str">
        <f t="shared" si="558"/>
        <v>INTS12</v>
      </c>
      <c r="B6656" s="1" t="s">
        <v>87</v>
      </c>
      <c r="C6656" s="1">
        <v>1.0662985E8</v>
      </c>
      <c r="D6656" s="1" t="s">
        <v>8</v>
      </c>
      <c r="E6656" s="1">
        <v>24.0</v>
      </c>
      <c r="F6656" s="1" t="s">
        <v>6672</v>
      </c>
      <c r="G6656" s="1">
        <v>0.611712693033</v>
      </c>
    </row>
    <row r="6657" ht="15.75" customHeight="1">
      <c r="A6657" s="1" t="str">
        <f t="shared" ref="A6657:A6666" si="559">"INTS3"</f>
        <v>INTS3</v>
      </c>
      <c r="B6657" s="1" t="s">
        <v>108</v>
      </c>
      <c r="C6657" s="1">
        <v>1.53700687E8</v>
      </c>
      <c r="D6657" s="1" t="s">
        <v>14</v>
      </c>
      <c r="E6657" s="1">
        <v>24.0</v>
      </c>
      <c r="F6657" s="1" t="s">
        <v>6673</v>
      </c>
      <c r="G6657" s="1">
        <v>1.04586190706</v>
      </c>
    </row>
    <row r="6658" ht="15.75" customHeight="1">
      <c r="A6658" s="1" t="str">
        <f t="shared" si="559"/>
        <v>INTS3</v>
      </c>
      <c r="B6658" s="1" t="s">
        <v>108</v>
      </c>
      <c r="C6658" s="1">
        <v>1.53700538E8</v>
      </c>
      <c r="D6658" s="1" t="s">
        <v>8</v>
      </c>
      <c r="E6658" s="1">
        <v>24.0</v>
      </c>
      <c r="F6658" s="1" t="s">
        <v>6674</v>
      </c>
      <c r="G6658" s="1">
        <v>0.797370080415</v>
      </c>
    </row>
    <row r="6659" ht="15.75" customHeight="1">
      <c r="A6659" s="1" t="str">
        <f t="shared" si="559"/>
        <v>INTS3</v>
      </c>
      <c r="B6659" s="1" t="s">
        <v>108</v>
      </c>
      <c r="C6659" s="1">
        <v>1.53700591E8</v>
      </c>
      <c r="D6659" s="1" t="s">
        <v>8</v>
      </c>
      <c r="E6659" s="1">
        <v>24.0</v>
      </c>
      <c r="F6659" s="1" t="s">
        <v>6675</v>
      </c>
      <c r="G6659" s="1">
        <v>1.12898091998</v>
      </c>
    </row>
    <row r="6660" ht="15.75" customHeight="1">
      <c r="A6660" s="1" t="str">
        <f t="shared" si="559"/>
        <v>INTS3</v>
      </c>
      <c r="B6660" s="1" t="s">
        <v>108</v>
      </c>
      <c r="C6660" s="1">
        <v>1.53700598E8</v>
      </c>
      <c r="D6660" s="1" t="s">
        <v>8</v>
      </c>
      <c r="E6660" s="1">
        <v>24.0</v>
      </c>
      <c r="F6660" s="1" t="s">
        <v>6676</v>
      </c>
      <c r="G6660" s="1">
        <v>0.82515717296</v>
      </c>
    </row>
    <row r="6661" ht="15.75" customHeight="1">
      <c r="A6661" s="1" t="str">
        <f t="shared" si="559"/>
        <v>INTS3</v>
      </c>
      <c r="B6661" s="1" t="s">
        <v>108</v>
      </c>
      <c r="C6661" s="1">
        <v>1.5370062E8</v>
      </c>
      <c r="D6661" s="1" t="s">
        <v>8</v>
      </c>
      <c r="E6661" s="1">
        <v>23.0</v>
      </c>
      <c r="F6661" s="1" t="s">
        <v>6677</v>
      </c>
      <c r="G6661" s="1">
        <v>0.110015343661</v>
      </c>
    </row>
    <row r="6662" ht="15.75" customHeight="1">
      <c r="A6662" s="1" t="str">
        <f t="shared" si="559"/>
        <v>INTS3</v>
      </c>
      <c r="B6662" s="1" t="s">
        <v>108</v>
      </c>
      <c r="C6662" s="1">
        <v>1.53700626E8</v>
      </c>
      <c r="D6662" s="1" t="s">
        <v>8</v>
      </c>
      <c r="E6662" s="1">
        <v>24.0</v>
      </c>
      <c r="F6662" s="1" t="s">
        <v>6678</v>
      </c>
      <c r="G6662" s="1">
        <v>0.661122799125</v>
      </c>
    </row>
    <row r="6663" ht="15.75" customHeight="1">
      <c r="A6663" s="1" t="str">
        <f t="shared" si="559"/>
        <v>INTS3</v>
      </c>
      <c r="B6663" s="1" t="s">
        <v>108</v>
      </c>
      <c r="C6663" s="1">
        <v>1.53700642E8</v>
      </c>
      <c r="D6663" s="1" t="s">
        <v>8</v>
      </c>
      <c r="E6663" s="1">
        <v>24.0</v>
      </c>
      <c r="F6663" s="1" t="s">
        <v>6679</v>
      </c>
      <c r="G6663" s="1">
        <v>0.0727515345541</v>
      </c>
    </row>
    <row r="6664" ht="15.75" customHeight="1">
      <c r="A6664" s="1" t="str">
        <f t="shared" si="559"/>
        <v>INTS3</v>
      </c>
      <c r="B6664" s="1" t="s">
        <v>108</v>
      </c>
      <c r="C6664" s="1">
        <v>1.53700729E8</v>
      </c>
      <c r="D6664" s="1" t="s">
        <v>8</v>
      </c>
      <c r="E6664" s="1">
        <v>24.0</v>
      </c>
      <c r="F6664" s="1" t="s">
        <v>6680</v>
      </c>
      <c r="G6664" s="1">
        <v>-0.0555868178235</v>
      </c>
    </row>
    <row r="6665" ht="15.75" customHeight="1">
      <c r="A6665" s="1" t="str">
        <f t="shared" si="559"/>
        <v>INTS3</v>
      </c>
      <c r="B6665" s="1" t="s">
        <v>108</v>
      </c>
      <c r="C6665" s="1">
        <v>1.53700635E8</v>
      </c>
      <c r="D6665" s="1" t="s">
        <v>14</v>
      </c>
      <c r="E6665" s="1">
        <v>23.0</v>
      </c>
      <c r="F6665" s="1" t="s">
        <v>6681</v>
      </c>
      <c r="G6665" s="1">
        <v>0.687804744995</v>
      </c>
    </row>
    <row r="6666" ht="15.75" customHeight="1">
      <c r="A6666" s="1" t="str">
        <f t="shared" si="559"/>
        <v>INTS3</v>
      </c>
      <c r="B6666" s="1" t="s">
        <v>108</v>
      </c>
      <c r="C6666" s="1">
        <v>1.53700808E8</v>
      </c>
      <c r="D6666" s="1" t="s">
        <v>14</v>
      </c>
      <c r="E6666" s="1">
        <v>24.0</v>
      </c>
      <c r="F6666" s="1" t="s">
        <v>6682</v>
      </c>
      <c r="G6666" s="1">
        <v>0.0537158107014</v>
      </c>
    </row>
    <row r="6667" ht="15.75" customHeight="1">
      <c r="A6667" s="1" t="str">
        <f t="shared" ref="A6667:A6682" si="560">"INTS4"</f>
        <v>INTS4</v>
      </c>
      <c r="B6667" s="1" t="s">
        <v>328</v>
      </c>
      <c r="C6667" s="1">
        <v>7.7705593E7</v>
      </c>
      <c r="D6667" s="1" t="s">
        <v>8</v>
      </c>
      <c r="E6667" s="1">
        <v>24.0</v>
      </c>
      <c r="F6667" s="1" t="s">
        <v>6683</v>
      </c>
      <c r="G6667" s="1">
        <v>-0.00427795619704</v>
      </c>
    </row>
    <row r="6668" ht="15.75" customHeight="1">
      <c r="A6668" s="1" t="str">
        <f t="shared" si="560"/>
        <v>INTS4</v>
      </c>
      <c r="B6668" s="1" t="s">
        <v>328</v>
      </c>
      <c r="C6668" s="1">
        <v>7.7705599E7</v>
      </c>
      <c r="D6668" s="1" t="s">
        <v>8</v>
      </c>
      <c r="E6668" s="1">
        <v>23.0</v>
      </c>
      <c r="F6668" s="1" t="s">
        <v>6684</v>
      </c>
      <c r="G6668" s="1">
        <v>0.0187542454759</v>
      </c>
    </row>
    <row r="6669" ht="15.75" customHeight="1">
      <c r="A6669" s="1" t="str">
        <f t="shared" si="560"/>
        <v>INTS4</v>
      </c>
      <c r="B6669" s="1" t="s">
        <v>328</v>
      </c>
      <c r="C6669" s="1">
        <v>7.7705599E7</v>
      </c>
      <c r="D6669" s="1" t="s">
        <v>8</v>
      </c>
      <c r="E6669" s="1">
        <v>24.0</v>
      </c>
      <c r="F6669" s="1" t="s">
        <v>6685</v>
      </c>
      <c r="G6669" s="1">
        <v>-0.018594771316</v>
      </c>
    </row>
    <row r="6670" ht="15.75" customHeight="1">
      <c r="A6670" s="1" t="str">
        <f t="shared" si="560"/>
        <v>INTS4</v>
      </c>
      <c r="B6670" s="1" t="s">
        <v>328</v>
      </c>
      <c r="C6670" s="1">
        <v>7.7705701E7</v>
      </c>
      <c r="D6670" s="1" t="s">
        <v>14</v>
      </c>
      <c r="E6670" s="1">
        <v>23.0</v>
      </c>
      <c r="F6670" s="1" t="s">
        <v>6686</v>
      </c>
      <c r="G6670" s="1">
        <v>0.728017887004</v>
      </c>
    </row>
    <row r="6671" ht="15.75" customHeight="1">
      <c r="A6671" s="1" t="str">
        <f t="shared" si="560"/>
        <v>INTS4</v>
      </c>
      <c r="B6671" s="1" t="s">
        <v>328</v>
      </c>
      <c r="C6671" s="1">
        <v>7.770555E7</v>
      </c>
      <c r="D6671" s="1" t="s">
        <v>8</v>
      </c>
      <c r="E6671" s="1">
        <v>23.0</v>
      </c>
      <c r="F6671" s="1" t="s">
        <v>6687</v>
      </c>
      <c r="G6671" s="1">
        <v>0.153848176857</v>
      </c>
    </row>
    <row r="6672" ht="15.75" customHeight="1">
      <c r="A6672" s="1" t="str">
        <f t="shared" si="560"/>
        <v>INTS4</v>
      </c>
      <c r="B6672" s="1" t="s">
        <v>328</v>
      </c>
      <c r="C6672" s="1">
        <v>7.770555E7</v>
      </c>
      <c r="D6672" s="1" t="s">
        <v>8</v>
      </c>
      <c r="E6672" s="1">
        <v>24.0</v>
      </c>
      <c r="F6672" s="1" t="s">
        <v>6688</v>
      </c>
      <c r="G6672" s="1">
        <v>0.210351747987</v>
      </c>
    </row>
    <row r="6673" ht="15.75" customHeight="1">
      <c r="A6673" s="1" t="str">
        <f t="shared" si="560"/>
        <v>INTS4</v>
      </c>
      <c r="B6673" s="1" t="s">
        <v>328</v>
      </c>
      <c r="C6673" s="1">
        <v>7.7705597E7</v>
      </c>
      <c r="D6673" s="1" t="s">
        <v>14</v>
      </c>
      <c r="E6673" s="1">
        <v>22.0</v>
      </c>
      <c r="F6673" s="1" t="s">
        <v>6689</v>
      </c>
      <c r="G6673" s="1">
        <v>0.191118346001</v>
      </c>
    </row>
    <row r="6674" ht="15.75" customHeight="1">
      <c r="A6674" s="1" t="str">
        <f t="shared" si="560"/>
        <v>INTS4</v>
      </c>
      <c r="B6674" s="1" t="s">
        <v>328</v>
      </c>
      <c r="C6674" s="1">
        <v>7.7705597E7</v>
      </c>
      <c r="D6674" s="1" t="s">
        <v>14</v>
      </c>
      <c r="E6674" s="1">
        <v>23.0</v>
      </c>
      <c r="F6674" s="1" t="s">
        <v>6690</v>
      </c>
      <c r="G6674" s="1">
        <v>0.232337880509</v>
      </c>
    </row>
    <row r="6675" ht="15.75" customHeight="1">
      <c r="A6675" s="1" t="str">
        <f t="shared" si="560"/>
        <v>INTS4</v>
      </c>
      <c r="B6675" s="1" t="s">
        <v>328</v>
      </c>
      <c r="C6675" s="1">
        <v>7.7705624E7</v>
      </c>
      <c r="D6675" s="1" t="s">
        <v>8</v>
      </c>
      <c r="E6675" s="1">
        <v>24.0</v>
      </c>
      <c r="F6675" s="1" t="s">
        <v>6691</v>
      </c>
      <c r="G6675" s="1">
        <v>0.193064854629</v>
      </c>
    </row>
    <row r="6676" ht="15.75" customHeight="1">
      <c r="A6676" s="1" t="str">
        <f t="shared" si="560"/>
        <v>INTS4</v>
      </c>
      <c r="B6676" s="1" t="s">
        <v>328</v>
      </c>
      <c r="C6676" s="1">
        <v>7.7705547E7</v>
      </c>
      <c r="D6676" s="1" t="s">
        <v>14</v>
      </c>
      <c r="E6676" s="1">
        <v>25.0</v>
      </c>
      <c r="F6676" s="1" t="s">
        <v>6692</v>
      </c>
      <c r="G6676" s="1">
        <v>0.029377038973</v>
      </c>
    </row>
    <row r="6677" ht="15.75" customHeight="1">
      <c r="A6677" s="1" t="str">
        <f t="shared" si="560"/>
        <v>INTS4</v>
      </c>
      <c r="B6677" s="1" t="s">
        <v>328</v>
      </c>
      <c r="C6677" s="1">
        <v>7.7705773E7</v>
      </c>
      <c r="D6677" s="1" t="s">
        <v>14</v>
      </c>
      <c r="E6677" s="1">
        <v>24.0</v>
      </c>
      <c r="F6677" s="1" t="s">
        <v>6693</v>
      </c>
      <c r="G6677" s="1">
        <v>0.218898530396</v>
      </c>
    </row>
    <row r="6678" ht="15.75" customHeight="1">
      <c r="A6678" s="1" t="str">
        <f t="shared" si="560"/>
        <v>INTS4</v>
      </c>
      <c r="B6678" s="1" t="s">
        <v>328</v>
      </c>
      <c r="C6678" s="1">
        <v>7.7705665E7</v>
      </c>
      <c r="D6678" s="1" t="s">
        <v>8</v>
      </c>
      <c r="E6678" s="1">
        <v>22.0</v>
      </c>
      <c r="F6678" s="1" t="s">
        <v>6694</v>
      </c>
      <c r="G6678" s="1">
        <v>1.24723499808</v>
      </c>
    </row>
    <row r="6679" ht="15.75" customHeight="1">
      <c r="A6679" s="1" t="str">
        <f t="shared" si="560"/>
        <v>INTS4</v>
      </c>
      <c r="B6679" s="1" t="s">
        <v>328</v>
      </c>
      <c r="C6679" s="1">
        <v>7.770562E7</v>
      </c>
      <c r="D6679" s="1" t="s">
        <v>8</v>
      </c>
      <c r="E6679" s="1">
        <v>24.0</v>
      </c>
      <c r="F6679" s="1" t="s">
        <v>6695</v>
      </c>
      <c r="G6679" s="1">
        <v>0.0242418530111</v>
      </c>
    </row>
    <row r="6680" ht="15.75" customHeight="1">
      <c r="A6680" s="1" t="str">
        <f t="shared" si="560"/>
        <v>INTS4</v>
      </c>
      <c r="B6680" s="1" t="s">
        <v>328</v>
      </c>
      <c r="C6680" s="1">
        <v>7.7705725E7</v>
      </c>
      <c r="D6680" s="1" t="s">
        <v>14</v>
      </c>
      <c r="E6680" s="1">
        <v>25.0</v>
      </c>
      <c r="F6680" s="1" t="s">
        <v>6696</v>
      </c>
      <c r="G6680" s="1">
        <v>0.216046811028</v>
      </c>
    </row>
    <row r="6681" ht="15.75" customHeight="1">
      <c r="A6681" s="1" t="str">
        <f t="shared" si="560"/>
        <v>INTS4</v>
      </c>
      <c r="B6681" s="1" t="s">
        <v>328</v>
      </c>
      <c r="C6681" s="1">
        <v>7.7705772E7</v>
      </c>
      <c r="D6681" s="1" t="s">
        <v>14</v>
      </c>
      <c r="E6681" s="1">
        <v>23.0</v>
      </c>
      <c r="F6681" s="1" t="s">
        <v>6697</v>
      </c>
      <c r="G6681" s="1">
        <v>0.0886099557772</v>
      </c>
    </row>
    <row r="6682" ht="15.75" customHeight="1">
      <c r="A6682" s="1" t="str">
        <f t="shared" si="560"/>
        <v>INTS4</v>
      </c>
      <c r="B6682" s="1" t="s">
        <v>328</v>
      </c>
      <c r="C6682" s="1">
        <v>7.7705685E7</v>
      </c>
      <c r="D6682" s="1" t="s">
        <v>8</v>
      </c>
      <c r="E6682" s="1">
        <v>24.0</v>
      </c>
      <c r="F6682" s="1" t="s">
        <v>6698</v>
      </c>
      <c r="G6682" s="1">
        <v>1.02474711492</v>
      </c>
    </row>
    <row r="6683" ht="15.75" customHeight="1">
      <c r="A6683" s="1" t="str">
        <f t="shared" ref="A6683:A6692" si="561">"INTS5"</f>
        <v>INTS5</v>
      </c>
      <c r="B6683" s="1" t="s">
        <v>328</v>
      </c>
      <c r="C6683" s="1">
        <v>6.2420695E7</v>
      </c>
      <c r="D6683" s="1" t="s">
        <v>8</v>
      </c>
      <c r="E6683" s="1">
        <v>24.0</v>
      </c>
      <c r="F6683" s="1" t="s">
        <v>6699</v>
      </c>
      <c r="G6683" s="1">
        <v>1.57099380047</v>
      </c>
    </row>
    <row r="6684" ht="15.75" customHeight="1">
      <c r="A6684" s="1" t="str">
        <f t="shared" si="561"/>
        <v>INTS5</v>
      </c>
      <c r="B6684" s="1" t="s">
        <v>328</v>
      </c>
      <c r="C6684" s="1">
        <v>6.2420613E7</v>
      </c>
      <c r="D6684" s="1" t="s">
        <v>14</v>
      </c>
      <c r="E6684" s="1">
        <v>24.0</v>
      </c>
      <c r="F6684" s="1" t="s">
        <v>6700</v>
      </c>
      <c r="G6684" s="1">
        <v>0.227951435494</v>
      </c>
    </row>
    <row r="6685" ht="15.75" customHeight="1">
      <c r="A6685" s="1" t="str">
        <f t="shared" si="561"/>
        <v>INTS5</v>
      </c>
      <c r="B6685" s="1" t="s">
        <v>328</v>
      </c>
      <c r="C6685" s="1">
        <v>6.2420602E7</v>
      </c>
      <c r="D6685" s="1" t="s">
        <v>14</v>
      </c>
      <c r="E6685" s="1">
        <v>23.0</v>
      </c>
      <c r="F6685" s="1" t="s">
        <v>6701</v>
      </c>
      <c r="G6685" s="1">
        <v>0.205971873687</v>
      </c>
    </row>
    <row r="6686" ht="15.75" customHeight="1">
      <c r="A6686" s="1" t="str">
        <f t="shared" si="561"/>
        <v>INTS5</v>
      </c>
      <c r="B6686" s="1" t="s">
        <v>328</v>
      </c>
      <c r="C6686" s="1">
        <v>6.2420512E7</v>
      </c>
      <c r="D6686" s="1" t="s">
        <v>14</v>
      </c>
      <c r="E6686" s="1">
        <v>24.0</v>
      </c>
      <c r="F6686" s="1" t="s">
        <v>6702</v>
      </c>
      <c r="G6686" s="1">
        <v>0.449200832504</v>
      </c>
    </row>
    <row r="6687" ht="15.75" customHeight="1">
      <c r="A6687" s="1" t="str">
        <f t="shared" si="561"/>
        <v>INTS5</v>
      </c>
      <c r="B6687" s="1" t="s">
        <v>328</v>
      </c>
      <c r="C6687" s="1">
        <v>6.2420568E7</v>
      </c>
      <c r="D6687" s="1" t="s">
        <v>14</v>
      </c>
      <c r="E6687" s="1">
        <v>24.0</v>
      </c>
      <c r="F6687" s="1" t="s">
        <v>6703</v>
      </c>
      <c r="G6687" s="1">
        <v>0.439792386663</v>
      </c>
    </row>
    <row r="6688" ht="15.75" customHeight="1">
      <c r="A6688" s="1" t="str">
        <f t="shared" si="561"/>
        <v>INTS5</v>
      </c>
      <c r="B6688" s="1" t="s">
        <v>328</v>
      </c>
      <c r="C6688" s="1">
        <v>6.2420653E7</v>
      </c>
      <c r="D6688" s="1" t="s">
        <v>14</v>
      </c>
      <c r="E6688" s="1">
        <v>24.0</v>
      </c>
      <c r="F6688" s="1" t="s">
        <v>6704</v>
      </c>
      <c r="G6688" s="1">
        <v>0.0505580735977</v>
      </c>
    </row>
    <row r="6689" ht="15.75" customHeight="1">
      <c r="A6689" s="1" t="str">
        <f t="shared" si="561"/>
        <v>INTS5</v>
      </c>
      <c r="B6689" s="1" t="s">
        <v>328</v>
      </c>
      <c r="C6689" s="1">
        <v>6.2420821E7</v>
      </c>
      <c r="D6689" s="1" t="s">
        <v>14</v>
      </c>
      <c r="E6689" s="1">
        <v>24.0</v>
      </c>
      <c r="F6689" s="1" t="s">
        <v>6705</v>
      </c>
      <c r="G6689" s="1">
        <v>0.373600526091</v>
      </c>
    </row>
    <row r="6690" ht="15.75" customHeight="1">
      <c r="A6690" s="1" t="str">
        <f t="shared" si="561"/>
        <v>INTS5</v>
      </c>
      <c r="B6690" s="1" t="s">
        <v>328</v>
      </c>
      <c r="C6690" s="1">
        <v>6.24205E7</v>
      </c>
      <c r="D6690" s="1" t="s">
        <v>8</v>
      </c>
      <c r="E6690" s="1">
        <v>24.0</v>
      </c>
      <c r="F6690" s="1" t="s">
        <v>6706</v>
      </c>
      <c r="G6690" s="1">
        <v>0.221116110984</v>
      </c>
    </row>
    <row r="6691" ht="15.75" customHeight="1">
      <c r="A6691" s="1" t="str">
        <f t="shared" si="561"/>
        <v>INTS5</v>
      </c>
      <c r="B6691" s="1" t="s">
        <v>328</v>
      </c>
      <c r="C6691" s="1">
        <v>6.2420589E7</v>
      </c>
      <c r="D6691" s="1" t="s">
        <v>14</v>
      </c>
      <c r="E6691" s="1">
        <v>22.0</v>
      </c>
      <c r="F6691" s="1" t="s">
        <v>6707</v>
      </c>
      <c r="G6691" s="1">
        <v>0.486941473833</v>
      </c>
    </row>
    <row r="6692" ht="15.75" customHeight="1">
      <c r="A6692" s="1" t="str">
        <f t="shared" si="561"/>
        <v>INTS5</v>
      </c>
      <c r="B6692" s="1" t="s">
        <v>328</v>
      </c>
      <c r="C6692" s="1">
        <v>6.2420558E7</v>
      </c>
      <c r="D6692" s="1" t="s">
        <v>14</v>
      </c>
      <c r="E6692" s="1">
        <v>24.0</v>
      </c>
      <c r="F6692" s="1" t="s">
        <v>6708</v>
      </c>
      <c r="G6692" s="1">
        <v>0.942064725697</v>
      </c>
    </row>
    <row r="6693" ht="15.75" customHeight="1">
      <c r="A6693" s="1" t="str">
        <f t="shared" ref="A6693:A6702" si="562">"INTS8"</f>
        <v>INTS8</v>
      </c>
      <c r="B6693" s="1" t="s">
        <v>779</v>
      </c>
      <c r="C6693" s="1">
        <v>9.5835636E7</v>
      </c>
      <c r="D6693" s="1" t="s">
        <v>14</v>
      </c>
      <c r="E6693" s="1">
        <v>24.0</v>
      </c>
      <c r="F6693" s="1" t="s">
        <v>6709</v>
      </c>
      <c r="G6693" s="1">
        <v>0.00519106825681</v>
      </c>
    </row>
    <row r="6694" ht="15.75" customHeight="1">
      <c r="A6694" s="1" t="str">
        <f t="shared" si="562"/>
        <v>INTS8</v>
      </c>
      <c r="B6694" s="1" t="s">
        <v>779</v>
      </c>
      <c r="C6694" s="1">
        <v>9.5835552E7</v>
      </c>
      <c r="D6694" s="1" t="s">
        <v>14</v>
      </c>
      <c r="E6694" s="1">
        <v>22.0</v>
      </c>
      <c r="F6694" s="1" t="s">
        <v>6710</v>
      </c>
      <c r="G6694" s="1">
        <v>0.900356424902</v>
      </c>
    </row>
    <row r="6695" ht="15.75" customHeight="1">
      <c r="A6695" s="1" t="str">
        <f t="shared" si="562"/>
        <v>INTS8</v>
      </c>
      <c r="B6695" s="1" t="s">
        <v>779</v>
      </c>
      <c r="C6695" s="1">
        <v>9.5835812E7</v>
      </c>
      <c r="D6695" s="1" t="s">
        <v>14</v>
      </c>
      <c r="E6695" s="1">
        <v>24.0</v>
      </c>
      <c r="F6695" s="1" t="s">
        <v>6711</v>
      </c>
      <c r="G6695" s="1">
        <v>0.0994453019917</v>
      </c>
    </row>
    <row r="6696" ht="15.75" customHeight="1">
      <c r="A6696" s="1" t="str">
        <f t="shared" si="562"/>
        <v>INTS8</v>
      </c>
      <c r="B6696" s="1" t="s">
        <v>779</v>
      </c>
      <c r="C6696" s="1">
        <v>9.5835801E7</v>
      </c>
      <c r="D6696" s="1" t="s">
        <v>8</v>
      </c>
      <c r="E6696" s="1">
        <v>23.0</v>
      </c>
      <c r="F6696" s="1" t="s">
        <v>6712</v>
      </c>
      <c r="G6696" s="1">
        <v>0.0873259517138</v>
      </c>
    </row>
    <row r="6697" ht="15.75" customHeight="1">
      <c r="A6697" s="1" t="str">
        <f t="shared" si="562"/>
        <v>INTS8</v>
      </c>
      <c r="B6697" s="1" t="s">
        <v>779</v>
      </c>
      <c r="C6697" s="1">
        <v>9.5835632E7</v>
      </c>
      <c r="D6697" s="1" t="s">
        <v>8</v>
      </c>
      <c r="E6697" s="1">
        <v>24.0</v>
      </c>
      <c r="F6697" s="1" t="s">
        <v>6713</v>
      </c>
      <c r="G6697" s="1">
        <v>0.0397281948213</v>
      </c>
    </row>
    <row r="6698" ht="15.75" customHeight="1">
      <c r="A6698" s="1" t="str">
        <f t="shared" si="562"/>
        <v>INTS8</v>
      </c>
      <c r="B6698" s="1" t="s">
        <v>779</v>
      </c>
      <c r="C6698" s="1">
        <v>9.5835568E7</v>
      </c>
      <c r="D6698" s="1" t="s">
        <v>8</v>
      </c>
      <c r="E6698" s="1">
        <v>24.0</v>
      </c>
      <c r="F6698" s="1" t="s">
        <v>6714</v>
      </c>
      <c r="G6698" s="1">
        <v>0.767101815788</v>
      </c>
    </row>
    <row r="6699" ht="15.75" customHeight="1">
      <c r="A6699" s="1" t="str">
        <f t="shared" si="562"/>
        <v>INTS8</v>
      </c>
      <c r="B6699" s="1" t="s">
        <v>779</v>
      </c>
      <c r="C6699" s="1">
        <v>9.5835537E7</v>
      </c>
      <c r="D6699" s="1" t="s">
        <v>8</v>
      </c>
      <c r="E6699" s="1">
        <v>24.0</v>
      </c>
      <c r="F6699" s="1" t="s">
        <v>6715</v>
      </c>
      <c r="G6699" s="1">
        <v>1.00601444714</v>
      </c>
    </row>
    <row r="6700" ht="15.75" customHeight="1">
      <c r="A6700" s="1" t="str">
        <f t="shared" si="562"/>
        <v>INTS8</v>
      </c>
      <c r="B6700" s="1" t="s">
        <v>779</v>
      </c>
      <c r="C6700" s="1">
        <v>9.583549E7</v>
      </c>
      <c r="D6700" s="1" t="s">
        <v>8</v>
      </c>
      <c r="E6700" s="1">
        <v>24.0</v>
      </c>
      <c r="F6700" s="1" t="s">
        <v>6716</v>
      </c>
      <c r="G6700" s="1">
        <v>1.09362912796</v>
      </c>
    </row>
    <row r="6701" ht="15.75" customHeight="1">
      <c r="A6701" s="1" t="str">
        <f t="shared" si="562"/>
        <v>INTS8</v>
      </c>
      <c r="B6701" s="1" t="s">
        <v>779</v>
      </c>
      <c r="C6701" s="1">
        <v>9.5835671E7</v>
      </c>
      <c r="D6701" s="1" t="s">
        <v>14</v>
      </c>
      <c r="E6701" s="1">
        <v>24.0</v>
      </c>
      <c r="F6701" s="1" t="s">
        <v>6717</v>
      </c>
      <c r="G6701" s="1">
        <v>0.136142880698</v>
      </c>
    </row>
    <row r="6702" ht="15.75" customHeight="1">
      <c r="A6702" s="1" t="str">
        <f t="shared" si="562"/>
        <v>INTS8</v>
      </c>
      <c r="B6702" s="1" t="s">
        <v>779</v>
      </c>
      <c r="C6702" s="1">
        <v>9.5835523E7</v>
      </c>
      <c r="D6702" s="1" t="s">
        <v>14</v>
      </c>
      <c r="E6702" s="1">
        <v>23.0</v>
      </c>
      <c r="F6702" s="1" t="s">
        <v>6718</v>
      </c>
      <c r="G6702" s="1">
        <v>0.0656066959765</v>
      </c>
    </row>
    <row r="6703" ht="15.75" customHeight="1">
      <c r="A6703" s="1" t="str">
        <f t="shared" ref="A6703:A6712" si="563">"INTS9"</f>
        <v>INTS9</v>
      </c>
      <c r="B6703" s="1" t="s">
        <v>779</v>
      </c>
      <c r="C6703" s="1">
        <v>2.8747292E7</v>
      </c>
      <c r="D6703" s="1" t="s">
        <v>8</v>
      </c>
      <c r="E6703" s="1">
        <v>24.0</v>
      </c>
      <c r="F6703" s="1" t="s">
        <v>6719</v>
      </c>
      <c r="G6703" s="1">
        <v>0.266530969023</v>
      </c>
    </row>
    <row r="6704" ht="15.75" customHeight="1">
      <c r="A6704" s="1" t="str">
        <f t="shared" si="563"/>
        <v>INTS9</v>
      </c>
      <c r="B6704" s="1" t="s">
        <v>779</v>
      </c>
      <c r="C6704" s="1">
        <v>2.8747316E7</v>
      </c>
      <c r="D6704" s="1" t="s">
        <v>8</v>
      </c>
      <c r="E6704" s="1">
        <v>23.0</v>
      </c>
      <c r="F6704" s="1" t="s">
        <v>6720</v>
      </c>
      <c r="G6704" s="1">
        <v>0.0487492761519</v>
      </c>
    </row>
    <row r="6705" ht="15.75" customHeight="1">
      <c r="A6705" s="1" t="str">
        <f t="shared" si="563"/>
        <v>INTS9</v>
      </c>
      <c r="B6705" s="1" t="s">
        <v>779</v>
      </c>
      <c r="C6705" s="1">
        <v>2.8747297E7</v>
      </c>
      <c r="D6705" s="1" t="s">
        <v>8</v>
      </c>
      <c r="E6705" s="1">
        <v>24.0</v>
      </c>
      <c r="F6705" s="1" t="s">
        <v>6721</v>
      </c>
      <c r="G6705" s="1">
        <v>0.0774339788421</v>
      </c>
    </row>
    <row r="6706" ht="15.75" customHeight="1">
      <c r="A6706" s="1" t="str">
        <f t="shared" si="563"/>
        <v>INTS9</v>
      </c>
      <c r="B6706" s="1" t="s">
        <v>779</v>
      </c>
      <c r="C6706" s="1">
        <v>2.8747273E7</v>
      </c>
      <c r="D6706" s="1" t="s">
        <v>8</v>
      </c>
      <c r="E6706" s="1">
        <v>24.0</v>
      </c>
      <c r="F6706" s="1" t="s">
        <v>6722</v>
      </c>
      <c r="G6706" s="1">
        <v>0.0401181550585</v>
      </c>
    </row>
    <row r="6707" ht="15.75" customHeight="1">
      <c r="A6707" s="1" t="str">
        <f t="shared" si="563"/>
        <v>INTS9</v>
      </c>
      <c r="B6707" s="1" t="s">
        <v>779</v>
      </c>
      <c r="C6707" s="1">
        <v>2.874748E7</v>
      </c>
      <c r="D6707" s="1" t="s">
        <v>8</v>
      </c>
      <c r="E6707" s="1">
        <v>22.0</v>
      </c>
      <c r="F6707" s="1" t="s">
        <v>6723</v>
      </c>
      <c r="G6707" s="1">
        <v>0.412715297102</v>
      </c>
    </row>
    <row r="6708" ht="15.75" customHeight="1">
      <c r="A6708" s="1" t="str">
        <f t="shared" si="563"/>
        <v>INTS9</v>
      </c>
      <c r="B6708" s="1" t="s">
        <v>779</v>
      </c>
      <c r="C6708" s="1">
        <v>2.8747473E7</v>
      </c>
      <c r="D6708" s="1" t="s">
        <v>8</v>
      </c>
      <c r="E6708" s="1">
        <v>24.0</v>
      </c>
      <c r="F6708" s="1" t="s">
        <v>6724</v>
      </c>
      <c r="G6708" s="1">
        <v>0.0679257917241</v>
      </c>
    </row>
    <row r="6709" ht="15.75" customHeight="1">
      <c r="A6709" s="1" t="str">
        <f t="shared" si="563"/>
        <v>INTS9</v>
      </c>
      <c r="B6709" s="1" t="s">
        <v>779</v>
      </c>
      <c r="C6709" s="1">
        <v>2.8747364E7</v>
      </c>
      <c r="D6709" s="1" t="s">
        <v>8</v>
      </c>
      <c r="E6709" s="1">
        <v>22.0</v>
      </c>
      <c r="F6709" s="1" t="s">
        <v>6725</v>
      </c>
      <c r="G6709" s="1">
        <v>0.0186017469348</v>
      </c>
    </row>
    <row r="6710" ht="15.75" customHeight="1">
      <c r="A6710" s="1" t="str">
        <f t="shared" si="563"/>
        <v>INTS9</v>
      </c>
      <c r="B6710" s="1" t="s">
        <v>779</v>
      </c>
      <c r="C6710" s="1">
        <v>2.8747458E7</v>
      </c>
      <c r="D6710" s="1" t="s">
        <v>8</v>
      </c>
      <c r="E6710" s="1">
        <v>24.0</v>
      </c>
      <c r="F6710" s="1" t="s">
        <v>6726</v>
      </c>
      <c r="G6710" s="1">
        <v>2.32075373388</v>
      </c>
    </row>
    <row r="6711" ht="15.75" customHeight="1">
      <c r="A6711" s="1" t="str">
        <f t="shared" si="563"/>
        <v>INTS9</v>
      </c>
      <c r="B6711" s="1" t="s">
        <v>779</v>
      </c>
      <c r="C6711" s="1">
        <v>2.8747254E7</v>
      </c>
      <c r="D6711" s="1" t="s">
        <v>8</v>
      </c>
      <c r="E6711" s="1">
        <v>24.0</v>
      </c>
      <c r="F6711" s="1" t="s">
        <v>6727</v>
      </c>
      <c r="G6711" s="1">
        <v>0.0973937404917</v>
      </c>
    </row>
    <row r="6712" ht="15.75" customHeight="1">
      <c r="A6712" s="1" t="str">
        <f t="shared" si="563"/>
        <v>INTS9</v>
      </c>
      <c r="B6712" s="1" t="s">
        <v>779</v>
      </c>
      <c r="C6712" s="1">
        <v>2.8747444E7</v>
      </c>
      <c r="D6712" s="1" t="s">
        <v>8</v>
      </c>
      <c r="E6712" s="1">
        <v>25.0</v>
      </c>
      <c r="F6712" s="1" t="s">
        <v>6728</v>
      </c>
      <c r="G6712" s="1">
        <v>0.153099215585</v>
      </c>
    </row>
    <row r="6713" ht="15.75" customHeight="1">
      <c r="A6713" s="1" t="str">
        <f t="shared" ref="A6713:A6722" si="564">"IP6K2"</f>
        <v>IP6K2</v>
      </c>
      <c r="B6713" s="1" t="s">
        <v>119</v>
      </c>
      <c r="C6713" s="1">
        <v>4.8754429E7</v>
      </c>
      <c r="D6713" s="1" t="s">
        <v>8</v>
      </c>
      <c r="E6713" s="1">
        <v>24.0</v>
      </c>
      <c r="F6713" s="1" t="s">
        <v>6729</v>
      </c>
      <c r="G6713" s="1">
        <v>1.00320171425</v>
      </c>
    </row>
    <row r="6714" ht="15.75" customHeight="1">
      <c r="A6714" s="1" t="str">
        <f t="shared" si="564"/>
        <v>IP6K2</v>
      </c>
      <c r="B6714" s="1" t="s">
        <v>119</v>
      </c>
      <c r="C6714" s="1">
        <v>4.8754707E7</v>
      </c>
      <c r="D6714" s="1" t="s">
        <v>14</v>
      </c>
      <c r="E6714" s="1">
        <v>24.0</v>
      </c>
      <c r="F6714" s="1" t="s">
        <v>6730</v>
      </c>
      <c r="G6714" s="1">
        <v>0.548101220965</v>
      </c>
    </row>
    <row r="6715" ht="15.75" customHeight="1">
      <c r="A6715" s="1" t="str">
        <f t="shared" si="564"/>
        <v>IP6K2</v>
      </c>
      <c r="B6715" s="1" t="s">
        <v>119</v>
      </c>
      <c r="C6715" s="1">
        <v>4.8754454E7</v>
      </c>
      <c r="D6715" s="1" t="s">
        <v>8</v>
      </c>
      <c r="E6715" s="1">
        <v>23.0</v>
      </c>
      <c r="F6715" s="1" t="s">
        <v>6731</v>
      </c>
      <c r="G6715" s="1">
        <v>0.348789618457</v>
      </c>
    </row>
    <row r="6716" ht="15.75" customHeight="1">
      <c r="A6716" s="1" t="str">
        <f t="shared" si="564"/>
        <v>IP6K2</v>
      </c>
      <c r="B6716" s="1" t="s">
        <v>119</v>
      </c>
      <c r="C6716" s="1">
        <v>4.8754601E7</v>
      </c>
      <c r="D6716" s="1" t="s">
        <v>8</v>
      </c>
      <c r="E6716" s="1">
        <v>24.0</v>
      </c>
      <c r="F6716" s="1" t="s">
        <v>6732</v>
      </c>
      <c r="G6716" s="1">
        <v>1.01132665937</v>
      </c>
    </row>
    <row r="6717" ht="15.75" customHeight="1">
      <c r="A6717" s="1" t="str">
        <f t="shared" si="564"/>
        <v>IP6K2</v>
      </c>
      <c r="B6717" s="1" t="s">
        <v>119</v>
      </c>
      <c r="C6717" s="1">
        <v>4.8754569E7</v>
      </c>
      <c r="D6717" s="1" t="s">
        <v>8</v>
      </c>
      <c r="E6717" s="1">
        <v>24.0</v>
      </c>
      <c r="F6717" s="1" t="s">
        <v>6733</v>
      </c>
      <c r="G6717" s="1">
        <v>0.985471626381</v>
      </c>
    </row>
    <row r="6718" ht="15.75" customHeight="1">
      <c r="A6718" s="1" t="str">
        <f t="shared" si="564"/>
        <v>IP6K2</v>
      </c>
      <c r="B6718" s="1" t="s">
        <v>119</v>
      </c>
      <c r="C6718" s="1">
        <v>4.8754401E7</v>
      </c>
      <c r="D6718" s="1" t="s">
        <v>8</v>
      </c>
      <c r="E6718" s="1">
        <v>24.0</v>
      </c>
      <c r="F6718" s="1" t="s">
        <v>6734</v>
      </c>
      <c r="G6718" s="1">
        <v>0.298695959533</v>
      </c>
    </row>
    <row r="6719" ht="15.75" customHeight="1">
      <c r="A6719" s="1" t="str">
        <f t="shared" si="564"/>
        <v>IP6K2</v>
      </c>
      <c r="B6719" s="1" t="s">
        <v>119</v>
      </c>
      <c r="C6719" s="1">
        <v>4.87545E7</v>
      </c>
      <c r="D6719" s="1" t="s">
        <v>8</v>
      </c>
      <c r="E6719" s="1">
        <v>24.0</v>
      </c>
      <c r="F6719" s="1" t="s">
        <v>6735</v>
      </c>
      <c r="G6719" s="1">
        <v>0.674312415872</v>
      </c>
    </row>
    <row r="6720" ht="15.75" customHeight="1">
      <c r="A6720" s="1" t="str">
        <f t="shared" si="564"/>
        <v>IP6K2</v>
      </c>
      <c r="B6720" s="1" t="s">
        <v>119</v>
      </c>
      <c r="C6720" s="1">
        <v>4.8754554E7</v>
      </c>
      <c r="D6720" s="1" t="s">
        <v>8</v>
      </c>
      <c r="E6720" s="1">
        <v>24.0</v>
      </c>
      <c r="F6720" s="1" t="s">
        <v>6736</v>
      </c>
      <c r="G6720" s="1">
        <v>0.773243720515</v>
      </c>
    </row>
    <row r="6721" ht="15.75" customHeight="1">
      <c r="A6721" s="1" t="str">
        <f t="shared" si="564"/>
        <v>IP6K2</v>
      </c>
      <c r="B6721" s="1" t="s">
        <v>119</v>
      </c>
      <c r="C6721" s="1">
        <v>4.8754619E7</v>
      </c>
      <c r="D6721" s="1" t="s">
        <v>8</v>
      </c>
      <c r="E6721" s="1">
        <v>23.0</v>
      </c>
      <c r="F6721" s="1" t="s">
        <v>6737</v>
      </c>
      <c r="G6721" s="1">
        <v>0.615922454602</v>
      </c>
    </row>
    <row r="6722" ht="15.75" customHeight="1">
      <c r="A6722" s="1" t="str">
        <f t="shared" si="564"/>
        <v>IP6K2</v>
      </c>
      <c r="B6722" s="1" t="s">
        <v>119</v>
      </c>
      <c r="C6722" s="1">
        <v>4.8754605E7</v>
      </c>
      <c r="D6722" s="1" t="s">
        <v>14</v>
      </c>
      <c r="E6722" s="1">
        <v>24.0</v>
      </c>
      <c r="F6722" s="1" t="s">
        <v>6738</v>
      </c>
      <c r="G6722" s="1">
        <v>0.0248115879072</v>
      </c>
    </row>
    <row r="6723" ht="15.75" customHeight="1">
      <c r="A6723" s="1" t="str">
        <f t="shared" ref="A6723:A6732" si="565">"IPO13"</f>
        <v>IPO13</v>
      </c>
      <c r="B6723" s="1" t="s">
        <v>108</v>
      </c>
      <c r="C6723" s="1">
        <v>4.4412807E7</v>
      </c>
      <c r="D6723" s="1" t="s">
        <v>14</v>
      </c>
      <c r="E6723" s="1">
        <v>22.0</v>
      </c>
      <c r="F6723" s="1" t="s">
        <v>6739</v>
      </c>
      <c r="G6723" s="1">
        <v>0.385084110339</v>
      </c>
    </row>
    <row r="6724" ht="15.75" customHeight="1">
      <c r="A6724" s="1" t="str">
        <f t="shared" si="565"/>
        <v>IPO13</v>
      </c>
      <c r="B6724" s="1" t="s">
        <v>108</v>
      </c>
      <c r="C6724" s="1">
        <v>4.4412819E7</v>
      </c>
      <c r="D6724" s="1" t="s">
        <v>8</v>
      </c>
      <c r="E6724" s="1">
        <v>24.0</v>
      </c>
      <c r="F6724" s="1" t="s">
        <v>6740</v>
      </c>
      <c r="G6724" s="1">
        <v>0.470825965125</v>
      </c>
    </row>
    <row r="6725" ht="15.75" customHeight="1">
      <c r="A6725" s="1" t="str">
        <f t="shared" si="565"/>
        <v>IPO13</v>
      </c>
      <c r="B6725" s="1" t="s">
        <v>108</v>
      </c>
      <c r="C6725" s="1">
        <v>4.441279E7</v>
      </c>
      <c r="D6725" s="1" t="s">
        <v>8</v>
      </c>
      <c r="E6725" s="1">
        <v>22.0</v>
      </c>
      <c r="F6725" s="1" t="s">
        <v>6741</v>
      </c>
      <c r="G6725" s="1">
        <v>0.694992483064</v>
      </c>
    </row>
    <row r="6726" ht="15.75" customHeight="1">
      <c r="A6726" s="1" t="str">
        <f t="shared" si="565"/>
        <v>IPO13</v>
      </c>
      <c r="B6726" s="1" t="s">
        <v>108</v>
      </c>
      <c r="C6726" s="1">
        <v>4.4412773E7</v>
      </c>
      <c r="D6726" s="1" t="s">
        <v>8</v>
      </c>
      <c r="E6726" s="1">
        <v>21.0</v>
      </c>
      <c r="F6726" s="1" t="s">
        <v>6742</v>
      </c>
      <c r="G6726" s="1">
        <v>0.151486370173</v>
      </c>
    </row>
    <row r="6727" ht="15.75" customHeight="1">
      <c r="A6727" s="1" t="str">
        <f t="shared" si="565"/>
        <v>IPO13</v>
      </c>
      <c r="B6727" s="1" t="s">
        <v>108</v>
      </c>
      <c r="C6727" s="1">
        <v>4.4412842E7</v>
      </c>
      <c r="D6727" s="1" t="s">
        <v>8</v>
      </c>
      <c r="E6727" s="1">
        <v>24.0</v>
      </c>
      <c r="F6727" s="1" t="s">
        <v>6743</v>
      </c>
      <c r="G6727" s="1">
        <v>0.498005369662</v>
      </c>
    </row>
    <row r="6728" ht="15.75" customHeight="1">
      <c r="A6728" s="1" t="str">
        <f t="shared" si="565"/>
        <v>IPO13</v>
      </c>
      <c r="B6728" s="1" t="s">
        <v>108</v>
      </c>
      <c r="C6728" s="1">
        <v>4.4412595E7</v>
      </c>
      <c r="D6728" s="1" t="s">
        <v>14</v>
      </c>
      <c r="E6728" s="1">
        <v>23.0</v>
      </c>
      <c r="F6728" s="1" t="s">
        <v>6744</v>
      </c>
      <c r="G6728" s="1">
        <v>0.0182427437333</v>
      </c>
    </row>
    <row r="6729" ht="15.75" customHeight="1">
      <c r="A6729" s="1" t="str">
        <f t="shared" si="565"/>
        <v>IPO13</v>
      </c>
      <c r="B6729" s="1" t="s">
        <v>108</v>
      </c>
      <c r="C6729" s="1">
        <v>4.4412665E7</v>
      </c>
      <c r="D6729" s="1" t="s">
        <v>14</v>
      </c>
      <c r="E6729" s="1">
        <v>24.0</v>
      </c>
      <c r="F6729" s="1" t="s">
        <v>6745</v>
      </c>
      <c r="G6729" s="1">
        <v>0.654626096449</v>
      </c>
    </row>
    <row r="6730" ht="15.75" customHeight="1">
      <c r="A6730" s="1" t="str">
        <f t="shared" si="565"/>
        <v>IPO13</v>
      </c>
      <c r="B6730" s="1" t="s">
        <v>108</v>
      </c>
      <c r="C6730" s="1">
        <v>4.4412695E7</v>
      </c>
      <c r="D6730" s="1" t="s">
        <v>14</v>
      </c>
      <c r="E6730" s="1">
        <v>24.0</v>
      </c>
      <c r="F6730" s="1" t="s">
        <v>6746</v>
      </c>
      <c r="G6730" s="1">
        <v>0.741503498691</v>
      </c>
    </row>
    <row r="6731" ht="15.75" customHeight="1">
      <c r="A6731" s="1" t="str">
        <f t="shared" si="565"/>
        <v>IPO13</v>
      </c>
      <c r="B6731" s="1" t="s">
        <v>108</v>
      </c>
      <c r="C6731" s="1">
        <v>4.4412713E7</v>
      </c>
      <c r="D6731" s="1" t="s">
        <v>14</v>
      </c>
      <c r="E6731" s="1">
        <v>23.0</v>
      </c>
      <c r="F6731" s="1" t="s">
        <v>6747</v>
      </c>
      <c r="G6731" s="1">
        <v>1.56350401825</v>
      </c>
    </row>
    <row r="6732" ht="15.75" customHeight="1">
      <c r="A6732" s="1" t="str">
        <f t="shared" si="565"/>
        <v>IPO13</v>
      </c>
      <c r="B6732" s="1" t="s">
        <v>108</v>
      </c>
      <c r="C6732" s="1">
        <v>4.4412875E7</v>
      </c>
      <c r="D6732" s="1" t="s">
        <v>14</v>
      </c>
      <c r="E6732" s="1">
        <v>24.0</v>
      </c>
      <c r="F6732" s="1" t="s">
        <v>6748</v>
      </c>
      <c r="G6732" s="1">
        <v>0.210233026112</v>
      </c>
    </row>
    <row r="6733" ht="15.75" customHeight="1">
      <c r="A6733" s="1" t="str">
        <f t="shared" ref="A6733:A6749" si="566">"IPO7"</f>
        <v>IPO7</v>
      </c>
      <c r="B6733" s="1" t="s">
        <v>328</v>
      </c>
      <c r="C6733" s="1">
        <v>9406417.0</v>
      </c>
      <c r="D6733" s="1" t="s">
        <v>14</v>
      </c>
      <c r="E6733" s="1">
        <v>24.0</v>
      </c>
      <c r="F6733" s="1" t="s">
        <v>6749</v>
      </c>
      <c r="G6733" s="1">
        <v>0.161815554801</v>
      </c>
    </row>
    <row r="6734" ht="15.75" customHeight="1">
      <c r="A6734" s="1" t="str">
        <f t="shared" si="566"/>
        <v>IPO7</v>
      </c>
      <c r="B6734" s="1" t="s">
        <v>328</v>
      </c>
      <c r="C6734" s="1">
        <v>9406288.0</v>
      </c>
      <c r="D6734" s="1" t="s">
        <v>14</v>
      </c>
      <c r="E6734" s="1">
        <v>24.0</v>
      </c>
      <c r="F6734" s="1" t="s">
        <v>6750</v>
      </c>
      <c r="G6734" s="1">
        <v>0.383888886442</v>
      </c>
    </row>
    <row r="6735" ht="15.75" customHeight="1">
      <c r="A6735" s="1" t="str">
        <f t="shared" si="566"/>
        <v>IPO7</v>
      </c>
      <c r="B6735" s="1" t="s">
        <v>328</v>
      </c>
      <c r="C6735" s="1">
        <v>9406229.0</v>
      </c>
      <c r="D6735" s="1" t="s">
        <v>14</v>
      </c>
      <c r="E6735" s="1">
        <v>24.0</v>
      </c>
      <c r="F6735" s="1" t="s">
        <v>6751</v>
      </c>
      <c r="G6735" s="1">
        <v>0.0246301921231</v>
      </c>
    </row>
    <row r="6736" ht="15.75" customHeight="1">
      <c r="A6736" s="1" t="str">
        <f t="shared" si="566"/>
        <v>IPO7</v>
      </c>
      <c r="B6736" s="1" t="s">
        <v>328</v>
      </c>
      <c r="C6736" s="1">
        <v>9406381.0</v>
      </c>
      <c r="D6736" s="1" t="s">
        <v>8</v>
      </c>
      <c r="E6736" s="1">
        <v>24.0</v>
      </c>
      <c r="F6736" s="1" t="s">
        <v>6752</v>
      </c>
      <c r="G6736" s="1">
        <v>0.00995156849708</v>
      </c>
    </row>
    <row r="6737" ht="15.75" customHeight="1">
      <c r="A6737" s="1" t="str">
        <f t="shared" si="566"/>
        <v>IPO7</v>
      </c>
      <c r="B6737" s="1" t="s">
        <v>328</v>
      </c>
      <c r="C6737" s="1">
        <v>9406282.0</v>
      </c>
      <c r="D6737" s="1" t="s">
        <v>8</v>
      </c>
      <c r="E6737" s="1">
        <v>24.0</v>
      </c>
      <c r="F6737" s="1" t="s">
        <v>6753</v>
      </c>
      <c r="G6737" s="1">
        <v>0.105550253491</v>
      </c>
    </row>
    <row r="6738" ht="15.75" customHeight="1">
      <c r="A6738" s="1" t="str">
        <f t="shared" si="566"/>
        <v>IPO7</v>
      </c>
      <c r="B6738" s="1" t="s">
        <v>328</v>
      </c>
      <c r="C6738" s="1">
        <v>9406424.0</v>
      </c>
      <c r="D6738" s="1" t="s">
        <v>14</v>
      </c>
      <c r="E6738" s="1">
        <v>23.0</v>
      </c>
      <c r="F6738" s="1" t="s">
        <v>6754</v>
      </c>
      <c r="G6738" s="1">
        <v>-0.0658217510327</v>
      </c>
    </row>
    <row r="6739" ht="15.75" customHeight="1">
      <c r="A6739" s="1" t="str">
        <f t="shared" si="566"/>
        <v>IPO7</v>
      </c>
      <c r="B6739" s="1" t="s">
        <v>328</v>
      </c>
      <c r="C6739" s="1">
        <v>9406150.0</v>
      </c>
      <c r="D6739" s="1" t="s">
        <v>8</v>
      </c>
      <c r="E6739" s="1">
        <v>22.0</v>
      </c>
      <c r="F6739" s="1" t="s">
        <v>6755</v>
      </c>
      <c r="G6739" s="1">
        <v>0.206009712728</v>
      </c>
    </row>
    <row r="6740" ht="15.75" customHeight="1">
      <c r="A6740" s="1" t="str">
        <f t="shared" si="566"/>
        <v>IPO7</v>
      </c>
      <c r="B6740" s="1" t="s">
        <v>328</v>
      </c>
      <c r="C6740" s="1">
        <v>9406277.0</v>
      </c>
      <c r="D6740" s="1" t="s">
        <v>8</v>
      </c>
      <c r="E6740" s="1">
        <v>24.0</v>
      </c>
      <c r="F6740" s="1" t="s">
        <v>6756</v>
      </c>
      <c r="G6740" s="1">
        <v>0.278851883734</v>
      </c>
    </row>
    <row r="6741" ht="15.75" customHeight="1">
      <c r="A6741" s="1" t="str">
        <f t="shared" si="566"/>
        <v>IPO7</v>
      </c>
      <c r="B6741" s="1" t="s">
        <v>328</v>
      </c>
      <c r="C6741" s="1">
        <v>9406283.0</v>
      </c>
      <c r="D6741" s="1" t="s">
        <v>8</v>
      </c>
      <c r="E6741" s="1">
        <v>23.0</v>
      </c>
      <c r="F6741" s="1" t="s">
        <v>6757</v>
      </c>
      <c r="G6741" s="1">
        <v>0.0269207820144</v>
      </c>
    </row>
    <row r="6742" ht="15.75" customHeight="1">
      <c r="A6742" s="1" t="str">
        <f t="shared" si="566"/>
        <v>IPO7</v>
      </c>
      <c r="B6742" s="1" t="s">
        <v>328</v>
      </c>
      <c r="C6742" s="1">
        <v>9406294.0</v>
      </c>
      <c r="D6742" s="1" t="s">
        <v>8</v>
      </c>
      <c r="E6742" s="1">
        <v>22.0</v>
      </c>
      <c r="F6742" s="1" t="s">
        <v>6758</v>
      </c>
      <c r="G6742" s="1">
        <v>-0.0711977660265</v>
      </c>
    </row>
    <row r="6743" ht="15.75" customHeight="1">
      <c r="A6743" s="1" t="str">
        <f t="shared" si="566"/>
        <v>IPO7</v>
      </c>
      <c r="B6743" s="1" t="s">
        <v>328</v>
      </c>
      <c r="C6743" s="1">
        <v>9406381.0</v>
      </c>
      <c r="D6743" s="1" t="s">
        <v>8</v>
      </c>
      <c r="E6743" s="1">
        <v>23.0</v>
      </c>
      <c r="F6743" s="1" t="s">
        <v>6759</v>
      </c>
      <c r="G6743" s="1">
        <v>1.65117376996E-4</v>
      </c>
    </row>
    <row r="6744" ht="15.75" customHeight="1">
      <c r="A6744" s="1" t="str">
        <f t="shared" si="566"/>
        <v>IPO7</v>
      </c>
      <c r="B6744" s="1" t="s">
        <v>328</v>
      </c>
      <c r="C6744" s="1">
        <v>9406160.0</v>
      </c>
      <c r="D6744" s="1" t="s">
        <v>14</v>
      </c>
      <c r="E6744" s="1">
        <v>24.0</v>
      </c>
      <c r="F6744" s="1" t="s">
        <v>6760</v>
      </c>
      <c r="G6744" s="1">
        <v>0.314993995888</v>
      </c>
    </row>
    <row r="6745" ht="15.75" customHeight="1">
      <c r="A6745" s="1" t="str">
        <f t="shared" si="566"/>
        <v>IPO7</v>
      </c>
      <c r="B6745" s="1" t="s">
        <v>328</v>
      </c>
      <c r="C6745" s="1">
        <v>9406168.0</v>
      </c>
      <c r="D6745" s="1" t="s">
        <v>14</v>
      </c>
      <c r="E6745" s="1">
        <v>23.0</v>
      </c>
      <c r="F6745" s="1" t="s">
        <v>6761</v>
      </c>
      <c r="G6745" s="1">
        <v>1.84078863249</v>
      </c>
    </row>
    <row r="6746" ht="15.75" customHeight="1">
      <c r="A6746" s="1" t="str">
        <f t="shared" si="566"/>
        <v>IPO7</v>
      </c>
      <c r="B6746" s="1" t="s">
        <v>328</v>
      </c>
      <c r="C6746" s="1">
        <v>9406180.0</v>
      </c>
      <c r="D6746" s="1" t="s">
        <v>14</v>
      </c>
      <c r="E6746" s="1">
        <v>22.0</v>
      </c>
      <c r="F6746" s="1" t="s">
        <v>6762</v>
      </c>
      <c r="G6746" s="1">
        <v>0.664531825559</v>
      </c>
    </row>
    <row r="6747" ht="15.75" customHeight="1">
      <c r="A6747" s="1" t="str">
        <f t="shared" si="566"/>
        <v>IPO7</v>
      </c>
      <c r="B6747" s="1" t="s">
        <v>328</v>
      </c>
      <c r="C6747" s="1">
        <v>9406414.0</v>
      </c>
      <c r="D6747" s="1" t="s">
        <v>14</v>
      </c>
      <c r="E6747" s="1">
        <v>24.0</v>
      </c>
      <c r="F6747" s="1" t="s">
        <v>6763</v>
      </c>
      <c r="G6747" s="1">
        <v>-0.0489515471331</v>
      </c>
    </row>
    <row r="6748" ht="15.75" customHeight="1">
      <c r="A6748" s="1" t="str">
        <f t="shared" si="566"/>
        <v>IPO7</v>
      </c>
      <c r="B6748" s="1" t="s">
        <v>328</v>
      </c>
      <c r="C6748" s="1">
        <v>9406118.0</v>
      </c>
      <c r="D6748" s="1" t="s">
        <v>8</v>
      </c>
      <c r="E6748" s="1">
        <v>24.0</v>
      </c>
      <c r="F6748" s="1" t="s">
        <v>6764</v>
      </c>
      <c r="G6748" s="1">
        <v>-0.0445774356843</v>
      </c>
    </row>
    <row r="6749" ht="15.75" customHeight="1">
      <c r="A6749" s="1" t="str">
        <f t="shared" si="566"/>
        <v>IPO7</v>
      </c>
      <c r="B6749" s="1" t="s">
        <v>328</v>
      </c>
      <c r="C6749" s="1">
        <v>9406359.0</v>
      </c>
      <c r="D6749" s="1" t="s">
        <v>8</v>
      </c>
      <c r="E6749" s="1">
        <v>24.0</v>
      </c>
      <c r="F6749" s="1" t="s">
        <v>6765</v>
      </c>
      <c r="G6749" s="1">
        <v>0.494679541952</v>
      </c>
    </row>
    <row r="6750" ht="15.75" customHeight="1">
      <c r="A6750" s="1" t="str">
        <f t="shared" ref="A6750:A6769" si="567">"IQUB"</f>
        <v>IQUB</v>
      </c>
      <c r="B6750" s="1" t="s">
        <v>715</v>
      </c>
      <c r="C6750" s="1">
        <v>1.23172746E8</v>
      </c>
      <c r="D6750" s="1" t="s">
        <v>14</v>
      </c>
      <c r="E6750" s="1">
        <v>23.0</v>
      </c>
      <c r="F6750" s="1" t="s">
        <v>6766</v>
      </c>
      <c r="G6750" s="1">
        <v>0.136524511215</v>
      </c>
    </row>
    <row r="6751" ht="15.75" customHeight="1">
      <c r="A6751" s="1" t="str">
        <f t="shared" si="567"/>
        <v>IQUB</v>
      </c>
      <c r="B6751" s="1" t="s">
        <v>715</v>
      </c>
      <c r="C6751" s="1">
        <v>1.23172863E8</v>
      </c>
      <c r="D6751" s="1" t="s">
        <v>8</v>
      </c>
      <c r="E6751" s="1">
        <v>24.0</v>
      </c>
      <c r="F6751" s="1" t="s">
        <v>1538</v>
      </c>
      <c r="G6751" s="1">
        <v>-0.0416033636467</v>
      </c>
    </row>
    <row r="6752" ht="15.75" customHeight="1">
      <c r="A6752" s="1" t="str">
        <f t="shared" si="567"/>
        <v>IQUB</v>
      </c>
      <c r="B6752" s="1" t="s">
        <v>715</v>
      </c>
      <c r="C6752" s="1">
        <v>1.23172906E8</v>
      </c>
      <c r="D6752" s="1" t="s">
        <v>8</v>
      </c>
      <c r="E6752" s="1">
        <v>27.0</v>
      </c>
      <c r="F6752" s="1" t="s">
        <v>6767</v>
      </c>
      <c r="G6752" s="1">
        <v>0.0475355760635</v>
      </c>
    </row>
    <row r="6753" ht="15.75" customHeight="1">
      <c r="A6753" s="1" t="str">
        <f t="shared" si="567"/>
        <v>IQUB</v>
      </c>
      <c r="B6753" s="1" t="s">
        <v>715</v>
      </c>
      <c r="C6753" s="1">
        <v>1.23172911E8</v>
      </c>
      <c r="D6753" s="1" t="s">
        <v>8</v>
      </c>
      <c r="E6753" s="1">
        <v>22.0</v>
      </c>
      <c r="F6753" s="1" t="s">
        <v>6768</v>
      </c>
      <c r="G6753" s="1">
        <v>-0.0372387062174</v>
      </c>
    </row>
    <row r="6754" ht="15.75" customHeight="1">
      <c r="A6754" s="1" t="str">
        <f t="shared" si="567"/>
        <v>IQUB</v>
      </c>
      <c r="B6754" s="1" t="s">
        <v>715</v>
      </c>
      <c r="C6754" s="1">
        <v>1.23174512E8</v>
      </c>
      <c r="D6754" s="1" t="s">
        <v>8</v>
      </c>
      <c r="E6754" s="1">
        <v>22.0</v>
      </c>
      <c r="F6754" s="1" t="s">
        <v>6769</v>
      </c>
      <c r="G6754" s="1">
        <v>-0.0270623462574</v>
      </c>
    </row>
    <row r="6755" ht="15.75" customHeight="1">
      <c r="A6755" s="1" t="str">
        <f t="shared" si="567"/>
        <v>IQUB</v>
      </c>
      <c r="B6755" s="1" t="s">
        <v>715</v>
      </c>
      <c r="C6755" s="1">
        <v>1.2317442E8</v>
      </c>
      <c r="D6755" s="1" t="s">
        <v>8</v>
      </c>
      <c r="E6755" s="1">
        <v>24.0</v>
      </c>
      <c r="F6755" s="1" t="s">
        <v>6770</v>
      </c>
      <c r="G6755" s="1">
        <v>-0.0988274849601</v>
      </c>
    </row>
    <row r="6756" ht="15.75" customHeight="1">
      <c r="A6756" s="1" t="str">
        <f t="shared" si="567"/>
        <v>IQUB</v>
      </c>
      <c r="B6756" s="1" t="s">
        <v>715</v>
      </c>
      <c r="C6756" s="1">
        <v>1.23174461E8</v>
      </c>
      <c r="D6756" s="1" t="s">
        <v>8</v>
      </c>
      <c r="E6756" s="1">
        <v>24.0</v>
      </c>
      <c r="F6756" s="1" t="s">
        <v>6771</v>
      </c>
      <c r="G6756" s="1">
        <v>0.0654519650539</v>
      </c>
    </row>
    <row r="6757" ht="15.75" customHeight="1">
      <c r="A6757" s="1" t="str">
        <f t="shared" si="567"/>
        <v>IQUB</v>
      </c>
      <c r="B6757" s="1" t="s">
        <v>715</v>
      </c>
      <c r="C6757" s="1">
        <v>1.23172919E8</v>
      </c>
      <c r="D6757" s="1" t="s">
        <v>14</v>
      </c>
      <c r="E6757" s="1">
        <v>24.0</v>
      </c>
      <c r="F6757" s="1" t="s">
        <v>6772</v>
      </c>
      <c r="G6757" s="1">
        <v>0.0562217712422</v>
      </c>
    </row>
    <row r="6758" ht="15.75" customHeight="1">
      <c r="A6758" s="1" t="str">
        <f t="shared" si="567"/>
        <v>IQUB</v>
      </c>
      <c r="B6758" s="1" t="s">
        <v>715</v>
      </c>
      <c r="C6758" s="1">
        <v>1.23174544E8</v>
      </c>
      <c r="D6758" s="1" t="s">
        <v>8</v>
      </c>
      <c r="E6758" s="1">
        <v>24.0</v>
      </c>
      <c r="F6758" s="1" t="s">
        <v>6773</v>
      </c>
      <c r="G6758" s="1">
        <v>0.0111250603011</v>
      </c>
    </row>
    <row r="6759" ht="15.75" customHeight="1">
      <c r="A6759" s="1" t="str">
        <f t="shared" si="567"/>
        <v>IQUB</v>
      </c>
      <c r="B6759" s="1" t="s">
        <v>715</v>
      </c>
      <c r="C6759" s="1">
        <v>1.23174584E8</v>
      </c>
      <c r="D6759" s="1" t="s">
        <v>8</v>
      </c>
      <c r="E6759" s="1">
        <v>24.0</v>
      </c>
      <c r="F6759" s="1" t="s">
        <v>6774</v>
      </c>
      <c r="G6759" s="1">
        <v>0.0511691398383</v>
      </c>
    </row>
    <row r="6760" ht="15.75" customHeight="1">
      <c r="A6760" s="1" t="str">
        <f t="shared" si="567"/>
        <v>IQUB</v>
      </c>
      <c r="B6760" s="1" t="s">
        <v>715</v>
      </c>
      <c r="C6760" s="1">
        <v>1.23172923E8</v>
      </c>
      <c r="D6760" s="1" t="s">
        <v>8</v>
      </c>
      <c r="E6760" s="1">
        <v>23.0</v>
      </c>
      <c r="F6760" s="1" t="s">
        <v>6775</v>
      </c>
      <c r="G6760" s="1">
        <v>0.0321934963478</v>
      </c>
    </row>
    <row r="6761" ht="15.75" customHeight="1">
      <c r="A6761" s="1" t="str">
        <f t="shared" si="567"/>
        <v>IQUB</v>
      </c>
      <c r="B6761" s="1" t="s">
        <v>715</v>
      </c>
      <c r="C6761" s="1">
        <v>1.2317298E8</v>
      </c>
      <c r="D6761" s="1" t="s">
        <v>14</v>
      </c>
      <c r="E6761" s="1">
        <v>23.0</v>
      </c>
      <c r="F6761" s="1" t="s">
        <v>1533</v>
      </c>
      <c r="G6761" s="1">
        <v>0.918178894016</v>
      </c>
    </row>
    <row r="6762" ht="15.75" customHeight="1">
      <c r="A6762" s="1" t="str">
        <f t="shared" si="567"/>
        <v>IQUB</v>
      </c>
      <c r="B6762" s="1" t="s">
        <v>715</v>
      </c>
      <c r="C6762" s="1">
        <v>1.23173033E8</v>
      </c>
      <c r="D6762" s="1" t="s">
        <v>14</v>
      </c>
      <c r="E6762" s="1">
        <v>24.0</v>
      </c>
      <c r="F6762" s="1" t="s">
        <v>6776</v>
      </c>
      <c r="G6762" s="1">
        <v>0.990243951745</v>
      </c>
    </row>
    <row r="6763" ht="15.75" customHeight="1">
      <c r="A6763" s="1" t="str">
        <f t="shared" si="567"/>
        <v>IQUB</v>
      </c>
      <c r="B6763" s="1" t="s">
        <v>715</v>
      </c>
      <c r="C6763" s="1">
        <v>1.23174606E8</v>
      </c>
      <c r="D6763" s="1" t="s">
        <v>8</v>
      </c>
      <c r="E6763" s="1">
        <v>22.0</v>
      </c>
      <c r="F6763" s="1" t="s">
        <v>6777</v>
      </c>
      <c r="G6763" s="1">
        <v>-0.0146553989266</v>
      </c>
    </row>
    <row r="6764" ht="15.75" customHeight="1">
      <c r="A6764" s="1" t="str">
        <f t="shared" si="567"/>
        <v>IQUB</v>
      </c>
      <c r="B6764" s="1" t="s">
        <v>715</v>
      </c>
      <c r="C6764" s="1">
        <v>1.23173011E8</v>
      </c>
      <c r="D6764" s="1" t="s">
        <v>14</v>
      </c>
      <c r="E6764" s="1">
        <v>24.0</v>
      </c>
      <c r="F6764" s="1" t="s">
        <v>6778</v>
      </c>
      <c r="G6764" s="1">
        <v>1.09157715424</v>
      </c>
    </row>
    <row r="6765" ht="15.75" customHeight="1">
      <c r="A6765" s="1" t="str">
        <f t="shared" si="567"/>
        <v>IQUB</v>
      </c>
      <c r="B6765" s="1" t="s">
        <v>715</v>
      </c>
      <c r="C6765" s="1">
        <v>1.23174591E8</v>
      </c>
      <c r="D6765" s="1" t="s">
        <v>8</v>
      </c>
      <c r="E6765" s="1">
        <v>23.0</v>
      </c>
      <c r="F6765" s="1" t="s">
        <v>6779</v>
      </c>
      <c r="G6765" s="1">
        <v>0.0423956821427</v>
      </c>
    </row>
    <row r="6766" ht="15.75" customHeight="1">
      <c r="A6766" s="1" t="str">
        <f t="shared" si="567"/>
        <v>IQUB</v>
      </c>
      <c r="B6766" s="1" t="s">
        <v>715</v>
      </c>
      <c r="C6766" s="1">
        <v>1.23174497E8</v>
      </c>
      <c r="D6766" s="1" t="s">
        <v>14</v>
      </c>
      <c r="E6766" s="1">
        <v>23.0</v>
      </c>
      <c r="F6766" s="1" t="s">
        <v>6780</v>
      </c>
      <c r="G6766" s="1">
        <v>0.0196427891647</v>
      </c>
    </row>
    <row r="6767" ht="15.75" customHeight="1">
      <c r="A6767" s="1" t="str">
        <f t="shared" si="567"/>
        <v>IQUB</v>
      </c>
      <c r="B6767" s="1" t="s">
        <v>715</v>
      </c>
      <c r="C6767" s="1">
        <v>1.23174516E8</v>
      </c>
      <c r="D6767" s="1" t="s">
        <v>14</v>
      </c>
      <c r="E6767" s="1">
        <v>24.0</v>
      </c>
      <c r="F6767" s="1" t="s">
        <v>6781</v>
      </c>
      <c r="G6767" s="1">
        <v>0.0260675977166</v>
      </c>
    </row>
    <row r="6768" ht="15.75" customHeight="1">
      <c r="A6768" s="1" t="str">
        <f t="shared" si="567"/>
        <v>IQUB</v>
      </c>
      <c r="B6768" s="1" t="s">
        <v>715</v>
      </c>
      <c r="C6768" s="1">
        <v>1.23174656E8</v>
      </c>
      <c r="D6768" s="1" t="s">
        <v>14</v>
      </c>
      <c r="E6768" s="1">
        <v>24.0</v>
      </c>
      <c r="F6768" s="1" t="s">
        <v>6782</v>
      </c>
      <c r="G6768" s="1">
        <v>0.0312693808348</v>
      </c>
    </row>
    <row r="6769" ht="15.75" customHeight="1">
      <c r="A6769" s="1" t="str">
        <f t="shared" si="567"/>
        <v>IQUB</v>
      </c>
      <c r="B6769" s="1" t="s">
        <v>715</v>
      </c>
      <c r="C6769" s="1">
        <v>1.23173003E8</v>
      </c>
      <c r="D6769" s="1" t="s">
        <v>14</v>
      </c>
      <c r="E6769" s="1">
        <v>23.0</v>
      </c>
      <c r="F6769" s="1" t="s">
        <v>6783</v>
      </c>
      <c r="G6769" s="1">
        <v>0.445504255284</v>
      </c>
    </row>
    <row r="6770" ht="15.75" customHeight="1">
      <c r="A6770" s="1" t="str">
        <f t="shared" ref="A6770:A6779" si="568">"ISCA1"</f>
        <v>ISCA1</v>
      </c>
      <c r="B6770" s="1" t="s">
        <v>298</v>
      </c>
      <c r="C6770" s="1">
        <v>8.8897176E7</v>
      </c>
      <c r="D6770" s="1" t="s">
        <v>8</v>
      </c>
      <c r="E6770" s="1">
        <v>24.0</v>
      </c>
      <c r="F6770" s="1" t="s">
        <v>6784</v>
      </c>
      <c r="G6770" s="1">
        <v>0.681370434438</v>
      </c>
    </row>
    <row r="6771" ht="15.75" customHeight="1">
      <c r="A6771" s="1" t="str">
        <f t="shared" si="568"/>
        <v>ISCA1</v>
      </c>
      <c r="B6771" s="1" t="s">
        <v>298</v>
      </c>
      <c r="C6771" s="1">
        <v>8.8897192E7</v>
      </c>
      <c r="D6771" s="1" t="s">
        <v>8</v>
      </c>
      <c r="E6771" s="1">
        <v>24.0</v>
      </c>
      <c r="F6771" s="1" t="s">
        <v>6785</v>
      </c>
      <c r="G6771" s="1">
        <v>0.0350493441872</v>
      </c>
    </row>
    <row r="6772" ht="15.75" customHeight="1">
      <c r="A6772" s="1" t="str">
        <f t="shared" si="568"/>
        <v>ISCA1</v>
      </c>
      <c r="B6772" s="1" t="s">
        <v>298</v>
      </c>
      <c r="C6772" s="1">
        <v>8.8897198E7</v>
      </c>
      <c r="D6772" s="1" t="s">
        <v>8</v>
      </c>
      <c r="E6772" s="1">
        <v>24.0</v>
      </c>
      <c r="F6772" s="1" t="s">
        <v>6786</v>
      </c>
      <c r="G6772" s="1">
        <v>-0.0383973064481</v>
      </c>
    </row>
    <row r="6773" ht="15.75" customHeight="1">
      <c r="A6773" s="1" t="str">
        <f t="shared" si="568"/>
        <v>ISCA1</v>
      </c>
      <c r="B6773" s="1" t="s">
        <v>298</v>
      </c>
      <c r="C6773" s="1">
        <v>8.8897246E7</v>
      </c>
      <c r="D6773" s="1" t="s">
        <v>14</v>
      </c>
      <c r="E6773" s="1">
        <v>24.0</v>
      </c>
      <c r="F6773" s="1" t="s">
        <v>6787</v>
      </c>
      <c r="G6773" s="1">
        <v>0.118034972404</v>
      </c>
    </row>
    <row r="6774" ht="15.75" customHeight="1">
      <c r="A6774" s="1" t="str">
        <f t="shared" si="568"/>
        <v>ISCA1</v>
      </c>
      <c r="B6774" s="1" t="s">
        <v>298</v>
      </c>
      <c r="C6774" s="1">
        <v>8.8897227E7</v>
      </c>
      <c r="D6774" s="1" t="s">
        <v>8</v>
      </c>
      <c r="E6774" s="1">
        <v>24.0</v>
      </c>
      <c r="F6774" s="1" t="s">
        <v>6788</v>
      </c>
      <c r="G6774" s="1">
        <v>0.827528238641</v>
      </c>
    </row>
    <row r="6775" ht="15.75" customHeight="1">
      <c r="A6775" s="1" t="str">
        <f t="shared" si="568"/>
        <v>ISCA1</v>
      </c>
      <c r="B6775" s="1" t="s">
        <v>298</v>
      </c>
      <c r="C6775" s="1">
        <v>8.8897181E7</v>
      </c>
      <c r="D6775" s="1" t="s">
        <v>14</v>
      </c>
      <c r="E6775" s="1">
        <v>23.0</v>
      </c>
      <c r="F6775" s="1" t="s">
        <v>6789</v>
      </c>
      <c r="G6775" s="1">
        <v>1.0206874828</v>
      </c>
    </row>
    <row r="6776" ht="15.75" customHeight="1">
      <c r="A6776" s="1" t="str">
        <f t="shared" si="568"/>
        <v>ISCA1</v>
      </c>
      <c r="B6776" s="1" t="s">
        <v>298</v>
      </c>
      <c r="C6776" s="1">
        <v>8.8897296E7</v>
      </c>
      <c r="D6776" s="1" t="s">
        <v>14</v>
      </c>
      <c r="E6776" s="1">
        <v>24.0</v>
      </c>
      <c r="F6776" s="1" t="s">
        <v>6790</v>
      </c>
      <c r="G6776" s="1">
        <v>1.15178427856</v>
      </c>
    </row>
    <row r="6777" ht="15.75" customHeight="1">
      <c r="A6777" s="1" t="str">
        <f t="shared" si="568"/>
        <v>ISCA1</v>
      </c>
      <c r="B6777" s="1" t="s">
        <v>298</v>
      </c>
      <c r="C6777" s="1">
        <v>8.8897264E7</v>
      </c>
      <c r="D6777" s="1" t="s">
        <v>14</v>
      </c>
      <c r="E6777" s="1">
        <v>24.0</v>
      </c>
      <c r="F6777" s="1" t="s">
        <v>6791</v>
      </c>
      <c r="G6777" s="1">
        <v>0.305427904674</v>
      </c>
    </row>
    <row r="6778" ht="15.75" customHeight="1">
      <c r="A6778" s="1" t="str">
        <f t="shared" si="568"/>
        <v>ISCA1</v>
      </c>
      <c r="B6778" s="1" t="s">
        <v>298</v>
      </c>
      <c r="C6778" s="1">
        <v>8.8897207E7</v>
      </c>
      <c r="D6778" s="1" t="s">
        <v>8</v>
      </c>
      <c r="E6778" s="1">
        <v>24.0</v>
      </c>
      <c r="F6778" s="1" t="s">
        <v>6792</v>
      </c>
      <c r="G6778" s="1">
        <v>0.258788342231</v>
      </c>
    </row>
    <row r="6779" ht="15.75" customHeight="1">
      <c r="A6779" s="1" t="str">
        <f t="shared" si="568"/>
        <v>ISCA1</v>
      </c>
      <c r="B6779" s="1" t="s">
        <v>298</v>
      </c>
      <c r="C6779" s="1">
        <v>8.8897266E7</v>
      </c>
      <c r="D6779" s="1" t="s">
        <v>8</v>
      </c>
      <c r="E6779" s="1">
        <v>24.0</v>
      </c>
      <c r="F6779" s="1" t="s">
        <v>6793</v>
      </c>
      <c r="G6779" s="1">
        <v>0.0304167796552</v>
      </c>
    </row>
    <row r="6780" ht="15.75" customHeight="1">
      <c r="A6780" s="1" t="str">
        <f t="shared" ref="A6780:A6788" si="569">"ISCA2"</f>
        <v>ISCA2</v>
      </c>
      <c r="B6780" s="1" t="s">
        <v>135</v>
      </c>
      <c r="C6780" s="1">
        <v>7.4960668E7</v>
      </c>
      <c r="D6780" s="1" t="s">
        <v>8</v>
      </c>
      <c r="E6780" s="1">
        <v>23.0</v>
      </c>
      <c r="F6780" s="1" t="s">
        <v>6794</v>
      </c>
      <c r="G6780" s="1">
        <v>0.78560444791</v>
      </c>
    </row>
    <row r="6781" ht="15.75" customHeight="1">
      <c r="A6781" s="1" t="str">
        <f t="shared" si="569"/>
        <v>ISCA2</v>
      </c>
      <c r="B6781" s="1" t="s">
        <v>135</v>
      </c>
      <c r="C6781" s="1">
        <v>7.4960428E7</v>
      </c>
      <c r="D6781" s="1" t="s">
        <v>8</v>
      </c>
      <c r="E6781" s="1">
        <v>23.0</v>
      </c>
      <c r="F6781" s="1" t="s">
        <v>6795</v>
      </c>
      <c r="G6781" s="1">
        <v>1.40690728607</v>
      </c>
    </row>
    <row r="6782" ht="15.75" customHeight="1">
      <c r="A6782" s="1" t="str">
        <f t="shared" si="569"/>
        <v>ISCA2</v>
      </c>
      <c r="B6782" s="1" t="s">
        <v>135</v>
      </c>
      <c r="C6782" s="1">
        <v>7.4960689E7</v>
      </c>
      <c r="D6782" s="1" t="s">
        <v>8</v>
      </c>
      <c r="E6782" s="1">
        <v>24.0</v>
      </c>
      <c r="F6782" s="1" t="s">
        <v>6796</v>
      </c>
      <c r="G6782" s="1">
        <v>0.5402723877</v>
      </c>
    </row>
    <row r="6783" ht="15.75" customHeight="1">
      <c r="A6783" s="1" t="str">
        <f t="shared" si="569"/>
        <v>ISCA2</v>
      </c>
      <c r="B6783" s="1" t="s">
        <v>135</v>
      </c>
      <c r="C6783" s="1">
        <v>7.4960493E7</v>
      </c>
      <c r="D6783" s="1" t="s">
        <v>14</v>
      </c>
      <c r="E6783" s="1">
        <v>24.0</v>
      </c>
      <c r="F6783" s="1" t="s">
        <v>6797</v>
      </c>
      <c r="G6783" s="1">
        <v>0.234474217633</v>
      </c>
    </row>
    <row r="6784" ht="15.75" customHeight="1">
      <c r="A6784" s="1" t="str">
        <f t="shared" si="569"/>
        <v>ISCA2</v>
      </c>
      <c r="B6784" s="1" t="s">
        <v>135</v>
      </c>
      <c r="C6784" s="1">
        <v>7.49606E7</v>
      </c>
      <c r="D6784" s="1" t="s">
        <v>14</v>
      </c>
      <c r="E6784" s="1">
        <v>24.0</v>
      </c>
      <c r="F6784" s="1" t="s">
        <v>6798</v>
      </c>
      <c r="G6784" s="1">
        <v>-0.0218901682333</v>
      </c>
    </row>
    <row r="6785" ht="15.75" customHeight="1">
      <c r="A6785" s="1" t="str">
        <f t="shared" si="569"/>
        <v>ISCA2</v>
      </c>
      <c r="B6785" s="1" t="s">
        <v>135</v>
      </c>
      <c r="C6785" s="1">
        <v>7.4960672E7</v>
      </c>
      <c r="D6785" s="1" t="s">
        <v>14</v>
      </c>
      <c r="E6785" s="1">
        <v>24.0</v>
      </c>
      <c r="F6785" s="1" t="s">
        <v>6799</v>
      </c>
      <c r="G6785" s="1">
        <v>-0.0337399070052</v>
      </c>
    </row>
    <row r="6786" ht="15.75" customHeight="1">
      <c r="A6786" s="1" t="str">
        <f t="shared" si="569"/>
        <v>ISCA2</v>
      </c>
      <c r="B6786" s="1" t="s">
        <v>135</v>
      </c>
      <c r="C6786" s="1">
        <v>7.4960473E7</v>
      </c>
      <c r="D6786" s="1" t="s">
        <v>14</v>
      </c>
      <c r="E6786" s="1">
        <v>23.0</v>
      </c>
      <c r="F6786" s="1" t="s">
        <v>6800</v>
      </c>
      <c r="G6786" s="1">
        <v>0.0561561791614</v>
      </c>
    </row>
    <row r="6787" ht="15.75" customHeight="1">
      <c r="A6787" s="1" t="str">
        <f t="shared" si="569"/>
        <v>ISCA2</v>
      </c>
      <c r="B6787" s="1" t="s">
        <v>135</v>
      </c>
      <c r="C6787" s="1">
        <v>7.49607E7</v>
      </c>
      <c r="D6787" s="1" t="s">
        <v>14</v>
      </c>
      <c r="E6787" s="1">
        <v>24.0</v>
      </c>
      <c r="F6787" s="1" t="s">
        <v>6801</v>
      </c>
      <c r="G6787" s="1">
        <v>0.807488266022</v>
      </c>
    </row>
    <row r="6788" ht="15.75" customHeight="1">
      <c r="A6788" s="1" t="str">
        <f t="shared" si="569"/>
        <v>ISCA2</v>
      </c>
      <c r="B6788" s="1" t="s">
        <v>135</v>
      </c>
      <c r="C6788" s="1">
        <v>7.4960684E7</v>
      </c>
      <c r="D6788" s="1" t="s">
        <v>14</v>
      </c>
      <c r="E6788" s="1">
        <v>22.0</v>
      </c>
      <c r="F6788" s="1" t="s">
        <v>6802</v>
      </c>
      <c r="G6788" s="1">
        <v>0.612781476516</v>
      </c>
    </row>
    <row r="6789" ht="15.75" customHeight="1">
      <c r="A6789" s="1" t="str">
        <f t="shared" ref="A6789:A6797" si="570">"ISY1-RAB43"</f>
        <v>ISY1-RAB43</v>
      </c>
      <c r="B6789" s="1" t="s">
        <v>119</v>
      </c>
      <c r="C6789" s="1">
        <v>1.28879842E8</v>
      </c>
      <c r="D6789" s="1" t="s">
        <v>14</v>
      </c>
      <c r="E6789" s="1">
        <v>24.0</v>
      </c>
      <c r="F6789" s="1" t="s">
        <v>6803</v>
      </c>
      <c r="G6789" s="1">
        <v>0.123545707206</v>
      </c>
    </row>
    <row r="6790" ht="15.75" customHeight="1">
      <c r="A6790" s="1" t="str">
        <f t="shared" si="570"/>
        <v>ISY1-RAB43</v>
      </c>
      <c r="B6790" s="1" t="s">
        <v>119</v>
      </c>
      <c r="C6790" s="1">
        <v>1.28879621E8</v>
      </c>
      <c r="D6790" s="1" t="s">
        <v>14</v>
      </c>
      <c r="E6790" s="1">
        <v>25.0</v>
      </c>
      <c r="F6790" s="1" t="s">
        <v>6804</v>
      </c>
      <c r="G6790" s="1">
        <v>0.0588071350889</v>
      </c>
    </row>
    <row r="6791" ht="15.75" customHeight="1">
      <c r="A6791" s="1" t="str">
        <f t="shared" si="570"/>
        <v>ISY1-RAB43</v>
      </c>
      <c r="B6791" s="1" t="s">
        <v>119</v>
      </c>
      <c r="C6791" s="1">
        <v>1.28879694E8</v>
      </c>
      <c r="D6791" s="1" t="s">
        <v>14</v>
      </c>
      <c r="E6791" s="1">
        <v>22.0</v>
      </c>
      <c r="F6791" s="1" t="s">
        <v>6805</v>
      </c>
      <c r="G6791" s="1">
        <v>0.644920872458</v>
      </c>
    </row>
    <row r="6792" ht="15.75" customHeight="1">
      <c r="A6792" s="1" t="str">
        <f t="shared" si="570"/>
        <v>ISY1-RAB43</v>
      </c>
      <c r="B6792" s="1" t="s">
        <v>119</v>
      </c>
      <c r="C6792" s="1">
        <v>1.28879605E8</v>
      </c>
      <c r="D6792" s="1" t="s">
        <v>8</v>
      </c>
      <c r="E6792" s="1">
        <v>22.0</v>
      </c>
      <c r="F6792" s="1" t="s">
        <v>6806</v>
      </c>
      <c r="G6792" s="1">
        <v>-0.0662608636273</v>
      </c>
    </row>
    <row r="6793" ht="15.75" customHeight="1">
      <c r="A6793" s="1" t="str">
        <f t="shared" si="570"/>
        <v>ISY1-RAB43</v>
      </c>
      <c r="B6793" s="1" t="s">
        <v>119</v>
      </c>
      <c r="C6793" s="1">
        <v>1.28879802E8</v>
      </c>
      <c r="D6793" s="1" t="s">
        <v>8</v>
      </c>
      <c r="E6793" s="1">
        <v>24.0</v>
      </c>
      <c r="F6793" s="1" t="s">
        <v>6807</v>
      </c>
      <c r="G6793" s="1">
        <v>0.174180541544</v>
      </c>
    </row>
    <row r="6794" ht="15.75" customHeight="1">
      <c r="A6794" s="1" t="str">
        <f t="shared" si="570"/>
        <v>ISY1-RAB43</v>
      </c>
      <c r="B6794" s="1" t="s">
        <v>119</v>
      </c>
      <c r="C6794" s="1">
        <v>1.28879705E8</v>
      </c>
      <c r="D6794" s="1" t="s">
        <v>8</v>
      </c>
      <c r="E6794" s="1">
        <v>23.0</v>
      </c>
      <c r="F6794" s="1" t="s">
        <v>6808</v>
      </c>
      <c r="G6794" s="1">
        <v>0.587329901447</v>
      </c>
    </row>
    <row r="6795" ht="15.75" customHeight="1">
      <c r="A6795" s="1" t="str">
        <f t="shared" si="570"/>
        <v>ISY1-RAB43</v>
      </c>
      <c r="B6795" s="1" t="s">
        <v>119</v>
      </c>
      <c r="C6795" s="1">
        <v>1.28879726E8</v>
      </c>
      <c r="D6795" s="1" t="s">
        <v>8</v>
      </c>
      <c r="E6795" s="1">
        <v>21.0</v>
      </c>
      <c r="F6795" s="1" t="s">
        <v>6809</v>
      </c>
      <c r="G6795" s="1">
        <v>1.17330662736</v>
      </c>
    </row>
    <row r="6796" ht="15.75" customHeight="1">
      <c r="A6796" s="1" t="str">
        <f t="shared" si="570"/>
        <v>ISY1-RAB43</v>
      </c>
      <c r="B6796" s="1" t="s">
        <v>119</v>
      </c>
      <c r="C6796" s="1">
        <v>1.28879732E8</v>
      </c>
      <c r="D6796" s="1" t="s">
        <v>8</v>
      </c>
      <c r="E6796" s="1">
        <v>23.0</v>
      </c>
      <c r="F6796" s="1" t="s">
        <v>6810</v>
      </c>
      <c r="G6796" s="1">
        <v>1.18177250018</v>
      </c>
    </row>
    <row r="6797" ht="15.75" customHeight="1">
      <c r="A6797" s="1" t="str">
        <f t="shared" si="570"/>
        <v>ISY1-RAB43</v>
      </c>
      <c r="B6797" s="1" t="s">
        <v>119</v>
      </c>
      <c r="C6797" s="1">
        <v>1.28879743E8</v>
      </c>
      <c r="D6797" s="1" t="s">
        <v>8</v>
      </c>
      <c r="E6797" s="1">
        <v>25.0</v>
      </c>
      <c r="F6797" s="1" t="s">
        <v>6811</v>
      </c>
      <c r="G6797" s="1">
        <v>0.111721207326</v>
      </c>
    </row>
    <row r="6798" ht="15.75" customHeight="1">
      <c r="A6798" s="1" t="str">
        <f t="shared" ref="A6798:A6807" si="571">"ITFG2"</f>
        <v>ITFG2</v>
      </c>
      <c r="B6798" s="1" t="s">
        <v>379</v>
      </c>
      <c r="C6798" s="1">
        <v>2921840.0</v>
      </c>
      <c r="D6798" s="1" t="s">
        <v>14</v>
      </c>
      <c r="E6798" s="1">
        <v>23.0</v>
      </c>
      <c r="F6798" s="1" t="s">
        <v>6812</v>
      </c>
      <c r="G6798" s="1">
        <v>0.0234049156128</v>
      </c>
    </row>
    <row r="6799" ht="15.75" customHeight="1">
      <c r="A6799" s="1" t="str">
        <f t="shared" si="571"/>
        <v>ITFG2</v>
      </c>
      <c r="B6799" s="1" t="s">
        <v>379</v>
      </c>
      <c r="C6799" s="1">
        <v>2921976.0</v>
      </c>
      <c r="D6799" s="1" t="s">
        <v>8</v>
      </c>
      <c r="E6799" s="1">
        <v>23.0</v>
      </c>
      <c r="F6799" s="1" t="s">
        <v>6813</v>
      </c>
      <c r="G6799" s="1">
        <v>0.290387202375</v>
      </c>
    </row>
    <row r="6800" ht="15.75" customHeight="1">
      <c r="A6800" s="1" t="str">
        <f t="shared" si="571"/>
        <v>ITFG2</v>
      </c>
      <c r="B6800" s="1" t="s">
        <v>379</v>
      </c>
      <c r="C6800" s="1">
        <v>2922050.0</v>
      </c>
      <c r="D6800" s="1" t="s">
        <v>8</v>
      </c>
      <c r="E6800" s="1">
        <v>24.0</v>
      </c>
      <c r="F6800" s="1" t="s">
        <v>6814</v>
      </c>
      <c r="G6800" s="1">
        <v>0.767029558073</v>
      </c>
    </row>
    <row r="6801" ht="15.75" customHeight="1">
      <c r="A6801" s="1" t="str">
        <f t="shared" si="571"/>
        <v>ITFG2</v>
      </c>
      <c r="B6801" s="1" t="s">
        <v>379</v>
      </c>
      <c r="C6801" s="1">
        <v>2921780.0</v>
      </c>
      <c r="D6801" s="1" t="s">
        <v>14</v>
      </c>
      <c r="E6801" s="1">
        <v>24.0</v>
      </c>
      <c r="F6801" s="1" t="s">
        <v>6815</v>
      </c>
      <c r="G6801" s="1">
        <v>0.053986182501</v>
      </c>
    </row>
    <row r="6802" ht="15.75" customHeight="1">
      <c r="A6802" s="1" t="str">
        <f t="shared" si="571"/>
        <v>ITFG2</v>
      </c>
      <c r="B6802" s="1" t="s">
        <v>379</v>
      </c>
      <c r="C6802" s="1">
        <v>2922054.0</v>
      </c>
      <c r="D6802" s="1" t="s">
        <v>14</v>
      </c>
      <c r="E6802" s="1">
        <v>23.0</v>
      </c>
      <c r="F6802" s="1" t="s">
        <v>6816</v>
      </c>
      <c r="G6802" s="1">
        <v>0.557603557137</v>
      </c>
    </row>
    <row r="6803" ht="15.75" customHeight="1">
      <c r="A6803" s="1" t="str">
        <f t="shared" si="571"/>
        <v>ITFG2</v>
      </c>
      <c r="B6803" s="1" t="s">
        <v>379</v>
      </c>
      <c r="C6803" s="1">
        <v>2921873.0</v>
      </c>
      <c r="D6803" s="1" t="s">
        <v>14</v>
      </c>
      <c r="E6803" s="1">
        <v>24.0</v>
      </c>
      <c r="F6803" s="1" t="s">
        <v>6817</v>
      </c>
      <c r="G6803" s="1">
        <v>0.696183833828</v>
      </c>
    </row>
    <row r="6804" ht="15.75" customHeight="1">
      <c r="A6804" s="1" t="str">
        <f t="shared" si="571"/>
        <v>ITFG2</v>
      </c>
      <c r="B6804" s="1" t="s">
        <v>379</v>
      </c>
      <c r="C6804" s="1">
        <v>2921856.0</v>
      </c>
      <c r="D6804" s="1" t="s">
        <v>14</v>
      </c>
      <c r="E6804" s="1">
        <v>24.0</v>
      </c>
      <c r="F6804" s="1" t="s">
        <v>6818</v>
      </c>
      <c r="G6804" s="1">
        <v>1.52792288271</v>
      </c>
    </row>
    <row r="6805" ht="15.75" customHeight="1">
      <c r="A6805" s="1" t="str">
        <f t="shared" si="571"/>
        <v>ITFG2</v>
      </c>
      <c r="B6805" s="1" t="s">
        <v>379</v>
      </c>
      <c r="C6805" s="1">
        <v>2921924.0</v>
      </c>
      <c r="D6805" s="1" t="s">
        <v>8</v>
      </c>
      <c r="E6805" s="1">
        <v>24.0</v>
      </c>
      <c r="F6805" s="1" t="s">
        <v>6819</v>
      </c>
      <c r="G6805" s="1">
        <v>0.326819124401</v>
      </c>
    </row>
    <row r="6806" ht="15.75" customHeight="1">
      <c r="A6806" s="1" t="str">
        <f t="shared" si="571"/>
        <v>ITFG2</v>
      </c>
      <c r="B6806" s="1" t="s">
        <v>379</v>
      </c>
      <c r="C6806" s="1">
        <v>2921972.0</v>
      </c>
      <c r="D6806" s="1" t="s">
        <v>14</v>
      </c>
      <c r="E6806" s="1">
        <v>24.0</v>
      </c>
      <c r="F6806" s="1" t="s">
        <v>6820</v>
      </c>
      <c r="G6806" s="1">
        <v>0.424168705095</v>
      </c>
    </row>
    <row r="6807" ht="15.75" customHeight="1">
      <c r="A6807" s="1" t="str">
        <f t="shared" si="571"/>
        <v>ITFG2</v>
      </c>
      <c r="B6807" s="1" t="s">
        <v>379</v>
      </c>
      <c r="C6807" s="1">
        <v>2922026.0</v>
      </c>
      <c r="D6807" s="1" t="s">
        <v>14</v>
      </c>
      <c r="E6807" s="1">
        <v>23.0</v>
      </c>
      <c r="F6807" s="1" t="s">
        <v>6821</v>
      </c>
      <c r="G6807" s="1">
        <v>0.705047559213</v>
      </c>
    </row>
    <row r="6808" ht="15.75" customHeight="1">
      <c r="A6808" s="1" t="str">
        <f t="shared" ref="A6808:A6817" si="572">"IVNS1ABP"</f>
        <v>IVNS1ABP</v>
      </c>
      <c r="B6808" s="1" t="s">
        <v>108</v>
      </c>
      <c r="C6808" s="1">
        <v>1.85286272E8</v>
      </c>
      <c r="D6808" s="1" t="s">
        <v>14</v>
      </c>
      <c r="E6808" s="1">
        <v>23.0</v>
      </c>
      <c r="F6808" s="1" t="s">
        <v>6822</v>
      </c>
      <c r="G6808" s="1">
        <v>-0.0492511717289</v>
      </c>
    </row>
    <row r="6809" ht="15.75" customHeight="1">
      <c r="A6809" s="1" t="str">
        <f t="shared" si="572"/>
        <v>IVNS1ABP</v>
      </c>
      <c r="B6809" s="1" t="s">
        <v>108</v>
      </c>
      <c r="C6809" s="1">
        <v>1.85286233E8</v>
      </c>
      <c r="D6809" s="1" t="s">
        <v>14</v>
      </c>
      <c r="E6809" s="1">
        <v>24.0</v>
      </c>
      <c r="F6809" s="1" t="s">
        <v>6823</v>
      </c>
      <c r="G6809" s="1">
        <v>0.469592464211</v>
      </c>
    </row>
    <row r="6810" ht="15.75" customHeight="1">
      <c r="A6810" s="1" t="str">
        <f t="shared" si="572"/>
        <v>IVNS1ABP</v>
      </c>
      <c r="B6810" s="1" t="s">
        <v>108</v>
      </c>
      <c r="C6810" s="1">
        <v>1.85286222E8</v>
      </c>
      <c r="D6810" s="1" t="s">
        <v>14</v>
      </c>
      <c r="E6810" s="1">
        <v>24.0</v>
      </c>
      <c r="F6810" s="1" t="s">
        <v>6824</v>
      </c>
      <c r="G6810" s="1">
        <v>1.02053764958</v>
      </c>
    </row>
    <row r="6811" ht="15.75" customHeight="1">
      <c r="A6811" s="1" t="str">
        <f t="shared" si="572"/>
        <v>IVNS1ABP</v>
      </c>
      <c r="B6811" s="1" t="s">
        <v>108</v>
      </c>
      <c r="C6811" s="1">
        <v>1.8528646E8</v>
      </c>
      <c r="D6811" s="1" t="s">
        <v>8</v>
      </c>
      <c r="E6811" s="1">
        <v>24.0</v>
      </c>
      <c r="F6811" s="1" t="s">
        <v>6825</v>
      </c>
      <c r="G6811" s="1">
        <v>0.272653394174</v>
      </c>
    </row>
    <row r="6812" ht="15.75" customHeight="1">
      <c r="A6812" s="1" t="str">
        <f t="shared" si="572"/>
        <v>IVNS1ABP</v>
      </c>
      <c r="B6812" s="1" t="s">
        <v>108</v>
      </c>
      <c r="C6812" s="1">
        <v>1.85286385E8</v>
      </c>
      <c r="D6812" s="1" t="s">
        <v>8</v>
      </c>
      <c r="E6812" s="1">
        <v>24.0</v>
      </c>
      <c r="F6812" s="1" t="s">
        <v>6826</v>
      </c>
      <c r="G6812" s="1">
        <v>1.00153862404</v>
      </c>
    </row>
    <row r="6813" ht="15.75" customHeight="1">
      <c r="A6813" s="1" t="str">
        <f t="shared" si="572"/>
        <v>IVNS1ABP</v>
      </c>
      <c r="B6813" s="1" t="s">
        <v>108</v>
      </c>
      <c r="C6813" s="1">
        <v>1.8528635E8</v>
      </c>
      <c r="D6813" s="1" t="s">
        <v>8</v>
      </c>
      <c r="E6813" s="1">
        <v>24.0</v>
      </c>
      <c r="F6813" s="1" t="s">
        <v>6827</v>
      </c>
      <c r="G6813" s="1">
        <v>0.899930760931</v>
      </c>
    </row>
    <row r="6814" ht="15.75" customHeight="1">
      <c r="A6814" s="1" t="str">
        <f t="shared" si="572"/>
        <v>IVNS1ABP</v>
      </c>
      <c r="B6814" s="1" t="s">
        <v>108</v>
      </c>
      <c r="C6814" s="1">
        <v>1.85286328E8</v>
      </c>
      <c r="D6814" s="1" t="s">
        <v>8</v>
      </c>
      <c r="E6814" s="1">
        <v>24.0</v>
      </c>
      <c r="F6814" s="1" t="s">
        <v>6828</v>
      </c>
      <c r="G6814" s="1">
        <v>0.738322344343</v>
      </c>
    </row>
    <row r="6815" ht="15.75" customHeight="1">
      <c r="A6815" s="1" t="str">
        <f t="shared" si="572"/>
        <v>IVNS1ABP</v>
      </c>
      <c r="B6815" s="1" t="s">
        <v>108</v>
      </c>
      <c r="C6815" s="1">
        <v>1.85286256E8</v>
      </c>
      <c r="D6815" s="1" t="s">
        <v>8</v>
      </c>
      <c r="E6815" s="1">
        <v>23.0</v>
      </c>
      <c r="F6815" s="1" t="s">
        <v>6829</v>
      </c>
      <c r="G6815" s="1">
        <v>0.412946027206</v>
      </c>
    </row>
    <row r="6816" ht="15.75" customHeight="1">
      <c r="A6816" s="1" t="str">
        <f t="shared" si="572"/>
        <v>IVNS1ABP</v>
      </c>
      <c r="B6816" s="1" t="s">
        <v>108</v>
      </c>
      <c r="C6816" s="1">
        <v>1.85286366E8</v>
      </c>
      <c r="D6816" s="1" t="s">
        <v>14</v>
      </c>
      <c r="E6816" s="1">
        <v>23.0</v>
      </c>
      <c r="F6816" s="1" t="s">
        <v>6830</v>
      </c>
      <c r="G6816" s="1">
        <v>0.297923341774</v>
      </c>
    </row>
    <row r="6817" ht="15.75" customHeight="1">
      <c r="A6817" s="1" t="str">
        <f t="shared" si="572"/>
        <v>IVNS1ABP</v>
      </c>
      <c r="B6817" s="1" t="s">
        <v>108</v>
      </c>
      <c r="C6817" s="1">
        <v>1.85286244E8</v>
      </c>
      <c r="D6817" s="1" t="s">
        <v>14</v>
      </c>
      <c r="E6817" s="1">
        <v>24.0</v>
      </c>
      <c r="F6817" s="1" t="s">
        <v>6831</v>
      </c>
      <c r="G6817" s="1">
        <v>0.977923726387</v>
      </c>
    </row>
    <row r="6818" ht="15.75" customHeight="1">
      <c r="A6818" s="1" t="str">
        <f t="shared" ref="A6818:A6827" si="573">"IWS1"</f>
        <v>IWS1</v>
      </c>
      <c r="B6818" s="1" t="s">
        <v>256</v>
      </c>
      <c r="C6818" s="1">
        <v>1.28284018E8</v>
      </c>
      <c r="D6818" s="1" t="s">
        <v>8</v>
      </c>
      <c r="E6818" s="1">
        <v>23.0</v>
      </c>
      <c r="F6818" s="1" t="s">
        <v>6832</v>
      </c>
      <c r="G6818" s="1">
        <v>1.00467138851</v>
      </c>
    </row>
    <row r="6819" ht="15.75" customHeight="1">
      <c r="A6819" s="1" t="str">
        <f t="shared" si="573"/>
        <v>IWS1</v>
      </c>
      <c r="B6819" s="1" t="s">
        <v>256</v>
      </c>
      <c r="C6819" s="1">
        <v>1.28284051E8</v>
      </c>
      <c r="D6819" s="1" t="s">
        <v>8</v>
      </c>
      <c r="E6819" s="1">
        <v>23.0</v>
      </c>
      <c r="F6819" s="1" t="s">
        <v>6833</v>
      </c>
      <c r="G6819" s="1">
        <v>0.0780236055617</v>
      </c>
    </row>
    <row r="6820" ht="15.75" customHeight="1">
      <c r="A6820" s="1" t="str">
        <f t="shared" si="573"/>
        <v>IWS1</v>
      </c>
      <c r="B6820" s="1" t="s">
        <v>256</v>
      </c>
      <c r="C6820" s="1">
        <v>1.28283785E8</v>
      </c>
      <c r="D6820" s="1" t="s">
        <v>14</v>
      </c>
      <c r="E6820" s="1">
        <v>23.0</v>
      </c>
      <c r="F6820" s="1" t="s">
        <v>6834</v>
      </c>
      <c r="G6820" s="1">
        <v>0.928893132352</v>
      </c>
    </row>
    <row r="6821" ht="15.75" customHeight="1">
      <c r="A6821" s="1" t="str">
        <f t="shared" si="573"/>
        <v>IWS1</v>
      </c>
      <c r="B6821" s="1" t="s">
        <v>256</v>
      </c>
      <c r="C6821" s="1">
        <v>1.28283921E8</v>
      </c>
      <c r="D6821" s="1" t="s">
        <v>14</v>
      </c>
      <c r="E6821" s="1">
        <v>24.0</v>
      </c>
      <c r="F6821" s="1" t="s">
        <v>6835</v>
      </c>
      <c r="G6821" s="1">
        <v>0.0826827778287</v>
      </c>
    </row>
    <row r="6822" ht="15.75" customHeight="1">
      <c r="A6822" s="1" t="str">
        <f t="shared" si="573"/>
        <v>IWS1</v>
      </c>
      <c r="B6822" s="1" t="s">
        <v>256</v>
      </c>
      <c r="C6822" s="1">
        <v>1.28283961E8</v>
      </c>
      <c r="D6822" s="1" t="s">
        <v>14</v>
      </c>
      <c r="E6822" s="1">
        <v>24.0</v>
      </c>
      <c r="F6822" s="1" t="s">
        <v>6836</v>
      </c>
      <c r="G6822" s="1">
        <v>-0.0727740281542</v>
      </c>
    </row>
    <row r="6823" ht="15.75" customHeight="1">
      <c r="A6823" s="1" t="str">
        <f t="shared" si="573"/>
        <v>IWS1</v>
      </c>
      <c r="B6823" s="1" t="s">
        <v>256</v>
      </c>
      <c r="C6823" s="1">
        <v>1.28284E8</v>
      </c>
      <c r="D6823" s="1" t="s">
        <v>14</v>
      </c>
      <c r="E6823" s="1">
        <v>23.0</v>
      </c>
      <c r="F6823" s="1" t="s">
        <v>6837</v>
      </c>
      <c r="G6823" s="1">
        <v>1.06643547914</v>
      </c>
    </row>
    <row r="6824" ht="15.75" customHeight="1">
      <c r="A6824" s="1" t="str">
        <f t="shared" si="573"/>
        <v>IWS1</v>
      </c>
      <c r="B6824" s="1" t="s">
        <v>256</v>
      </c>
      <c r="C6824" s="1">
        <v>1.28284082E8</v>
      </c>
      <c r="D6824" s="1" t="s">
        <v>14</v>
      </c>
      <c r="E6824" s="1">
        <v>24.0</v>
      </c>
      <c r="F6824" s="1" t="s">
        <v>6838</v>
      </c>
      <c r="G6824" s="1">
        <v>-0.0552891108085</v>
      </c>
    </row>
    <row r="6825" ht="15.75" customHeight="1">
      <c r="A6825" s="1" t="str">
        <f t="shared" si="573"/>
        <v>IWS1</v>
      </c>
      <c r="B6825" s="1" t="s">
        <v>256</v>
      </c>
      <c r="C6825" s="1">
        <v>1.28283965E8</v>
      </c>
      <c r="D6825" s="1" t="s">
        <v>8</v>
      </c>
      <c r="E6825" s="1">
        <v>22.0</v>
      </c>
      <c r="F6825" s="1" t="s">
        <v>6839</v>
      </c>
      <c r="G6825" s="1">
        <v>0.472545737752</v>
      </c>
    </row>
    <row r="6826" ht="15.75" customHeight="1">
      <c r="A6826" s="1" t="str">
        <f t="shared" si="573"/>
        <v>IWS1</v>
      </c>
      <c r="B6826" s="1" t="s">
        <v>256</v>
      </c>
      <c r="C6826" s="1">
        <v>1.28283774E8</v>
      </c>
      <c r="D6826" s="1" t="s">
        <v>8</v>
      </c>
      <c r="E6826" s="1">
        <v>23.0</v>
      </c>
      <c r="F6826" s="1" t="s">
        <v>6840</v>
      </c>
      <c r="G6826" s="1">
        <v>0.369778632838</v>
      </c>
    </row>
    <row r="6827" ht="15.75" customHeight="1">
      <c r="A6827" s="1" t="str">
        <f t="shared" si="573"/>
        <v>IWS1</v>
      </c>
      <c r="B6827" s="1" t="s">
        <v>256</v>
      </c>
      <c r="C6827" s="1">
        <v>1.28283856E8</v>
      </c>
      <c r="D6827" s="1" t="s">
        <v>8</v>
      </c>
      <c r="E6827" s="1">
        <v>24.0</v>
      </c>
      <c r="F6827" s="1" t="s">
        <v>6841</v>
      </c>
      <c r="G6827" s="1">
        <v>0.342499640121</v>
      </c>
    </row>
    <row r="6828" ht="15.75" customHeight="1">
      <c r="A6828" s="1" t="str">
        <f t="shared" ref="A6828:A6837" si="574">"KANSL2"</f>
        <v>KANSL2</v>
      </c>
      <c r="B6828" s="1" t="s">
        <v>379</v>
      </c>
      <c r="C6828" s="1">
        <v>4.9075817E7</v>
      </c>
      <c r="D6828" s="1" t="s">
        <v>8</v>
      </c>
      <c r="E6828" s="1">
        <v>24.0</v>
      </c>
      <c r="F6828" s="1" t="s">
        <v>6842</v>
      </c>
      <c r="G6828" s="1">
        <v>0.0678078285837</v>
      </c>
    </row>
    <row r="6829" ht="15.75" customHeight="1">
      <c r="A6829" s="1" t="str">
        <f t="shared" si="574"/>
        <v>KANSL2</v>
      </c>
      <c r="B6829" s="1" t="s">
        <v>379</v>
      </c>
      <c r="C6829" s="1">
        <v>4.9075957E7</v>
      </c>
      <c r="D6829" s="1" t="s">
        <v>8</v>
      </c>
      <c r="E6829" s="1">
        <v>24.0</v>
      </c>
      <c r="F6829" s="1" t="s">
        <v>6843</v>
      </c>
      <c r="G6829" s="1">
        <v>0.430553451905</v>
      </c>
    </row>
    <row r="6830" ht="15.75" customHeight="1">
      <c r="A6830" s="1" t="str">
        <f t="shared" si="574"/>
        <v>KANSL2</v>
      </c>
      <c r="B6830" s="1" t="s">
        <v>379</v>
      </c>
      <c r="C6830" s="1">
        <v>4.9075968E7</v>
      </c>
      <c r="D6830" s="1" t="s">
        <v>8</v>
      </c>
      <c r="E6830" s="1">
        <v>23.0</v>
      </c>
      <c r="F6830" s="1" t="s">
        <v>6844</v>
      </c>
      <c r="G6830" s="1">
        <v>0.0547517419936</v>
      </c>
    </row>
    <row r="6831" ht="15.75" customHeight="1">
      <c r="A6831" s="1" t="str">
        <f t="shared" si="574"/>
        <v>KANSL2</v>
      </c>
      <c r="B6831" s="1" t="s">
        <v>379</v>
      </c>
      <c r="C6831" s="1">
        <v>4.9075987E7</v>
      </c>
      <c r="D6831" s="1" t="s">
        <v>8</v>
      </c>
      <c r="E6831" s="1">
        <v>23.0</v>
      </c>
      <c r="F6831" s="1" t="s">
        <v>6845</v>
      </c>
      <c r="G6831" s="1">
        <v>1.59450691705</v>
      </c>
    </row>
    <row r="6832" ht="15.75" customHeight="1">
      <c r="A6832" s="1" t="str">
        <f t="shared" si="574"/>
        <v>KANSL2</v>
      </c>
      <c r="B6832" s="1" t="s">
        <v>379</v>
      </c>
      <c r="C6832" s="1">
        <v>4.9076002E7</v>
      </c>
      <c r="D6832" s="1" t="s">
        <v>8</v>
      </c>
      <c r="E6832" s="1">
        <v>22.0</v>
      </c>
      <c r="F6832" s="1" t="s">
        <v>6846</v>
      </c>
      <c r="G6832" s="1">
        <v>0.974939631049</v>
      </c>
    </row>
    <row r="6833" ht="15.75" customHeight="1">
      <c r="A6833" s="1" t="str">
        <f t="shared" si="574"/>
        <v>KANSL2</v>
      </c>
      <c r="B6833" s="1" t="s">
        <v>379</v>
      </c>
      <c r="C6833" s="1">
        <v>4.9076025E7</v>
      </c>
      <c r="D6833" s="1" t="s">
        <v>8</v>
      </c>
      <c r="E6833" s="1">
        <v>23.0</v>
      </c>
      <c r="F6833" s="1" t="s">
        <v>6847</v>
      </c>
      <c r="G6833" s="1">
        <v>0.0760833026737</v>
      </c>
    </row>
    <row r="6834" ht="15.75" customHeight="1">
      <c r="A6834" s="1" t="str">
        <f t="shared" si="574"/>
        <v>KANSL2</v>
      </c>
      <c r="B6834" s="1" t="s">
        <v>379</v>
      </c>
      <c r="C6834" s="1">
        <v>4.9075814E7</v>
      </c>
      <c r="D6834" s="1" t="s">
        <v>14</v>
      </c>
      <c r="E6834" s="1">
        <v>23.0</v>
      </c>
      <c r="F6834" s="1" t="s">
        <v>6848</v>
      </c>
      <c r="G6834" s="1">
        <v>-0.0285128669816</v>
      </c>
    </row>
    <row r="6835" ht="15.75" customHeight="1">
      <c r="A6835" s="1" t="str">
        <f t="shared" si="574"/>
        <v>KANSL2</v>
      </c>
      <c r="B6835" s="1" t="s">
        <v>379</v>
      </c>
      <c r="C6835" s="1">
        <v>4.9075858E7</v>
      </c>
      <c r="D6835" s="1" t="s">
        <v>14</v>
      </c>
      <c r="E6835" s="1">
        <v>24.0</v>
      </c>
      <c r="F6835" s="1" t="s">
        <v>6849</v>
      </c>
      <c r="G6835" s="1">
        <v>0.120597800595</v>
      </c>
    </row>
    <row r="6836" ht="15.75" customHeight="1">
      <c r="A6836" s="1" t="str">
        <f t="shared" si="574"/>
        <v>KANSL2</v>
      </c>
      <c r="B6836" s="1" t="s">
        <v>379</v>
      </c>
      <c r="C6836" s="1">
        <v>4.9075726E7</v>
      </c>
      <c r="D6836" s="1" t="s">
        <v>8</v>
      </c>
      <c r="E6836" s="1">
        <v>24.0</v>
      </c>
      <c r="F6836" s="1" t="s">
        <v>6850</v>
      </c>
      <c r="G6836" s="1">
        <v>-0.0215064676318</v>
      </c>
    </row>
    <row r="6837" ht="15.75" customHeight="1">
      <c r="A6837" s="1" t="str">
        <f t="shared" si="574"/>
        <v>KANSL2</v>
      </c>
      <c r="B6837" s="1" t="s">
        <v>379</v>
      </c>
      <c r="C6837" s="1">
        <v>4.9075824E7</v>
      </c>
      <c r="D6837" s="1" t="s">
        <v>8</v>
      </c>
      <c r="E6837" s="1">
        <v>24.0</v>
      </c>
      <c r="F6837" s="1" t="s">
        <v>6851</v>
      </c>
      <c r="G6837" s="1">
        <v>0.353088681886</v>
      </c>
    </row>
    <row r="6838" ht="15.75" customHeight="1">
      <c r="A6838" s="1" t="str">
        <f t="shared" ref="A6838:A6852" si="575">"KARS"</f>
        <v>KARS</v>
      </c>
      <c r="B6838" s="1" t="s">
        <v>7</v>
      </c>
      <c r="C6838" s="1">
        <v>7.5681595E7</v>
      </c>
      <c r="D6838" s="1" t="s">
        <v>14</v>
      </c>
      <c r="E6838" s="1">
        <v>23.0</v>
      </c>
      <c r="F6838" s="1" t="s">
        <v>6852</v>
      </c>
      <c r="G6838" s="1">
        <v>0.0621698751971</v>
      </c>
    </row>
    <row r="6839" ht="15.75" customHeight="1">
      <c r="A6839" s="1" t="str">
        <f t="shared" si="575"/>
        <v>KARS</v>
      </c>
      <c r="B6839" s="1" t="s">
        <v>7</v>
      </c>
      <c r="C6839" s="1">
        <v>7.5681589E7</v>
      </c>
      <c r="D6839" s="1" t="s">
        <v>14</v>
      </c>
      <c r="E6839" s="1">
        <v>24.0</v>
      </c>
      <c r="F6839" s="1" t="s">
        <v>6853</v>
      </c>
      <c r="G6839" s="1">
        <v>0.0528107375525</v>
      </c>
    </row>
    <row r="6840" ht="15.75" customHeight="1">
      <c r="A6840" s="1" t="str">
        <f t="shared" si="575"/>
        <v>KARS</v>
      </c>
      <c r="B6840" s="1" t="s">
        <v>7</v>
      </c>
      <c r="C6840" s="1">
        <v>7.5681518E7</v>
      </c>
      <c r="D6840" s="1" t="s">
        <v>8</v>
      </c>
      <c r="E6840" s="1">
        <v>23.0</v>
      </c>
      <c r="F6840" s="1" t="s">
        <v>6854</v>
      </c>
      <c r="G6840" s="1">
        <v>0.119845717456</v>
      </c>
    </row>
    <row r="6841" ht="15.75" customHeight="1">
      <c r="A6841" s="1" t="str">
        <f t="shared" si="575"/>
        <v>KARS</v>
      </c>
      <c r="B6841" s="1" t="s">
        <v>7</v>
      </c>
      <c r="C6841" s="1">
        <v>7.5681309E7</v>
      </c>
      <c r="D6841" s="1" t="s">
        <v>8</v>
      </c>
      <c r="E6841" s="1">
        <v>23.0</v>
      </c>
      <c r="F6841" s="1" t="s">
        <v>6855</v>
      </c>
      <c r="G6841" s="1">
        <v>0.73744187841</v>
      </c>
    </row>
    <row r="6842" ht="15.75" customHeight="1">
      <c r="A6842" s="1" t="str">
        <f t="shared" si="575"/>
        <v>KARS</v>
      </c>
      <c r="B6842" s="1" t="s">
        <v>7</v>
      </c>
      <c r="C6842" s="1">
        <v>7.5681585E7</v>
      </c>
      <c r="D6842" s="1" t="s">
        <v>8</v>
      </c>
      <c r="E6842" s="1">
        <v>24.0</v>
      </c>
      <c r="F6842" s="1" t="s">
        <v>6856</v>
      </c>
      <c r="G6842" s="1">
        <v>0.0643419639132</v>
      </c>
    </row>
    <row r="6843" ht="15.75" customHeight="1">
      <c r="A6843" s="1" t="str">
        <f t="shared" si="575"/>
        <v>KARS</v>
      </c>
      <c r="B6843" s="1" t="s">
        <v>7</v>
      </c>
      <c r="C6843" s="1">
        <v>7.5681303E7</v>
      </c>
      <c r="D6843" s="1" t="s">
        <v>14</v>
      </c>
      <c r="E6843" s="1">
        <v>24.0</v>
      </c>
      <c r="F6843" s="1" t="s">
        <v>6857</v>
      </c>
      <c r="G6843" s="1">
        <v>0.0809372697964</v>
      </c>
    </row>
    <row r="6844" ht="15.75" customHeight="1">
      <c r="A6844" s="1" t="str">
        <f t="shared" si="575"/>
        <v>KARS</v>
      </c>
      <c r="B6844" s="1" t="s">
        <v>7</v>
      </c>
      <c r="C6844" s="1">
        <v>7.5681436E7</v>
      </c>
      <c r="D6844" s="1" t="s">
        <v>8</v>
      </c>
      <c r="E6844" s="1">
        <v>23.0</v>
      </c>
      <c r="F6844" s="1" t="s">
        <v>6858</v>
      </c>
      <c r="G6844" s="1">
        <v>-0.0593766217229</v>
      </c>
    </row>
    <row r="6845" ht="15.75" customHeight="1">
      <c r="A6845" s="1" t="str">
        <f t="shared" si="575"/>
        <v>KARS</v>
      </c>
      <c r="B6845" s="1" t="s">
        <v>7</v>
      </c>
      <c r="C6845" s="1">
        <v>7.568137E7</v>
      </c>
      <c r="D6845" s="1" t="s">
        <v>8</v>
      </c>
      <c r="E6845" s="1">
        <v>24.0</v>
      </c>
      <c r="F6845" s="1" t="s">
        <v>6859</v>
      </c>
      <c r="G6845" s="1">
        <v>0.357867570467</v>
      </c>
    </row>
    <row r="6846" ht="15.75" customHeight="1">
      <c r="A6846" s="1" t="str">
        <f t="shared" si="575"/>
        <v>KARS</v>
      </c>
      <c r="B6846" s="1" t="s">
        <v>7</v>
      </c>
      <c r="C6846" s="1">
        <v>7.5681302E7</v>
      </c>
      <c r="D6846" s="1" t="s">
        <v>14</v>
      </c>
      <c r="E6846" s="1">
        <v>24.0</v>
      </c>
      <c r="F6846" s="1" t="s">
        <v>6860</v>
      </c>
      <c r="G6846" s="1">
        <v>0.108429371365</v>
      </c>
    </row>
    <row r="6847" ht="15.75" customHeight="1">
      <c r="A6847" s="1" t="str">
        <f t="shared" si="575"/>
        <v>KARS</v>
      </c>
      <c r="B6847" s="1" t="s">
        <v>7</v>
      </c>
      <c r="C6847" s="1">
        <v>7.5681312E7</v>
      </c>
      <c r="D6847" s="1" t="s">
        <v>14</v>
      </c>
      <c r="E6847" s="1">
        <v>24.0</v>
      </c>
      <c r="F6847" s="1" t="s">
        <v>6861</v>
      </c>
      <c r="G6847" s="1">
        <v>0.141030861154</v>
      </c>
    </row>
    <row r="6848" ht="15.75" customHeight="1">
      <c r="A6848" s="1" t="str">
        <f t="shared" si="575"/>
        <v>KARS</v>
      </c>
      <c r="B6848" s="1" t="s">
        <v>7</v>
      </c>
      <c r="C6848" s="1">
        <v>7.5681547E7</v>
      </c>
      <c r="D6848" s="1" t="s">
        <v>14</v>
      </c>
      <c r="E6848" s="1">
        <v>24.0</v>
      </c>
      <c r="F6848" s="1" t="s">
        <v>6862</v>
      </c>
      <c r="G6848" s="1">
        <v>0.0824078981383</v>
      </c>
    </row>
    <row r="6849" ht="15.75" customHeight="1">
      <c r="A6849" s="1" t="str">
        <f t="shared" si="575"/>
        <v>KARS</v>
      </c>
      <c r="B6849" s="1" t="s">
        <v>7</v>
      </c>
      <c r="C6849" s="1">
        <v>7.568136E7</v>
      </c>
      <c r="D6849" s="1" t="s">
        <v>8</v>
      </c>
      <c r="E6849" s="1">
        <v>23.0</v>
      </c>
      <c r="F6849" s="1" t="s">
        <v>6863</v>
      </c>
      <c r="G6849" s="1">
        <v>1.65515531295</v>
      </c>
    </row>
    <row r="6850" ht="15.75" customHeight="1">
      <c r="A6850" s="1" t="str">
        <f t="shared" si="575"/>
        <v>KARS</v>
      </c>
      <c r="B6850" s="1" t="s">
        <v>7</v>
      </c>
      <c r="C6850" s="1">
        <v>7.5681308E7</v>
      </c>
      <c r="D6850" s="1" t="s">
        <v>8</v>
      </c>
      <c r="E6850" s="1">
        <v>24.0</v>
      </c>
      <c r="F6850" s="1" t="s">
        <v>6864</v>
      </c>
      <c r="G6850" s="1">
        <v>0.607402808642</v>
      </c>
    </row>
    <row r="6851" ht="15.75" customHeight="1">
      <c r="A6851" s="1" t="str">
        <f t="shared" si="575"/>
        <v>KARS</v>
      </c>
      <c r="B6851" s="1" t="s">
        <v>7</v>
      </c>
      <c r="C6851" s="1">
        <v>7.5681555E7</v>
      </c>
      <c r="D6851" s="1" t="s">
        <v>8</v>
      </c>
      <c r="E6851" s="1">
        <v>22.0</v>
      </c>
      <c r="F6851" s="1" t="s">
        <v>6865</v>
      </c>
      <c r="G6851" s="1">
        <v>0.0574670950073</v>
      </c>
    </row>
    <row r="6852" ht="15.75" customHeight="1">
      <c r="A6852" s="1" t="str">
        <f t="shared" si="575"/>
        <v>KARS</v>
      </c>
      <c r="B6852" s="1" t="s">
        <v>7</v>
      </c>
      <c r="C6852" s="1">
        <v>7.5681448E7</v>
      </c>
      <c r="D6852" s="1" t="s">
        <v>14</v>
      </c>
      <c r="E6852" s="1">
        <v>24.0</v>
      </c>
      <c r="F6852" s="1" t="s">
        <v>6866</v>
      </c>
      <c r="G6852" s="1">
        <v>0.0832731688735</v>
      </c>
    </row>
    <row r="6853" ht="15.75" customHeight="1">
      <c r="A6853" s="1" t="str">
        <f t="shared" ref="A6853:A6862" si="576">"KAT2A"</f>
        <v>KAT2A</v>
      </c>
      <c r="B6853" s="1" t="s">
        <v>39</v>
      </c>
      <c r="C6853" s="1">
        <v>4.0273222E7</v>
      </c>
      <c r="D6853" s="1" t="s">
        <v>14</v>
      </c>
      <c r="E6853" s="1">
        <v>23.0</v>
      </c>
      <c r="F6853" s="1" t="s">
        <v>6867</v>
      </c>
      <c r="G6853" s="1">
        <v>0.158126031441</v>
      </c>
    </row>
    <row r="6854" ht="15.75" customHeight="1">
      <c r="A6854" s="1" t="str">
        <f t="shared" si="576"/>
        <v>KAT2A</v>
      </c>
      <c r="B6854" s="1" t="s">
        <v>39</v>
      </c>
      <c r="C6854" s="1">
        <v>4.0273323E7</v>
      </c>
      <c r="D6854" s="1" t="s">
        <v>14</v>
      </c>
      <c r="E6854" s="1">
        <v>24.0</v>
      </c>
      <c r="F6854" s="1" t="s">
        <v>6868</v>
      </c>
      <c r="G6854" s="1">
        <v>0.657414796098</v>
      </c>
    </row>
    <row r="6855" ht="15.75" customHeight="1">
      <c r="A6855" s="1" t="str">
        <f t="shared" si="576"/>
        <v>KAT2A</v>
      </c>
      <c r="B6855" s="1" t="s">
        <v>39</v>
      </c>
      <c r="C6855" s="1">
        <v>4.0273345E7</v>
      </c>
      <c r="D6855" s="1" t="s">
        <v>14</v>
      </c>
      <c r="E6855" s="1">
        <v>23.0</v>
      </c>
      <c r="F6855" s="1" t="s">
        <v>6869</v>
      </c>
      <c r="G6855" s="1">
        <v>0.89356202286</v>
      </c>
    </row>
    <row r="6856" ht="15.75" customHeight="1">
      <c r="A6856" s="1" t="str">
        <f t="shared" si="576"/>
        <v>KAT2A</v>
      </c>
      <c r="B6856" s="1" t="s">
        <v>39</v>
      </c>
      <c r="C6856" s="1">
        <v>4.027333E7</v>
      </c>
      <c r="D6856" s="1" t="s">
        <v>8</v>
      </c>
      <c r="E6856" s="1">
        <v>24.0</v>
      </c>
      <c r="F6856" s="1" t="s">
        <v>6870</v>
      </c>
      <c r="G6856" s="1">
        <v>0.61379566001</v>
      </c>
    </row>
    <row r="6857" ht="15.75" customHeight="1">
      <c r="A6857" s="1" t="str">
        <f t="shared" si="576"/>
        <v>KAT2A</v>
      </c>
      <c r="B6857" s="1" t="s">
        <v>39</v>
      </c>
      <c r="C6857" s="1">
        <v>4.0273136E7</v>
      </c>
      <c r="D6857" s="1" t="s">
        <v>8</v>
      </c>
      <c r="E6857" s="1">
        <v>24.0</v>
      </c>
      <c r="F6857" s="1" t="s">
        <v>6871</v>
      </c>
      <c r="G6857" s="1">
        <v>1.08539393638</v>
      </c>
    </row>
    <row r="6858" ht="15.75" customHeight="1">
      <c r="A6858" s="1" t="str">
        <f t="shared" si="576"/>
        <v>KAT2A</v>
      </c>
      <c r="B6858" s="1" t="s">
        <v>39</v>
      </c>
      <c r="C6858" s="1">
        <v>4.0273114E7</v>
      </c>
      <c r="D6858" s="1" t="s">
        <v>8</v>
      </c>
      <c r="E6858" s="1">
        <v>24.0</v>
      </c>
      <c r="F6858" s="1" t="s">
        <v>6872</v>
      </c>
      <c r="G6858" s="1">
        <v>0.12207537773</v>
      </c>
    </row>
    <row r="6859" ht="15.75" customHeight="1">
      <c r="A6859" s="1" t="str">
        <f t="shared" si="576"/>
        <v>KAT2A</v>
      </c>
      <c r="B6859" s="1" t="s">
        <v>39</v>
      </c>
      <c r="C6859" s="1">
        <v>4.0273398E7</v>
      </c>
      <c r="D6859" s="1" t="s">
        <v>14</v>
      </c>
      <c r="E6859" s="1">
        <v>24.0</v>
      </c>
      <c r="F6859" s="1" t="s">
        <v>6873</v>
      </c>
      <c r="G6859" s="1">
        <v>-0.0199859507886</v>
      </c>
    </row>
    <row r="6860" ht="15.75" customHeight="1">
      <c r="A6860" s="1" t="str">
        <f t="shared" si="576"/>
        <v>KAT2A</v>
      </c>
      <c r="B6860" s="1" t="s">
        <v>39</v>
      </c>
      <c r="C6860" s="1">
        <v>4.0273367E7</v>
      </c>
      <c r="D6860" s="1" t="s">
        <v>14</v>
      </c>
      <c r="E6860" s="1">
        <v>24.0</v>
      </c>
      <c r="F6860" s="1" t="s">
        <v>6874</v>
      </c>
      <c r="G6860" s="1">
        <v>1.02104404076</v>
      </c>
    </row>
    <row r="6861" ht="15.75" customHeight="1">
      <c r="A6861" s="1" t="str">
        <f t="shared" si="576"/>
        <v>KAT2A</v>
      </c>
      <c r="B6861" s="1" t="s">
        <v>39</v>
      </c>
      <c r="C6861" s="1">
        <v>4.0273421E7</v>
      </c>
      <c r="D6861" s="1" t="s">
        <v>14</v>
      </c>
      <c r="E6861" s="1">
        <v>24.0</v>
      </c>
      <c r="F6861" s="1" t="s">
        <v>6875</v>
      </c>
      <c r="G6861" s="1">
        <v>-0.167665490458</v>
      </c>
    </row>
    <row r="6862" ht="15.75" customHeight="1">
      <c r="A6862" s="1" t="str">
        <f t="shared" si="576"/>
        <v>KAT2A</v>
      </c>
      <c r="B6862" s="1" t="s">
        <v>39</v>
      </c>
      <c r="C6862" s="1">
        <v>4.0273211E7</v>
      </c>
      <c r="D6862" s="1" t="s">
        <v>14</v>
      </c>
      <c r="E6862" s="1">
        <v>24.0</v>
      </c>
      <c r="F6862" s="1" t="s">
        <v>6876</v>
      </c>
      <c r="G6862" s="1">
        <v>0.352080973566</v>
      </c>
    </row>
    <row r="6863" ht="15.75" customHeight="1">
      <c r="A6863" s="1" t="str">
        <f t="shared" ref="A6863:A6872" si="577">"KAT7"</f>
        <v>KAT7</v>
      </c>
      <c r="B6863" s="1" t="s">
        <v>39</v>
      </c>
      <c r="C6863" s="1">
        <v>4.7865885E7</v>
      </c>
      <c r="D6863" s="1" t="s">
        <v>8</v>
      </c>
      <c r="E6863" s="1">
        <v>24.0</v>
      </c>
      <c r="F6863" s="1" t="s">
        <v>6877</v>
      </c>
      <c r="G6863" s="1">
        <v>0.207854698743</v>
      </c>
    </row>
    <row r="6864" ht="15.75" customHeight="1">
      <c r="A6864" s="1" t="str">
        <f t="shared" si="577"/>
        <v>KAT7</v>
      </c>
      <c r="B6864" s="1" t="s">
        <v>39</v>
      </c>
      <c r="C6864" s="1">
        <v>4.7866211E7</v>
      </c>
      <c r="D6864" s="1" t="s">
        <v>14</v>
      </c>
      <c r="E6864" s="1">
        <v>23.0</v>
      </c>
      <c r="F6864" s="1" t="s">
        <v>6878</v>
      </c>
      <c r="G6864" s="1">
        <v>0.603324651474</v>
      </c>
    </row>
    <row r="6865" ht="15.75" customHeight="1">
      <c r="A6865" s="1" t="str">
        <f t="shared" si="577"/>
        <v>KAT7</v>
      </c>
      <c r="B6865" s="1" t="s">
        <v>39</v>
      </c>
      <c r="C6865" s="1">
        <v>4.786618E7</v>
      </c>
      <c r="D6865" s="1" t="s">
        <v>14</v>
      </c>
      <c r="E6865" s="1">
        <v>24.0</v>
      </c>
      <c r="F6865" s="1" t="s">
        <v>6879</v>
      </c>
      <c r="G6865" s="1">
        <v>0.020226647483</v>
      </c>
    </row>
    <row r="6866" ht="15.75" customHeight="1">
      <c r="A6866" s="1" t="str">
        <f t="shared" si="577"/>
        <v>KAT7</v>
      </c>
      <c r="B6866" s="1" t="s">
        <v>39</v>
      </c>
      <c r="C6866" s="1">
        <v>4.7866099E7</v>
      </c>
      <c r="D6866" s="1" t="s">
        <v>14</v>
      </c>
      <c r="E6866" s="1">
        <v>21.0</v>
      </c>
      <c r="F6866" s="1" t="s">
        <v>6880</v>
      </c>
      <c r="G6866" s="1">
        <v>1.58006691457</v>
      </c>
    </row>
    <row r="6867" ht="15.75" customHeight="1">
      <c r="A6867" s="1" t="str">
        <f t="shared" si="577"/>
        <v>KAT7</v>
      </c>
      <c r="B6867" s="1" t="s">
        <v>39</v>
      </c>
      <c r="C6867" s="1">
        <v>4.7866013E7</v>
      </c>
      <c r="D6867" s="1" t="s">
        <v>14</v>
      </c>
      <c r="E6867" s="1">
        <v>24.0</v>
      </c>
      <c r="F6867" s="1" t="s">
        <v>6881</v>
      </c>
      <c r="G6867" s="1">
        <v>0.255941110821</v>
      </c>
    </row>
    <row r="6868" ht="15.75" customHeight="1">
      <c r="A6868" s="1" t="str">
        <f t="shared" si="577"/>
        <v>KAT7</v>
      </c>
      <c r="B6868" s="1" t="s">
        <v>39</v>
      </c>
      <c r="C6868" s="1">
        <v>4.7865894E7</v>
      </c>
      <c r="D6868" s="1" t="s">
        <v>14</v>
      </c>
      <c r="E6868" s="1">
        <v>24.0</v>
      </c>
      <c r="F6868" s="1" t="s">
        <v>6882</v>
      </c>
      <c r="G6868" s="1">
        <v>0.10456299884</v>
      </c>
    </row>
    <row r="6869" ht="15.75" customHeight="1">
      <c r="A6869" s="1" t="str">
        <f t="shared" si="577"/>
        <v>KAT7</v>
      </c>
      <c r="B6869" s="1" t="s">
        <v>39</v>
      </c>
      <c r="C6869" s="1">
        <v>4.7866162E7</v>
      </c>
      <c r="D6869" s="1" t="s">
        <v>8</v>
      </c>
      <c r="E6869" s="1">
        <v>23.0</v>
      </c>
      <c r="F6869" s="1" t="s">
        <v>6883</v>
      </c>
      <c r="G6869" s="1">
        <v>0.16354252474</v>
      </c>
    </row>
    <row r="6870" ht="15.75" customHeight="1">
      <c r="A6870" s="1" t="str">
        <f t="shared" si="577"/>
        <v>KAT7</v>
      </c>
      <c r="B6870" s="1" t="s">
        <v>39</v>
      </c>
      <c r="C6870" s="1">
        <v>4.7865973E7</v>
      </c>
      <c r="D6870" s="1" t="s">
        <v>8</v>
      </c>
      <c r="E6870" s="1">
        <v>24.0</v>
      </c>
      <c r="F6870" s="1" t="s">
        <v>6884</v>
      </c>
      <c r="G6870" s="1">
        <v>0.0938693083215</v>
      </c>
    </row>
    <row r="6871" ht="15.75" customHeight="1">
      <c r="A6871" s="1" t="str">
        <f t="shared" si="577"/>
        <v>KAT7</v>
      </c>
      <c r="B6871" s="1" t="s">
        <v>39</v>
      </c>
      <c r="C6871" s="1">
        <v>4.7865938E7</v>
      </c>
      <c r="D6871" s="1" t="s">
        <v>8</v>
      </c>
      <c r="E6871" s="1">
        <v>23.0</v>
      </c>
      <c r="F6871" s="1" t="s">
        <v>6885</v>
      </c>
      <c r="G6871" s="1">
        <v>-0.00567145572212</v>
      </c>
    </row>
    <row r="6872" ht="15.75" customHeight="1">
      <c r="A6872" s="1" t="str">
        <f t="shared" si="577"/>
        <v>KAT7</v>
      </c>
      <c r="B6872" s="1" t="s">
        <v>39</v>
      </c>
      <c r="C6872" s="1">
        <v>4.7866121E7</v>
      </c>
      <c r="D6872" s="1" t="s">
        <v>14</v>
      </c>
      <c r="E6872" s="1">
        <v>24.0</v>
      </c>
      <c r="F6872" s="1" t="s">
        <v>6886</v>
      </c>
      <c r="G6872" s="1">
        <v>0.816608433952</v>
      </c>
    </row>
    <row r="6873" ht="15.75" customHeight="1">
      <c r="A6873" s="1" t="str">
        <f t="shared" ref="A6873:A6882" si="578">"KCMF1"</f>
        <v>KCMF1</v>
      </c>
      <c r="B6873" s="1" t="s">
        <v>256</v>
      </c>
      <c r="C6873" s="1">
        <v>8.5198286E7</v>
      </c>
      <c r="D6873" s="1" t="s">
        <v>8</v>
      </c>
      <c r="E6873" s="1">
        <v>24.0</v>
      </c>
      <c r="F6873" s="1" t="s">
        <v>6887</v>
      </c>
      <c r="G6873" s="1">
        <v>0.152621454475</v>
      </c>
    </row>
    <row r="6874" ht="15.75" customHeight="1">
      <c r="A6874" s="1" t="str">
        <f t="shared" si="578"/>
        <v>KCMF1</v>
      </c>
      <c r="B6874" s="1" t="s">
        <v>256</v>
      </c>
      <c r="C6874" s="1">
        <v>8.5198315E7</v>
      </c>
      <c r="D6874" s="1" t="s">
        <v>8</v>
      </c>
      <c r="E6874" s="1">
        <v>24.0</v>
      </c>
      <c r="F6874" s="1" t="s">
        <v>6888</v>
      </c>
      <c r="G6874" s="1">
        <v>0.378509842341</v>
      </c>
    </row>
    <row r="6875" ht="15.75" customHeight="1">
      <c r="A6875" s="1" t="str">
        <f t="shared" si="578"/>
        <v>KCMF1</v>
      </c>
      <c r="B6875" s="1" t="s">
        <v>256</v>
      </c>
      <c r="C6875" s="1">
        <v>8.519836E7</v>
      </c>
      <c r="D6875" s="1" t="s">
        <v>8</v>
      </c>
      <c r="E6875" s="1">
        <v>24.0</v>
      </c>
      <c r="F6875" s="1" t="s">
        <v>6889</v>
      </c>
      <c r="G6875" s="1">
        <v>0.183882776856</v>
      </c>
    </row>
    <row r="6876" ht="15.75" customHeight="1">
      <c r="A6876" s="1" t="str">
        <f t="shared" si="578"/>
        <v>KCMF1</v>
      </c>
      <c r="B6876" s="1" t="s">
        <v>256</v>
      </c>
      <c r="C6876" s="1">
        <v>8.519845E7</v>
      </c>
      <c r="D6876" s="1" t="s">
        <v>8</v>
      </c>
      <c r="E6876" s="1">
        <v>24.0</v>
      </c>
      <c r="F6876" s="1" t="s">
        <v>6890</v>
      </c>
      <c r="G6876" s="1">
        <v>0.470235280167</v>
      </c>
    </row>
    <row r="6877" ht="15.75" customHeight="1">
      <c r="A6877" s="1" t="str">
        <f t="shared" si="578"/>
        <v>KCMF1</v>
      </c>
      <c r="B6877" s="1" t="s">
        <v>256</v>
      </c>
      <c r="C6877" s="1">
        <v>8.5198441E7</v>
      </c>
      <c r="D6877" s="1" t="s">
        <v>8</v>
      </c>
      <c r="E6877" s="1">
        <v>24.0</v>
      </c>
      <c r="F6877" s="1" t="s">
        <v>6891</v>
      </c>
      <c r="G6877" s="1">
        <v>1.16463736763</v>
      </c>
    </row>
    <row r="6878" ht="15.75" customHeight="1">
      <c r="A6878" s="1" t="str">
        <f t="shared" si="578"/>
        <v>KCMF1</v>
      </c>
      <c r="B6878" s="1" t="s">
        <v>256</v>
      </c>
      <c r="C6878" s="1">
        <v>8.5198464E7</v>
      </c>
      <c r="D6878" s="1" t="s">
        <v>8</v>
      </c>
      <c r="E6878" s="1">
        <v>24.0</v>
      </c>
      <c r="F6878" s="1" t="s">
        <v>6892</v>
      </c>
      <c r="G6878" s="1">
        <v>0.971919050694</v>
      </c>
    </row>
    <row r="6879" ht="15.75" customHeight="1">
      <c r="A6879" s="1" t="str">
        <f t="shared" si="578"/>
        <v>KCMF1</v>
      </c>
      <c r="B6879" s="1" t="s">
        <v>256</v>
      </c>
      <c r="C6879" s="1">
        <v>8.5198275E7</v>
      </c>
      <c r="D6879" s="1" t="s">
        <v>14</v>
      </c>
      <c r="E6879" s="1">
        <v>24.0</v>
      </c>
      <c r="F6879" s="1" t="s">
        <v>6893</v>
      </c>
      <c r="G6879" s="1">
        <v>-0.156647521805</v>
      </c>
    </row>
    <row r="6880" ht="15.75" customHeight="1">
      <c r="A6880" s="1" t="str">
        <f t="shared" si="578"/>
        <v>KCMF1</v>
      </c>
      <c r="B6880" s="1" t="s">
        <v>256</v>
      </c>
      <c r="C6880" s="1">
        <v>8.51983E7</v>
      </c>
      <c r="D6880" s="1" t="s">
        <v>14</v>
      </c>
      <c r="E6880" s="1">
        <v>24.0</v>
      </c>
      <c r="F6880" s="1" t="s">
        <v>6894</v>
      </c>
      <c r="G6880" s="1">
        <v>-0.102257421178</v>
      </c>
    </row>
    <row r="6881" ht="15.75" customHeight="1">
      <c r="A6881" s="1" t="str">
        <f t="shared" si="578"/>
        <v>KCMF1</v>
      </c>
      <c r="B6881" s="1" t="s">
        <v>256</v>
      </c>
      <c r="C6881" s="1">
        <v>8.5198351E7</v>
      </c>
      <c r="D6881" s="1" t="s">
        <v>14</v>
      </c>
      <c r="E6881" s="1">
        <v>24.0</v>
      </c>
      <c r="F6881" s="1" t="s">
        <v>6895</v>
      </c>
      <c r="G6881" s="1">
        <v>0.363940414215</v>
      </c>
    </row>
    <row r="6882" ht="15.75" customHeight="1">
      <c r="A6882" s="1" t="str">
        <f t="shared" si="578"/>
        <v>KCMF1</v>
      </c>
      <c r="B6882" s="1" t="s">
        <v>256</v>
      </c>
      <c r="C6882" s="1">
        <v>8.519848E7</v>
      </c>
      <c r="D6882" s="1" t="s">
        <v>14</v>
      </c>
      <c r="E6882" s="1">
        <v>24.0</v>
      </c>
      <c r="F6882" s="1" t="s">
        <v>6896</v>
      </c>
      <c r="G6882" s="1">
        <v>0.863443581671</v>
      </c>
    </row>
    <row r="6883" ht="15.75" customHeight="1">
      <c r="A6883" s="1" t="str">
        <f t="shared" ref="A6883:A6892" si="579">"KCNK5"</f>
        <v>KCNK5</v>
      </c>
      <c r="B6883" s="1" t="s">
        <v>28</v>
      </c>
      <c r="C6883" s="1">
        <v>3.9196929E7</v>
      </c>
      <c r="D6883" s="1" t="s">
        <v>8</v>
      </c>
      <c r="E6883" s="1">
        <v>23.0</v>
      </c>
      <c r="F6883" s="1" t="s">
        <v>6897</v>
      </c>
      <c r="G6883" s="1">
        <v>1.05553798491</v>
      </c>
    </row>
    <row r="6884" ht="15.75" customHeight="1">
      <c r="A6884" s="1" t="str">
        <f t="shared" si="579"/>
        <v>KCNK5</v>
      </c>
      <c r="B6884" s="1" t="s">
        <v>28</v>
      </c>
      <c r="C6884" s="1">
        <v>3.9197017E7</v>
      </c>
      <c r="D6884" s="1" t="s">
        <v>8</v>
      </c>
      <c r="E6884" s="1">
        <v>24.0</v>
      </c>
      <c r="F6884" s="1" t="s">
        <v>6898</v>
      </c>
      <c r="G6884" s="1">
        <v>0.665979722537</v>
      </c>
    </row>
    <row r="6885" ht="15.75" customHeight="1">
      <c r="A6885" s="1" t="str">
        <f t="shared" si="579"/>
        <v>KCNK5</v>
      </c>
      <c r="B6885" s="1" t="s">
        <v>28</v>
      </c>
      <c r="C6885" s="1">
        <v>3.9197169E7</v>
      </c>
      <c r="D6885" s="1" t="s">
        <v>14</v>
      </c>
      <c r="E6885" s="1">
        <v>24.0</v>
      </c>
      <c r="F6885" s="1" t="s">
        <v>6899</v>
      </c>
      <c r="G6885" s="1">
        <v>0.936443173659</v>
      </c>
    </row>
    <row r="6886" ht="15.75" customHeight="1">
      <c r="A6886" s="1" t="str">
        <f t="shared" si="579"/>
        <v>KCNK5</v>
      </c>
      <c r="B6886" s="1" t="s">
        <v>28</v>
      </c>
      <c r="C6886" s="1">
        <v>3.919711E7</v>
      </c>
      <c r="D6886" s="1" t="s">
        <v>14</v>
      </c>
      <c r="E6886" s="1">
        <v>24.0</v>
      </c>
      <c r="F6886" s="1" t="s">
        <v>6900</v>
      </c>
      <c r="G6886" s="1">
        <v>0.0809609675989</v>
      </c>
    </row>
    <row r="6887" ht="15.75" customHeight="1">
      <c r="A6887" s="1" t="str">
        <f t="shared" si="579"/>
        <v>KCNK5</v>
      </c>
      <c r="B6887" s="1" t="s">
        <v>28</v>
      </c>
      <c r="C6887" s="1">
        <v>3.9197103E7</v>
      </c>
      <c r="D6887" s="1" t="s">
        <v>14</v>
      </c>
      <c r="E6887" s="1">
        <v>22.0</v>
      </c>
      <c r="F6887" s="1" t="s">
        <v>6901</v>
      </c>
      <c r="G6887" s="1">
        <v>0.615309138947</v>
      </c>
    </row>
    <row r="6888" ht="15.75" customHeight="1">
      <c r="A6888" s="1" t="str">
        <f t="shared" si="579"/>
        <v>KCNK5</v>
      </c>
      <c r="B6888" s="1" t="s">
        <v>28</v>
      </c>
      <c r="C6888" s="1">
        <v>3.9197052E7</v>
      </c>
      <c r="D6888" s="1" t="s">
        <v>14</v>
      </c>
      <c r="E6888" s="1">
        <v>23.0</v>
      </c>
      <c r="F6888" s="1" t="s">
        <v>6902</v>
      </c>
      <c r="G6888" s="1">
        <v>0.565273982981</v>
      </c>
    </row>
    <row r="6889" ht="15.75" customHeight="1">
      <c r="A6889" s="1" t="str">
        <f t="shared" si="579"/>
        <v>KCNK5</v>
      </c>
      <c r="B6889" s="1" t="s">
        <v>28</v>
      </c>
      <c r="C6889" s="1">
        <v>3.9197229E7</v>
      </c>
      <c r="D6889" s="1" t="s">
        <v>8</v>
      </c>
      <c r="E6889" s="1">
        <v>24.0</v>
      </c>
      <c r="F6889" s="1" t="s">
        <v>6903</v>
      </c>
      <c r="G6889" s="1">
        <v>0.937153739548</v>
      </c>
    </row>
    <row r="6890" ht="15.75" customHeight="1">
      <c r="A6890" s="1" t="str">
        <f t="shared" si="579"/>
        <v>KCNK5</v>
      </c>
      <c r="B6890" s="1" t="s">
        <v>28</v>
      </c>
      <c r="C6890" s="1">
        <v>3.9197206E7</v>
      </c>
      <c r="D6890" s="1" t="s">
        <v>8</v>
      </c>
      <c r="E6890" s="1">
        <v>24.0</v>
      </c>
      <c r="F6890" s="1" t="s">
        <v>6904</v>
      </c>
      <c r="G6890" s="1">
        <v>1.00730827554</v>
      </c>
    </row>
    <row r="6891" ht="15.75" customHeight="1">
      <c r="A6891" s="1" t="str">
        <f t="shared" si="579"/>
        <v>KCNK5</v>
      </c>
      <c r="B6891" s="1" t="s">
        <v>28</v>
      </c>
      <c r="C6891" s="1">
        <v>3.9197121E7</v>
      </c>
      <c r="D6891" s="1" t="s">
        <v>8</v>
      </c>
      <c r="E6891" s="1">
        <v>23.0</v>
      </c>
      <c r="F6891" s="1" t="s">
        <v>6905</v>
      </c>
      <c r="G6891" s="1">
        <v>-0.0509520548247</v>
      </c>
    </row>
    <row r="6892" ht="15.75" customHeight="1">
      <c r="A6892" s="1" t="str">
        <f t="shared" si="579"/>
        <v>KCNK5</v>
      </c>
      <c r="B6892" s="1" t="s">
        <v>28</v>
      </c>
      <c r="C6892" s="1">
        <v>3.9197104E7</v>
      </c>
      <c r="D6892" s="1" t="s">
        <v>8</v>
      </c>
      <c r="E6892" s="1">
        <v>22.0</v>
      </c>
      <c r="F6892" s="1" t="s">
        <v>6906</v>
      </c>
      <c r="G6892" s="1">
        <v>0.805393759471</v>
      </c>
    </row>
    <row r="6893" ht="15.75" customHeight="1">
      <c r="A6893" s="1" t="str">
        <f t="shared" ref="A6893:A6912" si="580">"KCNQ5"</f>
        <v>KCNQ5</v>
      </c>
      <c r="B6893" s="1" t="s">
        <v>28</v>
      </c>
      <c r="C6893" s="1">
        <v>7.3331778E7</v>
      </c>
      <c r="D6893" s="1" t="s">
        <v>8</v>
      </c>
      <c r="E6893" s="1">
        <v>26.0</v>
      </c>
      <c r="F6893" s="1" t="s">
        <v>6907</v>
      </c>
      <c r="G6893" s="1">
        <v>0.587901373872</v>
      </c>
    </row>
    <row r="6894" ht="15.75" customHeight="1">
      <c r="A6894" s="1" t="str">
        <f t="shared" si="580"/>
        <v>KCNQ5</v>
      </c>
      <c r="B6894" s="1" t="s">
        <v>28</v>
      </c>
      <c r="C6894" s="1">
        <v>7.3331784E7</v>
      </c>
      <c r="D6894" s="1" t="s">
        <v>8</v>
      </c>
      <c r="E6894" s="1">
        <v>24.0</v>
      </c>
      <c r="F6894" s="1" t="s">
        <v>6908</v>
      </c>
      <c r="G6894" s="1">
        <v>0.670455804024</v>
      </c>
    </row>
    <row r="6895" ht="15.75" customHeight="1">
      <c r="A6895" s="1" t="str">
        <f t="shared" si="580"/>
        <v>KCNQ5</v>
      </c>
      <c r="B6895" s="1" t="s">
        <v>28</v>
      </c>
      <c r="C6895" s="1">
        <v>7.3331813E7</v>
      </c>
      <c r="D6895" s="1" t="s">
        <v>8</v>
      </c>
      <c r="E6895" s="1">
        <v>24.0</v>
      </c>
      <c r="F6895" s="1" t="s">
        <v>6909</v>
      </c>
      <c r="G6895" s="1">
        <v>0.965065173027</v>
      </c>
    </row>
    <row r="6896" ht="15.75" customHeight="1">
      <c r="A6896" s="1" t="str">
        <f t="shared" si="580"/>
        <v>KCNQ5</v>
      </c>
      <c r="B6896" s="1" t="s">
        <v>28</v>
      </c>
      <c r="C6896" s="1">
        <v>7.3331822E7</v>
      </c>
      <c r="D6896" s="1" t="s">
        <v>8</v>
      </c>
      <c r="E6896" s="1">
        <v>24.0</v>
      </c>
      <c r="F6896" s="1" t="s">
        <v>6910</v>
      </c>
      <c r="G6896" s="1">
        <v>0.834535387945</v>
      </c>
    </row>
    <row r="6897" ht="15.75" customHeight="1">
      <c r="A6897" s="1" t="str">
        <f t="shared" si="580"/>
        <v>KCNQ5</v>
      </c>
      <c r="B6897" s="1" t="s">
        <v>28</v>
      </c>
      <c r="C6897" s="1">
        <v>7.3331832E7</v>
      </c>
      <c r="D6897" s="1" t="s">
        <v>8</v>
      </c>
      <c r="E6897" s="1">
        <v>24.0</v>
      </c>
      <c r="F6897" s="1" t="s">
        <v>6911</v>
      </c>
      <c r="G6897" s="1">
        <v>1.07952663974</v>
      </c>
    </row>
    <row r="6898" ht="15.75" customHeight="1">
      <c r="A6898" s="1" t="str">
        <f t="shared" si="580"/>
        <v>KCNQ5</v>
      </c>
      <c r="B6898" s="1" t="s">
        <v>28</v>
      </c>
      <c r="C6898" s="1">
        <v>7.3331892E7</v>
      </c>
      <c r="D6898" s="1" t="s">
        <v>8</v>
      </c>
      <c r="E6898" s="1">
        <v>25.0</v>
      </c>
      <c r="F6898" s="1" t="s">
        <v>6912</v>
      </c>
      <c r="G6898" s="1">
        <v>-0.0112992606993</v>
      </c>
    </row>
    <row r="6899" ht="15.75" customHeight="1">
      <c r="A6899" s="1" t="str">
        <f t="shared" si="580"/>
        <v>KCNQ5</v>
      </c>
      <c r="B6899" s="1" t="s">
        <v>28</v>
      </c>
      <c r="C6899" s="1">
        <v>7.3331903E7</v>
      </c>
      <c r="D6899" s="1" t="s">
        <v>8</v>
      </c>
      <c r="E6899" s="1">
        <v>24.0</v>
      </c>
      <c r="F6899" s="1" t="s">
        <v>6913</v>
      </c>
      <c r="G6899" s="1">
        <v>0.0551258889331</v>
      </c>
    </row>
    <row r="6900" ht="15.75" customHeight="1">
      <c r="A6900" s="1" t="str">
        <f t="shared" si="580"/>
        <v>KCNQ5</v>
      </c>
      <c r="B6900" s="1" t="s">
        <v>28</v>
      </c>
      <c r="C6900" s="1">
        <v>7.3331844E7</v>
      </c>
      <c r="D6900" s="1" t="s">
        <v>8</v>
      </c>
      <c r="E6900" s="1">
        <v>22.0</v>
      </c>
      <c r="F6900" s="1" t="s">
        <v>6914</v>
      </c>
      <c r="G6900" s="1">
        <v>0.189744351119</v>
      </c>
    </row>
    <row r="6901" ht="15.75" customHeight="1">
      <c r="A6901" s="1" t="str">
        <f t="shared" si="580"/>
        <v>KCNQ5</v>
      </c>
      <c r="B6901" s="1" t="s">
        <v>28</v>
      </c>
      <c r="C6901" s="1">
        <v>7.3331957E7</v>
      </c>
      <c r="D6901" s="1" t="s">
        <v>8</v>
      </c>
      <c r="E6901" s="1">
        <v>25.0</v>
      </c>
      <c r="F6901" s="1" t="s">
        <v>6915</v>
      </c>
      <c r="G6901" s="1">
        <v>0.196445461802</v>
      </c>
    </row>
    <row r="6902" ht="15.75" customHeight="1">
      <c r="A6902" s="1" t="str">
        <f t="shared" si="580"/>
        <v>KCNQ5</v>
      </c>
      <c r="B6902" s="1" t="s">
        <v>28</v>
      </c>
      <c r="C6902" s="1">
        <v>7.3332042E7</v>
      </c>
      <c r="D6902" s="1" t="s">
        <v>8</v>
      </c>
      <c r="E6902" s="1">
        <v>24.0</v>
      </c>
      <c r="F6902" s="1" t="s">
        <v>6916</v>
      </c>
      <c r="G6902" s="1">
        <v>0.721615834758</v>
      </c>
    </row>
    <row r="6903" ht="15.75" customHeight="1">
      <c r="A6903" s="1" t="str">
        <f t="shared" si="580"/>
        <v>KCNQ5</v>
      </c>
      <c r="B6903" s="1" t="s">
        <v>28</v>
      </c>
      <c r="C6903" s="1">
        <v>7.3332074E7</v>
      </c>
      <c r="D6903" s="1" t="s">
        <v>8</v>
      </c>
      <c r="E6903" s="1">
        <v>24.0</v>
      </c>
      <c r="F6903" s="1" t="s">
        <v>6917</v>
      </c>
      <c r="G6903" s="1">
        <v>0.745685831526</v>
      </c>
    </row>
    <row r="6904" ht="15.75" customHeight="1">
      <c r="A6904" s="1" t="str">
        <f t="shared" si="580"/>
        <v>KCNQ5</v>
      </c>
      <c r="B6904" s="1" t="s">
        <v>28</v>
      </c>
      <c r="C6904" s="1">
        <v>7.3331787E7</v>
      </c>
      <c r="D6904" s="1" t="s">
        <v>14</v>
      </c>
      <c r="E6904" s="1">
        <v>27.0</v>
      </c>
      <c r="F6904" s="1" t="s">
        <v>6918</v>
      </c>
      <c r="G6904" s="1">
        <v>0.65813301021</v>
      </c>
    </row>
    <row r="6905" ht="15.75" customHeight="1">
      <c r="A6905" s="1" t="str">
        <f t="shared" si="580"/>
        <v>KCNQ5</v>
      </c>
      <c r="B6905" s="1" t="s">
        <v>28</v>
      </c>
      <c r="C6905" s="1">
        <v>7.3331795E7</v>
      </c>
      <c r="D6905" s="1" t="s">
        <v>14</v>
      </c>
      <c r="E6905" s="1">
        <v>24.0</v>
      </c>
      <c r="F6905" s="1" t="s">
        <v>6919</v>
      </c>
      <c r="G6905" s="1">
        <v>0.88588367179</v>
      </c>
    </row>
    <row r="6906" ht="15.75" customHeight="1">
      <c r="A6906" s="1" t="str">
        <f t="shared" si="580"/>
        <v>KCNQ5</v>
      </c>
      <c r="B6906" s="1" t="s">
        <v>28</v>
      </c>
      <c r="C6906" s="1">
        <v>7.3331828E7</v>
      </c>
      <c r="D6906" s="1" t="s">
        <v>14</v>
      </c>
      <c r="E6906" s="1">
        <v>27.0</v>
      </c>
      <c r="F6906" s="1" t="s">
        <v>6920</v>
      </c>
      <c r="G6906" s="1">
        <v>-0.208158139389</v>
      </c>
    </row>
    <row r="6907" ht="15.75" customHeight="1">
      <c r="A6907" s="1" t="str">
        <f t="shared" si="580"/>
        <v>KCNQ5</v>
      </c>
      <c r="B6907" s="1" t="s">
        <v>28</v>
      </c>
      <c r="C6907" s="1">
        <v>7.3331861E7</v>
      </c>
      <c r="D6907" s="1" t="s">
        <v>14</v>
      </c>
      <c r="E6907" s="1">
        <v>23.0</v>
      </c>
      <c r="F6907" s="1" t="s">
        <v>6921</v>
      </c>
      <c r="G6907" s="1">
        <v>0.839567978701</v>
      </c>
    </row>
    <row r="6908" ht="15.75" customHeight="1">
      <c r="A6908" s="1" t="str">
        <f t="shared" si="580"/>
        <v>KCNQ5</v>
      </c>
      <c r="B6908" s="1" t="s">
        <v>28</v>
      </c>
      <c r="C6908" s="1">
        <v>7.333202E7</v>
      </c>
      <c r="D6908" s="1" t="s">
        <v>14</v>
      </c>
      <c r="E6908" s="1">
        <v>24.0</v>
      </c>
      <c r="F6908" s="1" t="s">
        <v>6922</v>
      </c>
      <c r="G6908" s="1">
        <v>0.0446805382304</v>
      </c>
    </row>
    <row r="6909" ht="15.75" customHeight="1">
      <c r="A6909" s="1" t="str">
        <f t="shared" si="580"/>
        <v>KCNQ5</v>
      </c>
      <c r="B6909" s="1" t="s">
        <v>28</v>
      </c>
      <c r="C6909" s="1">
        <v>7.3332028E7</v>
      </c>
      <c r="D6909" s="1" t="s">
        <v>14</v>
      </c>
      <c r="E6909" s="1">
        <v>24.0</v>
      </c>
      <c r="F6909" s="1" t="s">
        <v>6923</v>
      </c>
      <c r="G6909" s="1">
        <v>0.72255707855</v>
      </c>
    </row>
    <row r="6910" ht="15.75" customHeight="1">
      <c r="A6910" s="1" t="str">
        <f t="shared" si="580"/>
        <v>KCNQ5</v>
      </c>
      <c r="B6910" s="1" t="s">
        <v>28</v>
      </c>
      <c r="C6910" s="1">
        <v>7.3332078E7</v>
      </c>
      <c r="D6910" s="1" t="s">
        <v>14</v>
      </c>
      <c r="E6910" s="1">
        <v>25.0</v>
      </c>
      <c r="F6910" s="1" t="s">
        <v>6924</v>
      </c>
      <c r="G6910" s="1">
        <v>-0.0600112246467</v>
      </c>
    </row>
    <row r="6911" ht="15.75" customHeight="1">
      <c r="A6911" s="1" t="str">
        <f t="shared" si="580"/>
        <v>KCNQ5</v>
      </c>
      <c r="B6911" s="1" t="s">
        <v>28</v>
      </c>
      <c r="C6911" s="1">
        <v>7.3332101E7</v>
      </c>
      <c r="D6911" s="1" t="s">
        <v>14</v>
      </c>
      <c r="E6911" s="1">
        <v>22.0</v>
      </c>
      <c r="F6911" s="1" t="s">
        <v>6925</v>
      </c>
      <c r="G6911" s="1">
        <v>0.955408187233</v>
      </c>
    </row>
    <row r="6912" ht="15.75" customHeight="1">
      <c r="A6912" s="1" t="str">
        <f t="shared" si="580"/>
        <v>KCNQ5</v>
      </c>
      <c r="B6912" s="1" t="s">
        <v>28</v>
      </c>
      <c r="C6912" s="1">
        <v>7.3331925E7</v>
      </c>
      <c r="D6912" s="1" t="s">
        <v>8</v>
      </c>
      <c r="E6912" s="1">
        <v>25.0</v>
      </c>
      <c r="F6912" s="1" t="s">
        <v>6926</v>
      </c>
      <c r="G6912" s="1">
        <v>0.21018691523</v>
      </c>
    </row>
    <row r="6913" ht="15.75" customHeight="1">
      <c r="A6913" s="1" t="str">
        <f t="shared" ref="A6913:A6921" si="581">"KCTD10"</f>
        <v>KCTD10</v>
      </c>
      <c r="B6913" s="1" t="s">
        <v>379</v>
      </c>
      <c r="C6913" s="1">
        <v>1.09915155E8</v>
      </c>
      <c r="D6913" s="1" t="s">
        <v>8</v>
      </c>
      <c r="E6913" s="1">
        <v>24.0</v>
      </c>
      <c r="F6913" s="1" t="s">
        <v>6927</v>
      </c>
      <c r="G6913" s="1">
        <v>0.00807647708508</v>
      </c>
    </row>
    <row r="6914" ht="15.75" customHeight="1">
      <c r="A6914" s="1" t="str">
        <f t="shared" si="581"/>
        <v>KCTD10</v>
      </c>
      <c r="B6914" s="1" t="s">
        <v>379</v>
      </c>
      <c r="C6914" s="1">
        <v>1.09915097E8</v>
      </c>
      <c r="D6914" s="1" t="s">
        <v>8</v>
      </c>
      <c r="E6914" s="1">
        <v>24.0</v>
      </c>
      <c r="F6914" s="1" t="s">
        <v>6928</v>
      </c>
      <c r="G6914" s="1">
        <v>0.663583566494</v>
      </c>
    </row>
    <row r="6915" ht="15.75" customHeight="1">
      <c r="A6915" s="1" t="str">
        <f t="shared" si="581"/>
        <v>KCTD10</v>
      </c>
      <c r="B6915" s="1" t="s">
        <v>379</v>
      </c>
      <c r="C6915" s="1">
        <v>1.09915059E8</v>
      </c>
      <c r="D6915" s="1" t="s">
        <v>8</v>
      </c>
      <c r="E6915" s="1">
        <v>23.0</v>
      </c>
      <c r="F6915" s="1" t="s">
        <v>6929</v>
      </c>
      <c r="G6915" s="1">
        <v>0.221190328247</v>
      </c>
    </row>
    <row r="6916" ht="15.75" customHeight="1">
      <c r="A6916" s="1" t="str">
        <f t="shared" si="581"/>
        <v>KCTD10</v>
      </c>
      <c r="B6916" s="1" t="s">
        <v>379</v>
      </c>
      <c r="C6916" s="1">
        <v>1.09915051E8</v>
      </c>
      <c r="D6916" s="1" t="s">
        <v>8</v>
      </c>
      <c r="E6916" s="1">
        <v>24.0</v>
      </c>
      <c r="F6916" s="1" t="s">
        <v>6930</v>
      </c>
      <c r="G6916" s="1">
        <v>0.0778709335899</v>
      </c>
    </row>
    <row r="6917" ht="15.75" customHeight="1">
      <c r="A6917" s="1" t="str">
        <f t="shared" si="581"/>
        <v>KCTD10</v>
      </c>
      <c r="B6917" s="1" t="s">
        <v>379</v>
      </c>
      <c r="C6917" s="1">
        <v>1.0991517E8</v>
      </c>
      <c r="D6917" s="1" t="s">
        <v>8</v>
      </c>
      <c r="E6917" s="1">
        <v>24.0</v>
      </c>
      <c r="F6917" s="1" t="s">
        <v>6931</v>
      </c>
      <c r="G6917" s="1">
        <v>0.084978625474</v>
      </c>
    </row>
    <row r="6918" ht="15.75" customHeight="1">
      <c r="A6918" s="1" t="str">
        <f t="shared" si="581"/>
        <v>KCTD10</v>
      </c>
      <c r="B6918" s="1" t="s">
        <v>379</v>
      </c>
      <c r="C6918" s="1">
        <v>1.09915152E8</v>
      </c>
      <c r="D6918" s="1" t="s">
        <v>14</v>
      </c>
      <c r="E6918" s="1">
        <v>27.0</v>
      </c>
      <c r="F6918" s="1" t="s">
        <v>6932</v>
      </c>
      <c r="G6918" s="1">
        <v>0.0338235218043</v>
      </c>
    </row>
    <row r="6919" ht="15.75" customHeight="1">
      <c r="A6919" s="1" t="str">
        <f t="shared" si="581"/>
        <v>KCTD10</v>
      </c>
      <c r="B6919" s="1" t="s">
        <v>379</v>
      </c>
      <c r="C6919" s="1">
        <v>1.09915112E8</v>
      </c>
      <c r="D6919" s="1" t="s">
        <v>14</v>
      </c>
      <c r="E6919" s="1">
        <v>25.0</v>
      </c>
      <c r="F6919" s="1" t="s">
        <v>6933</v>
      </c>
      <c r="G6919" s="1">
        <v>1.31584926619</v>
      </c>
    </row>
    <row r="6920" ht="15.75" customHeight="1">
      <c r="A6920" s="1" t="str">
        <f t="shared" si="581"/>
        <v>KCTD10</v>
      </c>
      <c r="B6920" s="1" t="s">
        <v>379</v>
      </c>
      <c r="C6920" s="1">
        <v>1.09915101E8</v>
      </c>
      <c r="D6920" s="1" t="s">
        <v>14</v>
      </c>
      <c r="E6920" s="1">
        <v>24.0</v>
      </c>
      <c r="F6920" s="1" t="s">
        <v>6934</v>
      </c>
      <c r="G6920" s="1">
        <v>1.02056716731</v>
      </c>
    </row>
    <row r="6921" ht="15.75" customHeight="1">
      <c r="A6921" s="1" t="str">
        <f t="shared" si="581"/>
        <v>KCTD10</v>
      </c>
      <c r="B6921" s="1" t="s">
        <v>379</v>
      </c>
      <c r="C6921" s="1">
        <v>1.09915195E8</v>
      </c>
      <c r="D6921" s="1" t="s">
        <v>8</v>
      </c>
      <c r="E6921" s="1">
        <v>24.0</v>
      </c>
      <c r="F6921" s="1" t="s">
        <v>6935</v>
      </c>
      <c r="G6921" s="1">
        <v>0.00262255595917</v>
      </c>
    </row>
    <row r="6922" ht="15.75" customHeight="1">
      <c r="A6922" s="1" t="str">
        <f t="shared" ref="A6922:A6941" si="582">"KCTD16"</f>
        <v>KCTD16</v>
      </c>
      <c r="B6922" s="1" t="s">
        <v>987</v>
      </c>
      <c r="C6922" s="1">
        <v>1.43550496E8</v>
      </c>
      <c r="D6922" s="1" t="s">
        <v>8</v>
      </c>
      <c r="E6922" s="1">
        <v>25.0</v>
      </c>
      <c r="F6922" s="1" t="s">
        <v>6936</v>
      </c>
      <c r="G6922" s="1">
        <v>0.318443971768</v>
      </c>
    </row>
    <row r="6923" ht="15.75" customHeight="1">
      <c r="A6923" s="1" t="str">
        <f t="shared" si="582"/>
        <v>KCTD16</v>
      </c>
      <c r="B6923" s="1" t="s">
        <v>987</v>
      </c>
      <c r="C6923" s="1">
        <v>1.43550501E8</v>
      </c>
      <c r="D6923" s="1" t="s">
        <v>8</v>
      </c>
      <c r="E6923" s="1">
        <v>25.0</v>
      </c>
      <c r="F6923" s="1" t="s">
        <v>6937</v>
      </c>
      <c r="G6923" s="1">
        <v>0.0953409263299</v>
      </c>
    </row>
    <row r="6924" ht="15.75" customHeight="1">
      <c r="A6924" s="1" t="str">
        <f t="shared" si="582"/>
        <v>KCTD16</v>
      </c>
      <c r="B6924" s="1" t="s">
        <v>987</v>
      </c>
      <c r="C6924" s="1">
        <v>1.43550614E8</v>
      </c>
      <c r="D6924" s="1" t="s">
        <v>8</v>
      </c>
      <c r="E6924" s="1">
        <v>25.0</v>
      </c>
      <c r="F6924" s="1" t="s">
        <v>6938</v>
      </c>
      <c r="G6924" s="1">
        <v>0.0148840651679</v>
      </c>
    </row>
    <row r="6925" ht="15.75" customHeight="1">
      <c r="A6925" s="1" t="str">
        <f t="shared" si="582"/>
        <v>KCTD16</v>
      </c>
      <c r="B6925" s="1" t="s">
        <v>987</v>
      </c>
      <c r="C6925" s="1">
        <v>1.43584792E8</v>
      </c>
      <c r="D6925" s="1" t="s">
        <v>8</v>
      </c>
      <c r="E6925" s="1">
        <v>24.0</v>
      </c>
      <c r="F6925" s="1" t="s">
        <v>6939</v>
      </c>
      <c r="G6925" s="1">
        <v>0.135242811594</v>
      </c>
    </row>
    <row r="6926" ht="15.75" customHeight="1">
      <c r="A6926" s="1" t="str">
        <f t="shared" si="582"/>
        <v>KCTD16</v>
      </c>
      <c r="B6926" s="1" t="s">
        <v>987</v>
      </c>
      <c r="C6926" s="1">
        <v>1.43584983E8</v>
      </c>
      <c r="D6926" s="1" t="s">
        <v>8</v>
      </c>
      <c r="E6926" s="1">
        <v>24.0</v>
      </c>
      <c r="F6926" s="1" t="s">
        <v>6940</v>
      </c>
      <c r="G6926" s="1">
        <v>0.0618434703898</v>
      </c>
    </row>
    <row r="6927" ht="15.75" customHeight="1">
      <c r="A6927" s="1" t="str">
        <f t="shared" si="582"/>
        <v>KCTD16</v>
      </c>
      <c r="B6927" s="1" t="s">
        <v>987</v>
      </c>
      <c r="C6927" s="1">
        <v>1.43550353E8</v>
      </c>
      <c r="D6927" s="1" t="s">
        <v>8</v>
      </c>
      <c r="E6927" s="1">
        <v>25.0</v>
      </c>
      <c r="F6927" s="1" t="s">
        <v>6941</v>
      </c>
      <c r="G6927" s="1">
        <v>1.52704188076</v>
      </c>
    </row>
    <row r="6928" ht="15.75" customHeight="1">
      <c r="A6928" s="1" t="str">
        <f t="shared" si="582"/>
        <v>KCTD16</v>
      </c>
      <c r="B6928" s="1" t="s">
        <v>987</v>
      </c>
      <c r="C6928" s="1">
        <v>1.43550462E8</v>
      </c>
      <c r="D6928" s="1" t="s">
        <v>14</v>
      </c>
      <c r="E6928" s="1">
        <v>26.0</v>
      </c>
      <c r="F6928" s="1" t="s">
        <v>6942</v>
      </c>
      <c r="G6928" s="1">
        <v>0.433326949417</v>
      </c>
    </row>
    <row r="6929" ht="15.75" customHeight="1">
      <c r="A6929" s="1" t="str">
        <f t="shared" si="582"/>
        <v>KCTD16</v>
      </c>
      <c r="B6929" s="1" t="s">
        <v>987</v>
      </c>
      <c r="C6929" s="1">
        <v>1.43585048E8</v>
      </c>
      <c r="D6929" s="1" t="s">
        <v>8</v>
      </c>
      <c r="E6929" s="1">
        <v>24.0</v>
      </c>
      <c r="F6929" s="1" t="s">
        <v>6943</v>
      </c>
      <c r="G6929" s="1">
        <v>0.0799715023499</v>
      </c>
    </row>
    <row r="6930" ht="15.75" customHeight="1">
      <c r="A6930" s="1" t="str">
        <f t="shared" si="582"/>
        <v>KCTD16</v>
      </c>
      <c r="B6930" s="1" t="s">
        <v>987</v>
      </c>
      <c r="C6930" s="1">
        <v>1.43585011E8</v>
      </c>
      <c r="D6930" s="1" t="s">
        <v>8</v>
      </c>
      <c r="E6930" s="1">
        <v>24.0</v>
      </c>
      <c r="F6930" s="1" t="s">
        <v>6944</v>
      </c>
      <c r="G6930" s="1">
        <v>0.228281646956</v>
      </c>
    </row>
    <row r="6931" ht="15.75" customHeight="1">
      <c r="A6931" s="1" t="str">
        <f t="shared" si="582"/>
        <v>KCTD16</v>
      </c>
      <c r="B6931" s="1" t="s">
        <v>987</v>
      </c>
      <c r="C6931" s="1">
        <v>1.4358499E8</v>
      </c>
      <c r="D6931" s="1" t="s">
        <v>8</v>
      </c>
      <c r="E6931" s="1">
        <v>24.0</v>
      </c>
      <c r="F6931" s="1" t="s">
        <v>6945</v>
      </c>
      <c r="G6931" s="1">
        <v>-0.0321395193153</v>
      </c>
    </row>
    <row r="6932" ht="15.75" customHeight="1">
      <c r="A6932" s="1" t="str">
        <f t="shared" si="582"/>
        <v>KCTD16</v>
      </c>
      <c r="B6932" s="1" t="s">
        <v>987</v>
      </c>
      <c r="C6932" s="1">
        <v>1.43550391E8</v>
      </c>
      <c r="D6932" s="1" t="s">
        <v>14</v>
      </c>
      <c r="E6932" s="1">
        <v>24.0</v>
      </c>
      <c r="F6932" s="1" t="s">
        <v>6946</v>
      </c>
      <c r="G6932" s="1">
        <v>0.109990365861</v>
      </c>
    </row>
    <row r="6933" ht="15.75" customHeight="1">
      <c r="A6933" s="1" t="str">
        <f t="shared" si="582"/>
        <v>KCTD16</v>
      </c>
      <c r="B6933" s="1" t="s">
        <v>987</v>
      </c>
      <c r="C6933" s="1">
        <v>1.43550444E8</v>
      </c>
      <c r="D6933" s="1" t="s">
        <v>14</v>
      </c>
      <c r="E6933" s="1">
        <v>24.0</v>
      </c>
      <c r="F6933" s="1" t="s">
        <v>6947</v>
      </c>
      <c r="G6933" s="1">
        <v>0.342114176886</v>
      </c>
    </row>
    <row r="6934" ht="15.75" customHeight="1">
      <c r="A6934" s="1" t="str">
        <f t="shared" si="582"/>
        <v>KCTD16</v>
      </c>
      <c r="B6934" s="1" t="s">
        <v>987</v>
      </c>
      <c r="C6934" s="1">
        <v>1.4355045E8</v>
      </c>
      <c r="D6934" s="1" t="s">
        <v>14</v>
      </c>
      <c r="E6934" s="1">
        <v>24.0</v>
      </c>
      <c r="F6934" s="1" t="s">
        <v>6948</v>
      </c>
      <c r="G6934" s="1">
        <v>0.579203386433</v>
      </c>
    </row>
    <row r="6935" ht="15.75" customHeight="1">
      <c r="A6935" s="1" t="str">
        <f t="shared" si="582"/>
        <v>KCTD16</v>
      </c>
      <c r="B6935" s="1" t="s">
        <v>987</v>
      </c>
      <c r="C6935" s="1">
        <v>1.43585025E8</v>
      </c>
      <c r="D6935" s="1" t="s">
        <v>8</v>
      </c>
      <c r="E6935" s="1">
        <v>24.0</v>
      </c>
      <c r="F6935" s="1" t="s">
        <v>6949</v>
      </c>
      <c r="G6935" s="1">
        <v>-0.124070014786</v>
      </c>
    </row>
    <row r="6936" ht="15.75" customHeight="1">
      <c r="A6936" s="1" t="str">
        <f t="shared" si="582"/>
        <v>KCTD16</v>
      </c>
      <c r="B6936" s="1" t="s">
        <v>987</v>
      </c>
      <c r="C6936" s="1">
        <v>1.43550371E8</v>
      </c>
      <c r="D6936" s="1" t="s">
        <v>14</v>
      </c>
      <c r="E6936" s="1">
        <v>23.0</v>
      </c>
      <c r="F6936" s="1" t="s">
        <v>6950</v>
      </c>
      <c r="G6936" s="1">
        <v>0.893754732805</v>
      </c>
    </row>
    <row r="6937" ht="15.75" customHeight="1">
      <c r="A6937" s="1" t="str">
        <f t="shared" si="582"/>
        <v>KCTD16</v>
      </c>
      <c r="B6937" s="1" t="s">
        <v>987</v>
      </c>
      <c r="C6937" s="1">
        <v>1.43585108E8</v>
      </c>
      <c r="D6937" s="1" t="s">
        <v>14</v>
      </c>
      <c r="E6937" s="1">
        <v>23.0</v>
      </c>
      <c r="F6937" s="1" t="s">
        <v>6951</v>
      </c>
      <c r="G6937" s="1">
        <v>0.188701161428</v>
      </c>
    </row>
    <row r="6938" ht="15.75" customHeight="1">
      <c r="A6938" s="1" t="str">
        <f t="shared" si="582"/>
        <v>KCTD16</v>
      </c>
      <c r="B6938" s="1" t="s">
        <v>987</v>
      </c>
      <c r="C6938" s="1">
        <v>1.43584858E8</v>
      </c>
      <c r="D6938" s="1" t="s">
        <v>14</v>
      </c>
      <c r="E6938" s="1">
        <v>24.0</v>
      </c>
      <c r="F6938" s="1" t="s">
        <v>6952</v>
      </c>
      <c r="G6938" s="1">
        <v>-0.069281812248</v>
      </c>
    </row>
    <row r="6939" ht="15.75" customHeight="1">
      <c r="A6939" s="1" t="str">
        <f t="shared" si="582"/>
        <v>KCTD16</v>
      </c>
      <c r="B6939" s="1" t="s">
        <v>987</v>
      </c>
      <c r="C6939" s="1">
        <v>1.43585019E8</v>
      </c>
      <c r="D6939" s="1" t="s">
        <v>8</v>
      </c>
      <c r="E6939" s="1">
        <v>24.0</v>
      </c>
      <c r="F6939" s="1" t="s">
        <v>6953</v>
      </c>
      <c r="G6939" s="1">
        <v>0.483432574524</v>
      </c>
    </row>
    <row r="6940" ht="15.75" customHeight="1">
      <c r="A6940" s="1" t="str">
        <f t="shared" si="582"/>
        <v>KCTD16</v>
      </c>
      <c r="B6940" s="1" t="s">
        <v>987</v>
      </c>
      <c r="C6940" s="1">
        <v>1.43550485E8</v>
      </c>
      <c r="D6940" s="1" t="s">
        <v>14</v>
      </c>
      <c r="E6940" s="1">
        <v>25.0</v>
      </c>
      <c r="F6940" s="1" t="s">
        <v>6954</v>
      </c>
      <c r="G6940" s="1">
        <v>0.478095312303</v>
      </c>
    </row>
    <row r="6941" ht="15.75" customHeight="1">
      <c r="A6941" s="1" t="str">
        <f t="shared" si="582"/>
        <v>KCTD16</v>
      </c>
      <c r="B6941" s="1" t="s">
        <v>987</v>
      </c>
      <c r="C6941" s="1">
        <v>1.43585117E8</v>
      </c>
      <c r="D6941" s="1" t="s">
        <v>14</v>
      </c>
      <c r="E6941" s="1">
        <v>24.0</v>
      </c>
      <c r="F6941" s="1" t="s">
        <v>6955</v>
      </c>
      <c r="G6941" s="1">
        <v>0.331904351394</v>
      </c>
    </row>
    <row r="6942" ht="15.75" customHeight="1">
      <c r="A6942" s="1" t="str">
        <f t="shared" ref="A6942:A6951" si="583">"KDELR1"</f>
        <v>KDELR1</v>
      </c>
      <c r="B6942" s="1" t="s">
        <v>277</v>
      </c>
      <c r="C6942" s="1">
        <v>4.889462E7</v>
      </c>
      <c r="D6942" s="1" t="s">
        <v>14</v>
      </c>
      <c r="E6942" s="1">
        <v>24.0</v>
      </c>
      <c r="F6942" s="1" t="s">
        <v>6956</v>
      </c>
      <c r="G6942" s="1">
        <v>0.765042387382</v>
      </c>
    </row>
    <row r="6943" ht="15.75" customHeight="1">
      <c r="A6943" s="1" t="str">
        <f t="shared" si="583"/>
        <v>KDELR1</v>
      </c>
      <c r="B6943" s="1" t="s">
        <v>277</v>
      </c>
      <c r="C6943" s="1">
        <v>4.8894523E7</v>
      </c>
      <c r="D6943" s="1" t="s">
        <v>8</v>
      </c>
      <c r="E6943" s="1">
        <v>22.0</v>
      </c>
      <c r="F6943" s="1" t="s">
        <v>6957</v>
      </c>
      <c r="G6943" s="1">
        <v>0.0178809230723</v>
      </c>
    </row>
    <row r="6944" ht="15.75" customHeight="1">
      <c r="A6944" s="1" t="str">
        <f t="shared" si="583"/>
        <v>KDELR1</v>
      </c>
      <c r="B6944" s="1" t="s">
        <v>277</v>
      </c>
      <c r="C6944" s="1">
        <v>4.8894538E7</v>
      </c>
      <c r="D6944" s="1" t="s">
        <v>14</v>
      </c>
      <c r="E6944" s="1">
        <v>24.0</v>
      </c>
      <c r="F6944" s="1" t="s">
        <v>6958</v>
      </c>
      <c r="G6944" s="1">
        <v>0.879114615661</v>
      </c>
    </row>
    <row r="6945" ht="15.75" customHeight="1">
      <c r="A6945" s="1" t="str">
        <f t="shared" si="583"/>
        <v>KDELR1</v>
      </c>
      <c r="B6945" s="1" t="s">
        <v>277</v>
      </c>
      <c r="C6945" s="1">
        <v>4.8894576E7</v>
      </c>
      <c r="D6945" s="1" t="s">
        <v>14</v>
      </c>
      <c r="E6945" s="1">
        <v>23.0</v>
      </c>
      <c r="F6945" s="1" t="s">
        <v>6959</v>
      </c>
      <c r="G6945" s="1">
        <v>0.775227284421</v>
      </c>
    </row>
    <row r="6946" ht="15.75" customHeight="1">
      <c r="A6946" s="1" t="str">
        <f t="shared" si="583"/>
        <v>KDELR1</v>
      </c>
      <c r="B6946" s="1" t="s">
        <v>277</v>
      </c>
      <c r="C6946" s="1">
        <v>4.8894603E7</v>
      </c>
      <c r="D6946" s="1" t="s">
        <v>14</v>
      </c>
      <c r="E6946" s="1">
        <v>23.0</v>
      </c>
      <c r="F6946" s="1" t="s">
        <v>6960</v>
      </c>
      <c r="G6946" s="1">
        <v>1.00361792522</v>
      </c>
    </row>
    <row r="6947" ht="15.75" customHeight="1">
      <c r="A6947" s="1" t="str">
        <f t="shared" si="583"/>
        <v>KDELR1</v>
      </c>
      <c r="B6947" s="1" t="s">
        <v>277</v>
      </c>
      <c r="C6947" s="1">
        <v>4.8894704E7</v>
      </c>
      <c r="D6947" s="1" t="s">
        <v>14</v>
      </c>
      <c r="E6947" s="1">
        <v>23.0</v>
      </c>
      <c r="F6947" s="1" t="s">
        <v>6961</v>
      </c>
      <c r="G6947" s="1">
        <v>5.26560820651E-4</v>
      </c>
    </row>
    <row r="6948" ht="15.75" customHeight="1">
      <c r="A6948" s="1" t="str">
        <f t="shared" si="583"/>
        <v>KDELR1</v>
      </c>
      <c r="B6948" s="1" t="s">
        <v>277</v>
      </c>
      <c r="C6948" s="1">
        <v>4.889467E7</v>
      </c>
      <c r="D6948" s="1" t="s">
        <v>8</v>
      </c>
      <c r="E6948" s="1">
        <v>24.0</v>
      </c>
      <c r="F6948" s="1" t="s">
        <v>6962</v>
      </c>
      <c r="G6948" s="1">
        <v>0.541525059834</v>
      </c>
    </row>
    <row r="6949" ht="15.75" customHeight="1">
      <c r="A6949" s="1" t="str">
        <f t="shared" si="583"/>
        <v>KDELR1</v>
      </c>
      <c r="B6949" s="1" t="s">
        <v>277</v>
      </c>
      <c r="C6949" s="1">
        <v>4.8894722E7</v>
      </c>
      <c r="D6949" s="1" t="s">
        <v>14</v>
      </c>
      <c r="E6949" s="1">
        <v>24.0</v>
      </c>
      <c r="F6949" s="1" t="s">
        <v>6963</v>
      </c>
      <c r="G6949" s="1">
        <v>1.11726745912</v>
      </c>
    </row>
    <row r="6950" ht="15.75" customHeight="1">
      <c r="A6950" s="1" t="str">
        <f t="shared" si="583"/>
        <v>KDELR1</v>
      </c>
      <c r="B6950" s="1" t="s">
        <v>277</v>
      </c>
      <c r="C6950" s="1">
        <v>4.8894746E7</v>
      </c>
      <c r="D6950" s="1" t="s">
        <v>14</v>
      </c>
      <c r="E6950" s="1">
        <v>24.0</v>
      </c>
      <c r="F6950" s="1" t="s">
        <v>6964</v>
      </c>
      <c r="G6950" s="1">
        <v>0.690574249765</v>
      </c>
    </row>
    <row r="6951" ht="15.75" customHeight="1">
      <c r="A6951" s="1" t="str">
        <f t="shared" si="583"/>
        <v>KDELR1</v>
      </c>
      <c r="B6951" s="1" t="s">
        <v>277</v>
      </c>
      <c r="C6951" s="1">
        <v>4.8894838E7</v>
      </c>
      <c r="D6951" s="1" t="s">
        <v>14</v>
      </c>
      <c r="E6951" s="1">
        <v>25.0</v>
      </c>
      <c r="F6951" s="1" t="s">
        <v>6965</v>
      </c>
      <c r="G6951" s="1">
        <v>-0.0204029026153</v>
      </c>
    </row>
    <row r="6952" ht="15.75" customHeight="1">
      <c r="A6952" s="1" t="str">
        <f t="shared" ref="A6952:A6961" si="584">"KDM1A"</f>
        <v>KDM1A</v>
      </c>
      <c r="B6952" s="1" t="s">
        <v>108</v>
      </c>
      <c r="C6952" s="1">
        <v>2.33461E7</v>
      </c>
      <c r="D6952" s="1" t="s">
        <v>14</v>
      </c>
      <c r="E6952" s="1">
        <v>23.0</v>
      </c>
      <c r="F6952" s="1" t="s">
        <v>6966</v>
      </c>
      <c r="G6952" s="1">
        <v>0.480445397701</v>
      </c>
    </row>
    <row r="6953" ht="15.75" customHeight="1">
      <c r="A6953" s="1" t="str">
        <f t="shared" si="584"/>
        <v>KDM1A</v>
      </c>
      <c r="B6953" s="1" t="s">
        <v>108</v>
      </c>
      <c r="C6953" s="1">
        <v>2.334603E7</v>
      </c>
      <c r="D6953" s="1" t="s">
        <v>14</v>
      </c>
      <c r="E6953" s="1">
        <v>24.0</v>
      </c>
      <c r="F6953" s="1" t="s">
        <v>6967</v>
      </c>
      <c r="G6953" s="1">
        <v>0.105316728674</v>
      </c>
    </row>
    <row r="6954" ht="15.75" customHeight="1">
      <c r="A6954" s="1" t="str">
        <f t="shared" si="584"/>
        <v>KDM1A</v>
      </c>
      <c r="B6954" s="1" t="s">
        <v>108</v>
      </c>
      <c r="C6954" s="1">
        <v>2.3346012E7</v>
      </c>
      <c r="D6954" s="1" t="s">
        <v>14</v>
      </c>
      <c r="E6954" s="1">
        <v>24.0</v>
      </c>
      <c r="F6954" s="1" t="s">
        <v>6968</v>
      </c>
      <c r="G6954" s="1">
        <v>1.48099293925</v>
      </c>
    </row>
    <row r="6955" ht="15.75" customHeight="1">
      <c r="A6955" s="1" t="str">
        <f t="shared" si="584"/>
        <v>KDM1A</v>
      </c>
      <c r="B6955" s="1" t="s">
        <v>108</v>
      </c>
      <c r="C6955" s="1">
        <v>2.3345982E7</v>
      </c>
      <c r="D6955" s="1" t="s">
        <v>14</v>
      </c>
      <c r="E6955" s="1">
        <v>22.0</v>
      </c>
      <c r="F6955" s="1" t="s">
        <v>6969</v>
      </c>
      <c r="G6955" s="1">
        <v>0.796278633112</v>
      </c>
    </row>
    <row r="6956" ht="15.75" customHeight="1">
      <c r="A6956" s="1" t="str">
        <f t="shared" si="584"/>
        <v>KDM1A</v>
      </c>
      <c r="B6956" s="1" t="s">
        <v>108</v>
      </c>
      <c r="C6956" s="1">
        <v>2.3346032E7</v>
      </c>
      <c r="D6956" s="1" t="s">
        <v>8</v>
      </c>
      <c r="E6956" s="1">
        <v>22.0</v>
      </c>
      <c r="F6956" s="1" t="s">
        <v>6970</v>
      </c>
      <c r="G6956" s="1">
        <v>-0.00385760926664</v>
      </c>
    </row>
    <row r="6957" ht="15.75" customHeight="1">
      <c r="A6957" s="1" t="str">
        <f t="shared" si="584"/>
        <v>KDM1A</v>
      </c>
      <c r="B6957" s="1" t="s">
        <v>108</v>
      </c>
      <c r="C6957" s="1">
        <v>2.3346057E7</v>
      </c>
      <c r="D6957" s="1" t="s">
        <v>8</v>
      </c>
      <c r="E6957" s="1">
        <v>24.0</v>
      </c>
      <c r="F6957" s="1" t="s">
        <v>6971</v>
      </c>
      <c r="G6957" s="1">
        <v>0.136587162701</v>
      </c>
    </row>
    <row r="6958" ht="15.75" customHeight="1">
      <c r="A6958" s="1" t="str">
        <f t="shared" si="584"/>
        <v>KDM1A</v>
      </c>
      <c r="B6958" s="1" t="s">
        <v>108</v>
      </c>
      <c r="C6958" s="1">
        <v>2.334621E7</v>
      </c>
      <c r="D6958" s="1" t="s">
        <v>8</v>
      </c>
      <c r="E6958" s="1">
        <v>23.0</v>
      </c>
      <c r="F6958" s="1" t="s">
        <v>6972</v>
      </c>
      <c r="G6958" s="1">
        <v>-0.0766345247176</v>
      </c>
    </row>
    <row r="6959" ht="15.75" customHeight="1">
      <c r="A6959" s="1" t="str">
        <f t="shared" si="584"/>
        <v>KDM1A</v>
      </c>
      <c r="B6959" s="1" t="s">
        <v>108</v>
      </c>
      <c r="C6959" s="1">
        <v>2.3345979E7</v>
      </c>
      <c r="D6959" s="1" t="s">
        <v>14</v>
      </c>
      <c r="E6959" s="1">
        <v>24.0</v>
      </c>
      <c r="F6959" s="1" t="s">
        <v>6973</v>
      </c>
      <c r="G6959" s="1">
        <v>0.0503510309443</v>
      </c>
    </row>
    <row r="6960" ht="15.75" customHeight="1">
      <c r="A6960" s="1" t="str">
        <f t="shared" si="584"/>
        <v>KDM1A</v>
      </c>
      <c r="B6960" s="1" t="s">
        <v>108</v>
      </c>
      <c r="C6960" s="1">
        <v>2.3346189E7</v>
      </c>
      <c r="D6960" s="1" t="s">
        <v>14</v>
      </c>
      <c r="E6960" s="1">
        <v>24.0</v>
      </c>
      <c r="F6960" s="1" t="s">
        <v>6974</v>
      </c>
      <c r="G6960" s="1">
        <v>0.72272842764</v>
      </c>
    </row>
    <row r="6961" ht="15.75" customHeight="1">
      <c r="A6961" s="1" t="str">
        <f t="shared" si="584"/>
        <v>KDM1A</v>
      </c>
      <c r="B6961" s="1" t="s">
        <v>108</v>
      </c>
      <c r="C6961" s="1">
        <v>2.3346071E7</v>
      </c>
      <c r="D6961" s="1" t="s">
        <v>14</v>
      </c>
      <c r="E6961" s="1">
        <v>24.0</v>
      </c>
      <c r="F6961" s="1" t="s">
        <v>6975</v>
      </c>
      <c r="G6961" s="1">
        <v>0.174609674628</v>
      </c>
    </row>
    <row r="6962" ht="15.75" customHeight="1">
      <c r="A6962" s="1" t="str">
        <f t="shared" ref="A6962:A6971" si="585">"KDM3B"</f>
        <v>KDM3B</v>
      </c>
      <c r="B6962" s="1" t="s">
        <v>987</v>
      </c>
      <c r="C6962" s="1">
        <v>1.37688472E8</v>
      </c>
      <c r="D6962" s="1" t="s">
        <v>8</v>
      </c>
      <c r="E6962" s="1">
        <v>23.0</v>
      </c>
      <c r="F6962" s="1" t="s">
        <v>6976</v>
      </c>
      <c r="G6962" s="1">
        <v>0.406191394246</v>
      </c>
    </row>
    <row r="6963" ht="15.75" customHeight="1">
      <c r="A6963" s="1" t="str">
        <f t="shared" si="585"/>
        <v>KDM3B</v>
      </c>
      <c r="B6963" s="1" t="s">
        <v>987</v>
      </c>
      <c r="C6963" s="1">
        <v>1.37688478E8</v>
      </c>
      <c r="D6963" s="1" t="s">
        <v>8</v>
      </c>
      <c r="E6963" s="1">
        <v>24.0</v>
      </c>
      <c r="F6963" s="1" t="s">
        <v>6977</v>
      </c>
      <c r="G6963" s="1">
        <v>0.529993613294</v>
      </c>
    </row>
    <row r="6964" ht="15.75" customHeight="1">
      <c r="A6964" s="1" t="str">
        <f t="shared" si="585"/>
        <v>KDM3B</v>
      </c>
      <c r="B6964" s="1" t="s">
        <v>987</v>
      </c>
      <c r="C6964" s="1">
        <v>1.37688274E8</v>
      </c>
      <c r="D6964" s="1" t="s">
        <v>14</v>
      </c>
      <c r="E6964" s="1">
        <v>23.0</v>
      </c>
      <c r="F6964" s="1" t="s">
        <v>6978</v>
      </c>
      <c r="G6964" s="1">
        <v>0.123056997362</v>
      </c>
    </row>
    <row r="6965" ht="15.75" customHeight="1">
      <c r="A6965" s="1" t="str">
        <f t="shared" si="585"/>
        <v>KDM3B</v>
      </c>
      <c r="B6965" s="1" t="s">
        <v>987</v>
      </c>
      <c r="C6965" s="1">
        <v>1.376884E8</v>
      </c>
      <c r="D6965" s="1" t="s">
        <v>14</v>
      </c>
      <c r="E6965" s="1">
        <v>24.0</v>
      </c>
      <c r="F6965" s="1" t="s">
        <v>6979</v>
      </c>
      <c r="G6965" s="1">
        <v>0.797968077471</v>
      </c>
    </row>
    <row r="6966" ht="15.75" customHeight="1">
      <c r="A6966" s="1" t="str">
        <f t="shared" si="585"/>
        <v>KDM3B</v>
      </c>
      <c r="B6966" s="1" t="s">
        <v>987</v>
      </c>
      <c r="C6966" s="1">
        <v>1.3768842E8</v>
      </c>
      <c r="D6966" s="1" t="s">
        <v>14</v>
      </c>
      <c r="E6966" s="1">
        <v>23.0</v>
      </c>
      <c r="F6966" s="1" t="s">
        <v>6980</v>
      </c>
      <c r="G6966" s="1">
        <v>0.642902713862</v>
      </c>
    </row>
    <row r="6967" ht="15.75" customHeight="1">
      <c r="A6967" s="1" t="str">
        <f t="shared" si="585"/>
        <v>KDM3B</v>
      </c>
      <c r="B6967" s="1" t="s">
        <v>987</v>
      </c>
      <c r="C6967" s="1">
        <v>1.37688431E8</v>
      </c>
      <c r="D6967" s="1" t="s">
        <v>14</v>
      </c>
      <c r="E6967" s="1">
        <v>24.0</v>
      </c>
      <c r="F6967" s="1" t="s">
        <v>6981</v>
      </c>
      <c r="G6967" s="1">
        <v>1.32161304176</v>
      </c>
    </row>
    <row r="6968" ht="15.75" customHeight="1">
      <c r="A6968" s="1" t="str">
        <f t="shared" si="585"/>
        <v>KDM3B</v>
      </c>
      <c r="B6968" s="1" t="s">
        <v>987</v>
      </c>
      <c r="C6968" s="1">
        <v>1.37688314E8</v>
      </c>
      <c r="D6968" s="1" t="s">
        <v>8</v>
      </c>
      <c r="E6968" s="1">
        <v>23.0</v>
      </c>
      <c r="F6968" s="1" t="s">
        <v>6982</v>
      </c>
      <c r="G6968" s="1">
        <v>0.317656742294</v>
      </c>
    </row>
    <row r="6969" ht="15.75" customHeight="1">
      <c r="A6969" s="1" t="str">
        <f t="shared" si="585"/>
        <v>KDM3B</v>
      </c>
      <c r="B6969" s="1" t="s">
        <v>987</v>
      </c>
      <c r="C6969" s="1">
        <v>1.37688512E8</v>
      </c>
      <c r="D6969" s="1" t="s">
        <v>14</v>
      </c>
      <c r="E6969" s="1">
        <v>24.0</v>
      </c>
      <c r="F6969" s="1" t="s">
        <v>6983</v>
      </c>
      <c r="G6969" s="1">
        <v>-0.150444720935</v>
      </c>
    </row>
    <row r="6970" ht="15.75" customHeight="1">
      <c r="A6970" s="1" t="str">
        <f t="shared" si="585"/>
        <v>KDM3B</v>
      </c>
      <c r="B6970" s="1" t="s">
        <v>987</v>
      </c>
      <c r="C6970" s="1">
        <v>1.37688256E8</v>
      </c>
      <c r="D6970" s="1" t="s">
        <v>8</v>
      </c>
      <c r="E6970" s="1">
        <v>23.0</v>
      </c>
      <c r="F6970" s="1" t="s">
        <v>6984</v>
      </c>
      <c r="G6970" s="1">
        <v>0.417538126753</v>
      </c>
    </row>
    <row r="6971" ht="15.75" customHeight="1">
      <c r="A6971" s="1" t="str">
        <f t="shared" si="585"/>
        <v>KDM3B</v>
      </c>
      <c r="B6971" s="1" t="s">
        <v>987</v>
      </c>
      <c r="C6971" s="1">
        <v>1.37688503E8</v>
      </c>
      <c r="D6971" s="1" t="s">
        <v>8</v>
      </c>
      <c r="E6971" s="1">
        <v>24.0</v>
      </c>
      <c r="F6971" s="1" t="s">
        <v>6985</v>
      </c>
      <c r="G6971" s="1">
        <v>0.880418880771</v>
      </c>
    </row>
    <row r="6972" ht="15.75" customHeight="1">
      <c r="A6972" s="1" t="str">
        <f t="shared" ref="A6972:A6991" si="586">"KEAP1"</f>
        <v>KEAP1</v>
      </c>
      <c r="B6972" s="1" t="s">
        <v>277</v>
      </c>
      <c r="C6972" s="1">
        <v>1.0614395E7</v>
      </c>
      <c r="D6972" s="1" t="s">
        <v>14</v>
      </c>
      <c r="E6972" s="1">
        <v>26.0</v>
      </c>
      <c r="F6972" s="1" t="s">
        <v>6986</v>
      </c>
      <c r="G6972" s="1">
        <v>0.103079884475</v>
      </c>
    </row>
    <row r="6973" ht="15.75" customHeight="1">
      <c r="A6973" s="1" t="str">
        <f t="shared" si="586"/>
        <v>KEAP1</v>
      </c>
      <c r="B6973" s="1" t="s">
        <v>277</v>
      </c>
      <c r="C6973" s="1">
        <v>1.061429E7</v>
      </c>
      <c r="D6973" s="1" t="s">
        <v>14</v>
      </c>
      <c r="E6973" s="1">
        <v>23.0</v>
      </c>
      <c r="F6973" s="1" t="s">
        <v>6987</v>
      </c>
      <c r="G6973" s="1">
        <v>0.104453652799</v>
      </c>
    </row>
    <row r="6974" ht="15.75" customHeight="1">
      <c r="A6974" s="1" t="str">
        <f t="shared" si="586"/>
        <v>KEAP1</v>
      </c>
      <c r="B6974" s="1" t="s">
        <v>277</v>
      </c>
      <c r="C6974" s="1">
        <v>1.0614283E7</v>
      </c>
      <c r="D6974" s="1" t="s">
        <v>14</v>
      </c>
      <c r="E6974" s="1">
        <v>25.0</v>
      </c>
      <c r="F6974" s="1" t="s">
        <v>6988</v>
      </c>
      <c r="G6974" s="1">
        <v>0.00776507887775</v>
      </c>
    </row>
    <row r="6975" ht="15.75" customHeight="1">
      <c r="A6975" s="1" t="str">
        <f t="shared" si="586"/>
        <v>KEAP1</v>
      </c>
      <c r="B6975" s="1" t="s">
        <v>277</v>
      </c>
      <c r="C6975" s="1">
        <v>1.0614273E7</v>
      </c>
      <c r="D6975" s="1" t="s">
        <v>14</v>
      </c>
      <c r="E6975" s="1">
        <v>25.0</v>
      </c>
      <c r="F6975" s="1" t="s">
        <v>6989</v>
      </c>
      <c r="G6975" s="1">
        <v>0.060079899269</v>
      </c>
    </row>
    <row r="6976" ht="15.75" customHeight="1">
      <c r="A6976" s="1" t="str">
        <f t="shared" si="586"/>
        <v>KEAP1</v>
      </c>
      <c r="B6976" s="1" t="s">
        <v>277</v>
      </c>
      <c r="C6976" s="1">
        <v>1.0614139E7</v>
      </c>
      <c r="D6976" s="1" t="s">
        <v>14</v>
      </c>
      <c r="E6976" s="1">
        <v>23.0</v>
      </c>
      <c r="F6976" s="1" t="s">
        <v>6990</v>
      </c>
      <c r="G6976" s="1">
        <v>0.011910082118</v>
      </c>
    </row>
    <row r="6977" ht="15.75" customHeight="1">
      <c r="A6977" s="1" t="str">
        <f t="shared" si="586"/>
        <v>KEAP1</v>
      </c>
      <c r="B6977" s="1" t="s">
        <v>277</v>
      </c>
      <c r="C6977" s="1">
        <v>1.0613538E7</v>
      </c>
      <c r="D6977" s="1" t="s">
        <v>14</v>
      </c>
      <c r="E6977" s="1">
        <v>24.0</v>
      </c>
      <c r="F6977" s="1" t="s">
        <v>6991</v>
      </c>
      <c r="G6977" s="1">
        <v>1.05400982747</v>
      </c>
    </row>
    <row r="6978" ht="15.75" customHeight="1">
      <c r="A6978" s="1" t="str">
        <f t="shared" si="586"/>
        <v>KEAP1</v>
      </c>
      <c r="B6978" s="1" t="s">
        <v>277</v>
      </c>
      <c r="C6978" s="1">
        <v>1.0613466E7</v>
      </c>
      <c r="D6978" s="1" t="s">
        <v>8</v>
      </c>
      <c r="E6978" s="1">
        <v>24.0</v>
      </c>
      <c r="F6978" s="1" t="s">
        <v>6992</v>
      </c>
      <c r="G6978" s="1">
        <v>0.547363148535</v>
      </c>
    </row>
    <row r="6979" ht="15.75" customHeight="1">
      <c r="A6979" s="1" t="str">
        <f t="shared" si="586"/>
        <v>KEAP1</v>
      </c>
      <c r="B6979" s="1" t="s">
        <v>277</v>
      </c>
      <c r="C6979" s="1">
        <v>1.0614203E7</v>
      </c>
      <c r="D6979" s="1" t="s">
        <v>8</v>
      </c>
      <c r="E6979" s="1">
        <v>25.0</v>
      </c>
      <c r="F6979" s="1" t="s">
        <v>6993</v>
      </c>
      <c r="G6979" s="1">
        <v>-0.0475884587829</v>
      </c>
    </row>
    <row r="6980" ht="15.75" customHeight="1">
      <c r="A6980" s="1" t="str">
        <f t="shared" si="586"/>
        <v>KEAP1</v>
      </c>
      <c r="B6980" s="1" t="s">
        <v>277</v>
      </c>
      <c r="C6980" s="1">
        <v>1.061418E7</v>
      </c>
      <c r="D6980" s="1" t="s">
        <v>8</v>
      </c>
      <c r="E6980" s="1">
        <v>24.0</v>
      </c>
      <c r="F6980" s="1" t="s">
        <v>6994</v>
      </c>
      <c r="G6980" s="1">
        <v>-0.0819445823103</v>
      </c>
    </row>
    <row r="6981" ht="15.75" customHeight="1">
      <c r="A6981" s="1" t="str">
        <f t="shared" si="586"/>
        <v>KEAP1</v>
      </c>
      <c r="B6981" s="1" t="s">
        <v>277</v>
      </c>
      <c r="C6981" s="1">
        <v>1.061417E7</v>
      </c>
      <c r="D6981" s="1" t="s">
        <v>8</v>
      </c>
      <c r="E6981" s="1">
        <v>24.0</v>
      </c>
      <c r="F6981" s="1" t="s">
        <v>6995</v>
      </c>
      <c r="G6981" s="1">
        <v>-0.423432120131</v>
      </c>
    </row>
    <row r="6982" ht="15.75" customHeight="1">
      <c r="A6982" s="1" t="str">
        <f t="shared" si="586"/>
        <v>KEAP1</v>
      </c>
      <c r="B6982" s="1" t="s">
        <v>277</v>
      </c>
      <c r="C6982" s="1">
        <v>1.0614156E7</v>
      </c>
      <c r="D6982" s="1" t="s">
        <v>8</v>
      </c>
      <c r="E6982" s="1">
        <v>25.0</v>
      </c>
      <c r="F6982" s="1" t="s">
        <v>6996</v>
      </c>
      <c r="G6982" s="1">
        <v>0.0362911636872</v>
      </c>
    </row>
    <row r="6983" ht="15.75" customHeight="1">
      <c r="A6983" s="1" t="str">
        <f t="shared" si="586"/>
        <v>KEAP1</v>
      </c>
      <c r="B6983" s="1" t="s">
        <v>277</v>
      </c>
      <c r="C6983" s="1">
        <v>1.0613561E7</v>
      </c>
      <c r="D6983" s="1" t="s">
        <v>8</v>
      </c>
      <c r="E6983" s="1">
        <v>24.0</v>
      </c>
      <c r="F6983" s="1" t="s">
        <v>6997</v>
      </c>
      <c r="G6983" s="1">
        <v>0.374877742441</v>
      </c>
    </row>
    <row r="6984" ht="15.75" customHeight="1">
      <c r="A6984" s="1" t="str">
        <f t="shared" si="586"/>
        <v>KEAP1</v>
      </c>
      <c r="B6984" s="1" t="s">
        <v>277</v>
      </c>
      <c r="C6984" s="1">
        <v>1.061349E7</v>
      </c>
      <c r="D6984" s="1" t="s">
        <v>8</v>
      </c>
      <c r="E6984" s="1">
        <v>24.0</v>
      </c>
      <c r="F6984" s="1" t="s">
        <v>6998</v>
      </c>
      <c r="G6984" s="1">
        <v>0.109808372922</v>
      </c>
    </row>
    <row r="6985" ht="15.75" customHeight="1">
      <c r="A6985" s="1" t="str">
        <f t="shared" si="586"/>
        <v>KEAP1</v>
      </c>
      <c r="B6985" s="1" t="s">
        <v>277</v>
      </c>
      <c r="C6985" s="1">
        <v>1.0613382E7</v>
      </c>
      <c r="D6985" s="1" t="s">
        <v>8</v>
      </c>
      <c r="E6985" s="1">
        <v>24.0</v>
      </c>
      <c r="F6985" s="1" t="s">
        <v>6999</v>
      </c>
      <c r="G6985" s="1">
        <v>0.0542108263905</v>
      </c>
    </row>
    <row r="6986" ht="15.75" customHeight="1">
      <c r="A6986" s="1" t="str">
        <f t="shared" si="586"/>
        <v>KEAP1</v>
      </c>
      <c r="B6986" s="1" t="s">
        <v>277</v>
      </c>
      <c r="C6986" s="1">
        <v>1.0613372E7</v>
      </c>
      <c r="D6986" s="1" t="s">
        <v>8</v>
      </c>
      <c r="E6986" s="1">
        <v>24.0</v>
      </c>
      <c r="F6986" s="1" t="s">
        <v>7000</v>
      </c>
      <c r="G6986" s="1">
        <v>1.39862702399</v>
      </c>
    </row>
    <row r="6987" ht="15.75" customHeight="1">
      <c r="A6987" s="1" t="str">
        <f t="shared" si="586"/>
        <v>KEAP1</v>
      </c>
      <c r="B6987" s="1" t="s">
        <v>277</v>
      </c>
      <c r="C6987" s="1">
        <v>1.0613348E7</v>
      </c>
      <c r="D6987" s="1" t="s">
        <v>8</v>
      </c>
      <c r="E6987" s="1">
        <v>24.0</v>
      </c>
      <c r="F6987" s="1" t="s">
        <v>7001</v>
      </c>
      <c r="G6987" s="1">
        <v>0.102102817917</v>
      </c>
    </row>
    <row r="6988" ht="15.75" customHeight="1">
      <c r="A6988" s="1" t="str">
        <f t="shared" si="586"/>
        <v>KEAP1</v>
      </c>
      <c r="B6988" s="1" t="s">
        <v>277</v>
      </c>
      <c r="C6988" s="1">
        <v>1.0613303E7</v>
      </c>
      <c r="D6988" s="1" t="s">
        <v>8</v>
      </c>
      <c r="E6988" s="1">
        <v>24.0</v>
      </c>
      <c r="F6988" s="1" t="s">
        <v>7002</v>
      </c>
      <c r="G6988" s="1">
        <v>0.0989924409309</v>
      </c>
    </row>
    <row r="6989" ht="15.75" customHeight="1">
      <c r="A6989" s="1" t="str">
        <f t="shared" si="586"/>
        <v>KEAP1</v>
      </c>
      <c r="B6989" s="1" t="s">
        <v>277</v>
      </c>
      <c r="C6989" s="1">
        <v>1.0613441E7</v>
      </c>
      <c r="D6989" s="1" t="s">
        <v>14</v>
      </c>
      <c r="E6989" s="1">
        <v>22.0</v>
      </c>
      <c r="F6989" s="1" t="s">
        <v>7003</v>
      </c>
      <c r="G6989" s="1">
        <v>-0.0139504740273</v>
      </c>
    </row>
    <row r="6990" ht="15.75" customHeight="1">
      <c r="A6990" s="1" t="str">
        <f t="shared" si="586"/>
        <v>KEAP1</v>
      </c>
      <c r="B6990" s="1" t="s">
        <v>277</v>
      </c>
      <c r="C6990" s="1">
        <v>1.0614237E7</v>
      </c>
      <c r="D6990" s="1" t="s">
        <v>8</v>
      </c>
      <c r="E6990" s="1">
        <v>25.0</v>
      </c>
      <c r="F6990" s="1" t="s">
        <v>7004</v>
      </c>
      <c r="G6990" s="1">
        <v>0.0972063787459</v>
      </c>
    </row>
    <row r="6991" ht="15.75" customHeight="1">
      <c r="A6991" s="1" t="str">
        <f t="shared" si="586"/>
        <v>KEAP1</v>
      </c>
      <c r="B6991" s="1" t="s">
        <v>277</v>
      </c>
      <c r="C6991" s="1">
        <v>1.0613306E7</v>
      </c>
      <c r="D6991" s="1" t="s">
        <v>14</v>
      </c>
      <c r="E6991" s="1">
        <v>24.0</v>
      </c>
      <c r="F6991" s="1" t="s">
        <v>7005</v>
      </c>
      <c r="G6991" s="1">
        <v>-0.0501659088251</v>
      </c>
    </row>
    <row r="6992" ht="15.75" customHeight="1">
      <c r="A6992" s="1" t="str">
        <f t="shared" ref="A6992:A7001" si="587">"KHSRP"</f>
        <v>KHSRP</v>
      </c>
      <c r="B6992" s="1" t="s">
        <v>277</v>
      </c>
      <c r="C6992" s="1">
        <v>6424718.0</v>
      </c>
      <c r="D6992" s="1" t="s">
        <v>14</v>
      </c>
      <c r="E6992" s="1">
        <v>24.0</v>
      </c>
      <c r="F6992" s="1" t="s">
        <v>7006</v>
      </c>
      <c r="G6992" s="1">
        <v>0.416401158358</v>
      </c>
    </row>
    <row r="6993" ht="15.75" customHeight="1">
      <c r="A6993" s="1" t="str">
        <f t="shared" si="587"/>
        <v>KHSRP</v>
      </c>
      <c r="B6993" s="1" t="s">
        <v>277</v>
      </c>
      <c r="C6993" s="1">
        <v>6424521.0</v>
      </c>
      <c r="D6993" s="1" t="s">
        <v>8</v>
      </c>
      <c r="E6993" s="1">
        <v>23.0</v>
      </c>
      <c r="F6993" s="1" t="s">
        <v>7007</v>
      </c>
      <c r="G6993" s="1">
        <v>0.529295821083</v>
      </c>
    </row>
    <row r="6994" ht="15.75" customHeight="1">
      <c r="A6994" s="1" t="str">
        <f t="shared" si="587"/>
        <v>KHSRP</v>
      </c>
      <c r="B6994" s="1" t="s">
        <v>277</v>
      </c>
      <c r="C6994" s="1">
        <v>6424543.0</v>
      </c>
      <c r="D6994" s="1" t="s">
        <v>8</v>
      </c>
      <c r="E6994" s="1">
        <v>24.0</v>
      </c>
      <c r="F6994" s="1" t="s">
        <v>7008</v>
      </c>
      <c r="G6994" s="1">
        <v>-0.124686332689</v>
      </c>
    </row>
    <row r="6995" ht="15.75" customHeight="1">
      <c r="A6995" s="1" t="str">
        <f t="shared" si="587"/>
        <v>KHSRP</v>
      </c>
      <c r="B6995" s="1" t="s">
        <v>277</v>
      </c>
      <c r="C6995" s="1">
        <v>6424612.0</v>
      </c>
      <c r="D6995" s="1" t="s">
        <v>14</v>
      </c>
      <c r="E6995" s="1">
        <v>24.0</v>
      </c>
      <c r="F6995" s="1" t="s">
        <v>7009</v>
      </c>
      <c r="G6995" s="1">
        <v>0.233848283971</v>
      </c>
    </row>
    <row r="6996" ht="15.75" customHeight="1">
      <c r="A6996" s="1" t="str">
        <f t="shared" si="587"/>
        <v>KHSRP</v>
      </c>
      <c r="B6996" s="1" t="s">
        <v>277</v>
      </c>
      <c r="C6996" s="1">
        <v>6424838.0</v>
      </c>
      <c r="D6996" s="1" t="s">
        <v>14</v>
      </c>
      <c r="E6996" s="1">
        <v>24.0</v>
      </c>
      <c r="F6996" s="1" t="s">
        <v>7010</v>
      </c>
      <c r="G6996" s="1">
        <v>0.271166571801</v>
      </c>
    </row>
    <row r="6997" ht="15.75" customHeight="1">
      <c r="A6997" s="1" t="str">
        <f t="shared" si="587"/>
        <v>KHSRP</v>
      </c>
      <c r="B6997" s="1" t="s">
        <v>277</v>
      </c>
      <c r="C6997" s="1">
        <v>6424813.0</v>
      </c>
      <c r="D6997" s="1" t="s">
        <v>14</v>
      </c>
      <c r="E6997" s="1">
        <v>23.0</v>
      </c>
      <c r="F6997" s="1" t="s">
        <v>7011</v>
      </c>
      <c r="G6997" s="1">
        <v>0.147479373617</v>
      </c>
    </row>
    <row r="6998" ht="15.75" customHeight="1">
      <c r="A6998" s="1" t="str">
        <f t="shared" si="587"/>
        <v>KHSRP</v>
      </c>
      <c r="B6998" s="1" t="s">
        <v>277</v>
      </c>
      <c r="C6998" s="1">
        <v>6424792.0</v>
      </c>
      <c r="D6998" s="1" t="s">
        <v>14</v>
      </c>
      <c r="E6998" s="1">
        <v>22.0</v>
      </c>
      <c r="F6998" s="1" t="s">
        <v>7012</v>
      </c>
      <c r="G6998" s="1">
        <v>1.09193655221</v>
      </c>
    </row>
    <row r="6999" ht="15.75" customHeight="1">
      <c r="A6999" s="1" t="str">
        <f t="shared" si="587"/>
        <v>KHSRP</v>
      </c>
      <c r="B6999" s="1" t="s">
        <v>277</v>
      </c>
      <c r="C6999" s="1">
        <v>6424644.0</v>
      </c>
      <c r="D6999" s="1" t="s">
        <v>14</v>
      </c>
      <c r="E6999" s="1">
        <v>24.0</v>
      </c>
      <c r="F6999" s="1" t="s">
        <v>7013</v>
      </c>
      <c r="G6999" s="1">
        <v>-0.0409784095431</v>
      </c>
    </row>
    <row r="7000" ht="15.75" customHeight="1">
      <c r="A7000" s="1" t="str">
        <f t="shared" si="587"/>
        <v>KHSRP</v>
      </c>
      <c r="B7000" s="1" t="s">
        <v>277</v>
      </c>
      <c r="C7000" s="1">
        <v>6424722.0</v>
      </c>
      <c r="D7000" s="1" t="s">
        <v>14</v>
      </c>
      <c r="E7000" s="1">
        <v>23.0</v>
      </c>
      <c r="F7000" s="1" t="s">
        <v>7014</v>
      </c>
      <c r="G7000" s="1">
        <v>0.190073480807</v>
      </c>
    </row>
    <row r="7001" ht="15.75" customHeight="1">
      <c r="A7001" s="1" t="str">
        <f t="shared" si="587"/>
        <v>KHSRP</v>
      </c>
      <c r="B7001" s="1" t="s">
        <v>277</v>
      </c>
      <c r="C7001" s="1">
        <v>6424785.0</v>
      </c>
      <c r="D7001" s="1" t="s">
        <v>14</v>
      </c>
      <c r="E7001" s="1">
        <v>24.0</v>
      </c>
      <c r="F7001" s="1" t="s">
        <v>7015</v>
      </c>
      <c r="G7001" s="1">
        <v>1.3787676267</v>
      </c>
    </row>
    <row r="7002" ht="15.75" customHeight="1">
      <c r="A7002" s="1" t="str">
        <f t="shared" ref="A7002:A7011" si="588">"KIAA0141"</f>
        <v>KIAA0141</v>
      </c>
      <c r="B7002" s="1" t="s">
        <v>987</v>
      </c>
      <c r="C7002" s="1">
        <v>1.41303602E8</v>
      </c>
      <c r="D7002" s="1" t="s">
        <v>8</v>
      </c>
      <c r="E7002" s="1">
        <v>24.0</v>
      </c>
      <c r="F7002" s="1" t="s">
        <v>7016</v>
      </c>
      <c r="G7002" s="1">
        <v>0.761030819321</v>
      </c>
    </row>
    <row r="7003" ht="15.75" customHeight="1">
      <c r="A7003" s="1" t="str">
        <f t="shared" si="588"/>
        <v>KIAA0141</v>
      </c>
      <c r="B7003" s="1" t="s">
        <v>987</v>
      </c>
      <c r="C7003" s="1">
        <v>1.41303511E8</v>
      </c>
      <c r="D7003" s="1" t="s">
        <v>14</v>
      </c>
      <c r="E7003" s="1">
        <v>23.0</v>
      </c>
      <c r="F7003" s="1" t="s">
        <v>7017</v>
      </c>
      <c r="G7003" s="1">
        <v>0.914249170458</v>
      </c>
    </row>
    <row r="7004" ht="15.75" customHeight="1">
      <c r="A7004" s="1" t="str">
        <f t="shared" si="588"/>
        <v>KIAA0141</v>
      </c>
      <c r="B7004" s="1" t="s">
        <v>987</v>
      </c>
      <c r="C7004" s="1">
        <v>1.41303651E8</v>
      </c>
      <c r="D7004" s="1" t="s">
        <v>14</v>
      </c>
      <c r="E7004" s="1">
        <v>24.0</v>
      </c>
      <c r="F7004" s="1" t="s">
        <v>7018</v>
      </c>
      <c r="G7004" s="1">
        <v>1.0077291486</v>
      </c>
    </row>
    <row r="7005" ht="15.75" customHeight="1">
      <c r="A7005" s="1" t="str">
        <f t="shared" si="588"/>
        <v>KIAA0141</v>
      </c>
      <c r="B7005" s="1" t="s">
        <v>987</v>
      </c>
      <c r="C7005" s="1">
        <v>1.41303672E8</v>
      </c>
      <c r="D7005" s="1" t="s">
        <v>14</v>
      </c>
      <c r="E7005" s="1">
        <v>23.0</v>
      </c>
      <c r="F7005" s="1" t="s">
        <v>7019</v>
      </c>
      <c r="G7005" s="1">
        <v>0.24023567127</v>
      </c>
    </row>
    <row r="7006" ht="15.75" customHeight="1">
      <c r="A7006" s="1" t="str">
        <f t="shared" si="588"/>
        <v>KIAA0141</v>
      </c>
      <c r="B7006" s="1" t="s">
        <v>987</v>
      </c>
      <c r="C7006" s="1">
        <v>1.41303385E8</v>
      </c>
      <c r="D7006" s="1" t="s">
        <v>8</v>
      </c>
      <c r="E7006" s="1">
        <v>24.0</v>
      </c>
      <c r="F7006" s="1" t="s">
        <v>7020</v>
      </c>
      <c r="G7006" s="1">
        <v>0.890148646672</v>
      </c>
    </row>
    <row r="7007" ht="15.75" customHeight="1">
      <c r="A7007" s="1" t="str">
        <f t="shared" si="588"/>
        <v>KIAA0141</v>
      </c>
      <c r="B7007" s="1" t="s">
        <v>987</v>
      </c>
      <c r="C7007" s="1">
        <v>1.4130345E8</v>
      </c>
      <c r="D7007" s="1" t="s">
        <v>8</v>
      </c>
      <c r="E7007" s="1">
        <v>24.0</v>
      </c>
      <c r="F7007" s="1" t="s">
        <v>7021</v>
      </c>
      <c r="G7007" s="1">
        <v>0.897949416208</v>
      </c>
    </row>
    <row r="7008" ht="15.75" customHeight="1">
      <c r="A7008" s="1" t="str">
        <f t="shared" si="588"/>
        <v>KIAA0141</v>
      </c>
      <c r="B7008" s="1" t="s">
        <v>987</v>
      </c>
      <c r="C7008" s="1">
        <v>1.41303526E8</v>
      </c>
      <c r="D7008" s="1" t="s">
        <v>8</v>
      </c>
      <c r="E7008" s="1">
        <v>23.0</v>
      </c>
      <c r="F7008" s="1" t="s">
        <v>7022</v>
      </c>
      <c r="G7008" s="1">
        <v>0.929718558446</v>
      </c>
    </row>
    <row r="7009" ht="15.75" customHeight="1">
      <c r="A7009" s="1" t="str">
        <f t="shared" si="588"/>
        <v>KIAA0141</v>
      </c>
      <c r="B7009" s="1" t="s">
        <v>987</v>
      </c>
      <c r="C7009" s="1">
        <v>1.41303581E8</v>
      </c>
      <c r="D7009" s="1" t="s">
        <v>8</v>
      </c>
      <c r="E7009" s="1">
        <v>24.0</v>
      </c>
      <c r="F7009" s="1" t="s">
        <v>7023</v>
      </c>
      <c r="G7009" s="1">
        <v>1.04755795738</v>
      </c>
    </row>
    <row r="7010" ht="15.75" customHeight="1">
      <c r="A7010" s="1" t="str">
        <f t="shared" si="588"/>
        <v>KIAA0141</v>
      </c>
      <c r="B7010" s="1" t="s">
        <v>987</v>
      </c>
      <c r="C7010" s="1">
        <v>1.41303629E8</v>
      </c>
      <c r="D7010" s="1" t="s">
        <v>14</v>
      </c>
      <c r="E7010" s="1">
        <v>22.0</v>
      </c>
      <c r="F7010" s="1" t="s">
        <v>7024</v>
      </c>
      <c r="G7010" s="1">
        <v>0.944712894024</v>
      </c>
    </row>
    <row r="7011" ht="15.75" customHeight="1">
      <c r="A7011" s="1" t="str">
        <f t="shared" si="588"/>
        <v>KIAA0141</v>
      </c>
      <c r="B7011" s="1" t="s">
        <v>987</v>
      </c>
      <c r="C7011" s="1">
        <v>1.41303531E8</v>
      </c>
      <c r="D7011" s="1" t="s">
        <v>14</v>
      </c>
      <c r="E7011" s="1">
        <v>24.0</v>
      </c>
      <c r="F7011" s="1" t="s">
        <v>7025</v>
      </c>
      <c r="G7011" s="1">
        <v>0.89298597159</v>
      </c>
    </row>
    <row r="7012" ht="15.75" customHeight="1">
      <c r="A7012" s="1" t="str">
        <f t="shared" ref="A7012:A7020" si="589">"KIAA0391"</f>
        <v>KIAA0391</v>
      </c>
      <c r="B7012" s="1" t="s">
        <v>135</v>
      </c>
      <c r="C7012" s="1">
        <v>3.5591765E7</v>
      </c>
      <c r="D7012" s="1" t="s">
        <v>8</v>
      </c>
      <c r="E7012" s="1">
        <v>24.0</v>
      </c>
      <c r="F7012" s="1" t="s">
        <v>7026</v>
      </c>
      <c r="G7012" s="1">
        <v>0.515412461326</v>
      </c>
    </row>
    <row r="7013" ht="15.75" customHeight="1">
      <c r="A7013" s="1" t="str">
        <f t="shared" si="589"/>
        <v>KIAA0391</v>
      </c>
      <c r="B7013" s="1" t="s">
        <v>135</v>
      </c>
      <c r="C7013" s="1">
        <v>3.5592048E7</v>
      </c>
      <c r="D7013" s="1" t="s">
        <v>14</v>
      </c>
      <c r="E7013" s="1">
        <v>24.0</v>
      </c>
      <c r="F7013" s="1" t="s">
        <v>7027</v>
      </c>
      <c r="G7013" s="1">
        <v>-0.0326350520572</v>
      </c>
    </row>
    <row r="7014" ht="15.75" customHeight="1">
      <c r="A7014" s="1" t="str">
        <f t="shared" si="589"/>
        <v>KIAA0391</v>
      </c>
      <c r="B7014" s="1" t="s">
        <v>135</v>
      </c>
      <c r="C7014" s="1">
        <v>3.5592042E7</v>
      </c>
      <c r="D7014" s="1" t="s">
        <v>14</v>
      </c>
      <c r="E7014" s="1">
        <v>24.0</v>
      </c>
      <c r="F7014" s="1" t="s">
        <v>7028</v>
      </c>
      <c r="G7014" s="1">
        <v>0.432737698723</v>
      </c>
    </row>
    <row r="7015" ht="15.75" customHeight="1">
      <c r="A7015" s="1" t="str">
        <f t="shared" si="589"/>
        <v>KIAA0391</v>
      </c>
      <c r="B7015" s="1" t="s">
        <v>135</v>
      </c>
      <c r="C7015" s="1">
        <v>3.5592009E7</v>
      </c>
      <c r="D7015" s="1" t="s">
        <v>14</v>
      </c>
      <c r="E7015" s="1">
        <v>24.0</v>
      </c>
      <c r="F7015" s="1" t="s">
        <v>7029</v>
      </c>
      <c r="G7015" s="1">
        <v>-0.00165471697326</v>
      </c>
    </row>
    <row r="7016" ht="15.75" customHeight="1">
      <c r="A7016" s="1" t="str">
        <f t="shared" si="589"/>
        <v>KIAA0391</v>
      </c>
      <c r="B7016" s="1" t="s">
        <v>135</v>
      </c>
      <c r="C7016" s="1">
        <v>3.5591972E7</v>
      </c>
      <c r="D7016" s="1" t="s">
        <v>14</v>
      </c>
      <c r="E7016" s="1">
        <v>24.0</v>
      </c>
      <c r="F7016" s="1" t="s">
        <v>7030</v>
      </c>
      <c r="G7016" s="1">
        <v>1.14986408903</v>
      </c>
    </row>
    <row r="7017" ht="15.75" customHeight="1">
      <c r="A7017" s="1" t="str">
        <f t="shared" si="589"/>
        <v>KIAA0391</v>
      </c>
      <c r="B7017" s="1" t="s">
        <v>135</v>
      </c>
      <c r="C7017" s="1">
        <v>3.559175E7</v>
      </c>
      <c r="D7017" s="1" t="s">
        <v>14</v>
      </c>
      <c r="E7017" s="1">
        <v>24.0</v>
      </c>
      <c r="F7017" s="1" t="s">
        <v>7031</v>
      </c>
      <c r="G7017" s="1">
        <v>0.925213124332</v>
      </c>
    </row>
    <row r="7018" ht="15.75" customHeight="1">
      <c r="A7018" s="1" t="str">
        <f t="shared" si="589"/>
        <v>KIAA0391</v>
      </c>
      <c r="B7018" s="1" t="s">
        <v>135</v>
      </c>
      <c r="C7018" s="1">
        <v>3.559173E7</v>
      </c>
      <c r="D7018" s="1" t="s">
        <v>14</v>
      </c>
      <c r="E7018" s="1">
        <v>24.0</v>
      </c>
      <c r="F7018" s="1" t="s">
        <v>7032</v>
      </c>
      <c r="G7018" s="1">
        <v>0.328174767487</v>
      </c>
    </row>
    <row r="7019" ht="15.75" customHeight="1">
      <c r="A7019" s="1" t="str">
        <f t="shared" si="589"/>
        <v>KIAA0391</v>
      </c>
      <c r="B7019" s="1" t="s">
        <v>135</v>
      </c>
      <c r="C7019" s="1">
        <v>3.5591884E7</v>
      </c>
      <c r="D7019" s="1" t="s">
        <v>8</v>
      </c>
      <c r="E7019" s="1">
        <v>23.0</v>
      </c>
      <c r="F7019" s="1" t="s">
        <v>7033</v>
      </c>
      <c r="G7019" s="1">
        <v>0.924922786635</v>
      </c>
    </row>
    <row r="7020" ht="15.75" customHeight="1">
      <c r="A7020" s="1" t="str">
        <f t="shared" si="589"/>
        <v>KIAA0391</v>
      </c>
      <c r="B7020" s="1" t="s">
        <v>135</v>
      </c>
      <c r="C7020" s="1">
        <v>3.5591777E7</v>
      </c>
      <c r="D7020" s="1" t="s">
        <v>8</v>
      </c>
      <c r="E7020" s="1">
        <v>22.0</v>
      </c>
      <c r="F7020" s="1" t="s">
        <v>7034</v>
      </c>
      <c r="G7020" s="1">
        <v>0.784994448483</v>
      </c>
    </row>
    <row r="7021" ht="15.75" customHeight="1">
      <c r="A7021" s="1" t="str">
        <f t="shared" ref="A7021:A7030" si="590">"KIAA1191"</f>
        <v>KIAA1191</v>
      </c>
      <c r="B7021" s="1" t="s">
        <v>987</v>
      </c>
      <c r="C7021" s="1">
        <v>1.7578878E8</v>
      </c>
      <c r="D7021" s="1" t="s">
        <v>14</v>
      </c>
      <c r="E7021" s="1">
        <v>25.0</v>
      </c>
      <c r="F7021" s="1" t="s">
        <v>7035</v>
      </c>
      <c r="G7021" s="1">
        <v>0.84525233543</v>
      </c>
    </row>
    <row r="7022" ht="15.75" customHeight="1">
      <c r="A7022" s="1" t="str">
        <f t="shared" si="590"/>
        <v>KIAA1191</v>
      </c>
      <c r="B7022" s="1" t="s">
        <v>987</v>
      </c>
      <c r="C7022" s="1">
        <v>1.75788756E8</v>
      </c>
      <c r="D7022" s="1" t="s">
        <v>14</v>
      </c>
      <c r="E7022" s="1">
        <v>23.0</v>
      </c>
      <c r="F7022" s="1" t="s">
        <v>7036</v>
      </c>
      <c r="G7022" s="1">
        <v>0.751329496698</v>
      </c>
    </row>
    <row r="7023" ht="15.75" customHeight="1">
      <c r="A7023" s="1" t="str">
        <f t="shared" si="590"/>
        <v>KIAA1191</v>
      </c>
      <c r="B7023" s="1" t="s">
        <v>987</v>
      </c>
      <c r="C7023" s="1">
        <v>1.75788738E8</v>
      </c>
      <c r="D7023" s="1" t="s">
        <v>14</v>
      </c>
      <c r="E7023" s="1">
        <v>21.0</v>
      </c>
      <c r="F7023" s="1" t="s">
        <v>7037</v>
      </c>
      <c r="G7023" s="1">
        <v>0.531144131453</v>
      </c>
    </row>
    <row r="7024" ht="15.75" customHeight="1">
      <c r="A7024" s="1" t="str">
        <f t="shared" si="590"/>
        <v>KIAA1191</v>
      </c>
      <c r="B7024" s="1" t="s">
        <v>987</v>
      </c>
      <c r="C7024" s="1">
        <v>1.75788765E8</v>
      </c>
      <c r="D7024" s="1" t="s">
        <v>8</v>
      </c>
      <c r="E7024" s="1">
        <v>25.0</v>
      </c>
      <c r="F7024" s="1" t="s">
        <v>7038</v>
      </c>
      <c r="G7024" s="1">
        <v>1.02118014211</v>
      </c>
    </row>
    <row r="7025" ht="15.75" customHeight="1">
      <c r="A7025" s="1" t="str">
        <f t="shared" si="590"/>
        <v>KIAA1191</v>
      </c>
      <c r="B7025" s="1" t="s">
        <v>987</v>
      </c>
      <c r="C7025" s="1">
        <v>1.75788804E8</v>
      </c>
      <c r="D7025" s="1" t="s">
        <v>14</v>
      </c>
      <c r="E7025" s="1">
        <v>26.0</v>
      </c>
      <c r="F7025" s="1" t="s">
        <v>7039</v>
      </c>
      <c r="G7025" s="1">
        <v>0.606827559709</v>
      </c>
    </row>
    <row r="7026" ht="15.75" customHeight="1">
      <c r="A7026" s="1" t="str">
        <f t="shared" si="590"/>
        <v>KIAA1191</v>
      </c>
      <c r="B7026" s="1" t="s">
        <v>987</v>
      </c>
      <c r="C7026" s="1">
        <v>1.75788749E8</v>
      </c>
      <c r="D7026" s="1" t="s">
        <v>8</v>
      </c>
      <c r="E7026" s="1">
        <v>25.0</v>
      </c>
      <c r="F7026" s="1" t="s">
        <v>7040</v>
      </c>
      <c r="G7026" s="1">
        <v>0.934057176399</v>
      </c>
    </row>
    <row r="7027" ht="15.75" customHeight="1">
      <c r="A7027" s="1" t="str">
        <f t="shared" si="590"/>
        <v>KIAA1191</v>
      </c>
      <c r="B7027" s="1" t="s">
        <v>987</v>
      </c>
      <c r="C7027" s="1">
        <v>1.75788742E8</v>
      </c>
      <c r="D7027" s="1" t="s">
        <v>8</v>
      </c>
      <c r="E7027" s="1">
        <v>25.0</v>
      </c>
      <c r="F7027" s="1" t="s">
        <v>7041</v>
      </c>
      <c r="G7027" s="1">
        <v>1.0447626815</v>
      </c>
    </row>
    <row r="7028" ht="15.75" customHeight="1">
      <c r="A7028" s="1" t="str">
        <f t="shared" si="590"/>
        <v>KIAA1191</v>
      </c>
      <c r="B7028" s="1" t="s">
        <v>987</v>
      </c>
      <c r="C7028" s="1">
        <v>1.75788709E8</v>
      </c>
      <c r="D7028" s="1" t="s">
        <v>8</v>
      </c>
      <c r="E7028" s="1">
        <v>25.0</v>
      </c>
      <c r="F7028" s="1" t="s">
        <v>7042</v>
      </c>
      <c r="G7028" s="1">
        <v>0.720409679074</v>
      </c>
    </row>
    <row r="7029" ht="15.75" customHeight="1">
      <c r="A7029" s="1" t="str">
        <f t="shared" si="590"/>
        <v>KIAA1191</v>
      </c>
      <c r="B7029" s="1" t="s">
        <v>987</v>
      </c>
      <c r="C7029" s="1">
        <v>1.75788704E8</v>
      </c>
      <c r="D7029" s="1" t="s">
        <v>8</v>
      </c>
      <c r="E7029" s="1">
        <v>24.0</v>
      </c>
      <c r="F7029" s="1" t="s">
        <v>7043</v>
      </c>
      <c r="G7029" s="1">
        <v>0.210343744383</v>
      </c>
    </row>
    <row r="7030" ht="15.75" customHeight="1">
      <c r="A7030" s="1" t="str">
        <f t="shared" si="590"/>
        <v>KIAA1191</v>
      </c>
      <c r="B7030" s="1" t="s">
        <v>987</v>
      </c>
      <c r="C7030" s="1">
        <v>1.75788813E8</v>
      </c>
      <c r="D7030" s="1" t="s">
        <v>14</v>
      </c>
      <c r="E7030" s="1">
        <v>23.0</v>
      </c>
      <c r="F7030" s="1" t="s">
        <v>7044</v>
      </c>
      <c r="G7030" s="1">
        <v>0.580622413541</v>
      </c>
    </row>
    <row r="7031" ht="15.75" customHeight="1">
      <c r="A7031" s="1" t="str">
        <f t="shared" ref="A7031:A7040" si="591">"KIAA1432"</f>
        <v>KIAA1432</v>
      </c>
      <c r="B7031" s="1" t="s">
        <v>298</v>
      </c>
      <c r="C7031" s="1">
        <v>5629295.0</v>
      </c>
      <c r="D7031" s="1" t="s">
        <v>14</v>
      </c>
      <c r="E7031" s="1">
        <v>23.0</v>
      </c>
      <c r="F7031" s="1" t="s">
        <v>7045</v>
      </c>
      <c r="G7031" s="1">
        <v>0.773396807523</v>
      </c>
    </row>
    <row r="7032" ht="15.75" customHeight="1">
      <c r="A7032" s="1" t="str">
        <f t="shared" si="591"/>
        <v>KIAA1432</v>
      </c>
      <c r="B7032" s="1" t="s">
        <v>298</v>
      </c>
      <c r="C7032" s="1">
        <v>5629285.0</v>
      </c>
      <c r="D7032" s="1" t="s">
        <v>14</v>
      </c>
      <c r="E7032" s="1">
        <v>23.0</v>
      </c>
      <c r="F7032" s="1" t="s">
        <v>7046</v>
      </c>
      <c r="G7032" s="1">
        <v>0.356319252295</v>
      </c>
    </row>
    <row r="7033" ht="15.75" customHeight="1">
      <c r="A7033" s="1" t="str">
        <f t="shared" si="591"/>
        <v>KIAA1432</v>
      </c>
      <c r="B7033" s="1" t="s">
        <v>298</v>
      </c>
      <c r="C7033" s="1">
        <v>5629255.0</v>
      </c>
      <c r="D7033" s="1" t="s">
        <v>14</v>
      </c>
      <c r="E7033" s="1">
        <v>24.0</v>
      </c>
      <c r="F7033" s="1" t="s">
        <v>7047</v>
      </c>
      <c r="G7033" s="1">
        <v>0.374015865313</v>
      </c>
    </row>
    <row r="7034" ht="15.75" customHeight="1">
      <c r="A7034" s="1" t="str">
        <f t="shared" si="591"/>
        <v>KIAA1432</v>
      </c>
      <c r="B7034" s="1" t="s">
        <v>298</v>
      </c>
      <c r="C7034" s="1">
        <v>5629388.0</v>
      </c>
      <c r="D7034" s="1" t="s">
        <v>8</v>
      </c>
      <c r="E7034" s="1">
        <v>23.0</v>
      </c>
      <c r="F7034" s="1" t="s">
        <v>7048</v>
      </c>
      <c r="G7034" s="1">
        <v>0.387073563492</v>
      </c>
    </row>
    <row r="7035" ht="15.75" customHeight="1">
      <c r="A7035" s="1" t="str">
        <f t="shared" si="591"/>
        <v>KIAA1432</v>
      </c>
      <c r="B7035" s="1" t="s">
        <v>298</v>
      </c>
      <c r="C7035" s="1">
        <v>5629372.0</v>
      </c>
      <c r="D7035" s="1" t="s">
        <v>8</v>
      </c>
      <c r="E7035" s="1">
        <v>23.0</v>
      </c>
      <c r="F7035" s="1" t="s">
        <v>7049</v>
      </c>
      <c r="G7035" s="1">
        <v>0.530031730648</v>
      </c>
    </row>
    <row r="7036" ht="15.75" customHeight="1">
      <c r="A7036" s="1" t="str">
        <f t="shared" si="591"/>
        <v>KIAA1432</v>
      </c>
      <c r="B7036" s="1" t="s">
        <v>298</v>
      </c>
      <c r="C7036" s="1">
        <v>5629230.0</v>
      </c>
      <c r="D7036" s="1" t="s">
        <v>14</v>
      </c>
      <c r="E7036" s="1">
        <v>23.0</v>
      </c>
      <c r="F7036" s="1" t="s">
        <v>7050</v>
      </c>
      <c r="G7036" s="1">
        <v>-0.0422625437213</v>
      </c>
    </row>
    <row r="7037" ht="15.75" customHeight="1">
      <c r="A7037" s="1" t="str">
        <f t="shared" si="591"/>
        <v>KIAA1432</v>
      </c>
      <c r="B7037" s="1" t="s">
        <v>298</v>
      </c>
      <c r="C7037" s="1">
        <v>5629173.0</v>
      </c>
      <c r="D7037" s="1" t="s">
        <v>8</v>
      </c>
      <c r="E7037" s="1">
        <v>22.0</v>
      </c>
      <c r="F7037" s="1" t="s">
        <v>7051</v>
      </c>
      <c r="G7037" s="1">
        <v>1.16857828435</v>
      </c>
    </row>
    <row r="7038" ht="15.75" customHeight="1">
      <c r="A7038" s="1" t="str">
        <f t="shared" si="591"/>
        <v>KIAA1432</v>
      </c>
      <c r="B7038" s="1" t="s">
        <v>298</v>
      </c>
      <c r="C7038" s="1">
        <v>5629164.0</v>
      </c>
      <c r="D7038" s="1" t="s">
        <v>8</v>
      </c>
      <c r="E7038" s="1">
        <v>24.0</v>
      </c>
      <c r="F7038" s="1" t="s">
        <v>7052</v>
      </c>
      <c r="G7038" s="1">
        <v>-0.184992602756</v>
      </c>
    </row>
    <row r="7039" ht="15.75" customHeight="1">
      <c r="A7039" s="1" t="str">
        <f t="shared" si="591"/>
        <v>KIAA1432</v>
      </c>
      <c r="B7039" s="1" t="s">
        <v>298</v>
      </c>
      <c r="C7039" s="1">
        <v>5629133.0</v>
      </c>
      <c r="D7039" s="1" t="s">
        <v>8</v>
      </c>
      <c r="E7039" s="1">
        <v>23.0</v>
      </c>
      <c r="F7039" s="1" t="s">
        <v>7053</v>
      </c>
      <c r="G7039" s="1">
        <v>1.05802490812</v>
      </c>
    </row>
    <row r="7040" ht="15.75" customHeight="1">
      <c r="A7040" s="1" t="str">
        <f t="shared" si="591"/>
        <v>KIAA1432</v>
      </c>
      <c r="B7040" s="1" t="s">
        <v>298</v>
      </c>
      <c r="C7040" s="1">
        <v>5629252.0</v>
      </c>
      <c r="D7040" s="1" t="s">
        <v>8</v>
      </c>
      <c r="E7040" s="1">
        <v>24.0</v>
      </c>
      <c r="F7040" s="1" t="s">
        <v>7054</v>
      </c>
      <c r="G7040" s="1">
        <v>0.161129477913</v>
      </c>
    </row>
    <row r="7041" ht="15.75" customHeight="1">
      <c r="A7041" s="1" t="str">
        <f t="shared" ref="A7041:A7050" si="592">"KIAA1731"</f>
        <v>KIAA1731</v>
      </c>
      <c r="B7041" s="1" t="s">
        <v>328</v>
      </c>
      <c r="C7041" s="1">
        <v>9.3395024E7</v>
      </c>
      <c r="D7041" s="1" t="s">
        <v>14</v>
      </c>
      <c r="E7041" s="1">
        <v>23.0</v>
      </c>
      <c r="F7041" s="1" t="s">
        <v>7055</v>
      </c>
      <c r="G7041" s="1">
        <v>1.07138368904</v>
      </c>
    </row>
    <row r="7042" ht="15.75" customHeight="1">
      <c r="A7042" s="1" t="str">
        <f t="shared" si="592"/>
        <v>KIAA1731</v>
      </c>
      <c r="B7042" s="1" t="s">
        <v>328</v>
      </c>
      <c r="C7042" s="1">
        <v>9.3394931E7</v>
      </c>
      <c r="D7042" s="1" t="s">
        <v>14</v>
      </c>
      <c r="E7042" s="1">
        <v>24.0</v>
      </c>
      <c r="F7042" s="1" t="s">
        <v>7056</v>
      </c>
      <c r="G7042" s="1">
        <v>0.273651856817</v>
      </c>
    </row>
    <row r="7043" ht="15.75" customHeight="1">
      <c r="A7043" s="1" t="str">
        <f t="shared" si="592"/>
        <v>KIAA1731</v>
      </c>
      <c r="B7043" s="1" t="s">
        <v>328</v>
      </c>
      <c r="C7043" s="1">
        <v>9.3394769E7</v>
      </c>
      <c r="D7043" s="1" t="s">
        <v>8</v>
      </c>
      <c r="E7043" s="1">
        <v>24.0</v>
      </c>
      <c r="F7043" s="1" t="s">
        <v>7057</v>
      </c>
      <c r="G7043" s="1">
        <v>0.329782880506</v>
      </c>
    </row>
    <row r="7044" ht="15.75" customHeight="1">
      <c r="A7044" s="1" t="str">
        <f t="shared" si="592"/>
        <v>KIAA1731</v>
      </c>
      <c r="B7044" s="1" t="s">
        <v>328</v>
      </c>
      <c r="C7044" s="1">
        <v>9.3394838E7</v>
      </c>
      <c r="D7044" s="1" t="s">
        <v>8</v>
      </c>
      <c r="E7044" s="1">
        <v>23.0</v>
      </c>
      <c r="F7044" s="1" t="s">
        <v>7058</v>
      </c>
      <c r="G7044" s="1">
        <v>0.048028753859</v>
      </c>
    </row>
    <row r="7045" ht="15.75" customHeight="1">
      <c r="A7045" s="1" t="str">
        <f t="shared" si="592"/>
        <v>KIAA1731</v>
      </c>
      <c r="B7045" s="1" t="s">
        <v>328</v>
      </c>
      <c r="C7045" s="1">
        <v>9.3394785E7</v>
      </c>
      <c r="D7045" s="1" t="s">
        <v>8</v>
      </c>
      <c r="E7045" s="1">
        <v>24.0</v>
      </c>
      <c r="F7045" s="1" t="s">
        <v>7059</v>
      </c>
      <c r="G7045" s="1">
        <v>0.432257362247</v>
      </c>
    </row>
    <row r="7046" ht="15.75" customHeight="1">
      <c r="A7046" s="1" t="str">
        <f t="shared" si="592"/>
        <v>KIAA1731</v>
      </c>
      <c r="B7046" s="1" t="s">
        <v>328</v>
      </c>
      <c r="C7046" s="1">
        <v>9.3395034E7</v>
      </c>
      <c r="D7046" s="1" t="s">
        <v>8</v>
      </c>
      <c r="E7046" s="1">
        <v>24.0</v>
      </c>
      <c r="F7046" s="1" t="s">
        <v>7060</v>
      </c>
      <c r="G7046" s="1">
        <v>0.753652280238</v>
      </c>
    </row>
    <row r="7047" ht="15.75" customHeight="1">
      <c r="A7047" s="1" t="str">
        <f t="shared" si="592"/>
        <v>KIAA1731</v>
      </c>
      <c r="B7047" s="1" t="s">
        <v>328</v>
      </c>
      <c r="C7047" s="1">
        <v>9.3395045E7</v>
      </c>
      <c r="D7047" s="1" t="s">
        <v>8</v>
      </c>
      <c r="E7047" s="1">
        <v>21.0</v>
      </c>
      <c r="F7047" s="1" t="s">
        <v>7061</v>
      </c>
      <c r="G7047" s="1">
        <v>0.192090162591</v>
      </c>
    </row>
    <row r="7048" ht="15.75" customHeight="1">
      <c r="A7048" s="1" t="str">
        <f t="shared" si="592"/>
        <v>KIAA1731</v>
      </c>
      <c r="B7048" s="1" t="s">
        <v>328</v>
      </c>
      <c r="C7048" s="1">
        <v>9.3394856E7</v>
      </c>
      <c r="D7048" s="1" t="s">
        <v>14</v>
      </c>
      <c r="E7048" s="1">
        <v>24.0</v>
      </c>
      <c r="F7048" s="1" t="s">
        <v>7062</v>
      </c>
      <c r="G7048" s="1">
        <v>0.949565353567</v>
      </c>
    </row>
    <row r="7049" ht="15.75" customHeight="1">
      <c r="A7049" s="1" t="str">
        <f t="shared" si="592"/>
        <v>KIAA1731</v>
      </c>
      <c r="B7049" s="1" t="s">
        <v>328</v>
      </c>
      <c r="C7049" s="1">
        <v>9.3394845E7</v>
      </c>
      <c r="D7049" s="1" t="s">
        <v>14</v>
      </c>
      <c r="E7049" s="1">
        <v>24.0</v>
      </c>
      <c r="F7049" s="1" t="s">
        <v>7063</v>
      </c>
      <c r="G7049" s="1">
        <v>0.97905095739</v>
      </c>
    </row>
    <row r="7050" ht="15.75" customHeight="1">
      <c r="A7050" s="1" t="str">
        <f t="shared" si="592"/>
        <v>KIAA1731</v>
      </c>
      <c r="B7050" s="1" t="s">
        <v>328</v>
      </c>
      <c r="C7050" s="1">
        <v>9.3394964E7</v>
      </c>
      <c r="D7050" s="1" t="s">
        <v>8</v>
      </c>
      <c r="E7050" s="1">
        <v>24.0</v>
      </c>
      <c r="F7050" s="1" t="s">
        <v>7064</v>
      </c>
      <c r="G7050" s="1">
        <v>0.0554137615436</v>
      </c>
    </row>
    <row r="7051" ht="15.75" customHeight="1">
      <c r="A7051" s="1" t="str">
        <f t="shared" ref="A7051:A7060" si="593">"KIDINS220"</f>
        <v>KIDINS220</v>
      </c>
      <c r="B7051" s="1" t="s">
        <v>256</v>
      </c>
      <c r="C7051" s="1">
        <v>8977599.0</v>
      </c>
      <c r="D7051" s="1" t="s">
        <v>14</v>
      </c>
      <c r="E7051" s="1">
        <v>24.0</v>
      </c>
      <c r="F7051" s="1" t="s">
        <v>7065</v>
      </c>
      <c r="G7051" s="1">
        <v>0.771082681881</v>
      </c>
    </row>
    <row r="7052" ht="15.75" customHeight="1">
      <c r="A7052" s="1" t="str">
        <f t="shared" si="593"/>
        <v>KIDINS220</v>
      </c>
      <c r="B7052" s="1" t="s">
        <v>256</v>
      </c>
      <c r="C7052" s="1">
        <v>8977457.0</v>
      </c>
      <c r="D7052" s="1" t="s">
        <v>8</v>
      </c>
      <c r="E7052" s="1">
        <v>24.0</v>
      </c>
      <c r="F7052" s="1" t="s">
        <v>7066</v>
      </c>
      <c r="G7052" s="1">
        <v>0.0738905239854</v>
      </c>
    </row>
    <row r="7053" ht="15.75" customHeight="1">
      <c r="A7053" s="1" t="str">
        <f t="shared" si="593"/>
        <v>KIDINS220</v>
      </c>
      <c r="B7053" s="1" t="s">
        <v>256</v>
      </c>
      <c r="C7053" s="1">
        <v>8977466.0</v>
      </c>
      <c r="D7053" s="1" t="s">
        <v>8</v>
      </c>
      <c r="E7053" s="1">
        <v>24.0</v>
      </c>
      <c r="F7053" s="1" t="s">
        <v>7067</v>
      </c>
      <c r="G7053" s="1">
        <v>0.367003627457</v>
      </c>
    </row>
    <row r="7054" ht="15.75" customHeight="1">
      <c r="A7054" s="1" t="str">
        <f t="shared" si="593"/>
        <v>KIDINS220</v>
      </c>
      <c r="B7054" s="1" t="s">
        <v>256</v>
      </c>
      <c r="C7054" s="1">
        <v>8977555.0</v>
      </c>
      <c r="D7054" s="1" t="s">
        <v>8</v>
      </c>
      <c r="E7054" s="1">
        <v>23.0</v>
      </c>
      <c r="F7054" s="1" t="s">
        <v>7068</v>
      </c>
      <c r="G7054" s="1">
        <v>0.113100507384</v>
      </c>
    </row>
    <row r="7055" ht="15.75" customHeight="1">
      <c r="A7055" s="1" t="str">
        <f t="shared" si="593"/>
        <v>KIDINS220</v>
      </c>
      <c r="B7055" s="1" t="s">
        <v>256</v>
      </c>
      <c r="C7055" s="1">
        <v>8977718.0</v>
      </c>
      <c r="D7055" s="1" t="s">
        <v>8</v>
      </c>
      <c r="E7055" s="1">
        <v>24.0</v>
      </c>
      <c r="F7055" s="1" t="s">
        <v>7069</v>
      </c>
      <c r="G7055" s="1">
        <v>0.924130844026</v>
      </c>
    </row>
    <row r="7056" ht="15.75" customHeight="1">
      <c r="A7056" s="1" t="str">
        <f t="shared" si="593"/>
        <v>KIDINS220</v>
      </c>
      <c r="B7056" s="1" t="s">
        <v>256</v>
      </c>
      <c r="C7056" s="1">
        <v>8977584.0</v>
      </c>
      <c r="D7056" s="1" t="s">
        <v>14</v>
      </c>
      <c r="E7056" s="1">
        <v>22.0</v>
      </c>
      <c r="F7056" s="1" t="s">
        <v>7070</v>
      </c>
      <c r="G7056" s="1">
        <v>0.0477812362659</v>
      </c>
    </row>
    <row r="7057" ht="15.75" customHeight="1">
      <c r="A7057" s="1" t="str">
        <f t="shared" si="593"/>
        <v>KIDINS220</v>
      </c>
      <c r="B7057" s="1" t="s">
        <v>256</v>
      </c>
      <c r="C7057" s="1">
        <v>8977650.0</v>
      </c>
      <c r="D7057" s="1" t="s">
        <v>14</v>
      </c>
      <c r="E7057" s="1">
        <v>24.0</v>
      </c>
      <c r="F7057" s="1" t="s">
        <v>7071</v>
      </c>
      <c r="G7057" s="1">
        <v>0.188383552069</v>
      </c>
    </row>
    <row r="7058" ht="15.75" customHeight="1">
      <c r="A7058" s="1" t="str">
        <f t="shared" si="593"/>
        <v>KIDINS220</v>
      </c>
      <c r="B7058" s="1" t="s">
        <v>256</v>
      </c>
      <c r="C7058" s="1">
        <v>8977634.0</v>
      </c>
      <c r="D7058" s="1" t="s">
        <v>14</v>
      </c>
      <c r="E7058" s="1">
        <v>23.0</v>
      </c>
      <c r="F7058" s="1" t="s">
        <v>7072</v>
      </c>
      <c r="G7058" s="1">
        <v>0.496238820572</v>
      </c>
    </row>
    <row r="7059" ht="15.75" customHeight="1">
      <c r="A7059" s="1" t="str">
        <f t="shared" si="593"/>
        <v>KIDINS220</v>
      </c>
      <c r="B7059" s="1" t="s">
        <v>256</v>
      </c>
      <c r="C7059" s="1">
        <v>8977802.0</v>
      </c>
      <c r="D7059" s="1" t="s">
        <v>14</v>
      </c>
      <c r="E7059" s="1">
        <v>23.0</v>
      </c>
      <c r="F7059" s="1" t="s">
        <v>7073</v>
      </c>
      <c r="G7059" s="1">
        <v>-0.079713675531</v>
      </c>
    </row>
    <row r="7060" ht="15.75" customHeight="1">
      <c r="A7060" s="1" t="str">
        <f t="shared" si="593"/>
        <v>KIDINS220</v>
      </c>
      <c r="B7060" s="1" t="s">
        <v>256</v>
      </c>
      <c r="C7060" s="1">
        <v>8977717.0</v>
      </c>
      <c r="D7060" s="1" t="s">
        <v>14</v>
      </c>
      <c r="E7060" s="1">
        <v>23.0</v>
      </c>
      <c r="F7060" s="1" t="s">
        <v>7074</v>
      </c>
      <c r="G7060" s="1">
        <v>1.30478647409</v>
      </c>
    </row>
    <row r="7061" ht="15.75" customHeight="1">
      <c r="A7061" s="1" t="str">
        <f t="shared" ref="A7061:A7073" si="594">"KIF11"</f>
        <v>KIF11</v>
      </c>
      <c r="B7061" s="1" t="s">
        <v>176</v>
      </c>
      <c r="C7061" s="1">
        <v>9.4353047E7</v>
      </c>
      <c r="D7061" s="1" t="s">
        <v>8</v>
      </c>
      <c r="E7061" s="1">
        <v>23.0</v>
      </c>
      <c r="F7061" s="1" t="s">
        <v>7075</v>
      </c>
      <c r="G7061" s="1">
        <v>0.821202152444</v>
      </c>
    </row>
    <row r="7062" ht="15.75" customHeight="1">
      <c r="A7062" s="1" t="str">
        <f t="shared" si="594"/>
        <v>KIF11</v>
      </c>
      <c r="B7062" s="1" t="s">
        <v>176</v>
      </c>
      <c r="C7062" s="1">
        <v>9.4353124E7</v>
      </c>
      <c r="D7062" s="1" t="s">
        <v>14</v>
      </c>
      <c r="E7062" s="1">
        <v>24.0</v>
      </c>
      <c r="F7062" s="1" t="s">
        <v>7076</v>
      </c>
      <c r="G7062" s="1">
        <v>0.0456131574626</v>
      </c>
    </row>
    <row r="7063" ht="15.75" customHeight="1">
      <c r="A7063" s="1" t="str">
        <f t="shared" si="594"/>
        <v>KIF11</v>
      </c>
      <c r="B7063" s="1" t="s">
        <v>176</v>
      </c>
      <c r="C7063" s="1">
        <v>9.4353135E7</v>
      </c>
      <c r="D7063" s="1" t="s">
        <v>14</v>
      </c>
      <c r="E7063" s="1">
        <v>25.0</v>
      </c>
      <c r="F7063" s="1" t="s">
        <v>7077</v>
      </c>
      <c r="G7063" s="1">
        <v>0.0385074354836</v>
      </c>
    </row>
    <row r="7064" ht="15.75" customHeight="1">
      <c r="A7064" s="1" t="str">
        <f t="shared" si="594"/>
        <v>KIF11</v>
      </c>
      <c r="B7064" s="1" t="s">
        <v>176</v>
      </c>
      <c r="C7064" s="1">
        <v>9.4353014E7</v>
      </c>
      <c r="D7064" s="1" t="s">
        <v>8</v>
      </c>
      <c r="E7064" s="1">
        <v>24.0</v>
      </c>
      <c r="F7064" s="1" t="s">
        <v>7078</v>
      </c>
      <c r="G7064" s="1">
        <v>-0.0109760938341</v>
      </c>
    </row>
    <row r="7065" ht="15.75" customHeight="1">
      <c r="A7065" s="1" t="str">
        <f t="shared" si="594"/>
        <v>KIF11</v>
      </c>
      <c r="B7065" s="1" t="s">
        <v>176</v>
      </c>
      <c r="C7065" s="1">
        <v>9.4353047E7</v>
      </c>
      <c r="D7065" s="1" t="s">
        <v>8</v>
      </c>
      <c r="E7065" s="1">
        <v>24.0</v>
      </c>
      <c r="F7065" s="1" t="s">
        <v>7079</v>
      </c>
      <c r="G7065" s="1">
        <v>0.789346521684</v>
      </c>
    </row>
    <row r="7066" ht="15.75" customHeight="1">
      <c r="A7066" s="1" t="str">
        <f t="shared" si="594"/>
        <v>KIF11</v>
      </c>
      <c r="B7066" s="1" t="s">
        <v>176</v>
      </c>
      <c r="C7066" s="1">
        <v>9.4353079E7</v>
      </c>
      <c r="D7066" s="1" t="s">
        <v>8</v>
      </c>
      <c r="E7066" s="1">
        <v>24.0</v>
      </c>
      <c r="F7066" s="1" t="s">
        <v>7080</v>
      </c>
      <c r="G7066" s="1">
        <v>1.06180807805</v>
      </c>
    </row>
    <row r="7067" ht="15.75" customHeight="1">
      <c r="A7067" s="1" t="str">
        <f t="shared" si="594"/>
        <v>KIF11</v>
      </c>
      <c r="B7067" s="1" t="s">
        <v>176</v>
      </c>
      <c r="C7067" s="1">
        <v>9.435331E7</v>
      </c>
      <c r="D7067" s="1" t="s">
        <v>8</v>
      </c>
      <c r="E7067" s="1">
        <v>25.0</v>
      </c>
      <c r="F7067" s="1" t="s">
        <v>7081</v>
      </c>
      <c r="G7067" s="1">
        <v>0.435202424713</v>
      </c>
    </row>
    <row r="7068" ht="15.75" customHeight="1">
      <c r="A7068" s="1" t="str">
        <f t="shared" si="594"/>
        <v>KIF11</v>
      </c>
      <c r="B7068" s="1" t="s">
        <v>176</v>
      </c>
      <c r="C7068" s="1">
        <v>9.4353123E7</v>
      </c>
      <c r="D7068" s="1" t="s">
        <v>14</v>
      </c>
      <c r="E7068" s="1">
        <v>23.0</v>
      </c>
      <c r="F7068" s="1" t="s">
        <v>7082</v>
      </c>
      <c r="G7068" s="1">
        <v>0.0916221713424</v>
      </c>
    </row>
    <row r="7069" ht="15.75" customHeight="1">
      <c r="A7069" s="1" t="str">
        <f t="shared" si="594"/>
        <v>KIF11</v>
      </c>
      <c r="B7069" s="1" t="s">
        <v>176</v>
      </c>
      <c r="C7069" s="1">
        <v>9.4353214E7</v>
      </c>
      <c r="D7069" s="1" t="s">
        <v>14</v>
      </c>
      <c r="E7069" s="1">
        <v>24.0</v>
      </c>
      <c r="F7069" s="1" t="s">
        <v>7083</v>
      </c>
      <c r="G7069" s="1">
        <v>1.05517626836</v>
      </c>
    </row>
    <row r="7070" ht="15.75" customHeight="1">
      <c r="A7070" s="1" t="str">
        <f t="shared" si="594"/>
        <v>KIF11</v>
      </c>
      <c r="B7070" s="1" t="s">
        <v>176</v>
      </c>
      <c r="C7070" s="1">
        <v>9.4353244E7</v>
      </c>
      <c r="D7070" s="1" t="s">
        <v>14</v>
      </c>
      <c r="E7070" s="1">
        <v>25.0</v>
      </c>
      <c r="F7070" s="1" t="s">
        <v>7084</v>
      </c>
      <c r="G7070" s="1">
        <v>0.590580328756</v>
      </c>
    </row>
    <row r="7071" ht="15.75" customHeight="1">
      <c r="A7071" s="1" t="str">
        <f t="shared" si="594"/>
        <v>KIF11</v>
      </c>
      <c r="B7071" s="1" t="s">
        <v>176</v>
      </c>
      <c r="C7071" s="1">
        <v>9.4353257E7</v>
      </c>
      <c r="D7071" s="1" t="s">
        <v>14</v>
      </c>
      <c r="E7071" s="1">
        <v>24.0</v>
      </c>
      <c r="F7071" s="1" t="s">
        <v>7085</v>
      </c>
      <c r="G7071" s="1">
        <v>-0.0484203075945</v>
      </c>
    </row>
    <row r="7072" ht="15.75" customHeight="1">
      <c r="A7072" s="1" t="str">
        <f t="shared" si="594"/>
        <v>KIF11</v>
      </c>
      <c r="B7072" s="1" t="s">
        <v>176</v>
      </c>
      <c r="C7072" s="1">
        <v>9.4353272E7</v>
      </c>
      <c r="D7072" s="1" t="s">
        <v>14</v>
      </c>
      <c r="E7072" s="1">
        <v>24.0</v>
      </c>
      <c r="F7072" s="1" t="s">
        <v>7086</v>
      </c>
      <c r="G7072" s="1">
        <v>0.883015653591</v>
      </c>
    </row>
    <row r="7073" ht="15.75" customHeight="1">
      <c r="A7073" s="1" t="str">
        <f t="shared" si="594"/>
        <v>KIF11</v>
      </c>
      <c r="B7073" s="1" t="s">
        <v>176</v>
      </c>
      <c r="C7073" s="1">
        <v>9.4353279E7</v>
      </c>
      <c r="D7073" s="1" t="s">
        <v>14</v>
      </c>
      <c r="E7073" s="1">
        <v>23.0</v>
      </c>
      <c r="F7073" s="1" t="s">
        <v>7087</v>
      </c>
      <c r="G7073" s="1">
        <v>0.555116717306</v>
      </c>
    </row>
    <row r="7074" ht="15.75" customHeight="1">
      <c r="A7074" s="1" t="str">
        <f t="shared" ref="A7074:A7083" si="595">"KIF14"</f>
        <v>KIF14</v>
      </c>
      <c r="B7074" s="1" t="s">
        <v>108</v>
      </c>
      <c r="C7074" s="1">
        <v>2.00589694E8</v>
      </c>
      <c r="D7074" s="1" t="s">
        <v>14</v>
      </c>
      <c r="E7074" s="1">
        <v>24.0</v>
      </c>
      <c r="F7074" s="1" t="s">
        <v>7088</v>
      </c>
      <c r="G7074" s="1">
        <v>0.449503699611</v>
      </c>
    </row>
    <row r="7075" ht="15.75" customHeight="1">
      <c r="A7075" s="1" t="str">
        <f t="shared" si="595"/>
        <v>KIF14</v>
      </c>
      <c r="B7075" s="1" t="s">
        <v>108</v>
      </c>
      <c r="C7075" s="1">
        <v>2.0058965E8</v>
      </c>
      <c r="D7075" s="1" t="s">
        <v>14</v>
      </c>
      <c r="E7075" s="1">
        <v>24.0</v>
      </c>
      <c r="F7075" s="1" t="s">
        <v>7089</v>
      </c>
      <c r="G7075" s="1">
        <v>0.203576952214</v>
      </c>
    </row>
    <row r="7076" ht="15.75" customHeight="1">
      <c r="A7076" s="1" t="str">
        <f t="shared" si="595"/>
        <v>KIF14</v>
      </c>
      <c r="B7076" s="1" t="s">
        <v>108</v>
      </c>
      <c r="C7076" s="1">
        <v>2.00589593E8</v>
      </c>
      <c r="D7076" s="1" t="s">
        <v>8</v>
      </c>
      <c r="E7076" s="1">
        <v>23.0</v>
      </c>
      <c r="F7076" s="1" t="s">
        <v>7090</v>
      </c>
      <c r="G7076" s="1">
        <v>0.495089981139</v>
      </c>
    </row>
    <row r="7077" ht="15.75" customHeight="1">
      <c r="A7077" s="1" t="str">
        <f t="shared" si="595"/>
        <v>KIF14</v>
      </c>
      <c r="B7077" s="1" t="s">
        <v>108</v>
      </c>
      <c r="C7077" s="1">
        <v>2.00589709E8</v>
      </c>
      <c r="D7077" s="1" t="s">
        <v>8</v>
      </c>
      <c r="E7077" s="1">
        <v>24.0</v>
      </c>
      <c r="F7077" s="1" t="s">
        <v>7091</v>
      </c>
      <c r="G7077" s="1">
        <v>0.882947057907</v>
      </c>
    </row>
    <row r="7078" ht="15.75" customHeight="1">
      <c r="A7078" s="1" t="str">
        <f t="shared" si="595"/>
        <v>KIF14</v>
      </c>
      <c r="B7078" s="1" t="s">
        <v>108</v>
      </c>
      <c r="C7078" s="1">
        <v>2.00589734E8</v>
      </c>
      <c r="D7078" s="1" t="s">
        <v>8</v>
      </c>
      <c r="E7078" s="1">
        <v>24.0</v>
      </c>
      <c r="F7078" s="1" t="s">
        <v>7092</v>
      </c>
      <c r="G7078" s="1">
        <v>1.31868778639</v>
      </c>
    </row>
    <row r="7079" ht="15.75" customHeight="1">
      <c r="A7079" s="1" t="str">
        <f t="shared" si="595"/>
        <v>KIF14</v>
      </c>
      <c r="B7079" s="1" t="s">
        <v>108</v>
      </c>
      <c r="C7079" s="1">
        <v>2.00589605E8</v>
      </c>
      <c r="D7079" s="1" t="s">
        <v>14</v>
      </c>
      <c r="E7079" s="1">
        <v>24.0</v>
      </c>
      <c r="F7079" s="1" t="s">
        <v>7093</v>
      </c>
      <c r="G7079" s="1">
        <v>0.0337414069942</v>
      </c>
    </row>
    <row r="7080" ht="15.75" customHeight="1">
      <c r="A7080" s="1" t="str">
        <f t="shared" si="595"/>
        <v>KIF14</v>
      </c>
      <c r="B7080" s="1" t="s">
        <v>108</v>
      </c>
      <c r="C7080" s="1">
        <v>2.00589812E8</v>
      </c>
      <c r="D7080" s="1" t="s">
        <v>8</v>
      </c>
      <c r="E7080" s="1">
        <v>23.0</v>
      </c>
      <c r="F7080" s="1" t="s">
        <v>7094</v>
      </c>
      <c r="G7080" s="1">
        <v>0.192066479037</v>
      </c>
    </row>
    <row r="7081" ht="15.75" customHeight="1">
      <c r="A7081" s="1" t="str">
        <f t="shared" si="595"/>
        <v>KIF14</v>
      </c>
      <c r="B7081" s="1" t="s">
        <v>108</v>
      </c>
      <c r="C7081" s="1">
        <v>2.00589844E8</v>
      </c>
      <c r="D7081" s="1" t="s">
        <v>8</v>
      </c>
      <c r="E7081" s="1">
        <v>24.0</v>
      </c>
      <c r="F7081" s="1" t="s">
        <v>7095</v>
      </c>
      <c r="G7081" s="1">
        <v>0.7983651557</v>
      </c>
    </row>
    <row r="7082" ht="15.75" customHeight="1">
      <c r="A7082" s="1" t="str">
        <f t="shared" si="595"/>
        <v>KIF14</v>
      </c>
      <c r="B7082" s="1" t="s">
        <v>108</v>
      </c>
      <c r="C7082" s="1">
        <v>2.00589866E8</v>
      </c>
      <c r="D7082" s="1" t="s">
        <v>8</v>
      </c>
      <c r="E7082" s="1">
        <v>24.0</v>
      </c>
      <c r="F7082" s="1" t="s">
        <v>7096</v>
      </c>
      <c r="G7082" s="1">
        <v>-0.00618491830762</v>
      </c>
    </row>
    <row r="7083" ht="15.75" customHeight="1">
      <c r="A7083" s="1" t="str">
        <f t="shared" si="595"/>
        <v>KIF14</v>
      </c>
      <c r="B7083" s="1" t="s">
        <v>108</v>
      </c>
      <c r="C7083" s="1">
        <v>2.00589761E8</v>
      </c>
      <c r="D7083" s="1" t="s">
        <v>8</v>
      </c>
      <c r="E7083" s="1">
        <v>23.0</v>
      </c>
      <c r="F7083" s="1" t="s">
        <v>7097</v>
      </c>
      <c r="G7083" s="1">
        <v>0.0194712349574</v>
      </c>
    </row>
    <row r="7084" ht="15.75" customHeight="1">
      <c r="A7084" s="1" t="str">
        <f t="shared" ref="A7084:A7095" si="596">"KIF18A"</f>
        <v>KIF18A</v>
      </c>
      <c r="B7084" s="1" t="s">
        <v>328</v>
      </c>
      <c r="C7084" s="1">
        <v>2.8129795E7</v>
      </c>
      <c r="D7084" s="1" t="s">
        <v>14</v>
      </c>
      <c r="E7084" s="1">
        <v>24.0</v>
      </c>
      <c r="F7084" s="1" t="s">
        <v>7098</v>
      </c>
      <c r="G7084" s="1">
        <v>0.274951913153</v>
      </c>
    </row>
    <row r="7085" ht="15.75" customHeight="1">
      <c r="A7085" s="1" t="str">
        <f t="shared" si="596"/>
        <v>KIF18A</v>
      </c>
      <c r="B7085" s="1" t="s">
        <v>328</v>
      </c>
      <c r="C7085" s="1">
        <v>2.81296E7</v>
      </c>
      <c r="D7085" s="1" t="s">
        <v>8</v>
      </c>
      <c r="E7085" s="1">
        <v>23.0</v>
      </c>
      <c r="F7085" s="1" t="s">
        <v>7099</v>
      </c>
      <c r="G7085" s="1">
        <v>0.334781955651</v>
      </c>
    </row>
    <row r="7086" ht="15.75" customHeight="1">
      <c r="A7086" s="1" t="str">
        <f t="shared" si="596"/>
        <v>KIF18A</v>
      </c>
      <c r="B7086" s="1" t="s">
        <v>328</v>
      </c>
      <c r="C7086" s="1">
        <v>2.8129643E7</v>
      </c>
      <c r="D7086" s="1" t="s">
        <v>8</v>
      </c>
      <c r="E7086" s="1">
        <v>23.0</v>
      </c>
      <c r="F7086" s="1" t="s">
        <v>7100</v>
      </c>
      <c r="G7086" s="1">
        <v>0.993843861789</v>
      </c>
    </row>
    <row r="7087" ht="15.75" customHeight="1">
      <c r="A7087" s="1" t="str">
        <f t="shared" si="596"/>
        <v>KIF18A</v>
      </c>
      <c r="B7087" s="1" t="s">
        <v>328</v>
      </c>
      <c r="C7087" s="1">
        <v>2.8129651E7</v>
      </c>
      <c r="D7087" s="1" t="s">
        <v>8</v>
      </c>
      <c r="E7087" s="1">
        <v>24.0</v>
      </c>
      <c r="F7087" s="1" t="s">
        <v>7101</v>
      </c>
      <c r="G7087" s="1">
        <v>0.755010722331</v>
      </c>
    </row>
    <row r="7088" ht="15.75" customHeight="1">
      <c r="A7088" s="1" t="str">
        <f t="shared" si="596"/>
        <v>KIF18A</v>
      </c>
      <c r="B7088" s="1" t="s">
        <v>328</v>
      </c>
      <c r="C7088" s="1">
        <v>2.8129699E7</v>
      </c>
      <c r="D7088" s="1" t="s">
        <v>8</v>
      </c>
      <c r="E7088" s="1">
        <v>24.0</v>
      </c>
      <c r="F7088" s="1" t="s">
        <v>7102</v>
      </c>
      <c r="G7088" s="1">
        <v>1.04481168101</v>
      </c>
    </row>
    <row r="7089" ht="15.75" customHeight="1">
      <c r="A7089" s="1" t="str">
        <f t="shared" si="596"/>
        <v>KIF18A</v>
      </c>
      <c r="B7089" s="1" t="s">
        <v>328</v>
      </c>
      <c r="C7089" s="1">
        <v>2.8129719E7</v>
      </c>
      <c r="D7089" s="1" t="s">
        <v>8</v>
      </c>
      <c r="E7089" s="1">
        <v>24.0</v>
      </c>
      <c r="F7089" s="1" t="s">
        <v>7103</v>
      </c>
      <c r="G7089" s="1">
        <v>0.177612171849</v>
      </c>
    </row>
    <row r="7090" ht="15.75" customHeight="1">
      <c r="A7090" s="1" t="str">
        <f t="shared" si="596"/>
        <v>KIF18A</v>
      </c>
      <c r="B7090" s="1" t="s">
        <v>328</v>
      </c>
      <c r="C7090" s="1">
        <v>2.8129751E7</v>
      </c>
      <c r="D7090" s="1" t="s">
        <v>8</v>
      </c>
      <c r="E7090" s="1">
        <v>24.0</v>
      </c>
      <c r="F7090" s="1" t="s">
        <v>7104</v>
      </c>
      <c r="G7090" s="1">
        <v>-0.014924870916</v>
      </c>
    </row>
    <row r="7091" ht="15.75" customHeight="1">
      <c r="A7091" s="1" t="str">
        <f t="shared" si="596"/>
        <v>KIF18A</v>
      </c>
      <c r="B7091" s="1" t="s">
        <v>328</v>
      </c>
      <c r="C7091" s="1">
        <v>2.8129788E7</v>
      </c>
      <c r="D7091" s="1" t="s">
        <v>14</v>
      </c>
      <c r="E7091" s="1">
        <v>25.0</v>
      </c>
      <c r="F7091" s="1" t="s">
        <v>7105</v>
      </c>
      <c r="G7091" s="1">
        <v>0.0092744856725</v>
      </c>
    </row>
    <row r="7092" ht="15.75" customHeight="1">
      <c r="A7092" s="1" t="str">
        <f t="shared" si="596"/>
        <v>KIF18A</v>
      </c>
      <c r="B7092" s="1" t="s">
        <v>328</v>
      </c>
      <c r="C7092" s="1">
        <v>2.8129554E7</v>
      </c>
      <c r="D7092" s="1" t="s">
        <v>8</v>
      </c>
      <c r="E7092" s="1">
        <v>24.0</v>
      </c>
      <c r="F7092" s="1" t="s">
        <v>7106</v>
      </c>
      <c r="G7092" s="1">
        <v>0.113389173058</v>
      </c>
    </row>
    <row r="7093" ht="15.75" customHeight="1">
      <c r="A7093" s="1" t="str">
        <f t="shared" si="596"/>
        <v>KIF18A</v>
      </c>
      <c r="B7093" s="1" t="s">
        <v>328</v>
      </c>
      <c r="C7093" s="1">
        <v>2.8129657E7</v>
      </c>
      <c r="D7093" s="1" t="s">
        <v>8</v>
      </c>
      <c r="E7093" s="1">
        <v>24.0</v>
      </c>
      <c r="F7093" s="1" t="s">
        <v>7107</v>
      </c>
      <c r="G7093" s="1">
        <v>0.961344457201</v>
      </c>
    </row>
    <row r="7094" ht="15.75" customHeight="1">
      <c r="A7094" s="1" t="str">
        <f t="shared" si="596"/>
        <v>KIF18A</v>
      </c>
      <c r="B7094" s="1" t="s">
        <v>328</v>
      </c>
      <c r="C7094" s="1">
        <v>2.8129557E7</v>
      </c>
      <c r="D7094" s="1" t="s">
        <v>8</v>
      </c>
      <c r="E7094" s="1">
        <v>23.0</v>
      </c>
      <c r="F7094" s="1" t="s">
        <v>7108</v>
      </c>
      <c r="G7094" s="1">
        <v>0.0411397604281</v>
      </c>
    </row>
    <row r="7095" ht="15.75" customHeight="1">
      <c r="A7095" s="1" t="str">
        <f t="shared" si="596"/>
        <v>KIF18A</v>
      </c>
      <c r="B7095" s="1" t="s">
        <v>328</v>
      </c>
      <c r="C7095" s="1">
        <v>2.8129803E7</v>
      </c>
      <c r="D7095" s="1" t="s">
        <v>14</v>
      </c>
      <c r="E7095" s="1">
        <v>25.0</v>
      </c>
      <c r="F7095" s="1" t="s">
        <v>7109</v>
      </c>
      <c r="G7095" s="1">
        <v>0.248086156516</v>
      </c>
    </row>
    <row r="7096" ht="15.75" customHeight="1">
      <c r="A7096" s="1" t="str">
        <f t="shared" ref="A7096:A7105" si="597">"KIF20A"</f>
        <v>KIF20A</v>
      </c>
      <c r="B7096" s="1" t="s">
        <v>987</v>
      </c>
      <c r="C7096" s="1">
        <v>1.37514947E8</v>
      </c>
      <c r="D7096" s="1" t="s">
        <v>14</v>
      </c>
      <c r="E7096" s="1">
        <v>22.0</v>
      </c>
      <c r="F7096" s="1" t="s">
        <v>7110</v>
      </c>
      <c r="G7096" s="1">
        <v>0.0376748314146</v>
      </c>
    </row>
    <row r="7097" ht="15.75" customHeight="1">
      <c r="A7097" s="1" t="str">
        <f t="shared" si="597"/>
        <v>KIF20A</v>
      </c>
      <c r="B7097" s="1" t="s">
        <v>987</v>
      </c>
      <c r="C7097" s="1">
        <v>1.37514725E8</v>
      </c>
      <c r="D7097" s="1" t="s">
        <v>8</v>
      </c>
      <c r="E7097" s="1">
        <v>23.0</v>
      </c>
      <c r="F7097" s="1" t="s">
        <v>7111</v>
      </c>
      <c r="G7097" s="1">
        <v>0.0956930419568</v>
      </c>
    </row>
    <row r="7098" ht="15.75" customHeight="1">
      <c r="A7098" s="1" t="str">
        <f t="shared" si="597"/>
        <v>KIF20A</v>
      </c>
      <c r="B7098" s="1" t="s">
        <v>987</v>
      </c>
      <c r="C7098" s="1">
        <v>1.37514862E8</v>
      </c>
      <c r="D7098" s="1" t="s">
        <v>8</v>
      </c>
      <c r="E7098" s="1">
        <v>24.0</v>
      </c>
      <c r="F7098" s="1" t="s">
        <v>7112</v>
      </c>
      <c r="G7098" s="1">
        <v>0.653850993349</v>
      </c>
    </row>
    <row r="7099" ht="15.75" customHeight="1">
      <c r="A7099" s="1" t="str">
        <f t="shared" si="597"/>
        <v>KIF20A</v>
      </c>
      <c r="B7099" s="1" t="s">
        <v>987</v>
      </c>
      <c r="C7099" s="1">
        <v>1.37514798E8</v>
      </c>
      <c r="D7099" s="1" t="s">
        <v>14</v>
      </c>
      <c r="E7099" s="1">
        <v>23.0</v>
      </c>
      <c r="F7099" s="1" t="s">
        <v>7113</v>
      </c>
      <c r="G7099" s="1">
        <v>0.559998074133</v>
      </c>
    </row>
    <row r="7100" ht="15.75" customHeight="1">
      <c r="A7100" s="1" t="str">
        <f t="shared" si="597"/>
        <v>KIF20A</v>
      </c>
      <c r="B7100" s="1" t="s">
        <v>987</v>
      </c>
      <c r="C7100" s="1">
        <v>1.37514836E8</v>
      </c>
      <c r="D7100" s="1" t="s">
        <v>14</v>
      </c>
      <c r="E7100" s="1">
        <v>24.0</v>
      </c>
      <c r="F7100" s="1" t="s">
        <v>7114</v>
      </c>
      <c r="G7100" s="1">
        <v>0.90959969335</v>
      </c>
    </row>
    <row r="7101" ht="15.75" customHeight="1">
      <c r="A7101" s="1" t="str">
        <f t="shared" si="597"/>
        <v>KIF20A</v>
      </c>
      <c r="B7101" s="1" t="s">
        <v>987</v>
      </c>
      <c r="C7101" s="1">
        <v>1.37514844E8</v>
      </c>
      <c r="D7101" s="1" t="s">
        <v>14</v>
      </c>
      <c r="E7101" s="1">
        <v>24.0</v>
      </c>
      <c r="F7101" s="1" t="s">
        <v>7115</v>
      </c>
      <c r="G7101" s="1">
        <v>1.06412353272</v>
      </c>
    </row>
    <row r="7102" ht="15.75" customHeight="1">
      <c r="A7102" s="1" t="str">
        <f t="shared" si="597"/>
        <v>KIF20A</v>
      </c>
      <c r="B7102" s="1" t="s">
        <v>987</v>
      </c>
      <c r="C7102" s="1">
        <v>1.3751487E8</v>
      </c>
      <c r="D7102" s="1" t="s">
        <v>14</v>
      </c>
      <c r="E7102" s="1">
        <v>23.0</v>
      </c>
      <c r="F7102" s="1" t="s">
        <v>7116</v>
      </c>
      <c r="G7102" s="1">
        <v>1.02627677393</v>
      </c>
    </row>
    <row r="7103" ht="15.75" customHeight="1">
      <c r="A7103" s="1" t="str">
        <f t="shared" si="597"/>
        <v>KIF20A</v>
      </c>
      <c r="B7103" s="1" t="s">
        <v>987</v>
      </c>
      <c r="C7103" s="1">
        <v>1.37514961E8</v>
      </c>
      <c r="D7103" s="1" t="s">
        <v>14</v>
      </c>
      <c r="E7103" s="1">
        <v>24.0</v>
      </c>
      <c r="F7103" s="1" t="s">
        <v>7117</v>
      </c>
      <c r="G7103" s="1">
        <v>0.0971701566118</v>
      </c>
    </row>
    <row r="7104" ht="15.75" customHeight="1">
      <c r="A7104" s="1" t="str">
        <f t="shared" si="597"/>
        <v>KIF20A</v>
      </c>
      <c r="B7104" s="1" t="s">
        <v>987</v>
      </c>
      <c r="C7104" s="1">
        <v>1.37514902E8</v>
      </c>
      <c r="D7104" s="1" t="s">
        <v>14</v>
      </c>
      <c r="E7104" s="1">
        <v>24.0</v>
      </c>
      <c r="F7104" s="1" t="s">
        <v>7118</v>
      </c>
      <c r="G7104" s="1">
        <v>0.666300840872</v>
      </c>
    </row>
    <row r="7105" ht="15.75" customHeight="1">
      <c r="A7105" s="1" t="str">
        <f t="shared" si="597"/>
        <v>KIF20A</v>
      </c>
      <c r="B7105" s="1" t="s">
        <v>987</v>
      </c>
      <c r="C7105" s="1">
        <v>1.37514941E8</v>
      </c>
      <c r="D7105" s="1" t="s">
        <v>14</v>
      </c>
      <c r="E7105" s="1">
        <v>23.0</v>
      </c>
      <c r="F7105" s="1" t="s">
        <v>7119</v>
      </c>
      <c r="G7105" s="1">
        <v>0.0586827763813</v>
      </c>
    </row>
    <row r="7106" ht="15.75" customHeight="1">
      <c r="A7106" s="1" t="str">
        <f t="shared" ref="A7106:A7115" si="598">"KIF23"</f>
        <v>KIF23</v>
      </c>
      <c r="B7106" s="1" t="s">
        <v>425</v>
      </c>
      <c r="C7106" s="1">
        <v>6.9706616E7</v>
      </c>
      <c r="D7106" s="1" t="s">
        <v>14</v>
      </c>
      <c r="E7106" s="1">
        <v>24.0</v>
      </c>
      <c r="F7106" s="1" t="s">
        <v>7120</v>
      </c>
      <c r="G7106" s="1">
        <v>0.0337631838763</v>
      </c>
    </row>
    <row r="7107" ht="15.75" customHeight="1">
      <c r="A7107" s="1" t="str">
        <f t="shared" si="598"/>
        <v>KIF23</v>
      </c>
      <c r="B7107" s="1" t="s">
        <v>425</v>
      </c>
      <c r="C7107" s="1">
        <v>6.9706857E7</v>
      </c>
      <c r="D7107" s="1" t="s">
        <v>14</v>
      </c>
      <c r="E7107" s="1">
        <v>24.0</v>
      </c>
      <c r="F7107" s="1" t="s">
        <v>7121</v>
      </c>
      <c r="G7107" s="1">
        <v>0.390898474241</v>
      </c>
    </row>
    <row r="7108" ht="15.75" customHeight="1">
      <c r="A7108" s="1" t="str">
        <f t="shared" si="598"/>
        <v>KIF23</v>
      </c>
      <c r="B7108" s="1" t="s">
        <v>425</v>
      </c>
      <c r="C7108" s="1">
        <v>6.9706839E7</v>
      </c>
      <c r="D7108" s="1" t="s">
        <v>14</v>
      </c>
      <c r="E7108" s="1">
        <v>23.0</v>
      </c>
      <c r="F7108" s="1" t="s">
        <v>7122</v>
      </c>
      <c r="G7108" s="1">
        <v>0.75891363507</v>
      </c>
    </row>
    <row r="7109" ht="15.75" customHeight="1">
      <c r="A7109" s="1" t="str">
        <f t="shared" si="598"/>
        <v>KIF23</v>
      </c>
      <c r="B7109" s="1" t="s">
        <v>425</v>
      </c>
      <c r="C7109" s="1">
        <v>6.9706792E7</v>
      </c>
      <c r="D7109" s="1" t="s">
        <v>14</v>
      </c>
      <c r="E7109" s="1">
        <v>23.0</v>
      </c>
      <c r="F7109" s="1" t="s">
        <v>7123</v>
      </c>
      <c r="G7109" s="1">
        <v>0.0367518425087</v>
      </c>
    </row>
    <row r="7110" ht="15.75" customHeight="1">
      <c r="A7110" s="1" t="str">
        <f t="shared" si="598"/>
        <v>KIF23</v>
      </c>
      <c r="B7110" s="1" t="s">
        <v>425</v>
      </c>
      <c r="C7110" s="1">
        <v>6.970665E7</v>
      </c>
      <c r="D7110" s="1" t="s">
        <v>14</v>
      </c>
      <c r="E7110" s="1">
        <v>24.0</v>
      </c>
      <c r="F7110" s="1" t="s">
        <v>7124</v>
      </c>
      <c r="G7110" s="1">
        <v>0.0379508077095</v>
      </c>
    </row>
    <row r="7111" ht="15.75" customHeight="1">
      <c r="A7111" s="1" t="str">
        <f t="shared" si="598"/>
        <v>KIF23</v>
      </c>
      <c r="B7111" s="1" t="s">
        <v>425</v>
      </c>
      <c r="C7111" s="1">
        <v>6.9706658E7</v>
      </c>
      <c r="D7111" s="1" t="s">
        <v>8</v>
      </c>
      <c r="E7111" s="1">
        <v>22.0</v>
      </c>
      <c r="F7111" s="1" t="s">
        <v>7125</v>
      </c>
      <c r="G7111" s="1">
        <v>0.990442031027</v>
      </c>
    </row>
    <row r="7112" ht="15.75" customHeight="1">
      <c r="A7112" s="1" t="str">
        <f t="shared" si="598"/>
        <v>KIF23</v>
      </c>
      <c r="B7112" s="1" t="s">
        <v>425</v>
      </c>
      <c r="C7112" s="1">
        <v>6.9706695E7</v>
      </c>
      <c r="D7112" s="1" t="s">
        <v>8</v>
      </c>
      <c r="E7112" s="1">
        <v>22.0</v>
      </c>
      <c r="F7112" s="1" t="s">
        <v>7126</v>
      </c>
      <c r="G7112" s="1">
        <v>0.757519453537</v>
      </c>
    </row>
    <row r="7113" ht="15.75" customHeight="1">
      <c r="A7113" s="1" t="str">
        <f t="shared" si="598"/>
        <v>KIF23</v>
      </c>
      <c r="B7113" s="1" t="s">
        <v>425</v>
      </c>
      <c r="C7113" s="1">
        <v>6.9706755E7</v>
      </c>
      <c r="D7113" s="1" t="s">
        <v>8</v>
      </c>
      <c r="E7113" s="1">
        <v>23.0</v>
      </c>
      <c r="F7113" s="1" t="s">
        <v>7127</v>
      </c>
      <c r="G7113" s="1">
        <v>-0.00503260870511</v>
      </c>
    </row>
    <row r="7114" ht="15.75" customHeight="1">
      <c r="A7114" s="1" t="str">
        <f t="shared" si="598"/>
        <v>KIF23</v>
      </c>
      <c r="B7114" s="1" t="s">
        <v>425</v>
      </c>
      <c r="C7114" s="1">
        <v>6.9706734E7</v>
      </c>
      <c r="D7114" s="1" t="s">
        <v>8</v>
      </c>
      <c r="E7114" s="1">
        <v>22.0</v>
      </c>
      <c r="F7114" s="1" t="s">
        <v>7128</v>
      </c>
      <c r="G7114" s="1">
        <v>1.2506443339</v>
      </c>
    </row>
    <row r="7115" ht="15.75" customHeight="1">
      <c r="A7115" s="1" t="str">
        <f t="shared" si="598"/>
        <v>KIF23</v>
      </c>
      <c r="B7115" s="1" t="s">
        <v>425</v>
      </c>
      <c r="C7115" s="1">
        <v>6.9706606E7</v>
      </c>
      <c r="D7115" s="1" t="s">
        <v>8</v>
      </c>
      <c r="E7115" s="1">
        <v>24.0</v>
      </c>
      <c r="F7115" s="1" t="s">
        <v>7129</v>
      </c>
      <c r="G7115" s="1">
        <v>-0.0331479885703</v>
      </c>
    </row>
    <row r="7116" ht="15.75" customHeight="1">
      <c r="A7116" s="1" t="str">
        <f t="shared" ref="A7116:A7125" si="599">"KIF2C"</f>
        <v>KIF2C</v>
      </c>
      <c r="B7116" s="1" t="s">
        <v>108</v>
      </c>
      <c r="C7116" s="1">
        <v>4.5205689E7</v>
      </c>
      <c r="D7116" s="1" t="s">
        <v>8</v>
      </c>
      <c r="E7116" s="1">
        <v>24.0</v>
      </c>
      <c r="F7116" s="1" t="s">
        <v>7130</v>
      </c>
      <c r="G7116" s="1">
        <v>0.968706974481</v>
      </c>
    </row>
    <row r="7117" ht="15.75" customHeight="1">
      <c r="A7117" s="1" t="str">
        <f t="shared" si="599"/>
        <v>KIF2C</v>
      </c>
      <c r="B7117" s="1" t="s">
        <v>108</v>
      </c>
      <c r="C7117" s="1">
        <v>4.52056E7</v>
      </c>
      <c r="D7117" s="1" t="s">
        <v>8</v>
      </c>
      <c r="E7117" s="1">
        <v>23.0</v>
      </c>
      <c r="F7117" s="1" t="s">
        <v>7131</v>
      </c>
      <c r="G7117" s="1">
        <v>0.86894611958</v>
      </c>
    </row>
    <row r="7118" ht="15.75" customHeight="1">
      <c r="A7118" s="1" t="str">
        <f t="shared" si="599"/>
        <v>KIF2C</v>
      </c>
      <c r="B7118" s="1" t="s">
        <v>108</v>
      </c>
      <c r="C7118" s="1">
        <v>4.5205608E7</v>
      </c>
      <c r="D7118" s="1" t="s">
        <v>8</v>
      </c>
      <c r="E7118" s="1">
        <v>24.0</v>
      </c>
      <c r="F7118" s="1" t="s">
        <v>7132</v>
      </c>
      <c r="G7118" s="1">
        <v>1.02393732861</v>
      </c>
    </row>
    <row r="7119" ht="15.75" customHeight="1">
      <c r="A7119" s="1" t="str">
        <f t="shared" si="599"/>
        <v>KIF2C</v>
      </c>
      <c r="B7119" s="1" t="s">
        <v>108</v>
      </c>
      <c r="C7119" s="1">
        <v>4.5205702E7</v>
      </c>
      <c r="D7119" s="1" t="s">
        <v>14</v>
      </c>
      <c r="E7119" s="1">
        <v>24.0</v>
      </c>
      <c r="F7119" s="1" t="s">
        <v>7133</v>
      </c>
      <c r="G7119" s="1">
        <v>1.00735569691</v>
      </c>
    </row>
    <row r="7120" ht="15.75" customHeight="1">
      <c r="A7120" s="1" t="str">
        <f t="shared" si="599"/>
        <v>KIF2C</v>
      </c>
      <c r="B7120" s="1" t="s">
        <v>108</v>
      </c>
      <c r="C7120" s="1">
        <v>4.5205519E7</v>
      </c>
      <c r="D7120" s="1" t="s">
        <v>14</v>
      </c>
      <c r="E7120" s="1">
        <v>23.0</v>
      </c>
      <c r="F7120" s="1" t="s">
        <v>7134</v>
      </c>
      <c r="G7120" s="1">
        <v>0.178171993601</v>
      </c>
    </row>
    <row r="7121" ht="15.75" customHeight="1">
      <c r="A7121" s="1" t="str">
        <f t="shared" si="599"/>
        <v>KIF2C</v>
      </c>
      <c r="B7121" s="1" t="s">
        <v>108</v>
      </c>
      <c r="C7121" s="1">
        <v>4.5205641E7</v>
      </c>
      <c r="D7121" s="1" t="s">
        <v>8</v>
      </c>
      <c r="E7121" s="1">
        <v>24.0</v>
      </c>
      <c r="F7121" s="1" t="s">
        <v>7135</v>
      </c>
      <c r="G7121" s="1">
        <v>0.0688160418765</v>
      </c>
    </row>
    <row r="7122" ht="15.75" customHeight="1">
      <c r="A7122" s="1" t="str">
        <f t="shared" si="599"/>
        <v>KIF2C</v>
      </c>
      <c r="B7122" s="1" t="s">
        <v>108</v>
      </c>
      <c r="C7122" s="1">
        <v>4.5205488E7</v>
      </c>
      <c r="D7122" s="1" t="s">
        <v>14</v>
      </c>
      <c r="E7122" s="1">
        <v>23.0</v>
      </c>
      <c r="F7122" s="1" t="s">
        <v>7136</v>
      </c>
      <c r="G7122" s="1">
        <v>0.131634837808</v>
      </c>
    </row>
    <row r="7123" ht="15.75" customHeight="1">
      <c r="A7123" s="1" t="str">
        <f t="shared" si="599"/>
        <v>KIF2C</v>
      </c>
      <c r="B7123" s="1" t="s">
        <v>108</v>
      </c>
      <c r="C7123" s="1">
        <v>4.5205742E7</v>
      </c>
      <c r="D7123" s="1" t="s">
        <v>8</v>
      </c>
      <c r="E7123" s="1">
        <v>24.0</v>
      </c>
      <c r="F7123" s="1" t="s">
        <v>7137</v>
      </c>
      <c r="G7123" s="1">
        <v>0.130694728949</v>
      </c>
    </row>
    <row r="7124" ht="15.75" customHeight="1">
      <c r="A7124" s="1" t="str">
        <f t="shared" si="599"/>
        <v>KIF2C</v>
      </c>
      <c r="B7124" s="1" t="s">
        <v>108</v>
      </c>
      <c r="C7124" s="1">
        <v>4.5205464E7</v>
      </c>
      <c r="D7124" s="1" t="s">
        <v>14</v>
      </c>
      <c r="E7124" s="1">
        <v>24.0</v>
      </c>
      <c r="F7124" s="1" t="s">
        <v>7138</v>
      </c>
      <c r="G7124" s="1">
        <v>0.464328459544</v>
      </c>
    </row>
    <row r="7125" ht="15.75" customHeight="1">
      <c r="A7125" s="1" t="str">
        <f t="shared" si="599"/>
        <v>KIF2C</v>
      </c>
      <c r="B7125" s="1" t="s">
        <v>108</v>
      </c>
      <c r="C7125" s="1">
        <v>4.5205502E7</v>
      </c>
      <c r="D7125" s="1" t="s">
        <v>14</v>
      </c>
      <c r="E7125" s="1">
        <v>23.0</v>
      </c>
      <c r="F7125" s="1" t="s">
        <v>7139</v>
      </c>
      <c r="G7125" s="1">
        <v>-0.0664034737371</v>
      </c>
    </row>
    <row r="7126" ht="15.75" customHeight="1">
      <c r="A7126" s="1" t="str">
        <f t="shared" ref="A7126:A7140" si="600">"KIF4A"</f>
        <v>KIF4A</v>
      </c>
      <c r="B7126" s="1" t="s">
        <v>50</v>
      </c>
      <c r="C7126" s="1">
        <v>6.9510218E7</v>
      </c>
      <c r="D7126" s="1" t="s">
        <v>14</v>
      </c>
      <c r="E7126" s="1">
        <v>22.0</v>
      </c>
      <c r="F7126" s="1" t="s">
        <v>7140</v>
      </c>
      <c r="G7126" s="1">
        <v>0.73589000142</v>
      </c>
    </row>
    <row r="7127" ht="15.75" customHeight="1">
      <c r="A7127" s="1" t="str">
        <f t="shared" si="600"/>
        <v>KIF4A</v>
      </c>
      <c r="B7127" s="1" t="s">
        <v>50</v>
      </c>
      <c r="C7127" s="1">
        <v>6.9510157E7</v>
      </c>
      <c r="D7127" s="1" t="s">
        <v>14</v>
      </c>
      <c r="E7127" s="1">
        <v>23.0</v>
      </c>
      <c r="F7127" s="1" t="s">
        <v>7141</v>
      </c>
      <c r="G7127" s="1">
        <v>0.385392063468</v>
      </c>
    </row>
    <row r="7128" ht="15.75" customHeight="1">
      <c r="A7128" s="1" t="str">
        <f t="shared" si="600"/>
        <v>KIF4A</v>
      </c>
      <c r="B7128" s="1" t="s">
        <v>50</v>
      </c>
      <c r="C7128" s="1">
        <v>6.9510084E7</v>
      </c>
      <c r="D7128" s="1" t="s">
        <v>14</v>
      </c>
      <c r="E7128" s="1">
        <v>24.0</v>
      </c>
      <c r="F7128" s="1" t="s">
        <v>7142</v>
      </c>
      <c r="G7128" s="1">
        <v>0.167346297128</v>
      </c>
    </row>
    <row r="7129" ht="15.75" customHeight="1">
      <c r="A7129" s="1" t="str">
        <f t="shared" si="600"/>
        <v>KIF4A</v>
      </c>
      <c r="B7129" s="1" t="s">
        <v>50</v>
      </c>
      <c r="C7129" s="1">
        <v>6.951001E7</v>
      </c>
      <c r="D7129" s="1" t="s">
        <v>14</v>
      </c>
      <c r="E7129" s="1">
        <v>24.0</v>
      </c>
      <c r="F7129" s="1" t="s">
        <v>7143</v>
      </c>
      <c r="G7129" s="1">
        <v>0.300323296106</v>
      </c>
    </row>
    <row r="7130" ht="15.75" customHeight="1">
      <c r="A7130" s="1" t="str">
        <f t="shared" si="600"/>
        <v>KIF4A</v>
      </c>
      <c r="B7130" s="1" t="s">
        <v>50</v>
      </c>
      <c r="C7130" s="1">
        <v>6.9509982E7</v>
      </c>
      <c r="D7130" s="1" t="s">
        <v>14</v>
      </c>
      <c r="E7130" s="1">
        <v>24.0</v>
      </c>
      <c r="F7130" s="1" t="s">
        <v>7144</v>
      </c>
      <c r="G7130" s="1">
        <v>0.656483794919</v>
      </c>
    </row>
    <row r="7131" ht="15.75" customHeight="1">
      <c r="A7131" s="1" t="str">
        <f t="shared" si="600"/>
        <v>KIF4A</v>
      </c>
      <c r="B7131" s="1" t="s">
        <v>50</v>
      </c>
      <c r="C7131" s="1">
        <v>6.9510214E7</v>
      </c>
      <c r="D7131" s="1" t="s">
        <v>8</v>
      </c>
      <c r="E7131" s="1">
        <v>24.0</v>
      </c>
      <c r="F7131" s="1" t="s">
        <v>7145</v>
      </c>
      <c r="G7131" s="1">
        <v>-0.282082819471</v>
      </c>
    </row>
    <row r="7132" ht="15.75" customHeight="1">
      <c r="A7132" s="1" t="str">
        <f t="shared" si="600"/>
        <v>KIF4A</v>
      </c>
      <c r="B7132" s="1" t="s">
        <v>50</v>
      </c>
      <c r="C7132" s="1">
        <v>6.9510049E7</v>
      </c>
      <c r="D7132" s="1" t="s">
        <v>8</v>
      </c>
      <c r="E7132" s="1">
        <v>24.0</v>
      </c>
      <c r="F7132" s="1" t="s">
        <v>7146</v>
      </c>
      <c r="G7132" s="1">
        <v>0.743384005287</v>
      </c>
    </row>
    <row r="7133" ht="15.75" customHeight="1">
      <c r="A7133" s="1" t="str">
        <f t="shared" si="600"/>
        <v>KIF4A</v>
      </c>
      <c r="B7133" s="1" t="s">
        <v>50</v>
      </c>
      <c r="C7133" s="1">
        <v>6.9510158E7</v>
      </c>
      <c r="D7133" s="1" t="s">
        <v>8</v>
      </c>
      <c r="E7133" s="1">
        <v>23.0</v>
      </c>
      <c r="F7133" s="1" t="s">
        <v>7147</v>
      </c>
      <c r="G7133" s="1">
        <v>0.697494791252</v>
      </c>
    </row>
    <row r="7134" ht="15.75" customHeight="1">
      <c r="A7134" s="1" t="str">
        <f t="shared" si="600"/>
        <v>KIF4A</v>
      </c>
      <c r="B7134" s="1" t="s">
        <v>50</v>
      </c>
      <c r="C7134" s="1">
        <v>6.9510041E7</v>
      </c>
      <c r="D7134" s="1" t="s">
        <v>8</v>
      </c>
      <c r="E7134" s="1">
        <v>24.0</v>
      </c>
      <c r="F7134" s="1" t="s">
        <v>7148</v>
      </c>
      <c r="G7134" s="1">
        <v>0.310539471999</v>
      </c>
    </row>
    <row r="7135" ht="15.75" customHeight="1">
      <c r="A7135" s="1" t="str">
        <f t="shared" si="600"/>
        <v>KIF4A</v>
      </c>
      <c r="B7135" s="1" t="s">
        <v>50</v>
      </c>
      <c r="C7135" s="1">
        <v>6.9510135E7</v>
      </c>
      <c r="D7135" s="1" t="s">
        <v>14</v>
      </c>
      <c r="E7135" s="1">
        <v>24.0</v>
      </c>
      <c r="F7135" s="1" t="s">
        <v>7149</v>
      </c>
      <c r="G7135" s="1">
        <v>-0.0983582107127</v>
      </c>
    </row>
    <row r="7136" ht="15.75" customHeight="1">
      <c r="A7136" s="1" t="str">
        <f t="shared" si="600"/>
        <v>KIF4A</v>
      </c>
      <c r="B7136" s="1" t="s">
        <v>50</v>
      </c>
      <c r="C7136" s="1">
        <v>6.9510157E7</v>
      </c>
      <c r="D7136" s="1" t="s">
        <v>14</v>
      </c>
      <c r="E7136" s="1">
        <v>24.0</v>
      </c>
      <c r="F7136" s="1" t="s">
        <v>7150</v>
      </c>
      <c r="G7136" s="1">
        <v>-0.231906091198</v>
      </c>
    </row>
    <row r="7137" ht="15.75" customHeight="1">
      <c r="A7137" s="1" t="str">
        <f t="shared" si="600"/>
        <v>KIF4A</v>
      </c>
      <c r="B7137" s="1" t="s">
        <v>50</v>
      </c>
      <c r="C7137" s="1">
        <v>6.9510168E7</v>
      </c>
      <c r="D7137" s="1" t="s">
        <v>14</v>
      </c>
      <c r="E7137" s="1">
        <v>24.0</v>
      </c>
      <c r="F7137" s="1" t="s">
        <v>7151</v>
      </c>
      <c r="G7137" s="1">
        <v>1.25199205475</v>
      </c>
    </row>
    <row r="7138" ht="15.75" customHeight="1">
      <c r="A7138" s="1" t="str">
        <f t="shared" si="600"/>
        <v>KIF4A</v>
      </c>
      <c r="B7138" s="1" t="s">
        <v>50</v>
      </c>
      <c r="C7138" s="1">
        <v>6.9510219E7</v>
      </c>
      <c r="D7138" s="1" t="s">
        <v>14</v>
      </c>
      <c r="E7138" s="1">
        <v>23.0</v>
      </c>
      <c r="F7138" s="1" t="s">
        <v>7152</v>
      </c>
      <c r="G7138" s="1">
        <v>1.00462393996</v>
      </c>
    </row>
    <row r="7139" ht="15.75" customHeight="1">
      <c r="A7139" s="1" t="str">
        <f t="shared" si="600"/>
        <v>KIF4A</v>
      </c>
      <c r="B7139" s="1" t="s">
        <v>50</v>
      </c>
      <c r="C7139" s="1">
        <v>6.9510098E7</v>
      </c>
      <c r="D7139" s="1" t="s">
        <v>8</v>
      </c>
      <c r="E7139" s="1">
        <v>24.0</v>
      </c>
      <c r="F7139" s="1" t="s">
        <v>7153</v>
      </c>
      <c r="G7139" s="1">
        <v>0.636921761583</v>
      </c>
    </row>
    <row r="7140" ht="15.75" customHeight="1">
      <c r="A7140" s="1" t="str">
        <f t="shared" si="600"/>
        <v>KIF4A</v>
      </c>
      <c r="B7140" s="1" t="s">
        <v>50</v>
      </c>
      <c r="C7140" s="1">
        <v>6.9509909E7</v>
      </c>
      <c r="D7140" s="1" t="s">
        <v>8</v>
      </c>
      <c r="E7140" s="1">
        <v>23.0</v>
      </c>
      <c r="F7140" s="1" t="s">
        <v>7154</v>
      </c>
      <c r="G7140" s="1">
        <v>0.624505088436</v>
      </c>
    </row>
    <row r="7141" ht="15.75" customHeight="1">
      <c r="A7141" s="1" t="str">
        <f t="shared" ref="A7141:A7150" si="601">"KLF1"</f>
        <v>KLF1</v>
      </c>
      <c r="B7141" s="1" t="s">
        <v>277</v>
      </c>
      <c r="C7141" s="1">
        <v>1.29978E7</v>
      </c>
      <c r="D7141" s="1" t="s">
        <v>8</v>
      </c>
      <c r="E7141" s="1">
        <v>23.0</v>
      </c>
      <c r="F7141" s="1" t="s">
        <v>7155</v>
      </c>
      <c r="G7141" s="1">
        <v>0.808690489292</v>
      </c>
    </row>
    <row r="7142" ht="15.75" customHeight="1">
      <c r="A7142" s="1" t="str">
        <f t="shared" si="601"/>
        <v>KLF1</v>
      </c>
      <c r="B7142" s="1" t="s">
        <v>277</v>
      </c>
      <c r="C7142" s="1">
        <v>1.2997729E7</v>
      </c>
      <c r="D7142" s="1" t="s">
        <v>8</v>
      </c>
      <c r="E7142" s="1">
        <v>24.0</v>
      </c>
      <c r="F7142" s="1" t="s">
        <v>7156</v>
      </c>
      <c r="G7142" s="1">
        <v>0.738869414832</v>
      </c>
    </row>
    <row r="7143" ht="15.75" customHeight="1">
      <c r="A7143" s="1" t="str">
        <f t="shared" si="601"/>
        <v>KLF1</v>
      </c>
      <c r="B7143" s="1" t="s">
        <v>277</v>
      </c>
      <c r="C7143" s="1">
        <v>1.2997706E7</v>
      </c>
      <c r="D7143" s="1" t="s">
        <v>8</v>
      </c>
      <c r="E7143" s="1">
        <v>24.0</v>
      </c>
      <c r="F7143" s="1" t="s">
        <v>7157</v>
      </c>
      <c r="G7143" s="1">
        <v>0.228695927656</v>
      </c>
    </row>
    <row r="7144" ht="15.75" customHeight="1">
      <c r="A7144" s="1" t="str">
        <f t="shared" si="601"/>
        <v>KLF1</v>
      </c>
      <c r="B7144" s="1" t="s">
        <v>277</v>
      </c>
      <c r="C7144" s="1">
        <v>1.2997833E7</v>
      </c>
      <c r="D7144" s="1" t="s">
        <v>8</v>
      </c>
      <c r="E7144" s="1">
        <v>24.0</v>
      </c>
      <c r="F7144" s="1" t="s">
        <v>7158</v>
      </c>
      <c r="G7144" s="1">
        <v>0.0927026075324</v>
      </c>
    </row>
    <row r="7145" ht="15.75" customHeight="1">
      <c r="A7145" s="1" t="str">
        <f t="shared" si="601"/>
        <v>KLF1</v>
      </c>
      <c r="B7145" s="1" t="s">
        <v>277</v>
      </c>
      <c r="C7145" s="1">
        <v>1.299776E7</v>
      </c>
      <c r="D7145" s="1" t="s">
        <v>14</v>
      </c>
      <c r="E7145" s="1">
        <v>24.0</v>
      </c>
      <c r="F7145" s="1" t="s">
        <v>7159</v>
      </c>
      <c r="G7145" s="1">
        <v>0.439165731506</v>
      </c>
    </row>
    <row r="7146" ht="15.75" customHeight="1">
      <c r="A7146" s="1" t="str">
        <f t="shared" si="601"/>
        <v>KLF1</v>
      </c>
      <c r="B7146" s="1" t="s">
        <v>277</v>
      </c>
      <c r="C7146" s="1">
        <v>1.2997893E7</v>
      </c>
      <c r="D7146" s="1" t="s">
        <v>14</v>
      </c>
      <c r="E7146" s="1">
        <v>24.0</v>
      </c>
      <c r="F7146" s="1" t="s">
        <v>7160</v>
      </c>
      <c r="G7146" s="1">
        <v>0.427848581838</v>
      </c>
    </row>
    <row r="7147" ht="15.75" customHeight="1">
      <c r="A7147" s="1" t="str">
        <f t="shared" si="601"/>
        <v>KLF1</v>
      </c>
      <c r="B7147" s="1" t="s">
        <v>277</v>
      </c>
      <c r="C7147" s="1">
        <v>1.2997899E7</v>
      </c>
      <c r="D7147" s="1" t="s">
        <v>14</v>
      </c>
      <c r="E7147" s="1">
        <v>24.0</v>
      </c>
      <c r="F7147" s="1" t="s">
        <v>7161</v>
      </c>
      <c r="G7147" s="1">
        <v>0.377965088643</v>
      </c>
    </row>
    <row r="7148" ht="15.75" customHeight="1">
      <c r="A7148" s="1" t="str">
        <f t="shared" si="601"/>
        <v>KLF1</v>
      </c>
      <c r="B7148" s="1" t="s">
        <v>277</v>
      </c>
      <c r="C7148" s="1">
        <v>1.2997928E7</v>
      </c>
      <c r="D7148" s="1" t="s">
        <v>14</v>
      </c>
      <c r="E7148" s="1">
        <v>24.0</v>
      </c>
      <c r="F7148" s="1" t="s">
        <v>7162</v>
      </c>
      <c r="G7148" s="1">
        <v>1.3202989044</v>
      </c>
    </row>
    <row r="7149" ht="15.75" customHeight="1">
      <c r="A7149" s="1" t="str">
        <f t="shared" si="601"/>
        <v>KLF1</v>
      </c>
      <c r="B7149" s="1" t="s">
        <v>277</v>
      </c>
      <c r="C7149" s="1">
        <v>1.2998039E7</v>
      </c>
      <c r="D7149" s="1" t="s">
        <v>14</v>
      </c>
      <c r="E7149" s="1">
        <v>22.0</v>
      </c>
      <c r="F7149" s="1" t="s">
        <v>7163</v>
      </c>
      <c r="G7149" s="1">
        <v>0.871010606305</v>
      </c>
    </row>
    <row r="7150" ht="15.75" customHeight="1">
      <c r="A7150" s="1" t="str">
        <f t="shared" si="601"/>
        <v>KLF1</v>
      </c>
      <c r="B7150" s="1" t="s">
        <v>277</v>
      </c>
      <c r="C7150" s="1">
        <v>1.2997841E7</v>
      </c>
      <c r="D7150" s="1" t="s">
        <v>8</v>
      </c>
      <c r="E7150" s="1">
        <v>24.0</v>
      </c>
      <c r="F7150" s="1" t="s">
        <v>7164</v>
      </c>
      <c r="G7150" s="1">
        <v>0.469506528087</v>
      </c>
    </row>
    <row r="7151" ht="15.75" customHeight="1">
      <c r="A7151" s="1" t="str">
        <f t="shared" ref="A7151:A7160" si="602">"KMT2B"</f>
        <v>KMT2B</v>
      </c>
      <c r="B7151" s="1" t="s">
        <v>277</v>
      </c>
      <c r="C7151" s="1">
        <v>3.6209101E7</v>
      </c>
      <c r="D7151" s="1" t="s">
        <v>8</v>
      </c>
      <c r="E7151" s="1">
        <v>23.0</v>
      </c>
      <c r="F7151" s="1" t="s">
        <v>7165</v>
      </c>
      <c r="G7151" s="1">
        <v>1.13114873765</v>
      </c>
    </row>
    <row r="7152" ht="15.75" customHeight="1">
      <c r="A7152" s="1" t="str">
        <f t="shared" si="602"/>
        <v>KMT2B</v>
      </c>
      <c r="B7152" s="1" t="s">
        <v>277</v>
      </c>
      <c r="C7152" s="1">
        <v>3.6209037E7</v>
      </c>
      <c r="D7152" s="1" t="s">
        <v>14</v>
      </c>
      <c r="E7152" s="1">
        <v>24.0</v>
      </c>
      <c r="F7152" s="1" t="s">
        <v>7166</v>
      </c>
      <c r="G7152" s="1">
        <v>0.72982157586</v>
      </c>
    </row>
    <row r="7153" ht="15.75" customHeight="1">
      <c r="A7153" s="1" t="str">
        <f t="shared" si="602"/>
        <v>KMT2B</v>
      </c>
      <c r="B7153" s="1" t="s">
        <v>277</v>
      </c>
      <c r="C7153" s="1">
        <v>3.6209051E7</v>
      </c>
      <c r="D7153" s="1" t="s">
        <v>14</v>
      </c>
      <c r="E7153" s="1">
        <v>24.0</v>
      </c>
      <c r="F7153" s="1" t="s">
        <v>7167</v>
      </c>
      <c r="G7153" s="1">
        <v>0.749174686987</v>
      </c>
    </row>
    <row r="7154" ht="15.75" customHeight="1">
      <c r="A7154" s="1" t="str">
        <f t="shared" si="602"/>
        <v>KMT2B</v>
      </c>
      <c r="B7154" s="1" t="s">
        <v>277</v>
      </c>
      <c r="C7154" s="1">
        <v>3.6209074E7</v>
      </c>
      <c r="D7154" s="1" t="s">
        <v>14</v>
      </c>
      <c r="E7154" s="1">
        <v>24.0</v>
      </c>
      <c r="F7154" s="1" t="s">
        <v>7168</v>
      </c>
      <c r="G7154" s="1">
        <v>0.856790056537</v>
      </c>
    </row>
    <row r="7155" ht="15.75" customHeight="1">
      <c r="A7155" s="1" t="str">
        <f t="shared" si="602"/>
        <v>KMT2B</v>
      </c>
      <c r="B7155" s="1" t="s">
        <v>277</v>
      </c>
      <c r="C7155" s="1">
        <v>3.6209084E7</v>
      </c>
      <c r="D7155" s="1" t="s">
        <v>14</v>
      </c>
      <c r="E7155" s="1">
        <v>23.0</v>
      </c>
      <c r="F7155" s="1" t="s">
        <v>7169</v>
      </c>
      <c r="G7155" s="1">
        <v>0.121864597566</v>
      </c>
    </row>
    <row r="7156" ht="15.75" customHeight="1">
      <c r="A7156" s="1" t="str">
        <f t="shared" si="602"/>
        <v>KMT2B</v>
      </c>
      <c r="B7156" s="1" t="s">
        <v>277</v>
      </c>
      <c r="C7156" s="1">
        <v>3.6209116E7</v>
      </c>
      <c r="D7156" s="1" t="s">
        <v>8</v>
      </c>
      <c r="E7156" s="1">
        <v>24.0</v>
      </c>
      <c r="F7156" s="1" t="s">
        <v>7170</v>
      </c>
      <c r="G7156" s="1">
        <v>0.97719732452</v>
      </c>
    </row>
    <row r="7157" ht="15.75" customHeight="1">
      <c r="A7157" s="1" t="str">
        <f t="shared" si="602"/>
        <v>KMT2B</v>
      </c>
      <c r="B7157" s="1" t="s">
        <v>277</v>
      </c>
      <c r="C7157" s="1">
        <v>3.6208988E7</v>
      </c>
      <c r="D7157" s="1" t="s">
        <v>14</v>
      </c>
      <c r="E7157" s="1">
        <v>24.0</v>
      </c>
      <c r="F7157" s="1" t="s">
        <v>7171</v>
      </c>
      <c r="G7157" s="1">
        <v>-0.156569134386</v>
      </c>
    </row>
    <row r="7158" ht="15.75" customHeight="1">
      <c r="A7158" s="1" t="str">
        <f t="shared" si="602"/>
        <v>KMT2B</v>
      </c>
      <c r="B7158" s="1" t="s">
        <v>277</v>
      </c>
      <c r="C7158" s="1">
        <v>3.6209115E7</v>
      </c>
      <c r="D7158" s="1" t="s">
        <v>14</v>
      </c>
      <c r="E7158" s="1">
        <v>24.0</v>
      </c>
      <c r="F7158" s="1" t="s">
        <v>7172</v>
      </c>
      <c r="G7158" s="1">
        <v>0.891653937834</v>
      </c>
    </row>
    <row r="7159" ht="15.75" customHeight="1">
      <c r="A7159" s="1" t="str">
        <f t="shared" si="602"/>
        <v>KMT2B</v>
      </c>
      <c r="B7159" s="1" t="s">
        <v>277</v>
      </c>
      <c r="C7159" s="1">
        <v>3.6209194E7</v>
      </c>
      <c r="D7159" s="1" t="s">
        <v>14</v>
      </c>
      <c r="E7159" s="1">
        <v>24.0</v>
      </c>
      <c r="F7159" s="1" t="s">
        <v>7173</v>
      </c>
      <c r="G7159" s="1">
        <v>0.127246850169</v>
      </c>
    </row>
    <row r="7160" ht="15.75" customHeight="1">
      <c r="A7160" s="1" t="str">
        <f t="shared" si="602"/>
        <v>KMT2B</v>
      </c>
      <c r="B7160" s="1" t="s">
        <v>277</v>
      </c>
      <c r="C7160" s="1">
        <v>3.6209206E7</v>
      </c>
      <c r="D7160" s="1" t="s">
        <v>14</v>
      </c>
      <c r="E7160" s="1">
        <v>24.0</v>
      </c>
      <c r="F7160" s="1" t="s">
        <v>7174</v>
      </c>
      <c r="G7160" s="1">
        <v>0.163348969863</v>
      </c>
    </row>
    <row r="7161" ht="15.75" customHeight="1">
      <c r="A7161" s="1" t="str">
        <f t="shared" ref="A7161:A7176" si="603">"KPNB1"</f>
        <v>KPNB1</v>
      </c>
      <c r="B7161" s="1" t="s">
        <v>39</v>
      </c>
      <c r="C7161" s="1">
        <v>4.5727195E7</v>
      </c>
      <c r="D7161" s="1" t="s">
        <v>14</v>
      </c>
      <c r="E7161" s="1">
        <v>22.0</v>
      </c>
      <c r="F7161" s="1" t="s">
        <v>7175</v>
      </c>
      <c r="G7161" s="1">
        <v>0.36073612887</v>
      </c>
    </row>
    <row r="7162" ht="15.75" customHeight="1">
      <c r="A7162" s="1" t="str">
        <f t="shared" si="603"/>
        <v>KPNB1</v>
      </c>
      <c r="B7162" s="1" t="s">
        <v>39</v>
      </c>
      <c r="C7162" s="1">
        <v>4.572722E7</v>
      </c>
      <c r="D7162" s="1" t="s">
        <v>14</v>
      </c>
      <c r="E7162" s="1">
        <v>21.0</v>
      </c>
      <c r="F7162" s="1" t="s">
        <v>7176</v>
      </c>
      <c r="G7162" s="1">
        <v>0.332668110604</v>
      </c>
    </row>
    <row r="7163" ht="15.75" customHeight="1">
      <c r="A7163" s="1" t="str">
        <f t="shared" si="603"/>
        <v>KPNB1</v>
      </c>
      <c r="B7163" s="1" t="s">
        <v>39</v>
      </c>
      <c r="C7163" s="1">
        <v>4.5727245E7</v>
      </c>
      <c r="D7163" s="1" t="s">
        <v>8</v>
      </c>
      <c r="E7163" s="1">
        <v>22.0</v>
      </c>
      <c r="F7163" s="1" t="s">
        <v>7177</v>
      </c>
      <c r="G7163" s="1">
        <v>0.987172998354</v>
      </c>
    </row>
    <row r="7164" ht="15.75" customHeight="1">
      <c r="A7164" s="1" t="str">
        <f t="shared" si="603"/>
        <v>KPNB1</v>
      </c>
      <c r="B7164" s="1" t="s">
        <v>39</v>
      </c>
      <c r="C7164" s="1">
        <v>4.5727342E7</v>
      </c>
      <c r="D7164" s="1" t="s">
        <v>8</v>
      </c>
      <c r="E7164" s="1">
        <v>24.0</v>
      </c>
      <c r="F7164" s="1" t="s">
        <v>7178</v>
      </c>
      <c r="G7164" s="1">
        <v>0.140432559978</v>
      </c>
    </row>
    <row r="7165" ht="15.75" customHeight="1">
      <c r="A7165" s="1" t="str">
        <f t="shared" si="603"/>
        <v>KPNB1</v>
      </c>
      <c r="B7165" s="1" t="s">
        <v>39</v>
      </c>
      <c r="C7165" s="1">
        <v>4.5727465E7</v>
      </c>
      <c r="D7165" s="1" t="s">
        <v>8</v>
      </c>
      <c r="E7165" s="1">
        <v>24.0</v>
      </c>
      <c r="F7165" s="1" t="s">
        <v>7179</v>
      </c>
      <c r="G7165" s="1">
        <v>0.81473803719</v>
      </c>
    </row>
    <row r="7166" ht="15.75" customHeight="1">
      <c r="A7166" s="1" t="str">
        <f t="shared" si="603"/>
        <v>KPNB1</v>
      </c>
      <c r="B7166" s="1" t="s">
        <v>39</v>
      </c>
      <c r="C7166" s="1">
        <v>4.5727288E7</v>
      </c>
      <c r="D7166" s="1" t="s">
        <v>8</v>
      </c>
      <c r="E7166" s="1">
        <v>24.0</v>
      </c>
      <c r="F7166" s="1" t="s">
        <v>7180</v>
      </c>
      <c r="G7166" s="1">
        <v>1.09043433514</v>
      </c>
    </row>
    <row r="7167" ht="15.75" customHeight="1">
      <c r="A7167" s="1" t="str">
        <f t="shared" si="603"/>
        <v>KPNB1</v>
      </c>
      <c r="B7167" s="1" t="s">
        <v>39</v>
      </c>
      <c r="C7167" s="1">
        <v>4.5727289E7</v>
      </c>
      <c r="D7167" s="1" t="s">
        <v>8</v>
      </c>
      <c r="E7167" s="1">
        <v>23.0</v>
      </c>
      <c r="F7167" s="1" t="s">
        <v>7181</v>
      </c>
      <c r="G7167" s="1">
        <v>0.513196600397</v>
      </c>
    </row>
    <row r="7168" ht="15.75" customHeight="1">
      <c r="A7168" s="1" t="str">
        <f t="shared" si="603"/>
        <v>KPNB1</v>
      </c>
      <c r="B7168" s="1" t="s">
        <v>39</v>
      </c>
      <c r="C7168" s="1">
        <v>4.5727208E7</v>
      </c>
      <c r="D7168" s="1" t="s">
        <v>8</v>
      </c>
      <c r="E7168" s="1">
        <v>24.0</v>
      </c>
      <c r="F7168" s="1" t="s">
        <v>7182</v>
      </c>
      <c r="G7168" s="1">
        <v>0.242838987807</v>
      </c>
    </row>
    <row r="7169" ht="15.75" customHeight="1">
      <c r="A7169" s="1" t="str">
        <f t="shared" si="603"/>
        <v>KPNB1</v>
      </c>
      <c r="B7169" s="1" t="s">
        <v>39</v>
      </c>
      <c r="C7169" s="1">
        <v>4.5727175E7</v>
      </c>
      <c r="D7169" s="1" t="s">
        <v>8</v>
      </c>
      <c r="E7169" s="1">
        <v>23.0</v>
      </c>
      <c r="F7169" s="1" t="s">
        <v>7183</v>
      </c>
      <c r="G7169" s="1">
        <v>0.368126275868</v>
      </c>
    </row>
    <row r="7170" ht="15.75" customHeight="1">
      <c r="A7170" s="1" t="str">
        <f t="shared" si="603"/>
        <v>KPNB1</v>
      </c>
      <c r="B7170" s="1" t="s">
        <v>39</v>
      </c>
      <c r="C7170" s="1">
        <v>4.5727376E7</v>
      </c>
      <c r="D7170" s="1" t="s">
        <v>14</v>
      </c>
      <c r="E7170" s="1">
        <v>24.0</v>
      </c>
      <c r="F7170" s="1" t="s">
        <v>7184</v>
      </c>
      <c r="G7170" s="1">
        <v>0.743995980703</v>
      </c>
    </row>
    <row r="7171" ht="15.75" customHeight="1">
      <c r="A7171" s="1" t="str">
        <f t="shared" si="603"/>
        <v>KPNB1</v>
      </c>
      <c r="B7171" s="1" t="s">
        <v>39</v>
      </c>
      <c r="C7171" s="1">
        <v>4.5727227E7</v>
      </c>
      <c r="D7171" s="1" t="s">
        <v>14</v>
      </c>
      <c r="E7171" s="1">
        <v>21.0</v>
      </c>
      <c r="F7171" s="1" t="s">
        <v>7185</v>
      </c>
      <c r="G7171" s="1">
        <v>-0.00274015095652</v>
      </c>
    </row>
    <row r="7172" ht="15.75" customHeight="1">
      <c r="A7172" s="1" t="str">
        <f t="shared" si="603"/>
        <v>KPNB1</v>
      </c>
      <c r="B7172" s="1" t="s">
        <v>39</v>
      </c>
      <c r="C7172" s="1">
        <v>4.5727442E7</v>
      </c>
      <c r="D7172" s="1" t="s">
        <v>8</v>
      </c>
      <c r="E7172" s="1">
        <v>24.0</v>
      </c>
      <c r="F7172" s="1" t="s">
        <v>7186</v>
      </c>
      <c r="G7172" s="1">
        <v>0.72811156187</v>
      </c>
    </row>
    <row r="7173" ht="15.75" customHeight="1">
      <c r="A7173" s="1" t="str">
        <f t="shared" si="603"/>
        <v>KPNB1</v>
      </c>
      <c r="B7173" s="1" t="s">
        <v>39</v>
      </c>
      <c r="C7173" s="1">
        <v>4.5727413E7</v>
      </c>
      <c r="D7173" s="1" t="s">
        <v>14</v>
      </c>
      <c r="E7173" s="1">
        <v>24.0</v>
      </c>
      <c r="F7173" s="1" t="s">
        <v>7187</v>
      </c>
      <c r="G7173" s="1">
        <v>0.526056338345</v>
      </c>
    </row>
    <row r="7174" ht="15.75" customHeight="1">
      <c r="A7174" s="1" t="str">
        <f t="shared" si="603"/>
        <v>KPNB1</v>
      </c>
      <c r="B7174" s="1" t="s">
        <v>39</v>
      </c>
      <c r="C7174" s="1">
        <v>4.572722E7</v>
      </c>
      <c r="D7174" s="1" t="s">
        <v>14</v>
      </c>
      <c r="E7174" s="1">
        <v>22.0</v>
      </c>
      <c r="F7174" s="1" t="s">
        <v>7188</v>
      </c>
      <c r="G7174" s="1">
        <v>0.36988595324</v>
      </c>
    </row>
    <row r="7175" ht="15.75" customHeight="1">
      <c r="A7175" s="1" t="str">
        <f t="shared" si="603"/>
        <v>KPNB1</v>
      </c>
      <c r="B7175" s="1" t="s">
        <v>39</v>
      </c>
      <c r="C7175" s="1">
        <v>4.5727375E7</v>
      </c>
      <c r="D7175" s="1" t="s">
        <v>14</v>
      </c>
      <c r="E7175" s="1">
        <v>23.0</v>
      </c>
      <c r="F7175" s="1" t="s">
        <v>7189</v>
      </c>
      <c r="G7175" s="1">
        <v>0.849669867793</v>
      </c>
    </row>
    <row r="7176" ht="15.75" customHeight="1">
      <c r="A7176" s="1" t="str">
        <f t="shared" si="603"/>
        <v>KPNB1</v>
      </c>
      <c r="B7176" s="1" t="s">
        <v>39</v>
      </c>
      <c r="C7176" s="1">
        <v>4.5727409E7</v>
      </c>
      <c r="D7176" s="1" t="s">
        <v>14</v>
      </c>
      <c r="E7176" s="1">
        <v>23.0</v>
      </c>
      <c r="F7176" s="1" t="s">
        <v>7190</v>
      </c>
      <c r="G7176" s="1">
        <v>0.922392666501</v>
      </c>
    </row>
    <row r="7177" ht="15.75" customHeight="1">
      <c r="A7177" s="1" t="str">
        <f t="shared" ref="A7177:A7186" si="604">"KRR1"</f>
        <v>KRR1</v>
      </c>
      <c r="B7177" s="1" t="s">
        <v>379</v>
      </c>
      <c r="C7177" s="1">
        <v>7.5905216E7</v>
      </c>
      <c r="D7177" s="1" t="s">
        <v>8</v>
      </c>
      <c r="E7177" s="1">
        <v>24.0</v>
      </c>
      <c r="F7177" s="1" t="s">
        <v>7191</v>
      </c>
      <c r="G7177" s="1">
        <v>0.0344734703118</v>
      </c>
    </row>
    <row r="7178" ht="15.75" customHeight="1">
      <c r="A7178" s="1" t="str">
        <f t="shared" si="604"/>
        <v>KRR1</v>
      </c>
      <c r="B7178" s="1" t="s">
        <v>379</v>
      </c>
      <c r="C7178" s="1">
        <v>7.5905126E7</v>
      </c>
      <c r="D7178" s="1" t="s">
        <v>8</v>
      </c>
      <c r="E7178" s="1">
        <v>24.0</v>
      </c>
      <c r="F7178" s="1" t="s">
        <v>7192</v>
      </c>
      <c r="G7178" s="1">
        <v>1.18548687548</v>
      </c>
    </row>
    <row r="7179" ht="15.75" customHeight="1">
      <c r="A7179" s="1" t="str">
        <f t="shared" si="604"/>
        <v>KRR1</v>
      </c>
      <c r="B7179" s="1" t="s">
        <v>379</v>
      </c>
      <c r="C7179" s="1">
        <v>7.5905148E7</v>
      </c>
      <c r="D7179" s="1" t="s">
        <v>8</v>
      </c>
      <c r="E7179" s="1">
        <v>24.0</v>
      </c>
      <c r="F7179" s="1" t="s">
        <v>7193</v>
      </c>
      <c r="G7179" s="1">
        <v>0.119960600677</v>
      </c>
    </row>
    <row r="7180" ht="15.75" customHeight="1">
      <c r="A7180" s="1" t="str">
        <f t="shared" si="604"/>
        <v>KRR1</v>
      </c>
      <c r="B7180" s="1" t="s">
        <v>379</v>
      </c>
      <c r="C7180" s="1">
        <v>7.5905263E7</v>
      </c>
      <c r="D7180" s="1" t="s">
        <v>8</v>
      </c>
      <c r="E7180" s="1">
        <v>24.0</v>
      </c>
      <c r="F7180" s="1" t="s">
        <v>7194</v>
      </c>
      <c r="G7180" s="1">
        <v>0.162933015865</v>
      </c>
    </row>
    <row r="7181" ht="15.75" customHeight="1">
      <c r="A7181" s="1" t="str">
        <f t="shared" si="604"/>
        <v>KRR1</v>
      </c>
      <c r="B7181" s="1" t="s">
        <v>379</v>
      </c>
      <c r="C7181" s="1">
        <v>7.5905291E7</v>
      </c>
      <c r="D7181" s="1" t="s">
        <v>8</v>
      </c>
      <c r="E7181" s="1">
        <v>24.0</v>
      </c>
      <c r="F7181" s="1" t="s">
        <v>7195</v>
      </c>
      <c r="G7181" s="1">
        <v>1.02693002855</v>
      </c>
    </row>
    <row r="7182" ht="15.75" customHeight="1">
      <c r="A7182" s="1" t="str">
        <f t="shared" si="604"/>
        <v>KRR1</v>
      </c>
      <c r="B7182" s="1" t="s">
        <v>379</v>
      </c>
      <c r="C7182" s="1">
        <v>7.5905336E7</v>
      </c>
      <c r="D7182" s="1" t="s">
        <v>8</v>
      </c>
      <c r="E7182" s="1">
        <v>24.0</v>
      </c>
      <c r="F7182" s="1" t="s">
        <v>7196</v>
      </c>
      <c r="G7182" s="1">
        <v>0.787583095964</v>
      </c>
    </row>
    <row r="7183" ht="15.75" customHeight="1">
      <c r="A7183" s="1" t="str">
        <f t="shared" si="604"/>
        <v>KRR1</v>
      </c>
      <c r="B7183" s="1" t="s">
        <v>379</v>
      </c>
      <c r="C7183" s="1">
        <v>7.5905399E7</v>
      </c>
      <c r="D7183" s="1" t="s">
        <v>8</v>
      </c>
      <c r="E7183" s="1">
        <v>24.0</v>
      </c>
      <c r="F7183" s="1" t="s">
        <v>7197</v>
      </c>
      <c r="G7183" s="1">
        <v>-0.0155914771234</v>
      </c>
    </row>
    <row r="7184" ht="15.75" customHeight="1">
      <c r="A7184" s="1" t="str">
        <f t="shared" si="604"/>
        <v>KRR1</v>
      </c>
      <c r="B7184" s="1" t="s">
        <v>379</v>
      </c>
      <c r="C7184" s="1">
        <v>7.5905423E7</v>
      </c>
      <c r="D7184" s="1" t="s">
        <v>8</v>
      </c>
      <c r="E7184" s="1">
        <v>23.0</v>
      </c>
      <c r="F7184" s="1" t="s">
        <v>7198</v>
      </c>
      <c r="G7184" s="1">
        <v>0.655750450778</v>
      </c>
    </row>
    <row r="7185" ht="15.75" customHeight="1">
      <c r="A7185" s="1" t="str">
        <f t="shared" si="604"/>
        <v>KRR1</v>
      </c>
      <c r="B7185" s="1" t="s">
        <v>379</v>
      </c>
      <c r="C7185" s="1">
        <v>7.5905223E7</v>
      </c>
      <c r="D7185" s="1" t="s">
        <v>14</v>
      </c>
      <c r="E7185" s="1">
        <v>23.0</v>
      </c>
      <c r="F7185" s="1" t="s">
        <v>7199</v>
      </c>
      <c r="G7185" s="1">
        <v>0.352343149676</v>
      </c>
    </row>
    <row r="7186" ht="15.75" customHeight="1">
      <c r="A7186" s="1" t="str">
        <f t="shared" si="604"/>
        <v>KRR1</v>
      </c>
      <c r="B7186" s="1" t="s">
        <v>379</v>
      </c>
      <c r="C7186" s="1">
        <v>7.590543E7</v>
      </c>
      <c r="D7186" s="1" t="s">
        <v>14</v>
      </c>
      <c r="E7186" s="1">
        <v>24.0</v>
      </c>
      <c r="F7186" s="1" t="s">
        <v>7200</v>
      </c>
      <c r="G7186" s="1">
        <v>0.334046308298</v>
      </c>
    </row>
    <row r="7187" ht="15.75" customHeight="1">
      <c r="A7187" s="1" t="str">
        <f t="shared" ref="A7187:A7193" si="605">"LAMTOR1"</f>
        <v>LAMTOR1</v>
      </c>
      <c r="B7187" s="1" t="s">
        <v>328</v>
      </c>
      <c r="C7187" s="1">
        <v>7.1814434E7</v>
      </c>
      <c r="D7187" s="1" t="s">
        <v>14</v>
      </c>
      <c r="E7187" s="1">
        <v>23.0</v>
      </c>
      <c r="F7187" s="1" t="s">
        <v>7201</v>
      </c>
      <c r="G7187" s="1">
        <v>0.976167786668</v>
      </c>
    </row>
    <row r="7188" ht="15.75" customHeight="1">
      <c r="A7188" s="1" t="str">
        <f t="shared" si="605"/>
        <v>LAMTOR1</v>
      </c>
      <c r="B7188" s="1" t="s">
        <v>328</v>
      </c>
      <c r="C7188" s="1">
        <v>7.1814365E7</v>
      </c>
      <c r="D7188" s="1" t="s">
        <v>14</v>
      </c>
      <c r="E7188" s="1">
        <v>23.0</v>
      </c>
      <c r="F7188" s="1" t="s">
        <v>7202</v>
      </c>
      <c r="G7188" s="1">
        <v>1.04355247081</v>
      </c>
    </row>
    <row r="7189" ht="15.75" customHeight="1">
      <c r="A7189" s="1" t="str">
        <f t="shared" si="605"/>
        <v>LAMTOR1</v>
      </c>
      <c r="B7189" s="1" t="s">
        <v>328</v>
      </c>
      <c r="C7189" s="1">
        <v>7.1814281E7</v>
      </c>
      <c r="D7189" s="1" t="s">
        <v>14</v>
      </c>
      <c r="E7189" s="1">
        <v>24.0</v>
      </c>
      <c r="F7189" s="1" t="s">
        <v>7203</v>
      </c>
      <c r="G7189" s="1">
        <v>0.0381791596032</v>
      </c>
    </row>
    <row r="7190" ht="15.75" customHeight="1">
      <c r="A7190" s="1" t="str">
        <f t="shared" si="605"/>
        <v>LAMTOR1</v>
      </c>
      <c r="B7190" s="1" t="s">
        <v>328</v>
      </c>
      <c r="C7190" s="1">
        <v>7.1814333E7</v>
      </c>
      <c r="D7190" s="1" t="s">
        <v>8</v>
      </c>
      <c r="E7190" s="1">
        <v>24.0</v>
      </c>
      <c r="F7190" s="1" t="s">
        <v>7204</v>
      </c>
      <c r="G7190" s="1">
        <v>0.332375929313</v>
      </c>
    </row>
    <row r="7191" ht="15.75" customHeight="1">
      <c r="A7191" s="1" t="str">
        <f t="shared" si="605"/>
        <v>LAMTOR1</v>
      </c>
      <c r="B7191" s="1" t="s">
        <v>328</v>
      </c>
      <c r="C7191" s="1">
        <v>7.1814265E7</v>
      </c>
      <c r="D7191" s="1" t="s">
        <v>8</v>
      </c>
      <c r="E7191" s="1">
        <v>24.0</v>
      </c>
      <c r="F7191" s="1" t="s">
        <v>7205</v>
      </c>
      <c r="G7191" s="1">
        <v>0.959124386116</v>
      </c>
    </row>
    <row r="7192" ht="15.75" customHeight="1">
      <c r="A7192" s="1" t="str">
        <f t="shared" si="605"/>
        <v>LAMTOR1</v>
      </c>
      <c r="B7192" s="1" t="s">
        <v>328</v>
      </c>
      <c r="C7192" s="1">
        <v>7.1814193E7</v>
      </c>
      <c r="D7192" s="1" t="s">
        <v>8</v>
      </c>
      <c r="E7192" s="1">
        <v>24.0</v>
      </c>
      <c r="F7192" s="1" t="s">
        <v>7206</v>
      </c>
      <c r="G7192" s="1">
        <v>0.780817640038</v>
      </c>
    </row>
    <row r="7193" ht="15.75" customHeight="1">
      <c r="A7193" s="1" t="str">
        <f t="shared" si="605"/>
        <v>LAMTOR1</v>
      </c>
      <c r="B7193" s="1" t="s">
        <v>328</v>
      </c>
      <c r="C7193" s="1">
        <v>7.1814145E7</v>
      </c>
      <c r="D7193" s="1" t="s">
        <v>8</v>
      </c>
      <c r="E7193" s="1">
        <v>23.0</v>
      </c>
      <c r="F7193" s="1" t="s">
        <v>7207</v>
      </c>
      <c r="G7193" s="1">
        <v>0.980279742519</v>
      </c>
    </row>
    <row r="7194" ht="15.75" customHeight="1">
      <c r="A7194" s="1" t="str">
        <f t="shared" ref="A7194:A7203" si="606">"LAMTOR2"</f>
        <v>LAMTOR2</v>
      </c>
      <c r="B7194" s="1" t="s">
        <v>108</v>
      </c>
      <c r="C7194" s="1">
        <v>1.56024605E8</v>
      </c>
      <c r="D7194" s="1" t="s">
        <v>14</v>
      </c>
      <c r="E7194" s="1">
        <v>24.0</v>
      </c>
      <c r="F7194" s="1" t="s">
        <v>7208</v>
      </c>
      <c r="G7194" s="1">
        <v>0.580871588535</v>
      </c>
    </row>
    <row r="7195" ht="15.75" customHeight="1">
      <c r="A7195" s="1" t="str">
        <f t="shared" si="606"/>
        <v>LAMTOR2</v>
      </c>
      <c r="B7195" s="1" t="s">
        <v>108</v>
      </c>
      <c r="C7195" s="1">
        <v>1.56024816E8</v>
      </c>
      <c r="D7195" s="1" t="s">
        <v>14</v>
      </c>
      <c r="E7195" s="1">
        <v>24.0</v>
      </c>
      <c r="F7195" s="1" t="s">
        <v>7209</v>
      </c>
      <c r="G7195" s="1">
        <v>0.676541951095</v>
      </c>
    </row>
    <row r="7196" ht="15.75" customHeight="1">
      <c r="A7196" s="1" t="str">
        <f t="shared" si="606"/>
        <v>LAMTOR2</v>
      </c>
      <c r="B7196" s="1" t="s">
        <v>108</v>
      </c>
      <c r="C7196" s="1">
        <v>1.56024648E8</v>
      </c>
      <c r="D7196" s="1" t="s">
        <v>14</v>
      </c>
      <c r="E7196" s="1">
        <v>24.0</v>
      </c>
      <c r="F7196" s="1" t="s">
        <v>7210</v>
      </c>
      <c r="G7196" s="1">
        <v>1.03605567435</v>
      </c>
    </row>
    <row r="7197" ht="15.75" customHeight="1">
      <c r="A7197" s="1" t="str">
        <f t="shared" si="606"/>
        <v>LAMTOR2</v>
      </c>
      <c r="B7197" s="1" t="s">
        <v>108</v>
      </c>
      <c r="C7197" s="1">
        <v>1.56024596E8</v>
      </c>
      <c r="D7197" s="1" t="s">
        <v>14</v>
      </c>
      <c r="E7197" s="1">
        <v>22.0</v>
      </c>
      <c r="F7197" s="1" t="s">
        <v>7211</v>
      </c>
      <c r="G7197" s="1">
        <v>0.752292311952</v>
      </c>
    </row>
    <row r="7198" ht="15.75" customHeight="1">
      <c r="A7198" s="1" t="str">
        <f t="shared" si="606"/>
        <v>LAMTOR2</v>
      </c>
      <c r="B7198" s="1" t="s">
        <v>108</v>
      </c>
      <c r="C7198" s="1">
        <v>1.56024835E8</v>
      </c>
      <c r="D7198" s="1" t="s">
        <v>14</v>
      </c>
      <c r="E7198" s="1">
        <v>24.0</v>
      </c>
      <c r="F7198" s="1" t="s">
        <v>7212</v>
      </c>
      <c r="G7198" s="1">
        <v>1.2116520137</v>
      </c>
    </row>
    <row r="7199" ht="15.75" customHeight="1">
      <c r="A7199" s="1" t="str">
        <f t="shared" si="606"/>
        <v>LAMTOR2</v>
      </c>
      <c r="B7199" s="1" t="s">
        <v>108</v>
      </c>
      <c r="C7199" s="1">
        <v>1.5602452E8</v>
      </c>
      <c r="D7199" s="1" t="s">
        <v>14</v>
      </c>
      <c r="E7199" s="1">
        <v>24.0</v>
      </c>
      <c r="F7199" s="1" t="s">
        <v>7213</v>
      </c>
      <c r="G7199" s="1">
        <v>0.072047120871</v>
      </c>
    </row>
    <row r="7200" ht="15.75" customHeight="1">
      <c r="A7200" s="1" t="str">
        <f t="shared" si="606"/>
        <v>LAMTOR2</v>
      </c>
      <c r="B7200" s="1" t="s">
        <v>108</v>
      </c>
      <c r="C7200" s="1">
        <v>1.56024744E8</v>
      </c>
      <c r="D7200" s="1" t="s">
        <v>8</v>
      </c>
      <c r="E7200" s="1">
        <v>24.0</v>
      </c>
      <c r="F7200" s="1" t="s">
        <v>7214</v>
      </c>
      <c r="G7200" s="1">
        <v>0.302822720428</v>
      </c>
    </row>
    <row r="7201" ht="15.75" customHeight="1">
      <c r="A7201" s="1" t="str">
        <f t="shared" si="606"/>
        <v>LAMTOR2</v>
      </c>
      <c r="B7201" s="1" t="s">
        <v>108</v>
      </c>
      <c r="C7201" s="1">
        <v>1.56024539E8</v>
      </c>
      <c r="D7201" s="1" t="s">
        <v>8</v>
      </c>
      <c r="E7201" s="1">
        <v>23.0</v>
      </c>
      <c r="F7201" s="1" t="s">
        <v>7215</v>
      </c>
      <c r="G7201" s="1">
        <v>0.174992816464</v>
      </c>
    </row>
    <row r="7202" ht="15.75" customHeight="1">
      <c r="A7202" s="1" t="str">
        <f t="shared" si="606"/>
        <v>LAMTOR2</v>
      </c>
      <c r="B7202" s="1" t="s">
        <v>108</v>
      </c>
      <c r="C7202" s="1">
        <v>1.56024511E8</v>
      </c>
      <c r="D7202" s="1" t="s">
        <v>8</v>
      </c>
      <c r="E7202" s="1">
        <v>24.0</v>
      </c>
      <c r="F7202" s="1" t="s">
        <v>7216</v>
      </c>
      <c r="G7202" s="1">
        <v>-0.0558810358367</v>
      </c>
    </row>
    <row r="7203" ht="15.75" customHeight="1">
      <c r="A7203" s="1" t="str">
        <f t="shared" si="606"/>
        <v>LAMTOR2</v>
      </c>
      <c r="B7203" s="1" t="s">
        <v>108</v>
      </c>
      <c r="C7203" s="1">
        <v>1.56024552E8</v>
      </c>
      <c r="D7203" s="1" t="s">
        <v>14</v>
      </c>
      <c r="E7203" s="1">
        <v>23.0</v>
      </c>
      <c r="F7203" s="1" t="s">
        <v>7217</v>
      </c>
      <c r="G7203" s="1">
        <v>0.206046455453</v>
      </c>
    </row>
    <row r="7204" ht="15.75" customHeight="1">
      <c r="A7204" s="1" t="str">
        <f t="shared" ref="A7204:A7213" si="607">"LAMTOR4"</f>
        <v>LAMTOR4</v>
      </c>
      <c r="B7204" s="1" t="s">
        <v>715</v>
      </c>
      <c r="C7204" s="1">
        <v>9.974667E7</v>
      </c>
      <c r="D7204" s="1" t="s">
        <v>8</v>
      </c>
      <c r="E7204" s="1">
        <v>24.0</v>
      </c>
      <c r="F7204" s="1" t="s">
        <v>7218</v>
      </c>
      <c r="G7204" s="1">
        <v>0.538768317217</v>
      </c>
    </row>
    <row r="7205" ht="15.75" customHeight="1">
      <c r="A7205" s="1" t="str">
        <f t="shared" si="607"/>
        <v>LAMTOR4</v>
      </c>
      <c r="B7205" s="1" t="s">
        <v>715</v>
      </c>
      <c r="C7205" s="1">
        <v>9.9746508E7</v>
      </c>
      <c r="D7205" s="1" t="s">
        <v>14</v>
      </c>
      <c r="E7205" s="1">
        <v>24.0</v>
      </c>
      <c r="F7205" s="1" t="s">
        <v>7219</v>
      </c>
      <c r="G7205" s="1">
        <v>0.00988304839954</v>
      </c>
    </row>
    <row r="7206" ht="15.75" customHeight="1">
      <c r="A7206" s="1" t="str">
        <f t="shared" si="607"/>
        <v>LAMTOR4</v>
      </c>
      <c r="B7206" s="1" t="s">
        <v>715</v>
      </c>
      <c r="C7206" s="1">
        <v>9.9746568E7</v>
      </c>
      <c r="D7206" s="1" t="s">
        <v>14</v>
      </c>
      <c r="E7206" s="1">
        <v>24.0</v>
      </c>
      <c r="F7206" s="1" t="s">
        <v>7220</v>
      </c>
      <c r="G7206" s="1">
        <v>1.26670500422</v>
      </c>
    </row>
    <row r="7207" ht="15.75" customHeight="1">
      <c r="A7207" s="1" t="str">
        <f t="shared" si="607"/>
        <v>LAMTOR4</v>
      </c>
      <c r="B7207" s="1" t="s">
        <v>715</v>
      </c>
      <c r="C7207" s="1">
        <v>9.9746633E7</v>
      </c>
      <c r="D7207" s="1" t="s">
        <v>14</v>
      </c>
      <c r="E7207" s="1">
        <v>24.0</v>
      </c>
      <c r="F7207" s="1" t="s">
        <v>7221</v>
      </c>
      <c r="G7207" s="1">
        <v>0.0459036161008</v>
      </c>
    </row>
    <row r="7208" ht="15.75" customHeight="1">
      <c r="A7208" s="1" t="str">
        <f t="shared" si="607"/>
        <v>LAMTOR4</v>
      </c>
      <c r="B7208" s="1" t="s">
        <v>715</v>
      </c>
      <c r="C7208" s="1">
        <v>9.9746665E7</v>
      </c>
      <c r="D7208" s="1" t="s">
        <v>14</v>
      </c>
      <c r="E7208" s="1">
        <v>24.0</v>
      </c>
      <c r="F7208" s="1" t="s">
        <v>7222</v>
      </c>
      <c r="G7208" s="1">
        <v>0.99423680691</v>
      </c>
    </row>
    <row r="7209" ht="15.75" customHeight="1">
      <c r="A7209" s="1" t="str">
        <f t="shared" si="607"/>
        <v>LAMTOR4</v>
      </c>
      <c r="B7209" s="1" t="s">
        <v>715</v>
      </c>
      <c r="C7209" s="1">
        <v>9.9746679E7</v>
      </c>
      <c r="D7209" s="1" t="s">
        <v>14</v>
      </c>
      <c r="E7209" s="1">
        <v>24.0</v>
      </c>
      <c r="F7209" s="1" t="s">
        <v>7223</v>
      </c>
      <c r="G7209" s="1">
        <v>0.427864838086</v>
      </c>
    </row>
    <row r="7210" ht="15.75" customHeight="1">
      <c r="A7210" s="1" t="str">
        <f t="shared" si="607"/>
        <v>LAMTOR4</v>
      </c>
      <c r="B7210" s="1" t="s">
        <v>715</v>
      </c>
      <c r="C7210" s="1">
        <v>9.974676E7</v>
      </c>
      <c r="D7210" s="1" t="s">
        <v>14</v>
      </c>
      <c r="E7210" s="1">
        <v>24.0</v>
      </c>
      <c r="F7210" s="1" t="s">
        <v>7224</v>
      </c>
      <c r="G7210" s="1">
        <v>-0.0157458948317</v>
      </c>
    </row>
    <row r="7211" ht="15.75" customHeight="1">
      <c r="A7211" s="1" t="str">
        <f t="shared" si="607"/>
        <v>LAMTOR4</v>
      </c>
      <c r="B7211" s="1" t="s">
        <v>715</v>
      </c>
      <c r="C7211" s="1">
        <v>9.9746787E7</v>
      </c>
      <c r="D7211" s="1" t="s">
        <v>14</v>
      </c>
      <c r="E7211" s="1">
        <v>24.0</v>
      </c>
      <c r="F7211" s="1" t="s">
        <v>7225</v>
      </c>
      <c r="G7211" s="1">
        <v>0.116533758913</v>
      </c>
    </row>
    <row r="7212" ht="15.75" customHeight="1">
      <c r="A7212" s="1" t="str">
        <f t="shared" si="607"/>
        <v>LAMTOR4</v>
      </c>
      <c r="B7212" s="1" t="s">
        <v>715</v>
      </c>
      <c r="C7212" s="1">
        <v>9.9746825E7</v>
      </c>
      <c r="D7212" s="1" t="s">
        <v>14</v>
      </c>
      <c r="E7212" s="1">
        <v>23.0</v>
      </c>
      <c r="F7212" s="1" t="s">
        <v>7226</v>
      </c>
      <c r="G7212" s="1">
        <v>0.525278352608</v>
      </c>
    </row>
    <row r="7213" ht="15.75" customHeight="1">
      <c r="A7213" s="1" t="str">
        <f t="shared" si="607"/>
        <v>LAMTOR4</v>
      </c>
      <c r="B7213" s="1" t="s">
        <v>715</v>
      </c>
      <c r="C7213" s="1">
        <v>9.9746812E7</v>
      </c>
      <c r="D7213" s="1" t="s">
        <v>14</v>
      </c>
      <c r="E7213" s="1">
        <v>24.0</v>
      </c>
      <c r="F7213" s="1" t="s">
        <v>7227</v>
      </c>
      <c r="G7213" s="1">
        <v>0.739058188873</v>
      </c>
    </row>
    <row r="7214" ht="15.75" customHeight="1">
      <c r="A7214" s="1" t="str">
        <f t="shared" ref="A7214:A7223" si="608">"LAMTOR5"</f>
        <v>LAMTOR5</v>
      </c>
      <c r="B7214" s="1" t="s">
        <v>108</v>
      </c>
      <c r="C7214" s="1">
        <v>1.10950072E8</v>
      </c>
      <c r="D7214" s="1" t="s">
        <v>8</v>
      </c>
      <c r="E7214" s="1">
        <v>24.0</v>
      </c>
      <c r="F7214" s="1" t="s">
        <v>7228</v>
      </c>
      <c r="G7214" s="1">
        <v>0.280793142043</v>
      </c>
    </row>
    <row r="7215" ht="15.75" customHeight="1">
      <c r="A7215" s="1" t="str">
        <f t="shared" si="608"/>
        <v>LAMTOR5</v>
      </c>
      <c r="B7215" s="1" t="s">
        <v>108</v>
      </c>
      <c r="C7215" s="1">
        <v>1.10950326E8</v>
      </c>
      <c r="D7215" s="1" t="s">
        <v>14</v>
      </c>
      <c r="E7215" s="1">
        <v>24.0</v>
      </c>
      <c r="F7215" s="1" t="s">
        <v>7229</v>
      </c>
      <c r="G7215" s="1">
        <v>0.125633623127</v>
      </c>
    </row>
    <row r="7216" ht="15.75" customHeight="1">
      <c r="A7216" s="1" t="str">
        <f t="shared" si="608"/>
        <v>LAMTOR5</v>
      </c>
      <c r="B7216" s="1" t="s">
        <v>108</v>
      </c>
      <c r="C7216" s="1">
        <v>1.10950231E8</v>
      </c>
      <c r="D7216" s="1" t="s">
        <v>14</v>
      </c>
      <c r="E7216" s="1">
        <v>23.0</v>
      </c>
      <c r="F7216" s="1" t="s">
        <v>7230</v>
      </c>
      <c r="G7216" s="1">
        <v>1.49040465512</v>
      </c>
    </row>
    <row r="7217" ht="15.75" customHeight="1">
      <c r="A7217" s="1" t="str">
        <f t="shared" si="608"/>
        <v>LAMTOR5</v>
      </c>
      <c r="B7217" s="1" t="s">
        <v>108</v>
      </c>
      <c r="C7217" s="1">
        <v>1.10950335E8</v>
      </c>
      <c r="D7217" s="1" t="s">
        <v>8</v>
      </c>
      <c r="E7217" s="1">
        <v>24.0</v>
      </c>
      <c r="F7217" s="1" t="s">
        <v>7231</v>
      </c>
      <c r="G7217" s="1">
        <v>0.357858844147</v>
      </c>
    </row>
    <row r="7218" ht="15.75" customHeight="1">
      <c r="A7218" s="1" t="str">
        <f t="shared" si="608"/>
        <v>LAMTOR5</v>
      </c>
      <c r="B7218" s="1" t="s">
        <v>108</v>
      </c>
      <c r="C7218" s="1">
        <v>1.10950247E8</v>
      </c>
      <c r="D7218" s="1" t="s">
        <v>8</v>
      </c>
      <c r="E7218" s="1">
        <v>24.0</v>
      </c>
      <c r="F7218" s="1" t="s">
        <v>7232</v>
      </c>
      <c r="G7218" s="1">
        <v>0.889474031171</v>
      </c>
    </row>
    <row r="7219" ht="15.75" customHeight="1">
      <c r="A7219" s="1" t="str">
        <f t="shared" si="608"/>
        <v>LAMTOR5</v>
      </c>
      <c r="B7219" s="1" t="s">
        <v>108</v>
      </c>
      <c r="C7219" s="1">
        <v>1.10950184E8</v>
      </c>
      <c r="D7219" s="1" t="s">
        <v>8</v>
      </c>
      <c r="E7219" s="1">
        <v>23.0</v>
      </c>
      <c r="F7219" s="1" t="s">
        <v>7233</v>
      </c>
      <c r="G7219" s="1">
        <v>0.620121313713</v>
      </c>
    </row>
    <row r="7220" ht="15.75" customHeight="1">
      <c r="A7220" s="1" t="str">
        <f t="shared" si="608"/>
        <v>LAMTOR5</v>
      </c>
      <c r="B7220" s="1" t="s">
        <v>108</v>
      </c>
      <c r="C7220" s="1">
        <v>1.10950172E8</v>
      </c>
      <c r="D7220" s="1" t="s">
        <v>8</v>
      </c>
      <c r="E7220" s="1">
        <v>24.0</v>
      </c>
      <c r="F7220" s="1" t="s">
        <v>7234</v>
      </c>
      <c r="G7220" s="1">
        <v>0.524118658454</v>
      </c>
    </row>
    <row r="7221" ht="15.75" customHeight="1">
      <c r="A7221" s="1" t="str">
        <f t="shared" si="608"/>
        <v>LAMTOR5</v>
      </c>
      <c r="B7221" s="1" t="s">
        <v>108</v>
      </c>
      <c r="C7221" s="1">
        <v>1.10950149E8</v>
      </c>
      <c r="D7221" s="1" t="s">
        <v>8</v>
      </c>
      <c r="E7221" s="1">
        <v>24.0</v>
      </c>
      <c r="F7221" s="1" t="s">
        <v>7235</v>
      </c>
      <c r="G7221" s="1">
        <v>0.480535650265</v>
      </c>
    </row>
    <row r="7222" ht="15.75" customHeight="1">
      <c r="A7222" s="1" t="str">
        <f t="shared" si="608"/>
        <v>LAMTOR5</v>
      </c>
      <c r="B7222" s="1" t="s">
        <v>108</v>
      </c>
      <c r="C7222" s="1">
        <v>1.1095014E8</v>
      </c>
      <c r="D7222" s="1" t="s">
        <v>8</v>
      </c>
      <c r="E7222" s="1">
        <v>24.0</v>
      </c>
      <c r="F7222" s="1" t="s">
        <v>7236</v>
      </c>
      <c r="G7222" s="1">
        <v>0.479486641378</v>
      </c>
    </row>
    <row r="7223" ht="15.75" customHeight="1">
      <c r="A7223" s="1" t="str">
        <f t="shared" si="608"/>
        <v>LAMTOR5</v>
      </c>
      <c r="B7223" s="1" t="s">
        <v>108</v>
      </c>
      <c r="C7223" s="1">
        <v>1.10950343E8</v>
      </c>
      <c r="D7223" s="1" t="s">
        <v>14</v>
      </c>
      <c r="E7223" s="1">
        <v>21.0</v>
      </c>
      <c r="F7223" s="1" t="s">
        <v>7237</v>
      </c>
      <c r="G7223" s="1">
        <v>0.510719342838</v>
      </c>
    </row>
    <row r="7224" ht="15.75" customHeight="1">
      <c r="A7224" s="1" t="str">
        <f t="shared" ref="A7224:A7243" si="609">"LARP7"</f>
        <v>LARP7</v>
      </c>
      <c r="B7224" s="1" t="s">
        <v>87</v>
      </c>
      <c r="C7224" s="1">
        <v>1.13558257E8</v>
      </c>
      <c r="D7224" s="1" t="s">
        <v>14</v>
      </c>
      <c r="E7224" s="1">
        <v>23.0</v>
      </c>
      <c r="F7224" s="1" t="s">
        <v>7238</v>
      </c>
      <c r="G7224" s="1">
        <v>-0.107397824613</v>
      </c>
    </row>
    <row r="7225" ht="15.75" customHeight="1">
      <c r="A7225" s="1" t="str">
        <f t="shared" si="609"/>
        <v>LARP7</v>
      </c>
      <c r="B7225" s="1" t="s">
        <v>87</v>
      </c>
      <c r="C7225" s="1">
        <v>1.13558276E8</v>
      </c>
      <c r="D7225" s="1" t="s">
        <v>14</v>
      </c>
      <c r="E7225" s="1">
        <v>21.0</v>
      </c>
      <c r="F7225" s="1" t="s">
        <v>7239</v>
      </c>
      <c r="G7225" s="1">
        <v>-0.243093305031</v>
      </c>
    </row>
    <row r="7226" ht="15.75" customHeight="1">
      <c r="A7226" s="1" t="str">
        <f t="shared" si="609"/>
        <v>LARP7</v>
      </c>
      <c r="B7226" s="1" t="s">
        <v>87</v>
      </c>
      <c r="C7226" s="1">
        <v>1.13558337E8</v>
      </c>
      <c r="D7226" s="1" t="s">
        <v>14</v>
      </c>
      <c r="E7226" s="1">
        <v>24.0</v>
      </c>
      <c r="F7226" s="1" t="s">
        <v>7240</v>
      </c>
      <c r="G7226" s="1">
        <v>0.464294411847</v>
      </c>
    </row>
    <row r="7227" ht="15.75" customHeight="1">
      <c r="A7227" s="1" t="str">
        <f t="shared" si="609"/>
        <v>LARP7</v>
      </c>
      <c r="B7227" s="1" t="s">
        <v>87</v>
      </c>
      <c r="C7227" s="1">
        <v>1.13558343E8</v>
      </c>
      <c r="D7227" s="1" t="s">
        <v>14</v>
      </c>
      <c r="E7227" s="1">
        <v>24.0</v>
      </c>
      <c r="F7227" s="1" t="s">
        <v>7241</v>
      </c>
      <c r="G7227" s="1">
        <v>0.0648271734319</v>
      </c>
    </row>
    <row r="7228" ht="15.75" customHeight="1">
      <c r="A7228" s="1" t="str">
        <f t="shared" si="609"/>
        <v>LARP7</v>
      </c>
      <c r="B7228" s="1" t="s">
        <v>87</v>
      </c>
      <c r="C7228" s="1">
        <v>1.13558674E8</v>
      </c>
      <c r="D7228" s="1" t="s">
        <v>14</v>
      </c>
      <c r="E7228" s="1">
        <v>24.0</v>
      </c>
      <c r="F7228" s="1" t="s">
        <v>7242</v>
      </c>
      <c r="G7228" s="1">
        <v>0.517351096938</v>
      </c>
    </row>
    <row r="7229" ht="15.75" customHeight="1">
      <c r="A7229" s="1" t="str">
        <f t="shared" si="609"/>
        <v>LARP7</v>
      </c>
      <c r="B7229" s="1" t="s">
        <v>87</v>
      </c>
      <c r="C7229" s="1">
        <v>1.13558625E8</v>
      </c>
      <c r="D7229" s="1" t="s">
        <v>14</v>
      </c>
      <c r="E7229" s="1">
        <v>24.0</v>
      </c>
      <c r="F7229" s="1" t="s">
        <v>7243</v>
      </c>
      <c r="G7229" s="1">
        <v>1.00754706874</v>
      </c>
    </row>
    <row r="7230" ht="15.75" customHeight="1">
      <c r="A7230" s="1" t="str">
        <f t="shared" si="609"/>
        <v>LARP7</v>
      </c>
      <c r="B7230" s="1" t="s">
        <v>87</v>
      </c>
      <c r="C7230" s="1">
        <v>1.13558634E8</v>
      </c>
      <c r="D7230" s="1" t="s">
        <v>14</v>
      </c>
      <c r="E7230" s="1">
        <v>24.0</v>
      </c>
      <c r="F7230" s="1" t="s">
        <v>7244</v>
      </c>
      <c r="G7230" s="1">
        <v>1.07455253801</v>
      </c>
    </row>
    <row r="7231" ht="15.75" customHeight="1">
      <c r="A7231" s="1" t="str">
        <f t="shared" si="609"/>
        <v>LARP7</v>
      </c>
      <c r="B7231" s="1" t="s">
        <v>87</v>
      </c>
      <c r="C7231" s="1">
        <v>1.13558655E8</v>
      </c>
      <c r="D7231" s="1" t="s">
        <v>14</v>
      </c>
      <c r="E7231" s="1">
        <v>23.0</v>
      </c>
      <c r="F7231" s="1" t="s">
        <v>7245</v>
      </c>
      <c r="G7231" s="1">
        <v>0.917900393249</v>
      </c>
    </row>
    <row r="7232" ht="15.75" customHeight="1">
      <c r="A7232" s="1" t="str">
        <f t="shared" si="609"/>
        <v>LARP7</v>
      </c>
      <c r="B7232" s="1" t="s">
        <v>87</v>
      </c>
      <c r="C7232" s="1">
        <v>1.13558236E8</v>
      </c>
      <c r="D7232" s="1" t="s">
        <v>14</v>
      </c>
      <c r="E7232" s="1">
        <v>24.0</v>
      </c>
      <c r="F7232" s="1" t="s">
        <v>7246</v>
      </c>
      <c r="G7232" s="1">
        <v>0.212133281492</v>
      </c>
    </row>
    <row r="7233" ht="15.75" customHeight="1">
      <c r="A7233" s="1" t="str">
        <f t="shared" si="609"/>
        <v>LARP7</v>
      </c>
      <c r="B7233" s="1" t="s">
        <v>87</v>
      </c>
      <c r="C7233" s="1">
        <v>1.13558603E8</v>
      </c>
      <c r="D7233" s="1" t="s">
        <v>14</v>
      </c>
      <c r="E7233" s="1">
        <v>23.0</v>
      </c>
      <c r="F7233" s="1" t="s">
        <v>7247</v>
      </c>
      <c r="G7233" s="1">
        <v>0.0105436360833</v>
      </c>
    </row>
    <row r="7234" ht="15.75" customHeight="1">
      <c r="A7234" s="1" t="str">
        <f t="shared" si="609"/>
        <v>LARP7</v>
      </c>
      <c r="B7234" s="1" t="s">
        <v>87</v>
      </c>
      <c r="C7234" s="1">
        <v>1.13558831E8</v>
      </c>
      <c r="D7234" s="1" t="s">
        <v>8</v>
      </c>
      <c r="E7234" s="1">
        <v>22.0</v>
      </c>
      <c r="F7234" s="1" t="s">
        <v>7248</v>
      </c>
      <c r="G7234" s="1">
        <v>0.00643330930233</v>
      </c>
    </row>
    <row r="7235" ht="15.75" customHeight="1">
      <c r="A7235" s="1" t="str">
        <f t="shared" si="609"/>
        <v>LARP7</v>
      </c>
      <c r="B7235" s="1" t="s">
        <v>87</v>
      </c>
      <c r="C7235" s="1">
        <v>1.13558845E8</v>
      </c>
      <c r="D7235" s="1" t="s">
        <v>14</v>
      </c>
      <c r="E7235" s="1">
        <v>24.0</v>
      </c>
      <c r="F7235" s="1" t="s">
        <v>7249</v>
      </c>
      <c r="G7235" s="1">
        <v>0.0783695204363</v>
      </c>
    </row>
    <row r="7236" ht="15.75" customHeight="1">
      <c r="A7236" s="1" t="str">
        <f t="shared" si="609"/>
        <v>LARP7</v>
      </c>
      <c r="B7236" s="1" t="s">
        <v>87</v>
      </c>
      <c r="C7236" s="1">
        <v>1.13558616E8</v>
      </c>
      <c r="D7236" s="1" t="s">
        <v>8</v>
      </c>
      <c r="E7236" s="1">
        <v>24.0</v>
      </c>
      <c r="F7236" s="1" t="s">
        <v>7250</v>
      </c>
      <c r="G7236" s="1">
        <v>0.295749786264</v>
      </c>
    </row>
    <row r="7237" ht="15.75" customHeight="1">
      <c r="A7237" s="1" t="str">
        <f t="shared" si="609"/>
        <v>LARP7</v>
      </c>
      <c r="B7237" s="1" t="s">
        <v>87</v>
      </c>
      <c r="C7237" s="1">
        <v>1.13558585E8</v>
      </c>
      <c r="D7237" s="1" t="s">
        <v>8</v>
      </c>
      <c r="E7237" s="1">
        <v>23.0</v>
      </c>
      <c r="F7237" s="1" t="s">
        <v>7251</v>
      </c>
      <c r="G7237" s="1">
        <v>0.143652478576</v>
      </c>
    </row>
    <row r="7238" ht="15.75" customHeight="1">
      <c r="A7238" s="1" t="str">
        <f t="shared" si="609"/>
        <v>LARP7</v>
      </c>
      <c r="B7238" s="1" t="s">
        <v>87</v>
      </c>
      <c r="C7238" s="1">
        <v>1.1355835E8</v>
      </c>
      <c r="D7238" s="1" t="s">
        <v>8</v>
      </c>
      <c r="E7238" s="1">
        <v>23.0</v>
      </c>
      <c r="F7238" s="1" t="s">
        <v>7252</v>
      </c>
      <c r="G7238" s="1">
        <v>-0.186790306244</v>
      </c>
    </row>
    <row r="7239" ht="15.75" customHeight="1">
      <c r="A7239" s="1" t="str">
        <f t="shared" si="609"/>
        <v>LARP7</v>
      </c>
      <c r="B7239" s="1" t="s">
        <v>87</v>
      </c>
      <c r="C7239" s="1">
        <v>1.13558219E8</v>
      </c>
      <c r="D7239" s="1" t="s">
        <v>8</v>
      </c>
      <c r="E7239" s="1">
        <v>24.0</v>
      </c>
      <c r="F7239" s="1" t="s">
        <v>7253</v>
      </c>
      <c r="G7239" s="1">
        <v>-0.105068045013</v>
      </c>
    </row>
    <row r="7240" ht="15.75" customHeight="1">
      <c r="A7240" s="1" t="str">
        <f t="shared" si="609"/>
        <v>LARP7</v>
      </c>
      <c r="B7240" s="1" t="s">
        <v>87</v>
      </c>
      <c r="C7240" s="1">
        <v>1.13558129E8</v>
      </c>
      <c r="D7240" s="1" t="s">
        <v>8</v>
      </c>
      <c r="E7240" s="1">
        <v>23.0</v>
      </c>
      <c r="F7240" s="1" t="s">
        <v>7254</v>
      </c>
      <c r="G7240" s="1">
        <v>0.189194409338</v>
      </c>
    </row>
    <row r="7241" ht="15.75" customHeight="1">
      <c r="A7241" s="1" t="str">
        <f t="shared" si="609"/>
        <v>LARP7</v>
      </c>
      <c r="B7241" s="1" t="s">
        <v>87</v>
      </c>
      <c r="C7241" s="1">
        <v>1.13558116E8</v>
      </c>
      <c r="D7241" s="1" t="s">
        <v>8</v>
      </c>
      <c r="E7241" s="1">
        <v>24.0</v>
      </c>
      <c r="F7241" s="1" t="s">
        <v>7255</v>
      </c>
      <c r="G7241" s="1">
        <v>0.431662985973</v>
      </c>
    </row>
    <row r="7242" ht="15.75" customHeight="1">
      <c r="A7242" s="1" t="str">
        <f t="shared" si="609"/>
        <v>LARP7</v>
      </c>
      <c r="B7242" s="1" t="s">
        <v>87</v>
      </c>
      <c r="C7242" s="1">
        <v>1.13558641E8</v>
      </c>
      <c r="D7242" s="1" t="s">
        <v>8</v>
      </c>
      <c r="E7242" s="1">
        <v>24.0</v>
      </c>
      <c r="F7242" s="1" t="s">
        <v>7256</v>
      </c>
      <c r="G7242" s="1">
        <v>0.651202338851</v>
      </c>
    </row>
    <row r="7243" ht="15.75" customHeight="1">
      <c r="A7243" s="1" t="str">
        <f t="shared" si="609"/>
        <v>LARP7</v>
      </c>
      <c r="B7243" s="1" t="s">
        <v>87</v>
      </c>
      <c r="C7243" s="1">
        <v>1.13558107E8</v>
      </c>
      <c r="D7243" s="1" t="s">
        <v>8</v>
      </c>
      <c r="E7243" s="1">
        <v>23.0</v>
      </c>
      <c r="F7243" s="1" t="s">
        <v>7257</v>
      </c>
      <c r="G7243" s="1">
        <v>0.025969142711</v>
      </c>
    </row>
    <row r="7244" ht="15.75" customHeight="1">
      <c r="A7244" s="1" t="str">
        <f t="shared" ref="A7244:A7255" si="610">"LARS"</f>
        <v>LARS</v>
      </c>
      <c r="B7244" s="1" t="s">
        <v>987</v>
      </c>
      <c r="C7244" s="1">
        <v>1.45562022E8</v>
      </c>
      <c r="D7244" s="1" t="s">
        <v>8</v>
      </c>
      <c r="E7244" s="1">
        <v>24.0</v>
      </c>
      <c r="F7244" s="1" t="s">
        <v>7258</v>
      </c>
      <c r="G7244" s="1">
        <v>0.0325177709045</v>
      </c>
    </row>
    <row r="7245" ht="15.75" customHeight="1">
      <c r="A7245" s="1" t="str">
        <f t="shared" si="610"/>
        <v>LARS</v>
      </c>
      <c r="B7245" s="1" t="s">
        <v>987</v>
      </c>
      <c r="C7245" s="1">
        <v>1.45562049E8</v>
      </c>
      <c r="D7245" s="1" t="s">
        <v>8</v>
      </c>
      <c r="E7245" s="1">
        <v>24.0</v>
      </c>
      <c r="F7245" s="1" t="s">
        <v>7259</v>
      </c>
      <c r="G7245" s="1">
        <v>0.185521967481</v>
      </c>
    </row>
    <row r="7246" ht="15.75" customHeight="1">
      <c r="A7246" s="1" t="str">
        <f t="shared" si="610"/>
        <v>LARS</v>
      </c>
      <c r="B7246" s="1" t="s">
        <v>987</v>
      </c>
      <c r="C7246" s="1">
        <v>1.45562129E8</v>
      </c>
      <c r="D7246" s="1" t="s">
        <v>8</v>
      </c>
      <c r="E7246" s="1">
        <v>25.0</v>
      </c>
      <c r="F7246" s="1" t="s">
        <v>7260</v>
      </c>
      <c r="G7246" s="1">
        <v>-0.093911716528</v>
      </c>
    </row>
    <row r="7247" ht="15.75" customHeight="1">
      <c r="A7247" s="1" t="str">
        <f t="shared" si="610"/>
        <v>LARS</v>
      </c>
      <c r="B7247" s="1" t="s">
        <v>987</v>
      </c>
      <c r="C7247" s="1">
        <v>1.45562114E8</v>
      </c>
      <c r="D7247" s="1" t="s">
        <v>14</v>
      </c>
      <c r="E7247" s="1">
        <v>23.0</v>
      </c>
      <c r="F7247" s="1" t="s">
        <v>7261</v>
      </c>
      <c r="G7247" s="1">
        <v>0.995045418696</v>
      </c>
    </row>
    <row r="7248" ht="15.75" customHeight="1">
      <c r="A7248" s="1" t="str">
        <f t="shared" si="610"/>
        <v>LARS</v>
      </c>
      <c r="B7248" s="1" t="s">
        <v>987</v>
      </c>
      <c r="C7248" s="1">
        <v>1.45562156E8</v>
      </c>
      <c r="D7248" s="1" t="s">
        <v>8</v>
      </c>
      <c r="E7248" s="1">
        <v>24.0</v>
      </c>
      <c r="F7248" s="1" t="s">
        <v>7262</v>
      </c>
      <c r="G7248" s="1">
        <v>0.0688427402804</v>
      </c>
    </row>
    <row r="7249" ht="15.75" customHeight="1">
      <c r="A7249" s="1" t="str">
        <f t="shared" si="610"/>
        <v>LARS</v>
      </c>
      <c r="B7249" s="1" t="s">
        <v>987</v>
      </c>
      <c r="C7249" s="1">
        <v>1.45561991E8</v>
      </c>
      <c r="D7249" s="1" t="s">
        <v>8</v>
      </c>
      <c r="E7249" s="1">
        <v>24.0</v>
      </c>
      <c r="F7249" s="1" t="s">
        <v>7263</v>
      </c>
      <c r="G7249" s="1">
        <v>0.100862260409</v>
      </c>
    </row>
    <row r="7250" ht="15.75" customHeight="1">
      <c r="A7250" s="1" t="str">
        <f t="shared" si="610"/>
        <v>LARS</v>
      </c>
      <c r="B7250" s="1" t="s">
        <v>987</v>
      </c>
      <c r="C7250" s="1">
        <v>1.45561942E8</v>
      </c>
      <c r="D7250" s="1" t="s">
        <v>14</v>
      </c>
      <c r="E7250" s="1">
        <v>22.0</v>
      </c>
      <c r="F7250" s="1" t="s">
        <v>7264</v>
      </c>
      <c r="G7250" s="1">
        <v>0.204200004153</v>
      </c>
    </row>
    <row r="7251" ht="15.75" customHeight="1">
      <c r="A7251" s="1" t="str">
        <f t="shared" si="610"/>
        <v>LARS</v>
      </c>
      <c r="B7251" s="1" t="s">
        <v>987</v>
      </c>
      <c r="C7251" s="1">
        <v>1.45562183E8</v>
      </c>
      <c r="D7251" s="1" t="s">
        <v>8</v>
      </c>
      <c r="E7251" s="1">
        <v>24.0</v>
      </c>
      <c r="F7251" s="1" t="s">
        <v>7265</v>
      </c>
      <c r="G7251" s="1">
        <v>0.464234536257</v>
      </c>
    </row>
    <row r="7252" ht="15.75" customHeight="1">
      <c r="A7252" s="1" t="str">
        <f t="shared" si="610"/>
        <v>LARS</v>
      </c>
      <c r="B7252" s="1" t="s">
        <v>987</v>
      </c>
      <c r="C7252" s="1">
        <v>1.45562147E8</v>
      </c>
      <c r="D7252" s="1" t="s">
        <v>8</v>
      </c>
      <c r="E7252" s="1">
        <v>24.0</v>
      </c>
      <c r="F7252" s="1" t="s">
        <v>7266</v>
      </c>
      <c r="G7252" s="1">
        <v>-0.0207120879608</v>
      </c>
    </row>
    <row r="7253" ht="15.75" customHeight="1">
      <c r="A7253" s="1" t="str">
        <f t="shared" si="610"/>
        <v>LARS</v>
      </c>
      <c r="B7253" s="1" t="s">
        <v>987</v>
      </c>
      <c r="C7253" s="1">
        <v>1.45561989E8</v>
      </c>
      <c r="D7253" s="1" t="s">
        <v>8</v>
      </c>
      <c r="E7253" s="1">
        <v>24.0</v>
      </c>
      <c r="F7253" s="1" t="s">
        <v>7267</v>
      </c>
      <c r="G7253" s="1">
        <v>1.54072004505</v>
      </c>
    </row>
    <row r="7254" ht="15.75" customHeight="1">
      <c r="A7254" s="1" t="str">
        <f t="shared" si="610"/>
        <v>LARS</v>
      </c>
      <c r="B7254" s="1" t="s">
        <v>987</v>
      </c>
      <c r="C7254" s="1">
        <v>1.4556206E8</v>
      </c>
      <c r="D7254" s="1" t="s">
        <v>8</v>
      </c>
      <c r="E7254" s="1">
        <v>23.0</v>
      </c>
      <c r="F7254" s="1" t="s">
        <v>7268</v>
      </c>
      <c r="G7254" s="1">
        <v>0.047159411779</v>
      </c>
    </row>
    <row r="7255" ht="15.75" customHeight="1">
      <c r="A7255" s="1" t="str">
        <f t="shared" si="610"/>
        <v>LARS</v>
      </c>
      <c r="B7255" s="1" t="s">
        <v>987</v>
      </c>
      <c r="C7255" s="1">
        <v>1.45562018E8</v>
      </c>
      <c r="D7255" s="1" t="s">
        <v>14</v>
      </c>
      <c r="E7255" s="1">
        <v>24.0</v>
      </c>
      <c r="F7255" s="1" t="s">
        <v>7269</v>
      </c>
      <c r="G7255" s="1">
        <v>0.0361296636285</v>
      </c>
    </row>
    <row r="7256" ht="15.75" customHeight="1">
      <c r="A7256" s="1" t="str">
        <f t="shared" ref="A7256:A7265" si="611">"LARS2"</f>
        <v>LARS2</v>
      </c>
      <c r="B7256" s="1" t="s">
        <v>119</v>
      </c>
      <c r="C7256" s="1">
        <v>4.5430232E7</v>
      </c>
      <c r="D7256" s="1" t="s">
        <v>14</v>
      </c>
      <c r="E7256" s="1">
        <v>25.0</v>
      </c>
      <c r="F7256" s="1" t="s">
        <v>7270</v>
      </c>
      <c r="G7256" s="1">
        <v>0.0985677986496</v>
      </c>
    </row>
    <row r="7257" ht="15.75" customHeight="1">
      <c r="A7257" s="1" t="str">
        <f t="shared" si="611"/>
        <v>LARS2</v>
      </c>
      <c r="B7257" s="1" t="s">
        <v>119</v>
      </c>
      <c r="C7257" s="1">
        <v>4.5430021E7</v>
      </c>
      <c r="D7257" s="1" t="s">
        <v>8</v>
      </c>
      <c r="E7257" s="1">
        <v>24.0</v>
      </c>
      <c r="F7257" s="1" t="s">
        <v>7271</v>
      </c>
      <c r="G7257" s="1">
        <v>0.833865404198</v>
      </c>
    </row>
    <row r="7258" ht="15.75" customHeight="1">
      <c r="A7258" s="1" t="str">
        <f t="shared" si="611"/>
        <v>LARS2</v>
      </c>
      <c r="B7258" s="1" t="s">
        <v>119</v>
      </c>
      <c r="C7258" s="1">
        <v>4.5430091E7</v>
      </c>
      <c r="D7258" s="1" t="s">
        <v>8</v>
      </c>
      <c r="E7258" s="1">
        <v>24.0</v>
      </c>
      <c r="F7258" s="1" t="s">
        <v>7272</v>
      </c>
      <c r="G7258" s="1">
        <v>0.297942357277</v>
      </c>
    </row>
    <row r="7259" ht="15.75" customHeight="1">
      <c r="A7259" s="1" t="str">
        <f t="shared" si="611"/>
        <v>LARS2</v>
      </c>
      <c r="B7259" s="1" t="s">
        <v>119</v>
      </c>
      <c r="C7259" s="1">
        <v>4.5430155E7</v>
      </c>
      <c r="D7259" s="1" t="s">
        <v>8</v>
      </c>
      <c r="E7259" s="1">
        <v>24.0</v>
      </c>
      <c r="F7259" s="1" t="s">
        <v>7273</v>
      </c>
      <c r="G7259" s="1">
        <v>0.35314360672</v>
      </c>
    </row>
    <row r="7260" ht="15.75" customHeight="1">
      <c r="A7260" s="1" t="str">
        <f t="shared" si="611"/>
        <v>LARS2</v>
      </c>
      <c r="B7260" s="1" t="s">
        <v>119</v>
      </c>
      <c r="C7260" s="1">
        <v>4.5430229E7</v>
      </c>
      <c r="D7260" s="1" t="s">
        <v>8</v>
      </c>
      <c r="E7260" s="1">
        <v>24.0</v>
      </c>
      <c r="F7260" s="1" t="s">
        <v>7274</v>
      </c>
      <c r="G7260" s="1">
        <v>-0.0286943700808</v>
      </c>
    </row>
    <row r="7261" ht="15.75" customHeight="1">
      <c r="A7261" s="1" t="str">
        <f t="shared" si="611"/>
        <v>LARS2</v>
      </c>
      <c r="B7261" s="1" t="s">
        <v>119</v>
      </c>
      <c r="C7261" s="1">
        <v>4.5430125E7</v>
      </c>
      <c r="D7261" s="1" t="s">
        <v>14</v>
      </c>
      <c r="E7261" s="1">
        <v>23.0</v>
      </c>
      <c r="F7261" s="1" t="s">
        <v>7275</v>
      </c>
      <c r="G7261" s="1">
        <v>1.81299098908</v>
      </c>
    </row>
    <row r="7262" ht="15.75" customHeight="1">
      <c r="A7262" s="1" t="str">
        <f t="shared" si="611"/>
        <v>LARS2</v>
      </c>
      <c r="B7262" s="1" t="s">
        <v>119</v>
      </c>
      <c r="C7262" s="1">
        <v>4.5430188E7</v>
      </c>
      <c r="D7262" s="1" t="s">
        <v>14</v>
      </c>
      <c r="E7262" s="1">
        <v>23.0</v>
      </c>
      <c r="F7262" s="1" t="s">
        <v>7276</v>
      </c>
      <c r="G7262" s="1">
        <v>0.0438925714047</v>
      </c>
    </row>
    <row r="7263" ht="15.75" customHeight="1">
      <c r="A7263" s="1" t="str">
        <f t="shared" si="611"/>
        <v>LARS2</v>
      </c>
      <c r="B7263" s="1" t="s">
        <v>119</v>
      </c>
      <c r="C7263" s="1">
        <v>4.5430211E7</v>
      </c>
      <c r="D7263" s="1" t="s">
        <v>14</v>
      </c>
      <c r="E7263" s="1">
        <v>23.0</v>
      </c>
      <c r="F7263" s="1" t="s">
        <v>7277</v>
      </c>
      <c r="G7263" s="1">
        <v>0.0574484655983</v>
      </c>
    </row>
    <row r="7264" ht="15.75" customHeight="1">
      <c r="A7264" s="1" t="str">
        <f t="shared" si="611"/>
        <v>LARS2</v>
      </c>
      <c r="B7264" s="1" t="s">
        <v>119</v>
      </c>
      <c r="C7264" s="1">
        <v>4.5430282E7</v>
      </c>
      <c r="D7264" s="1" t="s">
        <v>14</v>
      </c>
      <c r="E7264" s="1">
        <v>25.0</v>
      </c>
      <c r="F7264" s="1" t="s">
        <v>7278</v>
      </c>
      <c r="G7264" s="1">
        <v>0.087357706419</v>
      </c>
    </row>
    <row r="7265" ht="15.75" customHeight="1">
      <c r="A7265" s="1" t="str">
        <f t="shared" si="611"/>
        <v>LARS2</v>
      </c>
      <c r="B7265" s="1" t="s">
        <v>119</v>
      </c>
      <c r="C7265" s="1">
        <v>4.543029E7</v>
      </c>
      <c r="D7265" s="1" t="s">
        <v>14</v>
      </c>
      <c r="E7265" s="1">
        <v>24.0</v>
      </c>
      <c r="F7265" s="1" t="s">
        <v>7279</v>
      </c>
      <c r="G7265" s="1">
        <v>0.268527252475</v>
      </c>
    </row>
    <row r="7266" ht="15.75" customHeight="1">
      <c r="A7266" s="1" t="str">
        <f t="shared" ref="A7266:A7279" si="612">"LAS1L"</f>
        <v>LAS1L</v>
      </c>
      <c r="B7266" s="1" t="s">
        <v>50</v>
      </c>
      <c r="C7266" s="1">
        <v>6.4754409E7</v>
      </c>
      <c r="D7266" s="1" t="s">
        <v>14</v>
      </c>
      <c r="E7266" s="1">
        <v>23.0</v>
      </c>
      <c r="F7266" s="1" t="s">
        <v>7280</v>
      </c>
      <c r="G7266" s="1">
        <v>0.543141494064</v>
      </c>
    </row>
    <row r="7267" ht="15.75" customHeight="1">
      <c r="A7267" s="1" t="str">
        <f t="shared" si="612"/>
        <v>LAS1L</v>
      </c>
      <c r="B7267" s="1" t="s">
        <v>50</v>
      </c>
      <c r="C7267" s="1">
        <v>6.4754657E7</v>
      </c>
      <c r="D7267" s="1" t="s">
        <v>8</v>
      </c>
      <c r="E7267" s="1">
        <v>23.0</v>
      </c>
      <c r="F7267" s="1" t="s">
        <v>7281</v>
      </c>
      <c r="G7267" s="1">
        <v>1.10517811562</v>
      </c>
    </row>
    <row r="7268" ht="15.75" customHeight="1">
      <c r="A7268" s="1" t="str">
        <f t="shared" si="612"/>
        <v>LAS1L</v>
      </c>
      <c r="B7268" s="1" t="s">
        <v>50</v>
      </c>
      <c r="C7268" s="1">
        <v>6.4754578E7</v>
      </c>
      <c r="D7268" s="1" t="s">
        <v>8</v>
      </c>
      <c r="E7268" s="1">
        <v>24.0</v>
      </c>
      <c r="F7268" s="1" t="s">
        <v>7282</v>
      </c>
      <c r="G7268" s="1">
        <v>0.717083271068</v>
      </c>
    </row>
    <row r="7269" ht="15.75" customHeight="1">
      <c r="A7269" s="1" t="str">
        <f t="shared" si="612"/>
        <v>LAS1L</v>
      </c>
      <c r="B7269" s="1" t="s">
        <v>50</v>
      </c>
      <c r="C7269" s="1">
        <v>6.4754483E7</v>
      </c>
      <c r="D7269" s="1" t="s">
        <v>8</v>
      </c>
      <c r="E7269" s="1">
        <v>24.0</v>
      </c>
      <c r="F7269" s="1" t="s">
        <v>7283</v>
      </c>
      <c r="G7269" s="1">
        <v>0.159054842076</v>
      </c>
    </row>
    <row r="7270" ht="15.75" customHeight="1">
      <c r="A7270" s="1" t="str">
        <f t="shared" si="612"/>
        <v>LAS1L</v>
      </c>
      <c r="B7270" s="1" t="s">
        <v>50</v>
      </c>
      <c r="C7270" s="1">
        <v>6.4754586E7</v>
      </c>
      <c r="D7270" s="1" t="s">
        <v>8</v>
      </c>
      <c r="E7270" s="1">
        <v>24.0</v>
      </c>
      <c r="F7270" s="1" t="s">
        <v>7284</v>
      </c>
      <c r="G7270" s="1">
        <v>0.121426569638</v>
      </c>
    </row>
    <row r="7271" ht="15.75" customHeight="1">
      <c r="A7271" s="1" t="str">
        <f t="shared" si="612"/>
        <v>LAS1L</v>
      </c>
      <c r="B7271" s="1" t="s">
        <v>50</v>
      </c>
      <c r="C7271" s="1">
        <v>6.4754367E7</v>
      </c>
      <c r="D7271" s="1" t="s">
        <v>8</v>
      </c>
      <c r="E7271" s="1">
        <v>22.0</v>
      </c>
      <c r="F7271" s="1" t="s">
        <v>7285</v>
      </c>
      <c r="G7271" s="1">
        <v>0.168984987713</v>
      </c>
    </row>
    <row r="7272" ht="15.75" customHeight="1">
      <c r="A7272" s="1" t="str">
        <f t="shared" si="612"/>
        <v>LAS1L</v>
      </c>
      <c r="B7272" s="1" t="s">
        <v>50</v>
      </c>
      <c r="C7272" s="1">
        <v>6.4754341E7</v>
      </c>
      <c r="D7272" s="1" t="s">
        <v>8</v>
      </c>
      <c r="E7272" s="1">
        <v>24.0</v>
      </c>
      <c r="F7272" s="1" t="s">
        <v>7286</v>
      </c>
      <c r="G7272" s="1">
        <v>0.0323095171174</v>
      </c>
    </row>
    <row r="7273" ht="15.75" customHeight="1">
      <c r="A7273" s="1" t="str">
        <f t="shared" si="612"/>
        <v>LAS1L</v>
      </c>
      <c r="B7273" s="1" t="s">
        <v>50</v>
      </c>
      <c r="C7273" s="1">
        <v>6.4754439E7</v>
      </c>
      <c r="D7273" s="1" t="s">
        <v>14</v>
      </c>
      <c r="E7273" s="1">
        <v>22.0</v>
      </c>
      <c r="F7273" s="1" t="s">
        <v>7287</v>
      </c>
      <c r="G7273" s="1">
        <v>0.427695133415</v>
      </c>
    </row>
    <row r="7274" ht="15.75" customHeight="1">
      <c r="A7274" s="1" t="str">
        <f t="shared" si="612"/>
        <v>LAS1L</v>
      </c>
      <c r="B7274" s="1" t="s">
        <v>50</v>
      </c>
      <c r="C7274" s="1">
        <v>6.4754367E7</v>
      </c>
      <c r="D7274" s="1" t="s">
        <v>8</v>
      </c>
      <c r="E7274" s="1">
        <v>24.0</v>
      </c>
      <c r="F7274" s="1" t="s">
        <v>7288</v>
      </c>
      <c r="G7274" s="1">
        <v>0.699426831682</v>
      </c>
    </row>
    <row r="7275" ht="15.75" customHeight="1">
      <c r="A7275" s="1" t="str">
        <f t="shared" si="612"/>
        <v>LAS1L</v>
      </c>
      <c r="B7275" s="1" t="s">
        <v>50</v>
      </c>
      <c r="C7275" s="1">
        <v>6.4754372E7</v>
      </c>
      <c r="D7275" s="1" t="s">
        <v>8</v>
      </c>
      <c r="E7275" s="1">
        <v>24.0</v>
      </c>
      <c r="F7275" s="1" t="s">
        <v>7289</v>
      </c>
      <c r="G7275" s="1">
        <v>0.503072644435</v>
      </c>
    </row>
    <row r="7276" ht="15.75" customHeight="1">
      <c r="A7276" s="1" t="str">
        <f t="shared" si="612"/>
        <v>LAS1L</v>
      </c>
      <c r="B7276" s="1" t="s">
        <v>50</v>
      </c>
      <c r="C7276" s="1">
        <v>6.4754612E7</v>
      </c>
      <c r="D7276" s="1" t="s">
        <v>14</v>
      </c>
      <c r="E7276" s="1">
        <v>23.0</v>
      </c>
      <c r="F7276" s="1" t="s">
        <v>7290</v>
      </c>
      <c r="G7276" s="1">
        <v>1.17773861331</v>
      </c>
    </row>
    <row r="7277" ht="15.75" customHeight="1">
      <c r="A7277" s="1" t="str">
        <f t="shared" si="612"/>
        <v>LAS1L</v>
      </c>
      <c r="B7277" s="1" t="s">
        <v>50</v>
      </c>
      <c r="C7277" s="1">
        <v>6.4754566E7</v>
      </c>
      <c r="D7277" s="1" t="s">
        <v>8</v>
      </c>
      <c r="E7277" s="1">
        <v>24.0</v>
      </c>
      <c r="F7277" s="1" t="s">
        <v>7291</v>
      </c>
      <c r="G7277" s="1">
        <v>0.155004915824</v>
      </c>
    </row>
    <row r="7278" ht="15.75" customHeight="1">
      <c r="A7278" s="1" t="str">
        <f t="shared" si="612"/>
        <v>LAS1L</v>
      </c>
      <c r="B7278" s="1" t="s">
        <v>50</v>
      </c>
      <c r="C7278" s="1">
        <v>6.4754499E7</v>
      </c>
      <c r="D7278" s="1" t="s">
        <v>8</v>
      </c>
      <c r="E7278" s="1">
        <v>24.0</v>
      </c>
      <c r="F7278" s="1" t="s">
        <v>7292</v>
      </c>
      <c r="G7278" s="1">
        <v>0.439205233232</v>
      </c>
    </row>
    <row r="7279" ht="15.75" customHeight="1">
      <c r="A7279" s="1" t="str">
        <f t="shared" si="612"/>
        <v>LAS1L</v>
      </c>
      <c r="B7279" s="1" t="s">
        <v>50</v>
      </c>
      <c r="C7279" s="1">
        <v>6.4754505E7</v>
      </c>
      <c r="D7279" s="1" t="s">
        <v>8</v>
      </c>
      <c r="E7279" s="1">
        <v>23.0</v>
      </c>
      <c r="F7279" s="1" t="s">
        <v>7293</v>
      </c>
      <c r="G7279" s="1">
        <v>0.182108302263</v>
      </c>
    </row>
    <row r="7280" ht="15.75" customHeight="1">
      <c r="A7280" s="1" t="str">
        <f t="shared" ref="A7280:A7289" si="613">"LDB1"</f>
        <v>LDB1</v>
      </c>
      <c r="B7280" s="1" t="s">
        <v>176</v>
      </c>
      <c r="C7280" s="1">
        <v>1.03874617E8</v>
      </c>
      <c r="D7280" s="1" t="s">
        <v>14</v>
      </c>
      <c r="E7280" s="1">
        <v>24.0</v>
      </c>
      <c r="F7280" s="1" t="s">
        <v>7294</v>
      </c>
      <c r="G7280" s="1">
        <v>0.0208228759438</v>
      </c>
    </row>
    <row r="7281" ht="15.75" customHeight="1">
      <c r="A7281" s="1" t="str">
        <f t="shared" si="613"/>
        <v>LDB1</v>
      </c>
      <c r="B7281" s="1" t="s">
        <v>176</v>
      </c>
      <c r="C7281" s="1">
        <v>1.03874451E8</v>
      </c>
      <c r="D7281" s="1" t="s">
        <v>14</v>
      </c>
      <c r="E7281" s="1">
        <v>24.0</v>
      </c>
      <c r="F7281" s="1" t="s">
        <v>7295</v>
      </c>
      <c r="G7281" s="1">
        <v>-0.0387550237042</v>
      </c>
    </row>
    <row r="7282" ht="15.75" customHeight="1">
      <c r="A7282" s="1" t="str">
        <f t="shared" si="613"/>
        <v>LDB1</v>
      </c>
      <c r="B7282" s="1" t="s">
        <v>176</v>
      </c>
      <c r="C7282" s="1">
        <v>1.03874432E8</v>
      </c>
      <c r="D7282" s="1" t="s">
        <v>14</v>
      </c>
      <c r="E7282" s="1">
        <v>25.0</v>
      </c>
      <c r="F7282" s="1" t="s">
        <v>7296</v>
      </c>
      <c r="G7282" s="1">
        <v>0.0289432858949</v>
      </c>
    </row>
    <row r="7283" ht="15.75" customHeight="1">
      <c r="A7283" s="1" t="str">
        <f t="shared" si="613"/>
        <v>LDB1</v>
      </c>
      <c r="B7283" s="1" t="s">
        <v>176</v>
      </c>
      <c r="C7283" s="1">
        <v>1.03874726E8</v>
      </c>
      <c r="D7283" s="1" t="s">
        <v>8</v>
      </c>
      <c r="E7283" s="1">
        <v>24.0</v>
      </c>
      <c r="F7283" s="1" t="s">
        <v>7297</v>
      </c>
      <c r="G7283" s="1">
        <v>1.14245418525</v>
      </c>
    </row>
    <row r="7284" ht="15.75" customHeight="1">
      <c r="A7284" s="1" t="str">
        <f t="shared" si="613"/>
        <v>LDB1</v>
      </c>
      <c r="B7284" s="1" t="s">
        <v>176</v>
      </c>
      <c r="C7284" s="1">
        <v>1.03874679E8</v>
      </c>
      <c r="D7284" s="1" t="s">
        <v>8</v>
      </c>
      <c r="E7284" s="1">
        <v>24.0</v>
      </c>
      <c r="F7284" s="1" t="s">
        <v>7298</v>
      </c>
      <c r="G7284" s="1">
        <v>1.22832702237</v>
      </c>
    </row>
    <row r="7285" ht="15.75" customHeight="1">
      <c r="A7285" s="1" t="str">
        <f t="shared" si="613"/>
        <v>LDB1</v>
      </c>
      <c r="B7285" s="1" t="s">
        <v>176</v>
      </c>
      <c r="C7285" s="1">
        <v>1.03874588E8</v>
      </c>
      <c r="D7285" s="1" t="s">
        <v>8</v>
      </c>
      <c r="E7285" s="1">
        <v>24.0</v>
      </c>
      <c r="F7285" s="1" t="s">
        <v>7299</v>
      </c>
      <c r="G7285" s="1">
        <v>0.014960158877</v>
      </c>
    </row>
    <row r="7286" ht="15.75" customHeight="1">
      <c r="A7286" s="1" t="str">
        <f t="shared" si="613"/>
        <v>LDB1</v>
      </c>
      <c r="B7286" s="1" t="s">
        <v>176</v>
      </c>
      <c r="C7286" s="1">
        <v>1.03874574E8</v>
      </c>
      <c r="D7286" s="1" t="s">
        <v>8</v>
      </c>
      <c r="E7286" s="1">
        <v>25.0</v>
      </c>
      <c r="F7286" s="1" t="s">
        <v>7300</v>
      </c>
      <c r="G7286" s="1">
        <v>0.269718190648</v>
      </c>
    </row>
    <row r="7287" ht="15.75" customHeight="1">
      <c r="A7287" s="1" t="str">
        <f t="shared" si="613"/>
        <v>LDB1</v>
      </c>
      <c r="B7287" s="1" t="s">
        <v>176</v>
      </c>
      <c r="C7287" s="1">
        <v>1.03874542E8</v>
      </c>
      <c r="D7287" s="1" t="s">
        <v>8</v>
      </c>
      <c r="E7287" s="1">
        <v>25.0</v>
      </c>
      <c r="F7287" s="1" t="s">
        <v>7301</v>
      </c>
      <c r="G7287" s="1">
        <v>0.629218792376</v>
      </c>
    </row>
    <row r="7288" ht="15.75" customHeight="1">
      <c r="A7288" s="1" t="str">
        <f t="shared" si="613"/>
        <v>LDB1</v>
      </c>
      <c r="B7288" s="1" t="s">
        <v>176</v>
      </c>
      <c r="C7288" s="1">
        <v>1.03874476E8</v>
      </c>
      <c r="D7288" s="1" t="s">
        <v>8</v>
      </c>
      <c r="E7288" s="1">
        <v>23.0</v>
      </c>
      <c r="F7288" s="1" t="s">
        <v>7302</v>
      </c>
      <c r="G7288" s="1">
        <v>0.460181419226</v>
      </c>
    </row>
    <row r="7289" ht="15.75" customHeight="1">
      <c r="A7289" s="1" t="str">
        <f t="shared" si="613"/>
        <v>LDB1</v>
      </c>
      <c r="B7289" s="1" t="s">
        <v>176</v>
      </c>
      <c r="C7289" s="1">
        <v>1.03874518E8</v>
      </c>
      <c r="D7289" s="1" t="s">
        <v>8</v>
      </c>
      <c r="E7289" s="1">
        <v>25.0</v>
      </c>
      <c r="F7289" s="1" t="s">
        <v>7303</v>
      </c>
      <c r="G7289" s="1">
        <v>0.493510675534</v>
      </c>
    </row>
    <row r="7290" ht="15.75" customHeight="1">
      <c r="A7290" s="1" t="str">
        <f t="shared" ref="A7290:A7299" si="614">"LEO1"</f>
        <v>LEO1</v>
      </c>
      <c r="B7290" s="1" t="s">
        <v>425</v>
      </c>
      <c r="C7290" s="1">
        <v>5.2263975E7</v>
      </c>
      <c r="D7290" s="1" t="s">
        <v>14</v>
      </c>
      <c r="E7290" s="1">
        <v>24.0</v>
      </c>
      <c r="F7290" s="1" t="s">
        <v>7304</v>
      </c>
      <c r="G7290" s="1">
        <v>0.81531739978</v>
      </c>
    </row>
    <row r="7291" ht="15.75" customHeight="1">
      <c r="A7291" s="1" t="str">
        <f t="shared" si="614"/>
        <v>LEO1</v>
      </c>
      <c r="B7291" s="1" t="s">
        <v>425</v>
      </c>
      <c r="C7291" s="1">
        <v>5.2263828E7</v>
      </c>
      <c r="D7291" s="1" t="s">
        <v>14</v>
      </c>
      <c r="E7291" s="1">
        <v>24.0</v>
      </c>
      <c r="F7291" s="1" t="s">
        <v>7305</v>
      </c>
      <c r="G7291" s="1">
        <v>0.133441750599</v>
      </c>
    </row>
    <row r="7292" ht="15.75" customHeight="1">
      <c r="A7292" s="1" t="str">
        <f t="shared" si="614"/>
        <v>LEO1</v>
      </c>
      <c r="B7292" s="1" t="s">
        <v>425</v>
      </c>
      <c r="C7292" s="1">
        <v>5.2263759E7</v>
      </c>
      <c r="D7292" s="1" t="s">
        <v>14</v>
      </c>
      <c r="E7292" s="1">
        <v>24.0</v>
      </c>
      <c r="F7292" s="1" t="s">
        <v>7306</v>
      </c>
      <c r="G7292" s="1">
        <v>0.24936298555</v>
      </c>
    </row>
    <row r="7293" ht="15.75" customHeight="1">
      <c r="A7293" s="1" t="str">
        <f t="shared" si="614"/>
        <v>LEO1</v>
      </c>
      <c r="B7293" s="1" t="s">
        <v>425</v>
      </c>
      <c r="C7293" s="1">
        <v>5.2263929E7</v>
      </c>
      <c r="D7293" s="1" t="s">
        <v>8</v>
      </c>
      <c r="E7293" s="1">
        <v>23.0</v>
      </c>
      <c r="F7293" s="1" t="s">
        <v>7307</v>
      </c>
      <c r="G7293" s="1">
        <v>0.74980059981</v>
      </c>
    </row>
    <row r="7294" ht="15.75" customHeight="1">
      <c r="A7294" s="1" t="str">
        <f t="shared" si="614"/>
        <v>LEO1</v>
      </c>
      <c r="B7294" s="1" t="s">
        <v>425</v>
      </c>
      <c r="C7294" s="1">
        <v>5.2263871E7</v>
      </c>
      <c r="D7294" s="1" t="s">
        <v>8</v>
      </c>
      <c r="E7294" s="1">
        <v>23.0</v>
      </c>
      <c r="F7294" s="1" t="s">
        <v>7308</v>
      </c>
      <c r="G7294" s="1">
        <v>0.0233944235623</v>
      </c>
    </row>
    <row r="7295" ht="15.75" customHeight="1">
      <c r="A7295" s="1" t="str">
        <f t="shared" si="614"/>
        <v>LEO1</v>
      </c>
      <c r="B7295" s="1" t="s">
        <v>425</v>
      </c>
      <c r="C7295" s="1">
        <v>5.2263831E7</v>
      </c>
      <c r="D7295" s="1" t="s">
        <v>8</v>
      </c>
      <c r="E7295" s="1">
        <v>24.0</v>
      </c>
      <c r="F7295" s="1" t="s">
        <v>7309</v>
      </c>
      <c r="G7295" s="1">
        <v>0.0355737359681</v>
      </c>
    </row>
    <row r="7296" ht="15.75" customHeight="1">
      <c r="A7296" s="1" t="str">
        <f t="shared" si="614"/>
        <v>LEO1</v>
      </c>
      <c r="B7296" s="1" t="s">
        <v>425</v>
      </c>
      <c r="C7296" s="1">
        <v>5.2263812E7</v>
      </c>
      <c r="D7296" s="1" t="s">
        <v>8</v>
      </c>
      <c r="E7296" s="1">
        <v>24.0</v>
      </c>
      <c r="F7296" s="1" t="s">
        <v>7310</v>
      </c>
      <c r="G7296" s="1">
        <v>0.176793436304</v>
      </c>
    </row>
    <row r="7297" ht="15.75" customHeight="1">
      <c r="A7297" s="1" t="str">
        <f t="shared" si="614"/>
        <v>LEO1</v>
      </c>
      <c r="B7297" s="1" t="s">
        <v>425</v>
      </c>
      <c r="C7297" s="1">
        <v>5.2263963E7</v>
      </c>
      <c r="D7297" s="1" t="s">
        <v>8</v>
      </c>
      <c r="E7297" s="1">
        <v>24.0</v>
      </c>
      <c r="F7297" s="1" t="s">
        <v>7311</v>
      </c>
      <c r="G7297" s="1">
        <v>1.43488200041</v>
      </c>
    </row>
    <row r="7298" ht="15.75" customHeight="1">
      <c r="A7298" s="1" t="str">
        <f t="shared" si="614"/>
        <v>LEO1</v>
      </c>
      <c r="B7298" s="1" t="s">
        <v>425</v>
      </c>
      <c r="C7298" s="1">
        <v>5.226379E7</v>
      </c>
      <c r="D7298" s="1" t="s">
        <v>8</v>
      </c>
      <c r="E7298" s="1">
        <v>24.0</v>
      </c>
      <c r="F7298" s="1" t="s">
        <v>7312</v>
      </c>
      <c r="G7298" s="1">
        <v>0.133644170894</v>
      </c>
    </row>
    <row r="7299" ht="15.75" customHeight="1">
      <c r="A7299" s="1" t="str">
        <f t="shared" si="614"/>
        <v>LEO1</v>
      </c>
      <c r="B7299" s="1" t="s">
        <v>425</v>
      </c>
      <c r="C7299" s="1">
        <v>5.2263723E7</v>
      </c>
      <c r="D7299" s="1" t="s">
        <v>8</v>
      </c>
      <c r="E7299" s="1">
        <v>24.0</v>
      </c>
      <c r="F7299" s="1" t="s">
        <v>7313</v>
      </c>
      <c r="G7299" s="1">
        <v>0.0666809145374</v>
      </c>
    </row>
    <row r="7300" ht="15.75" customHeight="1">
      <c r="A7300" s="1" t="str">
        <f t="shared" ref="A7300:A7309" si="615">"LETM1"</f>
        <v>LETM1</v>
      </c>
      <c r="B7300" s="1" t="s">
        <v>87</v>
      </c>
      <c r="C7300" s="1">
        <v>1857751.0</v>
      </c>
      <c r="D7300" s="1" t="s">
        <v>8</v>
      </c>
      <c r="E7300" s="1">
        <v>24.0</v>
      </c>
      <c r="F7300" s="1" t="s">
        <v>7314</v>
      </c>
      <c r="G7300" s="1">
        <v>0.0137814819014</v>
      </c>
    </row>
    <row r="7301" ht="15.75" customHeight="1">
      <c r="A7301" s="1" t="str">
        <f t="shared" si="615"/>
        <v>LETM1</v>
      </c>
      <c r="B7301" s="1" t="s">
        <v>87</v>
      </c>
      <c r="C7301" s="1">
        <v>1857970.0</v>
      </c>
      <c r="D7301" s="1" t="s">
        <v>14</v>
      </c>
      <c r="E7301" s="1">
        <v>24.0</v>
      </c>
      <c r="F7301" s="1" t="s">
        <v>7315</v>
      </c>
      <c r="G7301" s="1">
        <v>0.0420019354473</v>
      </c>
    </row>
    <row r="7302" ht="15.75" customHeight="1">
      <c r="A7302" s="1" t="str">
        <f t="shared" si="615"/>
        <v>LETM1</v>
      </c>
      <c r="B7302" s="1" t="s">
        <v>87</v>
      </c>
      <c r="C7302" s="1">
        <v>1857880.0</v>
      </c>
      <c r="D7302" s="1" t="s">
        <v>14</v>
      </c>
      <c r="E7302" s="1">
        <v>23.0</v>
      </c>
      <c r="F7302" s="1" t="s">
        <v>7316</v>
      </c>
      <c r="G7302" s="1">
        <v>0.05565225276</v>
      </c>
    </row>
    <row r="7303" ht="15.75" customHeight="1">
      <c r="A7303" s="1" t="str">
        <f t="shared" si="615"/>
        <v>LETM1</v>
      </c>
      <c r="B7303" s="1" t="s">
        <v>87</v>
      </c>
      <c r="C7303" s="1">
        <v>1857858.0</v>
      </c>
      <c r="D7303" s="1" t="s">
        <v>14</v>
      </c>
      <c r="E7303" s="1">
        <v>24.0</v>
      </c>
      <c r="F7303" s="1" t="s">
        <v>7317</v>
      </c>
      <c r="G7303" s="1">
        <v>1.0351175702</v>
      </c>
    </row>
    <row r="7304" ht="15.75" customHeight="1">
      <c r="A7304" s="1" t="str">
        <f t="shared" si="615"/>
        <v>LETM1</v>
      </c>
      <c r="B7304" s="1" t="s">
        <v>87</v>
      </c>
      <c r="C7304" s="1">
        <v>1857835.0</v>
      </c>
      <c r="D7304" s="1" t="s">
        <v>14</v>
      </c>
      <c r="E7304" s="1">
        <v>24.0</v>
      </c>
      <c r="F7304" s="1" t="s">
        <v>7318</v>
      </c>
      <c r="G7304" s="1">
        <v>1.77915355263</v>
      </c>
    </row>
    <row r="7305" ht="15.75" customHeight="1">
      <c r="A7305" s="1" t="str">
        <f t="shared" si="615"/>
        <v>LETM1</v>
      </c>
      <c r="B7305" s="1" t="s">
        <v>87</v>
      </c>
      <c r="C7305" s="1">
        <v>1857801.0</v>
      </c>
      <c r="D7305" s="1" t="s">
        <v>14</v>
      </c>
      <c r="E7305" s="1">
        <v>23.0</v>
      </c>
      <c r="F7305" s="1" t="s">
        <v>7319</v>
      </c>
      <c r="G7305" s="1">
        <v>0.0242421125565</v>
      </c>
    </row>
    <row r="7306" ht="15.75" customHeight="1">
      <c r="A7306" s="1" t="str">
        <f t="shared" si="615"/>
        <v>LETM1</v>
      </c>
      <c r="B7306" s="1" t="s">
        <v>87</v>
      </c>
      <c r="C7306" s="1">
        <v>1857992.0</v>
      </c>
      <c r="D7306" s="1" t="s">
        <v>8</v>
      </c>
      <c r="E7306" s="1">
        <v>24.0</v>
      </c>
      <c r="F7306" s="1" t="s">
        <v>7320</v>
      </c>
      <c r="G7306" s="1">
        <v>0.0384831844053</v>
      </c>
    </row>
    <row r="7307" ht="15.75" customHeight="1">
      <c r="A7307" s="1" t="str">
        <f t="shared" si="615"/>
        <v>LETM1</v>
      </c>
      <c r="B7307" s="1" t="s">
        <v>87</v>
      </c>
      <c r="C7307" s="1">
        <v>1857746.0</v>
      </c>
      <c r="D7307" s="1" t="s">
        <v>8</v>
      </c>
      <c r="E7307" s="1">
        <v>24.0</v>
      </c>
      <c r="F7307" s="1" t="s">
        <v>7321</v>
      </c>
      <c r="G7307" s="1">
        <v>0.150069233418</v>
      </c>
    </row>
    <row r="7308" ht="15.75" customHeight="1">
      <c r="A7308" s="1" t="str">
        <f t="shared" si="615"/>
        <v>LETM1</v>
      </c>
      <c r="B7308" s="1" t="s">
        <v>87</v>
      </c>
      <c r="C7308" s="1">
        <v>1857904.0</v>
      </c>
      <c r="D7308" s="1" t="s">
        <v>8</v>
      </c>
      <c r="E7308" s="1">
        <v>24.0</v>
      </c>
      <c r="F7308" s="1" t="s">
        <v>7322</v>
      </c>
      <c r="G7308" s="1">
        <v>0.124701105029</v>
      </c>
    </row>
    <row r="7309" ht="15.75" customHeight="1">
      <c r="A7309" s="1" t="str">
        <f t="shared" si="615"/>
        <v>LETM1</v>
      </c>
      <c r="B7309" s="1" t="s">
        <v>87</v>
      </c>
      <c r="C7309" s="1">
        <v>1857772.0</v>
      </c>
      <c r="D7309" s="1" t="s">
        <v>8</v>
      </c>
      <c r="E7309" s="1">
        <v>24.0</v>
      </c>
      <c r="F7309" s="1" t="s">
        <v>7323</v>
      </c>
      <c r="G7309" s="1">
        <v>0.18572887717</v>
      </c>
    </row>
    <row r="7310" ht="15.75" customHeight="1">
      <c r="A7310" s="1" t="str">
        <f t="shared" ref="A7310:A7325" si="616">"LIAS"</f>
        <v>LIAS</v>
      </c>
      <c r="B7310" s="1" t="s">
        <v>87</v>
      </c>
      <c r="C7310" s="1">
        <v>3.9460861E7</v>
      </c>
      <c r="D7310" s="1" t="s">
        <v>14</v>
      </c>
      <c r="E7310" s="1">
        <v>23.0</v>
      </c>
      <c r="F7310" s="1" t="s">
        <v>7324</v>
      </c>
      <c r="G7310" s="1">
        <v>0.0464292339705</v>
      </c>
    </row>
    <row r="7311" ht="15.75" customHeight="1">
      <c r="A7311" s="1" t="str">
        <f t="shared" si="616"/>
        <v>LIAS</v>
      </c>
      <c r="B7311" s="1" t="s">
        <v>87</v>
      </c>
      <c r="C7311" s="1">
        <v>3.9460754E7</v>
      </c>
      <c r="D7311" s="1" t="s">
        <v>14</v>
      </c>
      <c r="E7311" s="1">
        <v>24.0</v>
      </c>
      <c r="F7311" s="1" t="s">
        <v>7325</v>
      </c>
      <c r="G7311" s="1">
        <v>0.189518719689</v>
      </c>
    </row>
    <row r="7312" ht="15.75" customHeight="1">
      <c r="A7312" s="1" t="str">
        <f t="shared" si="616"/>
        <v>LIAS</v>
      </c>
      <c r="B7312" s="1" t="s">
        <v>87</v>
      </c>
      <c r="C7312" s="1">
        <v>3.9460674E7</v>
      </c>
      <c r="D7312" s="1" t="s">
        <v>8</v>
      </c>
      <c r="E7312" s="1">
        <v>23.0</v>
      </c>
      <c r="F7312" s="1" t="s">
        <v>7326</v>
      </c>
      <c r="G7312" s="1">
        <v>0.171755544615</v>
      </c>
    </row>
    <row r="7313" ht="15.75" customHeight="1">
      <c r="A7313" s="1" t="str">
        <f t="shared" si="616"/>
        <v>LIAS</v>
      </c>
      <c r="B7313" s="1" t="s">
        <v>87</v>
      </c>
      <c r="C7313" s="1">
        <v>3.9460685E7</v>
      </c>
      <c r="D7313" s="1" t="s">
        <v>8</v>
      </c>
      <c r="E7313" s="1">
        <v>24.0</v>
      </c>
      <c r="F7313" s="1" t="s">
        <v>7327</v>
      </c>
      <c r="G7313" s="1">
        <v>1.13034949736</v>
      </c>
    </row>
    <row r="7314" ht="15.75" customHeight="1">
      <c r="A7314" s="1" t="str">
        <f t="shared" si="616"/>
        <v>LIAS</v>
      </c>
      <c r="B7314" s="1" t="s">
        <v>87</v>
      </c>
      <c r="C7314" s="1">
        <v>3.9460825E7</v>
      </c>
      <c r="D7314" s="1" t="s">
        <v>8</v>
      </c>
      <c r="E7314" s="1">
        <v>24.0</v>
      </c>
      <c r="F7314" s="1" t="s">
        <v>7328</v>
      </c>
      <c r="G7314" s="1">
        <v>0.118477956499</v>
      </c>
    </row>
    <row r="7315" ht="15.75" customHeight="1">
      <c r="A7315" s="1" t="str">
        <f t="shared" si="616"/>
        <v>LIAS</v>
      </c>
      <c r="B7315" s="1" t="s">
        <v>87</v>
      </c>
      <c r="C7315" s="1">
        <v>3.9460777E7</v>
      </c>
      <c r="D7315" s="1" t="s">
        <v>8</v>
      </c>
      <c r="E7315" s="1">
        <v>23.0</v>
      </c>
      <c r="F7315" s="1" t="s">
        <v>7329</v>
      </c>
      <c r="G7315" s="1">
        <v>0.158954483737</v>
      </c>
    </row>
    <row r="7316" ht="15.75" customHeight="1">
      <c r="A7316" s="1" t="str">
        <f t="shared" si="616"/>
        <v>LIAS</v>
      </c>
      <c r="B7316" s="1" t="s">
        <v>87</v>
      </c>
      <c r="C7316" s="1">
        <v>3.9460621E7</v>
      </c>
      <c r="D7316" s="1" t="s">
        <v>8</v>
      </c>
      <c r="E7316" s="1">
        <v>24.0</v>
      </c>
      <c r="F7316" s="1" t="s">
        <v>7330</v>
      </c>
      <c r="G7316" s="1">
        <v>-0.0928486409549</v>
      </c>
    </row>
    <row r="7317" ht="15.75" customHeight="1">
      <c r="A7317" s="1" t="str">
        <f t="shared" si="616"/>
        <v>LIAS</v>
      </c>
      <c r="B7317" s="1" t="s">
        <v>87</v>
      </c>
      <c r="C7317" s="1">
        <v>3.9460685E7</v>
      </c>
      <c r="D7317" s="1" t="s">
        <v>8</v>
      </c>
      <c r="E7317" s="1">
        <v>23.0</v>
      </c>
      <c r="F7317" s="1" t="s">
        <v>7331</v>
      </c>
      <c r="G7317" s="1">
        <v>1.01519326336</v>
      </c>
    </row>
    <row r="7318" ht="15.75" customHeight="1">
      <c r="A7318" s="1" t="str">
        <f t="shared" si="616"/>
        <v>LIAS</v>
      </c>
      <c r="B7318" s="1" t="s">
        <v>87</v>
      </c>
      <c r="C7318" s="1">
        <v>3.9460734E7</v>
      </c>
      <c r="D7318" s="1" t="s">
        <v>14</v>
      </c>
      <c r="E7318" s="1">
        <v>23.0</v>
      </c>
      <c r="F7318" s="1" t="s">
        <v>7332</v>
      </c>
      <c r="G7318" s="1">
        <v>0.463244043069</v>
      </c>
    </row>
    <row r="7319" ht="15.75" customHeight="1">
      <c r="A7319" s="1" t="str">
        <f t="shared" si="616"/>
        <v>LIAS</v>
      </c>
      <c r="B7319" s="1" t="s">
        <v>87</v>
      </c>
      <c r="C7319" s="1">
        <v>3.9460657E7</v>
      </c>
      <c r="D7319" s="1" t="s">
        <v>14</v>
      </c>
      <c r="E7319" s="1">
        <v>23.0</v>
      </c>
      <c r="F7319" s="1" t="s">
        <v>7333</v>
      </c>
      <c r="G7319" s="1">
        <v>0.0635433202964</v>
      </c>
    </row>
    <row r="7320" ht="15.75" customHeight="1">
      <c r="A7320" s="1" t="str">
        <f t="shared" si="616"/>
        <v>LIAS</v>
      </c>
      <c r="B7320" s="1" t="s">
        <v>87</v>
      </c>
      <c r="C7320" s="1">
        <v>3.9460755E7</v>
      </c>
      <c r="D7320" s="1" t="s">
        <v>14</v>
      </c>
      <c r="E7320" s="1">
        <v>23.0</v>
      </c>
      <c r="F7320" s="1" t="s">
        <v>7334</v>
      </c>
      <c r="G7320" s="1">
        <v>0.142194707837</v>
      </c>
    </row>
    <row r="7321" ht="15.75" customHeight="1">
      <c r="A7321" s="1" t="str">
        <f t="shared" si="616"/>
        <v>LIAS</v>
      </c>
      <c r="B7321" s="1" t="s">
        <v>87</v>
      </c>
      <c r="C7321" s="1">
        <v>3.9460781E7</v>
      </c>
      <c r="D7321" s="1" t="s">
        <v>14</v>
      </c>
      <c r="E7321" s="1">
        <v>24.0</v>
      </c>
      <c r="F7321" s="1" t="s">
        <v>7335</v>
      </c>
      <c r="G7321" s="1">
        <v>-0.0806447460828</v>
      </c>
    </row>
    <row r="7322" ht="15.75" customHeight="1">
      <c r="A7322" s="1" t="str">
        <f t="shared" si="616"/>
        <v>LIAS</v>
      </c>
      <c r="B7322" s="1" t="s">
        <v>87</v>
      </c>
      <c r="C7322" s="1">
        <v>3.9460807E7</v>
      </c>
      <c r="D7322" s="1" t="s">
        <v>14</v>
      </c>
      <c r="E7322" s="1">
        <v>24.0</v>
      </c>
      <c r="F7322" s="1" t="s">
        <v>7336</v>
      </c>
      <c r="G7322" s="1">
        <v>0.00586341421312</v>
      </c>
    </row>
    <row r="7323" ht="15.75" customHeight="1">
      <c r="A7323" s="1" t="str">
        <f t="shared" si="616"/>
        <v>LIAS</v>
      </c>
      <c r="B7323" s="1" t="s">
        <v>87</v>
      </c>
      <c r="C7323" s="1">
        <v>3.9460815E7</v>
      </c>
      <c r="D7323" s="1" t="s">
        <v>14</v>
      </c>
      <c r="E7323" s="1">
        <v>23.0</v>
      </c>
      <c r="F7323" s="1" t="s">
        <v>7337</v>
      </c>
      <c r="G7323" s="1">
        <v>0.0626892440344</v>
      </c>
    </row>
    <row r="7324" ht="15.75" customHeight="1">
      <c r="A7324" s="1" t="str">
        <f t="shared" si="616"/>
        <v>LIAS</v>
      </c>
      <c r="B7324" s="1" t="s">
        <v>87</v>
      </c>
      <c r="C7324" s="1">
        <v>3.9460679E7</v>
      </c>
      <c r="D7324" s="1" t="s">
        <v>8</v>
      </c>
      <c r="E7324" s="1">
        <v>23.0</v>
      </c>
      <c r="F7324" s="1" t="s">
        <v>7338</v>
      </c>
      <c r="G7324" s="1">
        <v>0.854457239276</v>
      </c>
    </row>
    <row r="7325" ht="15.75" customHeight="1">
      <c r="A7325" s="1" t="str">
        <f t="shared" si="616"/>
        <v>LIAS</v>
      </c>
      <c r="B7325" s="1" t="s">
        <v>87</v>
      </c>
      <c r="C7325" s="1">
        <v>3.9460725E7</v>
      </c>
      <c r="D7325" s="1" t="s">
        <v>8</v>
      </c>
      <c r="E7325" s="1">
        <v>24.0</v>
      </c>
      <c r="F7325" s="1" t="s">
        <v>7339</v>
      </c>
      <c r="G7325" s="1">
        <v>0.397288668222</v>
      </c>
    </row>
    <row r="7326" ht="15.75" customHeight="1">
      <c r="A7326" s="1" t="str">
        <f t="shared" ref="A7326:A7335" si="617">"LIN7C"</f>
        <v>LIN7C</v>
      </c>
      <c r="B7326" s="1" t="s">
        <v>328</v>
      </c>
      <c r="C7326" s="1">
        <v>2.7528146E7</v>
      </c>
      <c r="D7326" s="1" t="s">
        <v>14</v>
      </c>
      <c r="E7326" s="1">
        <v>24.0</v>
      </c>
      <c r="F7326" s="1" t="s">
        <v>7340</v>
      </c>
      <c r="G7326" s="1">
        <v>0.112529906205</v>
      </c>
    </row>
    <row r="7327" ht="15.75" customHeight="1">
      <c r="A7327" s="1" t="str">
        <f t="shared" si="617"/>
        <v>LIN7C</v>
      </c>
      <c r="B7327" s="1" t="s">
        <v>328</v>
      </c>
      <c r="C7327" s="1">
        <v>2.7528284E7</v>
      </c>
      <c r="D7327" s="1" t="s">
        <v>8</v>
      </c>
      <c r="E7327" s="1">
        <v>23.0</v>
      </c>
      <c r="F7327" s="1" t="s">
        <v>7341</v>
      </c>
      <c r="G7327" s="1">
        <v>0.491550096102</v>
      </c>
    </row>
    <row r="7328" ht="15.75" customHeight="1">
      <c r="A7328" s="1" t="str">
        <f t="shared" si="617"/>
        <v>LIN7C</v>
      </c>
      <c r="B7328" s="1" t="s">
        <v>328</v>
      </c>
      <c r="C7328" s="1">
        <v>2.7528272E7</v>
      </c>
      <c r="D7328" s="1" t="s">
        <v>8</v>
      </c>
      <c r="E7328" s="1">
        <v>24.0</v>
      </c>
      <c r="F7328" s="1" t="s">
        <v>7342</v>
      </c>
      <c r="G7328" s="1">
        <v>0.593511060672</v>
      </c>
    </row>
    <row r="7329" ht="15.75" customHeight="1">
      <c r="A7329" s="1" t="str">
        <f t="shared" si="617"/>
        <v>LIN7C</v>
      </c>
      <c r="B7329" s="1" t="s">
        <v>328</v>
      </c>
      <c r="C7329" s="1">
        <v>2.7528261E7</v>
      </c>
      <c r="D7329" s="1" t="s">
        <v>8</v>
      </c>
      <c r="E7329" s="1">
        <v>23.0</v>
      </c>
      <c r="F7329" s="1" t="s">
        <v>7343</v>
      </c>
      <c r="G7329" s="1">
        <v>1.68312196095</v>
      </c>
    </row>
    <row r="7330" ht="15.75" customHeight="1">
      <c r="A7330" s="1" t="str">
        <f t="shared" si="617"/>
        <v>LIN7C</v>
      </c>
      <c r="B7330" s="1" t="s">
        <v>328</v>
      </c>
      <c r="C7330" s="1">
        <v>2.7528238E7</v>
      </c>
      <c r="D7330" s="1" t="s">
        <v>8</v>
      </c>
      <c r="E7330" s="1">
        <v>24.0</v>
      </c>
      <c r="F7330" s="1" t="s">
        <v>7344</v>
      </c>
      <c r="G7330" s="1">
        <v>0.526291878915</v>
      </c>
    </row>
    <row r="7331" ht="15.75" customHeight="1">
      <c r="A7331" s="1" t="str">
        <f t="shared" si="617"/>
        <v>LIN7C</v>
      </c>
      <c r="B7331" s="1" t="s">
        <v>328</v>
      </c>
      <c r="C7331" s="1">
        <v>2.7528223E7</v>
      </c>
      <c r="D7331" s="1" t="s">
        <v>8</v>
      </c>
      <c r="E7331" s="1">
        <v>24.0</v>
      </c>
      <c r="F7331" s="1" t="s">
        <v>7345</v>
      </c>
      <c r="G7331" s="1">
        <v>0.723366978374</v>
      </c>
    </row>
    <row r="7332" ht="15.75" customHeight="1">
      <c r="A7332" s="1" t="str">
        <f t="shared" si="617"/>
        <v>LIN7C</v>
      </c>
      <c r="B7332" s="1" t="s">
        <v>328</v>
      </c>
      <c r="C7332" s="1">
        <v>2.7528168E7</v>
      </c>
      <c r="D7332" s="1" t="s">
        <v>14</v>
      </c>
      <c r="E7332" s="1">
        <v>24.0</v>
      </c>
      <c r="F7332" s="1" t="s">
        <v>7346</v>
      </c>
      <c r="G7332" s="1">
        <v>0.139966323992</v>
      </c>
    </row>
    <row r="7333" ht="15.75" customHeight="1">
      <c r="A7333" s="1" t="str">
        <f t="shared" si="617"/>
        <v>LIN7C</v>
      </c>
      <c r="B7333" s="1" t="s">
        <v>328</v>
      </c>
      <c r="C7333" s="1">
        <v>2.7528091E7</v>
      </c>
      <c r="D7333" s="1" t="s">
        <v>8</v>
      </c>
      <c r="E7333" s="1">
        <v>22.0</v>
      </c>
      <c r="F7333" s="1" t="s">
        <v>7347</v>
      </c>
      <c r="G7333" s="1">
        <v>0.395411368544</v>
      </c>
    </row>
    <row r="7334" ht="15.75" customHeight="1">
      <c r="A7334" s="1" t="str">
        <f t="shared" si="617"/>
        <v>LIN7C</v>
      </c>
      <c r="B7334" s="1" t="s">
        <v>328</v>
      </c>
      <c r="C7334" s="1">
        <v>2.7528196E7</v>
      </c>
      <c r="D7334" s="1" t="s">
        <v>8</v>
      </c>
      <c r="E7334" s="1">
        <v>23.0</v>
      </c>
      <c r="F7334" s="1" t="s">
        <v>7348</v>
      </c>
      <c r="G7334" s="1">
        <v>0.149107162408</v>
      </c>
    </row>
    <row r="7335" ht="15.75" customHeight="1">
      <c r="A7335" s="1" t="str">
        <f t="shared" si="617"/>
        <v>LIN7C</v>
      </c>
      <c r="B7335" s="1" t="s">
        <v>328</v>
      </c>
      <c r="C7335" s="1">
        <v>2.752805E7</v>
      </c>
      <c r="D7335" s="1" t="s">
        <v>8</v>
      </c>
      <c r="E7335" s="1">
        <v>24.0</v>
      </c>
      <c r="F7335" s="1" t="s">
        <v>7349</v>
      </c>
      <c r="G7335" s="1">
        <v>0.211644290322</v>
      </c>
    </row>
    <row r="7336" ht="15.75" customHeight="1">
      <c r="A7336" s="1" t="str">
        <f t="shared" ref="A7336:A7345" si="618">"LIPT1"</f>
        <v>LIPT1</v>
      </c>
      <c r="B7336" s="1" t="s">
        <v>256</v>
      </c>
      <c r="C7336" s="1">
        <v>9.9771478E7</v>
      </c>
      <c r="D7336" s="1" t="s">
        <v>8</v>
      </c>
      <c r="E7336" s="1">
        <v>24.0</v>
      </c>
      <c r="F7336" s="1" t="s">
        <v>7350</v>
      </c>
      <c r="G7336" s="1">
        <v>1.68322786047</v>
      </c>
    </row>
    <row r="7337" ht="15.75" customHeight="1">
      <c r="A7337" s="1" t="str">
        <f t="shared" si="618"/>
        <v>LIPT1</v>
      </c>
      <c r="B7337" s="1" t="s">
        <v>256</v>
      </c>
      <c r="C7337" s="1">
        <v>9.9771628E7</v>
      </c>
      <c r="D7337" s="1" t="s">
        <v>8</v>
      </c>
      <c r="E7337" s="1">
        <v>22.0</v>
      </c>
      <c r="F7337" s="1" t="s">
        <v>7351</v>
      </c>
      <c r="G7337" s="1">
        <v>0.0810827092307</v>
      </c>
    </row>
    <row r="7338" ht="15.75" customHeight="1">
      <c r="A7338" s="1" t="str">
        <f t="shared" si="618"/>
        <v>LIPT1</v>
      </c>
      <c r="B7338" s="1" t="s">
        <v>256</v>
      </c>
      <c r="C7338" s="1">
        <v>9.9771539E7</v>
      </c>
      <c r="D7338" s="1" t="s">
        <v>8</v>
      </c>
      <c r="E7338" s="1">
        <v>24.0</v>
      </c>
      <c r="F7338" s="1" t="s">
        <v>7352</v>
      </c>
      <c r="G7338" s="1">
        <v>0.0244378682943</v>
      </c>
    </row>
    <row r="7339" ht="15.75" customHeight="1">
      <c r="A7339" s="1" t="str">
        <f t="shared" si="618"/>
        <v>LIPT1</v>
      </c>
      <c r="B7339" s="1" t="s">
        <v>256</v>
      </c>
      <c r="C7339" s="1">
        <v>9.9771489E7</v>
      </c>
      <c r="D7339" s="1" t="s">
        <v>8</v>
      </c>
      <c r="E7339" s="1">
        <v>23.0</v>
      </c>
      <c r="F7339" s="1" t="s">
        <v>7353</v>
      </c>
      <c r="G7339" s="1">
        <v>0.758140935297</v>
      </c>
    </row>
    <row r="7340" ht="15.75" customHeight="1">
      <c r="A7340" s="1" t="str">
        <f t="shared" si="618"/>
        <v>LIPT1</v>
      </c>
      <c r="B7340" s="1" t="s">
        <v>256</v>
      </c>
      <c r="C7340" s="1">
        <v>9.9771553E7</v>
      </c>
      <c r="D7340" s="1" t="s">
        <v>14</v>
      </c>
      <c r="E7340" s="1">
        <v>23.0</v>
      </c>
      <c r="F7340" s="1" t="s">
        <v>7354</v>
      </c>
      <c r="G7340" s="1">
        <v>0.0788941886112</v>
      </c>
    </row>
    <row r="7341" ht="15.75" customHeight="1">
      <c r="A7341" s="1" t="str">
        <f t="shared" si="618"/>
        <v>LIPT1</v>
      </c>
      <c r="B7341" s="1" t="s">
        <v>256</v>
      </c>
      <c r="C7341" s="1">
        <v>9.977145E7</v>
      </c>
      <c r="D7341" s="1" t="s">
        <v>14</v>
      </c>
      <c r="E7341" s="1">
        <v>24.0</v>
      </c>
      <c r="F7341" s="1" t="s">
        <v>7355</v>
      </c>
      <c r="G7341" s="1">
        <v>0.212196831239</v>
      </c>
    </row>
    <row r="7342" ht="15.75" customHeight="1">
      <c r="A7342" s="1" t="str">
        <f t="shared" si="618"/>
        <v>LIPT1</v>
      </c>
      <c r="B7342" s="1" t="s">
        <v>256</v>
      </c>
      <c r="C7342" s="1">
        <v>9.9771567E7</v>
      </c>
      <c r="D7342" s="1" t="s">
        <v>14</v>
      </c>
      <c r="E7342" s="1">
        <v>22.0</v>
      </c>
      <c r="F7342" s="1" t="s">
        <v>7356</v>
      </c>
      <c r="G7342" s="1">
        <v>0.558631204236</v>
      </c>
    </row>
    <row r="7343" ht="15.75" customHeight="1">
      <c r="A7343" s="1" t="str">
        <f t="shared" si="618"/>
        <v>LIPT1</v>
      </c>
      <c r="B7343" s="1" t="s">
        <v>256</v>
      </c>
      <c r="C7343" s="1">
        <v>9.9771615E7</v>
      </c>
      <c r="D7343" s="1" t="s">
        <v>14</v>
      </c>
      <c r="E7343" s="1">
        <v>23.0</v>
      </c>
      <c r="F7343" s="1" t="s">
        <v>7357</v>
      </c>
      <c r="G7343" s="1">
        <v>0.316059357156</v>
      </c>
    </row>
    <row r="7344" ht="15.75" customHeight="1">
      <c r="A7344" s="1" t="str">
        <f t="shared" si="618"/>
        <v>LIPT1</v>
      </c>
      <c r="B7344" s="1" t="s">
        <v>256</v>
      </c>
      <c r="C7344" s="1">
        <v>9.9771609E7</v>
      </c>
      <c r="D7344" s="1" t="s">
        <v>14</v>
      </c>
      <c r="E7344" s="1">
        <v>23.0</v>
      </c>
      <c r="F7344" s="1" t="s">
        <v>7358</v>
      </c>
      <c r="G7344" s="1">
        <v>0.286435318458</v>
      </c>
    </row>
    <row r="7345" ht="15.75" customHeight="1">
      <c r="A7345" s="1" t="str">
        <f t="shared" si="618"/>
        <v>LIPT1</v>
      </c>
      <c r="B7345" s="1" t="s">
        <v>256</v>
      </c>
      <c r="C7345" s="1">
        <v>9.9771543E7</v>
      </c>
      <c r="D7345" s="1" t="s">
        <v>14</v>
      </c>
      <c r="E7345" s="1">
        <v>24.0</v>
      </c>
      <c r="F7345" s="1" t="s">
        <v>7359</v>
      </c>
      <c r="G7345" s="1">
        <v>0.273620802661</v>
      </c>
    </row>
    <row r="7346" ht="15.75" customHeight="1">
      <c r="A7346" s="1" t="str">
        <f t="shared" ref="A7346:A7355" si="619">"LONP1"</f>
        <v>LONP1</v>
      </c>
      <c r="B7346" s="1" t="s">
        <v>277</v>
      </c>
      <c r="C7346" s="1">
        <v>5720235.0</v>
      </c>
      <c r="D7346" s="1" t="s">
        <v>14</v>
      </c>
      <c r="E7346" s="1">
        <v>24.0</v>
      </c>
      <c r="F7346" s="1" t="s">
        <v>7360</v>
      </c>
      <c r="G7346" s="1">
        <v>0.083684036617</v>
      </c>
    </row>
    <row r="7347" ht="15.75" customHeight="1">
      <c r="A7347" s="1" t="str">
        <f t="shared" si="619"/>
        <v>LONP1</v>
      </c>
      <c r="B7347" s="1" t="s">
        <v>277</v>
      </c>
      <c r="C7347" s="1">
        <v>5720011.0</v>
      </c>
      <c r="D7347" s="1" t="s">
        <v>8</v>
      </c>
      <c r="E7347" s="1">
        <v>24.0</v>
      </c>
      <c r="F7347" s="1" t="s">
        <v>7361</v>
      </c>
      <c r="G7347" s="1">
        <v>0.102150886618</v>
      </c>
    </row>
    <row r="7348" ht="15.75" customHeight="1">
      <c r="A7348" s="1" t="str">
        <f t="shared" si="619"/>
        <v>LONP1</v>
      </c>
      <c r="B7348" s="1" t="s">
        <v>277</v>
      </c>
      <c r="C7348" s="1">
        <v>5720294.0</v>
      </c>
      <c r="D7348" s="1" t="s">
        <v>14</v>
      </c>
      <c r="E7348" s="1">
        <v>24.0</v>
      </c>
      <c r="F7348" s="1" t="s">
        <v>7362</v>
      </c>
      <c r="G7348" s="1">
        <v>0.0155752238215</v>
      </c>
    </row>
    <row r="7349" ht="15.75" customHeight="1">
      <c r="A7349" s="1" t="str">
        <f t="shared" si="619"/>
        <v>LONP1</v>
      </c>
      <c r="B7349" s="1" t="s">
        <v>277</v>
      </c>
      <c r="C7349" s="1">
        <v>5720289.0</v>
      </c>
      <c r="D7349" s="1" t="s">
        <v>14</v>
      </c>
      <c r="E7349" s="1">
        <v>24.0</v>
      </c>
      <c r="F7349" s="1" t="s">
        <v>7363</v>
      </c>
      <c r="G7349" s="1">
        <v>-0.00351325905546</v>
      </c>
    </row>
    <row r="7350" ht="15.75" customHeight="1">
      <c r="A7350" s="1" t="str">
        <f t="shared" si="619"/>
        <v>LONP1</v>
      </c>
      <c r="B7350" s="1" t="s">
        <v>277</v>
      </c>
      <c r="C7350" s="1">
        <v>5720263.0</v>
      </c>
      <c r="D7350" s="1" t="s">
        <v>14</v>
      </c>
      <c r="E7350" s="1">
        <v>24.0</v>
      </c>
      <c r="F7350" s="1" t="s">
        <v>7364</v>
      </c>
      <c r="G7350" s="1">
        <v>0.078712264472</v>
      </c>
    </row>
    <row r="7351" ht="15.75" customHeight="1">
      <c r="A7351" s="1" t="str">
        <f t="shared" si="619"/>
        <v>LONP1</v>
      </c>
      <c r="B7351" s="1" t="s">
        <v>277</v>
      </c>
      <c r="C7351" s="1">
        <v>5720036.0</v>
      </c>
      <c r="D7351" s="1" t="s">
        <v>8</v>
      </c>
      <c r="E7351" s="1">
        <v>23.0</v>
      </c>
      <c r="F7351" s="1" t="s">
        <v>7365</v>
      </c>
      <c r="G7351" s="1">
        <v>0.0150216559951</v>
      </c>
    </row>
    <row r="7352" ht="15.75" customHeight="1">
      <c r="A7352" s="1" t="str">
        <f t="shared" si="619"/>
        <v>LONP1</v>
      </c>
      <c r="B7352" s="1" t="s">
        <v>277</v>
      </c>
      <c r="C7352" s="1">
        <v>5720161.0</v>
      </c>
      <c r="D7352" s="1" t="s">
        <v>14</v>
      </c>
      <c r="E7352" s="1">
        <v>24.0</v>
      </c>
      <c r="F7352" s="1" t="s">
        <v>7366</v>
      </c>
      <c r="G7352" s="1">
        <v>0.0654271924871</v>
      </c>
    </row>
    <row r="7353" ht="15.75" customHeight="1">
      <c r="A7353" s="1" t="str">
        <f t="shared" si="619"/>
        <v>LONP1</v>
      </c>
      <c r="B7353" s="1" t="s">
        <v>277</v>
      </c>
      <c r="C7353" s="1">
        <v>5720228.0</v>
      </c>
      <c r="D7353" s="1" t="s">
        <v>8</v>
      </c>
      <c r="E7353" s="1">
        <v>24.0</v>
      </c>
      <c r="F7353" s="1" t="s">
        <v>7367</v>
      </c>
      <c r="G7353" s="1">
        <v>0.0194697027725</v>
      </c>
    </row>
    <row r="7354" ht="15.75" customHeight="1">
      <c r="A7354" s="1" t="str">
        <f t="shared" si="619"/>
        <v>LONP1</v>
      </c>
      <c r="B7354" s="1" t="s">
        <v>277</v>
      </c>
      <c r="C7354" s="1">
        <v>5720126.0</v>
      </c>
      <c r="D7354" s="1" t="s">
        <v>8</v>
      </c>
      <c r="E7354" s="1">
        <v>22.0</v>
      </c>
      <c r="F7354" s="1" t="s">
        <v>7368</v>
      </c>
      <c r="G7354" s="1">
        <v>2.32984783843</v>
      </c>
    </row>
    <row r="7355" ht="15.75" customHeight="1">
      <c r="A7355" s="1" t="str">
        <f t="shared" si="619"/>
        <v>LONP1</v>
      </c>
      <c r="B7355" s="1" t="s">
        <v>277</v>
      </c>
      <c r="C7355" s="1">
        <v>5720145.0</v>
      </c>
      <c r="D7355" s="1" t="s">
        <v>8</v>
      </c>
      <c r="E7355" s="1">
        <v>24.0</v>
      </c>
      <c r="F7355" s="1" t="s">
        <v>7369</v>
      </c>
      <c r="G7355" s="1">
        <v>0.568001274949</v>
      </c>
    </row>
    <row r="7356" ht="15.75" customHeight="1">
      <c r="A7356" s="1" t="str">
        <f t="shared" ref="A7356:A7365" si="620">"LOXL2"</f>
        <v>LOXL2</v>
      </c>
      <c r="B7356" s="1" t="s">
        <v>779</v>
      </c>
      <c r="C7356" s="1">
        <v>2.3261585E7</v>
      </c>
      <c r="D7356" s="1" t="s">
        <v>14</v>
      </c>
      <c r="E7356" s="1">
        <v>24.0</v>
      </c>
      <c r="F7356" s="1" t="s">
        <v>7370</v>
      </c>
      <c r="G7356" s="1">
        <v>-0.0361347215053</v>
      </c>
    </row>
    <row r="7357" ht="15.75" customHeight="1">
      <c r="A7357" s="1" t="str">
        <f t="shared" si="620"/>
        <v>LOXL2</v>
      </c>
      <c r="B7357" s="1" t="s">
        <v>779</v>
      </c>
      <c r="C7357" s="1">
        <v>2.3261489E7</v>
      </c>
      <c r="D7357" s="1" t="s">
        <v>8</v>
      </c>
      <c r="E7357" s="1">
        <v>24.0</v>
      </c>
      <c r="F7357" s="1" t="s">
        <v>7371</v>
      </c>
      <c r="G7357" s="1">
        <v>0.061569926184</v>
      </c>
    </row>
    <row r="7358" ht="15.75" customHeight="1">
      <c r="A7358" s="1" t="str">
        <f t="shared" si="620"/>
        <v>LOXL2</v>
      </c>
      <c r="B7358" s="1" t="s">
        <v>779</v>
      </c>
      <c r="C7358" s="1">
        <v>2.3261509E7</v>
      </c>
      <c r="D7358" s="1" t="s">
        <v>8</v>
      </c>
      <c r="E7358" s="1">
        <v>23.0</v>
      </c>
      <c r="F7358" s="1" t="s">
        <v>7372</v>
      </c>
      <c r="G7358" s="1">
        <v>1.10641148912</v>
      </c>
    </row>
    <row r="7359" ht="15.75" customHeight="1">
      <c r="A7359" s="1" t="str">
        <f t="shared" si="620"/>
        <v>LOXL2</v>
      </c>
      <c r="B7359" s="1" t="s">
        <v>779</v>
      </c>
      <c r="C7359" s="1">
        <v>2.3261547E7</v>
      </c>
      <c r="D7359" s="1" t="s">
        <v>8</v>
      </c>
      <c r="E7359" s="1">
        <v>24.0</v>
      </c>
      <c r="F7359" s="1" t="s">
        <v>7373</v>
      </c>
      <c r="G7359" s="1">
        <v>-0.00824699577342</v>
      </c>
    </row>
    <row r="7360" ht="15.75" customHeight="1">
      <c r="A7360" s="1" t="str">
        <f t="shared" si="620"/>
        <v>LOXL2</v>
      </c>
      <c r="B7360" s="1" t="s">
        <v>779</v>
      </c>
      <c r="C7360" s="1">
        <v>2.3261696E7</v>
      </c>
      <c r="D7360" s="1" t="s">
        <v>8</v>
      </c>
      <c r="E7360" s="1">
        <v>24.0</v>
      </c>
      <c r="F7360" s="1" t="s">
        <v>7374</v>
      </c>
      <c r="G7360" s="1">
        <v>1.6351214652</v>
      </c>
    </row>
    <row r="7361" ht="15.75" customHeight="1">
      <c r="A7361" s="1" t="str">
        <f t="shared" si="620"/>
        <v>LOXL2</v>
      </c>
      <c r="B7361" s="1" t="s">
        <v>779</v>
      </c>
      <c r="C7361" s="1">
        <v>2.3261715E7</v>
      </c>
      <c r="D7361" s="1" t="s">
        <v>8</v>
      </c>
      <c r="E7361" s="1">
        <v>23.0</v>
      </c>
      <c r="F7361" s="1" t="s">
        <v>7375</v>
      </c>
      <c r="G7361" s="1">
        <v>0.258467045686</v>
      </c>
    </row>
    <row r="7362" ht="15.75" customHeight="1">
      <c r="A7362" s="1" t="str">
        <f t="shared" si="620"/>
        <v>LOXL2</v>
      </c>
      <c r="B7362" s="1" t="s">
        <v>779</v>
      </c>
      <c r="C7362" s="1">
        <v>2.3261798E7</v>
      </c>
      <c r="D7362" s="1" t="s">
        <v>14</v>
      </c>
      <c r="E7362" s="1">
        <v>24.0</v>
      </c>
      <c r="F7362" s="1" t="s">
        <v>7376</v>
      </c>
      <c r="G7362" s="1">
        <v>0.0933394689706</v>
      </c>
    </row>
    <row r="7363" ht="15.75" customHeight="1">
      <c r="A7363" s="1" t="str">
        <f t="shared" si="620"/>
        <v>LOXL2</v>
      </c>
      <c r="B7363" s="1" t="s">
        <v>779</v>
      </c>
      <c r="C7363" s="1">
        <v>2.3261612E7</v>
      </c>
      <c r="D7363" s="1" t="s">
        <v>14</v>
      </c>
      <c r="E7363" s="1">
        <v>24.0</v>
      </c>
      <c r="F7363" s="1" t="s">
        <v>7377</v>
      </c>
      <c r="G7363" s="1">
        <v>0.049930513336</v>
      </c>
    </row>
    <row r="7364" ht="15.75" customHeight="1">
      <c r="A7364" s="1" t="str">
        <f t="shared" si="620"/>
        <v>LOXL2</v>
      </c>
      <c r="B7364" s="1" t="s">
        <v>779</v>
      </c>
      <c r="C7364" s="1">
        <v>2.3261565E7</v>
      </c>
      <c r="D7364" s="1" t="s">
        <v>14</v>
      </c>
      <c r="E7364" s="1">
        <v>24.0</v>
      </c>
      <c r="F7364" s="1" t="s">
        <v>7378</v>
      </c>
      <c r="G7364" s="1">
        <v>0.0272131690459</v>
      </c>
    </row>
    <row r="7365" ht="15.75" customHeight="1">
      <c r="A7365" s="1" t="str">
        <f t="shared" si="620"/>
        <v>LOXL2</v>
      </c>
      <c r="B7365" s="1" t="s">
        <v>779</v>
      </c>
      <c r="C7365" s="1">
        <v>2.3261476E7</v>
      </c>
      <c r="D7365" s="1" t="s">
        <v>14</v>
      </c>
      <c r="E7365" s="1">
        <v>24.0</v>
      </c>
      <c r="F7365" s="1" t="s">
        <v>7379</v>
      </c>
      <c r="G7365" s="1">
        <v>-0.0351347720666</v>
      </c>
    </row>
    <row r="7366" ht="15.75" customHeight="1">
      <c r="A7366" s="1" t="str">
        <f t="shared" ref="A7366:A7383" si="621">"LRIF1"</f>
        <v>LRIF1</v>
      </c>
      <c r="B7366" s="1" t="s">
        <v>108</v>
      </c>
      <c r="C7366" s="1">
        <v>1.11506452E8</v>
      </c>
      <c r="D7366" s="1" t="s">
        <v>14</v>
      </c>
      <c r="E7366" s="1">
        <v>24.0</v>
      </c>
      <c r="F7366" s="1" t="s">
        <v>7380</v>
      </c>
      <c r="G7366" s="1">
        <v>0.596644761778</v>
      </c>
    </row>
    <row r="7367" ht="15.75" customHeight="1">
      <c r="A7367" s="1" t="str">
        <f t="shared" si="621"/>
        <v>LRIF1</v>
      </c>
      <c r="B7367" s="1" t="s">
        <v>108</v>
      </c>
      <c r="C7367" s="1">
        <v>1.11506461E8</v>
      </c>
      <c r="D7367" s="1" t="s">
        <v>14</v>
      </c>
      <c r="E7367" s="1">
        <v>24.0</v>
      </c>
      <c r="F7367" s="1" t="s">
        <v>7381</v>
      </c>
      <c r="G7367" s="1">
        <v>1.22196085847</v>
      </c>
    </row>
    <row r="7368" ht="15.75" customHeight="1">
      <c r="A7368" s="1" t="str">
        <f t="shared" si="621"/>
        <v>LRIF1</v>
      </c>
      <c r="B7368" s="1" t="s">
        <v>108</v>
      </c>
      <c r="C7368" s="1">
        <v>1.11506528E8</v>
      </c>
      <c r="D7368" s="1" t="s">
        <v>8</v>
      </c>
      <c r="E7368" s="1">
        <v>24.0</v>
      </c>
      <c r="F7368" s="1" t="s">
        <v>7382</v>
      </c>
      <c r="G7368" s="1">
        <v>0.696834652044</v>
      </c>
    </row>
    <row r="7369" ht="15.75" customHeight="1">
      <c r="A7369" s="1" t="str">
        <f t="shared" si="621"/>
        <v>LRIF1</v>
      </c>
      <c r="B7369" s="1" t="s">
        <v>108</v>
      </c>
      <c r="C7369" s="1">
        <v>1.11506434E8</v>
      </c>
      <c r="D7369" s="1" t="s">
        <v>14</v>
      </c>
      <c r="E7369" s="1">
        <v>24.0</v>
      </c>
      <c r="F7369" s="1" t="s">
        <v>7383</v>
      </c>
      <c r="G7369" s="1">
        <v>0.681290275054</v>
      </c>
    </row>
    <row r="7370" ht="15.75" customHeight="1">
      <c r="A7370" s="1" t="str">
        <f t="shared" si="621"/>
        <v>LRIF1</v>
      </c>
      <c r="B7370" s="1" t="s">
        <v>108</v>
      </c>
      <c r="C7370" s="1">
        <v>1.11495478E8</v>
      </c>
      <c r="D7370" s="1" t="s">
        <v>14</v>
      </c>
      <c r="E7370" s="1">
        <v>26.0</v>
      </c>
      <c r="F7370" s="1" t="s">
        <v>7384</v>
      </c>
      <c r="G7370" s="1">
        <v>0.118103605281</v>
      </c>
    </row>
    <row r="7371" ht="15.75" customHeight="1">
      <c r="A7371" s="1" t="str">
        <f t="shared" si="621"/>
        <v>LRIF1</v>
      </c>
      <c r="B7371" s="1" t="s">
        <v>108</v>
      </c>
      <c r="C7371" s="1">
        <v>1.11495366E8</v>
      </c>
      <c r="D7371" s="1" t="s">
        <v>14</v>
      </c>
      <c r="E7371" s="1">
        <v>25.0</v>
      </c>
      <c r="F7371" s="1" t="s">
        <v>7385</v>
      </c>
      <c r="G7371" s="1">
        <v>-0.0541596145409</v>
      </c>
    </row>
    <row r="7372" ht="15.75" customHeight="1">
      <c r="A7372" s="1" t="str">
        <f t="shared" si="621"/>
        <v>LRIF1</v>
      </c>
      <c r="B7372" s="1" t="s">
        <v>108</v>
      </c>
      <c r="C7372" s="1">
        <v>1.1149536E8</v>
      </c>
      <c r="D7372" s="1" t="s">
        <v>14</v>
      </c>
      <c r="E7372" s="1">
        <v>26.0</v>
      </c>
      <c r="F7372" s="1" t="s">
        <v>7386</v>
      </c>
      <c r="G7372" s="1">
        <v>0.0779593184713</v>
      </c>
    </row>
    <row r="7373" ht="15.75" customHeight="1">
      <c r="A7373" s="1" t="str">
        <f t="shared" si="621"/>
        <v>LRIF1</v>
      </c>
      <c r="B7373" s="1" t="s">
        <v>108</v>
      </c>
      <c r="C7373" s="1">
        <v>1.11495336E8</v>
      </c>
      <c r="D7373" s="1" t="s">
        <v>14</v>
      </c>
      <c r="E7373" s="1">
        <v>26.0</v>
      </c>
      <c r="F7373" s="1" t="s">
        <v>7387</v>
      </c>
      <c r="G7373" s="1">
        <v>0.262504435536</v>
      </c>
    </row>
    <row r="7374" ht="15.75" customHeight="1">
      <c r="A7374" s="1" t="str">
        <f t="shared" si="621"/>
        <v>LRIF1</v>
      </c>
      <c r="B7374" s="1" t="s">
        <v>108</v>
      </c>
      <c r="C7374" s="1">
        <v>1.11506585E8</v>
      </c>
      <c r="D7374" s="1" t="s">
        <v>8</v>
      </c>
      <c r="E7374" s="1">
        <v>23.0</v>
      </c>
      <c r="F7374" s="1" t="s">
        <v>7388</v>
      </c>
      <c r="G7374" s="1">
        <v>0.947361153914</v>
      </c>
    </row>
    <row r="7375" ht="15.75" customHeight="1">
      <c r="A7375" s="1" t="str">
        <f t="shared" si="621"/>
        <v>LRIF1</v>
      </c>
      <c r="B7375" s="1" t="s">
        <v>108</v>
      </c>
      <c r="C7375" s="1">
        <v>1.11506575E8</v>
      </c>
      <c r="D7375" s="1" t="s">
        <v>14</v>
      </c>
      <c r="E7375" s="1">
        <v>23.0</v>
      </c>
      <c r="F7375" s="1" t="s">
        <v>7389</v>
      </c>
      <c r="G7375" s="1">
        <v>0.696782192313</v>
      </c>
    </row>
    <row r="7376" ht="15.75" customHeight="1">
      <c r="A7376" s="1" t="str">
        <f t="shared" si="621"/>
        <v>LRIF1</v>
      </c>
      <c r="B7376" s="1" t="s">
        <v>108</v>
      </c>
      <c r="C7376" s="1">
        <v>1.1150648E8</v>
      </c>
      <c r="D7376" s="1" t="s">
        <v>8</v>
      </c>
      <c r="E7376" s="1">
        <v>24.0</v>
      </c>
      <c r="F7376" s="1" t="s">
        <v>7390</v>
      </c>
      <c r="G7376" s="1">
        <v>0.705400744526</v>
      </c>
    </row>
    <row r="7377" ht="15.75" customHeight="1">
      <c r="A7377" s="1" t="str">
        <f t="shared" si="621"/>
        <v>LRIF1</v>
      </c>
      <c r="B7377" s="1" t="s">
        <v>108</v>
      </c>
      <c r="C7377" s="1">
        <v>1.11506521E8</v>
      </c>
      <c r="D7377" s="1" t="s">
        <v>14</v>
      </c>
      <c r="E7377" s="1">
        <v>23.0</v>
      </c>
      <c r="F7377" s="1" t="s">
        <v>7391</v>
      </c>
      <c r="G7377" s="1">
        <v>0.830677987621</v>
      </c>
    </row>
    <row r="7378" ht="15.75" customHeight="1">
      <c r="A7378" s="1" t="str">
        <f t="shared" si="621"/>
        <v>LRIF1</v>
      </c>
      <c r="B7378" s="1" t="s">
        <v>108</v>
      </c>
      <c r="C7378" s="1">
        <v>1.11506473E8</v>
      </c>
      <c r="D7378" s="1" t="s">
        <v>14</v>
      </c>
      <c r="E7378" s="1">
        <v>23.0</v>
      </c>
      <c r="F7378" s="1" t="s">
        <v>7392</v>
      </c>
      <c r="G7378" s="1">
        <v>0.521015031994</v>
      </c>
    </row>
    <row r="7379" ht="15.75" customHeight="1">
      <c r="A7379" s="1" t="str">
        <f t="shared" si="621"/>
        <v>LRIF1</v>
      </c>
      <c r="B7379" s="1" t="s">
        <v>108</v>
      </c>
      <c r="C7379" s="1">
        <v>1.11495287E8</v>
      </c>
      <c r="D7379" s="1" t="s">
        <v>8</v>
      </c>
      <c r="E7379" s="1">
        <v>23.0</v>
      </c>
      <c r="F7379" s="1" t="s">
        <v>7393</v>
      </c>
      <c r="G7379" s="1">
        <v>0.0261523698519</v>
      </c>
    </row>
    <row r="7380" ht="15.75" customHeight="1">
      <c r="A7380" s="1" t="str">
        <f t="shared" si="621"/>
        <v>LRIF1</v>
      </c>
      <c r="B7380" s="1" t="s">
        <v>108</v>
      </c>
      <c r="C7380" s="1">
        <v>1.11495296E8</v>
      </c>
      <c r="D7380" s="1" t="s">
        <v>8</v>
      </c>
      <c r="E7380" s="1">
        <v>23.0</v>
      </c>
      <c r="F7380" s="1" t="s">
        <v>7394</v>
      </c>
      <c r="G7380" s="1">
        <v>0.154658787804</v>
      </c>
    </row>
    <row r="7381" ht="15.75" customHeight="1">
      <c r="A7381" s="1" t="str">
        <f t="shared" si="621"/>
        <v>LRIF1</v>
      </c>
      <c r="B7381" s="1" t="s">
        <v>108</v>
      </c>
      <c r="C7381" s="1">
        <v>1.11495389E8</v>
      </c>
      <c r="D7381" s="1" t="s">
        <v>8</v>
      </c>
      <c r="E7381" s="1">
        <v>23.0</v>
      </c>
      <c r="F7381" s="1" t="s">
        <v>7395</v>
      </c>
      <c r="G7381" s="1">
        <v>0.356030745953</v>
      </c>
    </row>
    <row r="7382" ht="15.75" customHeight="1">
      <c r="A7382" s="1" t="str">
        <f t="shared" si="621"/>
        <v>LRIF1</v>
      </c>
      <c r="B7382" s="1" t="s">
        <v>108</v>
      </c>
      <c r="C7382" s="1">
        <v>1.11495398E8</v>
      </c>
      <c r="D7382" s="1" t="s">
        <v>8</v>
      </c>
      <c r="E7382" s="1">
        <v>24.0</v>
      </c>
      <c r="F7382" s="1" t="s">
        <v>7396</v>
      </c>
      <c r="G7382" s="1">
        <v>-0.0176357487334</v>
      </c>
    </row>
    <row r="7383" ht="15.75" customHeight="1">
      <c r="A7383" s="1" t="str">
        <f t="shared" si="621"/>
        <v>LRIF1</v>
      </c>
      <c r="B7383" s="1" t="s">
        <v>108</v>
      </c>
      <c r="C7383" s="1">
        <v>1.11506532E8</v>
      </c>
      <c r="D7383" s="1" t="s">
        <v>14</v>
      </c>
      <c r="E7383" s="1">
        <v>24.0</v>
      </c>
      <c r="F7383" s="1" t="s">
        <v>7397</v>
      </c>
      <c r="G7383" s="1">
        <v>0.357832286078</v>
      </c>
    </row>
    <row r="7384" ht="15.75" customHeight="1">
      <c r="A7384" s="1" t="str">
        <f t="shared" ref="A7384:A7393" si="622">"LSM10"</f>
        <v>LSM10</v>
      </c>
      <c r="B7384" s="1" t="s">
        <v>108</v>
      </c>
      <c r="C7384" s="1">
        <v>3.6863481E7</v>
      </c>
      <c r="D7384" s="1" t="s">
        <v>14</v>
      </c>
      <c r="E7384" s="1">
        <v>24.0</v>
      </c>
      <c r="F7384" s="1" t="s">
        <v>7398</v>
      </c>
      <c r="G7384" s="1">
        <v>1.66144947158</v>
      </c>
    </row>
    <row r="7385" ht="15.75" customHeight="1">
      <c r="A7385" s="1" t="str">
        <f t="shared" si="622"/>
        <v>LSM10</v>
      </c>
      <c r="B7385" s="1" t="s">
        <v>108</v>
      </c>
      <c r="C7385" s="1">
        <v>3.6863419E7</v>
      </c>
      <c r="D7385" s="1" t="s">
        <v>14</v>
      </c>
      <c r="E7385" s="1">
        <v>23.0</v>
      </c>
      <c r="F7385" s="1" t="s">
        <v>7399</v>
      </c>
      <c r="G7385" s="1">
        <v>0.0511221233003</v>
      </c>
    </row>
    <row r="7386" ht="15.75" customHeight="1">
      <c r="A7386" s="1" t="str">
        <f t="shared" si="622"/>
        <v>LSM10</v>
      </c>
      <c r="B7386" s="1" t="s">
        <v>108</v>
      </c>
      <c r="C7386" s="1">
        <v>3.686336E7</v>
      </c>
      <c r="D7386" s="1" t="s">
        <v>14</v>
      </c>
      <c r="E7386" s="1">
        <v>24.0</v>
      </c>
      <c r="F7386" s="1" t="s">
        <v>7400</v>
      </c>
      <c r="G7386" s="1">
        <v>-0.0352274328022</v>
      </c>
    </row>
    <row r="7387" ht="15.75" customHeight="1">
      <c r="A7387" s="1" t="str">
        <f t="shared" si="622"/>
        <v>LSM10</v>
      </c>
      <c r="B7387" s="1" t="s">
        <v>108</v>
      </c>
      <c r="C7387" s="1">
        <v>3.6863337E7</v>
      </c>
      <c r="D7387" s="1" t="s">
        <v>14</v>
      </c>
      <c r="E7387" s="1">
        <v>23.0</v>
      </c>
      <c r="F7387" s="1" t="s">
        <v>7401</v>
      </c>
      <c r="G7387" s="1">
        <v>0.14102819575</v>
      </c>
    </row>
    <row r="7388" ht="15.75" customHeight="1">
      <c r="A7388" s="1" t="str">
        <f t="shared" si="622"/>
        <v>LSM10</v>
      </c>
      <c r="B7388" s="1" t="s">
        <v>108</v>
      </c>
      <c r="C7388" s="1">
        <v>3.6863243E7</v>
      </c>
      <c r="D7388" s="1" t="s">
        <v>14</v>
      </c>
      <c r="E7388" s="1">
        <v>23.0</v>
      </c>
      <c r="F7388" s="1" t="s">
        <v>7402</v>
      </c>
      <c r="G7388" s="1">
        <v>0.638789439693</v>
      </c>
    </row>
    <row r="7389" ht="15.75" customHeight="1">
      <c r="A7389" s="1" t="str">
        <f t="shared" si="622"/>
        <v>LSM10</v>
      </c>
      <c r="B7389" s="1" t="s">
        <v>108</v>
      </c>
      <c r="C7389" s="1">
        <v>3.6863389E7</v>
      </c>
      <c r="D7389" s="1" t="s">
        <v>8</v>
      </c>
      <c r="E7389" s="1">
        <v>24.0</v>
      </c>
      <c r="F7389" s="1" t="s">
        <v>7403</v>
      </c>
      <c r="G7389" s="1">
        <v>0.340421609076</v>
      </c>
    </row>
    <row r="7390" ht="15.75" customHeight="1">
      <c r="A7390" s="1" t="str">
        <f t="shared" si="622"/>
        <v>LSM10</v>
      </c>
      <c r="B7390" s="1" t="s">
        <v>108</v>
      </c>
      <c r="C7390" s="1">
        <v>3.6863319E7</v>
      </c>
      <c r="D7390" s="1" t="s">
        <v>8</v>
      </c>
      <c r="E7390" s="1">
        <v>24.0</v>
      </c>
      <c r="F7390" s="1" t="s">
        <v>7404</v>
      </c>
      <c r="G7390" s="1">
        <v>0.699761088725</v>
      </c>
    </row>
    <row r="7391" ht="15.75" customHeight="1">
      <c r="A7391" s="1" t="str">
        <f t="shared" si="622"/>
        <v>LSM10</v>
      </c>
      <c r="B7391" s="1" t="s">
        <v>108</v>
      </c>
      <c r="C7391" s="1">
        <v>3.6863299E7</v>
      </c>
      <c r="D7391" s="1" t="s">
        <v>8</v>
      </c>
      <c r="E7391" s="1">
        <v>24.0</v>
      </c>
      <c r="F7391" s="1" t="s">
        <v>7405</v>
      </c>
      <c r="G7391" s="1">
        <v>0.522635492823</v>
      </c>
    </row>
    <row r="7392" ht="15.75" customHeight="1">
      <c r="A7392" s="1" t="str">
        <f t="shared" si="622"/>
        <v>LSM10</v>
      </c>
      <c r="B7392" s="1" t="s">
        <v>108</v>
      </c>
      <c r="C7392" s="1">
        <v>3.6863269E7</v>
      </c>
      <c r="D7392" s="1" t="s">
        <v>14</v>
      </c>
      <c r="E7392" s="1">
        <v>22.0</v>
      </c>
      <c r="F7392" s="1" t="s">
        <v>7406</v>
      </c>
      <c r="G7392" s="1">
        <v>0.484863729949</v>
      </c>
    </row>
    <row r="7393" ht="15.75" customHeight="1">
      <c r="A7393" s="1" t="str">
        <f t="shared" si="622"/>
        <v>LSM10</v>
      </c>
      <c r="B7393" s="1" t="s">
        <v>108</v>
      </c>
      <c r="C7393" s="1">
        <v>3.6863363E7</v>
      </c>
      <c r="D7393" s="1" t="s">
        <v>8</v>
      </c>
      <c r="E7393" s="1">
        <v>23.0</v>
      </c>
      <c r="F7393" s="1" t="s">
        <v>7407</v>
      </c>
      <c r="G7393" s="1">
        <v>0.0981666094785</v>
      </c>
    </row>
    <row r="7394" ht="15.75" customHeight="1">
      <c r="A7394" s="1" t="str">
        <f t="shared" ref="A7394:A7403" si="623">"LSM11"</f>
        <v>LSM11</v>
      </c>
      <c r="B7394" s="1" t="s">
        <v>987</v>
      </c>
      <c r="C7394" s="1">
        <v>1.57170739E8</v>
      </c>
      <c r="D7394" s="1" t="s">
        <v>14</v>
      </c>
      <c r="E7394" s="1">
        <v>24.0</v>
      </c>
      <c r="F7394" s="1" t="s">
        <v>7408</v>
      </c>
      <c r="G7394" s="1">
        <v>0.0378790343249</v>
      </c>
    </row>
    <row r="7395" ht="15.75" customHeight="1">
      <c r="A7395" s="1" t="str">
        <f t="shared" si="623"/>
        <v>LSM11</v>
      </c>
      <c r="B7395" s="1" t="s">
        <v>987</v>
      </c>
      <c r="C7395" s="1">
        <v>1.57170682E8</v>
      </c>
      <c r="D7395" s="1" t="s">
        <v>8</v>
      </c>
      <c r="E7395" s="1">
        <v>24.0</v>
      </c>
      <c r="F7395" s="1" t="s">
        <v>7409</v>
      </c>
      <c r="G7395" s="1">
        <v>0.00274720718479</v>
      </c>
    </row>
    <row r="7396" ht="15.75" customHeight="1">
      <c r="A7396" s="1" t="str">
        <f t="shared" si="623"/>
        <v>LSM11</v>
      </c>
      <c r="B7396" s="1" t="s">
        <v>987</v>
      </c>
      <c r="C7396" s="1">
        <v>1.57170726E8</v>
      </c>
      <c r="D7396" s="1" t="s">
        <v>8</v>
      </c>
      <c r="E7396" s="1">
        <v>24.0</v>
      </c>
      <c r="F7396" s="1" t="s">
        <v>7410</v>
      </c>
      <c r="G7396" s="1">
        <v>1.78785435438</v>
      </c>
    </row>
    <row r="7397" ht="15.75" customHeight="1">
      <c r="A7397" s="1" t="str">
        <f t="shared" si="623"/>
        <v>LSM11</v>
      </c>
      <c r="B7397" s="1" t="s">
        <v>987</v>
      </c>
      <c r="C7397" s="1">
        <v>1.57170734E8</v>
      </c>
      <c r="D7397" s="1" t="s">
        <v>8</v>
      </c>
      <c r="E7397" s="1">
        <v>24.0</v>
      </c>
      <c r="F7397" s="1" t="s">
        <v>7411</v>
      </c>
      <c r="G7397" s="1">
        <v>0.669623480533</v>
      </c>
    </row>
    <row r="7398" ht="15.75" customHeight="1">
      <c r="A7398" s="1" t="str">
        <f t="shared" si="623"/>
        <v>LSM11</v>
      </c>
      <c r="B7398" s="1" t="s">
        <v>987</v>
      </c>
      <c r="C7398" s="1">
        <v>1.57170812E8</v>
      </c>
      <c r="D7398" s="1" t="s">
        <v>8</v>
      </c>
      <c r="E7398" s="1">
        <v>24.0</v>
      </c>
      <c r="F7398" s="1" t="s">
        <v>7412</v>
      </c>
      <c r="G7398" s="1">
        <v>0.031362582783</v>
      </c>
    </row>
    <row r="7399" ht="15.75" customHeight="1">
      <c r="A7399" s="1" t="str">
        <f t="shared" si="623"/>
        <v>LSM11</v>
      </c>
      <c r="B7399" s="1" t="s">
        <v>987</v>
      </c>
      <c r="C7399" s="1">
        <v>1.57170853E8</v>
      </c>
      <c r="D7399" s="1" t="s">
        <v>8</v>
      </c>
      <c r="E7399" s="1">
        <v>24.0</v>
      </c>
      <c r="F7399" s="1" t="s">
        <v>7413</v>
      </c>
      <c r="G7399" s="1">
        <v>0.0851954518384</v>
      </c>
    </row>
    <row r="7400" ht="15.75" customHeight="1">
      <c r="A7400" s="1" t="str">
        <f t="shared" si="623"/>
        <v>LSM11</v>
      </c>
      <c r="B7400" s="1" t="s">
        <v>987</v>
      </c>
      <c r="C7400" s="1">
        <v>1.57170899E8</v>
      </c>
      <c r="D7400" s="1" t="s">
        <v>8</v>
      </c>
      <c r="E7400" s="1">
        <v>24.0</v>
      </c>
      <c r="F7400" s="1" t="s">
        <v>7414</v>
      </c>
      <c r="G7400" s="1">
        <v>0.20466358622</v>
      </c>
    </row>
    <row r="7401" ht="15.75" customHeight="1">
      <c r="A7401" s="1" t="str">
        <f t="shared" si="623"/>
        <v>LSM11</v>
      </c>
      <c r="B7401" s="1" t="s">
        <v>987</v>
      </c>
      <c r="C7401" s="1">
        <v>1.57170701E8</v>
      </c>
      <c r="D7401" s="1" t="s">
        <v>8</v>
      </c>
      <c r="E7401" s="1">
        <v>23.0</v>
      </c>
      <c r="F7401" s="1" t="s">
        <v>7415</v>
      </c>
      <c r="G7401" s="1">
        <v>0.48660204814</v>
      </c>
    </row>
    <row r="7402" ht="15.75" customHeight="1">
      <c r="A7402" s="1" t="str">
        <f t="shared" si="623"/>
        <v>LSM11</v>
      </c>
      <c r="B7402" s="1" t="s">
        <v>987</v>
      </c>
      <c r="C7402" s="1">
        <v>1.57170792E8</v>
      </c>
      <c r="D7402" s="1" t="s">
        <v>14</v>
      </c>
      <c r="E7402" s="1">
        <v>24.0</v>
      </c>
      <c r="F7402" s="1" t="s">
        <v>7416</v>
      </c>
      <c r="G7402" s="1">
        <v>0.231816909639</v>
      </c>
    </row>
    <row r="7403" ht="15.75" customHeight="1">
      <c r="A7403" s="1" t="str">
        <f t="shared" si="623"/>
        <v>LSM11</v>
      </c>
      <c r="B7403" s="1" t="s">
        <v>987</v>
      </c>
      <c r="C7403" s="1">
        <v>1.57170949E8</v>
      </c>
      <c r="D7403" s="1" t="s">
        <v>14</v>
      </c>
      <c r="E7403" s="1">
        <v>24.0</v>
      </c>
      <c r="F7403" s="1" t="s">
        <v>7417</v>
      </c>
      <c r="G7403" s="1">
        <v>0.54252216509</v>
      </c>
    </row>
    <row r="7404" ht="15.75" customHeight="1">
      <c r="A7404" s="1" t="str">
        <f t="shared" ref="A7404:A7423" si="624">"LSM12"</f>
        <v>LSM12</v>
      </c>
      <c r="B7404" s="1" t="s">
        <v>39</v>
      </c>
      <c r="C7404" s="1">
        <v>4.2144968E7</v>
      </c>
      <c r="D7404" s="1" t="s">
        <v>14</v>
      </c>
      <c r="E7404" s="1">
        <v>27.0</v>
      </c>
      <c r="F7404" s="1" t="s">
        <v>7418</v>
      </c>
      <c r="G7404" s="1">
        <v>-0.0299451799762</v>
      </c>
    </row>
    <row r="7405" ht="15.75" customHeight="1">
      <c r="A7405" s="1" t="str">
        <f t="shared" si="624"/>
        <v>LSM12</v>
      </c>
      <c r="B7405" s="1" t="s">
        <v>39</v>
      </c>
      <c r="C7405" s="1">
        <v>4.214493E7</v>
      </c>
      <c r="D7405" s="1" t="s">
        <v>14</v>
      </c>
      <c r="E7405" s="1">
        <v>24.0</v>
      </c>
      <c r="F7405" s="1" t="s">
        <v>7419</v>
      </c>
      <c r="G7405" s="1">
        <v>-0.0557571203148</v>
      </c>
    </row>
    <row r="7406" ht="15.75" customHeight="1">
      <c r="A7406" s="1" t="str">
        <f t="shared" si="624"/>
        <v>LSM12</v>
      </c>
      <c r="B7406" s="1" t="s">
        <v>39</v>
      </c>
      <c r="C7406" s="1">
        <v>4.2144718E7</v>
      </c>
      <c r="D7406" s="1" t="s">
        <v>14</v>
      </c>
      <c r="E7406" s="1">
        <v>25.0</v>
      </c>
      <c r="F7406" s="1" t="s">
        <v>7420</v>
      </c>
      <c r="G7406" s="1">
        <v>0.04767434239</v>
      </c>
    </row>
    <row r="7407" ht="15.75" customHeight="1">
      <c r="A7407" s="1" t="str">
        <f t="shared" si="624"/>
        <v>LSM12</v>
      </c>
      <c r="B7407" s="1" t="s">
        <v>39</v>
      </c>
      <c r="C7407" s="1">
        <v>4.2144114E7</v>
      </c>
      <c r="D7407" s="1" t="s">
        <v>14</v>
      </c>
      <c r="E7407" s="1">
        <v>24.0</v>
      </c>
      <c r="F7407" s="1" t="s">
        <v>7421</v>
      </c>
      <c r="G7407" s="1">
        <v>0.11406327328</v>
      </c>
    </row>
    <row r="7408" ht="15.75" customHeight="1">
      <c r="A7408" s="1" t="str">
        <f t="shared" si="624"/>
        <v>LSM12</v>
      </c>
      <c r="B7408" s="1" t="s">
        <v>39</v>
      </c>
      <c r="C7408" s="1">
        <v>4.2144093E7</v>
      </c>
      <c r="D7408" s="1" t="s">
        <v>14</v>
      </c>
      <c r="E7408" s="1">
        <v>23.0</v>
      </c>
      <c r="F7408" s="1" t="s">
        <v>7422</v>
      </c>
      <c r="G7408" s="1">
        <v>0.204163469758</v>
      </c>
    </row>
    <row r="7409" ht="15.75" customHeight="1">
      <c r="A7409" s="1" t="str">
        <f t="shared" si="624"/>
        <v>LSM12</v>
      </c>
      <c r="B7409" s="1" t="s">
        <v>39</v>
      </c>
      <c r="C7409" s="1">
        <v>4.2144046E7</v>
      </c>
      <c r="D7409" s="1" t="s">
        <v>14</v>
      </c>
      <c r="E7409" s="1">
        <v>24.0</v>
      </c>
      <c r="F7409" s="1" t="s">
        <v>7423</v>
      </c>
      <c r="G7409" s="1">
        <v>0.0408837841996</v>
      </c>
    </row>
    <row r="7410" ht="15.75" customHeight="1">
      <c r="A7410" s="1" t="str">
        <f t="shared" si="624"/>
        <v>LSM12</v>
      </c>
      <c r="B7410" s="1" t="s">
        <v>39</v>
      </c>
      <c r="C7410" s="1">
        <v>4.2144009E7</v>
      </c>
      <c r="D7410" s="1" t="s">
        <v>14</v>
      </c>
      <c r="E7410" s="1">
        <v>24.0</v>
      </c>
      <c r="F7410" s="1" t="s">
        <v>7424</v>
      </c>
      <c r="G7410" s="1">
        <v>0.808524490277</v>
      </c>
    </row>
    <row r="7411" ht="15.75" customHeight="1">
      <c r="A7411" s="1" t="str">
        <f t="shared" si="624"/>
        <v>LSM12</v>
      </c>
      <c r="B7411" s="1" t="s">
        <v>39</v>
      </c>
      <c r="C7411" s="1">
        <v>4.2143983E7</v>
      </c>
      <c r="D7411" s="1" t="s">
        <v>14</v>
      </c>
      <c r="E7411" s="1">
        <v>24.0</v>
      </c>
      <c r="F7411" s="1" t="s">
        <v>7425</v>
      </c>
      <c r="G7411" s="1">
        <v>1.23787300504</v>
      </c>
    </row>
    <row r="7412" ht="15.75" customHeight="1">
      <c r="A7412" s="1" t="str">
        <f t="shared" si="624"/>
        <v>LSM12</v>
      </c>
      <c r="B7412" s="1" t="s">
        <v>39</v>
      </c>
      <c r="C7412" s="1">
        <v>4.2143826E7</v>
      </c>
      <c r="D7412" s="1" t="s">
        <v>14</v>
      </c>
      <c r="E7412" s="1">
        <v>24.0</v>
      </c>
      <c r="F7412" s="1" t="s">
        <v>7426</v>
      </c>
      <c r="G7412" s="1">
        <v>0.281475930375</v>
      </c>
    </row>
    <row r="7413" ht="15.75" customHeight="1">
      <c r="A7413" s="1" t="str">
        <f t="shared" si="624"/>
        <v>LSM12</v>
      </c>
      <c r="B7413" s="1" t="s">
        <v>39</v>
      </c>
      <c r="C7413" s="1">
        <v>4.2144071E7</v>
      </c>
      <c r="D7413" s="1" t="s">
        <v>14</v>
      </c>
      <c r="E7413" s="1">
        <v>24.0</v>
      </c>
      <c r="F7413" s="1" t="s">
        <v>7427</v>
      </c>
      <c r="G7413" s="1">
        <v>0.0499764238054</v>
      </c>
    </row>
    <row r="7414" ht="15.75" customHeight="1">
      <c r="A7414" s="1" t="str">
        <f t="shared" si="624"/>
        <v>LSM12</v>
      </c>
      <c r="B7414" s="1" t="s">
        <v>39</v>
      </c>
      <c r="C7414" s="1">
        <v>4.2144933E7</v>
      </c>
      <c r="D7414" s="1" t="s">
        <v>8</v>
      </c>
      <c r="E7414" s="1">
        <v>25.0</v>
      </c>
      <c r="F7414" s="1" t="s">
        <v>7428</v>
      </c>
      <c r="G7414" s="1">
        <v>-0.0872121880612</v>
      </c>
    </row>
    <row r="7415" ht="15.75" customHeight="1">
      <c r="A7415" s="1" t="str">
        <f t="shared" si="624"/>
        <v>LSM12</v>
      </c>
      <c r="B7415" s="1" t="s">
        <v>39</v>
      </c>
      <c r="C7415" s="1">
        <v>4.2144925E7</v>
      </c>
      <c r="D7415" s="1" t="s">
        <v>8</v>
      </c>
      <c r="E7415" s="1">
        <v>25.0</v>
      </c>
      <c r="F7415" s="1" t="s">
        <v>7429</v>
      </c>
      <c r="G7415" s="1">
        <v>-0.0594819174794</v>
      </c>
    </row>
    <row r="7416" ht="15.75" customHeight="1">
      <c r="A7416" s="1" t="str">
        <f t="shared" si="624"/>
        <v>LSM12</v>
      </c>
      <c r="B7416" s="1" t="s">
        <v>39</v>
      </c>
      <c r="C7416" s="1">
        <v>4.2144865E7</v>
      </c>
      <c r="D7416" s="1" t="s">
        <v>8</v>
      </c>
      <c r="E7416" s="1">
        <v>26.0</v>
      </c>
      <c r="F7416" s="1" t="s">
        <v>7430</v>
      </c>
      <c r="G7416" s="1">
        <v>-0.0338528146423</v>
      </c>
    </row>
    <row r="7417" ht="15.75" customHeight="1">
      <c r="A7417" s="1" t="str">
        <f t="shared" si="624"/>
        <v>LSM12</v>
      </c>
      <c r="B7417" s="1" t="s">
        <v>39</v>
      </c>
      <c r="C7417" s="1">
        <v>4.2144791E7</v>
      </c>
      <c r="D7417" s="1" t="s">
        <v>8</v>
      </c>
      <c r="E7417" s="1">
        <v>26.0</v>
      </c>
      <c r="F7417" s="1" t="s">
        <v>7431</v>
      </c>
      <c r="G7417" s="1">
        <v>-0.0615988905387</v>
      </c>
    </row>
    <row r="7418" ht="15.75" customHeight="1">
      <c r="A7418" s="1" t="str">
        <f t="shared" si="624"/>
        <v>LSM12</v>
      </c>
      <c r="B7418" s="1" t="s">
        <v>39</v>
      </c>
      <c r="C7418" s="1">
        <v>4.2144761E7</v>
      </c>
      <c r="D7418" s="1" t="s">
        <v>8</v>
      </c>
      <c r="E7418" s="1">
        <v>24.0</v>
      </c>
      <c r="F7418" s="1" t="s">
        <v>7432</v>
      </c>
      <c r="G7418" s="1">
        <v>-0.0935923316191</v>
      </c>
    </row>
    <row r="7419" ht="15.75" customHeight="1">
      <c r="A7419" s="1" t="str">
        <f t="shared" si="624"/>
        <v>LSM12</v>
      </c>
      <c r="B7419" s="1" t="s">
        <v>39</v>
      </c>
      <c r="C7419" s="1">
        <v>4.2144754E7</v>
      </c>
      <c r="D7419" s="1" t="s">
        <v>8</v>
      </c>
      <c r="E7419" s="1">
        <v>25.0</v>
      </c>
      <c r="F7419" s="1" t="s">
        <v>7433</v>
      </c>
      <c r="G7419" s="1">
        <v>-0.0284288218158</v>
      </c>
    </row>
    <row r="7420" ht="15.75" customHeight="1">
      <c r="A7420" s="1" t="str">
        <f t="shared" si="624"/>
        <v>LSM12</v>
      </c>
      <c r="B7420" s="1" t="s">
        <v>39</v>
      </c>
      <c r="C7420" s="1">
        <v>4.2144077E7</v>
      </c>
      <c r="D7420" s="1" t="s">
        <v>8</v>
      </c>
      <c r="E7420" s="1">
        <v>24.0</v>
      </c>
      <c r="F7420" s="1" t="s">
        <v>7434</v>
      </c>
      <c r="G7420" s="1">
        <v>-0.0536508931494</v>
      </c>
    </row>
    <row r="7421" ht="15.75" customHeight="1">
      <c r="A7421" s="1" t="str">
        <f t="shared" si="624"/>
        <v>LSM12</v>
      </c>
      <c r="B7421" s="1" t="s">
        <v>39</v>
      </c>
      <c r="C7421" s="1">
        <v>4.2144013E7</v>
      </c>
      <c r="D7421" s="1" t="s">
        <v>8</v>
      </c>
      <c r="E7421" s="1">
        <v>23.0</v>
      </c>
      <c r="F7421" s="1" t="s">
        <v>7435</v>
      </c>
      <c r="G7421" s="1">
        <v>0.535011061068</v>
      </c>
    </row>
    <row r="7422" ht="15.75" customHeight="1">
      <c r="A7422" s="1" t="str">
        <f t="shared" si="624"/>
        <v>LSM12</v>
      </c>
      <c r="B7422" s="1" t="s">
        <v>39</v>
      </c>
      <c r="C7422" s="1">
        <v>4.2143948E7</v>
      </c>
      <c r="D7422" s="1" t="s">
        <v>8</v>
      </c>
      <c r="E7422" s="1">
        <v>24.0</v>
      </c>
      <c r="F7422" s="1" t="s">
        <v>7436</v>
      </c>
      <c r="G7422" s="1">
        <v>0.953602504684</v>
      </c>
    </row>
    <row r="7423" ht="15.75" customHeight="1">
      <c r="A7423" s="1" t="str">
        <f t="shared" si="624"/>
        <v>LSM12</v>
      </c>
      <c r="B7423" s="1" t="s">
        <v>39</v>
      </c>
      <c r="C7423" s="1">
        <v>4.2144956E7</v>
      </c>
      <c r="D7423" s="1" t="s">
        <v>8</v>
      </c>
      <c r="E7423" s="1">
        <v>27.0</v>
      </c>
      <c r="F7423" s="1" t="s">
        <v>7437</v>
      </c>
      <c r="G7423" s="1">
        <v>0.0056065924708</v>
      </c>
    </row>
    <row r="7424" ht="15.75" customHeight="1">
      <c r="A7424" s="1" t="str">
        <f t="shared" ref="A7424:A7433" si="625">"LSM2"</f>
        <v>LSM2</v>
      </c>
      <c r="B7424" s="1" t="s">
        <v>28</v>
      </c>
      <c r="C7424" s="1">
        <v>3.1774713E7</v>
      </c>
      <c r="D7424" s="1" t="s">
        <v>14</v>
      </c>
      <c r="E7424" s="1">
        <v>22.0</v>
      </c>
      <c r="F7424" s="1" t="s">
        <v>7438</v>
      </c>
      <c r="G7424" s="1">
        <v>0.63104375152</v>
      </c>
    </row>
    <row r="7425" ht="15.75" customHeight="1">
      <c r="A7425" s="1" t="str">
        <f t="shared" si="625"/>
        <v>LSM2</v>
      </c>
      <c r="B7425" s="1" t="s">
        <v>28</v>
      </c>
      <c r="C7425" s="1">
        <v>3.1774708E7</v>
      </c>
      <c r="D7425" s="1" t="s">
        <v>14</v>
      </c>
      <c r="E7425" s="1">
        <v>23.0</v>
      </c>
      <c r="F7425" s="1" t="s">
        <v>7439</v>
      </c>
      <c r="G7425" s="1">
        <v>0.385278142965</v>
      </c>
    </row>
    <row r="7426" ht="15.75" customHeight="1">
      <c r="A7426" s="1" t="str">
        <f t="shared" si="625"/>
        <v>LSM2</v>
      </c>
      <c r="B7426" s="1" t="s">
        <v>28</v>
      </c>
      <c r="C7426" s="1">
        <v>3.1774687E7</v>
      </c>
      <c r="D7426" s="1" t="s">
        <v>14</v>
      </c>
      <c r="E7426" s="1">
        <v>22.0</v>
      </c>
      <c r="F7426" s="1" t="s">
        <v>7440</v>
      </c>
      <c r="G7426" s="1">
        <v>0.934188308624</v>
      </c>
    </row>
    <row r="7427" ht="15.75" customHeight="1">
      <c r="A7427" s="1" t="str">
        <f t="shared" si="625"/>
        <v>LSM2</v>
      </c>
      <c r="B7427" s="1" t="s">
        <v>28</v>
      </c>
      <c r="C7427" s="1">
        <v>3.1774635E7</v>
      </c>
      <c r="D7427" s="1" t="s">
        <v>14</v>
      </c>
      <c r="E7427" s="1">
        <v>22.0</v>
      </c>
      <c r="F7427" s="1" t="s">
        <v>7441</v>
      </c>
      <c r="G7427" s="1">
        <v>0.316824782636</v>
      </c>
    </row>
    <row r="7428" ht="15.75" customHeight="1">
      <c r="A7428" s="1" t="str">
        <f t="shared" si="625"/>
        <v>LSM2</v>
      </c>
      <c r="B7428" s="1" t="s">
        <v>28</v>
      </c>
      <c r="C7428" s="1">
        <v>3.1774507E7</v>
      </c>
      <c r="D7428" s="1" t="s">
        <v>8</v>
      </c>
      <c r="E7428" s="1">
        <v>22.0</v>
      </c>
      <c r="F7428" s="1" t="s">
        <v>7442</v>
      </c>
      <c r="G7428" s="1">
        <v>-0.0015816976945</v>
      </c>
    </row>
    <row r="7429" ht="15.75" customHeight="1">
      <c r="A7429" s="1" t="str">
        <f t="shared" si="625"/>
        <v>LSM2</v>
      </c>
      <c r="B7429" s="1" t="s">
        <v>28</v>
      </c>
      <c r="C7429" s="1">
        <v>3.1774592E7</v>
      </c>
      <c r="D7429" s="1" t="s">
        <v>14</v>
      </c>
      <c r="E7429" s="1">
        <v>23.0</v>
      </c>
      <c r="F7429" s="1" t="s">
        <v>7443</v>
      </c>
      <c r="G7429" s="1">
        <v>1.23261185344</v>
      </c>
    </row>
    <row r="7430" ht="15.75" customHeight="1">
      <c r="A7430" s="1" t="str">
        <f t="shared" si="625"/>
        <v>LSM2</v>
      </c>
      <c r="B7430" s="1" t="s">
        <v>28</v>
      </c>
      <c r="C7430" s="1">
        <v>3.1774578E7</v>
      </c>
      <c r="D7430" s="1" t="s">
        <v>14</v>
      </c>
      <c r="E7430" s="1">
        <v>23.0</v>
      </c>
      <c r="F7430" s="1" t="s">
        <v>7444</v>
      </c>
      <c r="G7430" s="1">
        <v>0.833199837939</v>
      </c>
    </row>
    <row r="7431" ht="15.75" customHeight="1">
      <c r="A7431" s="1" t="str">
        <f t="shared" si="625"/>
        <v>LSM2</v>
      </c>
      <c r="B7431" s="1" t="s">
        <v>28</v>
      </c>
      <c r="C7431" s="1">
        <v>3.1774566E7</v>
      </c>
      <c r="D7431" s="1" t="s">
        <v>14</v>
      </c>
      <c r="E7431" s="1">
        <v>24.0</v>
      </c>
      <c r="F7431" s="1" t="s">
        <v>7445</v>
      </c>
      <c r="G7431" s="1">
        <v>-0.0285272825767</v>
      </c>
    </row>
    <row r="7432" ht="15.75" customHeight="1">
      <c r="A7432" s="1" t="str">
        <f t="shared" si="625"/>
        <v>LSM2</v>
      </c>
      <c r="B7432" s="1" t="s">
        <v>28</v>
      </c>
      <c r="C7432" s="1">
        <v>3.1774626E7</v>
      </c>
      <c r="D7432" s="1" t="s">
        <v>14</v>
      </c>
      <c r="E7432" s="1">
        <v>22.0</v>
      </c>
      <c r="F7432" s="1" t="s">
        <v>7446</v>
      </c>
      <c r="G7432" s="1">
        <v>0.180291232673</v>
      </c>
    </row>
    <row r="7433" ht="15.75" customHeight="1">
      <c r="A7433" s="1" t="str">
        <f t="shared" si="625"/>
        <v>LSM2</v>
      </c>
      <c r="B7433" s="1" t="s">
        <v>28</v>
      </c>
      <c r="C7433" s="1">
        <v>3.1774483E7</v>
      </c>
      <c r="D7433" s="1" t="s">
        <v>8</v>
      </c>
      <c r="E7433" s="1">
        <v>23.0</v>
      </c>
      <c r="F7433" s="1" t="s">
        <v>7447</v>
      </c>
      <c r="G7433" s="1">
        <v>0.580033673796</v>
      </c>
    </row>
    <row r="7434" ht="15.75" customHeight="1">
      <c r="A7434" s="1" t="str">
        <f t="shared" ref="A7434:A7443" si="626">"LSM5"</f>
        <v>LSM5</v>
      </c>
      <c r="B7434" s="1" t="s">
        <v>715</v>
      </c>
      <c r="C7434" s="1">
        <v>3.2529837E7</v>
      </c>
      <c r="D7434" s="1" t="s">
        <v>8</v>
      </c>
      <c r="E7434" s="1">
        <v>24.0</v>
      </c>
      <c r="F7434" s="1" t="s">
        <v>7448</v>
      </c>
      <c r="G7434" s="1">
        <v>0.388252406291</v>
      </c>
    </row>
    <row r="7435" ht="15.75" customHeight="1">
      <c r="A7435" s="1" t="str">
        <f t="shared" si="626"/>
        <v>LSM5</v>
      </c>
      <c r="B7435" s="1" t="s">
        <v>715</v>
      </c>
      <c r="C7435" s="1">
        <v>3.2529736E7</v>
      </c>
      <c r="D7435" s="1" t="s">
        <v>8</v>
      </c>
      <c r="E7435" s="1">
        <v>24.0</v>
      </c>
      <c r="F7435" s="1" t="s">
        <v>7449</v>
      </c>
      <c r="G7435" s="1">
        <v>0.47857265289</v>
      </c>
    </row>
    <row r="7436" ht="15.75" customHeight="1">
      <c r="A7436" s="1" t="str">
        <f t="shared" si="626"/>
        <v>LSM5</v>
      </c>
      <c r="B7436" s="1" t="s">
        <v>715</v>
      </c>
      <c r="C7436" s="1">
        <v>3.2529993E7</v>
      </c>
      <c r="D7436" s="1" t="s">
        <v>14</v>
      </c>
      <c r="E7436" s="1">
        <v>22.0</v>
      </c>
      <c r="F7436" s="1" t="s">
        <v>7450</v>
      </c>
      <c r="G7436" s="1">
        <v>0.524931084119</v>
      </c>
    </row>
    <row r="7437" ht="15.75" customHeight="1">
      <c r="A7437" s="1" t="str">
        <f t="shared" si="626"/>
        <v>LSM5</v>
      </c>
      <c r="B7437" s="1" t="s">
        <v>715</v>
      </c>
      <c r="C7437" s="1">
        <v>3.2529987E7</v>
      </c>
      <c r="D7437" s="1" t="s">
        <v>14</v>
      </c>
      <c r="E7437" s="1">
        <v>23.0</v>
      </c>
      <c r="F7437" s="1" t="s">
        <v>7451</v>
      </c>
      <c r="G7437" s="1">
        <v>-0.00969362935606</v>
      </c>
    </row>
    <row r="7438" ht="15.75" customHeight="1">
      <c r="A7438" s="1" t="str">
        <f t="shared" si="626"/>
        <v>LSM5</v>
      </c>
      <c r="B7438" s="1" t="s">
        <v>715</v>
      </c>
      <c r="C7438" s="1">
        <v>3.2529978E7</v>
      </c>
      <c r="D7438" s="1" t="s">
        <v>14</v>
      </c>
      <c r="E7438" s="1">
        <v>23.0</v>
      </c>
      <c r="F7438" s="1" t="s">
        <v>7452</v>
      </c>
      <c r="G7438" s="1">
        <v>1.15713052188</v>
      </c>
    </row>
    <row r="7439" ht="15.75" customHeight="1">
      <c r="A7439" s="1" t="str">
        <f t="shared" si="626"/>
        <v>LSM5</v>
      </c>
      <c r="B7439" s="1" t="s">
        <v>715</v>
      </c>
      <c r="C7439" s="1">
        <v>3.2529822E7</v>
      </c>
      <c r="D7439" s="1" t="s">
        <v>14</v>
      </c>
      <c r="E7439" s="1">
        <v>23.0</v>
      </c>
      <c r="F7439" s="1" t="s">
        <v>7453</v>
      </c>
      <c r="G7439" s="1">
        <v>0.0813357659964</v>
      </c>
    </row>
    <row r="7440" ht="15.75" customHeight="1">
      <c r="A7440" s="1" t="str">
        <f t="shared" si="626"/>
        <v>LSM5</v>
      </c>
      <c r="B7440" s="1" t="s">
        <v>715</v>
      </c>
      <c r="C7440" s="1">
        <v>3.2529756E7</v>
      </c>
      <c r="D7440" s="1" t="s">
        <v>8</v>
      </c>
      <c r="E7440" s="1">
        <v>24.0</v>
      </c>
      <c r="F7440" s="1" t="s">
        <v>7454</v>
      </c>
      <c r="G7440" s="1">
        <v>0.818961773876</v>
      </c>
    </row>
    <row r="7441" ht="15.75" customHeight="1">
      <c r="A7441" s="1" t="str">
        <f t="shared" si="626"/>
        <v>LSM5</v>
      </c>
      <c r="B7441" s="1" t="s">
        <v>715</v>
      </c>
      <c r="C7441" s="1">
        <v>3.2529877E7</v>
      </c>
      <c r="D7441" s="1" t="s">
        <v>8</v>
      </c>
      <c r="E7441" s="1">
        <v>24.0</v>
      </c>
      <c r="F7441" s="1" t="s">
        <v>7455</v>
      </c>
      <c r="G7441" s="1">
        <v>0.0161081009812</v>
      </c>
    </row>
    <row r="7442" ht="15.75" customHeight="1">
      <c r="A7442" s="1" t="str">
        <f t="shared" si="626"/>
        <v>LSM5</v>
      </c>
      <c r="B7442" s="1" t="s">
        <v>715</v>
      </c>
      <c r="C7442" s="1">
        <v>3.2530014E7</v>
      </c>
      <c r="D7442" s="1" t="s">
        <v>14</v>
      </c>
      <c r="E7442" s="1">
        <v>23.0</v>
      </c>
      <c r="F7442" s="1" t="s">
        <v>7456</v>
      </c>
      <c r="G7442" s="1">
        <v>1.02390770425</v>
      </c>
    </row>
    <row r="7443" ht="15.75" customHeight="1">
      <c r="A7443" s="1" t="str">
        <f t="shared" si="626"/>
        <v>LSM5</v>
      </c>
      <c r="B7443" s="1" t="s">
        <v>715</v>
      </c>
      <c r="C7443" s="1">
        <v>3.2529772E7</v>
      </c>
      <c r="D7443" s="1" t="s">
        <v>14</v>
      </c>
      <c r="E7443" s="1">
        <v>23.0</v>
      </c>
      <c r="F7443" s="1" t="s">
        <v>7457</v>
      </c>
      <c r="G7443" s="1">
        <v>0.140990379623</v>
      </c>
    </row>
    <row r="7444" ht="15.75" customHeight="1">
      <c r="A7444" s="1" t="str">
        <f t="shared" ref="A7444:A7458" si="627">"LSM6"</f>
        <v>LSM6</v>
      </c>
      <c r="B7444" s="1" t="s">
        <v>87</v>
      </c>
      <c r="C7444" s="1">
        <v>1.47096985E8</v>
      </c>
      <c r="D7444" s="1" t="s">
        <v>8</v>
      </c>
      <c r="E7444" s="1">
        <v>23.0</v>
      </c>
      <c r="F7444" s="1" t="s">
        <v>7458</v>
      </c>
      <c r="G7444" s="1">
        <v>0.220999355139</v>
      </c>
    </row>
    <row r="7445" ht="15.75" customHeight="1">
      <c r="A7445" s="1" t="str">
        <f t="shared" si="627"/>
        <v>LSM6</v>
      </c>
      <c r="B7445" s="1" t="s">
        <v>87</v>
      </c>
      <c r="C7445" s="1">
        <v>1.47097008E8</v>
      </c>
      <c r="D7445" s="1" t="s">
        <v>8</v>
      </c>
      <c r="E7445" s="1">
        <v>24.0</v>
      </c>
      <c r="F7445" s="1" t="s">
        <v>7459</v>
      </c>
      <c r="G7445" s="1">
        <v>0.439848214118</v>
      </c>
    </row>
    <row r="7446" ht="15.75" customHeight="1">
      <c r="A7446" s="1" t="str">
        <f t="shared" si="627"/>
        <v>LSM6</v>
      </c>
      <c r="B7446" s="1" t="s">
        <v>87</v>
      </c>
      <c r="C7446" s="1">
        <v>1.47097094E8</v>
      </c>
      <c r="D7446" s="1" t="s">
        <v>8</v>
      </c>
      <c r="E7446" s="1">
        <v>24.0</v>
      </c>
      <c r="F7446" s="1" t="s">
        <v>7460</v>
      </c>
      <c r="G7446" s="1">
        <v>0.148123185488</v>
      </c>
    </row>
    <row r="7447" ht="15.75" customHeight="1">
      <c r="A7447" s="1" t="str">
        <f t="shared" si="627"/>
        <v>LSM6</v>
      </c>
      <c r="B7447" s="1" t="s">
        <v>87</v>
      </c>
      <c r="C7447" s="1">
        <v>1.47097061E8</v>
      </c>
      <c r="D7447" s="1" t="s">
        <v>14</v>
      </c>
      <c r="E7447" s="1">
        <v>24.0</v>
      </c>
      <c r="F7447" s="1" t="s">
        <v>7461</v>
      </c>
      <c r="G7447" s="1">
        <v>0.769761385911</v>
      </c>
    </row>
    <row r="7448" ht="15.75" customHeight="1">
      <c r="A7448" s="1" t="str">
        <f t="shared" si="627"/>
        <v>LSM6</v>
      </c>
      <c r="B7448" s="1" t="s">
        <v>87</v>
      </c>
      <c r="C7448" s="1">
        <v>1.470971E8</v>
      </c>
      <c r="D7448" s="1" t="s">
        <v>14</v>
      </c>
      <c r="E7448" s="1">
        <v>24.0</v>
      </c>
      <c r="F7448" s="1" t="s">
        <v>7462</v>
      </c>
      <c r="G7448" s="1">
        <v>0.505410632597</v>
      </c>
    </row>
    <row r="7449" ht="15.75" customHeight="1">
      <c r="A7449" s="1" t="str">
        <f t="shared" si="627"/>
        <v>LSM6</v>
      </c>
      <c r="B7449" s="1" t="s">
        <v>87</v>
      </c>
      <c r="C7449" s="1">
        <v>1.47096963E8</v>
      </c>
      <c r="D7449" s="1" t="s">
        <v>14</v>
      </c>
      <c r="E7449" s="1">
        <v>23.0</v>
      </c>
      <c r="F7449" s="1" t="s">
        <v>7463</v>
      </c>
      <c r="G7449" s="1">
        <v>0.735447871123</v>
      </c>
    </row>
    <row r="7450" ht="15.75" customHeight="1">
      <c r="A7450" s="1" t="str">
        <f t="shared" si="627"/>
        <v>LSM6</v>
      </c>
      <c r="B7450" s="1" t="s">
        <v>87</v>
      </c>
      <c r="C7450" s="1">
        <v>1.47097135E8</v>
      </c>
      <c r="D7450" s="1" t="s">
        <v>14</v>
      </c>
      <c r="E7450" s="1">
        <v>23.0</v>
      </c>
      <c r="F7450" s="1" t="s">
        <v>7464</v>
      </c>
      <c r="G7450" s="1">
        <v>0.854695462026</v>
      </c>
    </row>
    <row r="7451" ht="15.75" customHeight="1">
      <c r="A7451" s="1" t="str">
        <f t="shared" si="627"/>
        <v>LSM6</v>
      </c>
      <c r="B7451" s="1" t="s">
        <v>87</v>
      </c>
      <c r="C7451" s="1">
        <v>1.47096958E8</v>
      </c>
      <c r="D7451" s="1" t="s">
        <v>14</v>
      </c>
      <c r="E7451" s="1">
        <v>23.0</v>
      </c>
      <c r="F7451" s="1" t="s">
        <v>7465</v>
      </c>
      <c r="G7451" s="1">
        <v>0.953098140217</v>
      </c>
    </row>
    <row r="7452" ht="15.75" customHeight="1">
      <c r="A7452" s="1" t="str">
        <f t="shared" si="627"/>
        <v>LSM6</v>
      </c>
      <c r="B7452" s="1" t="s">
        <v>87</v>
      </c>
      <c r="C7452" s="1">
        <v>1.4709691E8</v>
      </c>
      <c r="D7452" s="1" t="s">
        <v>14</v>
      </c>
      <c r="E7452" s="1">
        <v>24.0</v>
      </c>
      <c r="F7452" s="1" t="s">
        <v>7466</v>
      </c>
      <c r="G7452" s="1">
        <v>0.917259622346</v>
      </c>
    </row>
    <row r="7453" ht="15.75" customHeight="1">
      <c r="A7453" s="1" t="str">
        <f t="shared" si="627"/>
        <v>LSM6</v>
      </c>
      <c r="B7453" s="1" t="s">
        <v>87</v>
      </c>
      <c r="C7453" s="1">
        <v>1.47096894E8</v>
      </c>
      <c r="D7453" s="1" t="s">
        <v>14</v>
      </c>
      <c r="E7453" s="1">
        <v>22.0</v>
      </c>
      <c r="F7453" s="1" t="s">
        <v>7467</v>
      </c>
      <c r="G7453" s="1">
        <v>0.518917282818</v>
      </c>
    </row>
    <row r="7454" ht="15.75" customHeight="1">
      <c r="A7454" s="1" t="str">
        <f t="shared" si="627"/>
        <v>LSM6</v>
      </c>
      <c r="B7454" s="1" t="s">
        <v>87</v>
      </c>
      <c r="C7454" s="1">
        <v>1.470971E8</v>
      </c>
      <c r="D7454" s="1" t="s">
        <v>14</v>
      </c>
      <c r="E7454" s="1">
        <v>23.0</v>
      </c>
      <c r="F7454" s="1" t="s">
        <v>7468</v>
      </c>
      <c r="G7454" s="1">
        <v>0.401373719277</v>
      </c>
    </row>
    <row r="7455" ht="15.75" customHeight="1">
      <c r="A7455" s="1" t="str">
        <f t="shared" si="627"/>
        <v>LSM6</v>
      </c>
      <c r="B7455" s="1" t="s">
        <v>87</v>
      </c>
      <c r="C7455" s="1">
        <v>1.47096985E8</v>
      </c>
      <c r="D7455" s="1" t="s">
        <v>8</v>
      </c>
      <c r="E7455" s="1">
        <v>24.0</v>
      </c>
      <c r="F7455" s="1" t="s">
        <v>7469</v>
      </c>
      <c r="G7455" s="1">
        <v>0.245825139331</v>
      </c>
    </row>
    <row r="7456" ht="15.75" customHeight="1">
      <c r="A7456" s="1" t="str">
        <f t="shared" si="627"/>
        <v>LSM6</v>
      </c>
      <c r="B7456" s="1" t="s">
        <v>87</v>
      </c>
      <c r="C7456" s="1">
        <v>1.47097009E8</v>
      </c>
      <c r="D7456" s="1" t="s">
        <v>8</v>
      </c>
      <c r="E7456" s="1">
        <v>23.0</v>
      </c>
      <c r="F7456" s="1" t="s">
        <v>7470</v>
      </c>
      <c r="G7456" s="1">
        <v>0.820315564385</v>
      </c>
    </row>
    <row r="7457" ht="15.75" customHeight="1">
      <c r="A7457" s="1" t="str">
        <f t="shared" si="627"/>
        <v>LSM6</v>
      </c>
      <c r="B7457" s="1" t="s">
        <v>87</v>
      </c>
      <c r="C7457" s="1">
        <v>1.47096955E8</v>
      </c>
      <c r="D7457" s="1" t="s">
        <v>8</v>
      </c>
      <c r="E7457" s="1">
        <v>22.0</v>
      </c>
      <c r="F7457" s="1" t="s">
        <v>7471</v>
      </c>
      <c r="G7457" s="1">
        <v>1.12964223744</v>
      </c>
    </row>
    <row r="7458" ht="15.75" customHeight="1">
      <c r="A7458" s="1" t="str">
        <f t="shared" si="627"/>
        <v>LSM6</v>
      </c>
      <c r="B7458" s="1" t="s">
        <v>87</v>
      </c>
      <c r="C7458" s="1">
        <v>1.47096888E8</v>
      </c>
      <c r="D7458" s="1" t="s">
        <v>14</v>
      </c>
      <c r="E7458" s="1">
        <v>24.0</v>
      </c>
      <c r="F7458" s="1" t="s">
        <v>7472</v>
      </c>
      <c r="G7458" s="1">
        <v>0.313253074593</v>
      </c>
    </row>
    <row r="7459" ht="15.75" customHeight="1">
      <c r="A7459" s="1" t="str">
        <f t="shared" ref="A7459:A7468" si="628">"LTN1"</f>
        <v>LTN1</v>
      </c>
      <c r="B7459" s="1" t="s">
        <v>1807</v>
      </c>
      <c r="C7459" s="1">
        <v>3.0364937E7</v>
      </c>
      <c r="D7459" s="1" t="s">
        <v>14</v>
      </c>
      <c r="E7459" s="1">
        <v>23.0</v>
      </c>
      <c r="F7459" s="1" t="s">
        <v>7473</v>
      </c>
      <c r="G7459" s="1">
        <v>0.43114369233</v>
      </c>
    </row>
    <row r="7460" ht="15.75" customHeight="1">
      <c r="A7460" s="1" t="str">
        <f t="shared" si="628"/>
        <v>LTN1</v>
      </c>
      <c r="B7460" s="1" t="s">
        <v>1807</v>
      </c>
      <c r="C7460" s="1">
        <v>3.0365199E7</v>
      </c>
      <c r="D7460" s="1" t="s">
        <v>14</v>
      </c>
      <c r="E7460" s="1">
        <v>22.0</v>
      </c>
      <c r="F7460" s="1" t="s">
        <v>7474</v>
      </c>
      <c r="G7460" s="1">
        <v>0.0836807203921</v>
      </c>
    </row>
    <row r="7461" ht="15.75" customHeight="1">
      <c r="A7461" s="1" t="str">
        <f t="shared" si="628"/>
        <v>LTN1</v>
      </c>
      <c r="B7461" s="1" t="s">
        <v>1807</v>
      </c>
      <c r="C7461" s="1">
        <v>3.0365179E7</v>
      </c>
      <c r="D7461" s="1" t="s">
        <v>14</v>
      </c>
      <c r="E7461" s="1">
        <v>22.0</v>
      </c>
      <c r="F7461" s="1" t="s">
        <v>7475</v>
      </c>
      <c r="G7461" s="1">
        <v>0.556430185376</v>
      </c>
    </row>
    <row r="7462" ht="15.75" customHeight="1">
      <c r="A7462" s="1" t="str">
        <f t="shared" si="628"/>
        <v>LTN1</v>
      </c>
      <c r="B7462" s="1" t="s">
        <v>1807</v>
      </c>
      <c r="C7462" s="1">
        <v>3.0365051E7</v>
      </c>
      <c r="D7462" s="1" t="s">
        <v>14</v>
      </c>
      <c r="E7462" s="1">
        <v>24.0</v>
      </c>
      <c r="F7462" s="1" t="s">
        <v>7476</v>
      </c>
      <c r="G7462" s="1">
        <v>0.239776490021</v>
      </c>
    </row>
    <row r="7463" ht="15.75" customHeight="1">
      <c r="A7463" s="1" t="str">
        <f t="shared" si="628"/>
        <v>LTN1</v>
      </c>
      <c r="B7463" s="1" t="s">
        <v>1807</v>
      </c>
      <c r="C7463" s="1">
        <v>3.0365122E7</v>
      </c>
      <c r="D7463" s="1" t="s">
        <v>8</v>
      </c>
      <c r="E7463" s="1">
        <v>24.0</v>
      </c>
      <c r="F7463" s="1" t="s">
        <v>7477</v>
      </c>
      <c r="G7463" s="1">
        <v>1.03703742488</v>
      </c>
    </row>
    <row r="7464" ht="15.75" customHeight="1">
      <c r="A7464" s="1" t="str">
        <f t="shared" si="628"/>
        <v>LTN1</v>
      </c>
      <c r="B7464" s="1" t="s">
        <v>1807</v>
      </c>
      <c r="C7464" s="1">
        <v>3.0365073E7</v>
      </c>
      <c r="D7464" s="1" t="s">
        <v>8</v>
      </c>
      <c r="E7464" s="1">
        <v>23.0</v>
      </c>
      <c r="F7464" s="1" t="s">
        <v>7478</v>
      </c>
      <c r="G7464" s="1">
        <v>1.33023327618</v>
      </c>
    </row>
    <row r="7465" ht="15.75" customHeight="1">
      <c r="A7465" s="1" t="str">
        <f t="shared" si="628"/>
        <v>LTN1</v>
      </c>
      <c r="B7465" s="1" t="s">
        <v>1807</v>
      </c>
      <c r="C7465" s="1">
        <v>3.0365032E7</v>
      </c>
      <c r="D7465" s="1" t="s">
        <v>8</v>
      </c>
      <c r="E7465" s="1">
        <v>23.0</v>
      </c>
      <c r="F7465" s="1" t="s">
        <v>7479</v>
      </c>
      <c r="G7465" s="1">
        <v>0.139462729061</v>
      </c>
    </row>
    <row r="7466" ht="15.75" customHeight="1">
      <c r="A7466" s="1" t="str">
        <f t="shared" si="628"/>
        <v>LTN1</v>
      </c>
      <c r="B7466" s="1" t="s">
        <v>1807</v>
      </c>
      <c r="C7466" s="1">
        <v>3.0364982E7</v>
      </c>
      <c r="D7466" s="1" t="s">
        <v>8</v>
      </c>
      <c r="E7466" s="1">
        <v>24.0</v>
      </c>
      <c r="F7466" s="1" t="s">
        <v>7480</v>
      </c>
      <c r="G7466" s="1">
        <v>0.522647766501</v>
      </c>
    </row>
    <row r="7467" ht="15.75" customHeight="1">
      <c r="A7467" s="1" t="str">
        <f t="shared" si="628"/>
        <v>LTN1</v>
      </c>
      <c r="B7467" s="1" t="s">
        <v>1807</v>
      </c>
      <c r="C7467" s="1">
        <v>3.0365133E7</v>
      </c>
      <c r="D7467" s="1" t="s">
        <v>14</v>
      </c>
      <c r="E7467" s="1">
        <v>23.0</v>
      </c>
      <c r="F7467" s="1" t="s">
        <v>7481</v>
      </c>
      <c r="G7467" s="1">
        <v>0.632729298939</v>
      </c>
    </row>
    <row r="7468" ht="15.75" customHeight="1">
      <c r="A7468" s="1" t="str">
        <f t="shared" si="628"/>
        <v>LTN1</v>
      </c>
      <c r="B7468" s="1" t="s">
        <v>1807</v>
      </c>
      <c r="C7468" s="1">
        <v>3.0365216E7</v>
      </c>
      <c r="D7468" s="1" t="s">
        <v>8</v>
      </c>
      <c r="E7468" s="1">
        <v>23.0</v>
      </c>
      <c r="F7468" s="1" t="s">
        <v>7482</v>
      </c>
      <c r="G7468" s="1">
        <v>0.275073777072</v>
      </c>
    </row>
    <row r="7469" ht="15.75" customHeight="1">
      <c r="A7469" s="1" t="str">
        <f t="shared" ref="A7469:A7478" si="629">"LTV1"</f>
        <v>LTV1</v>
      </c>
      <c r="B7469" s="1" t="s">
        <v>28</v>
      </c>
      <c r="C7469" s="1">
        <v>1.44164643E8</v>
      </c>
      <c r="D7469" s="1" t="s">
        <v>14</v>
      </c>
      <c r="E7469" s="1">
        <v>23.0</v>
      </c>
      <c r="F7469" s="1" t="s">
        <v>7483</v>
      </c>
      <c r="G7469" s="1">
        <v>0.192317539138</v>
      </c>
    </row>
    <row r="7470" ht="15.75" customHeight="1">
      <c r="A7470" s="1" t="str">
        <f t="shared" si="629"/>
        <v>LTV1</v>
      </c>
      <c r="B7470" s="1" t="s">
        <v>28</v>
      </c>
      <c r="C7470" s="1">
        <v>1.44164745E8</v>
      </c>
      <c r="D7470" s="1" t="s">
        <v>8</v>
      </c>
      <c r="E7470" s="1">
        <v>24.0</v>
      </c>
      <c r="F7470" s="1" t="s">
        <v>7484</v>
      </c>
      <c r="G7470" s="1">
        <v>0.0444723237596</v>
      </c>
    </row>
    <row r="7471" ht="15.75" customHeight="1">
      <c r="A7471" s="1" t="str">
        <f t="shared" si="629"/>
        <v>LTV1</v>
      </c>
      <c r="B7471" s="1" t="s">
        <v>28</v>
      </c>
      <c r="C7471" s="1">
        <v>1.44164581E8</v>
      </c>
      <c r="D7471" s="1" t="s">
        <v>8</v>
      </c>
      <c r="E7471" s="1">
        <v>24.0</v>
      </c>
      <c r="F7471" s="1" t="s">
        <v>7485</v>
      </c>
      <c r="G7471" s="1">
        <v>0.837001769907</v>
      </c>
    </row>
    <row r="7472" ht="15.75" customHeight="1">
      <c r="A7472" s="1" t="str">
        <f t="shared" si="629"/>
        <v>LTV1</v>
      </c>
      <c r="B7472" s="1" t="s">
        <v>28</v>
      </c>
      <c r="C7472" s="1">
        <v>1.44164551E8</v>
      </c>
      <c r="D7472" s="1" t="s">
        <v>8</v>
      </c>
      <c r="E7472" s="1">
        <v>22.0</v>
      </c>
      <c r="F7472" s="1" t="s">
        <v>7486</v>
      </c>
      <c r="G7472" s="1">
        <v>0.142691057662</v>
      </c>
    </row>
    <row r="7473" ht="15.75" customHeight="1">
      <c r="A7473" s="1" t="str">
        <f t="shared" si="629"/>
        <v>LTV1</v>
      </c>
      <c r="B7473" s="1" t="s">
        <v>28</v>
      </c>
      <c r="C7473" s="1">
        <v>1.44164541E8</v>
      </c>
      <c r="D7473" s="1" t="s">
        <v>8</v>
      </c>
      <c r="E7473" s="1">
        <v>23.0</v>
      </c>
      <c r="F7473" s="1" t="s">
        <v>7487</v>
      </c>
      <c r="G7473" s="1">
        <v>1.48251238053</v>
      </c>
    </row>
    <row r="7474" ht="15.75" customHeight="1">
      <c r="A7474" s="1" t="str">
        <f t="shared" si="629"/>
        <v>LTV1</v>
      </c>
      <c r="B7474" s="1" t="s">
        <v>28</v>
      </c>
      <c r="C7474" s="1">
        <v>1.44164473E8</v>
      </c>
      <c r="D7474" s="1" t="s">
        <v>14</v>
      </c>
      <c r="E7474" s="1">
        <v>23.0</v>
      </c>
      <c r="F7474" s="1" t="s">
        <v>7488</v>
      </c>
      <c r="G7474" s="1">
        <v>0.065499399941</v>
      </c>
    </row>
    <row r="7475" ht="15.75" customHeight="1">
      <c r="A7475" s="1" t="str">
        <f t="shared" si="629"/>
        <v>LTV1</v>
      </c>
      <c r="B7475" s="1" t="s">
        <v>28</v>
      </c>
      <c r="C7475" s="1">
        <v>1.4416449E8</v>
      </c>
      <c r="D7475" s="1" t="s">
        <v>14</v>
      </c>
      <c r="E7475" s="1">
        <v>22.0</v>
      </c>
      <c r="F7475" s="1" t="s">
        <v>7489</v>
      </c>
      <c r="G7475" s="1">
        <v>0.0169179964037</v>
      </c>
    </row>
    <row r="7476" ht="15.75" customHeight="1">
      <c r="A7476" s="1" t="str">
        <f t="shared" si="629"/>
        <v>LTV1</v>
      </c>
      <c r="B7476" s="1" t="s">
        <v>28</v>
      </c>
      <c r="C7476" s="1">
        <v>1.44164741E8</v>
      </c>
      <c r="D7476" s="1" t="s">
        <v>14</v>
      </c>
      <c r="E7476" s="1">
        <v>23.0</v>
      </c>
      <c r="F7476" s="1" t="s">
        <v>7490</v>
      </c>
      <c r="G7476" s="1">
        <v>0.429705576544</v>
      </c>
    </row>
    <row r="7477" ht="15.75" customHeight="1">
      <c r="A7477" s="1" t="str">
        <f t="shared" si="629"/>
        <v>LTV1</v>
      </c>
      <c r="B7477" s="1" t="s">
        <v>28</v>
      </c>
      <c r="C7477" s="1">
        <v>1.44164755E8</v>
      </c>
      <c r="D7477" s="1" t="s">
        <v>14</v>
      </c>
      <c r="E7477" s="1">
        <v>23.0</v>
      </c>
      <c r="F7477" s="1" t="s">
        <v>7491</v>
      </c>
      <c r="G7477" s="1">
        <v>0.266384264336</v>
      </c>
    </row>
    <row r="7478" ht="15.75" customHeight="1">
      <c r="A7478" s="1" t="str">
        <f t="shared" si="629"/>
        <v>LTV1</v>
      </c>
      <c r="B7478" s="1" t="s">
        <v>28</v>
      </c>
      <c r="C7478" s="1">
        <v>1.44164498E8</v>
      </c>
      <c r="D7478" s="1" t="s">
        <v>14</v>
      </c>
      <c r="E7478" s="1">
        <v>23.0</v>
      </c>
      <c r="F7478" s="1" t="s">
        <v>7492</v>
      </c>
      <c r="G7478" s="1">
        <v>0.680485849559</v>
      </c>
    </row>
    <row r="7479" ht="15.75" customHeight="1">
      <c r="A7479" s="1" t="str">
        <f t="shared" ref="A7479:A7494" si="630">"LUC7L3"</f>
        <v>LUC7L3</v>
      </c>
      <c r="B7479" s="1" t="s">
        <v>39</v>
      </c>
      <c r="C7479" s="1">
        <v>4.879715E7</v>
      </c>
      <c r="D7479" s="1" t="s">
        <v>8</v>
      </c>
      <c r="E7479" s="1">
        <v>21.0</v>
      </c>
      <c r="F7479" s="1" t="s">
        <v>7493</v>
      </c>
      <c r="G7479" s="1">
        <v>-0.0219005375461</v>
      </c>
    </row>
    <row r="7480" ht="15.75" customHeight="1">
      <c r="A7480" s="1" t="str">
        <f t="shared" si="630"/>
        <v>LUC7L3</v>
      </c>
      <c r="B7480" s="1" t="s">
        <v>39</v>
      </c>
      <c r="C7480" s="1">
        <v>4.8797053E7</v>
      </c>
      <c r="D7480" s="1" t="s">
        <v>14</v>
      </c>
      <c r="E7480" s="1">
        <v>21.0</v>
      </c>
      <c r="F7480" s="1" t="s">
        <v>7494</v>
      </c>
      <c r="G7480" s="1">
        <v>0.102313068959</v>
      </c>
    </row>
    <row r="7481" ht="15.75" customHeight="1">
      <c r="A7481" s="1" t="str">
        <f t="shared" si="630"/>
        <v>LUC7L3</v>
      </c>
      <c r="B7481" s="1" t="s">
        <v>39</v>
      </c>
      <c r="C7481" s="1">
        <v>4.8797049E7</v>
      </c>
      <c r="D7481" s="1" t="s">
        <v>14</v>
      </c>
      <c r="E7481" s="1">
        <v>23.0</v>
      </c>
      <c r="F7481" s="1" t="s">
        <v>7495</v>
      </c>
      <c r="G7481" s="1">
        <v>0.00461536705275</v>
      </c>
    </row>
    <row r="7482" ht="15.75" customHeight="1">
      <c r="A7482" s="1" t="str">
        <f t="shared" si="630"/>
        <v>LUC7L3</v>
      </c>
      <c r="B7482" s="1" t="s">
        <v>39</v>
      </c>
      <c r="C7482" s="1">
        <v>4.8796986E7</v>
      </c>
      <c r="D7482" s="1" t="s">
        <v>14</v>
      </c>
      <c r="E7482" s="1">
        <v>24.0</v>
      </c>
      <c r="F7482" s="1" t="s">
        <v>7496</v>
      </c>
      <c r="G7482" s="1">
        <v>1.00892617956</v>
      </c>
    </row>
    <row r="7483" ht="15.75" customHeight="1">
      <c r="A7483" s="1" t="str">
        <f t="shared" si="630"/>
        <v>LUC7L3</v>
      </c>
      <c r="B7483" s="1" t="s">
        <v>39</v>
      </c>
      <c r="C7483" s="1">
        <v>4.8797143E7</v>
      </c>
      <c r="D7483" s="1" t="s">
        <v>8</v>
      </c>
      <c r="E7483" s="1">
        <v>22.0</v>
      </c>
      <c r="F7483" s="1" t="s">
        <v>7497</v>
      </c>
      <c r="G7483" s="1">
        <v>0.046775814687</v>
      </c>
    </row>
    <row r="7484" ht="15.75" customHeight="1">
      <c r="A7484" s="1" t="str">
        <f t="shared" si="630"/>
        <v>LUC7L3</v>
      </c>
      <c r="B7484" s="1" t="s">
        <v>39</v>
      </c>
      <c r="C7484" s="1">
        <v>4.8796952E7</v>
      </c>
      <c r="D7484" s="1" t="s">
        <v>14</v>
      </c>
      <c r="E7484" s="1">
        <v>21.0</v>
      </c>
      <c r="F7484" s="1" t="s">
        <v>7498</v>
      </c>
      <c r="G7484" s="1">
        <v>0.051855925879</v>
      </c>
    </row>
    <row r="7485" ht="15.75" customHeight="1">
      <c r="A7485" s="1" t="str">
        <f t="shared" si="630"/>
        <v>LUC7L3</v>
      </c>
      <c r="B7485" s="1" t="s">
        <v>39</v>
      </c>
      <c r="C7485" s="1">
        <v>4.879718E7</v>
      </c>
      <c r="D7485" s="1" t="s">
        <v>14</v>
      </c>
      <c r="E7485" s="1">
        <v>23.0</v>
      </c>
      <c r="F7485" s="1" t="s">
        <v>7499</v>
      </c>
      <c r="G7485" s="1">
        <v>0.39835000767</v>
      </c>
    </row>
    <row r="7486" ht="15.75" customHeight="1">
      <c r="A7486" s="1" t="str">
        <f t="shared" si="630"/>
        <v>LUC7L3</v>
      </c>
      <c r="B7486" s="1" t="s">
        <v>39</v>
      </c>
      <c r="C7486" s="1">
        <v>4.879699E7</v>
      </c>
      <c r="D7486" s="1" t="s">
        <v>14</v>
      </c>
      <c r="E7486" s="1">
        <v>23.0</v>
      </c>
      <c r="F7486" s="1" t="s">
        <v>7500</v>
      </c>
      <c r="G7486" s="1">
        <v>1.38552260661</v>
      </c>
    </row>
    <row r="7487" ht="15.75" customHeight="1">
      <c r="A7487" s="1" t="str">
        <f t="shared" si="630"/>
        <v>LUC7L3</v>
      </c>
      <c r="B7487" s="1" t="s">
        <v>39</v>
      </c>
      <c r="C7487" s="1">
        <v>4.8797028E7</v>
      </c>
      <c r="D7487" s="1" t="s">
        <v>14</v>
      </c>
      <c r="E7487" s="1">
        <v>24.0</v>
      </c>
      <c r="F7487" s="1" t="s">
        <v>7501</v>
      </c>
      <c r="G7487" s="1">
        <v>0.50516251421</v>
      </c>
    </row>
    <row r="7488" ht="15.75" customHeight="1">
      <c r="A7488" s="1" t="str">
        <f t="shared" si="630"/>
        <v>LUC7L3</v>
      </c>
      <c r="B7488" s="1" t="s">
        <v>39</v>
      </c>
      <c r="C7488" s="1">
        <v>4.8797049E7</v>
      </c>
      <c r="D7488" s="1" t="s">
        <v>14</v>
      </c>
      <c r="E7488" s="1">
        <v>22.0</v>
      </c>
      <c r="F7488" s="1" t="s">
        <v>7502</v>
      </c>
      <c r="G7488" s="1">
        <v>0.110500742019</v>
      </c>
    </row>
    <row r="7489" ht="15.75" customHeight="1">
      <c r="A7489" s="1" t="str">
        <f t="shared" si="630"/>
        <v>LUC7L3</v>
      </c>
      <c r="B7489" s="1" t="s">
        <v>39</v>
      </c>
      <c r="C7489" s="1">
        <v>4.879706E7</v>
      </c>
      <c r="D7489" s="1" t="s">
        <v>14</v>
      </c>
      <c r="E7489" s="1">
        <v>24.0</v>
      </c>
      <c r="F7489" s="1" t="s">
        <v>7503</v>
      </c>
      <c r="G7489" s="1">
        <v>0.08242632033</v>
      </c>
    </row>
    <row r="7490" ht="15.75" customHeight="1">
      <c r="A7490" s="1" t="str">
        <f t="shared" si="630"/>
        <v>LUC7L3</v>
      </c>
      <c r="B7490" s="1" t="s">
        <v>39</v>
      </c>
      <c r="C7490" s="1">
        <v>4.8797129E7</v>
      </c>
      <c r="D7490" s="1" t="s">
        <v>14</v>
      </c>
      <c r="E7490" s="1">
        <v>23.0</v>
      </c>
      <c r="F7490" s="1" t="s">
        <v>7504</v>
      </c>
      <c r="G7490" s="1">
        <v>-0.0346618917268</v>
      </c>
    </row>
    <row r="7491" ht="15.75" customHeight="1">
      <c r="A7491" s="1" t="str">
        <f t="shared" si="630"/>
        <v>LUC7L3</v>
      </c>
      <c r="B7491" s="1" t="s">
        <v>39</v>
      </c>
      <c r="C7491" s="1">
        <v>4.8797135E7</v>
      </c>
      <c r="D7491" s="1" t="s">
        <v>14</v>
      </c>
      <c r="E7491" s="1">
        <v>23.0</v>
      </c>
      <c r="F7491" s="1" t="s">
        <v>7505</v>
      </c>
      <c r="G7491" s="1">
        <v>-0.0698491710477</v>
      </c>
    </row>
    <row r="7492" ht="15.75" customHeight="1">
      <c r="A7492" s="1" t="str">
        <f t="shared" si="630"/>
        <v>LUC7L3</v>
      </c>
      <c r="B7492" s="1" t="s">
        <v>39</v>
      </c>
      <c r="C7492" s="1">
        <v>4.8797179E7</v>
      </c>
      <c r="D7492" s="1" t="s">
        <v>14</v>
      </c>
      <c r="E7492" s="1">
        <v>24.0</v>
      </c>
      <c r="F7492" s="1" t="s">
        <v>7506</v>
      </c>
      <c r="G7492" s="1">
        <v>0.175082196498</v>
      </c>
    </row>
    <row r="7493" ht="15.75" customHeight="1">
      <c r="A7493" s="1" t="str">
        <f t="shared" si="630"/>
        <v>LUC7L3</v>
      </c>
      <c r="B7493" s="1" t="s">
        <v>39</v>
      </c>
      <c r="C7493" s="1">
        <v>4.8797009E7</v>
      </c>
      <c r="D7493" s="1" t="s">
        <v>14</v>
      </c>
      <c r="E7493" s="1">
        <v>24.0</v>
      </c>
      <c r="F7493" s="1" t="s">
        <v>7507</v>
      </c>
      <c r="G7493" s="1">
        <v>0.605551213826</v>
      </c>
    </row>
    <row r="7494" ht="15.75" customHeight="1">
      <c r="A7494" s="1" t="str">
        <f t="shared" si="630"/>
        <v>LUC7L3</v>
      </c>
      <c r="B7494" s="1" t="s">
        <v>39</v>
      </c>
      <c r="C7494" s="1">
        <v>4.8797117E7</v>
      </c>
      <c r="D7494" s="1" t="s">
        <v>14</v>
      </c>
      <c r="E7494" s="1">
        <v>23.0</v>
      </c>
      <c r="F7494" s="1" t="s">
        <v>7508</v>
      </c>
      <c r="G7494" s="1">
        <v>-0.00438534579886</v>
      </c>
    </row>
    <row r="7495" ht="15.75" customHeight="1">
      <c r="A7495" s="1" t="str">
        <f t="shared" ref="A7495:A7504" si="631">"MAD2L1BP"</f>
        <v>MAD2L1BP</v>
      </c>
      <c r="B7495" s="1" t="s">
        <v>28</v>
      </c>
      <c r="C7495" s="1">
        <v>4.3603723E7</v>
      </c>
      <c r="D7495" s="1" t="s">
        <v>8</v>
      </c>
      <c r="E7495" s="1">
        <v>24.0</v>
      </c>
      <c r="F7495" s="1" t="s">
        <v>7509</v>
      </c>
      <c r="G7495" s="1">
        <v>0.972532314593</v>
      </c>
    </row>
    <row r="7496" ht="15.75" customHeight="1">
      <c r="A7496" s="1" t="str">
        <f t="shared" si="631"/>
        <v>MAD2L1BP</v>
      </c>
      <c r="B7496" s="1" t="s">
        <v>28</v>
      </c>
      <c r="C7496" s="1">
        <v>4.3603748E7</v>
      </c>
      <c r="D7496" s="1" t="s">
        <v>8</v>
      </c>
      <c r="E7496" s="1">
        <v>24.0</v>
      </c>
      <c r="F7496" s="1" t="s">
        <v>7510</v>
      </c>
      <c r="G7496" s="1">
        <v>0.0262556317369</v>
      </c>
    </row>
    <row r="7497" ht="15.75" customHeight="1">
      <c r="A7497" s="1" t="str">
        <f t="shared" si="631"/>
        <v>MAD2L1BP</v>
      </c>
      <c r="B7497" s="1" t="s">
        <v>28</v>
      </c>
      <c r="C7497" s="1">
        <v>4.3603561E7</v>
      </c>
      <c r="D7497" s="1" t="s">
        <v>8</v>
      </c>
      <c r="E7497" s="1">
        <v>23.0</v>
      </c>
      <c r="F7497" s="1" t="s">
        <v>7511</v>
      </c>
      <c r="G7497" s="1">
        <v>0.761530832213</v>
      </c>
    </row>
    <row r="7498" ht="15.75" customHeight="1">
      <c r="A7498" s="1" t="str">
        <f t="shared" si="631"/>
        <v>MAD2L1BP</v>
      </c>
      <c r="B7498" s="1" t="s">
        <v>28</v>
      </c>
      <c r="C7498" s="1">
        <v>4.360353E7</v>
      </c>
      <c r="D7498" s="1" t="s">
        <v>8</v>
      </c>
      <c r="E7498" s="1">
        <v>23.0</v>
      </c>
      <c r="F7498" s="1" t="s">
        <v>7512</v>
      </c>
      <c r="G7498" s="1">
        <v>0.684186414501</v>
      </c>
    </row>
    <row r="7499" ht="15.75" customHeight="1">
      <c r="A7499" s="1" t="str">
        <f t="shared" si="631"/>
        <v>MAD2L1BP</v>
      </c>
      <c r="B7499" s="1" t="s">
        <v>28</v>
      </c>
      <c r="C7499" s="1">
        <v>4.3603706E7</v>
      </c>
      <c r="D7499" s="1" t="s">
        <v>8</v>
      </c>
      <c r="E7499" s="1">
        <v>23.0</v>
      </c>
      <c r="F7499" s="1" t="s">
        <v>7513</v>
      </c>
      <c r="G7499" s="1">
        <v>0.976022392999</v>
      </c>
    </row>
    <row r="7500" ht="15.75" customHeight="1">
      <c r="A7500" s="1" t="str">
        <f t="shared" si="631"/>
        <v>MAD2L1BP</v>
      </c>
      <c r="B7500" s="1" t="s">
        <v>28</v>
      </c>
      <c r="C7500" s="1">
        <v>4.3603763E7</v>
      </c>
      <c r="D7500" s="1" t="s">
        <v>8</v>
      </c>
      <c r="E7500" s="1">
        <v>23.0</v>
      </c>
      <c r="F7500" s="1" t="s">
        <v>7514</v>
      </c>
      <c r="G7500" s="1">
        <v>1.05144529241</v>
      </c>
    </row>
    <row r="7501" ht="15.75" customHeight="1">
      <c r="A7501" s="1" t="str">
        <f t="shared" si="631"/>
        <v>MAD2L1BP</v>
      </c>
      <c r="B7501" s="1" t="s">
        <v>28</v>
      </c>
      <c r="C7501" s="1">
        <v>4.3603741E7</v>
      </c>
      <c r="D7501" s="1" t="s">
        <v>14</v>
      </c>
      <c r="E7501" s="1">
        <v>24.0</v>
      </c>
      <c r="F7501" s="1" t="s">
        <v>7515</v>
      </c>
      <c r="G7501" s="1">
        <v>-0.0626659648505</v>
      </c>
    </row>
    <row r="7502" ht="15.75" customHeight="1">
      <c r="A7502" s="1" t="str">
        <f t="shared" si="631"/>
        <v>MAD2L1BP</v>
      </c>
      <c r="B7502" s="1" t="s">
        <v>28</v>
      </c>
      <c r="C7502" s="1">
        <v>4.3603627E7</v>
      </c>
      <c r="D7502" s="1" t="s">
        <v>14</v>
      </c>
      <c r="E7502" s="1">
        <v>23.0</v>
      </c>
      <c r="F7502" s="1" t="s">
        <v>7516</v>
      </c>
      <c r="G7502" s="1">
        <v>0.713890064425</v>
      </c>
    </row>
    <row r="7503" ht="15.75" customHeight="1">
      <c r="A7503" s="1" t="str">
        <f t="shared" si="631"/>
        <v>MAD2L1BP</v>
      </c>
      <c r="B7503" s="1" t="s">
        <v>28</v>
      </c>
      <c r="C7503" s="1">
        <v>4.360359E7</v>
      </c>
      <c r="D7503" s="1" t="s">
        <v>14</v>
      </c>
      <c r="E7503" s="1">
        <v>24.0</v>
      </c>
      <c r="F7503" s="1" t="s">
        <v>7517</v>
      </c>
      <c r="G7503" s="1">
        <v>-0.114654200093</v>
      </c>
    </row>
    <row r="7504" ht="15.75" customHeight="1">
      <c r="A7504" s="1" t="str">
        <f t="shared" si="631"/>
        <v>MAD2L1BP</v>
      </c>
      <c r="B7504" s="1" t="s">
        <v>28</v>
      </c>
      <c r="C7504" s="1">
        <v>4.3603668E7</v>
      </c>
      <c r="D7504" s="1" t="s">
        <v>14</v>
      </c>
      <c r="E7504" s="1">
        <v>24.0</v>
      </c>
      <c r="F7504" s="1" t="s">
        <v>7518</v>
      </c>
      <c r="G7504" s="1">
        <v>0.968835154967</v>
      </c>
    </row>
    <row r="7505" ht="15.75" customHeight="1">
      <c r="A7505" s="1" t="str">
        <f t="shared" ref="A7505:A7514" si="632">"MAGEA3"</f>
        <v>MAGEA3</v>
      </c>
      <c r="B7505" s="1" t="s">
        <v>50</v>
      </c>
      <c r="C7505" s="1">
        <v>1.51938004E8</v>
      </c>
      <c r="D7505" s="1" t="s">
        <v>14</v>
      </c>
      <c r="E7505" s="1">
        <v>25.0</v>
      </c>
      <c r="F7505" s="1" t="s">
        <v>7519</v>
      </c>
      <c r="G7505" s="1">
        <v>0.930716861611</v>
      </c>
    </row>
    <row r="7506" ht="15.75" customHeight="1">
      <c r="A7506" s="1" t="str">
        <f t="shared" si="632"/>
        <v>MAGEA3</v>
      </c>
      <c r="B7506" s="1" t="s">
        <v>50</v>
      </c>
      <c r="C7506" s="1">
        <v>1.51937941E8</v>
      </c>
      <c r="D7506" s="1" t="s">
        <v>8</v>
      </c>
      <c r="E7506" s="1">
        <v>25.0</v>
      </c>
      <c r="F7506" s="1" t="s">
        <v>7520</v>
      </c>
      <c r="G7506" s="1">
        <v>1.0518741356</v>
      </c>
    </row>
    <row r="7507" ht="15.75" customHeight="1">
      <c r="A7507" s="1" t="str">
        <f t="shared" si="632"/>
        <v>MAGEA3</v>
      </c>
      <c r="B7507" s="1" t="s">
        <v>50</v>
      </c>
      <c r="C7507" s="1">
        <v>1.51937965E8</v>
      </c>
      <c r="D7507" s="1" t="s">
        <v>8</v>
      </c>
      <c r="E7507" s="1">
        <v>24.0</v>
      </c>
      <c r="F7507" s="1" t="s">
        <v>7521</v>
      </c>
      <c r="G7507" s="1">
        <v>0.400641864729</v>
      </c>
    </row>
    <row r="7508" ht="15.75" customHeight="1">
      <c r="A7508" s="1" t="str">
        <f t="shared" si="632"/>
        <v>MAGEA3</v>
      </c>
      <c r="B7508" s="1" t="s">
        <v>50</v>
      </c>
      <c r="C7508" s="1">
        <v>1.51937988E8</v>
      </c>
      <c r="D7508" s="1" t="s">
        <v>8</v>
      </c>
      <c r="E7508" s="1">
        <v>24.0</v>
      </c>
      <c r="F7508" s="1" t="s">
        <v>7522</v>
      </c>
      <c r="G7508" s="1">
        <v>0.824358216612</v>
      </c>
    </row>
    <row r="7509" ht="15.75" customHeight="1">
      <c r="A7509" s="1" t="str">
        <f t="shared" si="632"/>
        <v>MAGEA3</v>
      </c>
      <c r="B7509" s="1" t="s">
        <v>50</v>
      </c>
      <c r="C7509" s="1">
        <v>1.51937998E8</v>
      </c>
      <c r="D7509" s="1" t="s">
        <v>8</v>
      </c>
      <c r="E7509" s="1">
        <v>24.0</v>
      </c>
      <c r="F7509" s="1" t="s">
        <v>7523</v>
      </c>
      <c r="G7509" s="1">
        <v>0.931909311252</v>
      </c>
    </row>
    <row r="7510" ht="15.75" customHeight="1">
      <c r="A7510" s="1" t="str">
        <f t="shared" si="632"/>
        <v>MAGEA3</v>
      </c>
      <c r="B7510" s="1" t="s">
        <v>50</v>
      </c>
      <c r="C7510" s="1">
        <v>1.51938062E8</v>
      </c>
      <c r="D7510" s="1" t="s">
        <v>8</v>
      </c>
      <c r="E7510" s="1">
        <v>24.0</v>
      </c>
      <c r="F7510" s="1" t="s">
        <v>7524</v>
      </c>
      <c r="G7510" s="1">
        <v>0.697779727037</v>
      </c>
    </row>
    <row r="7511" ht="15.75" customHeight="1">
      <c r="A7511" s="1" t="str">
        <f t="shared" si="632"/>
        <v>MAGEA3</v>
      </c>
      <c r="B7511" s="1" t="s">
        <v>50</v>
      </c>
      <c r="C7511" s="1">
        <v>1.51938179E8</v>
      </c>
      <c r="D7511" s="1" t="s">
        <v>8</v>
      </c>
      <c r="E7511" s="1">
        <v>25.0</v>
      </c>
      <c r="F7511" s="1" t="s">
        <v>7525</v>
      </c>
      <c r="G7511" s="1">
        <v>0.708168492003</v>
      </c>
    </row>
    <row r="7512" ht="15.75" customHeight="1">
      <c r="A7512" s="1" t="str">
        <f t="shared" si="632"/>
        <v>MAGEA3</v>
      </c>
      <c r="B7512" s="1" t="s">
        <v>50</v>
      </c>
      <c r="C7512" s="1">
        <v>1.51938027E8</v>
      </c>
      <c r="D7512" s="1" t="s">
        <v>14</v>
      </c>
      <c r="E7512" s="1">
        <v>24.0</v>
      </c>
      <c r="F7512" s="1" t="s">
        <v>7526</v>
      </c>
      <c r="G7512" s="1">
        <v>0.0621861040434</v>
      </c>
    </row>
    <row r="7513" ht="15.75" customHeight="1">
      <c r="A7513" s="1" t="str">
        <f t="shared" si="632"/>
        <v>MAGEA3</v>
      </c>
      <c r="B7513" s="1" t="s">
        <v>50</v>
      </c>
      <c r="C7513" s="1">
        <v>1.5193807E8</v>
      </c>
      <c r="D7513" s="1" t="s">
        <v>14</v>
      </c>
      <c r="E7513" s="1">
        <v>24.0</v>
      </c>
      <c r="F7513" s="1" t="s">
        <v>7527</v>
      </c>
      <c r="G7513" s="1">
        <v>0.85451192576</v>
      </c>
    </row>
    <row r="7514" ht="15.75" customHeight="1">
      <c r="A7514" s="1" t="str">
        <f t="shared" si="632"/>
        <v>MAGEA3</v>
      </c>
      <c r="B7514" s="1" t="s">
        <v>50</v>
      </c>
      <c r="C7514" s="1">
        <v>1.51938188E8</v>
      </c>
      <c r="D7514" s="1" t="s">
        <v>14</v>
      </c>
      <c r="E7514" s="1">
        <v>24.0</v>
      </c>
      <c r="F7514" s="1" t="s">
        <v>7528</v>
      </c>
      <c r="G7514" s="1">
        <v>1.01621655315</v>
      </c>
    </row>
    <row r="7515" ht="15.75" customHeight="1">
      <c r="A7515" s="1" t="str">
        <f t="shared" ref="A7515:A7524" si="633">"MAGOH"</f>
        <v>MAGOH</v>
      </c>
      <c r="B7515" s="1" t="s">
        <v>108</v>
      </c>
      <c r="C7515" s="1">
        <v>5.3704223E7</v>
      </c>
      <c r="D7515" s="1" t="s">
        <v>14</v>
      </c>
      <c r="E7515" s="1">
        <v>24.0</v>
      </c>
      <c r="F7515" s="1" t="s">
        <v>7529</v>
      </c>
      <c r="G7515" s="1">
        <v>0.170660759426</v>
      </c>
    </row>
    <row r="7516" ht="15.75" customHeight="1">
      <c r="A7516" s="1" t="str">
        <f t="shared" si="633"/>
        <v>MAGOH</v>
      </c>
      <c r="B7516" s="1" t="s">
        <v>108</v>
      </c>
      <c r="C7516" s="1">
        <v>5.37042E7</v>
      </c>
      <c r="D7516" s="1" t="s">
        <v>14</v>
      </c>
      <c r="E7516" s="1">
        <v>23.0</v>
      </c>
      <c r="F7516" s="1" t="s">
        <v>7530</v>
      </c>
      <c r="G7516" s="1">
        <v>-0.0981407019693</v>
      </c>
    </row>
    <row r="7517" ht="15.75" customHeight="1">
      <c r="A7517" s="1" t="str">
        <f t="shared" si="633"/>
        <v>MAGOH</v>
      </c>
      <c r="B7517" s="1" t="s">
        <v>108</v>
      </c>
      <c r="C7517" s="1">
        <v>5.3703999E7</v>
      </c>
      <c r="D7517" s="1" t="s">
        <v>8</v>
      </c>
      <c r="E7517" s="1">
        <v>24.0</v>
      </c>
      <c r="F7517" s="1" t="s">
        <v>7531</v>
      </c>
      <c r="G7517" s="1">
        <v>0.415673181435</v>
      </c>
    </row>
    <row r="7518" ht="15.75" customHeight="1">
      <c r="A7518" s="1" t="str">
        <f t="shared" si="633"/>
        <v>MAGOH</v>
      </c>
      <c r="B7518" s="1" t="s">
        <v>108</v>
      </c>
      <c r="C7518" s="1">
        <v>5.3704124E7</v>
      </c>
      <c r="D7518" s="1" t="s">
        <v>8</v>
      </c>
      <c r="E7518" s="1">
        <v>24.0</v>
      </c>
      <c r="F7518" s="1" t="s">
        <v>7532</v>
      </c>
      <c r="G7518" s="1">
        <v>-0.00519007866112</v>
      </c>
    </row>
    <row r="7519" ht="15.75" customHeight="1">
      <c r="A7519" s="1" t="str">
        <f t="shared" si="633"/>
        <v>MAGOH</v>
      </c>
      <c r="B7519" s="1" t="s">
        <v>108</v>
      </c>
      <c r="C7519" s="1">
        <v>5.3704141E7</v>
      </c>
      <c r="D7519" s="1" t="s">
        <v>8</v>
      </c>
      <c r="E7519" s="1">
        <v>24.0</v>
      </c>
      <c r="F7519" s="1" t="s">
        <v>7533</v>
      </c>
      <c r="G7519" s="1">
        <v>1.50852169243</v>
      </c>
    </row>
    <row r="7520" ht="15.75" customHeight="1">
      <c r="A7520" s="1" t="str">
        <f t="shared" si="633"/>
        <v>MAGOH</v>
      </c>
      <c r="B7520" s="1" t="s">
        <v>108</v>
      </c>
      <c r="C7520" s="1">
        <v>5.3704245E7</v>
      </c>
      <c r="D7520" s="1" t="s">
        <v>14</v>
      </c>
      <c r="E7520" s="1">
        <v>23.0</v>
      </c>
      <c r="F7520" s="1" t="s">
        <v>7534</v>
      </c>
      <c r="G7520" s="1">
        <v>1.07580512614</v>
      </c>
    </row>
    <row r="7521" ht="15.75" customHeight="1">
      <c r="A7521" s="1" t="str">
        <f t="shared" si="633"/>
        <v>MAGOH</v>
      </c>
      <c r="B7521" s="1" t="s">
        <v>108</v>
      </c>
      <c r="C7521" s="1">
        <v>5.370428E7</v>
      </c>
      <c r="D7521" s="1" t="s">
        <v>14</v>
      </c>
      <c r="E7521" s="1">
        <v>24.0</v>
      </c>
      <c r="F7521" s="1" t="s">
        <v>7535</v>
      </c>
      <c r="G7521" s="1">
        <v>0.105311467386</v>
      </c>
    </row>
    <row r="7522" ht="15.75" customHeight="1">
      <c r="A7522" s="1" t="str">
        <f t="shared" si="633"/>
        <v>MAGOH</v>
      </c>
      <c r="B7522" s="1" t="s">
        <v>108</v>
      </c>
      <c r="C7522" s="1">
        <v>5.3704182E7</v>
      </c>
      <c r="D7522" s="1" t="s">
        <v>8</v>
      </c>
      <c r="E7522" s="1">
        <v>23.0</v>
      </c>
      <c r="F7522" s="1" t="s">
        <v>7536</v>
      </c>
      <c r="G7522" s="1">
        <v>0.233382730931</v>
      </c>
    </row>
    <row r="7523" ht="15.75" customHeight="1">
      <c r="A7523" s="1" t="str">
        <f t="shared" si="633"/>
        <v>MAGOH</v>
      </c>
      <c r="B7523" s="1" t="s">
        <v>108</v>
      </c>
      <c r="C7523" s="1">
        <v>5.37043E7</v>
      </c>
      <c r="D7523" s="1" t="s">
        <v>8</v>
      </c>
      <c r="E7523" s="1">
        <v>24.0</v>
      </c>
      <c r="F7523" s="1" t="s">
        <v>7537</v>
      </c>
      <c r="G7523" s="1">
        <v>0.155030811286</v>
      </c>
    </row>
    <row r="7524" ht="15.75" customHeight="1">
      <c r="A7524" s="1" t="str">
        <f t="shared" si="633"/>
        <v>MAGOH</v>
      </c>
      <c r="B7524" s="1" t="s">
        <v>108</v>
      </c>
      <c r="C7524" s="1">
        <v>5.370425E7</v>
      </c>
      <c r="D7524" s="1" t="s">
        <v>8</v>
      </c>
      <c r="E7524" s="1">
        <v>23.0</v>
      </c>
      <c r="F7524" s="1" t="s">
        <v>7538</v>
      </c>
      <c r="G7524" s="1">
        <v>0.0684590036173</v>
      </c>
    </row>
    <row r="7525" ht="15.75" customHeight="1">
      <c r="A7525" s="1" t="str">
        <f t="shared" ref="A7525:A7534" si="634">"MANF"</f>
        <v>MANF</v>
      </c>
      <c r="B7525" s="1" t="s">
        <v>119</v>
      </c>
      <c r="C7525" s="1">
        <v>5.1422474E7</v>
      </c>
      <c r="D7525" s="1" t="s">
        <v>8</v>
      </c>
      <c r="E7525" s="1">
        <v>23.0</v>
      </c>
      <c r="F7525" s="1" t="s">
        <v>7539</v>
      </c>
      <c r="G7525" s="1">
        <v>0.636545396067</v>
      </c>
    </row>
    <row r="7526" ht="15.75" customHeight="1">
      <c r="A7526" s="1" t="str">
        <f t="shared" si="634"/>
        <v>MANF</v>
      </c>
      <c r="B7526" s="1" t="s">
        <v>119</v>
      </c>
      <c r="C7526" s="1">
        <v>5.142273E7</v>
      </c>
      <c r="D7526" s="1" t="s">
        <v>14</v>
      </c>
      <c r="E7526" s="1">
        <v>23.0</v>
      </c>
      <c r="F7526" s="1" t="s">
        <v>7540</v>
      </c>
      <c r="G7526" s="1">
        <v>1.07644846273</v>
      </c>
    </row>
    <row r="7527" ht="15.75" customHeight="1">
      <c r="A7527" s="1" t="str">
        <f t="shared" si="634"/>
        <v>MANF</v>
      </c>
      <c r="B7527" s="1" t="s">
        <v>119</v>
      </c>
      <c r="C7527" s="1">
        <v>5.1422708E7</v>
      </c>
      <c r="D7527" s="1" t="s">
        <v>14</v>
      </c>
      <c r="E7527" s="1">
        <v>24.0</v>
      </c>
      <c r="F7527" s="1" t="s">
        <v>7541</v>
      </c>
      <c r="G7527" s="1">
        <v>1.101638734</v>
      </c>
    </row>
    <row r="7528" ht="15.75" customHeight="1">
      <c r="A7528" s="1" t="str">
        <f t="shared" si="634"/>
        <v>MANF</v>
      </c>
      <c r="B7528" s="1" t="s">
        <v>119</v>
      </c>
      <c r="C7528" s="1">
        <v>5.1422654E7</v>
      </c>
      <c r="D7528" s="1" t="s">
        <v>8</v>
      </c>
      <c r="E7528" s="1">
        <v>24.0</v>
      </c>
      <c r="F7528" s="1" t="s">
        <v>7542</v>
      </c>
      <c r="G7528" s="1">
        <v>0.114133883357</v>
      </c>
    </row>
    <row r="7529" ht="15.75" customHeight="1">
      <c r="A7529" s="1" t="str">
        <f t="shared" si="634"/>
        <v>MANF</v>
      </c>
      <c r="B7529" s="1" t="s">
        <v>119</v>
      </c>
      <c r="C7529" s="1">
        <v>5.1422516E7</v>
      </c>
      <c r="D7529" s="1" t="s">
        <v>14</v>
      </c>
      <c r="E7529" s="1">
        <v>23.0</v>
      </c>
      <c r="F7529" s="1" t="s">
        <v>7543</v>
      </c>
      <c r="G7529" s="1">
        <v>-0.129820747472</v>
      </c>
    </row>
    <row r="7530" ht="15.75" customHeight="1">
      <c r="A7530" s="1" t="str">
        <f t="shared" si="634"/>
        <v>MANF</v>
      </c>
      <c r="B7530" s="1" t="s">
        <v>119</v>
      </c>
      <c r="C7530" s="1">
        <v>5.1422586E7</v>
      </c>
      <c r="D7530" s="1" t="s">
        <v>8</v>
      </c>
      <c r="E7530" s="1">
        <v>24.0</v>
      </c>
      <c r="F7530" s="1" t="s">
        <v>7544</v>
      </c>
      <c r="G7530" s="1">
        <v>0.0053180479625</v>
      </c>
    </row>
    <row r="7531" ht="15.75" customHeight="1">
      <c r="A7531" s="1" t="str">
        <f t="shared" si="634"/>
        <v>MANF</v>
      </c>
      <c r="B7531" s="1" t="s">
        <v>119</v>
      </c>
      <c r="C7531" s="1">
        <v>5.1422512E7</v>
      </c>
      <c r="D7531" s="1" t="s">
        <v>8</v>
      </c>
      <c r="E7531" s="1">
        <v>23.0</v>
      </c>
      <c r="F7531" s="1" t="s">
        <v>7545</v>
      </c>
      <c r="G7531" s="1">
        <v>0.7145985418</v>
      </c>
    </row>
    <row r="7532" ht="15.75" customHeight="1">
      <c r="A7532" s="1" t="str">
        <f t="shared" si="634"/>
        <v>MANF</v>
      </c>
      <c r="B7532" s="1" t="s">
        <v>119</v>
      </c>
      <c r="C7532" s="1">
        <v>5.142262E7</v>
      </c>
      <c r="D7532" s="1" t="s">
        <v>14</v>
      </c>
      <c r="E7532" s="1">
        <v>23.0</v>
      </c>
      <c r="F7532" s="1" t="s">
        <v>7546</v>
      </c>
      <c r="G7532" s="1">
        <v>-0.0839220399958</v>
      </c>
    </row>
    <row r="7533" ht="15.75" customHeight="1">
      <c r="A7533" s="1" t="str">
        <f t="shared" si="634"/>
        <v>MANF</v>
      </c>
      <c r="B7533" s="1" t="s">
        <v>119</v>
      </c>
      <c r="C7533" s="1">
        <v>5.1422529E7</v>
      </c>
      <c r="D7533" s="1" t="s">
        <v>14</v>
      </c>
      <c r="E7533" s="1">
        <v>24.0</v>
      </c>
      <c r="F7533" s="1" t="s">
        <v>7547</v>
      </c>
      <c r="G7533" s="1">
        <v>0.821912803267</v>
      </c>
    </row>
    <row r="7534" ht="15.75" customHeight="1">
      <c r="A7534" s="1" t="str">
        <f t="shared" si="634"/>
        <v>MANF</v>
      </c>
      <c r="B7534" s="1" t="s">
        <v>119</v>
      </c>
      <c r="C7534" s="1">
        <v>5.1422468E7</v>
      </c>
      <c r="D7534" s="1" t="s">
        <v>8</v>
      </c>
      <c r="E7534" s="1">
        <v>22.0</v>
      </c>
      <c r="F7534" s="1" t="s">
        <v>7548</v>
      </c>
      <c r="G7534" s="1">
        <v>0.617728322706</v>
      </c>
    </row>
    <row r="7535" ht="15.75" customHeight="1">
      <c r="A7535" s="1" t="str">
        <f t="shared" ref="A7535:A7544" si="635">"MAP2K3"</f>
        <v>MAP2K3</v>
      </c>
      <c r="B7535" s="1" t="s">
        <v>39</v>
      </c>
      <c r="C7535" s="1">
        <v>2.1188004E7</v>
      </c>
      <c r="D7535" s="1" t="s">
        <v>14</v>
      </c>
      <c r="E7535" s="1">
        <v>23.0</v>
      </c>
      <c r="F7535" s="1" t="s">
        <v>7549</v>
      </c>
      <c r="G7535" s="1">
        <v>0.657273634902</v>
      </c>
    </row>
    <row r="7536" ht="15.75" customHeight="1">
      <c r="A7536" s="1" t="str">
        <f t="shared" si="635"/>
        <v>MAP2K3</v>
      </c>
      <c r="B7536" s="1" t="s">
        <v>39</v>
      </c>
      <c r="C7536" s="1">
        <v>2.1187998E7</v>
      </c>
      <c r="D7536" s="1" t="s">
        <v>14</v>
      </c>
      <c r="E7536" s="1">
        <v>24.0</v>
      </c>
      <c r="F7536" s="1" t="s">
        <v>7550</v>
      </c>
      <c r="G7536" s="1">
        <v>0.426375975125</v>
      </c>
    </row>
    <row r="7537" ht="15.75" customHeight="1">
      <c r="A7537" s="1" t="str">
        <f t="shared" si="635"/>
        <v>MAP2K3</v>
      </c>
      <c r="B7537" s="1" t="s">
        <v>39</v>
      </c>
      <c r="C7537" s="1">
        <v>2.1187976E7</v>
      </c>
      <c r="D7537" s="1" t="s">
        <v>14</v>
      </c>
      <c r="E7537" s="1">
        <v>24.0</v>
      </c>
      <c r="F7537" s="1" t="s">
        <v>7551</v>
      </c>
      <c r="G7537" s="1">
        <v>0.292311749771</v>
      </c>
    </row>
    <row r="7538" ht="15.75" customHeight="1">
      <c r="A7538" s="1" t="str">
        <f t="shared" si="635"/>
        <v>MAP2K3</v>
      </c>
      <c r="B7538" s="1" t="s">
        <v>39</v>
      </c>
      <c r="C7538" s="1">
        <v>2.1188008E7</v>
      </c>
      <c r="D7538" s="1" t="s">
        <v>8</v>
      </c>
      <c r="E7538" s="1">
        <v>24.0</v>
      </c>
      <c r="F7538" s="1" t="s">
        <v>7552</v>
      </c>
      <c r="G7538" s="1">
        <v>1.19994150932</v>
      </c>
    </row>
    <row r="7539" ht="15.75" customHeight="1">
      <c r="A7539" s="1" t="str">
        <f t="shared" si="635"/>
        <v>MAP2K3</v>
      </c>
      <c r="B7539" s="1" t="s">
        <v>39</v>
      </c>
      <c r="C7539" s="1">
        <v>2.1188019E7</v>
      </c>
      <c r="D7539" s="1" t="s">
        <v>8</v>
      </c>
      <c r="E7539" s="1">
        <v>23.0</v>
      </c>
      <c r="F7539" s="1" t="s">
        <v>7553</v>
      </c>
      <c r="G7539" s="1">
        <v>0.647373641154</v>
      </c>
    </row>
    <row r="7540" ht="15.75" customHeight="1">
      <c r="A7540" s="1" t="str">
        <f t="shared" si="635"/>
        <v>MAP2K3</v>
      </c>
      <c r="B7540" s="1" t="s">
        <v>39</v>
      </c>
      <c r="C7540" s="1">
        <v>2.1188181E7</v>
      </c>
      <c r="D7540" s="1" t="s">
        <v>8</v>
      </c>
      <c r="E7540" s="1">
        <v>22.0</v>
      </c>
      <c r="F7540" s="1" t="s">
        <v>7554</v>
      </c>
      <c r="G7540" s="1">
        <v>0.678041902858</v>
      </c>
    </row>
    <row r="7541" ht="15.75" customHeight="1">
      <c r="A7541" s="1" t="str">
        <f t="shared" si="635"/>
        <v>MAP2K3</v>
      </c>
      <c r="B7541" s="1" t="s">
        <v>39</v>
      </c>
      <c r="C7541" s="1">
        <v>2.1188189E7</v>
      </c>
      <c r="D7541" s="1" t="s">
        <v>8</v>
      </c>
      <c r="E7541" s="1">
        <v>23.0</v>
      </c>
      <c r="F7541" s="1" t="s">
        <v>7555</v>
      </c>
      <c r="G7541" s="1">
        <v>0.801707058534</v>
      </c>
    </row>
    <row r="7542" ht="15.75" customHeight="1">
      <c r="A7542" s="1" t="str">
        <f t="shared" si="635"/>
        <v>MAP2K3</v>
      </c>
      <c r="B7542" s="1" t="s">
        <v>39</v>
      </c>
      <c r="C7542" s="1">
        <v>2.1188207E7</v>
      </c>
      <c r="D7542" s="1" t="s">
        <v>8</v>
      </c>
      <c r="E7542" s="1">
        <v>22.0</v>
      </c>
      <c r="F7542" s="1" t="s">
        <v>7556</v>
      </c>
      <c r="G7542" s="1">
        <v>0.887931661285</v>
      </c>
    </row>
    <row r="7543" ht="15.75" customHeight="1">
      <c r="A7543" s="1" t="str">
        <f t="shared" si="635"/>
        <v>MAP2K3</v>
      </c>
      <c r="B7543" s="1" t="s">
        <v>39</v>
      </c>
      <c r="C7543" s="1">
        <v>2.1188242E7</v>
      </c>
      <c r="D7543" s="1" t="s">
        <v>8</v>
      </c>
      <c r="E7543" s="1">
        <v>23.0</v>
      </c>
      <c r="F7543" s="1" t="s">
        <v>7557</v>
      </c>
      <c r="G7543" s="1">
        <v>0.809165117702</v>
      </c>
    </row>
    <row r="7544" ht="15.75" customHeight="1">
      <c r="A7544" s="1" t="str">
        <f t="shared" si="635"/>
        <v>MAP2K3</v>
      </c>
      <c r="B7544" s="1" t="s">
        <v>39</v>
      </c>
      <c r="C7544" s="1">
        <v>2.118822E7</v>
      </c>
      <c r="D7544" s="1" t="s">
        <v>8</v>
      </c>
      <c r="E7544" s="1">
        <v>23.0</v>
      </c>
      <c r="F7544" s="1" t="s">
        <v>7558</v>
      </c>
      <c r="G7544" s="1">
        <v>0.912126829399</v>
      </c>
    </row>
    <row r="7545" ht="15.75" customHeight="1">
      <c r="A7545" s="1" t="str">
        <f t="shared" ref="A7545:A7554" si="636">"MAP3K4"</f>
        <v>MAP3K4</v>
      </c>
      <c r="B7545" s="1" t="s">
        <v>28</v>
      </c>
      <c r="C7545" s="1">
        <v>1.61412855E8</v>
      </c>
      <c r="D7545" s="1" t="s">
        <v>14</v>
      </c>
      <c r="E7545" s="1">
        <v>24.0</v>
      </c>
      <c r="F7545" s="1" t="s">
        <v>7559</v>
      </c>
      <c r="G7545" s="1">
        <v>0.48315691862</v>
      </c>
    </row>
    <row r="7546" ht="15.75" customHeight="1">
      <c r="A7546" s="1" t="str">
        <f t="shared" si="636"/>
        <v>MAP3K4</v>
      </c>
      <c r="B7546" s="1" t="s">
        <v>28</v>
      </c>
      <c r="C7546" s="1">
        <v>1.61412896E8</v>
      </c>
      <c r="D7546" s="1" t="s">
        <v>14</v>
      </c>
      <c r="E7546" s="1">
        <v>24.0</v>
      </c>
      <c r="F7546" s="1" t="s">
        <v>7560</v>
      </c>
      <c r="G7546" s="1">
        <v>0.176244262636</v>
      </c>
    </row>
    <row r="7547" ht="15.75" customHeight="1">
      <c r="A7547" s="1" t="str">
        <f t="shared" si="636"/>
        <v>MAP3K4</v>
      </c>
      <c r="B7547" s="1" t="s">
        <v>28</v>
      </c>
      <c r="C7547" s="1">
        <v>1.61412962E8</v>
      </c>
      <c r="D7547" s="1" t="s">
        <v>14</v>
      </c>
      <c r="E7547" s="1">
        <v>24.0</v>
      </c>
      <c r="F7547" s="1" t="s">
        <v>7561</v>
      </c>
      <c r="G7547" s="1">
        <v>0.66513408818</v>
      </c>
    </row>
    <row r="7548" ht="15.75" customHeight="1">
      <c r="A7548" s="1" t="str">
        <f t="shared" si="636"/>
        <v>MAP3K4</v>
      </c>
      <c r="B7548" s="1" t="s">
        <v>28</v>
      </c>
      <c r="C7548" s="1">
        <v>1.61412953E8</v>
      </c>
      <c r="D7548" s="1" t="s">
        <v>8</v>
      </c>
      <c r="E7548" s="1">
        <v>24.0</v>
      </c>
      <c r="F7548" s="1" t="s">
        <v>7562</v>
      </c>
      <c r="G7548" s="1">
        <v>0.844936135033</v>
      </c>
    </row>
    <row r="7549" ht="15.75" customHeight="1">
      <c r="A7549" s="1" t="str">
        <f t="shared" si="636"/>
        <v>MAP3K4</v>
      </c>
      <c r="B7549" s="1" t="s">
        <v>28</v>
      </c>
      <c r="C7549" s="1">
        <v>1.61412913E8</v>
      </c>
      <c r="D7549" s="1" t="s">
        <v>8</v>
      </c>
      <c r="E7549" s="1">
        <v>24.0</v>
      </c>
      <c r="F7549" s="1" t="s">
        <v>7563</v>
      </c>
      <c r="G7549" s="1">
        <v>0.257195187416</v>
      </c>
    </row>
    <row r="7550" ht="15.75" customHeight="1">
      <c r="A7550" s="1" t="str">
        <f t="shared" si="636"/>
        <v>MAP3K4</v>
      </c>
      <c r="B7550" s="1" t="s">
        <v>28</v>
      </c>
      <c r="C7550" s="1">
        <v>1.61412931E8</v>
      </c>
      <c r="D7550" s="1" t="s">
        <v>8</v>
      </c>
      <c r="E7550" s="1">
        <v>24.0</v>
      </c>
      <c r="F7550" s="1" t="s">
        <v>7564</v>
      </c>
      <c r="G7550" s="1">
        <v>0.493249376715</v>
      </c>
    </row>
    <row r="7551" ht="15.75" customHeight="1">
      <c r="A7551" s="1" t="str">
        <f t="shared" si="636"/>
        <v>MAP3K4</v>
      </c>
      <c r="B7551" s="1" t="s">
        <v>28</v>
      </c>
      <c r="C7551" s="1">
        <v>1.61412884E8</v>
      </c>
      <c r="D7551" s="1" t="s">
        <v>8</v>
      </c>
      <c r="E7551" s="1">
        <v>24.0</v>
      </c>
      <c r="F7551" s="1" t="s">
        <v>7565</v>
      </c>
      <c r="G7551" s="1">
        <v>0.953478274824</v>
      </c>
    </row>
    <row r="7552" ht="15.75" customHeight="1">
      <c r="A7552" s="1" t="str">
        <f t="shared" si="636"/>
        <v>MAP3K4</v>
      </c>
      <c r="B7552" s="1" t="s">
        <v>28</v>
      </c>
      <c r="C7552" s="1">
        <v>1.61413018E8</v>
      </c>
      <c r="D7552" s="1" t="s">
        <v>8</v>
      </c>
      <c r="E7552" s="1">
        <v>24.0</v>
      </c>
      <c r="F7552" s="1" t="s">
        <v>7566</v>
      </c>
      <c r="G7552" s="1">
        <v>1.20158559014</v>
      </c>
    </row>
    <row r="7553" ht="15.75" customHeight="1">
      <c r="A7553" s="1" t="str">
        <f t="shared" si="636"/>
        <v>MAP3K4</v>
      </c>
      <c r="B7553" s="1" t="s">
        <v>28</v>
      </c>
      <c r="C7553" s="1">
        <v>1.61412806E8</v>
      </c>
      <c r="D7553" s="1" t="s">
        <v>8</v>
      </c>
      <c r="E7553" s="1">
        <v>24.0</v>
      </c>
      <c r="F7553" s="1" t="s">
        <v>7567</v>
      </c>
      <c r="G7553" s="1">
        <v>0.358220262633</v>
      </c>
    </row>
    <row r="7554" ht="15.75" customHeight="1">
      <c r="A7554" s="1" t="str">
        <f t="shared" si="636"/>
        <v>MAP3K4</v>
      </c>
      <c r="B7554" s="1" t="s">
        <v>28</v>
      </c>
      <c r="C7554" s="1">
        <v>1.61412813E8</v>
      </c>
      <c r="D7554" s="1" t="s">
        <v>8</v>
      </c>
      <c r="E7554" s="1">
        <v>24.0</v>
      </c>
      <c r="F7554" s="1" t="s">
        <v>7568</v>
      </c>
      <c r="G7554" s="1">
        <v>0.114474356053</v>
      </c>
    </row>
    <row r="7555" ht="15.75" customHeight="1">
      <c r="A7555" s="1" t="str">
        <f t="shared" ref="A7555:A7564" si="637">"MAP4K5"</f>
        <v>MAP4K5</v>
      </c>
      <c r="B7555" s="1" t="s">
        <v>135</v>
      </c>
      <c r="C7555" s="1">
        <v>5.0999111E7</v>
      </c>
      <c r="D7555" s="1" t="s">
        <v>8</v>
      </c>
      <c r="E7555" s="1">
        <v>23.0</v>
      </c>
      <c r="F7555" s="1" t="s">
        <v>7569</v>
      </c>
      <c r="G7555" s="1">
        <v>0.179013235972</v>
      </c>
    </row>
    <row r="7556" ht="15.75" customHeight="1">
      <c r="A7556" s="1" t="str">
        <f t="shared" si="637"/>
        <v>MAP4K5</v>
      </c>
      <c r="B7556" s="1" t="s">
        <v>135</v>
      </c>
      <c r="C7556" s="1">
        <v>5.0999154E7</v>
      </c>
      <c r="D7556" s="1" t="s">
        <v>8</v>
      </c>
      <c r="E7556" s="1">
        <v>23.0</v>
      </c>
      <c r="F7556" s="1" t="s">
        <v>7570</v>
      </c>
      <c r="G7556" s="1">
        <v>1.02362795585</v>
      </c>
    </row>
    <row r="7557" ht="15.75" customHeight="1">
      <c r="A7557" s="1" t="str">
        <f t="shared" si="637"/>
        <v>MAP4K5</v>
      </c>
      <c r="B7557" s="1" t="s">
        <v>135</v>
      </c>
      <c r="C7557" s="1">
        <v>5.099916E7</v>
      </c>
      <c r="D7557" s="1" t="s">
        <v>8</v>
      </c>
      <c r="E7557" s="1">
        <v>23.0</v>
      </c>
      <c r="F7557" s="1" t="s">
        <v>7571</v>
      </c>
      <c r="G7557" s="1">
        <v>1.0120046993</v>
      </c>
    </row>
    <row r="7558" ht="15.75" customHeight="1">
      <c r="A7558" s="1" t="str">
        <f t="shared" si="637"/>
        <v>MAP4K5</v>
      </c>
      <c r="B7558" s="1" t="s">
        <v>135</v>
      </c>
      <c r="C7558" s="1">
        <v>5.0999203E7</v>
      </c>
      <c r="D7558" s="1" t="s">
        <v>8</v>
      </c>
      <c r="E7558" s="1">
        <v>23.0</v>
      </c>
      <c r="F7558" s="1" t="s">
        <v>7572</v>
      </c>
      <c r="G7558" s="1">
        <v>0.469375841957</v>
      </c>
    </row>
    <row r="7559" ht="15.75" customHeight="1">
      <c r="A7559" s="1" t="str">
        <f t="shared" si="637"/>
        <v>MAP4K5</v>
      </c>
      <c r="B7559" s="1" t="s">
        <v>135</v>
      </c>
      <c r="C7559" s="1">
        <v>5.099923E7</v>
      </c>
      <c r="D7559" s="1" t="s">
        <v>8</v>
      </c>
      <c r="E7559" s="1">
        <v>23.0</v>
      </c>
      <c r="F7559" s="1" t="s">
        <v>7573</v>
      </c>
      <c r="G7559" s="1">
        <v>0.63320237092</v>
      </c>
    </row>
    <row r="7560" ht="15.75" customHeight="1">
      <c r="A7560" s="1" t="str">
        <f t="shared" si="637"/>
        <v>MAP4K5</v>
      </c>
      <c r="B7560" s="1" t="s">
        <v>135</v>
      </c>
      <c r="C7560" s="1">
        <v>5.0999079E7</v>
      </c>
      <c r="D7560" s="1" t="s">
        <v>14</v>
      </c>
      <c r="E7560" s="1">
        <v>22.0</v>
      </c>
      <c r="F7560" s="1" t="s">
        <v>7574</v>
      </c>
      <c r="G7560" s="1">
        <v>0.604921266314</v>
      </c>
    </row>
    <row r="7561" ht="15.75" customHeight="1">
      <c r="A7561" s="1" t="str">
        <f t="shared" si="637"/>
        <v>MAP4K5</v>
      </c>
      <c r="B7561" s="1" t="s">
        <v>135</v>
      </c>
      <c r="C7561" s="1">
        <v>5.0999096E7</v>
      </c>
      <c r="D7561" s="1" t="s">
        <v>14</v>
      </c>
      <c r="E7561" s="1">
        <v>24.0</v>
      </c>
      <c r="F7561" s="1" t="s">
        <v>7575</v>
      </c>
      <c r="G7561" s="1">
        <v>0.0671570286806</v>
      </c>
    </row>
    <row r="7562" ht="15.75" customHeight="1">
      <c r="A7562" s="1" t="str">
        <f t="shared" si="637"/>
        <v>MAP4K5</v>
      </c>
      <c r="B7562" s="1" t="s">
        <v>135</v>
      </c>
      <c r="C7562" s="1">
        <v>5.0999125E7</v>
      </c>
      <c r="D7562" s="1" t="s">
        <v>14</v>
      </c>
      <c r="E7562" s="1">
        <v>23.0</v>
      </c>
      <c r="F7562" s="1" t="s">
        <v>7576</v>
      </c>
      <c r="G7562" s="1">
        <v>0.222146356724</v>
      </c>
    </row>
    <row r="7563" ht="15.75" customHeight="1">
      <c r="A7563" s="1" t="str">
        <f t="shared" si="637"/>
        <v>MAP4K5</v>
      </c>
      <c r="B7563" s="1" t="s">
        <v>135</v>
      </c>
      <c r="C7563" s="1">
        <v>5.0999269E7</v>
      </c>
      <c r="D7563" s="1" t="s">
        <v>14</v>
      </c>
      <c r="E7563" s="1">
        <v>24.0</v>
      </c>
      <c r="F7563" s="1" t="s">
        <v>7577</v>
      </c>
      <c r="G7563" s="1">
        <v>0.964367344848</v>
      </c>
    </row>
    <row r="7564" ht="15.75" customHeight="1">
      <c r="A7564" s="1" t="str">
        <f t="shared" si="637"/>
        <v>MAP4K5</v>
      </c>
      <c r="B7564" s="1" t="s">
        <v>135</v>
      </c>
      <c r="C7564" s="1">
        <v>5.0999367E7</v>
      </c>
      <c r="D7564" s="1" t="s">
        <v>14</v>
      </c>
      <c r="E7564" s="1">
        <v>23.0</v>
      </c>
      <c r="F7564" s="1" t="s">
        <v>7578</v>
      </c>
      <c r="G7564" s="1">
        <v>0.470272061728</v>
      </c>
    </row>
    <row r="7565" ht="15.75" customHeight="1">
      <c r="A7565" s="1" t="str">
        <f t="shared" ref="A7565:A7574" si="638">"MAPK14"</f>
        <v>MAPK14</v>
      </c>
      <c r="B7565" s="1" t="s">
        <v>28</v>
      </c>
      <c r="C7565" s="1">
        <v>3.5995782E7</v>
      </c>
      <c r="D7565" s="1" t="s">
        <v>14</v>
      </c>
      <c r="E7565" s="1">
        <v>24.0</v>
      </c>
      <c r="F7565" s="1" t="s">
        <v>7579</v>
      </c>
      <c r="G7565" s="1">
        <v>0.131780510901</v>
      </c>
    </row>
    <row r="7566" ht="15.75" customHeight="1">
      <c r="A7566" s="1" t="str">
        <f t="shared" si="638"/>
        <v>MAPK14</v>
      </c>
      <c r="B7566" s="1" t="s">
        <v>28</v>
      </c>
      <c r="C7566" s="1">
        <v>3.5995699E7</v>
      </c>
      <c r="D7566" s="1" t="s">
        <v>14</v>
      </c>
      <c r="E7566" s="1">
        <v>23.0</v>
      </c>
      <c r="F7566" s="1" t="s">
        <v>7580</v>
      </c>
      <c r="G7566" s="1">
        <v>0.398036624717</v>
      </c>
    </row>
    <row r="7567" ht="15.75" customHeight="1">
      <c r="A7567" s="1" t="str">
        <f t="shared" si="638"/>
        <v>MAPK14</v>
      </c>
      <c r="B7567" s="1" t="s">
        <v>28</v>
      </c>
      <c r="C7567" s="1">
        <v>3.5995588E7</v>
      </c>
      <c r="D7567" s="1" t="s">
        <v>14</v>
      </c>
      <c r="E7567" s="1">
        <v>23.0</v>
      </c>
      <c r="F7567" s="1" t="s">
        <v>7581</v>
      </c>
      <c r="G7567" s="1">
        <v>1.26592869255</v>
      </c>
    </row>
    <row r="7568" ht="15.75" customHeight="1">
      <c r="A7568" s="1" t="str">
        <f t="shared" si="638"/>
        <v>MAPK14</v>
      </c>
      <c r="B7568" s="1" t="s">
        <v>28</v>
      </c>
      <c r="C7568" s="1">
        <v>3.5995748E7</v>
      </c>
      <c r="D7568" s="1" t="s">
        <v>8</v>
      </c>
      <c r="E7568" s="1">
        <v>24.0</v>
      </c>
      <c r="F7568" s="1" t="s">
        <v>7582</v>
      </c>
      <c r="G7568" s="1">
        <v>0.0365310567064</v>
      </c>
    </row>
    <row r="7569" ht="15.75" customHeight="1">
      <c r="A7569" s="1" t="str">
        <f t="shared" si="638"/>
        <v>MAPK14</v>
      </c>
      <c r="B7569" s="1" t="s">
        <v>28</v>
      </c>
      <c r="C7569" s="1">
        <v>3.5995742E7</v>
      </c>
      <c r="D7569" s="1" t="s">
        <v>14</v>
      </c>
      <c r="E7569" s="1">
        <v>23.0</v>
      </c>
      <c r="F7569" s="1" t="s">
        <v>7583</v>
      </c>
      <c r="G7569" s="1">
        <v>1.20128080491</v>
      </c>
    </row>
    <row r="7570" ht="15.75" customHeight="1">
      <c r="A7570" s="1" t="str">
        <f t="shared" si="638"/>
        <v>MAPK14</v>
      </c>
      <c r="B7570" s="1" t="s">
        <v>28</v>
      </c>
      <c r="C7570" s="1">
        <v>3.5995708E7</v>
      </c>
      <c r="D7570" s="1" t="s">
        <v>8</v>
      </c>
      <c r="E7570" s="1">
        <v>23.0</v>
      </c>
      <c r="F7570" s="1" t="s">
        <v>7584</v>
      </c>
      <c r="G7570" s="1">
        <v>0.376899616023</v>
      </c>
    </row>
    <row r="7571" ht="15.75" customHeight="1">
      <c r="A7571" s="1" t="str">
        <f t="shared" si="638"/>
        <v>MAPK14</v>
      </c>
      <c r="B7571" s="1" t="s">
        <v>28</v>
      </c>
      <c r="C7571" s="1">
        <v>3.5995556E7</v>
      </c>
      <c r="D7571" s="1" t="s">
        <v>8</v>
      </c>
      <c r="E7571" s="1">
        <v>24.0</v>
      </c>
      <c r="F7571" s="1" t="s">
        <v>7585</v>
      </c>
      <c r="G7571" s="1">
        <v>0.176720916791</v>
      </c>
    </row>
    <row r="7572" ht="15.75" customHeight="1">
      <c r="A7572" s="1" t="str">
        <f t="shared" si="638"/>
        <v>MAPK14</v>
      </c>
      <c r="B7572" s="1" t="s">
        <v>28</v>
      </c>
      <c r="C7572" s="1">
        <v>3.5995677E7</v>
      </c>
      <c r="D7572" s="1" t="s">
        <v>14</v>
      </c>
      <c r="E7572" s="1">
        <v>23.0</v>
      </c>
      <c r="F7572" s="1" t="s">
        <v>7586</v>
      </c>
      <c r="G7572" s="1">
        <v>0.294651756758</v>
      </c>
    </row>
    <row r="7573" ht="15.75" customHeight="1">
      <c r="A7573" s="1" t="str">
        <f t="shared" si="638"/>
        <v>MAPK14</v>
      </c>
      <c r="B7573" s="1" t="s">
        <v>28</v>
      </c>
      <c r="C7573" s="1">
        <v>3.5995729E7</v>
      </c>
      <c r="D7573" s="1" t="s">
        <v>8</v>
      </c>
      <c r="E7573" s="1">
        <v>24.0</v>
      </c>
      <c r="F7573" s="1" t="s">
        <v>7587</v>
      </c>
      <c r="G7573" s="1">
        <v>0.456897555687</v>
      </c>
    </row>
    <row r="7574" ht="15.75" customHeight="1">
      <c r="A7574" s="1" t="str">
        <f t="shared" si="638"/>
        <v>MAPK14</v>
      </c>
      <c r="B7574" s="1" t="s">
        <v>28</v>
      </c>
      <c r="C7574" s="1">
        <v>3.5995653E7</v>
      </c>
      <c r="D7574" s="1" t="s">
        <v>14</v>
      </c>
      <c r="E7574" s="1">
        <v>24.0</v>
      </c>
      <c r="F7574" s="1" t="s">
        <v>7588</v>
      </c>
      <c r="G7574" s="1">
        <v>0.532790502541</v>
      </c>
    </row>
    <row r="7575" ht="15.75" customHeight="1">
      <c r="A7575" s="1" t="str">
        <f t="shared" ref="A7575:A7594" si="639">"MAPKAP1"</f>
        <v>MAPKAP1</v>
      </c>
      <c r="B7575" s="1" t="s">
        <v>298</v>
      </c>
      <c r="C7575" s="1">
        <v>1.28469461E8</v>
      </c>
      <c r="D7575" s="1" t="s">
        <v>8</v>
      </c>
      <c r="E7575" s="1">
        <v>21.0</v>
      </c>
      <c r="F7575" s="1" t="s">
        <v>7589</v>
      </c>
      <c r="G7575" s="1">
        <v>1.22687340013</v>
      </c>
    </row>
    <row r="7576" ht="15.75" customHeight="1">
      <c r="A7576" s="1" t="str">
        <f t="shared" si="639"/>
        <v>MAPKAP1</v>
      </c>
      <c r="B7576" s="1" t="s">
        <v>298</v>
      </c>
      <c r="C7576" s="1">
        <v>1.28419724E8</v>
      </c>
      <c r="D7576" s="1" t="s">
        <v>8</v>
      </c>
      <c r="E7576" s="1">
        <v>26.0</v>
      </c>
      <c r="F7576" s="1" t="s">
        <v>7590</v>
      </c>
      <c r="G7576" s="1">
        <v>-0.0500297346477</v>
      </c>
    </row>
    <row r="7577" ht="15.75" customHeight="1">
      <c r="A7577" s="1" t="str">
        <f t="shared" si="639"/>
        <v>MAPKAP1</v>
      </c>
      <c r="B7577" s="1" t="s">
        <v>298</v>
      </c>
      <c r="C7577" s="1">
        <v>1.28469471E8</v>
      </c>
      <c r="D7577" s="1" t="s">
        <v>8</v>
      </c>
      <c r="E7577" s="1">
        <v>23.0</v>
      </c>
      <c r="F7577" s="1" t="s">
        <v>7591</v>
      </c>
      <c r="G7577" s="1">
        <v>0.215832257703</v>
      </c>
    </row>
    <row r="7578" ht="15.75" customHeight="1">
      <c r="A7578" s="1" t="str">
        <f t="shared" si="639"/>
        <v>MAPKAP1</v>
      </c>
      <c r="B7578" s="1" t="s">
        <v>298</v>
      </c>
      <c r="C7578" s="1">
        <v>1.28469476E8</v>
      </c>
      <c r="D7578" s="1" t="s">
        <v>8</v>
      </c>
      <c r="E7578" s="1">
        <v>24.0</v>
      </c>
      <c r="F7578" s="1" t="s">
        <v>7592</v>
      </c>
      <c r="G7578" s="1">
        <v>0.517540914955</v>
      </c>
    </row>
    <row r="7579" ht="15.75" customHeight="1">
      <c r="A7579" s="1" t="str">
        <f t="shared" si="639"/>
        <v>MAPKAP1</v>
      </c>
      <c r="B7579" s="1" t="s">
        <v>298</v>
      </c>
      <c r="C7579" s="1">
        <v>1.28469493E8</v>
      </c>
      <c r="D7579" s="1" t="s">
        <v>8</v>
      </c>
      <c r="E7579" s="1">
        <v>24.0</v>
      </c>
      <c r="F7579" s="1" t="s">
        <v>7593</v>
      </c>
      <c r="G7579" s="1">
        <v>0.045415582976</v>
      </c>
    </row>
    <row r="7580" ht="15.75" customHeight="1">
      <c r="A7580" s="1" t="str">
        <f t="shared" si="639"/>
        <v>MAPKAP1</v>
      </c>
      <c r="B7580" s="1" t="s">
        <v>298</v>
      </c>
      <c r="C7580" s="1">
        <v>1.284695E8</v>
      </c>
      <c r="D7580" s="1" t="s">
        <v>8</v>
      </c>
      <c r="E7580" s="1">
        <v>23.0</v>
      </c>
      <c r="F7580" s="1" t="s">
        <v>7594</v>
      </c>
      <c r="G7580" s="1">
        <v>0.250520377877</v>
      </c>
    </row>
    <row r="7581" ht="15.75" customHeight="1">
      <c r="A7581" s="1" t="str">
        <f t="shared" si="639"/>
        <v>MAPKAP1</v>
      </c>
      <c r="B7581" s="1" t="s">
        <v>298</v>
      </c>
      <c r="C7581" s="1">
        <v>1.28419979E8</v>
      </c>
      <c r="D7581" s="1" t="s">
        <v>14</v>
      </c>
      <c r="E7581" s="1">
        <v>27.0</v>
      </c>
      <c r="F7581" s="1" t="s">
        <v>7595</v>
      </c>
      <c r="G7581" s="1">
        <v>0.00139860903617</v>
      </c>
    </row>
    <row r="7582" ht="15.75" customHeight="1">
      <c r="A7582" s="1" t="str">
        <f t="shared" si="639"/>
        <v>MAPKAP1</v>
      </c>
      <c r="B7582" s="1" t="s">
        <v>298</v>
      </c>
      <c r="C7582" s="1">
        <v>1.2841998E8</v>
      </c>
      <c r="D7582" s="1" t="s">
        <v>14</v>
      </c>
      <c r="E7582" s="1">
        <v>21.0</v>
      </c>
      <c r="F7582" s="1" t="s">
        <v>7596</v>
      </c>
      <c r="G7582" s="1">
        <v>-0.0255435387937</v>
      </c>
    </row>
    <row r="7583" ht="15.75" customHeight="1">
      <c r="A7583" s="1" t="str">
        <f t="shared" si="639"/>
        <v>MAPKAP1</v>
      </c>
      <c r="B7583" s="1" t="s">
        <v>298</v>
      </c>
      <c r="C7583" s="1">
        <v>1.28419992E8</v>
      </c>
      <c r="D7583" s="1" t="s">
        <v>14</v>
      </c>
      <c r="E7583" s="1">
        <v>23.0</v>
      </c>
      <c r="F7583" s="1" t="s">
        <v>7597</v>
      </c>
      <c r="G7583" s="1">
        <v>0.0202588493318</v>
      </c>
    </row>
    <row r="7584" ht="15.75" customHeight="1">
      <c r="A7584" s="1" t="str">
        <f t="shared" si="639"/>
        <v>MAPKAP1</v>
      </c>
      <c r="B7584" s="1" t="s">
        <v>298</v>
      </c>
      <c r="C7584" s="1">
        <v>1.28469439E8</v>
      </c>
      <c r="D7584" s="1" t="s">
        <v>8</v>
      </c>
      <c r="E7584" s="1">
        <v>24.0</v>
      </c>
      <c r="F7584" s="1" t="s">
        <v>7598</v>
      </c>
      <c r="G7584" s="1">
        <v>0.835231588385</v>
      </c>
    </row>
    <row r="7585" ht="15.75" customHeight="1">
      <c r="A7585" s="1" t="str">
        <f t="shared" si="639"/>
        <v>MAPKAP1</v>
      </c>
      <c r="B7585" s="1" t="s">
        <v>298</v>
      </c>
      <c r="C7585" s="1">
        <v>1.28469277E8</v>
      </c>
      <c r="D7585" s="1" t="s">
        <v>14</v>
      </c>
      <c r="E7585" s="1">
        <v>24.0</v>
      </c>
      <c r="F7585" s="1" t="s">
        <v>7599</v>
      </c>
      <c r="G7585" s="1">
        <v>-0.0408361081127</v>
      </c>
    </row>
    <row r="7586" ht="15.75" customHeight="1">
      <c r="A7586" s="1" t="str">
        <f t="shared" si="639"/>
        <v>MAPKAP1</v>
      </c>
      <c r="B7586" s="1" t="s">
        <v>298</v>
      </c>
      <c r="C7586" s="1">
        <v>1.2846934E8</v>
      </c>
      <c r="D7586" s="1" t="s">
        <v>8</v>
      </c>
      <c r="E7586" s="1">
        <v>24.0</v>
      </c>
      <c r="F7586" s="1" t="s">
        <v>7600</v>
      </c>
      <c r="G7586" s="1">
        <v>0.28104038949</v>
      </c>
    </row>
    <row r="7587" ht="15.75" customHeight="1">
      <c r="A7587" s="1" t="str">
        <f t="shared" si="639"/>
        <v>MAPKAP1</v>
      </c>
      <c r="B7587" s="1" t="s">
        <v>298</v>
      </c>
      <c r="C7587" s="1">
        <v>1.28469261E8</v>
      </c>
      <c r="D7587" s="1" t="s">
        <v>8</v>
      </c>
      <c r="E7587" s="1">
        <v>23.0</v>
      </c>
      <c r="F7587" s="1" t="s">
        <v>7601</v>
      </c>
      <c r="G7587" s="1">
        <v>0.937895011485</v>
      </c>
    </row>
    <row r="7588" ht="15.75" customHeight="1">
      <c r="A7588" s="1" t="str">
        <f t="shared" si="639"/>
        <v>MAPKAP1</v>
      </c>
      <c r="B7588" s="1" t="s">
        <v>298</v>
      </c>
      <c r="C7588" s="1">
        <v>1.28420016E8</v>
      </c>
      <c r="D7588" s="1" t="s">
        <v>8</v>
      </c>
      <c r="E7588" s="1">
        <v>21.0</v>
      </c>
      <c r="F7588" s="1" t="s">
        <v>7602</v>
      </c>
      <c r="G7588" s="1">
        <v>-0.157738419883</v>
      </c>
    </row>
    <row r="7589" ht="15.75" customHeight="1">
      <c r="A7589" s="1" t="str">
        <f t="shared" si="639"/>
        <v>MAPKAP1</v>
      </c>
      <c r="B7589" s="1" t="s">
        <v>298</v>
      </c>
      <c r="C7589" s="1">
        <v>1.28419928E8</v>
      </c>
      <c r="D7589" s="1" t="s">
        <v>8</v>
      </c>
      <c r="E7589" s="1">
        <v>25.0</v>
      </c>
      <c r="F7589" s="1" t="s">
        <v>7603</v>
      </c>
      <c r="G7589" s="1">
        <v>-0.00930026641822</v>
      </c>
    </row>
    <row r="7590" ht="15.75" customHeight="1">
      <c r="A7590" s="1" t="str">
        <f t="shared" si="639"/>
        <v>MAPKAP1</v>
      </c>
      <c r="B7590" s="1" t="s">
        <v>298</v>
      </c>
      <c r="C7590" s="1">
        <v>1.28419867E8</v>
      </c>
      <c r="D7590" s="1" t="s">
        <v>8</v>
      </c>
      <c r="E7590" s="1">
        <v>24.0</v>
      </c>
      <c r="F7590" s="1" t="s">
        <v>7604</v>
      </c>
      <c r="G7590" s="1">
        <v>0.0459790950041</v>
      </c>
    </row>
    <row r="7591" ht="15.75" customHeight="1">
      <c r="A7591" s="1" t="str">
        <f t="shared" si="639"/>
        <v>MAPKAP1</v>
      </c>
      <c r="B7591" s="1" t="s">
        <v>298</v>
      </c>
      <c r="C7591" s="1">
        <v>1.28419848E8</v>
      </c>
      <c r="D7591" s="1" t="s">
        <v>8</v>
      </c>
      <c r="E7591" s="1">
        <v>27.0</v>
      </c>
      <c r="F7591" s="1" t="s">
        <v>7605</v>
      </c>
      <c r="G7591" s="1">
        <v>-0.0497056500557</v>
      </c>
    </row>
    <row r="7592" ht="15.75" customHeight="1">
      <c r="A7592" s="1" t="str">
        <f t="shared" si="639"/>
        <v>MAPKAP1</v>
      </c>
      <c r="B7592" s="1" t="s">
        <v>298</v>
      </c>
      <c r="C7592" s="1">
        <v>1.2841976E8</v>
      </c>
      <c r="D7592" s="1" t="s">
        <v>8</v>
      </c>
      <c r="E7592" s="1">
        <v>26.0</v>
      </c>
      <c r="F7592" s="1" t="s">
        <v>7606</v>
      </c>
      <c r="G7592" s="1">
        <v>-0.0601406503729</v>
      </c>
    </row>
    <row r="7593" ht="15.75" customHeight="1">
      <c r="A7593" s="1" t="str">
        <f t="shared" si="639"/>
        <v>MAPKAP1</v>
      </c>
      <c r="B7593" s="1" t="s">
        <v>298</v>
      </c>
      <c r="C7593" s="1">
        <v>1.28469304E8</v>
      </c>
      <c r="D7593" s="1" t="s">
        <v>14</v>
      </c>
      <c r="E7593" s="1">
        <v>24.0</v>
      </c>
      <c r="F7593" s="1" t="s">
        <v>7607</v>
      </c>
      <c r="G7593" s="1">
        <v>0.566571288405</v>
      </c>
    </row>
    <row r="7594" ht="15.75" customHeight="1">
      <c r="A7594" s="1" t="str">
        <f t="shared" si="639"/>
        <v>MAPKAP1</v>
      </c>
      <c r="B7594" s="1" t="s">
        <v>298</v>
      </c>
      <c r="C7594" s="1">
        <v>1.2842003E8</v>
      </c>
      <c r="D7594" s="1" t="s">
        <v>14</v>
      </c>
      <c r="E7594" s="1">
        <v>23.0</v>
      </c>
      <c r="F7594" s="1" t="s">
        <v>7608</v>
      </c>
      <c r="G7594" s="1">
        <v>-0.0046377615815</v>
      </c>
    </row>
    <row r="7595" ht="15.75" customHeight="1">
      <c r="A7595" s="1" t="str">
        <f t="shared" ref="A7595:A7609" si="640">"MARS"</f>
        <v>MARS</v>
      </c>
      <c r="B7595" s="1" t="s">
        <v>379</v>
      </c>
      <c r="C7595" s="1">
        <v>5.7881758E7</v>
      </c>
      <c r="D7595" s="1" t="s">
        <v>14</v>
      </c>
      <c r="E7595" s="1">
        <v>25.0</v>
      </c>
      <c r="F7595" s="1" t="s">
        <v>7609</v>
      </c>
      <c r="G7595" s="1">
        <v>-0.0405897390585</v>
      </c>
    </row>
    <row r="7596" ht="15.75" customHeight="1">
      <c r="A7596" s="1" t="str">
        <f t="shared" si="640"/>
        <v>MARS</v>
      </c>
      <c r="B7596" s="1" t="s">
        <v>379</v>
      </c>
      <c r="C7596" s="1">
        <v>5.7881842E7</v>
      </c>
      <c r="D7596" s="1" t="s">
        <v>8</v>
      </c>
      <c r="E7596" s="1">
        <v>23.0</v>
      </c>
      <c r="F7596" s="1" t="s">
        <v>7610</v>
      </c>
      <c r="G7596" s="1">
        <v>0.0761994685669</v>
      </c>
    </row>
    <row r="7597" ht="15.75" customHeight="1">
      <c r="A7597" s="1" t="str">
        <f t="shared" si="640"/>
        <v>MARS</v>
      </c>
      <c r="B7597" s="1" t="s">
        <v>379</v>
      </c>
      <c r="C7597" s="1">
        <v>5.7881975E7</v>
      </c>
      <c r="D7597" s="1" t="s">
        <v>8</v>
      </c>
      <c r="E7597" s="1">
        <v>23.0</v>
      </c>
      <c r="F7597" s="1" t="s">
        <v>7611</v>
      </c>
      <c r="G7597" s="1">
        <v>0.0562833289939</v>
      </c>
    </row>
    <row r="7598" ht="15.75" customHeight="1">
      <c r="A7598" s="1" t="str">
        <f t="shared" si="640"/>
        <v>MARS</v>
      </c>
      <c r="B7598" s="1" t="s">
        <v>379</v>
      </c>
      <c r="C7598" s="1">
        <v>5.7881925E7</v>
      </c>
      <c r="D7598" s="1" t="s">
        <v>8</v>
      </c>
      <c r="E7598" s="1">
        <v>25.0</v>
      </c>
      <c r="F7598" s="1" t="s">
        <v>7612</v>
      </c>
      <c r="G7598" s="1">
        <v>0.192650036538</v>
      </c>
    </row>
    <row r="7599" ht="15.75" customHeight="1">
      <c r="A7599" s="1" t="str">
        <f t="shared" si="640"/>
        <v>MARS</v>
      </c>
      <c r="B7599" s="1" t="s">
        <v>379</v>
      </c>
      <c r="C7599" s="1">
        <v>5.7881899E7</v>
      </c>
      <c r="D7599" s="1" t="s">
        <v>8</v>
      </c>
      <c r="E7599" s="1">
        <v>24.0</v>
      </c>
      <c r="F7599" s="1" t="s">
        <v>7613</v>
      </c>
      <c r="G7599" s="1">
        <v>1.45511325945</v>
      </c>
    </row>
    <row r="7600" ht="15.75" customHeight="1">
      <c r="A7600" s="1" t="str">
        <f t="shared" si="640"/>
        <v>MARS</v>
      </c>
      <c r="B7600" s="1" t="s">
        <v>379</v>
      </c>
      <c r="C7600" s="1">
        <v>5.7881994E7</v>
      </c>
      <c r="D7600" s="1" t="s">
        <v>14</v>
      </c>
      <c r="E7600" s="1">
        <v>23.0</v>
      </c>
      <c r="F7600" s="1" t="s">
        <v>7614</v>
      </c>
      <c r="G7600" s="1">
        <v>-0.0308389402186</v>
      </c>
    </row>
    <row r="7601" ht="15.75" customHeight="1">
      <c r="A7601" s="1" t="str">
        <f t="shared" si="640"/>
        <v>MARS</v>
      </c>
      <c r="B7601" s="1" t="s">
        <v>379</v>
      </c>
      <c r="C7601" s="1">
        <v>5.7881943E7</v>
      </c>
      <c r="D7601" s="1" t="s">
        <v>14</v>
      </c>
      <c r="E7601" s="1">
        <v>24.0</v>
      </c>
      <c r="F7601" s="1" t="s">
        <v>7615</v>
      </c>
      <c r="G7601" s="1">
        <v>0.244347614332</v>
      </c>
    </row>
    <row r="7602" ht="15.75" customHeight="1">
      <c r="A7602" s="1" t="str">
        <f t="shared" si="640"/>
        <v>MARS</v>
      </c>
      <c r="B7602" s="1" t="s">
        <v>379</v>
      </c>
      <c r="C7602" s="1">
        <v>5.7881903E7</v>
      </c>
      <c r="D7602" s="1" t="s">
        <v>14</v>
      </c>
      <c r="E7602" s="1">
        <v>23.0</v>
      </c>
      <c r="F7602" s="1" t="s">
        <v>7616</v>
      </c>
      <c r="G7602" s="1">
        <v>0.628218361298</v>
      </c>
    </row>
    <row r="7603" ht="15.75" customHeight="1">
      <c r="A7603" s="1" t="str">
        <f t="shared" si="640"/>
        <v>MARS</v>
      </c>
      <c r="B7603" s="1" t="s">
        <v>379</v>
      </c>
      <c r="C7603" s="1">
        <v>5.7881859E7</v>
      </c>
      <c r="D7603" s="1" t="s">
        <v>14</v>
      </c>
      <c r="E7603" s="1">
        <v>25.0</v>
      </c>
      <c r="F7603" s="1" t="s">
        <v>7617</v>
      </c>
      <c r="G7603" s="1">
        <v>0.106526065387</v>
      </c>
    </row>
    <row r="7604" ht="15.75" customHeight="1">
      <c r="A7604" s="1" t="str">
        <f t="shared" si="640"/>
        <v>MARS</v>
      </c>
      <c r="B7604" s="1" t="s">
        <v>379</v>
      </c>
      <c r="C7604" s="1">
        <v>5.7881839E7</v>
      </c>
      <c r="D7604" s="1" t="s">
        <v>14</v>
      </c>
      <c r="E7604" s="1">
        <v>25.0</v>
      </c>
      <c r="F7604" s="1" t="s">
        <v>7618</v>
      </c>
      <c r="G7604" s="1">
        <v>0.0493501022403</v>
      </c>
    </row>
    <row r="7605" ht="15.75" customHeight="1">
      <c r="A7605" s="1" t="str">
        <f t="shared" si="640"/>
        <v>MARS</v>
      </c>
      <c r="B7605" s="1" t="s">
        <v>379</v>
      </c>
      <c r="C7605" s="1">
        <v>5.7881761E7</v>
      </c>
      <c r="D7605" s="1" t="s">
        <v>8</v>
      </c>
      <c r="E7605" s="1">
        <v>25.0</v>
      </c>
      <c r="F7605" s="1" t="s">
        <v>7619</v>
      </c>
      <c r="G7605" s="1">
        <v>-0.0238167919918</v>
      </c>
    </row>
    <row r="7606" ht="15.75" customHeight="1">
      <c r="A7606" s="1" t="str">
        <f t="shared" si="640"/>
        <v>MARS</v>
      </c>
      <c r="B7606" s="1" t="s">
        <v>379</v>
      </c>
      <c r="C7606" s="1">
        <v>5.7881773E7</v>
      </c>
      <c r="D7606" s="1" t="s">
        <v>8</v>
      </c>
      <c r="E7606" s="1">
        <v>23.0</v>
      </c>
      <c r="F7606" s="1" t="s">
        <v>7620</v>
      </c>
      <c r="G7606" s="1">
        <v>0.0566217332993</v>
      </c>
    </row>
    <row r="7607" ht="15.75" customHeight="1">
      <c r="A7607" s="1" t="str">
        <f t="shared" si="640"/>
        <v>MARS</v>
      </c>
      <c r="B7607" s="1" t="s">
        <v>379</v>
      </c>
      <c r="C7607" s="1">
        <v>5.7881832E7</v>
      </c>
      <c r="D7607" s="1" t="s">
        <v>14</v>
      </c>
      <c r="E7607" s="1">
        <v>22.0</v>
      </c>
      <c r="F7607" s="1" t="s">
        <v>7621</v>
      </c>
      <c r="G7607" s="1">
        <v>0.761184889033</v>
      </c>
    </row>
    <row r="7608" ht="15.75" customHeight="1">
      <c r="A7608" s="1" t="str">
        <f t="shared" si="640"/>
        <v>MARS</v>
      </c>
      <c r="B7608" s="1" t="s">
        <v>379</v>
      </c>
      <c r="C7608" s="1">
        <v>5.78819E7</v>
      </c>
      <c r="D7608" s="1" t="s">
        <v>8</v>
      </c>
      <c r="E7608" s="1">
        <v>24.0</v>
      </c>
      <c r="F7608" s="1" t="s">
        <v>7622</v>
      </c>
      <c r="G7608" s="1">
        <v>0.783701851521</v>
      </c>
    </row>
    <row r="7609" ht="15.75" customHeight="1">
      <c r="A7609" s="1" t="str">
        <f t="shared" si="640"/>
        <v>MARS</v>
      </c>
      <c r="B7609" s="1" t="s">
        <v>379</v>
      </c>
      <c r="C7609" s="1">
        <v>5.7881832E7</v>
      </c>
      <c r="D7609" s="1" t="s">
        <v>14</v>
      </c>
      <c r="E7609" s="1">
        <v>24.0</v>
      </c>
      <c r="F7609" s="1" t="s">
        <v>7623</v>
      </c>
      <c r="G7609" s="1">
        <v>0.414244962537</v>
      </c>
    </row>
    <row r="7610" ht="15.75" customHeight="1">
      <c r="A7610" s="1" t="str">
        <f t="shared" ref="A7610:A7619" si="641">"MARS2"</f>
        <v>MARS2</v>
      </c>
      <c r="B7610" s="1" t="s">
        <v>256</v>
      </c>
      <c r="C7610" s="1">
        <v>1.98570127E8</v>
      </c>
      <c r="D7610" s="1" t="s">
        <v>8</v>
      </c>
      <c r="E7610" s="1">
        <v>24.0</v>
      </c>
      <c r="F7610" s="1" t="s">
        <v>7624</v>
      </c>
      <c r="G7610" s="1">
        <v>0.839756183909</v>
      </c>
    </row>
    <row r="7611" ht="15.75" customHeight="1">
      <c r="A7611" s="1" t="str">
        <f t="shared" si="641"/>
        <v>MARS2</v>
      </c>
      <c r="B7611" s="1" t="s">
        <v>256</v>
      </c>
      <c r="C7611" s="1">
        <v>1.9857031E8</v>
      </c>
      <c r="D7611" s="1" t="s">
        <v>14</v>
      </c>
      <c r="E7611" s="1">
        <v>23.0</v>
      </c>
      <c r="F7611" s="1" t="s">
        <v>7625</v>
      </c>
      <c r="G7611" s="1">
        <v>0.0760818453398</v>
      </c>
    </row>
    <row r="7612" ht="15.75" customHeight="1">
      <c r="A7612" s="1" t="str">
        <f t="shared" si="641"/>
        <v>MARS2</v>
      </c>
      <c r="B7612" s="1" t="s">
        <v>256</v>
      </c>
      <c r="C7612" s="1">
        <v>1.98570116E8</v>
      </c>
      <c r="D7612" s="1" t="s">
        <v>14</v>
      </c>
      <c r="E7612" s="1">
        <v>24.0</v>
      </c>
      <c r="F7612" s="1" t="s">
        <v>7626</v>
      </c>
      <c r="G7612" s="1">
        <v>0.608542193374</v>
      </c>
    </row>
    <row r="7613" ht="15.75" customHeight="1">
      <c r="A7613" s="1" t="str">
        <f t="shared" si="641"/>
        <v>MARS2</v>
      </c>
      <c r="B7613" s="1" t="s">
        <v>256</v>
      </c>
      <c r="C7613" s="1">
        <v>1.98570347E8</v>
      </c>
      <c r="D7613" s="1" t="s">
        <v>8</v>
      </c>
      <c r="E7613" s="1">
        <v>24.0</v>
      </c>
      <c r="F7613" s="1" t="s">
        <v>7627</v>
      </c>
      <c r="G7613" s="1">
        <v>0.901534769389</v>
      </c>
    </row>
    <row r="7614" ht="15.75" customHeight="1">
      <c r="A7614" s="1" t="str">
        <f t="shared" si="641"/>
        <v>MARS2</v>
      </c>
      <c r="B7614" s="1" t="s">
        <v>256</v>
      </c>
      <c r="C7614" s="1">
        <v>1.9857034E8</v>
      </c>
      <c r="D7614" s="1" t="s">
        <v>8</v>
      </c>
      <c r="E7614" s="1">
        <v>24.0</v>
      </c>
      <c r="F7614" s="1" t="s">
        <v>7628</v>
      </c>
      <c r="G7614" s="1">
        <v>0.529630171689</v>
      </c>
    </row>
    <row r="7615" ht="15.75" customHeight="1">
      <c r="A7615" s="1" t="str">
        <f t="shared" si="641"/>
        <v>MARS2</v>
      </c>
      <c r="B7615" s="1" t="s">
        <v>256</v>
      </c>
      <c r="C7615" s="1">
        <v>1.98570235E8</v>
      </c>
      <c r="D7615" s="1" t="s">
        <v>8</v>
      </c>
      <c r="E7615" s="1">
        <v>24.0</v>
      </c>
      <c r="F7615" s="1" t="s">
        <v>7629</v>
      </c>
      <c r="G7615" s="1">
        <v>0.0754262406108</v>
      </c>
    </row>
    <row r="7616" ht="15.75" customHeight="1">
      <c r="A7616" s="1" t="str">
        <f t="shared" si="641"/>
        <v>MARS2</v>
      </c>
      <c r="B7616" s="1" t="s">
        <v>256</v>
      </c>
      <c r="C7616" s="1">
        <v>1.98570204E8</v>
      </c>
      <c r="D7616" s="1" t="s">
        <v>8</v>
      </c>
      <c r="E7616" s="1">
        <v>23.0</v>
      </c>
      <c r="F7616" s="1" t="s">
        <v>7630</v>
      </c>
      <c r="G7616" s="1">
        <v>0.110740272903</v>
      </c>
    </row>
    <row r="7617" ht="15.75" customHeight="1">
      <c r="A7617" s="1" t="str">
        <f t="shared" si="641"/>
        <v>MARS2</v>
      </c>
      <c r="B7617" s="1" t="s">
        <v>256</v>
      </c>
      <c r="C7617" s="1">
        <v>1.98570149E8</v>
      </c>
      <c r="D7617" s="1" t="s">
        <v>8</v>
      </c>
      <c r="E7617" s="1">
        <v>24.0</v>
      </c>
      <c r="F7617" s="1" t="s">
        <v>7631</v>
      </c>
      <c r="G7617" s="1">
        <v>0.798530876152</v>
      </c>
    </row>
    <row r="7618" ht="15.75" customHeight="1">
      <c r="A7618" s="1" t="str">
        <f t="shared" si="641"/>
        <v>MARS2</v>
      </c>
      <c r="B7618" s="1" t="s">
        <v>256</v>
      </c>
      <c r="C7618" s="1">
        <v>1.98570324E8</v>
      </c>
      <c r="D7618" s="1" t="s">
        <v>14</v>
      </c>
      <c r="E7618" s="1">
        <v>23.0</v>
      </c>
      <c r="F7618" s="1" t="s">
        <v>7632</v>
      </c>
      <c r="G7618" s="1">
        <v>0.223295963128</v>
      </c>
    </row>
    <row r="7619" ht="15.75" customHeight="1">
      <c r="A7619" s="1" t="str">
        <f t="shared" si="641"/>
        <v>MARS2</v>
      </c>
      <c r="B7619" s="1" t="s">
        <v>256</v>
      </c>
      <c r="C7619" s="1">
        <v>1.98570104E8</v>
      </c>
      <c r="D7619" s="1" t="s">
        <v>8</v>
      </c>
      <c r="E7619" s="1">
        <v>22.0</v>
      </c>
      <c r="F7619" s="1" t="s">
        <v>7633</v>
      </c>
      <c r="G7619" s="1">
        <v>1.2587090467</v>
      </c>
    </row>
    <row r="7620" ht="15.75" customHeight="1">
      <c r="A7620" s="1" t="str">
        <f t="shared" ref="A7620:A7639" si="642">"MASTL"</f>
        <v>MASTL</v>
      </c>
      <c r="B7620" s="1" t="s">
        <v>176</v>
      </c>
      <c r="C7620" s="1">
        <v>2.7444413E7</v>
      </c>
      <c r="D7620" s="1" t="s">
        <v>14</v>
      </c>
      <c r="E7620" s="1">
        <v>22.0</v>
      </c>
      <c r="F7620" s="1" t="s">
        <v>7634</v>
      </c>
      <c r="G7620" s="1">
        <v>0.767880528538</v>
      </c>
    </row>
    <row r="7621" ht="15.75" customHeight="1">
      <c r="A7621" s="1" t="str">
        <f t="shared" si="642"/>
        <v>MASTL</v>
      </c>
      <c r="B7621" s="1" t="s">
        <v>176</v>
      </c>
      <c r="C7621" s="1">
        <v>2.7443946E7</v>
      </c>
      <c r="D7621" s="1" t="s">
        <v>14</v>
      </c>
      <c r="E7621" s="1">
        <v>24.0</v>
      </c>
      <c r="F7621" s="1" t="s">
        <v>7635</v>
      </c>
      <c r="G7621" s="1">
        <v>-0.0310423625881</v>
      </c>
    </row>
    <row r="7622" ht="15.75" customHeight="1">
      <c r="A7622" s="1" t="str">
        <f t="shared" si="642"/>
        <v>MASTL</v>
      </c>
      <c r="B7622" s="1" t="s">
        <v>176</v>
      </c>
      <c r="C7622" s="1">
        <v>2.7443779E7</v>
      </c>
      <c r="D7622" s="1" t="s">
        <v>8</v>
      </c>
      <c r="E7622" s="1">
        <v>23.0</v>
      </c>
      <c r="F7622" s="1" t="s">
        <v>7636</v>
      </c>
      <c r="G7622" s="1">
        <v>-0.0515637467896</v>
      </c>
    </row>
    <row r="7623" ht="15.75" customHeight="1">
      <c r="A7623" s="1" t="str">
        <f t="shared" si="642"/>
        <v>MASTL</v>
      </c>
      <c r="B7623" s="1" t="s">
        <v>176</v>
      </c>
      <c r="C7623" s="1">
        <v>2.7443858E7</v>
      </c>
      <c r="D7623" s="1" t="s">
        <v>8</v>
      </c>
      <c r="E7623" s="1">
        <v>22.0</v>
      </c>
      <c r="F7623" s="1" t="s">
        <v>7637</v>
      </c>
      <c r="G7623" s="1">
        <v>0.0161123113315</v>
      </c>
    </row>
    <row r="7624" ht="15.75" customHeight="1">
      <c r="A7624" s="1" t="str">
        <f t="shared" si="642"/>
        <v>MASTL</v>
      </c>
      <c r="B7624" s="1" t="s">
        <v>176</v>
      </c>
      <c r="C7624" s="1">
        <v>2.7443867E7</v>
      </c>
      <c r="D7624" s="1" t="s">
        <v>8</v>
      </c>
      <c r="E7624" s="1">
        <v>22.0</v>
      </c>
      <c r="F7624" s="1" t="s">
        <v>7638</v>
      </c>
      <c r="G7624" s="1">
        <v>0.0626536361335</v>
      </c>
    </row>
    <row r="7625" ht="15.75" customHeight="1">
      <c r="A7625" s="1" t="str">
        <f t="shared" si="642"/>
        <v>MASTL</v>
      </c>
      <c r="B7625" s="1" t="s">
        <v>176</v>
      </c>
      <c r="C7625" s="1">
        <v>2.7443901E7</v>
      </c>
      <c r="D7625" s="1" t="s">
        <v>8</v>
      </c>
      <c r="E7625" s="1">
        <v>24.0</v>
      </c>
      <c r="F7625" s="1" t="s">
        <v>7639</v>
      </c>
      <c r="G7625" s="1">
        <v>0.684299295727</v>
      </c>
    </row>
    <row r="7626" ht="15.75" customHeight="1">
      <c r="A7626" s="1" t="str">
        <f t="shared" si="642"/>
        <v>MASTL</v>
      </c>
      <c r="B7626" s="1" t="s">
        <v>176</v>
      </c>
      <c r="C7626" s="1">
        <v>2.7443997E7</v>
      </c>
      <c r="D7626" s="1" t="s">
        <v>8</v>
      </c>
      <c r="E7626" s="1">
        <v>23.0</v>
      </c>
      <c r="F7626" s="1" t="s">
        <v>7640</v>
      </c>
      <c r="G7626" s="1">
        <v>-7.81191373137E-4</v>
      </c>
    </row>
    <row r="7627" ht="15.75" customHeight="1">
      <c r="A7627" s="1" t="str">
        <f t="shared" si="642"/>
        <v>MASTL</v>
      </c>
      <c r="B7627" s="1" t="s">
        <v>176</v>
      </c>
      <c r="C7627" s="1">
        <v>2.7443808E7</v>
      </c>
      <c r="D7627" s="1" t="s">
        <v>14</v>
      </c>
      <c r="E7627" s="1">
        <v>23.0</v>
      </c>
      <c r="F7627" s="1" t="s">
        <v>7641</v>
      </c>
      <c r="G7627" s="1">
        <v>-0.0407501053314</v>
      </c>
    </row>
    <row r="7628" ht="15.75" customHeight="1">
      <c r="A7628" s="1" t="str">
        <f t="shared" si="642"/>
        <v>MASTL</v>
      </c>
      <c r="B7628" s="1" t="s">
        <v>176</v>
      </c>
      <c r="C7628" s="1">
        <v>2.7443968E7</v>
      </c>
      <c r="D7628" s="1" t="s">
        <v>14</v>
      </c>
      <c r="E7628" s="1">
        <v>23.0</v>
      </c>
      <c r="F7628" s="1" t="s">
        <v>7642</v>
      </c>
      <c r="G7628" s="1">
        <v>-0.0361335944535</v>
      </c>
    </row>
    <row r="7629" ht="15.75" customHeight="1">
      <c r="A7629" s="1" t="str">
        <f t="shared" si="642"/>
        <v>MASTL</v>
      </c>
      <c r="B7629" s="1" t="s">
        <v>176</v>
      </c>
      <c r="C7629" s="1">
        <v>2.7443983E7</v>
      </c>
      <c r="D7629" s="1" t="s">
        <v>14</v>
      </c>
      <c r="E7629" s="1">
        <v>23.0</v>
      </c>
      <c r="F7629" s="1" t="s">
        <v>7643</v>
      </c>
      <c r="G7629" s="1">
        <v>-0.0139486664127</v>
      </c>
    </row>
    <row r="7630" ht="15.75" customHeight="1">
      <c r="A7630" s="1" t="str">
        <f t="shared" si="642"/>
        <v>MASTL</v>
      </c>
      <c r="B7630" s="1" t="s">
        <v>176</v>
      </c>
      <c r="C7630" s="1">
        <v>2.7443756E7</v>
      </c>
      <c r="D7630" s="1" t="s">
        <v>8</v>
      </c>
      <c r="E7630" s="1">
        <v>22.0</v>
      </c>
      <c r="F7630" s="1" t="s">
        <v>7644</v>
      </c>
      <c r="G7630" s="1">
        <v>-0.0167213362968</v>
      </c>
    </row>
    <row r="7631" ht="15.75" customHeight="1">
      <c r="A7631" s="1" t="str">
        <f t="shared" si="642"/>
        <v>MASTL</v>
      </c>
      <c r="B7631" s="1" t="s">
        <v>176</v>
      </c>
      <c r="C7631" s="1">
        <v>2.744427E7</v>
      </c>
      <c r="D7631" s="1" t="s">
        <v>14</v>
      </c>
      <c r="E7631" s="1">
        <v>23.0</v>
      </c>
      <c r="F7631" s="1" t="s">
        <v>7645</v>
      </c>
      <c r="G7631" s="1">
        <v>0.0147846189072</v>
      </c>
    </row>
    <row r="7632" ht="15.75" customHeight="1">
      <c r="A7632" s="1" t="str">
        <f t="shared" si="642"/>
        <v>MASTL</v>
      </c>
      <c r="B7632" s="1" t="s">
        <v>176</v>
      </c>
      <c r="C7632" s="1">
        <v>2.744432E7</v>
      </c>
      <c r="D7632" s="1" t="s">
        <v>14</v>
      </c>
      <c r="E7632" s="1">
        <v>23.0</v>
      </c>
      <c r="F7632" s="1" t="s">
        <v>7646</v>
      </c>
      <c r="G7632" s="1">
        <v>1.48964880459</v>
      </c>
    </row>
    <row r="7633" ht="15.75" customHeight="1">
      <c r="A7633" s="1" t="str">
        <f t="shared" si="642"/>
        <v>MASTL</v>
      </c>
      <c r="B7633" s="1" t="s">
        <v>176</v>
      </c>
      <c r="C7633" s="1">
        <v>2.744437E7</v>
      </c>
      <c r="D7633" s="1" t="s">
        <v>14</v>
      </c>
      <c r="E7633" s="1">
        <v>24.0</v>
      </c>
      <c r="F7633" s="1" t="s">
        <v>7647</v>
      </c>
      <c r="G7633" s="1">
        <v>0.742470666872</v>
      </c>
    </row>
    <row r="7634" ht="15.75" customHeight="1">
      <c r="A7634" s="1" t="str">
        <f t="shared" si="642"/>
        <v>MASTL</v>
      </c>
      <c r="B7634" s="1" t="s">
        <v>176</v>
      </c>
      <c r="C7634" s="1">
        <v>2.7444483E7</v>
      </c>
      <c r="D7634" s="1" t="s">
        <v>14</v>
      </c>
      <c r="E7634" s="1">
        <v>23.0</v>
      </c>
      <c r="F7634" s="1" t="s">
        <v>7648</v>
      </c>
      <c r="G7634" s="1">
        <v>0.0900776928825</v>
      </c>
    </row>
    <row r="7635" ht="15.75" customHeight="1">
      <c r="A7635" s="1" t="str">
        <f t="shared" si="642"/>
        <v>MASTL</v>
      </c>
      <c r="B7635" s="1" t="s">
        <v>176</v>
      </c>
      <c r="C7635" s="1">
        <v>2.7444494E7</v>
      </c>
      <c r="D7635" s="1" t="s">
        <v>14</v>
      </c>
      <c r="E7635" s="1">
        <v>24.0</v>
      </c>
      <c r="F7635" s="1" t="s">
        <v>7649</v>
      </c>
      <c r="G7635" s="1">
        <v>-0.0280590784793</v>
      </c>
    </row>
    <row r="7636" ht="15.75" customHeight="1">
      <c r="A7636" s="1" t="str">
        <f t="shared" si="642"/>
        <v>MASTL</v>
      </c>
      <c r="B7636" s="1" t="s">
        <v>176</v>
      </c>
      <c r="C7636" s="1">
        <v>2.744451E7</v>
      </c>
      <c r="D7636" s="1" t="s">
        <v>14</v>
      </c>
      <c r="E7636" s="1">
        <v>24.0</v>
      </c>
      <c r="F7636" s="1" t="s">
        <v>7650</v>
      </c>
      <c r="G7636" s="1">
        <v>0.655310668433</v>
      </c>
    </row>
    <row r="7637" ht="15.75" customHeight="1">
      <c r="A7637" s="1" t="str">
        <f t="shared" si="642"/>
        <v>MASTL</v>
      </c>
      <c r="B7637" s="1" t="s">
        <v>176</v>
      </c>
      <c r="C7637" s="1">
        <v>2.7444518E7</v>
      </c>
      <c r="D7637" s="1" t="s">
        <v>14</v>
      </c>
      <c r="E7637" s="1">
        <v>24.0</v>
      </c>
      <c r="F7637" s="1" t="s">
        <v>7651</v>
      </c>
      <c r="G7637" s="1">
        <v>0.111214296418</v>
      </c>
    </row>
    <row r="7638" ht="15.75" customHeight="1">
      <c r="A7638" s="1" t="str">
        <f t="shared" si="642"/>
        <v>MASTL</v>
      </c>
      <c r="B7638" s="1" t="s">
        <v>176</v>
      </c>
      <c r="C7638" s="1">
        <v>2.7444564E7</v>
      </c>
      <c r="D7638" s="1" t="s">
        <v>14</v>
      </c>
      <c r="E7638" s="1">
        <v>24.0</v>
      </c>
      <c r="F7638" s="1" t="s">
        <v>7652</v>
      </c>
      <c r="G7638" s="1">
        <v>0.0714662954634</v>
      </c>
    </row>
    <row r="7639" ht="15.75" customHeight="1">
      <c r="A7639" s="1" t="str">
        <f t="shared" si="642"/>
        <v>MASTL</v>
      </c>
      <c r="B7639" s="1" t="s">
        <v>176</v>
      </c>
      <c r="C7639" s="1">
        <v>2.7444315E7</v>
      </c>
      <c r="D7639" s="1" t="s">
        <v>14</v>
      </c>
      <c r="E7639" s="1">
        <v>24.0</v>
      </c>
      <c r="F7639" s="1" t="s">
        <v>7653</v>
      </c>
      <c r="G7639" s="1">
        <v>0.453033200078</v>
      </c>
    </row>
    <row r="7640" ht="15.75" customHeight="1">
      <c r="A7640" s="1" t="str">
        <f t="shared" ref="A7640:A7649" si="643">"MAT2A"</f>
        <v>MAT2A</v>
      </c>
      <c r="B7640" s="1" t="s">
        <v>256</v>
      </c>
      <c r="C7640" s="1">
        <v>8.5766497E7</v>
      </c>
      <c r="D7640" s="1" t="s">
        <v>8</v>
      </c>
      <c r="E7640" s="1">
        <v>24.0</v>
      </c>
      <c r="F7640" s="1" t="s">
        <v>7654</v>
      </c>
      <c r="G7640" s="1">
        <v>0.0506706986284</v>
      </c>
    </row>
    <row r="7641" ht="15.75" customHeight="1">
      <c r="A7641" s="1" t="str">
        <f t="shared" si="643"/>
        <v>MAT2A</v>
      </c>
      <c r="B7641" s="1" t="s">
        <v>256</v>
      </c>
      <c r="C7641" s="1">
        <v>8.5766531E7</v>
      </c>
      <c r="D7641" s="1" t="s">
        <v>14</v>
      </c>
      <c r="E7641" s="1">
        <v>24.0</v>
      </c>
      <c r="F7641" s="1" t="s">
        <v>7655</v>
      </c>
      <c r="G7641" s="1">
        <v>-0.0119571047261</v>
      </c>
    </row>
    <row r="7642" ht="15.75" customHeight="1">
      <c r="A7642" s="1" t="str">
        <f t="shared" si="643"/>
        <v>MAT2A</v>
      </c>
      <c r="B7642" s="1" t="s">
        <v>256</v>
      </c>
      <c r="C7642" s="1">
        <v>8.5766386E7</v>
      </c>
      <c r="D7642" s="1" t="s">
        <v>8</v>
      </c>
      <c r="E7642" s="1">
        <v>24.0</v>
      </c>
      <c r="F7642" s="1" t="s">
        <v>7656</v>
      </c>
      <c r="G7642" s="1">
        <v>0.0469599318226</v>
      </c>
    </row>
    <row r="7643" ht="15.75" customHeight="1">
      <c r="A7643" s="1" t="str">
        <f t="shared" si="643"/>
        <v>MAT2A</v>
      </c>
      <c r="B7643" s="1" t="s">
        <v>256</v>
      </c>
      <c r="C7643" s="1">
        <v>8.5766367E7</v>
      </c>
      <c r="D7643" s="1" t="s">
        <v>8</v>
      </c>
      <c r="E7643" s="1">
        <v>23.0</v>
      </c>
      <c r="F7643" s="1" t="s">
        <v>7657</v>
      </c>
      <c r="G7643" s="1">
        <v>0.734133953818</v>
      </c>
    </row>
    <row r="7644" ht="15.75" customHeight="1">
      <c r="A7644" s="1" t="str">
        <f t="shared" si="643"/>
        <v>MAT2A</v>
      </c>
      <c r="B7644" s="1" t="s">
        <v>256</v>
      </c>
      <c r="C7644" s="1">
        <v>8.576628E7</v>
      </c>
      <c r="D7644" s="1" t="s">
        <v>8</v>
      </c>
      <c r="E7644" s="1">
        <v>23.0</v>
      </c>
      <c r="F7644" s="1" t="s">
        <v>7658</v>
      </c>
      <c r="G7644" s="1">
        <v>1.52994637352</v>
      </c>
    </row>
    <row r="7645" ht="15.75" customHeight="1">
      <c r="A7645" s="1" t="str">
        <f t="shared" si="643"/>
        <v>MAT2A</v>
      </c>
      <c r="B7645" s="1" t="s">
        <v>256</v>
      </c>
      <c r="C7645" s="1">
        <v>8.5766577E7</v>
      </c>
      <c r="D7645" s="1" t="s">
        <v>14</v>
      </c>
      <c r="E7645" s="1">
        <v>24.0</v>
      </c>
      <c r="F7645" s="1" t="s">
        <v>7659</v>
      </c>
      <c r="G7645" s="1">
        <v>0.0972559470355</v>
      </c>
    </row>
    <row r="7646" ht="15.75" customHeight="1">
      <c r="A7646" s="1" t="str">
        <f t="shared" si="643"/>
        <v>MAT2A</v>
      </c>
      <c r="B7646" s="1" t="s">
        <v>256</v>
      </c>
      <c r="C7646" s="1">
        <v>8.5766309E7</v>
      </c>
      <c r="D7646" s="1" t="s">
        <v>8</v>
      </c>
      <c r="E7646" s="1">
        <v>23.0</v>
      </c>
      <c r="F7646" s="1" t="s">
        <v>7660</v>
      </c>
      <c r="G7646" s="1">
        <v>0.666399615718</v>
      </c>
    </row>
    <row r="7647" ht="15.75" customHeight="1">
      <c r="A7647" s="1" t="str">
        <f t="shared" si="643"/>
        <v>MAT2A</v>
      </c>
      <c r="B7647" s="1" t="s">
        <v>256</v>
      </c>
      <c r="C7647" s="1">
        <v>8.5766375E7</v>
      </c>
      <c r="D7647" s="1" t="s">
        <v>8</v>
      </c>
      <c r="E7647" s="1">
        <v>23.0</v>
      </c>
      <c r="F7647" s="1" t="s">
        <v>7661</v>
      </c>
      <c r="G7647" s="1">
        <v>0.131387537206</v>
      </c>
    </row>
    <row r="7648" ht="15.75" customHeight="1">
      <c r="A7648" s="1" t="str">
        <f t="shared" si="643"/>
        <v>MAT2A</v>
      </c>
      <c r="B7648" s="1" t="s">
        <v>256</v>
      </c>
      <c r="C7648" s="1">
        <v>8.5766585E7</v>
      </c>
      <c r="D7648" s="1" t="s">
        <v>14</v>
      </c>
      <c r="E7648" s="1">
        <v>24.0</v>
      </c>
      <c r="F7648" s="1" t="s">
        <v>7662</v>
      </c>
      <c r="G7648" s="1">
        <v>0.491833692132</v>
      </c>
    </row>
    <row r="7649" ht="15.75" customHeight="1">
      <c r="A7649" s="1" t="str">
        <f t="shared" si="643"/>
        <v>MAT2A</v>
      </c>
      <c r="B7649" s="1" t="s">
        <v>256</v>
      </c>
      <c r="C7649" s="1">
        <v>8.5766302E7</v>
      </c>
      <c r="D7649" s="1" t="s">
        <v>8</v>
      </c>
      <c r="E7649" s="1">
        <v>24.0</v>
      </c>
      <c r="F7649" s="1" t="s">
        <v>7663</v>
      </c>
      <c r="G7649" s="1">
        <v>0.735919672667</v>
      </c>
    </row>
    <row r="7650" ht="15.75" customHeight="1">
      <c r="A7650" s="1" t="str">
        <f t="shared" ref="A7650:A7659" si="644">"MAU2"</f>
        <v>MAU2</v>
      </c>
      <c r="B7650" s="1" t="s">
        <v>277</v>
      </c>
      <c r="C7650" s="1">
        <v>1.9431605E7</v>
      </c>
      <c r="D7650" s="1" t="s">
        <v>14</v>
      </c>
      <c r="E7650" s="1">
        <v>22.0</v>
      </c>
      <c r="F7650" s="1" t="s">
        <v>7664</v>
      </c>
      <c r="G7650" s="1">
        <v>0.0942830156762</v>
      </c>
    </row>
    <row r="7651" ht="15.75" customHeight="1">
      <c r="A7651" s="1" t="str">
        <f t="shared" si="644"/>
        <v>MAU2</v>
      </c>
      <c r="B7651" s="1" t="s">
        <v>277</v>
      </c>
      <c r="C7651" s="1">
        <v>1.9431589E7</v>
      </c>
      <c r="D7651" s="1" t="s">
        <v>8</v>
      </c>
      <c r="E7651" s="1">
        <v>24.0</v>
      </c>
      <c r="F7651" s="1" t="s">
        <v>7665</v>
      </c>
      <c r="G7651" s="1">
        <v>0.0400263414653</v>
      </c>
    </row>
    <row r="7652" ht="15.75" customHeight="1">
      <c r="A7652" s="1" t="str">
        <f t="shared" si="644"/>
        <v>MAU2</v>
      </c>
      <c r="B7652" s="1" t="s">
        <v>277</v>
      </c>
      <c r="C7652" s="1">
        <v>1.9431606E7</v>
      </c>
      <c r="D7652" s="1" t="s">
        <v>8</v>
      </c>
      <c r="E7652" s="1">
        <v>23.0</v>
      </c>
      <c r="F7652" s="1" t="s">
        <v>7666</v>
      </c>
      <c r="G7652" s="1">
        <v>0.822730997486</v>
      </c>
    </row>
    <row r="7653" ht="15.75" customHeight="1">
      <c r="A7653" s="1" t="str">
        <f t="shared" si="644"/>
        <v>MAU2</v>
      </c>
      <c r="B7653" s="1" t="s">
        <v>277</v>
      </c>
      <c r="C7653" s="1">
        <v>1.9431732E7</v>
      </c>
      <c r="D7653" s="1" t="s">
        <v>8</v>
      </c>
      <c r="E7653" s="1">
        <v>24.0</v>
      </c>
      <c r="F7653" s="1" t="s">
        <v>7667</v>
      </c>
      <c r="G7653" s="1">
        <v>0.759962073117</v>
      </c>
    </row>
    <row r="7654" ht="15.75" customHeight="1">
      <c r="A7654" s="1" t="str">
        <f t="shared" si="644"/>
        <v>MAU2</v>
      </c>
      <c r="B7654" s="1" t="s">
        <v>277</v>
      </c>
      <c r="C7654" s="1">
        <v>1.943164E7</v>
      </c>
      <c r="D7654" s="1" t="s">
        <v>14</v>
      </c>
      <c r="E7654" s="1">
        <v>24.0</v>
      </c>
      <c r="F7654" s="1" t="s">
        <v>7668</v>
      </c>
      <c r="G7654" s="1">
        <v>1.01318861986</v>
      </c>
    </row>
    <row r="7655" ht="15.75" customHeight="1">
      <c r="A7655" s="1" t="str">
        <f t="shared" si="644"/>
        <v>MAU2</v>
      </c>
      <c r="B7655" s="1" t="s">
        <v>277</v>
      </c>
      <c r="C7655" s="1">
        <v>1.9431659E7</v>
      </c>
      <c r="D7655" s="1" t="s">
        <v>14</v>
      </c>
      <c r="E7655" s="1">
        <v>23.0</v>
      </c>
      <c r="F7655" s="1" t="s">
        <v>7669</v>
      </c>
      <c r="G7655" s="1">
        <v>1.16408038265</v>
      </c>
    </row>
    <row r="7656" ht="15.75" customHeight="1">
      <c r="A7656" s="1" t="str">
        <f t="shared" si="644"/>
        <v>MAU2</v>
      </c>
      <c r="B7656" s="1" t="s">
        <v>277</v>
      </c>
      <c r="C7656" s="1">
        <v>1.9431722E7</v>
      </c>
      <c r="D7656" s="1" t="s">
        <v>14</v>
      </c>
      <c r="E7656" s="1">
        <v>25.0</v>
      </c>
      <c r="F7656" s="1" t="s">
        <v>7670</v>
      </c>
      <c r="G7656" s="1">
        <v>0.547873395902</v>
      </c>
    </row>
    <row r="7657" ht="15.75" customHeight="1">
      <c r="A7657" s="1" t="str">
        <f t="shared" si="644"/>
        <v>MAU2</v>
      </c>
      <c r="B7657" s="1" t="s">
        <v>277</v>
      </c>
      <c r="C7657" s="1">
        <v>1.9431728E7</v>
      </c>
      <c r="D7657" s="1" t="s">
        <v>14</v>
      </c>
      <c r="E7657" s="1">
        <v>23.0</v>
      </c>
      <c r="F7657" s="1" t="s">
        <v>7671</v>
      </c>
      <c r="G7657" s="1">
        <v>0.227368480901</v>
      </c>
    </row>
    <row r="7658" ht="15.75" customHeight="1">
      <c r="A7658" s="1" t="str">
        <f t="shared" si="644"/>
        <v>MAU2</v>
      </c>
      <c r="B7658" s="1" t="s">
        <v>277</v>
      </c>
      <c r="C7658" s="1">
        <v>1.9431742E7</v>
      </c>
      <c r="D7658" s="1" t="s">
        <v>14</v>
      </c>
      <c r="E7658" s="1">
        <v>25.0</v>
      </c>
      <c r="F7658" s="1" t="s">
        <v>7672</v>
      </c>
      <c r="G7658" s="1">
        <v>0.221977406801</v>
      </c>
    </row>
    <row r="7659" ht="15.75" customHeight="1">
      <c r="A7659" s="1" t="str">
        <f t="shared" si="644"/>
        <v>MAU2</v>
      </c>
      <c r="B7659" s="1" t="s">
        <v>277</v>
      </c>
      <c r="C7659" s="1">
        <v>1.9431749E7</v>
      </c>
      <c r="D7659" s="1" t="s">
        <v>14</v>
      </c>
      <c r="E7659" s="1">
        <v>22.0</v>
      </c>
      <c r="F7659" s="1" t="s">
        <v>7673</v>
      </c>
      <c r="G7659" s="1">
        <v>0.554259640336</v>
      </c>
    </row>
    <row r="7660" ht="15.75" customHeight="1">
      <c r="A7660" s="1" t="str">
        <f t="shared" ref="A7660:A7669" si="645">"MAX"</f>
        <v>MAX</v>
      </c>
      <c r="B7660" s="1" t="s">
        <v>135</v>
      </c>
      <c r="C7660" s="1">
        <v>6.556894E7</v>
      </c>
      <c r="D7660" s="1" t="s">
        <v>8</v>
      </c>
      <c r="E7660" s="1">
        <v>24.0</v>
      </c>
      <c r="F7660" s="1" t="s">
        <v>7674</v>
      </c>
      <c r="G7660" s="1">
        <v>0.23512414145</v>
      </c>
    </row>
    <row r="7661" ht="15.75" customHeight="1">
      <c r="A7661" s="1" t="str">
        <f t="shared" si="645"/>
        <v>MAX</v>
      </c>
      <c r="B7661" s="1" t="s">
        <v>135</v>
      </c>
      <c r="C7661" s="1">
        <v>6.5568951E7</v>
      </c>
      <c r="D7661" s="1" t="s">
        <v>8</v>
      </c>
      <c r="E7661" s="1">
        <v>25.0</v>
      </c>
      <c r="F7661" s="1" t="s">
        <v>7675</v>
      </c>
      <c r="G7661" s="1">
        <v>0.214474354718</v>
      </c>
    </row>
    <row r="7662" ht="15.75" customHeight="1">
      <c r="A7662" s="1" t="str">
        <f t="shared" si="645"/>
        <v>MAX</v>
      </c>
      <c r="B7662" s="1" t="s">
        <v>135</v>
      </c>
      <c r="C7662" s="1">
        <v>6.5568964E7</v>
      </c>
      <c r="D7662" s="1" t="s">
        <v>8</v>
      </c>
      <c r="E7662" s="1">
        <v>25.0</v>
      </c>
      <c r="F7662" s="1" t="s">
        <v>7676</v>
      </c>
      <c r="G7662" s="1">
        <v>0.0868197251717</v>
      </c>
    </row>
    <row r="7663" ht="15.75" customHeight="1">
      <c r="A7663" s="1" t="str">
        <f t="shared" si="645"/>
        <v>MAX</v>
      </c>
      <c r="B7663" s="1" t="s">
        <v>135</v>
      </c>
      <c r="C7663" s="1">
        <v>6.556901E7</v>
      </c>
      <c r="D7663" s="1" t="s">
        <v>8</v>
      </c>
      <c r="E7663" s="1">
        <v>24.0</v>
      </c>
      <c r="F7663" s="1" t="s">
        <v>7677</v>
      </c>
      <c r="G7663" s="1">
        <v>0.723682406627</v>
      </c>
    </row>
    <row r="7664" ht="15.75" customHeight="1">
      <c r="A7664" s="1" t="str">
        <f t="shared" si="645"/>
        <v>MAX</v>
      </c>
      <c r="B7664" s="1" t="s">
        <v>135</v>
      </c>
      <c r="C7664" s="1">
        <v>6.5569089E7</v>
      </c>
      <c r="D7664" s="1" t="s">
        <v>14</v>
      </c>
      <c r="E7664" s="1">
        <v>25.0</v>
      </c>
      <c r="F7664" s="1" t="s">
        <v>7678</v>
      </c>
      <c r="G7664" s="1">
        <v>1.50761664123</v>
      </c>
    </row>
    <row r="7665" ht="15.75" customHeight="1">
      <c r="A7665" s="1" t="str">
        <f t="shared" si="645"/>
        <v>MAX</v>
      </c>
      <c r="B7665" s="1" t="s">
        <v>135</v>
      </c>
      <c r="C7665" s="1">
        <v>6.5569059E7</v>
      </c>
      <c r="D7665" s="1" t="s">
        <v>8</v>
      </c>
      <c r="E7665" s="1">
        <v>26.0</v>
      </c>
      <c r="F7665" s="1" t="s">
        <v>7679</v>
      </c>
      <c r="G7665" s="1">
        <v>0.165169444401</v>
      </c>
    </row>
    <row r="7666" ht="15.75" customHeight="1">
      <c r="A7666" s="1" t="str">
        <f t="shared" si="645"/>
        <v>MAX</v>
      </c>
      <c r="B7666" s="1" t="s">
        <v>135</v>
      </c>
      <c r="C7666" s="1">
        <v>6.5568911E7</v>
      </c>
      <c r="D7666" s="1" t="s">
        <v>14</v>
      </c>
      <c r="E7666" s="1">
        <v>25.0</v>
      </c>
      <c r="F7666" s="1" t="s">
        <v>7680</v>
      </c>
      <c r="G7666" s="1">
        <v>0.385840291863</v>
      </c>
    </row>
    <row r="7667" ht="15.75" customHeight="1">
      <c r="A7667" s="1" t="str">
        <f t="shared" si="645"/>
        <v>MAX</v>
      </c>
      <c r="B7667" s="1" t="s">
        <v>135</v>
      </c>
      <c r="C7667" s="1">
        <v>6.5568996E7</v>
      </c>
      <c r="D7667" s="1" t="s">
        <v>14</v>
      </c>
      <c r="E7667" s="1">
        <v>24.0</v>
      </c>
      <c r="F7667" s="1" t="s">
        <v>7681</v>
      </c>
      <c r="G7667" s="1">
        <v>0.768700952147</v>
      </c>
    </row>
    <row r="7668" ht="15.75" customHeight="1">
      <c r="A7668" s="1" t="str">
        <f t="shared" si="645"/>
        <v>MAX</v>
      </c>
      <c r="B7668" s="1" t="s">
        <v>135</v>
      </c>
      <c r="C7668" s="1">
        <v>6.5569096E7</v>
      </c>
      <c r="D7668" s="1" t="s">
        <v>14</v>
      </c>
      <c r="E7668" s="1">
        <v>25.0</v>
      </c>
      <c r="F7668" s="1" t="s">
        <v>7682</v>
      </c>
      <c r="G7668" s="1">
        <v>0.0352303439139</v>
      </c>
    </row>
    <row r="7669" ht="15.75" customHeight="1">
      <c r="A7669" s="1" t="str">
        <f t="shared" si="645"/>
        <v>MAX</v>
      </c>
      <c r="B7669" s="1" t="s">
        <v>135</v>
      </c>
      <c r="C7669" s="1">
        <v>6.5569032E7</v>
      </c>
      <c r="D7669" s="1" t="s">
        <v>8</v>
      </c>
      <c r="E7669" s="1">
        <v>23.0</v>
      </c>
      <c r="F7669" s="1" t="s">
        <v>7683</v>
      </c>
      <c r="G7669" s="1">
        <v>0.231930652479</v>
      </c>
    </row>
    <row r="7670" ht="15.75" customHeight="1">
      <c r="A7670" s="1" t="str">
        <f t="shared" ref="A7670:A7679" si="646">"MBD3"</f>
        <v>MBD3</v>
      </c>
      <c r="B7670" s="1" t="s">
        <v>277</v>
      </c>
      <c r="C7670" s="1">
        <v>1592569.0</v>
      </c>
      <c r="D7670" s="1" t="s">
        <v>14</v>
      </c>
      <c r="E7670" s="1">
        <v>24.0</v>
      </c>
      <c r="F7670" s="1" t="s">
        <v>7684</v>
      </c>
      <c r="G7670" s="1">
        <v>1.5800216229</v>
      </c>
    </row>
    <row r="7671" ht="15.75" customHeight="1">
      <c r="A7671" s="1" t="str">
        <f t="shared" si="646"/>
        <v>MBD3</v>
      </c>
      <c r="B7671" s="1" t="s">
        <v>277</v>
      </c>
      <c r="C7671" s="1">
        <v>1592547.0</v>
      </c>
      <c r="D7671" s="1" t="s">
        <v>14</v>
      </c>
      <c r="E7671" s="1">
        <v>23.0</v>
      </c>
      <c r="F7671" s="1" t="s">
        <v>7685</v>
      </c>
      <c r="G7671" s="1">
        <v>0.06036996648</v>
      </c>
    </row>
    <row r="7672" ht="15.75" customHeight="1">
      <c r="A7672" s="1" t="str">
        <f t="shared" si="646"/>
        <v>MBD3</v>
      </c>
      <c r="B7672" s="1" t="s">
        <v>277</v>
      </c>
      <c r="C7672" s="1">
        <v>1592492.0</v>
      </c>
      <c r="D7672" s="1" t="s">
        <v>14</v>
      </c>
      <c r="E7672" s="1">
        <v>24.0</v>
      </c>
      <c r="F7672" s="1" t="s">
        <v>7686</v>
      </c>
      <c r="G7672" s="1">
        <v>0.58933517311</v>
      </c>
    </row>
    <row r="7673" ht="15.75" customHeight="1">
      <c r="A7673" s="1" t="str">
        <f t="shared" si="646"/>
        <v>MBD3</v>
      </c>
      <c r="B7673" s="1" t="s">
        <v>277</v>
      </c>
      <c r="C7673" s="1">
        <v>1592673.0</v>
      </c>
      <c r="D7673" s="1" t="s">
        <v>8</v>
      </c>
      <c r="E7673" s="1">
        <v>25.0</v>
      </c>
      <c r="F7673" s="1" t="s">
        <v>7687</v>
      </c>
      <c r="G7673" s="1">
        <v>0.0906386566037</v>
      </c>
    </row>
    <row r="7674" ht="15.75" customHeight="1">
      <c r="A7674" s="1" t="str">
        <f t="shared" si="646"/>
        <v>MBD3</v>
      </c>
      <c r="B7674" s="1" t="s">
        <v>277</v>
      </c>
      <c r="C7674" s="1">
        <v>1592615.0</v>
      </c>
      <c r="D7674" s="1" t="s">
        <v>8</v>
      </c>
      <c r="E7674" s="1">
        <v>22.0</v>
      </c>
      <c r="F7674" s="1" t="s">
        <v>7688</v>
      </c>
      <c r="G7674" s="1">
        <v>0.214094260756</v>
      </c>
    </row>
    <row r="7675" ht="15.75" customHeight="1">
      <c r="A7675" s="1" t="str">
        <f t="shared" si="646"/>
        <v>MBD3</v>
      </c>
      <c r="B7675" s="1" t="s">
        <v>277</v>
      </c>
      <c r="C7675" s="1">
        <v>1592589.0</v>
      </c>
      <c r="D7675" s="1" t="s">
        <v>8</v>
      </c>
      <c r="E7675" s="1">
        <v>23.0</v>
      </c>
      <c r="F7675" s="1" t="s">
        <v>7689</v>
      </c>
      <c r="G7675" s="1">
        <v>0.0596677602106</v>
      </c>
    </row>
    <row r="7676" ht="15.75" customHeight="1">
      <c r="A7676" s="1" t="str">
        <f t="shared" si="646"/>
        <v>MBD3</v>
      </c>
      <c r="B7676" s="1" t="s">
        <v>277</v>
      </c>
      <c r="C7676" s="1">
        <v>1592578.0</v>
      </c>
      <c r="D7676" s="1" t="s">
        <v>8</v>
      </c>
      <c r="E7676" s="1">
        <v>25.0</v>
      </c>
      <c r="F7676" s="1" t="s">
        <v>7690</v>
      </c>
      <c r="G7676" s="1">
        <v>0.108716650694</v>
      </c>
    </row>
    <row r="7677" ht="15.75" customHeight="1">
      <c r="A7677" s="1" t="str">
        <f t="shared" si="646"/>
        <v>MBD3</v>
      </c>
      <c r="B7677" s="1" t="s">
        <v>277</v>
      </c>
      <c r="C7677" s="1">
        <v>1592557.0</v>
      </c>
      <c r="D7677" s="1" t="s">
        <v>8</v>
      </c>
      <c r="E7677" s="1">
        <v>24.0</v>
      </c>
      <c r="F7677" s="1" t="s">
        <v>7691</v>
      </c>
      <c r="G7677" s="1">
        <v>0.336126620242</v>
      </c>
    </row>
    <row r="7678" ht="15.75" customHeight="1">
      <c r="A7678" s="1" t="str">
        <f t="shared" si="646"/>
        <v>MBD3</v>
      </c>
      <c r="B7678" s="1" t="s">
        <v>277</v>
      </c>
      <c r="C7678" s="1">
        <v>1592484.0</v>
      </c>
      <c r="D7678" s="1" t="s">
        <v>8</v>
      </c>
      <c r="E7678" s="1">
        <v>24.0</v>
      </c>
      <c r="F7678" s="1" t="s">
        <v>7692</v>
      </c>
      <c r="G7678" s="1">
        <v>0.830643203992</v>
      </c>
    </row>
    <row r="7679" ht="15.75" customHeight="1">
      <c r="A7679" s="1" t="str">
        <f t="shared" si="646"/>
        <v>MBD3</v>
      </c>
      <c r="B7679" s="1" t="s">
        <v>277</v>
      </c>
      <c r="C7679" s="1">
        <v>1592494.0</v>
      </c>
      <c r="D7679" s="1" t="s">
        <v>8</v>
      </c>
      <c r="E7679" s="1">
        <v>24.0</v>
      </c>
      <c r="F7679" s="1" t="s">
        <v>7693</v>
      </c>
      <c r="G7679" s="1">
        <v>0.121244101442</v>
      </c>
    </row>
    <row r="7680" ht="15.75" customHeight="1">
      <c r="A7680" s="1" t="str">
        <f t="shared" ref="A7680:A7689" si="647">"MBIP"</f>
        <v>MBIP</v>
      </c>
      <c r="B7680" s="1" t="s">
        <v>135</v>
      </c>
      <c r="C7680" s="1">
        <v>3.6789756E7</v>
      </c>
      <c r="D7680" s="1" t="s">
        <v>8</v>
      </c>
      <c r="E7680" s="1">
        <v>23.0</v>
      </c>
      <c r="F7680" s="1" t="s">
        <v>7694</v>
      </c>
      <c r="G7680" s="1">
        <v>0.960207394199</v>
      </c>
    </row>
    <row r="7681" ht="15.75" customHeight="1">
      <c r="A7681" s="1" t="str">
        <f t="shared" si="647"/>
        <v>MBIP</v>
      </c>
      <c r="B7681" s="1" t="s">
        <v>135</v>
      </c>
      <c r="C7681" s="1">
        <v>3.6789709E7</v>
      </c>
      <c r="D7681" s="1" t="s">
        <v>8</v>
      </c>
      <c r="E7681" s="1">
        <v>24.0</v>
      </c>
      <c r="F7681" s="1" t="s">
        <v>7695</v>
      </c>
      <c r="G7681" s="1">
        <v>0.184954243838</v>
      </c>
    </row>
    <row r="7682" ht="15.75" customHeight="1">
      <c r="A7682" s="1" t="str">
        <f t="shared" si="647"/>
        <v>MBIP</v>
      </c>
      <c r="B7682" s="1" t="s">
        <v>135</v>
      </c>
      <c r="C7682" s="1">
        <v>3.6789641E7</v>
      </c>
      <c r="D7682" s="1" t="s">
        <v>8</v>
      </c>
      <c r="E7682" s="1">
        <v>24.0</v>
      </c>
      <c r="F7682" s="1" t="s">
        <v>7696</v>
      </c>
      <c r="G7682" s="1">
        <v>-0.0692736016672</v>
      </c>
    </row>
    <row r="7683" ht="15.75" customHeight="1">
      <c r="A7683" s="1" t="str">
        <f t="shared" si="647"/>
        <v>MBIP</v>
      </c>
      <c r="B7683" s="1" t="s">
        <v>135</v>
      </c>
      <c r="C7683" s="1">
        <v>3.6789822E7</v>
      </c>
      <c r="D7683" s="1" t="s">
        <v>8</v>
      </c>
      <c r="E7683" s="1">
        <v>24.0</v>
      </c>
      <c r="F7683" s="1" t="s">
        <v>7697</v>
      </c>
      <c r="G7683" s="1">
        <v>1.15047203058</v>
      </c>
    </row>
    <row r="7684" ht="15.75" customHeight="1">
      <c r="A7684" s="1" t="str">
        <f t="shared" si="647"/>
        <v>MBIP</v>
      </c>
      <c r="B7684" s="1" t="s">
        <v>135</v>
      </c>
      <c r="C7684" s="1">
        <v>3.678979E7</v>
      </c>
      <c r="D7684" s="1" t="s">
        <v>8</v>
      </c>
      <c r="E7684" s="1">
        <v>24.0</v>
      </c>
      <c r="F7684" s="1" t="s">
        <v>7698</v>
      </c>
      <c r="G7684" s="1">
        <v>0.0592846255273</v>
      </c>
    </row>
    <row r="7685" ht="15.75" customHeight="1">
      <c r="A7685" s="1" t="str">
        <f t="shared" si="647"/>
        <v>MBIP</v>
      </c>
      <c r="B7685" s="1" t="s">
        <v>135</v>
      </c>
      <c r="C7685" s="1">
        <v>3.6789828E7</v>
      </c>
      <c r="D7685" s="1" t="s">
        <v>8</v>
      </c>
      <c r="E7685" s="1">
        <v>23.0</v>
      </c>
      <c r="F7685" s="1" t="s">
        <v>7699</v>
      </c>
      <c r="G7685" s="1">
        <v>0.889320575219</v>
      </c>
    </row>
    <row r="7686" ht="15.75" customHeight="1">
      <c r="A7686" s="1" t="str">
        <f t="shared" si="647"/>
        <v>MBIP</v>
      </c>
      <c r="B7686" s="1" t="s">
        <v>135</v>
      </c>
      <c r="C7686" s="1">
        <v>3.6789857E7</v>
      </c>
      <c r="D7686" s="1" t="s">
        <v>8</v>
      </c>
      <c r="E7686" s="1">
        <v>23.0</v>
      </c>
      <c r="F7686" s="1" t="s">
        <v>7700</v>
      </c>
      <c r="G7686" s="1">
        <v>0.0772328720938</v>
      </c>
    </row>
    <row r="7687" ht="15.75" customHeight="1">
      <c r="A7687" s="1" t="str">
        <f t="shared" si="647"/>
        <v>MBIP</v>
      </c>
      <c r="B7687" s="1" t="s">
        <v>135</v>
      </c>
      <c r="C7687" s="1">
        <v>3.6789616E7</v>
      </c>
      <c r="D7687" s="1" t="s">
        <v>14</v>
      </c>
      <c r="E7687" s="1">
        <v>23.0</v>
      </c>
      <c r="F7687" s="1" t="s">
        <v>7701</v>
      </c>
      <c r="G7687" s="1">
        <v>0.517139324638</v>
      </c>
    </row>
    <row r="7688" ht="15.75" customHeight="1">
      <c r="A7688" s="1" t="str">
        <f t="shared" si="647"/>
        <v>MBIP</v>
      </c>
      <c r="B7688" s="1" t="s">
        <v>135</v>
      </c>
      <c r="C7688" s="1">
        <v>3.6789629E7</v>
      </c>
      <c r="D7688" s="1" t="s">
        <v>14</v>
      </c>
      <c r="E7688" s="1">
        <v>24.0</v>
      </c>
      <c r="F7688" s="1" t="s">
        <v>7702</v>
      </c>
      <c r="G7688" s="1">
        <v>0.459640688756</v>
      </c>
    </row>
    <row r="7689" ht="15.75" customHeight="1">
      <c r="A7689" s="1" t="str">
        <f t="shared" si="647"/>
        <v>MBIP</v>
      </c>
      <c r="B7689" s="1" t="s">
        <v>135</v>
      </c>
      <c r="C7689" s="1">
        <v>3.6789722E7</v>
      </c>
      <c r="D7689" s="1" t="s">
        <v>14</v>
      </c>
      <c r="E7689" s="1">
        <v>22.0</v>
      </c>
      <c r="F7689" s="1" t="s">
        <v>7703</v>
      </c>
      <c r="G7689" s="1">
        <v>0.375834097185</v>
      </c>
    </row>
    <row r="7690" ht="15.75" customHeight="1">
      <c r="A7690" s="1" t="str">
        <f t="shared" ref="A7690:A7702" si="648">"MBTPS2"</f>
        <v>MBTPS2</v>
      </c>
      <c r="B7690" s="1" t="s">
        <v>50</v>
      </c>
      <c r="C7690" s="1">
        <v>2.1857918E7</v>
      </c>
      <c r="D7690" s="1" t="s">
        <v>14</v>
      </c>
      <c r="E7690" s="1">
        <v>22.0</v>
      </c>
      <c r="F7690" s="1" t="s">
        <v>7704</v>
      </c>
      <c r="G7690" s="1">
        <v>0.124538348552</v>
      </c>
    </row>
    <row r="7691" ht="15.75" customHeight="1">
      <c r="A7691" s="1" t="str">
        <f t="shared" si="648"/>
        <v>MBTPS2</v>
      </c>
      <c r="B7691" s="1" t="s">
        <v>50</v>
      </c>
      <c r="C7691" s="1">
        <v>2.1857804E7</v>
      </c>
      <c r="D7691" s="1" t="s">
        <v>14</v>
      </c>
      <c r="E7691" s="1">
        <v>23.0</v>
      </c>
      <c r="F7691" s="1" t="s">
        <v>7705</v>
      </c>
      <c r="G7691" s="1">
        <v>0.925244873101</v>
      </c>
    </row>
    <row r="7692" ht="15.75" customHeight="1">
      <c r="A7692" s="1" t="str">
        <f t="shared" si="648"/>
        <v>MBTPS2</v>
      </c>
      <c r="B7692" s="1" t="s">
        <v>50</v>
      </c>
      <c r="C7692" s="1">
        <v>2.1857797E7</v>
      </c>
      <c r="D7692" s="1" t="s">
        <v>14</v>
      </c>
      <c r="E7692" s="1">
        <v>24.0</v>
      </c>
      <c r="F7692" s="1" t="s">
        <v>7706</v>
      </c>
      <c r="G7692" s="1">
        <v>0.680650976795</v>
      </c>
    </row>
    <row r="7693" ht="15.75" customHeight="1">
      <c r="A7693" s="1" t="str">
        <f t="shared" si="648"/>
        <v>MBTPS2</v>
      </c>
      <c r="B7693" s="1" t="s">
        <v>50</v>
      </c>
      <c r="C7693" s="1">
        <v>2.1857783E7</v>
      </c>
      <c r="D7693" s="1" t="s">
        <v>14</v>
      </c>
      <c r="E7693" s="1">
        <v>24.0</v>
      </c>
      <c r="F7693" s="1" t="s">
        <v>7707</v>
      </c>
      <c r="G7693" s="1">
        <v>0.944319906279</v>
      </c>
    </row>
    <row r="7694" ht="15.75" customHeight="1">
      <c r="A7694" s="1" t="str">
        <f t="shared" si="648"/>
        <v>MBTPS2</v>
      </c>
      <c r="B7694" s="1" t="s">
        <v>50</v>
      </c>
      <c r="C7694" s="1">
        <v>2.1857729E7</v>
      </c>
      <c r="D7694" s="1" t="s">
        <v>14</v>
      </c>
      <c r="E7694" s="1">
        <v>24.0</v>
      </c>
      <c r="F7694" s="1" t="s">
        <v>7708</v>
      </c>
      <c r="G7694" s="1">
        <v>0.0974220574019</v>
      </c>
    </row>
    <row r="7695" ht="15.75" customHeight="1">
      <c r="A7695" s="1" t="str">
        <f t="shared" si="648"/>
        <v>MBTPS2</v>
      </c>
      <c r="B7695" s="1" t="s">
        <v>50</v>
      </c>
      <c r="C7695" s="1">
        <v>2.1857964E7</v>
      </c>
      <c r="D7695" s="1" t="s">
        <v>8</v>
      </c>
      <c r="E7695" s="1">
        <v>24.0</v>
      </c>
      <c r="F7695" s="1" t="s">
        <v>7709</v>
      </c>
      <c r="G7695" s="1">
        <v>-0.00290462572034</v>
      </c>
    </row>
    <row r="7696" ht="15.75" customHeight="1">
      <c r="A7696" s="1" t="str">
        <f t="shared" si="648"/>
        <v>MBTPS2</v>
      </c>
      <c r="B7696" s="1" t="s">
        <v>50</v>
      </c>
      <c r="C7696" s="1">
        <v>2.1857955E7</v>
      </c>
      <c r="D7696" s="1" t="s">
        <v>8</v>
      </c>
      <c r="E7696" s="1">
        <v>24.0</v>
      </c>
      <c r="F7696" s="1" t="s">
        <v>7710</v>
      </c>
      <c r="G7696" s="1">
        <v>0.204751058007</v>
      </c>
    </row>
    <row r="7697" ht="15.75" customHeight="1">
      <c r="A7697" s="1" t="str">
        <f t="shared" si="648"/>
        <v>MBTPS2</v>
      </c>
      <c r="B7697" s="1" t="s">
        <v>50</v>
      </c>
      <c r="C7697" s="1">
        <v>2.1857732E7</v>
      </c>
      <c r="D7697" s="1" t="s">
        <v>8</v>
      </c>
      <c r="E7697" s="1">
        <v>24.0</v>
      </c>
      <c r="F7697" s="1" t="s">
        <v>7711</v>
      </c>
      <c r="G7697" s="1">
        <v>0.0538810720811</v>
      </c>
    </row>
    <row r="7698" ht="15.75" customHeight="1">
      <c r="A7698" s="1" t="str">
        <f t="shared" si="648"/>
        <v>MBTPS2</v>
      </c>
      <c r="B7698" s="1" t="s">
        <v>50</v>
      </c>
      <c r="C7698" s="1">
        <v>2.1857746E7</v>
      </c>
      <c r="D7698" s="1" t="s">
        <v>14</v>
      </c>
      <c r="E7698" s="1">
        <v>23.0</v>
      </c>
      <c r="F7698" s="1" t="s">
        <v>7712</v>
      </c>
      <c r="G7698" s="1">
        <v>-0.0176625321981</v>
      </c>
    </row>
    <row r="7699" ht="15.75" customHeight="1">
      <c r="A7699" s="1" t="str">
        <f t="shared" si="648"/>
        <v>MBTPS2</v>
      </c>
      <c r="B7699" s="1" t="s">
        <v>50</v>
      </c>
      <c r="C7699" s="1">
        <v>2.185801E7</v>
      </c>
      <c r="D7699" s="1" t="s">
        <v>8</v>
      </c>
      <c r="E7699" s="1">
        <v>24.0</v>
      </c>
      <c r="F7699" s="1" t="s">
        <v>7713</v>
      </c>
      <c r="G7699" s="1">
        <v>0.0572090475892</v>
      </c>
    </row>
    <row r="7700" ht="15.75" customHeight="1">
      <c r="A7700" s="1" t="str">
        <f t="shared" si="648"/>
        <v>MBTPS2</v>
      </c>
      <c r="B7700" s="1" t="s">
        <v>50</v>
      </c>
      <c r="C7700" s="1">
        <v>2.1857794E7</v>
      </c>
      <c r="D7700" s="1" t="s">
        <v>14</v>
      </c>
      <c r="E7700" s="1">
        <v>22.0</v>
      </c>
      <c r="F7700" s="1" t="s">
        <v>7714</v>
      </c>
      <c r="G7700" s="1">
        <v>1.13043522062</v>
      </c>
    </row>
    <row r="7701" ht="15.75" customHeight="1">
      <c r="A7701" s="1" t="str">
        <f t="shared" si="648"/>
        <v>MBTPS2</v>
      </c>
      <c r="B7701" s="1" t="s">
        <v>50</v>
      </c>
      <c r="C7701" s="1">
        <v>2.1858051E7</v>
      </c>
      <c r="D7701" s="1" t="s">
        <v>14</v>
      </c>
      <c r="E7701" s="1">
        <v>24.0</v>
      </c>
      <c r="F7701" s="1" t="s">
        <v>7715</v>
      </c>
      <c r="G7701" s="1">
        <v>0.0982358457104</v>
      </c>
    </row>
    <row r="7702" ht="15.75" customHeight="1">
      <c r="A7702" s="1" t="str">
        <f t="shared" si="648"/>
        <v>MBTPS2</v>
      </c>
      <c r="B7702" s="1" t="s">
        <v>50</v>
      </c>
      <c r="C7702" s="1">
        <v>2.1857969E7</v>
      </c>
      <c r="D7702" s="1" t="s">
        <v>14</v>
      </c>
      <c r="E7702" s="1">
        <v>24.0</v>
      </c>
      <c r="F7702" s="1" t="s">
        <v>7716</v>
      </c>
      <c r="G7702" s="1">
        <v>0.552902974767</v>
      </c>
    </row>
    <row r="7703" ht="15.75" customHeight="1">
      <c r="A7703" s="1" t="str">
        <f t="shared" ref="A7703:A7712" si="649">"MCAT"</f>
        <v>MCAT</v>
      </c>
      <c r="B7703" s="1" t="s">
        <v>222</v>
      </c>
      <c r="C7703" s="1">
        <v>4.3539176E7</v>
      </c>
      <c r="D7703" s="1" t="s">
        <v>8</v>
      </c>
      <c r="E7703" s="1">
        <v>23.0</v>
      </c>
      <c r="F7703" s="1" t="s">
        <v>7717</v>
      </c>
      <c r="G7703" s="1">
        <v>0.309002517388</v>
      </c>
    </row>
    <row r="7704" ht="15.75" customHeight="1">
      <c r="A7704" s="1" t="str">
        <f t="shared" si="649"/>
        <v>MCAT</v>
      </c>
      <c r="B7704" s="1" t="s">
        <v>222</v>
      </c>
      <c r="C7704" s="1">
        <v>4.3539218E7</v>
      </c>
      <c r="D7704" s="1" t="s">
        <v>8</v>
      </c>
      <c r="E7704" s="1">
        <v>23.0</v>
      </c>
      <c r="F7704" s="1" t="s">
        <v>7718</v>
      </c>
      <c r="G7704" s="1">
        <v>0.377856095507</v>
      </c>
    </row>
    <row r="7705" ht="15.75" customHeight="1">
      <c r="A7705" s="1" t="str">
        <f t="shared" si="649"/>
        <v>MCAT</v>
      </c>
      <c r="B7705" s="1" t="s">
        <v>222</v>
      </c>
      <c r="C7705" s="1">
        <v>4.3539223E7</v>
      </c>
      <c r="D7705" s="1" t="s">
        <v>8</v>
      </c>
      <c r="E7705" s="1">
        <v>24.0</v>
      </c>
      <c r="F7705" s="1" t="s">
        <v>7719</v>
      </c>
      <c r="G7705" s="1">
        <v>0.129717141729</v>
      </c>
    </row>
    <row r="7706" ht="15.75" customHeight="1">
      <c r="A7706" s="1" t="str">
        <f t="shared" si="649"/>
        <v>MCAT</v>
      </c>
      <c r="B7706" s="1" t="s">
        <v>222</v>
      </c>
      <c r="C7706" s="1">
        <v>4.3539318E7</v>
      </c>
      <c r="D7706" s="1" t="s">
        <v>8</v>
      </c>
      <c r="E7706" s="1">
        <v>24.0</v>
      </c>
      <c r="F7706" s="1" t="s">
        <v>7720</v>
      </c>
      <c r="G7706" s="1">
        <v>0.203628421782</v>
      </c>
    </row>
    <row r="7707" ht="15.75" customHeight="1">
      <c r="A7707" s="1" t="str">
        <f t="shared" si="649"/>
        <v>MCAT</v>
      </c>
      <c r="B7707" s="1" t="s">
        <v>222</v>
      </c>
      <c r="C7707" s="1">
        <v>4.3539323E7</v>
      </c>
      <c r="D7707" s="1" t="s">
        <v>8</v>
      </c>
      <c r="E7707" s="1">
        <v>21.0</v>
      </c>
      <c r="F7707" s="1" t="s">
        <v>7721</v>
      </c>
      <c r="G7707" s="1">
        <v>1.58778170376</v>
      </c>
    </row>
    <row r="7708" ht="15.75" customHeight="1">
      <c r="A7708" s="1" t="str">
        <f t="shared" si="649"/>
        <v>MCAT</v>
      </c>
      <c r="B7708" s="1" t="s">
        <v>222</v>
      </c>
      <c r="C7708" s="1">
        <v>4.3539342E7</v>
      </c>
      <c r="D7708" s="1" t="s">
        <v>8</v>
      </c>
      <c r="E7708" s="1">
        <v>23.0</v>
      </c>
      <c r="F7708" s="1" t="s">
        <v>7722</v>
      </c>
      <c r="G7708" s="1">
        <v>0.597138141037</v>
      </c>
    </row>
    <row r="7709" ht="15.75" customHeight="1">
      <c r="A7709" s="1" t="str">
        <f t="shared" si="649"/>
        <v>MCAT</v>
      </c>
      <c r="B7709" s="1" t="s">
        <v>222</v>
      </c>
      <c r="C7709" s="1">
        <v>4.3539425E7</v>
      </c>
      <c r="D7709" s="1" t="s">
        <v>8</v>
      </c>
      <c r="E7709" s="1">
        <v>24.0</v>
      </c>
      <c r="F7709" s="1" t="s">
        <v>7723</v>
      </c>
      <c r="G7709" s="1">
        <v>0.0202629971913</v>
      </c>
    </row>
    <row r="7710" ht="15.75" customHeight="1">
      <c r="A7710" s="1" t="str">
        <f t="shared" si="649"/>
        <v>MCAT</v>
      </c>
      <c r="B7710" s="1" t="s">
        <v>222</v>
      </c>
      <c r="C7710" s="1">
        <v>4.3539179E7</v>
      </c>
      <c r="D7710" s="1" t="s">
        <v>14</v>
      </c>
      <c r="E7710" s="1">
        <v>24.0</v>
      </c>
      <c r="F7710" s="1" t="s">
        <v>7724</v>
      </c>
      <c r="G7710" s="1">
        <v>0.104262398627</v>
      </c>
    </row>
    <row r="7711" ht="15.75" customHeight="1">
      <c r="A7711" s="1" t="str">
        <f t="shared" si="649"/>
        <v>MCAT</v>
      </c>
      <c r="B7711" s="1" t="s">
        <v>222</v>
      </c>
      <c r="C7711" s="1">
        <v>4.3539289E7</v>
      </c>
      <c r="D7711" s="1" t="s">
        <v>14</v>
      </c>
      <c r="E7711" s="1">
        <v>24.0</v>
      </c>
      <c r="F7711" s="1" t="s">
        <v>7725</v>
      </c>
      <c r="G7711" s="1">
        <v>0.381493509962</v>
      </c>
    </row>
    <row r="7712" ht="15.75" customHeight="1">
      <c r="A7712" s="1" t="str">
        <f t="shared" si="649"/>
        <v>MCAT</v>
      </c>
      <c r="B7712" s="1" t="s">
        <v>222</v>
      </c>
      <c r="C7712" s="1">
        <v>4.35393E7</v>
      </c>
      <c r="D7712" s="1" t="s">
        <v>14</v>
      </c>
      <c r="E7712" s="1">
        <v>23.0</v>
      </c>
      <c r="F7712" s="1" t="s">
        <v>7726</v>
      </c>
      <c r="G7712" s="1">
        <v>0.815080155206</v>
      </c>
    </row>
    <row r="7713" ht="15.75" customHeight="1">
      <c r="A7713" s="1" t="str">
        <f t="shared" ref="A7713:A7722" si="650">"MCL1"</f>
        <v>MCL1</v>
      </c>
      <c r="B7713" s="1" t="s">
        <v>108</v>
      </c>
      <c r="C7713" s="1">
        <v>1.5055205E8</v>
      </c>
      <c r="D7713" s="1" t="s">
        <v>8</v>
      </c>
      <c r="E7713" s="1">
        <v>23.0</v>
      </c>
      <c r="F7713" s="1" t="s">
        <v>7727</v>
      </c>
      <c r="G7713" s="1">
        <v>1.09014231036</v>
      </c>
    </row>
    <row r="7714" ht="15.75" customHeight="1">
      <c r="A7714" s="1" t="str">
        <f t="shared" si="650"/>
        <v>MCL1</v>
      </c>
      <c r="B7714" s="1" t="s">
        <v>108</v>
      </c>
      <c r="C7714" s="1">
        <v>1.50552115E8</v>
      </c>
      <c r="D7714" s="1" t="s">
        <v>14</v>
      </c>
      <c r="E7714" s="1">
        <v>22.0</v>
      </c>
      <c r="F7714" s="1" t="s">
        <v>7728</v>
      </c>
      <c r="G7714" s="1">
        <v>0.00494544807914</v>
      </c>
    </row>
    <row r="7715" ht="15.75" customHeight="1">
      <c r="A7715" s="1" t="str">
        <f t="shared" si="650"/>
        <v>MCL1</v>
      </c>
      <c r="B7715" s="1" t="s">
        <v>108</v>
      </c>
      <c r="C7715" s="1">
        <v>1.50552064E8</v>
      </c>
      <c r="D7715" s="1" t="s">
        <v>14</v>
      </c>
      <c r="E7715" s="1">
        <v>22.0</v>
      </c>
      <c r="F7715" s="1" t="s">
        <v>7729</v>
      </c>
      <c r="G7715" s="1">
        <v>1.09385206653</v>
      </c>
    </row>
    <row r="7716" ht="15.75" customHeight="1">
      <c r="A7716" s="1" t="str">
        <f t="shared" si="650"/>
        <v>MCL1</v>
      </c>
      <c r="B7716" s="1" t="s">
        <v>108</v>
      </c>
      <c r="C7716" s="1">
        <v>1.50551812E8</v>
      </c>
      <c r="D7716" s="1" t="s">
        <v>14</v>
      </c>
      <c r="E7716" s="1">
        <v>23.0</v>
      </c>
      <c r="F7716" s="1" t="s">
        <v>7730</v>
      </c>
      <c r="G7716" s="1">
        <v>0.243388286653</v>
      </c>
    </row>
    <row r="7717" ht="15.75" customHeight="1">
      <c r="A7717" s="1" t="str">
        <f t="shared" si="650"/>
        <v>MCL1</v>
      </c>
      <c r="B7717" s="1" t="s">
        <v>108</v>
      </c>
      <c r="C7717" s="1">
        <v>1.50551787E8</v>
      </c>
      <c r="D7717" s="1" t="s">
        <v>14</v>
      </c>
      <c r="E7717" s="1">
        <v>23.0</v>
      </c>
      <c r="F7717" s="1" t="s">
        <v>7731</v>
      </c>
      <c r="G7717" s="1">
        <v>0.0866987148819</v>
      </c>
    </row>
    <row r="7718" ht="15.75" customHeight="1">
      <c r="A7718" s="1" t="str">
        <f t="shared" si="650"/>
        <v>MCL1</v>
      </c>
      <c r="B7718" s="1" t="s">
        <v>108</v>
      </c>
      <c r="C7718" s="1">
        <v>1.50551882E8</v>
      </c>
      <c r="D7718" s="1" t="s">
        <v>8</v>
      </c>
      <c r="E7718" s="1">
        <v>24.0</v>
      </c>
      <c r="F7718" s="1" t="s">
        <v>7732</v>
      </c>
      <c r="G7718" s="1">
        <v>0.497601947224</v>
      </c>
    </row>
    <row r="7719" ht="15.75" customHeight="1">
      <c r="A7719" s="1" t="str">
        <f t="shared" si="650"/>
        <v>MCL1</v>
      </c>
      <c r="B7719" s="1" t="s">
        <v>108</v>
      </c>
      <c r="C7719" s="1">
        <v>1.50552015E8</v>
      </c>
      <c r="D7719" s="1" t="s">
        <v>8</v>
      </c>
      <c r="E7719" s="1">
        <v>24.0</v>
      </c>
      <c r="F7719" s="1" t="s">
        <v>7733</v>
      </c>
      <c r="G7719" s="1">
        <v>0.136806302116</v>
      </c>
    </row>
    <row r="7720" ht="15.75" customHeight="1">
      <c r="A7720" s="1" t="str">
        <f t="shared" si="650"/>
        <v>MCL1</v>
      </c>
      <c r="B7720" s="1" t="s">
        <v>108</v>
      </c>
      <c r="C7720" s="1">
        <v>1.50551998E8</v>
      </c>
      <c r="D7720" s="1" t="s">
        <v>8</v>
      </c>
      <c r="E7720" s="1">
        <v>24.0</v>
      </c>
      <c r="F7720" s="1" t="s">
        <v>7734</v>
      </c>
      <c r="G7720" s="1">
        <v>0.816005623107</v>
      </c>
    </row>
    <row r="7721" ht="15.75" customHeight="1">
      <c r="A7721" s="1" t="str">
        <f t="shared" si="650"/>
        <v>MCL1</v>
      </c>
      <c r="B7721" s="1" t="s">
        <v>108</v>
      </c>
      <c r="C7721" s="1">
        <v>1.50551951E8</v>
      </c>
      <c r="D7721" s="1" t="s">
        <v>8</v>
      </c>
      <c r="E7721" s="1">
        <v>24.0</v>
      </c>
      <c r="F7721" s="1" t="s">
        <v>7735</v>
      </c>
      <c r="G7721" s="1">
        <v>0.0351963828546</v>
      </c>
    </row>
    <row r="7722" ht="15.75" customHeight="1">
      <c r="A7722" s="1" t="str">
        <f t="shared" si="650"/>
        <v>MCL1</v>
      </c>
      <c r="B7722" s="1" t="s">
        <v>108</v>
      </c>
      <c r="C7722" s="1">
        <v>1.5055186E8</v>
      </c>
      <c r="D7722" s="1" t="s">
        <v>8</v>
      </c>
      <c r="E7722" s="1">
        <v>24.0</v>
      </c>
      <c r="F7722" s="1" t="s">
        <v>7736</v>
      </c>
      <c r="G7722" s="1">
        <v>0.128149009722</v>
      </c>
    </row>
    <row r="7723" ht="15.75" customHeight="1">
      <c r="A7723" s="1" t="str">
        <f t="shared" ref="A7723:A7732" si="651">"MCM10"</f>
        <v>MCM10</v>
      </c>
      <c r="B7723" s="1" t="s">
        <v>176</v>
      </c>
      <c r="C7723" s="1">
        <v>1.3203693E7</v>
      </c>
      <c r="D7723" s="1" t="s">
        <v>14</v>
      </c>
      <c r="E7723" s="1">
        <v>23.0</v>
      </c>
      <c r="F7723" s="1" t="s">
        <v>7737</v>
      </c>
      <c r="G7723" s="1">
        <v>0.0490584773183</v>
      </c>
    </row>
    <row r="7724" ht="15.75" customHeight="1">
      <c r="A7724" s="1" t="str">
        <f t="shared" si="651"/>
        <v>MCM10</v>
      </c>
      <c r="B7724" s="1" t="s">
        <v>176</v>
      </c>
      <c r="C7724" s="1">
        <v>1.32037E7</v>
      </c>
      <c r="D7724" s="1" t="s">
        <v>14</v>
      </c>
      <c r="E7724" s="1">
        <v>24.0</v>
      </c>
      <c r="F7724" s="1" t="s">
        <v>7738</v>
      </c>
      <c r="G7724" s="1">
        <v>0.265065296661</v>
      </c>
    </row>
    <row r="7725" ht="15.75" customHeight="1">
      <c r="A7725" s="1" t="str">
        <f t="shared" si="651"/>
        <v>MCM10</v>
      </c>
      <c r="B7725" s="1" t="s">
        <v>176</v>
      </c>
      <c r="C7725" s="1">
        <v>1.3203713E7</v>
      </c>
      <c r="D7725" s="1" t="s">
        <v>14</v>
      </c>
      <c r="E7725" s="1">
        <v>23.0</v>
      </c>
      <c r="F7725" s="1" t="s">
        <v>7739</v>
      </c>
      <c r="G7725" s="1">
        <v>0.192351952579</v>
      </c>
    </row>
    <row r="7726" ht="15.75" customHeight="1">
      <c r="A7726" s="1" t="str">
        <f t="shared" si="651"/>
        <v>MCM10</v>
      </c>
      <c r="B7726" s="1" t="s">
        <v>176</v>
      </c>
      <c r="C7726" s="1">
        <v>1.3203695E7</v>
      </c>
      <c r="D7726" s="1" t="s">
        <v>8</v>
      </c>
      <c r="E7726" s="1">
        <v>24.0</v>
      </c>
      <c r="F7726" s="1" t="s">
        <v>7740</v>
      </c>
      <c r="G7726" s="1">
        <v>0.0270030971886</v>
      </c>
    </row>
    <row r="7727" ht="15.75" customHeight="1">
      <c r="A7727" s="1" t="str">
        <f t="shared" si="651"/>
        <v>MCM10</v>
      </c>
      <c r="B7727" s="1" t="s">
        <v>176</v>
      </c>
      <c r="C7727" s="1">
        <v>1.3203743E7</v>
      </c>
      <c r="D7727" s="1" t="s">
        <v>14</v>
      </c>
      <c r="E7727" s="1">
        <v>23.0</v>
      </c>
      <c r="F7727" s="1" t="s">
        <v>7741</v>
      </c>
      <c r="G7727" s="1">
        <v>0.296146835179</v>
      </c>
    </row>
    <row r="7728" ht="15.75" customHeight="1">
      <c r="A7728" s="1" t="str">
        <f t="shared" si="651"/>
        <v>MCM10</v>
      </c>
      <c r="B7728" s="1" t="s">
        <v>176</v>
      </c>
      <c r="C7728" s="1">
        <v>1.3203645E7</v>
      </c>
      <c r="D7728" s="1" t="s">
        <v>14</v>
      </c>
      <c r="E7728" s="1">
        <v>22.0</v>
      </c>
      <c r="F7728" s="1" t="s">
        <v>7742</v>
      </c>
      <c r="G7728" s="1">
        <v>1.40377789116</v>
      </c>
    </row>
    <row r="7729" ht="15.75" customHeight="1">
      <c r="A7729" s="1" t="str">
        <f t="shared" si="651"/>
        <v>MCM10</v>
      </c>
      <c r="B7729" s="1" t="s">
        <v>176</v>
      </c>
      <c r="C7729" s="1">
        <v>1.320376E7</v>
      </c>
      <c r="D7729" s="1" t="s">
        <v>14</v>
      </c>
      <c r="E7729" s="1">
        <v>24.0</v>
      </c>
      <c r="F7729" s="1" t="s">
        <v>7743</v>
      </c>
      <c r="G7729" s="1">
        <v>0.0228093811146</v>
      </c>
    </row>
    <row r="7730" ht="15.75" customHeight="1">
      <c r="A7730" s="1" t="str">
        <f t="shared" si="651"/>
        <v>MCM10</v>
      </c>
      <c r="B7730" s="1" t="s">
        <v>176</v>
      </c>
      <c r="C7730" s="1">
        <v>1.320382E7</v>
      </c>
      <c r="D7730" s="1" t="s">
        <v>14</v>
      </c>
      <c r="E7730" s="1">
        <v>23.0</v>
      </c>
      <c r="F7730" s="1" t="s">
        <v>7744</v>
      </c>
      <c r="G7730" s="1">
        <v>0.628832454852</v>
      </c>
    </row>
    <row r="7731" ht="15.75" customHeight="1">
      <c r="A7731" s="1" t="str">
        <f t="shared" si="651"/>
        <v>MCM10</v>
      </c>
      <c r="B7731" s="1" t="s">
        <v>176</v>
      </c>
      <c r="C7731" s="1">
        <v>1.3203566E7</v>
      </c>
      <c r="D7731" s="1" t="s">
        <v>14</v>
      </c>
      <c r="E7731" s="1">
        <v>24.0</v>
      </c>
      <c r="F7731" s="1" t="s">
        <v>7745</v>
      </c>
      <c r="G7731" s="1">
        <v>0.041879623715</v>
      </c>
    </row>
    <row r="7732" ht="15.75" customHeight="1">
      <c r="A7732" s="1" t="str">
        <f t="shared" si="651"/>
        <v>MCM10</v>
      </c>
      <c r="B7732" s="1" t="s">
        <v>176</v>
      </c>
      <c r="C7732" s="1">
        <v>1.3203752E7</v>
      </c>
      <c r="D7732" s="1" t="s">
        <v>14</v>
      </c>
      <c r="E7732" s="1">
        <v>24.0</v>
      </c>
      <c r="F7732" s="1" t="s">
        <v>7746</v>
      </c>
      <c r="G7732" s="1">
        <v>0.967389653993</v>
      </c>
    </row>
    <row r="7733" ht="15.75" customHeight="1">
      <c r="A7733" s="1" t="str">
        <f t="shared" ref="A7733:A7742" si="652">"MCM2"</f>
        <v>MCM2</v>
      </c>
      <c r="B7733" s="1" t="s">
        <v>119</v>
      </c>
      <c r="C7733" s="1">
        <v>1.27317337E8</v>
      </c>
      <c r="D7733" s="1" t="s">
        <v>14</v>
      </c>
      <c r="E7733" s="1">
        <v>24.0</v>
      </c>
      <c r="F7733" s="1" t="s">
        <v>7747</v>
      </c>
      <c r="G7733" s="1">
        <v>0.541111975383</v>
      </c>
    </row>
    <row r="7734" ht="15.75" customHeight="1">
      <c r="A7734" s="1" t="str">
        <f t="shared" si="652"/>
        <v>MCM2</v>
      </c>
      <c r="B7734" s="1" t="s">
        <v>119</v>
      </c>
      <c r="C7734" s="1">
        <v>1.27317138E8</v>
      </c>
      <c r="D7734" s="1" t="s">
        <v>14</v>
      </c>
      <c r="E7734" s="1">
        <v>22.0</v>
      </c>
      <c r="F7734" s="1" t="s">
        <v>7748</v>
      </c>
      <c r="G7734" s="1">
        <v>0.0411951086142</v>
      </c>
    </row>
    <row r="7735" ht="15.75" customHeight="1">
      <c r="A7735" s="1" t="str">
        <f t="shared" si="652"/>
        <v>MCM2</v>
      </c>
      <c r="B7735" s="1" t="s">
        <v>119</v>
      </c>
      <c r="C7735" s="1">
        <v>1.27317052E8</v>
      </c>
      <c r="D7735" s="1" t="s">
        <v>8</v>
      </c>
      <c r="E7735" s="1">
        <v>24.0</v>
      </c>
      <c r="F7735" s="1" t="s">
        <v>7749</v>
      </c>
      <c r="G7735" s="1">
        <v>0.259061944382</v>
      </c>
    </row>
    <row r="7736" ht="15.75" customHeight="1">
      <c r="A7736" s="1" t="str">
        <f t="shared" si="652"/>
        <v>MCM2</v>
      </c>
      <c r="B7736" s="1" t="s">
        <v>119</v>
      </c>
      <c r="C7736" s="1">
        <v>1.27317294E8</v>
      </c>
      <c r="D7736" s="1" t="s">
        <v>14</v>
      </c>
      <c r="E7736" s="1">
        <v>24.0</v>
      </c>
      <c r="F7736" s="1" t="s">
        <v>7750</v>
      </c>
      <c r="G7736" s="1">
        <v>1.1413169453</v>
      </c>
    </row>
    <row r="7737" ht="15.75" customHeight="1">
      <c r="A7737" s="1" t="str">
        <f t="shared" si="652"/>
        <v>MCM2</v>
      </c>
      <c r="B7737" s="1" t="s">
        <v>119</v>
      </c>
      <c r="C7737" s="1">
        <v>1.27317218E8</v>
      </c>
      <c r="D7737" s="1" t="s">
        <v>14</v>
      </c>
      <c r="E7737" s="1">
        <v>23.0</v>
      </c>
      <c r="F7737" s="1" t="s">
        <v>7751</v>
      </c>
      <c r="G7737" s="1">
        <v>0.0526535307117</v>
      </c>
    </row>
    <row r="7738" ht="15.75" customHeight="1">
      <c r="A7738" s="1" t="str">
        <f t="shared" si="652"/>
        <v>MCM2</v>
      </c>
      <c r="B7738" s="1" t="s">
        <v>119</v>
      </c>
      <c r="C7738" s="1">
        <v>1.27317187E8</v>
      </c>
      <c r="D7738" s="1" t="s">
        <v>14</v>
      </c>
      <c r="E7738" s="1">
        <v>23.0</v>
      </c>
      <c r="F7738" s="1" t="s">
        <v>7752</v>
      </c>
      <c r="G7738" s="1">
        <v>0.0348497771881</v>
      </c>
    </row>
    <row r="7739" ht="15.75" customHeight="1">
      <c r="A7739" s="1" t="str">
        <f t="shared" si="652"/>
        <v>MCM2</v>
      </c>
      <c r="B7739" s="1" t="s">
        <v>119</v>
      </c>
      <c r="C7739" s="1">
        <v>1.27317153E8</v>
      </c>
      <c r="D7739" s="1" t="s">
        <v>14</v>
      </c>
      <c r="E7739" s="1">
        <v>23.0</v>
      </c>
      <c r="F7739" s="1" t="s">
        <v>7753</v>
      </c>
      <c r="G7739" s="1">
        <v>0.0256207599061</v>
      </c>
    </row>
    <row r="7740" ht="15.75" customHeight="1">
      <c r="A7740" s="1" t="str">
        <f t="shared" si="652"/>
        <v>MCM2</v>
      </c>
      <c r="B7740" s="1" t="s">
        <v>119</v>
      </c>
      <c r="C7740" s="1">
        <v>1.27317126E8</v>
      </c>
      <c r="D7740" s="1" t="s">
        <v>14</v>
      </c>
      <c r="E7740" s="1">
        <v>24.0</v>
      </c>
      <c r="F7740" s="1" t="s">
        <v>7754</v>
      </c>
      <c r="G7740" s="1">
        <v>-0.0251322919403</v>
      </c>
    </row>
    <row r="7741" ht="15.75" customHeight="1">
      <c r="A7741" s="1" t="str">
        <f t="shared" si="652"/>
        <v>MCM2</v>
      </c>
      <c r="B7741" s="1" t="s">
        <v>119</v>
      </c>
      <c r="C7741" s="1">
        <v>1.27317159E8</v>
      </c>
      <c r="D7741" s="1" t="s">
        <v>8</v>
      </c>
      <c r="E7741" s="1">
        <v>24.0</v>
      </c>
      <c r="F7741" s="1" t="s">
        <v>7755</v>
      </c>
      <c r="G7741" s="1">
        <v>0.110886877792</v>
      </c>
    </row>
    <row r="7742" ht="15.75" customHeight="1">
      <c r="A7742" s="1" t="str">
        <f t="shared" si="652"/>
        <v>MCM2</v>
      </c>
      <c r="B7742" s="1" t="s">
        <v>119</v>
      </c>
      <c r="C7742" s="1">
        <v>1.27317315E8</v>
      </c>
      <c r="D7742" s="1" t="s">
        <v>14</v>
      </c>
      <c r="E7742" s="1">
        <v>23.0</v>
      </c>
      <c r="F7742" s="1" t="s">
        <v>7756</v>
      </c>
      <c r="G7742" s="1">
        <v>1.31757107932</v>
      </c>
    </row>
    <row r="7743" ht="15.75" customHeight="1">
      <c r="A7743" s="1" t="str">
        <f t="shared" ref="A7743:A7751" si="653">"MCM3"</f>
        <v>MCM3</v>
      </c>
      <c r="B7743" s="1" t="s">
        <v>28</v>
      </c>
      <c r="C7743" s="1">
        <v>5.2149533E7</v>
      </c>
      <c r="D7743" s="1" t="s">
        <v>8</v>
      </c>
      <c r="E7743" s="1">
        <v>21.0</v>
      </c>
      <c r="F7743" s="1" t="s">
        <v>7757</v>
      </c>
      <c r="G7743" s="1">
        <v>0.0306475256</v>
      </c>
    </row>
    <row r="7744" ht="15.75" customHeight="1">
      <c r="A7744" s="1" t="str">
        <f t="shared" si="653"/>
        <v>MCM3</v>
      </c>
      <c r="B7744" s="1" t="s">
        <v>28</v>
      </c>
      <c r="C7744" s="1">
        <v>5.2149302E7</v>
      </c>
      <c r="D7744" s="1" t="s">
        <v>14</v>
      </c>
      <c r="E7744" s="1">
        <v>24.0</v>
      </c>
      <c r="F7744" s="1" t="s">
        <v>7758</v>
      </c>
      <c r="G7744" s="1">
        <v>0.474917748587</v>
      </c>
    </row>
    <row r="7745" ht="15.75" customHeight="1">
      <c r="A7745" s="1" t="str">
        <f t="shared" si="653"/>
        <v>MCM3</v>
      </c>
      <c r="B7745" s="1" t="s">
        <v>28</v>
      </c>
      <c r="C7745" s="1">
        <v>5.2149517E7</v>
      </c>
      <c r="D7745" s="1" t="s">
        <v>8</v>
      </c>
      <c r="E7745" s="1">
        <v>23.0</v>
      </c>
      <c r="F7745" s="1" t="s">
        <v>7759</v>
      </c>
      <c r="G7745" s="1">
        <v>0.628112537966</v>
      </c>
    </row>
    <row r="7746" ht="15.75" customHeight="1">
      <c r="A7746" s="1" t="str">
        <f t="shared" si="653"/>
        <v>MCM3</v>
      </c>
      <c r="B7746" s="1" t="s">
        <v>28</v>
      </c>
      <c r="C7746" s="1">
        <v>5.2149315E7</v>
      </c>
      <c r="D7746" s="1" t="s">
        <v>14</v>
      </c>
      <c r="E7746" s="1">
        <v>24.0</v>
      </c>
      <c r="F7746" s="1" t="s">
        <v>7760</v>
      </c>
      <c r="G7746" s="1">
        <v>1.15850055104</v>
      </c>
    </row>
    <row r="7747" ht="15.75" customHeight="1">
      <c r="A7747" s="1" t="str">
        <f t="shared" si="653"/>
        <v>MCM3</v>
      </c>
      <c r="B7747" s="1" t="s">
        <v>28</v>
      </c>
      <c r="C7747" s="1">
        <v>5.2149433E7</v>
      </c>
      <c r="D7747" s="1" t="s">
        <v>8</v>
      </c>
      <c r="E7747" s="1">
        <v>24.0</v>
      </c>
      <c r="F7747" s="1" t="s">
        <v>7761</v>
      </c>
      <c r="G7747" s="1">
        <v>0.0466375043078</v>
      </c>
    </row>
    <row r="7748" ht="15.75" customHeight="1">
      <c r="A7748" s="1" t="str">
        <f t="shared" si="653"/>
        <v>MCM3</v>
      </c>
      <c r="B7748" s="1" t="s">
        <v>28</v>
      </c>
      <c r="C7748" s="1">
        <v>5.2149388E7</v>
      </c>
      <c r="D7748" s="1" t="s">
        <v>8</v>
      </c>
      <c r="E7748" s="1">
        <v>24.0</v>
      </c>
      <c r="F7748" s="1" t="s">
        <v>7762</v>
      </c>
      <c r="G7748" s="1">
        <v>0.254655203848</v>
      </c>
    </row>
    <row r="7749" ht="15.75" customHeight="1">
      <c r="A7749" s="1" t="str">
        <f t="shared" si="653"/>
        <v>MCM3</v>
      </c>
      <c r="B7749" s="1" t="s">
        <v>28</v>
      </c>
      <c r="C7749" s="1">
        <v>5.2149357E7</v>
      </c>
      <c r="D7749" s="1" t="s">
        <v>8</v>
      </c>
      <c r="E7749" s="1">
        <v>22.0</v>
      </c>
      <c r="F7749" s="1" t="s">
        <v>7763</v>
      </c>
      <c r="G7749" s="1">
        <v>0.558356876153</v>
      </c>
    </row>
    <row r="7750" ht="15.75" customHeight="1">
      <c r="A7750" s="1" t="str">
        <f t="shared" si="653"/>
        <v>MCM3</v>
      </c>
      <c r="B7750" s="1" t="s">
        <v>28</v>
      </c>
      <c r="C7750" s="1">
        <v>5.2149494E7</v>
      </c>
      <c r="D7750" s="1" t="s">
        <v>8</v>
      </c>
      <c r="E7750" s="1">
        <v>23.0</v>
      </c>
      <c r="F7750" s="1" t="s">
        <v>7764</v>
      </c>
      <c r="G7750" s="1">
        <v>0.959216939671</v>
      </c>
    </row>
    <row r="7751" ht="15.75" customHeight="1">
      <c r="A7751" s="1" t="str">
        <f t="shared" si="653"/>
        <v>MCM3</v>
      </c>
      <c r="B7751" s="1" t="s">
        <v>28</v>
      </c>
      <c r="C7751" s="1">
        <v>5.2149307E7</v>
      </c>
      <c r="D7751" s="1" t="s">
        <v>14</v>
      </c>
      <c r="E7751" s="1">
        <v>24.0</v>
      </c>
      <c r="F7751" s="1" t="s">
        <v>7765</v>
      </c>
      <c r="G7751" s="1">
        <v>0.882282509286</v>
      </c>
    </row>
    <row r="7752" ht="15.75" customHeight="1">
      <c r="A7752" s="1" t="str">
        <f t="shared" ref="A7752:A7779" si="654">"MCM3AP"</f>
        <v>MCM3AP</v>
      </c>
      <c r="B7752" s="1" t="s">
        <v>1807</v>
      </c>
      <c r="C7752" s="1">
        <v>4.7705282E7</v>
      </c>
      <c r="D7752" s="1" t="s">
        <v>14</v>
      </c>
      <c r="E7752" s="1">
        <v>22.0</v>
      </c>
      <c r="F7752" s="1" t="s">
        <v>7766</v>
      </c>
      <c r="G7752" s="1">
        <v>-0.099980792151</v>
      </c>
    </row>
    <row r="7753" ht="15.75" customHeight="1">
      <c r="A7753" s="1" t="str">
        <f t="shared" si="654"/>
        <v>MCM3AP</v>
      </c>
      <c r="B7753" s="1" t="s">
        <v>1807</v>
      </c>
      <c r="C7753" s="1">
        <v>4.7705254E7</v>
      </c>
      <c r="D7753" s="1" t="s">
        <v>14</v>
      </c>
      <c r="E7753" s="1">
        <v>25.0</v>
      </c>
      <c r="F7753" s="1" t="s">
        <v>7767</v>
      </c>
      <c r="G7753" s="1">
        <v>-0.0637681475346</v>
      </c>
    </row>
    <row r="7754" ht="15.75" customHeight="1">
      <c r="A7754" s="1" t="str">
        <f t="shared" si="654"/>
        <v>MCM3AP</v>
      </c>
      <c r="B7754" s="1" t="s">
        <v>1807</v>
      </c>
      <c r="C7754" s="1">
        <v>4.7706007E7</v>
      </c>
      <c r="D7754" s="1" t="s">
        <v>14</v>
      </c>
      <c r="E7754" s="1">
        <v>23.0</v>
      </c>
      <c r="F7754" s="1" t="s">
        <v>7768</v>
      </c>
      <c r="G7754" s="1">
        <v>0.0279362840434</v>
      </c>
    </row>
    <row r="7755" ht="15.75" customHeight="1">
      <c r="A7755" s="1" t="str">
        <f t="shared" si="654"/>
        <v>MCM3AP</v>
      </c>
      <c r="B7755" s="1" t="s">
        <v>1807</v>
      </c>
      <c r="C7755" s="1">
        <v>4.7705994E7</v>
      </c>
      <c r="D7755" s="1" t="s">
        <v>14</v>
      </c>
      <c r="E7755" s="1">
        <v>24.0</v>
      </c>
      <c r="F7755" s="1" t="s">
        <v>7769</v>
      </c>
      <c r="G7755" s="1">
        <v>0.195681199991</v>
      </c>
    </row>
    <row r="7756" ht="15.75" customHeight="1">
      <c r="A7756" s="1" t="str">
        <f t="shared" si="654"/>
        <v>MCM3AP</v>
      </c>
      <c r="B7756" s="1" t="s">
        <v>1807</v>
      </c>
      <c r="C7756" s="1">
        <v>4.7705953E7</v>
      </c>
      <c r="D7756" s="1" t="s">
        <v>14</v>
      </c>
      <c r="E7756" s="1">
        <v>23.0</v>
      </c>
      <c r="F7756" s="1" t="s">
        <v>7770</v>
      </c>
      <c r="G7756" s="1">
        <v>0.239810892676</v>
      </c>
    </row>
    <row r="7757" ht="15.75" customHeight="1">
      <c r="A7757" s="1" t="str">
        <f t="shared" si="654"/>
        <v>MCM3AP</v>
      </c>
      <c r="B7757" s="1" t="s">
        <v>1807</v>
      </c>
      <c r="C7757" s="1">
        <v>4.7705193E7</v>
      </c>
      <c r="D7757" s="1" t="s">
        <v>14</v>
      </c>
      <c r="E7757" s="1">
        <v>22.0</v>
      </c>
      <c r="F7757" s="1" t="s">
        <v>7771</v>
      </c>
      <c r="G7757" s="1">
        <v>0.10005101485</v>
      </c>
    </row>
    <row r="7758" ht="15.75" customHeight="1">
      <c r="A7758" s="1" t="str">
        <f t="shared" si="654"/>
        <v>MCM3AP</v>
      </c>
      <c r="B7758" s="1" t="s">
        <v>1807</v>
      </c>
      <c r="C7758" s="1">
        <v>4.7705112E7</v>
      </c>
      <c r="D7758" s="1" t="s">
        <v>14</v>
      </c>
      <c r="E7758" s="1">
        <v>25.0</v>
      </c>
      <c r="F7758" s="1" t="s">
        <v>7772</v>
      </c>
      <c r="G7758" s="1">
        <v>-0.0386737208804</v>
      </c>
    </row>
    <row r="7759" ht="15.75" customHeight="1">
      <c r="A7759" s="1" t="str">
        <f t="shared" si="654"/>
        <v>MCM3AP</v>
      </c>
      <c r="B7759" s="1" t="s">
        <v>1807</v>
      </c>
      <c r="C7759" s="1">
        <v>4.7705E7</v>
      </c>
      <c r="D7759" s="1" t="s">
        <v>14</v>
      </c>
      <c r="E7759" s="1">
        <v>26.0</v>
      </c>
      <c r="F7759" s="1" t="s">
        <v>7773</v>
      </c>
      <c r="G7759" s="1">
        <v>-0.0264396399914</v>
      </c>
    </row>
    <row r="7760" ht="15.75" customHeight="1">
      <c r="A7760" s="1" t="str">
        <f t="shared" si="654"/>
        <v>MCM3AP</v>
      </c>
      <c r="B7760" s="1" t="s">
        <v>1807</v>
      </c>
      <c r="C7760" s="1">
        <v>4.7706142E7</v>
      </c>
      <c r="D7760" s="1" t="s">
        <v>8</v>
      </c>
      <c r="E7760" s="1">
        <v>24.0</v>
      </c>
      <c r="F7760" s="1" t="s">
        <v>7774</v>
      </c>
      <c r="G7760" s="1">
        <v>1.80398939121</v>
      </c>
    </row>
    <row r="7761" ht="15.75" customHeight="1">
      <c r="A7761" s="1" t="str">
        <f t="shared" si="654"/>
        <v>MCM3AP</v>
      </c>
      <c r="B7761" s="1" t="s">
        <v>1807</v>
      </c>
      <c r="C7761" s="1">
        <v>4.7706104E7</v>
      </c>
      <c r="D7761" s="1" t="s">
        <v>8</v>
      </c>
      <c r="E7761" s="1">
        <v>23.0</v>
      </c>
      <c r="F7761" s="1" t="s">
        <v>7775</v>
      </c>
      <c r="G7761" s="1">
        <v>0.607920059195</v>
      </c>
    </row>
    <row r="7762" ht="15.75" customHeight="1">
      <c r="A7762" s="1" t="str">
        <f t="shared" si="654"/>
        <v>MCM3AP</v>
      </c>
      <c r="B7762" s="1" t="s">
        <v>1807</v>
      </c>
      <c r="C7762" s="1">
        <v>4.7706051E7</v>
      </c>
      <c r="D7762" s="1" t="s">
        <v>8</v>
      </c>
      <c r="E7762" s="1">
        <v>24.0</v>
      </c>
      <c r="F7762" s="1" t="s">
        <v>7776</v>
      </c>
      <c r="G7762" s="1">
        <v>0.0910131666984</v>
      </c>
    </row>
    <row r="7763" ht="15.75" customHeight="1">
      <c r="A7763" s="1" t="str">
        <f t="shared" si="654"/>
        <v>MCM3AP</v>
      </c>
      <c r="B7763" s="1" t="s">
        <v>1807</v>
      </c>
      <c r="C7763" s="1">
        <v>4.7705937E7</v>
      </c>
      <c r="D7763" s="1" t="s">
        <v>8</v>
      </c>
      <c r="E7763" s="1">
        <v>23.0</v>
      </c>
      <c r="F7763" s="1" t="s">
        <v>7777</v>
      </c>
      <c r="G7763" s="1">
        <v>0.588090549597</v>
      </c>
    </row>
    <row r="7764" ht="15.75" customHeight="1">
      <c r="A7764" s="1" t="str">
        <f t="shared" si="654"/>
        <v>MCM3AP</v>
      </c>
      <c r="B7764" s="1" t="s">
        <v>1807</v>
      </c>
      <c r="C7764" s="1">
        <v>4.7705151E7</v>
      </c>
      <c r="D7764" s="1" t="s">
        <v>8</v>
      </c>
      <c r="E7764" s="1">
        <v>24.0</v>
      </c>
      <c r="F7764" s="1" t="s">
        <v>7778</v>
      </c>
      <c r="G7764" s="1">
        <v>-0.0196298021245</v>
      </c>
    </row>
    <row r="7765" ht="15.75" customHeight="1">
      <c r="A7765" s="1" t="str">
        <f t="shared" si="654"/>
        <v>MCM3AP</v>
      </c>
      <c r="B7765" s="1" t="s">
        <v>1807</v>
      </c>
      <c r="C7765" s="1">
        <v>4.7705081E7</v>
      </c>
      <c r="D7765" s="1" t="s">
        <v>8</v>
      </c>
      <c r="E7765" s="1">
        <v>25.0</v>
      </c>
      <c r="F7765" s="1" t="s">
        <v>7779</v>
      </c>
      <c r="G7765" s="1">
        <v>0.0285899207469</v>
      </c>
    </row>
    <row r="7766" ht="15.75" customHeight="1">
      <c r="A7766" s="1" t="str">
        <f t="shared" si="654"/>
        <v>MCM3AP</v>
      </c>
      <c r="B7766" s="1" t="s">
        <v>1807</v>
      </c>
      <c r="C7766" s="1">
        <v>4.7705049E7</v>
      </c>
      <c r="D7766" s="1" t="s">
        <v>8</v>
      </c>
      <c r="E7766" s="1">
        <v>24.0</v>
      </c>
      <c r="F7766" s="1" t="s">
        <v>7780</v>
      </c>
      <c r="G7766" s="1">
        <v>-0.00906011741317</v>
      </c>
    </row>
    <row r="7767" ht="15.75" customHeight="1">
      <c r="A7767" s="1" t="str">
        <f t="shared" si="654"/>
        <v>MCM3AP</v>
      </c>
      <c r="B7767" s="1" t="s">
        <v>1807</v>
      </c>
      <c r="C7767" s="1">
        <v>4.7705037E7</v>
      </c>
      <c r="D7767" s="1" t="s">
        <v>8</v>
      </c>
      <c r="E7767" s="1">
        <v>24.0</v>
      </c>
      <c r="F7767" s="1" t="s">
        <v>7781</v>
      </c>
      <c r="G7767" s="1">
        <v>0.0210340866342</v>
      </c>
    </row>
    <row r="7768" ht="15.75" customHeight="1">
      <c r="A7768" s="1" t="str">
        <f t="shared" si="654"/>
        <v>MCM3AP</v>
      </c>
      <c r="B7768" s="1" t="s">
        <v>1807</v>
      </c>
      <c r="C7768" s="1">
        <v>4.7704955E7</v>
      </c>
      <c r="D7768" s="1" t="s">
        <v>8</v>
      </c>
      <c r="E7768" s="1">
        <v>24.0</v>
      </c>
      <c r="F7768" s="1" t="s">
        <v>7782</v>
      </c>
      <c r="G7768" s="1">
        <v>0.0395488228581</v>
      </c>
    </row>
    <row r="7769" ht="15.75" customHeight="1">
      <c r="A7769" s="1" t="str">
        <f t="shared" si="654"/>
        <v>MCM3AP</v>
      </c>
      <c r="B7769" s="1" t="s">
        <v>1807</v>
      </c>
      <c r="C7769" s="1">
        <v>4.7706169E7</v>
      </c>
      <c r="D7769" s="1" t="s">
        <v>14</v>
      </c>
      <c r="E7769" s="1">
        <v>24.0</v>
      </c>
      <c r="F7769" s="1" t="s">
        <v>7783</v>
      </c>
      <c r="G7769" s="1">
        <v>0.485521117497</v>
      </c>
    </row>
    <row r="7770" ht="15.75" customHeight="1">
      <c r="A7770" s="1" t="str">
        <f t="shared" si="654"/>
        <v>MCM3AP</v>
      </c>
      <c r="B7770" s="1" t="s">
        <v>1807</v>
      </c>
      <c r="C7770" s="1">
        <v>4.7706039E7</v>
      </c>
      <c r="D7770" s="1" t="s">
        <v>14</v>
      </c>
      <c r="E7770" s="1">
        <v>24.0</v>
      </c>
      <c r="F7770" s="1" t="s">
        <v>7784</v>
      </c>
      <c r="G7770" s="1">
        <v>0.0464478796776</v>
      </c>
    </row>
    <row r="7771" ht="15.75" customHeight="1">
      <c r="A7771" s="1" t="str">
        <f t="shared" si="654"/>
        <v>MCM3AP</v>
      </c>
      <c r="B7771" s="1" t="s">
        <v>1807</v>
      </c>
      <c r="C7771" s="1">
        <v>4.7705942E7</v>
      </c>
      <c r="D7771" s="1" t="s">
        <v>14</v>
      </c>
      <c r="E7771" s="1">
        <v>24.0</v>
      </c>
      <c r="F7771" s="1" t="s">
        <v>7785</v>
      </c>
      <c r="G7771" s="1">
        <v>0.384344690036</v>
      </c>
    </row>
    <row r="7772" ht="15.75" customHeight="1">
      <c r="A7772" s="1" t="str">
        <f t="shared" si="654"/>
        <v>MCM3AP</v>
      </c>
      <c r="B7772" s="1" t="s">
        <v>1807</v>
      </c>
      <c r="C7772" s="1">
        <v>4.7705194E7</v>
      </c>
      <c r="D7772" s="1" t="s">
        <v>14</v>
      </c>
      <c r="E7772" s="1">
        <v>23.0</v>
      </c>
      <c r="F7772" s="1" t="s">
        <v>7786</v>
      </c>
      <c r="G7772" s="1">
        <v>-0.0807190152217</v>
      </c>
    </row>
    <row r="7773" ht="15.75" customHeight="1">
      <c r="A7773" s="1" t="str">
        <f t="shared" si="654"/>
        <v>MCM3AP</v>
      </c>
      <c r="B7773" s="1" t="s">
        <v>1807</v>
      </c>
      <c r="C7773" s="1">
        <v>4.7705184E7</v>
      </c>
      <c r="D7773" s="1" t="s">
        <v>14</v>
      </c>
      <c r="E7773" s="1">
        <v>26.0</v>
      </c>
      <c r="F7773" s="1" t="s">
        <v>7787</v>
      </c>
      <c r="G7773" s="1">
        <v>-0.00616761233787</v>
      </c>
    </row>
    <row r="7774" ht="15.75" customHeight="1">
      <c r="A7774" s="1" t="str">
        <f t="shared" si="654"/>
        <v>MCM3AP</v>
      </c>
      <c r="B7774" s="1" t="s">
        <v>1807</v>
      </c>
      <c r="C7774" s="1">
        <v>4.7705958E7</v>
      </c>
      <c r="D7774" s="1" t="s">
        <v>8</v>
      </c>
      <c r="E7774" s="1">
        <v>24.0</v>
      </c>
      <c r="F7774" s="1" t="s">
        <v>7788</v>
      </c>
      <c r="G7774" s="1">
        <v>0.142426780399</v>
      </c>
    </row>
    <row r="7775" ht="15.75" customHeight="1">
      <c r="A7775" s="1" t="str">
        <f t="shared" si="654"/>
        <v>MCM3AP</v>
      </c>
      <c r="B7775" s="1" t="s">
        <v>1807</v>
      </c>
      <c r="C7775" s="1">
        <v>4.7705939E7</v>
      </c>
      <c r="D7775" s="1" t="s">
        <v>8</v>
      </c>
      <c r="E7775" s="1">
        <v>24.0</v>
      </c>
      <c r="F7775" s="1" t="s">
        <v>7789</v>
      </c>
      <c r="G7775" s="1">
        <v>-0.0395119503457</v>
      </c>
    </row>
    <row r="7776" ht="15.75" customHeight="1">
      <c r="A7776" s="1" t="str">
        <f t="shared" si="654"/>
        <v>MCM3AP</v>
      </c>
      <c r="B7776" s="1" t="s">
        <v>1807</v>
      </c>
      <c r="C7776" s="1">
        <v>4.7705933E7</v>
      </c>
      <c r="D7776" s="1" t="s">
        <v>8</v>
      </c>
      <c r="E7776" s="1">
        <v>24.0</v>
      </c>
      <c r="F7776" s="1" t="s">
        <v>7790</v>
      </c>
      <c r="G7776" s="1">
        <v>0.191564803454</v>
      </c>
    </row>
    <row r="7777" ht="15.75" customHeight="1">
      <c r="A7777" s="1" t="str">
        <f t="shared" si="654"/>
        <v>MCM3AP</v>
      </c>
      <c r="B7777" s="1" t="s">
        <v>1807</v>
      </c>
      <c r="C7777" s="1">
        <v>4.7706017E7</v>
      </c>
      <c r="D7777" s="1" t="s">
        <v>14</v>
      </c>
      <c r="E7777" s="1">
        <v>24.0</v>
      </c>
      <c r="F7777" s="1" t="s">
        <v>7791</v>
      </c>
      <c r="G7777" s="1">
        <v>0.168718408121</v>
      </c>
    </row>
    <row r="7778" ht="15.75" customHeight="1">
      <c r="A7778" s="1" t="str">
        <f t="shared" si="654"/>
        <v>MCM3AP</v>
      </c>
      <c r="B7778" s="1" t="s">
        <v>1807</v>
      </c>
      <c r="C7778" s="1">
        <v>4.7706039E7</v>
      </c>
      <c r="D7778" s="1" t="s">
        <v>14</v>
      </c>
      <c r="E7778" s="1">
        <v>22.0</v>
      </c>
      <c r="F7778" s="1" t="s">
        <v>7792</v>
      </c>
      <c r="G7778" s="1">
        <v>0.0786323157562</v>
      </c>
    </row>
    <row r="7779" ht="15.75" customHeight="1">
      <c r="A7779" s="1" t="str">
        <f t="shared" si="654"/>
        <v>MCM3AP</v>
      </c>
      <c r="B7779" s="1" t="s">
        <v>1807</v>
      </c>
      <c r="C7779" s="1">
        <v>4.7705999E7</v>
      </c>
      <c r="D7779" s="1" t="s">
        <v>14</v>
      </c>
      <c r="E7779" s="1">
        <v>24.0</v>
      </c>
      <c r="F7779" s="1" t="s">
        <v>7793</v>
      </c>
      <c r="G7779" s="1">
        <v>0.147046983958</v>
      </c>
    </row>
    <row r="7780" ht="15.75" customHeight="1">
      <c r="A7780" s="1" t="str">
        <f t="shared" ref="A7780:A7789" si="655">"MCM4"</f>
        <v>MCM4</v>
      </c>
      <c r="B7780" s="1" t="s">
        <v>779</v>
      </c>
      <c r="C7780" s="1">
        <v>4.8873479E7</v>
      </c>
      <c r="D7780" s="1" t="s">
        <v>8</v>
      </c>
      <c r="E7780" s="1">
        <v>23.0</v>
      </c>
      <c r="F7780" s="1" t="s">
        <v>7794</v>
      </c>
      <c r="G7780" s="1">
        <v>0.310417736043</v>
      </c>
    </row>
    <row r="7781" ht="15.75" customHeight="1">
      <c r="A7781" s="1" t="str">
        <f t="shared" si="655"/>
        <v>MCM4</v>
      </c>
      <c r="B7781" s="1" t="s">
        <v>779</v>
      </c>
      <c r="C7781" s="1">
        <v>4.8873564E7</v>
      </c>
      <c r="D7781" s="1" t="s">
        <v>8</v>
      </c>
      <c r="E7781" s="1">
        <v>23.0</v>
      </c>
      <c r="F7781" s="1" t="s">
        <v>7795</v>
      </c>
      <c r="G7781" s="1">
        <v>1.2581297212</v>
      </c>
    </row>
    <row r="7782" ht="15.75" customHeight="1">
      <c r="A7782" s="1" t="str">
        <f t="shared" si="655"/>
        <v>MCM4</v>
      </c>
      <c r="B7782" s="1" t="s">
        <v>779</v>
      </c>
      <c r="C7782" s="1">
        <v>4.8873695E7</v>
      </c>
      <c r="D7782" s="1" t="s">
        <v>8</v>
      </c>
      <c r="E7782" s="1">
        <v>23.0</v>
      </c>
      <c r="F7782" s="1" t="s">
        <v>7796</v>
      </c>
      <c r="G7782" s="1">
        <v>0.663156780312</v>
      </c>
    </row>
    <row r="7783" ht="15.75" customHeight="1">
      <c r="A7783" s="1" t="str">
        <f t="shared" si="655"/>
        <v>MCM4</v>
      </c>
      <c r="B7783" s="1" t="s">
        <v>779</v>
      </c>
      <c r="C7783" s="1">
        <v>4.8873742E7</v>
      </c>
      <c r="D7783" s="1" t="s">
        <v>8</v>
      </c>
      <c r="E7783" s="1">
        <v>24.0</v>
      </c>
      <c r="F7783" s="1" t="s">
        <v>7797</v>
      </c>
      <c r="G7783" s="1">
        <v>0.133601263842</v>
      </c>
    </row>
    <row r="7784" ht="15.75" customHeight="1">
      <c r="A7784" s="1" t="str">
        <f t="shared" si="655"/>
        <v>MCM4</v>
      </c>
      <c r="B7784" s="1" t="s">
        <v>779</v>
      </c>
      <c r="C7784" s="1">
        <v>4.8873759E7</v>
      </c>
      <c r="D7784" s="1" t="s">
        <v>8</v>
      </c>
      <c r="E7784" s="1">
        <v>23.0</v>
      </c>
      <c r="F7784" s="1" t="s">
        <v>7798</v>
      </c>
      <c r="G7784" s="1">
        <v>0.222454725766</v>
      </c>
    </row>
    <row r="7785" ht="15.75" customHeight="1">
      <c r="A7785" s="1" t="str">
        <f t="shared" si="655"/>
        <v>MCM4</v>
      </c>
      <c r="B7785" s="1" t="s">
        <v>779</v>
      </c>
      <c r="C7785" s="1">
        <v>4.8873766E7</v>
      </c>
      <c r="D7785" s="1" t="s">
        <v>8</v>
      </c>
      <c r="E7785" s="1">
        <v>23.0</v>
      </c>
      <c r="F7785" s="1" t="s">
        <v>7799</v>
      </c>
      <c r="G7785" s="1">
        <v>0.0061043492519</v>
      </c>
    </row>
    <row r="7786" ht="15.75" customHeight="1">
      <c r="A7786" s="1" t="str">
        <f t="shared" si="655"/>
        <v>MCM4</v>
      </c>
      <c r="B7786" s="1" t="s">
        <v>779</v>
      </c>
      <c r="C7786" s="1">
        <v>4.8873525E7</v>
      </c>
      <c r="D7786" s="1" t="s">
        <v>14</v>
      </c>
      <c r="E7786" s="1">
        <v>24.0</v>
      </c>
      <c r="F7786" s="1" t="s">
        <v>7800</v>
      </c>
      <c r="G7786" s="1">
        <v>0.226428386597</v>
      </c>
    </row>
    <row r="7787" ht="15.75" customHeight="1">
      <c r="A7787" s="1" t="str">
        <f t="shared" si="655"/>
        <v>MCM4</v>
      </c>
      <c r="B7787" s="1" t="s">
        <v>779</v>
      </c>
      <c r="C7787" s="1">
        <v>4.8873574E7</v>
      </c>
      <c r="D7787" s="1" t="s">
        <v>14</v>
      </c>
      <c r="E7787" s="1">
        <v>22.0</v>
      </c>
      <c r="F7787" s="1" t="s">
        <v>7801</v>
      </c>
      <c r="G7787" s="1">
        <v>1.07871349849</v>
      </c>
    </row>
    <row r="7788" ht="15.75" customHeight="1">
      <c r="A7788" s="1" t="str">
        <f t="shared" si="655"/>
        <v>MCM4</v>
      </c>
      <c r="B7788" s="1" t="s">
        <v>779</v>
      </c>
      <c r="C7788" s="1">
        <v>4.8873597E7</v>
      </c>
      <c r="D7788" s="1" t="s">
        <v>14</v>
      </c>
      <c r="E7788" s="1">
        <v>24.0</v>
      </c>
      <c r="F7788" s="1" t="s">
        <v>7802</v>
      </c>
      <c r="G7788" s="1">
        <v>0.361370211757</v>
      </c>
    </row>
    <row r="7789" ht="15.75" customHeight="1">
      <c r="A7789" s="1" t="str">
        <f t="shared" si="655"/>
        <v>MCM4</v>
      </c>
      <c r="B7789" s="1" t="s">
        <v>779</v>
      </c>
      <c r="C7789" s="1">
        <v>4.8873639E7</v>
      </c>
      <c r="D7789" s="1" t="s">
        <v>14</v>
      </c>
      <c r="E7789" s="1">
        <v>23.0</v>
      </c>
      <c r="F7789" s="1" t="s">
        <v>7803</v>
      </c>
      <c r="G7789" s="1">
        <v>-0.00436060677511</v>
      </c>
    </row>
    <row r="7790" ht="15.75" customHeight="1">
      <c r="A7790" s="1" t="str">
        <f t="shared" ref="A7790:A7805" si="656">"MCM6"</f>
        <v>MCM6</v>
      </c>
      <c r="B7790" s="1" t="s">
        <v>256</v>
      </c>
      <c r="C7790" s="1">
        <v>1.36633717E8</v>
      </c>
      <c r="D7790" s="1" t="s">
        <v>8</v>
      </c>
      <c r="E7790" s="1">
        <v>24.0</v>
      </c>
      <c r="F7790" s="1" t="s">
        <v>7804</v>
      </c>
      <c r="G7790" s="1">
        <v>0.073321892182</v>
      </c>
    </row>
    <row r="7791" ht="15.75" customHeight="1">
      <c r="A7791" s="1" t="str">
        <f t="shared" si="656"/>
        <v>MCM6</v>
      </c>
      <c r="B7791" s="1" t="s">
        <v>256</v>
      </c>
      <c r="C7791" s="1">
        <v>1.36633732E8</v>
      </c>
      <c r="D7791" s="1" t="s">
        <v>8</v>
      </c>
      <c r="E7791" s="1">
        <v>23.0</v>
      </c>
      <c r="F7791" s="1" t="s">
        <v>7805</v>
      </c>
      <c r="G7791" s="1">
        <v>0.00765182916699</v>
      </c>
    </row>
    <row r="7792" ht="15.75" customHeight="1">
      <c r="A7792" s="1" t="str">
        <f t="shared" si="656"/>
        <v>MCM6</v>
      </c>
      <c r="B7792" s="1" t="s">
        <v>256</v>
      </c>
      <c r="C7792" s="1">
        <v>1.36633807E8</v>
      </c>
      <c r="D7792" s="1" t="s">
        <v>8</v>
      </c>
      <c r="E7792" s="1">
        <v>24.0</v>
      </c>
      <c r="F7792" s="1" t="s">
        <v>7806</v>
      </c>
      <c r="G7792" s="1">
        <v>0.188096422772</v>
      </c>
    </row>
    <row r="7793" ht="15.75" customHeight="1">
      <c r="A7793" s="1" t="str">
        <f t="shared" si="656"/>
        <v>MCM6</v>
      </c>
      <c r="B7793" s="1" t="s">
        <v>256</v>
      </c>
      <c r="C7793" s="1">
        <v>1.36633871E8</v>
      </c>
      <c r="D7793" s="1" t="s">
        <v>8</v>
      </c>
      <c r="E7793" s="1">
        <v>23.0</v>
      </c>
      <c r="F7793" s="1" t="s">
        <v>7807</v>
      </c>
      <c r="G7793" s="1">
        <v>0.0971613827578</v>
      </c>
    </row>
    <row r="7794" ht="15.75" customHeight="1">
      <c r="A7794" s="1" t="str">
        <f t="shared" si="656"/>
        <v>MCM6</v>
      </c>
      <c r="B7794" s="1" t="s">
        <v>256</v>
      </c>
      <c r="C7794" s="1">
        <v>1.36633883E8</v>
      </c>
      <c r="D7794" s="1" t="s">
        <v>8</v>
      </c>
      <c r="E7794" s="1">
        <v>24.0</v>
      </c>
      <c r="F7794" s="1" t="s">
        <v>7808</v>
      </c>
      <c r="G7794" s="1">
        <v>0.139174925625</v>
      </c>
    </row>
    <row r="7795" ht="15.75" customHeight="1">
      <c r="A7795" s="1" t="str">
        <f t="shared" si="656"/>
        <v>MCM6</v>
      </c>
      <c r="B7795" s="1" t="s">
        <v>256</v>
      </c>
      <c r="C7795" s="1">
        <v>1.36633919E8</v>
      </c>
      <c r="D7795" s="1" t="s">
        <v>8</v>
      </c>
      <c r="E7795" s="1">
        <v>22.0</v>
      </c>
      <c r="F7795" s="1" t="s">
        <v>7809</v>
      </c>
      <c r="G7795" s="1">
        <v>0.538666765926</v>
      </c>
    </row>
    <row r="7796" ht="15.75" customHeight="1">
      <c r="A7796" s="1" t="str">
        <f t="shared" si="656"/>
        <v>MCM6</v>
      </c>
      <c r="B7796" s="1" t="s">
        <v>256</v>
      </c>
      <c r="C7796" s="1">
        <v>1.36633964E8</v>
      </c>
      <c r="D7796" s="1" t="s">
        <v>8</v>
      </c>
      <c r="E7796" s="1">
        <v>22.0</v>
      </c>
      <c r="F7796" s="1" t="s">
        <v>7810</v>
      </c>
      <c r="G7796" s="1">
        <v>1.5025185542</v>
      </c>
    </row>
    <row r="7797" ht="15.75" customHeight="1">
      <c r="A7797" s="1" t="str">
        <f t="shared" si="656"/>
        <v>MCM6</v>
      </c>
      <c r="B7797" s="1" t="s">
        <v>256</v>
      </c>
      <c r="C7797" s="1">
        <v>1.36633772E8</v>
      </c>
      <c r="D7797" s="1" t="s">
        <v>14</v>
      </c>
      <c r="E7797" s="1">
        <v>23.0</v>
      </c>
      <c r="F7797" s="1" t="s">
        <v>7811</v>
      </c>
      <c r="G7797" s="1">
        <v>0.00927782727735</v>
      </c>
    </row>
    <row r="7798" ht="15.75" customHeight="1">
      <c r="A7798" s="1" t="str">
        <f t="shared" si="656"/>
        <v>MCM6</v>
      </c>
      <c r="B7798" s="1" t="s">
        <v>256</v>
      </c>
      <c r="C7798" s="1">
        <v>1.366338E8</v>
      </c>
      <c r="D7798" s="1" t="s">
        <v>14</v>
      </c>
      <c r="E7798" s="1">
        <v>24.0</v>
      </c>
      <c r="F7798" s="1" t="s">
        <v>7812</v>
      </c>
      <c r="G7798" s="1">
        <v>-0.0117504230026</v>
      </c>
    </row>
    <row r="7799" ht="15.75" customHeight="1">
      <c r="A7799" s="1" t="str">
        <f t="shared" si="656"/>
        <v>MCM6</v>
      </c>
      <c r="B7799" s="1" t="s">
        <v>256</v>
      </c>
      <c r="C7799" s="1">
        <v>1.36633952E8</v>
      </c>
      <c r="D7799" s="1" t="s">
        <v>14</v>
      </c>
      <c r="E7799" s="1">
        <v>24.0</v>
      </c>
      <c r="F7799" s="1" t="s">
        <v>7813</v>
      </c>
      <c r="G7799" s="1">
        <v>-0.0635728398191</v>
      </c>
    </row>
    <row r="7800" ht="15.75" customHeight="1">
      <c r="A7800" s="1" t="str">
        <f t="shared" si="656"/>
        <v>MCM6</v>
      </c>
      <c r="B7800" s="1" t="s">
        <v>256</v>
      </c>
      <c r="C7800" s="1">
        <v>1.36633717E8</v>
      </c>
      <c r="D7800" s="1" t="s">
        <v>8</v>
      </c>
      <c r="E7800" s="1">
        <v>23.0</v>
      </c>
      <c r="F7800" s="1" t="s">
        <v>7814</v>
      </c>
      <c r="G7800" s="1">
        <v>-0.0186304556532</v>
      </c>
    </row>
    <row r="7801" ht="15.75" customHeight="1">
      <c r="A7801" s="1" t="str">
        <f t="shared" si="656"/>
        <v>MCM6</v>
      </c>
      <c r="B7801" s="1" t="s">
        <v>256</v>
      </c>
      <c r="C7801" s="1">
        <v>1.3663373E8</v>
      </c>
      <c r="D7801" s="1" t="s">
        <v>8</v>
      </c>
      <c r="E7801" s="1">
        <v>23.0</v>
      </c>
      <c r="F7801" s="1" t="s">
        <v>7815</v>
      </c>
      <c r="G7801" s="1">
        <v>0.207129475235</v>
      </c>
    </row>
    <row r="7802" ht="15.75" customHeight="1">
      <c r="A7802" s="1" t="str">
        <f t="shared" si="656"/>
        <v>MCM6</v>
      </c>
      <c r="B7802" s="1" t="s">
        <v>256</v>
      </c>
      <c r="C7802" s="1">
        <v>1.36633947E8</v>
      </c>
      <c r="D7802" s="1" t="s">
        <v>8</v>
      </c>
      <c r="E7802" s="1">
        <v>23.0</v>
      </c>
      <c r="F7802" s="1" t="s">
        <v>7816</v>
      </c>
      <c r="G7802" s="1">
        <v>0.95881467987</v>
      </c>
    </row>
    <row r="7803" ht="15.75" customHeight="1">
      <c r="A7803" s="1" t="str">
        <f t="shared" si="656"/>
        <v>MCM6</v>
      </c>
      <c r="B7803" s="1" t="s">
        <v>256</v>
      </c>
      <c r="C7803" s="1">
        <v>1.36633958E8</v>
      </c>
      <c r="D7803" s="1" t="s">
        <v>8</v>
      </c>
      <c r="E7803" s="1">
        <v>23.0</v>
      </c>
      <c r="F7803" s="1" t="s">
        <v>7817</v>
      </c>
      <c r="G7803" s="1">
        <v>0.498196662522</v>
      </c>
    </row>
    <row r="7804" ht="15.75" customHeight="1">
      <c r="A7804" s="1" t="str">
        <f t="shared" si="656"/>
        <v>MCM6</v>
      </c>
      <c r="B7804" s="1" t="s">
        <v>256</v>
      </c>
      <c r="C7804" s="1">
        <v>1.36633994E8</v>
      </c>
      <c r="D7804" s="1" t="s">
        <v>8</v>
      </c>
      <c r="E7804" s="1">
        <v>23.0</v>
      </c>
      <c r="F7804" s="1" t="s">
        <v>7818</v>
      </c>
      <c r="G7804" s="1">
        <v>0.00253016823554</v>
      </c>
    </row>
    <row r="7805" ht="15.75" customHeight="1">
      <c r="A7805" s="1" t="str">
        <f t="shared" si="656"/>
        <v>MCM6</v>
      </c>
      <c r="B7805" s="1" t="s">
        <v>256</v>
      </c>
      <c r="C7805" s="1">
        <v>1.3663372E8</v>
      </c>
      <c r="D7805" s="1" t="s">
        <v>14</v>
      </c>
      <c r="E7805" s="1">
        <v>24.0</v>
      </c>
      <c r="F7805" s="1" t="s">
        <v>7819</v>
      </c>
      <c r="G7805" s="1">
        <v>0.019107546209</v>
      </c>
    </row>
    <row r="7806" ht="15.75" customHeight="1">
      <c r="A7806" s="1" t="str">
        <f t="shared" ref="A7806:A7815" si="657">"MCPH1"</f>
        <v>MCPH1</v>
      </c>
      <c r="B7806" s="1" t="s">
        <v>779</v>
      </c>
      <c r="C7806" s="1">
        <v>6264168.0</v>
      </c>
      <c r="D7806" s="1" t="s">
        <v>14</v>
      </c>
      <c r="E7806" s="1">
        <v>24.0</v>
      </c>
      <c r="F7806" s="1" t="s">
        <v>7820</v>
      </c>
      <c r="G7806" s="1">
        <v>0.613591262578</v>
      </c>
    </row>
    <row r="7807" ht="15.75" customHeight="1">
      <c r="A7807" s="1" t="str">
        <f t="shared" si="657"/>
        <v>MCPH1</v>
      </c>
      <c r="B7807" s="1" t="s">
        <v>779</v>
      </c>
      <c r="C7807" s="1">
        <v>6264295.0</v>
      </c>
      <c r="D7807" s="1" t="s">
        <v>14</v>
      </c>
      <c r="E7807" s="1">
        <v>22.0</v>
      </c>
      <c r="F7807" s="1" t="s">
        <v>7821</v>
      </c>
      <c r="G7807" s="1">
        <v>1.28255165072</v>
      </c>
    </row>
    <row r="7808" ht="15.75" customHeight="1">
      <c r="A7808" s="1" t="str">
        <f t="shared" si="657"/>
        <v>MCPH1</v>
      </c>
      <c r="B7808" s="1" t="s">
        <v>779</v>
      </c>
      <c r="C7808" s="1">
        <v>6264317.0</v>
      </c>
      <c r="D7808" s="1" t="s">
        <v>8</v>
      </c>
      <c r="E7808" s="1">
        <v>24.0</v>
      </c>
      <c r="F7808" s="1" t="s">
        <v>7822</v>
      </c>
      <c r="G7808" s="1">
        <v>0.167441583962</v>
      </c>
    </row>
    <row r="7809" ht="15.75" customHeight="1">
      <c r="A7809" s="1" t="str">
        <f t="shared" si="657"/>
        <v>MCPH1</v>
      </c>
      <c r="B7809" s="1" t="s">
        <v>779</v>
      </c>
      <c r="C7809" s="1">
        <v>6264261.0</v>
      </c>
      <c r="D7809" s="1" t="s">
        <v>8</v>
      </c>
      <c r="E7809" s="1">
        <v>21.0</v>
      </c>
      <c r="F7809" s="1" t="s">
        <v>7823</v>
      </c>
      <c r="G7809" s="1">
        <v>0.4515404108</v>
      </c>
    </row>
    <row r="7810" ht="15.75" customHeight="1">
      <c r="A7810" s="1" t="str">
        <f t="shared" si="657"/>
        <v>MCPH1</v>
      </c>
      <c r="B7810" s="1" t="s">
        <v>779</v>
      </c>
      <c r="C7810" s="1">
        <v>6264234.0</v>
      </c>
      <c r="D7810" s="1" t="s">
        <v>8</v>
      </c>
      <c r="E7810" s="1">
        <v>22.0</v>
      </c>
      <c r="F7810" s="1" t="s">
        <v>7824</v>
      </c>
      <c r="G7810" s="1">
        <v>0.0823072637454</v>
      </c>
    </row>
    <row r="7811" ht="15.75" customHeight="1">
      <c r="A7811" s="1" t="str">
        <f t="shared" si="657"/>
        <v>MCPH1</v>
      </c>
      <c r="B7811" s="1" t="s">
        <v>779</v>
      </c>
      <c r="C7811" s="1">
        <v>6264195.0</v>
      </c>
      <c r="D7811" s="1" t="s">
        <v>8</v>
      </c>
      <c r="E7811" s="1">
        <v>24.0</v>
      </c>
      <c r="F7811" s="1" t="s">
        <v>7825</v>
      </c>
      <c r="G7811" s="1">
        <v>0.366126971322</v>
      </c>
    </row>
    <row r="7812" ht="15.75" customHeight="1">
      <c r="A7812" s="1" t="str">
        <f t="shared" si="657"/>
        <v>MCPH1</v>
      </c>
      <c r="B7812" s="1" t="s">
        <v>779</v>
      </c>
      <c r="C7812" s="1">
        <v>6264175.0</v>
      </c>
      <c r="D7812" s="1" t="s">
        <v>8</v>
      </c>
      <c r="E7812" s="1">
        <v>22.0</v>
      </c>
      <c r="F7812" s="1" t="s">
        <v>7826</v>
      </c>
      <c r="G7812" s="1">
        <v>0.959179849733</v>
      </c>
    </row>
    <row r="7813" ht="15.75" customHeight="1">
      <c r="A7813" s="1" t="str">
        <f t="shared" si="657"/>
        <v>MCPH1</v>
      </c>
      <c r="B7813" s="1" t="s">
        <v>779</v>
      </c>
      <c r="C7813" s="1">
        <v>6264169.0</v>
      </c>
      <c r="D7813" s="1" t="s">
        <v>8</v>
      </c>
      <c r="E7813" s="1">
        <v>24.0</v>
      </c>
      <c r="F7813" s="1" t="s">
        <v>7827</v>
      </c>
      <c r="G7813" s="1">
        <v>0.758268499547</v>
      </c>
    </row>
    <row r="7814" ht="15.75" customHeight="1">
      <c r="A7814" s="1" t="str">
        <f t="shared" si="657"/>
        <v>MCPH1</v>
      </c>
      <c r="B7814" s="1" t="s">
        <v>779</v>
      </c>
      <c r="C7814" s="1">
        <v>6264161.0</v>
      </c>
      <c r="D7814" s="1" t="s">
        <v>8</v>
      </c>
      <c r="E7814" s="1">
        <v>23.0</v>
      </c>
      <c r="F7814" s="1" t="s">
        <v>7828</v>
      </c>
      <c r="G7814" s="1">
        <v>0.302568869705</v>
      </c>
    </row>
    <row r="7815" ht="15.75" customHeight="1">
      <c r="A7815" s="1" t="str">
        <f t="shared" si="657"/>
        <v>MCPH1</v>
      </c>
      <c r="B7815" s="1" t="s">
        <v>779</v>
      </c>
      <c r="C7815" s="1">
        <v>6264273.0</v>
      </c>
      <c r="D7815" s="1" t="s">
        <v>14</v>
      </c>
      <c r="E7815" s="1">
        <v>24.0</v>
      </c>
      <c r="F7815" s="1" t="s">
        <v>7829</v>
      </c>
      <c r="G7815" s="1">
        <v>0.174740074719</v>
      </c>
    </row>
    <row r="7816" ht="15.75" customHeight="1">
      <c r="A7816" s="1" t="str">
        <f t="shared" ref="A7816:A7825" si="658">"MCTS1"</f>
        <v>MCTS1</v>
      </c>
      <c r="B7816" s="1" t="s">
        <v>50</v>
      </c>
      <c r="C7816" s="1">
        <v>1.19737841E8</v>
      </c>
      <c r="D7816" s="1" t="s">
        <v>8</v>
      </c>
      <c r="E7816" s="1">
        <v>24.0</v>
      </c>
      <c r="F7816" s="1" t="s">
        <v>7830</v>
      </c>
      <c r="G7816" s="1">
        <v>0.389224403897</v>
      </c>
    </row>
    <row r="7817" ht="15.75" customHeight="1">
      <c r="A7817" s="1" t="str">
        <f t="shared" si="658"/>
        <v>MCTS1</v>
      </c>
      <c r="B7817" s="1" t="s">
        <v>50</v>
      </c>
      <c r="C7817" s="1">
        <v>1.19738062E8</v>
      </c>
      <c r="D7817" s="1" t="s">
        <v>8</v>
      </c>
      <c r="E7817" s="1">
        <v>21.0</v>
      </c>
      <c r="F7817" s="1" t="s">
        <v>7831</v>
      </c>
      <c r="G7817" s="1">
        <v>0.643241099136</v>
      </c>
    </row>
    <row r="7818" ht="15.75" customHeight="1">
      <c r="A7818" s="1" t="str">
        <f t="shared" si="658"/>
        <v>MCTS1</v>
      </c>
      <c r="B7818" s="1" t="s">
        <v>50</v>
      </c>
      <c r="C7818" s="1">
        <v>1.19738012E8</v>
      </c>
      <c r="D7818" s="1" t="s">
        <v>14</v>
      </c>
      <c r="E7818" s="1">
        <v>24.0</v>
      </c>
      <c r="F7818" s="1" t="s">
        <v>7832</v>
      </c>
      <c r="G7818" s="1">
        <v>0.610708069046</v>
      </c>
    </row>
    <row r="7819" ht="15.75" customHeight="1">
      <c r="A7819" s="1" t="str">
        <f t="shared" si="658"/>
        <v>MCTS1</v>
      </c>
      <c r="B7819" s="1" t="s">
        <v>50</v>
      </c>
      <c r="C7819" s="1">
        <v>1.19738024E8</v>
      </c>
      <c r="D7819" s="1" t="s">
        <v>8</v>
      </c>
      <c r="E7819" s="1">
        <v>24.0</v>
      </c>
      <c r="F7819" s="1" t="s">
        <v>7833</v>
      </c>
      <c r="G7819" s="1">
        <v>0.250086524059</v>
      </c>
    </row>
    <row r="7820" ht="15.75" customHeight="1">
      <c r="A7820" s="1" t="str">
        <f t="shared" si="658"/>
        <v>MCTS1</v>
      </c>
      <c r="B7820" s="1" t="s">
        <v>50</v>
      </c>
      <c r="C7820" s="1">
        <v>1.19737996E8</v>
      </c>
      <c r="D7820" s="1" t="s">
        <v>8</v>
      </c>
      <c r="E7820" s="1">
        <v>24.0</v>
      </c>
      <c r="F7820" s="1" t="s">
        <v>7834</v>
      </c>
      <c r="G7820" s="1">
        <v>1.18674365644</v>
      </c>
    </row>
    <row r="7821" ht="15.75" customHeight="1">
      <c r="A7821" s="1" t="str">
        <f t="shared" si="658"/>
        <v>MCTS1</v>
      </c>
      <c r="B7821" s="1" t="s">
        <v>50</v>
      </c>
      <c r="C7821" s="1">
        <v>1.1973796E8</v>
      </c>
      <c r="D7821" s="1" t="s">
        <v>8</v>
      </c>
      <c r="E7821" s="1">
        <v>24.0</v>
      </c>
      <c r="F7821" s="1" t="s">
        <v>7835</v>
      </c>
      <c r="G7821" s="1">
        <v>0.762320785976</v>
      </c>
    </row>
    <row r="7822" ht="15.75" customHeight="1">
      <c r="A7822" s="1" t="str">
        <f t="shared" si="658"/>
        <v>MCTS1</v>
      </c>
      <c r="B7822" s="1" t="s">
        <v>50</v>
      </c>
      <c r="C7822" s="1">
        <v>1.19737933E8</v>
      </c>
      <c r="D7822" s="1" t="s">
        <v>8</v>
      </c>
      <c r="E7822" s="1">
        <v>22.0</v>
      </c>
      <c r="F7822" s="1" t="s">
        <v>7836</v>
      </c>
      <c r="G7822" s="1">
        <v>1.05093555758</v>
      </c>
    </row>
    <row r="7823" ht="15.75" customHeight="1">
      <c r="A7823" s="1" t="str">
        <f t="shared" si="658"/>
        <v>MCTS1</v>
      </c>
      <c r="B7823" s="1" t="s">
        <v>50</v>
      </c>
      <c r="C7823" s="1">
        <v>1.19737863E8</v>
      </c>
      <c r="D7823" s="1" t="s">
        <v>8</v>
      </c>
      <c r="E7823" s="1">
        <v>24.0</v>
      </c>
      <c r="F7823" s="1" t="s">
        <v>7837</v>
      </c>
      <c r="G7823" s="1">
        <v>0.434068666947</v>
      </c>
    </row>
    <row r="7824" ht="15.75" customHeight="1">
      <c r="A7824" s="1" t="str">
        <f t="shared" si="658"/>
        <v>MCTS1</v>
      </c>
      <c r="B7824" s="1" t="s">
        <v>50</v>
      </c>
      <c r="C7824" s="1">
        <v>1.19737856E8</v>
      </c>
      <c r="D7824" s="1" t="s">
        <v>8</v>
      </c>
      <c r="E7824" s="1">
        <v>23.0</v>
      </c>
      <c r="F7824" s="1" t="s">
        <v>7838</v>
      </c>
      <c r="G7824" s="1">
        <v>-0.0353432521914</v>
      </c>
    </row>
    <row r="7825" ht="15.75" customHeight="1">
      <c r="A7825" s="1" t="str">
        <f t="shared" si="658"/>
        <v>MCTS1</v>
      </c>
      <c r="B7825" s="1" t="s">
        <v>50</v>
      </c>
      <c r="C7825" s="1">
        <v>1.19738046E8</v>
      </c>
      <c r="D7825" s="1" t="s">
        <v>8</v>
      </c>
      <c r="E7825" s="1">
        <v>23.0</v>
      </c>
      <c r="F7825" s="1" t="s">
        <v>7839</v>
      </c>
      <c r="G7825" s="1">
        <v>0.756533411882</v>
      </c>
    </row>
    <row r="7826" ht="15.75" customHeight="1">
      <c r="A7826" s="1" t="str">
        <f t="shared" ref="A7826:A7835" si="659">"MCUR1"</f>
        <v>MCUR1</v>
      </c>
      <c r="B7826" s="1" t="s">
        <v>28</v>
      </c>
      <c r="C7826" s="1">
        <v>1.3814657E7</v>
      </c>
      <c r="D7826" s="1" t="s">
        <v>8</v>
      </c>
      <c r="E7826" s="1">
        <v>23.0</v>
      </c>
      <c r="F7826" s="1" t="s">
        <v>7840</v>
      </c>
      <c r="G7826" s="1">
        <v>1.01103141549</v>
      </c>
    </row>
    <row r="7827" ht="15.75" customHeight="1">
      <c r="A7827" s="1" t="str">
        <f t="shared" si="659"/>
        <v>MCUR1</v>
      </c>
      <c r="B7827" s="1" t="s">
        <v>28</v>
      </c>
      <c r="C7827" s="1">
        <v>1.3814726E7</v>
      </c>
      <c r="D7827" s="1" t="s">
        <v>14</v>
      </c>
      <c r="E7827" s="1">
        <v>24.0</v>
      </c>
      <c r="F7827" s="1" t="s">
        <v>7841</v>
      </c>
      <c r="G7827" s="1">
        <v>0.0419183344433</v>
      </c>
    </row>
    <row r="7828" ht="15.75" customHeight="1">
      <c r="A7828" s="1" t="str">
        <f t="shared" si="659"/>
        <v>MCUR1</v>
      </c>
      <c r="B7828" s="1" t="s">
        <v>28</v>
      </c>
      <c r="C7828" s="1">
        <v>1.381457E7</v>
      </c>
      <c r="D7828" s="1" t="s">
        <v>14</v>
      </c>
      <c r="E7828" s="1">
        <v>23.0</v>
      </c>
      <c r="F7828" s="1" t="s">
        <v>7842</v>
      </c>
      <c r="G7828" s="1">
        <v>0.397535634292</v>
      </c>
    </row>
    <row r="7829" ht="15.75" customHeight="1">
      <c r="A7829" s="1" t="str">
        <f t="shared" si="659"/>
        <v>MCUR1</v>
      </c>
      <c r="B7829" s="1" t="s">
        <v>28</v>
      </c>
      <c r="C7829" s="1">
        <v>1.3814538E7</v>
      </c>
      <c r="D7829" s="1" t="s">
        <v>14</v>
      </c>
      <c r="E7829" s="1">
        <v>23.0</v>
      </c>
      <c r="F7829" s="1" t="s">
        <v>7843</v>
      </c>
      <c r="G7829" s="1">
        <v>0.91625796369</v>
      </c>
    </row>
    <row r="7830" ht="15.75" customHeight="1">
      <c r="A7830" s="1" t="str">
        <f t="shared" si="659"/>
        <v>MCUR1</v>
      </c>
      <c r="B7830" s="1" t="s">
        <v>28</v>
      </c>
      <c r="C7830" s="1">
        <v>1.381468E7</v>
      </c>
      <c r="D7830" s="1" t="s">
        <v>8</v>
      </c>
      <c r="E7830" s="1">
        <v>23.0</v>
      </c>
      <c r="F7830" s="1" t="s">
        <v>7844</v>
      </c>
      <c r="G7830" s="1">
        <v>0.00958516592983</v>
      </c>
    </row>
    <row r="7831" ht="15.75" customHeight="1">
      <c r="A7831" s="1" t="str">
        <f t="shared" si="659"/>
        <v>MCUR1</v>
      </c>
      <c r="B7831" s="1" t="s">
        <v>28</v>
      </c>
      <c r="C7831" s="1">
        <v>1.3814741E7</v>
      </c>
      <c r="D7831" s="1" t="s">
        <v>8</v>
      </c>
      <c r="E7831" s="1">
        <v>24.0</v>
      </c>
      <c r="F7831" s="1" t="s">
        <v>7845</v>
      </c>
      <c r="G7831" s="1">
        <v>0.874141728755</v>
      </c>
    </row>
    <row r="7832" ht="15.75" customHeight="1">
      <c r="A7832" s="1" t="str">
        <f t="shared" si="659"/>
        <v>MCUR1</v>
      </c>
      <c r="B7832" s="1" t="s">
        <v>28</v>
      </c>
      <c r="C7832" s="1">
        <v>1.3814524E7</v>
      </c>
      <c r="D7832" s="1" t="s">
        <v>14</v>
      </c>
      <c r="E7832" s="1">
        <v>23.0</v>
      </c>
      <c r="F7832" s="1" t="s">
        <v>7846</v>
      </c>
      <c r="G7832" s="1">
        <v>1.07271062082</v>
      </c>
    </row>
    <row r="7833" ht="15.75" customHeight="1">
      <c r="A7833" s="1" t="str">
        <f t="shared" si="659"/>
        <v>MCUR1</v>
      </c>
      <c r="B7833" s="1" t="s">
        <v>28</v>
      </c>
      <c r="C7833" s="1">
        <v>1.3814781E7</v>
      </c>
      <c r="D7833" s="1" t="s">
        <v>8</v>
      </c>
      <c r="E7833" s="1">
        <v>23.0</v>
      </c>
      <c r="F7833" s="1" t="s">
        <v>7847</v>
      </c>
      <c r="G7833" s="1">
        <v>0.778434198832</v>
      </c>
    </row>
    <row r="7834" ht="15.75" customHeight="1">
      <c r="A7834" s="1" t="str">
        <f t="shared" si="659"/>
        <v>MCUR1</v>
      </c>
      <c r="B7834" s="1" t="s">
        <v>28</v>
      </c>
      <c r="C7834" s="1">
        <v>1.3814764E7</v>
      </c>
      <c r="D7834" s="1" t="s">
        <v>8</v>
      </c>
      <c r="E7834" s="1">
        <v>24.0</v>
      </c>
      <c r="F7834" s="1" t="s">
        <v>7848</v>
      </c>
      <c r="G7834" s="1">
        <v>0.727905816045</v>
      </c>
    </row>
    <row r="7835" ht="15.75" customHeight="1">
      <c r="A7835" s="1" t="str">
        <f t="shared" si="659"/>
        <v>MCUR1</v>
      </c>
      <c r="B7835" s="1" t="s">
        <v>28</v>
      </c>
      <c r="C7835" s="1">
        <v>1.3814775E7</v>
      </c>
      <c r="D7835" s="1" t="s">
        <v>14</v>
      </c>
      <c r="E7835" s="1">
        <v>23.0</v>
      </c>
      <c r="F7835" s="1" t="s">
        <v>7849</v>
      </c>
      <c r="G7835" s="1">
        <v>0.873291753578</v>
      </c>
    </row>
    <row r="7836" ht="15.75" customHeight="1">
      <c r="A7836" s="1" t="str">
        <f t="shared" ref="A7836:A7848" si="660">"MDH1B"</f>
        <v>MDH1B</v>
      </c>
      <c r="B7836" s="1" t="s">
        <v>256</v>
      </c>
      <c r="C7836" s="1">
        <v>2.07630042E8</v>
      </c>
      <c r="D7836" s="1" t="s">
        <v>14</v>
      </c>
      <c r="E7836" s="1">
        <v>26.0</v>
      </c>
      <c r="F7836" s="1" t="s">
        <v>7850</v>
      </c>
      <c r="G7836" s="1">
        <v>-0.11267284915</v>
      </c>
    </row>
    <row r="7837" ht="15.75" customHeight="1">
      <c r="A7837" s="1" t="str">
        <f t="shared" si="660"/>
        <v>MDH1B</v>
      </c>
      <c r="B7837" s="1" t="s">
        <v>256</v>
      </c>
      <c r="C7837" s="1">
        <v>2.07630106E8</v>
      </c>
      <c r="D7837" s="1" t="s">
        <v>14</v>
      </c>
      <c r="E7837" s="1">
        <v>24.0</v>
      </c>
      <c r="F7837" s="1" t="s">
        <v>7851</v>
      </c>
      <c r="G7837" s="1">
        <v>1.09244329021</v>
      </c>
    </row>
    <row r="7838" ht="15.75" customHeight="1">
      <c r="A7838" s="1" t="str">
        <f t="shared" si="660"/>
        <v>MDH1B</v>
      </c>
      <c r="B7838" s="1" t="s">
        <v>256</v>
      </c>
      <c r="C7838" s="1">
        <v>2.07630088E8</v>
      </c>
      <c r="D7838" s="1" t="s">
        <v>14</v>
      </c>
      <c r="E7838" s="1">
        <v>24.0</v>
      </c>
      <c r="F7838" s="1" t="s">
        <v>7852</v>
      </c>
      <c r="G7838" s="1">
        <v>0.496732181006</v>
      </c>
    </row>
    <row r="7839" ht="15.75" customHeight="1">
      <c r="A7839" s="1" t="str">
        <f t="shared" si="660"/>
        <v>MDH1B</v>
      </c>
      <c r="B7839" s="1" t="s">
        <v>256</v>
      </c>
      <c r="C7839" s="1">
        <v>2.07630059E8</v>
      </c>
      <c r="D7839" s="1" t="s">
        <v>14</v>
      </c>
      <c r="E7839" s="1">
        <v>26.0</v>
      </c>
      <c r="F7839" s="1" t="s">
        <v>7853</v>
      </c>
      <c r="G7839" s="1">
        <v>-0.117868793034</v>
      </c>
    </row>
    <row r="7840" ht="15.75" customHeight="1">
      <c r="A7840" s="1" t="str">
        <f t="shared" si="660"/>
        <v>MDH1B</v>
      </c>
      <c r="B7840" s="1" t="s">
        <v>256</v>
      </c>
      <c r="C7840" s="1">
        <v>2.07630026E8</v>
      </c>
      <c r="D7840" s="1" t="s">
        <v>14</v>
      </c>
      <c r="E7840" s="1">
        <v>26.0</v>
      </c>
      <c r="F7840" s="1" t="s">
        <v>7854</v>
      </c>
      <c r="G7840" s="1">
        <v>0.466472625345</v>
      </c>
    </row>
    <row r="7841" ht="15.75" customHeight="1">
      <c r="A7841" s="1" t="str">
        <f t="shared" si="660"/>
        <v>MDH1B</v>
      </c>
      <c r="B7841" s="1" t="s">
        <v>256</v>
      </c>
      <c r="C7841" s="1">
        <v>2.07630019E8</v>
      </c>
      <c r="D7841" s="1" t="s">
        <v>14</v>
      </c>
      <c r="E7841" s="1">
        <v>24.0</v>
      </c>
      <c r="F7841" s="1" t="s">
        <v>7855</v>
      </c>
      <c r="G7841" s="1">
        <v>0.484349573676</v>
      </c>
    </row>
    <row r="7842" ht="15.75" customHeight="1">
      <c r="A7842" s="1" t="str">
        <f t="shared" si="660"/>
        <v>MDH1B</v>
      </c>
      <c r="B7842" s="1" t="s">
        <v>256</v>
      </c>
      <c r="C7842" s="1">
        <v>2.07630014E8</v>
      </c>
      <c r="D7842" s="1" t="s">
        <v>14</v>
      </c>
      <c r="E7842" s="1">
        <v>25.0</v>
      </c>
      <c r="F7842" s="1" t="s">
        <v>7856</v>
      </c>
      <c r="G7842" s="1">
        <v>0.454561532597</v>
      </c>
    </row>
    <row r="7843" ht="15.75" customHeight="1">
      <c r="A7843" s="1" t="str">
        <f t="shared" si="660"/>
        <v>MDH1B</v>
      </c>
      <c r="B7843" s="1" t="s">
        <v>256</v>
      </c>
      <c r="C7843" s="1">
        <v>2.07629951E8</v>
      </c>
      <c r="D7843" s="1" t="s">
        <v>14</v>
      </c>
      <c r="E7843" s="1">
        <v>24.0</v>
      </c>
      <c r="F7843" s="1" t="s">
        <v>7857</v>
      </c>
      <c r="G7843" s="1">
        <v>0.246460110639</v>
      </c>
    </row>
    <row r="7844" ht="15.75" customHeight="1">
      <c r="A7844" s="1" t="str">
        <f t="shared" si="660"/>
        <v>MDH1B</v>
      </c>
      <c r="B7844" s="1" t="s">
        <v>256</v>
      </c>
      <c r="C7844" s="1">
        <v>2.07629915E8</v>
      </c>
      <c r="D7844" s="1" t="s">
        <v>14</v>
      </c>
      <c r="E7844" s="1">
        <v>24.0</v>
      </c>
      <c r="F7844" s="1" t="s">
        <v>7858</v>
      </c>
      <c r="G7844" s="1">
        <v>0.289664342806</v>
      </c>
    </row>
    <row r="7845" ht="15.75" customHeight="1">
      <c r="A7845" s="1" t="str">
        <f t="shared" si="660"/>
        <v>MDH1B</v>
      </c>
      <c r="B7845" s="1" t="s">
        <v>256</v>
      </c>
      <c r="C7845" s="1">
        <v>2.07630161E8</v>
      </c>
      <c r="D7845" s="1" t="s">
        <v>8</v>
      </c>
      <c r="E7845" s="1">
        <v>24.0</v>
      </c>
      <c r="F7845" s="1" t="s">
        <v>5021</v>
      </c>
      <c r="G7845" s="1">
        <v>0.931457570463</v>
      </c>
    </row>
    <row r="7846" ht="15.75" customHeight="1">
      <c r="A7846" s="1" t="str">
        <f t="shared" si="660"/>
        <v>MDH1B</v>
      </c>
      <c r="B7846" s="1" t="s">
        <v>256</v>
      </c>
      <c r="C7846" s="1">
        <v>2.07630021E8</v>
      </c>
      <c r="D7846" s="1" t="s">
        <v>8</v>
      </c>
      <c r="E7846" s="1">
        <v>23.0</v>
      </c>
      <c r="F7846" s="1" t="s">
        <v>7859</v>
      </c>
      <c r="G7846" s="1">
        <v>0.949392382792</v>
      </c>
    </row>
    <row r="7847" ht="15.75" customHeight="1">
      <c r="A7847" s="1" t="str">
        <f t="shared" si="660"/>
        <v>MDH1B</v>
      </c>
      <c r="B7847" s="1" t="s">
        <v>256</v>
      </c>
      <c r="C7847" s="1">
        <v>2.07629973E8</v>
      </c>
      <c r="D7847" s="1" t="s">
        <v>8</v>
      </c>
      <c r="E7847" s="1">
        <v>26.0</v>
      </c>
      <c r="F7847" s="1" t="s">
        <v>7860</v>
      </c>
      <c r="G7847" s="1">
        <v>-0.0477803444489</v>
      </c>
    </row>
    <row r="7848" ht="15.75" customHeight="1">
      <c r="A7848" s="1" t="str">
        <f t="shared" si="660"/>
        <v>MDH1B</v>
      </c>
      <c r="B7848" s="1" t="s">
        <v>256</v>
      </c>
      <c r="C7848" s="1">
        <v>2.07629963E8</v>
      </c>
      <c r="D7848" s="1" t="s">
        <v>14</v>
      </c>
      <c r="E7848" s="1">
        <v>23.0</v>
      </c>
      <c r="F7848" s="1" t="s">
        <v>7861</v>
      </c>
      <c r="G7848" s="1">
        <v>0.958164326996</v>
      </c>
    </row>
    <row r="7849" ht="15.75" customHeight="1">
      <c r="A7849" s="1" t="str">
        <f t="shared" ref="A7849:A7858" si="661">"MEAF6"</f>
        <v>MEAF6</v>
      </c>
      <c r="B7849" s="1" t="s">
        <v>108</v>
      </c>
      <c r="C7849" s="1">
        <v>3.7980404E7</v>
      </c>
      <c r="D7849" s="1" t="s">
        <v>14</v>
      </c>
      <c r="E7849" s="1">
        <v>23.0</v>
      </c>
      <c r="F7849" s="1" t="s">
        <v>7862</v>
      </c>
      <c r="G7849" s="1">
        <v>0.0532300509871</v>
      </c>
    </row>
    <row r="7850" ht="15.75" customHeight="1">
      <c r="A7850" s="1" t="str">
        <f t="shared" si="661"/>
        <v>MEAF6</v>
      </c>
      <c r="B7850" s="1" t="s">
        <v>108</v>
      </c>
      <c r="C7850" s="1">
        <v>3.7980197E7</v>
      </c>
      <c r="D7850" s="1" t="s">
        <v>14</v>
      </c>
      <c r="E7850" s="1">
        <v>24.0</v>
      </c>
      <c r="F7850" s="1" t="s">
        <v>7863</v>
      </c>
      <c r="G7850" s="1">
        <v>-0.105062170507</v>
      </c>
    </row>
    <row r="7851" ht="15.75" customHeight="1">
      <c r="A7851" s="1" t="str">
        <f t="shared" si="661"/>
        <v>MEAF6</v>
      </c>
      <c r="B7851" s="1" t="s">
        <v>108</v>
      </c>
      <c r="C7851" s="1">
        <v>3.7980388E7</v>
      </c>
      <c r="D7851" s="1" t="s">
        <v>14</v>
      </c>
      <c r="E7851" s="1">
        <v>24.0</v>
      </c>
      <c r="F7851" s="1" t="s">
        <v>7864</v>
      </c>
      <c r="G7851" s="1">
        <v>0.405840286851</v>
      </c>
    </row>
    <row r="7852" ht="15.75" customHeight="1">
      <c r="A7852" s="1" t="str">
        <f t="shared" si="661"/>
        <v>MEAF6</v>
      </c>
      <c r="B7852" s="1" t="s">
        <v>108</v>
      </c>
      <c r="C7852" s="1">
        <v>3.7980343E7</v>
      </c>
      <c r="D7852" s="1" t="s">
        <v>8</v>
      </c>
      <c r="E7852" s="1">
        <v>24.0</v>
      </c>
      <c r="F7852" s="1" t="s">
        <v>7865</v>
      </c>
      <c r="G7852" s="1">
        <v>1.51984360883</v>
      </c>
    </row>
    <row r="7853" ht="15.75" customHeight="1">
      <c r="A7853" s="1" t="str">
        <f t="shared" si="661"/>
        <v>MEAF6</v>
      </c>
      <c r="B7853" s="1" t="s">
        <v>108</v>
      </c>
      <c r="C7853" s="1">
        <v>3.7980272E7</v>
      </c>
      <c r="D7853" s="1" t="s">
        <v>8</v>
      </c>
      <c r="E7853" s="1">
        <v>24.0</v>
      </c>
      <c r="F7853" s="1" t="s">
        <v>7866</v>
      </c>
      <c r="G7853" s="1">
        <v>0.600369429667</v>
      </c>
    </row>
    <row r="7854" ht="15.75" customHeight="1">
      <c r="A7854" s="1" t="str">
        <f t="shared" si="661"/>
        <v>MEAF6</v>
      </c>
      <c r="B7854" s="1" t="s">
        <v>108</v>
      </c>
      <c r="C7854" s="1">
        <v>3.7980121E7</v>
      </c>
      <c r="D7854" s="1" t="s">
        <v>8</v>
      </c>
      <c r="E7854" s="1">
        <v>24.0</v>
      </c>
      <c r="F7854" s="1" t="s">
        <v>7867</v>
      </c>
      <c r="G7854" s="1">
        <v>0.022677676226</v>
      </c>
    </row>
    <row r="7855" ht="15.75" customHeight="1">
      <c r="A7855" s="1" t="str">
        <f t="shared" si="661"/>
        <v>MEAF6</v>
      </c>
      <c r="B7855" s="1" t="s">
        <v>108</v>
      </c>
      <c r="C7855" s="1">
        <v>3.7980094E7</v>
      </c>
      <c r="D7855" s="1" t="s">
        <v>8</v>
      </c>
      <c r="E7855" s="1">
        <v>24.0</v>
      </c>
      <c r="F7855" s="1" t="s">
        <v>7868</v>
      </c>
      <c r="G7855" s="1">
        <v>-0.0933869015613</v>
      </c>
    </row>
    <row r="7856" ht="15.75" customHeight="1">
      <c r="A7856" s="1" t="str">
        <f t="shared" si="661"/>
        <v>MEAF6</v>
      </c>
      <c r="B7856" s="1" t="s">
        <v>108</v>
      </c>
      <c r="C7856" s="1">
        <v>3.7980358E7</v>
      </c>
      <c r="D7856" s="1" t="s">
        <v>14</v>
      </c>
      <c r="E7856" s="1">
        <v>24.0</v>
      </c>
      <c r="F7856" s="1" t="s">
        <v>7869</v>
      </c>
      <c r="G7856" s="1">
        <v>0.879786961504</v>
      </c>
    </row>
    <row r="7857" ht="15.75" customHeight="1">
      <c r="A7857" s="1" t="str">
        <f t="shared" si="661"/>
        <v>MEAF6</v>
      </c>
      <c r="B7857" s="1" t="s">
        <v>108</v>
      </c>
      <c r="C7857" s="1">
        <v>3.7980158E7</v>
      </c>
      <c r="D7857" s="1" t="s">
        <v>8</v>
      </c>
      <c r="E7857" s="1">
        <v>24.0</v>
      </c>
      <c r="F7857" s="1" t="s">
        <v>7870</v>
      </c>
      <c r="G7857" s="1">
        <v>0.320479579708</v>
      </c>
    </row>
    <row r="7858" ht="15.75" customHeight="1">
      <c r="A7858" s="1" t="str">
        <f t="shared" si="661"/>
        <v>MEAF6</v>
      </c>
      <c r="B7858" s="1" t="s">
        <v>108</v>
      </c>
      <c r="C7858" s="1">
        <v>3.7980383E7</v>
      </c>
      <c r="D7858" s="1" t="s">
        <v>14</v>
      </c>
      <c r="E7858" s="1">
        <v>24.0</v>
      </c>
      <c r="F7858" s="1" t="s">
        <v>7871</v>
      </c>
      <c r="G7858" s="1">
        <v>0.285729523219</v>
      </c>
    </row>
    <row r="7859" ht="15.75" customHeight="1">
      <c r="A7859" s="1" t="str">
        <f t="shared" ref="A7859:A7868" si="662">"MED1"</f>
        <v>MED1</v>
      </c>
      <c r="B7859" s="1" t="s">
        <v>39</v>
      </c>
      <c r="C7859" s="1">
        <v>3.7607487E7</v>
      </c>
      <c r="D7859" s="1" t="s">
        <v>14</v>
      </c>
      <c r="E7859" s="1">
        <v>24.0</v>
      </c>
      <c r="F7859" s="1" t="s">
        <v>7872</v>
      </c>
      <c r="G7859" s="1">
        <v>0.471127315462</v>
      </c>
    </row>
    <row r="7860" ht="15.75" customHeight="1">
      <c r="A7860" s="1" t="str">
        <f t="shared" si="662"/>
        <v>MED1</v>
      </c>
      <c r="B7860" s="1" t="s">
        <v>39</v>
      </c>
      <c r="C7860" s="1">
        <v>3.7607339E7</v>
      </c>
      <c r="D7860" s="1" t="s">
        <v>8</v>
      </c>
      <c r="E7860" s="1">
        <v>24.0</v>
      </c>
      <c r="F7860" s="1" t="s">
        <v>7873</v>
      </c>
      <c r="G7860" s="1">
        <v>-0.0152775734658</v>
      </c>
    </row>
    <row r="7861" ht="15.75" customHeight="1">
      <c r="A7861" s="1" t="str">
        <f t="shared" si="662"/>
        <v>MED1</v>
      </c>
      <c r="B7861" s="1" t="s">
        <v>39</v>
      </c>
      <c r="C7861" s="1">
        <v>3.7607434E7</v>
      </c>
      <c r="D7861" s="1" t="s">
        <v>8</v>
      </c>
      <c r="E7861" s="1">
        <v>24.0</v>
      </c>
      <c r="F7861" s="1" t="s">
        <v>7874</v>
      </c>
      <c r="G7861" s="1">
        <v>0.783174105906</v>
      </c>
    </row>
    <row r="7862" ht="15.75" customHeight="1">
      <c r="A7862" s="1" t="str">
        <f t="shared" si="662"/>
        <v>MED1</v>
      </c>
      <c r="B7862" s="1" t="s">
        <v>39</v>
      </c>
      <c r="C7862" s="1">
        <v>3.7607502E7</v>
      </c>
      <c r="D7862" s="1" t="s">
        <v>8</v>
      </c>
      <c r="E7862" s="1">
        <v>23.0</v>
      </c>
      <c r="F7862" s="1" t="s">
        <v>7875</v>
      </c>
      <c r="G7862" s="1">
        <v>0.0441107218011</v>
      </c>
    </row>
    <row r="7863" ht="15.75" customHeight="1">
      <c r="A7863" s="1" t="str">
        <f t="shared" si="662"/>
        <v>MED1</v>
      </c>
      <c r="B7863" s="1" t="s">
        <v>39</v>
      </c>
      <c r="C7863" s="1">
        <v>3.7607464E7</v>
      </c>
      <c r="D7863" s="1" t="s">
        <v>14</v>
      </c>
      <c r="E7863" s="1">
        <v>24.0</v>
      </c>
      <c r="F7863" s="1" t="s">
        <v>7876</v>
      </c>
      <c r="G7863" s="1">
        <v>1.2185421737</v>
      </c>
    </row>
    <row r="7864" ht="15.75" customHeight="1">
      <c r="A7864" s="1" t="str">
        <f t="shared" si="662"/>
        <v>MED1</v>
      </c>
      <c r="B7864" s="1" t="s">
        <v>39</v>
      </c>
      <c r="C7864" s="1">
        <v>3.7607379E7</v>
      </c>
      <c r="D7864" s="1" t="s">
        <v>14</v>
      </c>
      <c r="E7864" s="1">
        <v>24.0</v>
      </c>
      <c r="F7864" s="1" t="s">
        <v>7877</v>
      </c>
      <c r="G7864" s="1">
        <v>0.452448111525</v>
      </c>
    </row>
    <row r="7865" ht="15.75" customHeight="1">
      <c r="A7865" s="1" t="str">
        <f t="shared" si="662"/>
        <v>MED1</v>
      </c>
      <c r="B7865" s="1" t="s">
        <v>39</v>
      </c>
      <c r="C7865" s="1">
        <v>3.7607412E7</v>
      </c>
      <c r="D7865" s="1" t="s">
        <v>14</v>
      </c>
      <c r="E7865" s="1">
        <v>23.0</v>
      </c>
      <c r="F7865" s="1" t="s">
        <v>7878</v>
      </c>
      <c r="G7865" s="1">
        <v>0.703842236765</v>
      </c>
    </row>
    <row r="7866" ht="15.75" customHeight="1">
      <c r="A7866" s="1" t="str">
        <f t="shared" si="662"/>
        <v>MED1</v>
      </c>
      <c r="B7866" s="1" t="s">
        <v>39</v>
      </c>
      <c r="C7866" s="1">
        <v>3.7607509E7</v>
      </c>
      <c r="D7866" s="1" t="s">
        <v>14</v>
      </c>
      <c r="E7866" s="1">
        <v>24.0</v>
      </c>
      <c r="F7866" s="1" t="s">
        <v>7879</v>
      </c>
      <c r="G7866" s="1">
        <v>0.767994728601</v>
      </c>
    </row>
    <row r="7867" ht="15.75" customHeight="1">
      <c r="A7867" s="1" t="str">
        <f t="shared" si="662"/>
        <v>MED1</v>
      </c>
      <c r="B7867" s="1" t="s">
        <v>39</v>
      </c>
      <c r="C7867" s="1">
        <v>3.7607247E7</v>
      </c>
      <c r="D7867" s="1" t="s">
        <v>8</v>
      </c>
      <c r="E7867" s="1">
        <v>22.0</v>
      </c>
      <c r="F7867" s="1" t="s">
        <v>7880</v>
      </c>
      <c r="G7867" s="1">
        <v>0.998283720393</v>
      </c>
    </row>
    <row r="7868" ht="15.75" customHeight="1">
      <c r="A7868" s="1" t="str">
        <f t="shared" si="662"/>
        <v>MED1</v>
      </c>
      <c r="B7868" s="1" t="s">
        <v>39</v>
      </c>
      <c r="C7868" s="1">
        <v>3.7607515E7</v>
      </c>
      <c r="D7868" s="1" t="s">
        <v>8</v>
      </c>
      <c r="E7868" s="1">
        <v>21.0</v>
      </c>
      <c r="F7868" s="1" t="s">
        <v>7881</v>
      </c>
      <c r="G7868" s="1">
        <v>0.0673123068105</v>
      </c>
    </row>
    <row r="7869" ht="15.75" customHeight="1">
      <c r="A7869" s="1" t="str">
        <f t="shared" ref="A7869:A7878" si="663">"MED10"</f>
        <v>MED10</v>
      </c>
      <c r="B7869" s="1" t="s">
        <v>987</v>
      </c>
      <c r="C7869" s="1">
        <v>6378504.0</v>
      </c>
      <c r="D7869" s="1" t="s">
        <v>14</v>
      </c>
      <c r="E7869" s="1">
        <v>24.0</v>
      </c>
      <c r="F7869" s="1" t="s">
        <v>7882</v>
      </c>
      <c r="G7869" s="1">
        <v>-0.0590606392475</v>
      </c>
    </row>
    <row r="7870" ht="15.75" customHeight="1">
      <c r="A7870" s="1" t="str">
        <f t="shared" si="663"/>
        <v>MED10</v>
      </c>
      <c r="B7870" s="1" t="s">
        <v>987</v>
      </c>
      <c r="C7870" s="1">
        <v>6378411.0</v>
      </c>
      <c r="D7870" s="1" t="s">
        <v>8</v>
      </c>
      <c r="E7870" s="1">
        <v>22.0</v>
      </c>
      <c r="F7870" s="1" t="s">
        <v>7883</v>
      </c>
      <c r="G7870" s="1">
        <v>0.980831040739</v>
      </c>
    </row>
    <row r="7871" ht="15.75" customHeight="1">
      <c r="A7871" s="1" t="str">
        <f t="shared" si="663"/>
        <v>MED10</v>
      </c>
      <c r="B7871" s="1" t="s">
        <v>987</v>
      </c>
      <c r="C7871" s="1">
        <v>6378536.0</v>
      </c>
      <c r="D7871" s="1" t="s">
        <v>8</v>
      </c>
      <c r="E7871" s="1">
        <v>24.0</v>
      </c>
      <c r="F7871" s="1" t="s">
        <v>7884</v>
      </c>
      <c r="G7871" s="1">
        <v>0.355175795318</v>
      </c>
    </row>
    <row r="7872" ht="15.75" customHeight="1">
      <c r="A7872" s="1" t="str">
        <f t="shared" si="663"/>
        <v>MED10</v>
      </c>
      <c r="B7872" s="1" t="s">
        <v>987</v>
      </c>
      <c r="C7872" s="1">
        <v>6378568.0</v>
      </c>
      <c r="D7872" s="1" t="s">
        <v>8</v>
      </c>
      <c r="E7872" s="1">
        <v>22.0</v>
      </c>
      <c r="F7872" s="1" t="s">
        <v>7885</v>
      </c>
      <c r="G7872" s="1">
        <v>1.09331046179</v>
      </c>
    </row>
    <row r="7873" ht="15.75" customHeight="1">
      <c r="A7873" s="1" t="str">
        <f t="shared" si="663"/>
        <v>MED10</v>
      </c>
      <c r="B7873" s="1" t="s">
        <v>987</v>
      </c>
      <c r="C7873" s="1">
        <v>6378652.0</v>
      </c>
      <c r="D7873" s="1" t="s">
        <v>8</v>
      </c>
      <c r="E7873" s="1">
        <v>24.0</v>
      </c>
      <c r="F7873" s="1" t="s">
        <v>7886</v>
      </c>
      <c r="G7873" s="1">
        <v>0.381498944366</v>
      </c>
    </row>
    <row r="7874" ht="15.75" customHeight="1">
      <c r="A7874" s="1" t="str">
        <f t="shared" si="663"/>
        <v>MED10</v>
      </c>
      <c r="B7874" s="1" t="s">
        <v>987</v>
      </c>
      <c r="C7874" s="1">
        <v>6378598.0</v>
      </c>
      <c r="D7874" s="1" t="s">
        <v>8</v>
      </c>
      <c r="E7874" s="1">
        <v>24.0</v>
      </c>
      <c r="F7874" s="1" t="s">
        <v>7887</v>
      </c>
      <c r="G7874" s="1">
        <v>0.0496766736888</v>
      </c>
    </row>
    <row r="7875" ht="15.75" customHeight="1">
      <c r="A7875" s="1" t="str">
        <f t="shared" si="663"/>
        <v>MED10</v>
      </c>
      <c r="B7875" s="1" t="s">
        <v>987</v>
      </c>
      <c r="C7875" s="1">
        <v>6378639.0</v>
      </c>
      <c r="D7875" s="1" t="s">
        <v>8</v>
      </c>
      <c r="E7875" s="1">
        <v>23.0</v>
      </c>
      <c r="F7875" s="1" t="s">
        <v>7888</v>
      </c>
      <c r="G7875" s="1">
        <v>0.925858497468</v>
      </c>
    </row>
    <row r="7876" ht="15.75" customHeight="1">
      <c r="A7876" s="1" t="str">
        <f t="shared" si="663"/>
        <v>MED10</v>
      </c>
      <c r="B7876" s="1" t="s">
        <v>987</v>
      </c>
      <c r="C7876" s="1">
        <v>6378708.0</v>
      </c>
      <c r="D7876" s="1" t="s">
        <v>14</v>
      </c>
      <c r="E7876" s="1">
        <v>24.0</v>
      </c>
      <c r="F7876" s="1" t="s">
        <v>7889</v>
      </c>
      <c r="G7876" s="1">
        <v>0.0679509773992</v>
      </c>
    </row>
    <row r="7877" ht="15.75" customHeight="1">
      <c r="A7877" s="1" t="str">
        <f t="shared" si="663"/>
        <v>MED10</v>
      </c>
      <c r="B7877" s="1" t="s">
        <v>987</v>
      </c>
      <c r="C7877" s="1">
        <v>6378735.0</v>
      </c>
      <c r="D7877" s="1" t="s">
        <v>14</v>
      </c>
      <c r="E7877" s="1">
        <v>24.0</v>
      </c>
      <c r="F7877" s="1" t="s">
        <v>7890</v>
      </c>
      <c r="G7877" s="1">
        <v>0.0341952190055</v>
      </c>
    </row>
    <row r="7878" ht="15.75" customHeight="1">
      <c r="A7878" s="1" t="str">
        <f t="shared" si="663"/>
        <v>MED10</v>
      </c>
      <c r="B7878" s="1" t="s">
        <v>987</v>
      </c>
      <c r="C7878" s="1">
        <v>6378755.0</v>
      </c>
      <c r="D7878" s="1" t="s">
        <v>14</v>
      </c>
      <c r="E7878" s="1">
        <v>24.0</v>
      </c>
      <c r="F7878" s="1" t="s">
        <v>7891</v>
      </c>
      <c r="G7878" s="1">
        <v>0.0809886545645</v>
      </c>
    </row>
    <row r="7879" ht="15.75" customHeight="1">
      <c r="A7879" s="1" t="str">
        <f t="shared" ref="A7879:A7888" si="664">"MED11"</f>
        <v>MED11</v>
      </c>
      <c r="B7879" s="1" t="s">
        <v>39</v>
      </c>
      <c r="C7879" s="1">
        <v>4634896.0</v>
      </c>
      <c r="D7879" s="1" t="s">
        <v>14</v>
      </c>
      <c r="E7879" s="1">
        <v>24.0</v>
      </c>
      <c r="F7879" s="1" t="s">
        <v>7892</v>
      </c>
      <c r="G7879" s="1">
        <v>0.203993501939</v>
      </c>
    </row>
    <row r="7880" ht="15.75" customHeight="1">
      <c r="A7880" s="1" t="str">
        <f t="shared" si="664"/>
        <v>MED11</v>
      </c>
      <c r="B7880" s="1" t="s">
        <v>39</v>
      </c>
      <c r="C7880" s="1">
        <v>4634713.0</v>
      </c>
      <c r="D7880" s="1" t="s">
        <v>8</v>
      </c>
      <c r="E7880" s="1">
        <v>24.0</v>
      </c>
      <c r="F7880" s="1" t="s">
        <v>7893</v>
      </c>
      <c r="G7880" s="1">
        <v>-0.029343561366</v>
      </c>
    </row>
    <row r="7881" ht="15.75" customHeight="1">
      <c r="A7881" s="1" t="str">
        <f t="shared" si="664"/>
        <v>MED11</v>
      </c>
      <c r="B7881" s="1" t="s">
        <v>39</v>
      </c>
      <c r="C7881" s="1">
        <v>4634772.0</v>
      </c>
      <c r="D7881" s="1" t="s">
        <v>8</v>
      </c>
      <c r="E7881" s="1">
        <v>24.0</v>
      </c>
      <c r="F7881" s="1" t="s">
        <v>7894</v>
      </c>
      <c r="G7881" s="1">
        <v>0.522801309634</v>
      </c>
    </row>
    <row r="7882" ht="15.75" customHeight="1">
      <c r="A7882" s="1" t="str">
        <f t="shared" si="664"/>
        <v>MED11</v>
      </c>
      <c r="B7882" s="1" t="s">
        <v>39</v>
      </c>
      <c r="C7882" s="1">
        <v>4634798.0</v>
      </c>
      <c r="D7882" s="1" t="s">
        <v>8</v>
      </c>
      <c r="E7882" s="1">
        <v>24.0</v>
      </c>
      <c r="F7882" s="1" t="s">
        <v>7895</v>
      </c>
      <c r="G7882" s="1">
        <v>0.00533534669898</v>
      </c>
    </row>
    <row r="7883" ht="15.75" customHeight="1">
      <c r="A7883" s="1" t="str">
        <f t="shared" si="664"/>
        <v>MED11</v>
      </c>
      <c r="B7883" s="1" t="s">
        <v>39</v>
      </c>
      <c r="C7883" s="1">
        <v>4634751.0</v>
      </c>
      <c r="D7883" s="1" t="s">
        <v>14</v>
      </c>
      <c r="E7883" s="1">
        <v>24.0</v>
      </c>
      <c r="F7883" s="1" t="s">
        <v>7896</v>
      </c>
      <c r="G7883" s="1">
        <v>0.902183980893</v>
      </c>
    </row>
    <row r="7884" ht="15.75" customHeight="1">
      <c r="A7884" s="1" t="str">
        <f t="shared" si="664"/>
        <v>MED11</v>
      </c>
      <c r="B7884" s="1" t="s">
        <v>39</v>
      </c>
      <c r="C7884" s="1">
        <v>4634763.0</v>
      </c>
      <c r="D7884" s="1" t="s">
        <v>14</v>
      </c>
      <c r="E7884" s="1">
        <v>24.0</v>
      </c>
      <c r="F7884" s="1" t="s">
        <v>7897</v>
      </c>
      <c r="G7884" s="1">
        <v>1.51956119725</v>
      </c>
    </row>
    <row r="7885" ht="15.75" customHeight="1">
      <c r="A7885" s="1" t="str">
        <f t="shared" si="664"/>
        <v>MED11</v>
      </c>
      <c r="B7885" s="1" t="s">
        <v>39</v>
      </c>
      <c r="C7885" s="1">
        <v>4634841.0</v>
      </c>
      <c r="D7885" s="1" t="s">
        <v>14</v>
      </c>
      <c r="E7885" s="1">
        <v>24.0</v>
      </c>
      <c r="F7885" s="1" t="s">
        <v>7898</v>
      </c>
      <c r="G7885" s="1">
        <v>-0.0166257895313</v>
      </c>
    </row>
    <row r="7886" ht="15.75" customHeight="1">
      <c r="A7886" s="1" t="str">
        <f t="shared" si="664"/>
        <v>MED11</v>
      </c>
      <c r="B7886" s="1" t="s">
        <v>39</v>
      </c>
      <c r="C7886" s="1">
        <v>4634915.0</v>
      </c>
      <c r="D7886" s="1" t="s">
        <v>14</v>
      </c>
      <c r="E7886" s="1">
        <v>23.0</v>
      </c>
      <c r="F7886" s="1" t="s">
        <v>7899</v>
      </c>
      <c r="G7886" s="1">
        <v>0.492504506828</v>
      </c>
    </row>
    <row r="7887" ht="15.75" customHeight="1">
      <c r="A7887" s="1" t="str">
        <f t="shared" si="664"/>
        <v>MED11</v>
      </c>
      <c r="B7887" s="1" t="s">
        <v>39</v>
      </c>
      <c r="C7887" s="1">
        <v>4634925.0</v>
      </c>
      <c r="D7887" s="1" t="s">
        <v>14</v>
      </c>
      <c r="E7887" s="1">
        <v>24.0</v>
      </c>
      <c r="F7887" s="1" t="s">
        <v>7900</v>
      </c>
      <c r="G7887" s="1">
        <v>0.578254821855</v>
      </c>
    </row>
    <row r="7888" ht="15.75" customHeight="1">
      <c r="A7888" s="1" t="str">
        <f t="shared" si="664"/>
        <v>MED11</v>
      </c>
      <c r="B7888" s="1" t="s">
        <v>39</v>
      </c>
      <c r="C7888" s="1">
        <v>4634994.0</v>
      </c>
      <c r="D7888" s="1" t="s">
        <v>14</v>
      </c>
      <c r="E7888" s="1">
        <v>24.0</v>
      </c>
      <c r="F7888" s="1" t="s">
        <v>7901</v>
      </c>
      <c r="G7888" s="1">
        <v>0.0759681756945</v>
      </c>
    </row>
    <row r="7889" ht="15.75" customHeight="1">
      <c r="A7889" s="1" t="str">
        <f t="shared" ref="A7889:A7904" si="665">"MED12"</f>
        <v>MED12</v>
      </c>
      <c r="B7889" s="1" t="s">
        <v>50</v>
      </c>
      <c r="C7889" s="1">
        <v>7.0338541E7</v>
      </c>
      <c r="D7889" s="1" t="s">
        <v>8</v>
      </c>
      <c r="E7889" s="1">
        <v>23.0</v>
      </c>
      <c r="F7889" s="1" t="s">
        <v>7902</v>
      </c>
      <c r="G7889" s="1">
        <v>0.914483092796</v>
      </c>
    </row>
    <row r="7890" ht="15.75" customHeight="1">
      <c r="A7890" s="1" t="str">
        <f t="shared" si="665"/>
        <v>MED12</v>
      </c>
      <c r="B7890" s="1" t="s">
        <v>50</v>
      </c>
      <c r="C7890" s="1">
        <v>7.0338668E7</v>
      </c>
      <c r="D7890" s="1" t="s">
        <v>8</v>
      </c>
      <c r="E7890" s="1">
        <v>23.0</v>
      </c>
      <c r="F7890" s="1" t="s">
        <v>7903</v>
      </c>
      <c r="G7890" s="1">
        <v>0.617816800477</v>
      </c>
    </row>
    <row r="7891" ht="15.75" customHeight="1">
      <c r="A7891" s="1" t="str">
        <f t="shared" si="665"/>
        <v>MED12</v>
      </c>
      <c r="B7891" s="1" t="s">
        <v>50</v>
      </c>
      <c r="C7891" s="1">
        <v>7.0338593E7</v>
      </c>
      <c r="D7891" s="1" t="s">
        <v>14</v>
      </c>
      <c r="E7891" s="1">
        <v>22.0</v>
      </c>
      <c r="F7891" s="1" t="s">
        <v>7904</v>
      </c>
      <c r="G7891" s="1">
        <v>0.978616884466</v>
      </c>
    </row>
    <row r="7892" ht="15.75" customHeight="1">
      <c r="A7892" s="1" t="str">
        <f t="shared" si="665"/>
        <v>MED12</v>
      </c>
      <c r="B7892" s="1" t="s">
        <v>50</v>
      </c>
      <c r="C7892" s="1">
        <v>7.0338661E7</v>
      </c>
      <c r="D7892" s="1" t="s">
        <v>14</v>
      </c>
      <c r="E7892" s="1">
        <v>24.0</v>
      </c>
      <c r="F7892" s="1" t="s">
        <v>7905</v>
      </c>
      <c r="G7892" s="1">
        <v>0.00871977785154</v>
      </c>
    </row>
    <row r="7893" ht="15.75" customHeight="1">
      <c r="A7893" s="1" t="str">
        <f t="shared" si="665"/>
        <v>MED12</v>
      </c>
      <c r="B7893" s="1" t="s">
        <v>50</v>
      </c>
      <c r="C7893" s="1">
        <v>7.0338639E7</v>
      </c>
      <c r="D7893" s="1" t="s">
        <v>14</v>
      </c>
      <c r="E7893" s="1">
        <v>24.0</v>
      </c>
      <c r="F7893" s="1" t="s">
        <v>7906</v>
      </c>
      <c r="G7893" s="1">
        <v>0.868255279017</v>
      </c>
    </row>
    <row r="7894" ht="15.75" customHeight="1">
      <c r="A7894" s="1" t="str">
        <f t="shared" si="665"/>
        <v>MED12</v>
      </c>
      <c r="B7894" s="1" t="s">
        <v>50</v>
      </c>
      <c r="C7894" s="1">
        <v>7.0338685E7</v>
      </c>
      <c r="D7894" s="1" t="s">
        <v>14</v>
      </c>
      <c r="E7894" s="1">
        <v>23.0</v>
      </c>
      <c r="F7894" s="1" t="s">
        <v>7907</v>
      </c>
      <c r="G7894" s="1">
        <v>0.476938033073</v>
      </c>
    </row>
    <row r="7895" ht="15.75" customHeight="1">
      <c r="A7895" s="1" t="str">
        <f t="shared" si="665"/>
        <v>MED12</v>
      </c>
      <c r="B7895" s="1" t="s">
        <v>50</v>
      </c>
      <c r="C7895" s="1">
        <v>7.0338599E7</v>
      </c>
      <c r="D7895" s="1" t="s">
        <v>14</v>
      </c>
      <c r="E7895" s="1">
        <v>22.0</v>
      </c>
      <c r="F7895" s="1" t="s">
        <v>7908</v>
      </c>
      <c r="G7895" s="1">
        <v>-0.020983866681</v>
      </c>
    </row>
    <row r="7896" ht="15.75" customHeight="1">
      <c r="A7896" s="1" t="str">
        <f t="shared" si="665"/>
        <v>MED12</v>
      </c>
      <c r="B7896" s="1" t="s">
        <v>50</v>
      </c>
      <c r="C7896" s="1">
        <v>7.0338639E7</v>
      </c>
      <c r="D7896" s="1" t="s">
        <v>14</v>
      </c>
      <c r="E7896" s="1">
        <v>23.0</v>
      </c>
      <c r="F7896" s="1" t="s">
        <v>7909</v>
      </c>
      <c r="G7896" s="1">
        <v>1.04416195412</v>
      </c>
    </row>
    <row r="7897" ht="15.75" customHeight="1">
      <c r="A7897" s="1" t="str">
        <f t="shared" si="665"/>
        <v>MED12</v>
      </c>
      <c r="B7897" s="1" t="s">
        <v>50</v>
      </c>
      <c r="C7897" s="1">
        <v>7.0338685E7</v>
      </c>
      <c r="D7897" s="1" t="s">
        <v>14</v>
      </c>
      <c r="E7897" s="1">
        <v>24.0</v>
      </c>
      <c r="F7897" s="1" t="s">
        <v>7910</v>
      </c>
      <c r="G7897" s="1">
        <v>0.470077553736</v>
      </c>
    </row>
    <row r="7898" ht="15.75" customHeight="1">
      <c r="A7898" s="1" t="str">
        <f t="shared" si="665"/>
        <v>MED12</v>
      </c>
      <c r="B7898" s="1" t="s">
        <v>50</v>
      </c>
      <c r="C7898" s="1">
        <v>7.033861E7</v>
      </c>
      <c r="D7898" s="1" t="s">
        <v>14</v>
      </c>
      <c r="E7898" s="1">
        <v>24.0</v>
      </c>
      <c r="F7898" s="1" t="s">
        <v>7911</v>
      </c>
      <c r="G7898" s="1">
        <v>0.621001739922</v>
      </c>
    </row>
    <row r="7899" ht="15.75" customHeight="1">
      <c r="A7899" s="1" t="str">
        <f t="shared" si="665"/>
        <v>MED12</v>
      </c>
      <c r="B7899" s="1" t="s">
        <v>50</v>
      </c>
      <c r="C7899" s="1">
        <v>7.0338541E7</v>
      </c>
      <c r="D7899" s="1" t="s">
        <v>8</v>
      </c>
      <c r="E7899" s="1">
        <v>24.0</v>
      </c>
      <c r="F7899" s="1" t="s">
        <v>7912</v>
      </c>
      <c r="G7899" s="1">
        <v>0.81229972106</v>
      </c>
    </row>
    <row r="7900" ht="15.75" customHeight="1">
      <c r="A7900" s="1" t="str">
        <f t="shared" si="665"/>
        <v>MED12</v>
      </c>
      <c r="B7900" s="1" t="s">
        <v>50</v>
      </c>
      <c r="C7900" s="1">
        <v>7.0338547E7</v>
      </c>
      <c r="D7900" s="1" t="s">
        <v>8</v>
      </c>
      <c r="E7900" s="1">
        <v>24.0</v>
      </c>
      <c r="F7900" s="1" t="s">
        <v>7913</v>
      </c>
      <c r="G7900" s="1">
        <v>0.977221161416</v>
      </c>
    </row>
    <row r="7901" ht="15.75" customHeight="1">
      <c r="A7901" s="1" t="str">
        <f t="shared" si="665"/>
        <v>MED12</v>
      </c>
      <c r="B7901" s="1" t="s">
        <v>50</v>
      </c>
      <c r="C7901" s="1">
        <v>7.0338569E7</v>
      </c>
      <c r="D7901" s="1" t="s">
        <v>8</v>
      </c>
      <c r="E7901" s="1">
        <v>23.0</v>
      </c>
      <c r="F7901" s="1" t="s">
        <v>7914</v>
      </c>
      <c r="G7901" s="1">
        <v>0.969329138976</v>
      </c>
    </row>
    <row r="7902" ht="15.75" customHeight="1">
      <c r="A7902" s="1" t="str">
        <f t="shared" si="665"/>
        <v>MED12</v>
      </c>
      <c r="B7902" s="1" t="s">
        <v>50</v>
      </c>
      <c r="C7902" s="1">
        <v>7.0338667E7</v>
      </c>
      <c r="D7902" s="1" t="s">
        <v>8</v>
      </c>
      <c r="E7902" s="1">
        <v>24.0</v>
      </c>
      <c r="F7902" s="1" t="s">
        <v>7915</v>
      </c>
      <c r="G7902" s="1">
        <v>0.394839288292</v>
      </c>
    </row>
    <row r="7903" ht="15.75" customHeight="1">
      <c r="A7903" s="1" t="str">
        <f t="shared" si="665"/>
        <v>MED12</v>
      </c>
      <c r="B7903" s="1" t="s">
        <v>50</v>
      </c>
      <c r="C7903" s="1">
        <v>7.0338617E7</v>
      </c>
      <c r="D7903" s="1" t="s">
        <v>14</v>
      </c>
      <c r="E7903" s="1">
        <v>24.0</v>
      </c>
      <c r="F7903" s="1" t="s">
        <v>7916</v>
      </c>
      <c r="G7903" s="1">
        <v>-0.00664969174503</v>
      </c>
    </row>
    <row r="7904" ht="15.75" customHeight="1">
      <c r="A7904" s="1" t="str">
        <f t="shared" si="665"/>
        <v>MED12</v>
      </c>
      <c r="B7904" s="1" t="s">
        <v>50</v>
      </c>
      <c r="C7904" s="1">
        <v>7.0338598E7</v>
      </c>
      <c r="D7904" s="1" t="s">
        <v>14</v>
      </c>
      <c r="E7904" s="1">
        <v>23.0</v>
      </c>
      <c r="F7904" s="1" t="s">
        <v>7917</v>
      </c>
      <c r="G7904" s="1">
        <v>0.0429389651128</v>
      </c>
    </row>
    <row r="7905" ht="15.75" customHeight="1">
      <c r="A7905" s="1" t="str">
        <f t="shared" ref="A7905:A7914" si="666">"MED14"</f>
        <v>MED14</v>
      </c>
      <c r="B7905" s="1" t="s">
        <v>50</v>
      </c>
      <c r="C7905" s="1">
        <v>4.0594779E7</v>
      </c>
      <c r="D7905" s="1" t="s">
        <v>14</v>
      </c>
      <c r="E7905" s="1">
        <v>24.0</v>
      </c>
      <c r="F7905" s="1" t="s">
        <v>7918</v>
      </c>
      <c r="G7905" s="1">
        <v>0.456964313522</v>
      </c>
    </row>
    <row r="7906" ht="15.75" customHeight="1">
      <c r="A7906" s="1" t="str">
        <f t="shared" si="666"/>
        <v>MED14</v>
      </c>
      <c r="B7906" s="1" t="s">
        <v>50</v>
      </c>
      <c r="C7906" s="1">
        <v>4.0594752E7</v>
      </c>
      <c r="D7906" s="1" t="s">
        <v>14</v>
      </c>
      <c r="E7906" s="1">
        <v>24.0</v>
      </c>
      <c r="F7906" s="1" t="s">
        <v>7919</v>
      </c>
      <c r="G7906" s="1">
        <v>0.976361583106</v>
      </c>
    </row>
    <row r="7907" ht="15.75" customHeight="1">
      <c r="A7907" s="1" t="str">
        <f t="shared" si="666"/>
        <v>MED14</v>
      </c>
      <c r="B7907" s="1" t="s">
        <v>50</v>
      </c>
      <c r="C7907" s="1">
        <v>4.059468E7</v>
      </c>
      <c r="D7907" s="1" t="s">
        <v>14</v>
      </c>
      <c r="E7907" s="1">
        <v>24.0</v>
      </c>
      <c r="F7907" s="1" t="s">
        <v>7920</v>
      </c>
      <c r="G7907" s="1">
        <v>0.803570906683</v>
      </c>
    </row>
    <row r="7908" ht="15.75" customHeight="1">
      <c r="A7908" s="1" t="str">
        <f t="shared" si="666"/>
        <v>MED14</v>
      </c>
      <c r="B7908" s="1" t="s">
        <v>50</v>
      </c>
      <c r="C7908" s="1">
        <v>4.0594705E7</v>
      </c>
      <c r="D7908" s="1" t="s">
        <v>14</v>
      </c>
      <c r="E7908" s="1">
        <v>22.0</v>
      </c>
      <c r="F7908" s="1" t="s">
        <v>7921</v>
      </c>
      <c r="G7908" s="1">
        <v>0.527626479362</v>
      </c>
    </row>
    <row r="7909" ht="15.75" customHeight="1">
      <c r="A7909" s="1" t="str">
        <f t="shared" si="666"/>
        <v>MED14</v>
      </c>
      <c r="B7909" s="1" t="s">
        <v>50</v>
      </c>
      <c r="C7909" s="1">
        <v>4.0594783E7</v>
      </c>
      <c r="D7909" s="1" t="s">
        <v>8</v>
      </c>
      <c r="E7909" s="1">
        <v>24.0</v>
      </c>
      <c r="F7909" s="1" t="s">
        <v>7922</v>
      </c>
      <c r="G7909" s="1">
        <v>1.22006751021</v>
      </c>
    </row>
    <row r="7910" ht="15.75" customHeight="1">
      <c r="A7910" s="1" t="str">
        <f t="shared" si="666"/>
        <v>MED14</v>
      </c>
      <c r="B7910" s="1" t="s">
        <v>50</v>
      </c>
      <c r="C7910" s="1">
        <v>4.0594768E7</v>
      </c>
      <c r="D7910" s="1" t="s">
        <v>8</v>
      </c>
      <c r="E7910" s="1">
        <v>24.0</v>
      </c>
      <c r="F7910" s="1" t="s">
        <v>7923</v>
      </c>
      <c r="G7910" s="1">
        <v>0.289600138911</v>
      </c>
    </row>
    <row r="7911" ht="15.75" customHeight="1">
      <c r="A7911" s="1" t="str">
        <f t="shared" si="666"/>
        <v>MED14</v>
      </c>
      <c r="B7911" s="1" t="s">
        <v>50</v>
      </c>
      <c r="C7911" s="1">
        <v>4.0594738E7</v>
      </c>
      <c r="D7911" s="1" t="s">
        <v>8</v>
      </c>
      <c r="E7911" s="1">
        <v>23.0</v>
      </c>
      <c r="F7911" s="1" t="s">
        <v>7924</v>
      </c>
      <c r="G7911" s="1">
        <v>0.590061250256</v>
      </c>
    </row>
    <row r="7912" ht="15.75" customHeight="1">
      <c r="A7912" s="1" t="str">
        <f t="shared" si="666"/>
        <v>MED14</v>
      </c>
      <c r="B7912" s="1" t="s">
        <v>50</v>
      </c>
      <c r="C7912" s="1">
        <v>4.059462E7</v>
      </c>
      <c r="D7912" s="1" t="s">
        <v>8</v>
      </c>
      <c r="E7912" s="1">
        <v>24.0</v>
      </c>
      <c r="F7912" s="1" t="s">
        <v>7925</v>
      </c>
      <c r="G7912" s="1">
        <v>0.0294524833275</v>
      </c>
    </row>
    <row r="7913" ht="15.75" customHeight="1">
      <c r="A7913" s="1" t="str">
        <f t="shared" si="666"/>
        <v>MED14</v>
      </c>
      <c r="B7913" s="1" t="s">
        <v>50</v>
      </c>
      <c r="C7913" s="1">
        <v>4.0594514E7</v>
      </c>
      <c r="D7913" s="1" t="s">
        <v>8</v>
      </c>
      <c r="E7913" s="1">
        <v>24.0</v>
      </c>
      <c r="F7913" s="1" t="s">
        <v>7926</v>
      </c>
      <c r="G7913" s="1">
        <v>0.0372849807444</v>
      </c>
    </row>
    <row r="7914" ht="15.75" customHeight="1">
      <c r="A7914" s="1" t="str">
        <f t="shared" si="666"/>
        <v>MED14</v>
      </c>
      <c r="B7914" s="1" t="s">
        <v>50</v>
      </c>
      <c r="C7914" s="1">
        <v>4.0594747E7</v>
      </c>
      <c r="D7914" s="1" t="s">
        <v>14</v>
      </c>
      <c r="E7914" s="1">
        <v>24.0</v>
      </c>
      <c r="F7914" s="1" t="s">
        <v>7927</v>
      </c>
      <c r="G7914" s="1">
        <v>0.737791238544</v>
      </c>
    </row>
    <row r="7915" ht="15.75" customHeight="1">
      <c r="A7915" s="1" t="str">
        <f t="shared" ref="A7915:A7934" si="667">"MED16"</f>
        <v>MED16</v>
      </c>
      <c r="B7915" s="1" t="s">
        <v>277</v>
      </c>
      <c r="C7915" s="1">
        <v>893146.0</v>
      </c>
      <c r="D7915" s="1" t="s">
        <v>14</v>
      </c>
      <c r="E7915" s="1">
        <v>24.0</v>
      </c>
      <c r="F7915" s="1" t="s">
        <v>7928</v>
      </c>
      <c r="G7915" s="1">
        <v>-0.112682251715</v>
      </c>
    </row>
    <row r="7916" ht="15.75" customHeight="1">
      <c r="A7916" s="1" t="str">
        <f t="shared" si="667"/>
        <v>MED16</v>
      </c>
      <c r="B7916" s="1" t="s">
        <v>277</v>
      </c>
      <c r="C7916" s="1">
        <v>893113.0</v>
      </c>
      <c r="D7916" s="1" t="s">
        <v>14</v>
      </c>
      <c r="E7916" s="1">
        <v>23.0</v>
      </c>
      <c r="F7916" s="1" t="s">
        <v>7929</v>
      </c>
      <c r="G7916" s="1">
        <v>0.546442073273</v>
      </c>
    </row>
    <row r="7917" ht="15.75" customHeight="1">
      <c r="A7917" s="1" t="str">
        <f t="shared" si="667"/>
        <v>MED16</v>
      </c>
      <c r="B7917" s="1" t="s">
        <v>277</v>
      </c>
      <c r="C7917" s="1">
        <v>893062.0</v>
      </c>
      <c r="D7917" s="1" t="s">
        <v>14</v>
      </c>
      <c r="E7917" s="1">
        <v>22.0</v>
      </c>
      <c r="F7917" s="1" t="s">
        <v>7930</v>
      </c>
      <c r="G7917" s="1">
        <v>0.0646732209606</v>
      </c>
    </row>
    <row r="7918" ht="15.75" customHeight="1">
      <c r="A7918" s="1" t="str">
        <f t="shared" si="667"/>
        <v>MED16</v>
      </c>
      <c r="B7918" s="1" t="s">
        <v>277</v>
      </c>
      <c r="C7918" s="1">
        <v>891135.0</v>
      </c>
      <c r="D7918" s="1" t="s">
        <v>14</v>
      </c>
      <c r="E7918" s="1">
        <v>24.0</v>
      </c>
      <c r="F7918" s="1" t="s">
        <v>7931</v>
      </c>
      <c r="G7918" s="1">
        <v>0.00777317562521</v>
      </c>
    </row>
    <row r="7919" ht="15.75" customHeight="1">
      <c r="A7919" s="1" t="str">
        <f t="shared" si="667"/>
        <v>MED16</v>
      </c>
      <c r="B7919" s="1" t="s">
        <v>277</v>
      </c>
      <c r="C7919" s="1">
        <v>891024.0</v>
      </c>
      <c r="D7919" s="1" t="s">
        <v>14</v>
      </c>
      <c r="E7919" s="1">
        <v>24.0</v>
      </c>
      <c r="F7919" s="1" t="s">
        <v>7932</v>
      </c>
      <c r="G7919" s="1">
        <v>0.0660621351927</v>
      </c>
    </row>
    <row r="7920" ht="15.75" customHeight="1">
      <c r="A7920" s="1" t="str">
        <f t="shared" si="667"/>
        <v>MED16</v>
      </c>
      <c r="B7920" s="1" t="s">
        <v>277</v>
      </c>
      <c r="C7920" s="1">
        <v>891018.0</v>
      </c>
      <c r="D7920" s="1" t="s">
        <v>14</v>
      </c>
      <c r="E7920" s="1">
        <v>23.0</v>
      </c>
      <c r="F7920" s="1" t="s">
        <v>7933</v>
      </c>
      <c r="G7920" s="1">
        <v>0.0269512957315</v>
      </c>
    </row>
    <row r="7921" ht="15.75" customHeight="1">
      <c r="A7921" s="1" t="str">
        <f t="shared" si="667"/>
        <v>MED16</v>
      </c>
      <c r="B7921" s="1" t="s">
        <v>277</v>
      </c>
      <c r="C7921" s="1">
        <v>891012.0</v>
      </c>
      <c r="D7921" s="1" t="s">
        <v>14</v>
      </c>
      <c r="E7921" s="1">
        <v>23.0</v>
      </c>
      <c r="F7921" s="1" t="s">
        <v>7934</v>
      </c>
      <c r="G7921" s="1">
        <v>0.00757373404721</v>
      </c>
    </row>
    <row r="7922" ht="15.75" customHeight="1">
      <c r="A7922" s="1" t="str">
        <f t="shared" si="667"/>
        <v>MED16</v>
      </c>
      <c r="B7922" s="1" t="s">
        <v>277</v>
      </c>
      <c r="C7922" s="1">
        <v>890938.0</v>
      </c>
      <c r="D7922" s="1" t="s">
        <v>14</v>
      </c>
      <c r="E7922" s="1">
        <v>24.0</v>
      </c>
      <c r="F7922" s="1" t="s">
        <v>7935</v>
      </c>
      <c r="G7922" s="1">
        <v>-0.219811667508</v>
      </c>
    </row>
    <row r="7923" ht="15.75" customHeight="1">
      <c r="A7923" s="1" t="str">
        <f t="shared" si="667"/>
        <v>MED16</v>
      </c>
      <c r="B7923" s="1" t="s">
        <v>277</v>
      </c>
      <c r="C7923" s="1">
        <v>890928.0</v>
      </c>
      <c r="D7923" s="1" t="s">
        <v>14</v>
      </c>
      <c r="E7923" s="1">
        <v>24.0</v>
      </c>
      <c r="F7923" s="1" t="s">
        <v>7936</v>
      </c>
      <c r="G7923" s="1">
        <v>0.0706981632462</v>
      </c>
    </row>
    <row r="7924" ht="15.75" customHeight="1">
      <c r="A7924" s="1" t="str">
        <f t="shared" si="667"/>
        <v>MED16</v>
      </c>
      <c r="B7924" s="1" t="s">
        <v>277</v>
      </c>
      <c r="C7924" s="1">
        <v>890913.0</v>
      </c>
      <c r="D7924" s="1" t="s">
        <v>14</v>
      </c>
      <c r="E7924" s="1">
        <v>24.0</v>
      </c>
      <c r="F7924" s="1" t="s">
        <v>7937</v>
      </c>
      <c r="G7924" s="1">
        <v>0.0164187802592</v>
      </c>
    </row>
    <row r="7925" ht="15.75" customHeight="1">
      <c r="A7925" s="1" t="str">
        <f t="shared" si="667"/>
        <v>MED16</v>
      </c>
      <c r="B7925" s="1" t="s">
        <v>277</v>
      </c>
      <c r="C7925" s="1">
        <v>893201.0</v>
      </c>
      <c r="D7925" s="1" t="s">
        <v>8</v>
      </c>
      <c r="E7925" s="1">
        <v>24.0</v>
      </c>
      <c r="F7925" s="1" t="s">
        <v>7938</v>
      </c>
      <c r="G7925" s="1">
        <v>1.05024937722</v>
      </c>
    </row>
    <row r="7926" ht="15.75" customHeight="1">
      <c r="A7926" s="1" t="str">
        <f t="shared" si="667"/>
        <v>MED16</v>
      </c>
      <c r="B7926" s="1" t="s">
        <v>277</v>
      </c>
      <c r="C7926" s="1">
        <v>893155.0</v>
      </c>
      <c r="D7926" s="1" t="s">
        <v>8</v>
      </c>
      <c r="E7926" s="1">
        <v>24.0</v>
      </c>
      <c r="F7926" s="1" t="s">
        <v>7939</v>
      </c>
      <c r="G7926" s="1">
        <v>1.16517236264</v>
      </c>
    </row>
    <row r="7927" ht="15.75" customHeight="1">
      <c r="A7927" s="1" t="str">
        <f t="shared" si="667"/>
        <v>MED16</v>
      </c>
      <c r="B7927" s="1" t="s">
        <v>277</v>
      </c>
      <c r="C7927" s="1">
        <v>893133.0</v>
      </c>
      <c r="D7927" s="1" t="s">
        <v>8</v>
      </c>
      <c r="E7927" s="1">
        <v>23.0</v>
      </c>
      <c r="F7927" s="1" t="s">
        <v>7940</v>
      </c>
      <c r="G7927" s="1">
        <v>0.784578260139</v>
      </c>
    </row>
    <row r="7928" ht="15.75" customHeight="1">
      <c r="A7928" s="1" t="str">
        <f t="shared" si="667"/>
        <v>MED16</v>
      </c>
      <c r="B7928" s="1" t="s">
        <v>277</v>
      </c>
      <c r="C7928" s="1">
        <v>893084.0</v>
      </c>
      <c r="D7928" s="1" t="s">
        <v>8</v>
      </c>
      <c r="E7928" s="1">
        <v>23.0</v>
      </c>
      <c r="F7928" s="1" t="s">
        <v>7941</v>
      </c>
      <c r="G7928" s="1">
        <v>0.139197703242</v>
      </c>
    </row>
    <row r="7929" ht="15.75" customHeight="1">
      <c r="A7929" s="1" t="str">
        <f t="shared" si="667"/>
        <v>MED16</v>
      </c>
      <c r="B7929" s="1" t="s">
        <v>277</v>
      </c>
      <c r="C7929" s="1">
        <v>893050.0</v>
      </c>
      <c r="D7929" s="1" t="s">
        <v>8</v>
      </c>
      <c r="E7929" s="1">
        <v>24.0</v>
      </c>
      <c r="F7929" s="1" t="s">
        <v>7942</v>
      </c>
      <c r="G7929" s="1">
        <v>-0.116636152894</v>
      </c>
    </row>
    <row r="7930" ht="15.75" customHeight="1">
      <c r="A7930" s="1" t="str">
        <f t="shared" si="667"/>
        <v>MED16</v>
      </c>
      <c r="B7930" s="1" t="s">
        <v>277</v>
      </c>
      <c r="C7930" s="1">
        <v>893010.0</v>
      </c>
      <c r="D7930" s="1" t="s">
        <v>8</v>
      </c>
      <c r="E7930" s="1">
        <v>24.0</v>
      </c>
      <c r="F7930" s="1" t="s">
        <v>7943</v>
      </c>
      <c r="G7930" s="1">
        <v>0.199760029279</v>
      </c>
    </row>
    <row r="7931" ht="15.75" customHeight="1">
      <c r="A7931" s="1" t="str">
        <f t="shared" si="667"/>
        <v>MED16</v>
      </c>
      <c r="B7931" s="1" t="s">
        <v>277</v>
      </c>
      <c r="C7931" s="1">
        <v>892996.0</v>
      </c>
      <c r="D7931" s="1" t="s">
        <v>8</v>
      </c>
      <c r="E7931" s="1">
        <v>23.0</v>
      </c>
      <c r="F7931" s="1" t="s">
        <v>7944</v>
      </c>
      <c r="G7931" s="1">
        <v>0.527343936948</v>
      </c>
    </row>
    <row r="7932" ht="15.75" customHeight="1">
      <c r="A7932" s="1" t="str">
        <f t="shared" si="667"/>
        <v>MED16</v>
      </c>
      <c r="B7932" s="1" t="s">
        <v>277</v>
      </c>
      <c r="C7932" s="1">
        <v>891106.0</v>
      </c>
      <c r="D7932" s="1" t="s">
        <v>8</v>
      </c>
      <c r="E7932" s="1">
        <v>23.0</v>
      </c>
      <c r="F7932" s="1" t="s">
        <v>7945</v>
      </c>
      <c r="G7932" s="1">
        <v>0.0231110502557</v>
      </c>
    </row>
    <row r="7933" ht="15.75" customHeight="1">
      <c r="A7933" s="1" t="str">
        <f t="shared" si="667"/>
        <v>MED16</v>
      </c>
      <c r="B7933" s="1" t="s">
        <v>277</v>
      </c>
      <c r="C7933" s="1">
        <v>890870.0</v>
      </c>
      <c r="D7933" s="1" t="s">
        <v>8</v>
      </c>
      <c r="E7933" s="1">
        <v>24.0</v>
      </c>
      <c r="F7933" s="1" t="s">
        <v>7946</v>
      </c>
      <c r="G7933" s="1">
        <v>0.0997006576592</v>
      </c>
    </row>
    <row r="7934" ht="15.75" customHeight="1">
      <c r="A7934" s="1" t="str">
        <f t="shared" si="667"/>
        <v>MED16</v>
      </c>
      <c r="B7934" s="1" t="s">
        <v>277</v>
      </c>
      <c r="C7934" s="1">
        <v>890988.0</v>
      </c>
      <c r="D7934" s="1" t="s">
        <v>14</v>
      </c>
      <c r="E7934" s="1">
        <v>24.0</v>
      </c>
      <c r="F7934" s="1" t="s">
        <v>7947</v>
      </c>
      <c r="G7934" s="1">
        <v>-0.0542161223959</v>
      </c>
    </row>
    <row r="7935" ht="15.75" customHeight="1">
      <c r="A7935" s="1" t="str">
        <f t="shared" ref="A7935:A7944" si="668">"MED17"</f>
        <v>MED17</v>
      </c>
      <c r="B7935" s="1" t="s">
        <v>328</v>
      </c>
      <c r="C7935" s="1">
        <v>9.3517686E7</v>
      </c>
      <c r="D7935" s="1" t="s">
        <v>14</v>
      </c>
      <c r="E7935" s="1">
        <v>24.0</v>
      </c>
      <c r="F7935" s="1" t="s">
        <v>7948</v>
      </c>
      <c r="G7935" s="1">
        <v>0.643965102394</v>
      </c>
    </row>
    <row r="7936" ht="15.75" customHeight="1">
      <c r="A7936" s="1" t="str">
        <f t="shared" si="668"/>
        <v>MED17</v>
      </c>
      <c r="B7936" s="1" t="s">
        <v>328</v>
      </c>
      <c r="C7936" s="1">
        <v>9.3517509E7</v>
      </c>
      <c r="D7936" s="1" t="s">
        <v>14</v>
      </c>
      <c r="E7936" s="1">
        <v>24.0</v>
      </c>
      <c r="F7936" s="1" t="s">
        <v>7949</v>
      </c>
      <c r="G7936" s="1">
        <v>0.961888842202</v>
      </c>
    </row>
    <row r="7937" ht="15.75" customHeight="1">
      <c r="A7937" s="1" t="str">
        <f t="shared" si="668"/>
        <v>MED17</v>
      </c>
      <c r="B7937" s="1" t="s">
        <v>328</v>
      </c>
      <c r="C7937" s="1">
        <v>9.3517557E7</v>
      </c>
      <c r="D7937" s="1" t="s">
        <v>14</v>
      </c>
      <c r="E7937" s="1">
        <v>22.0</v>
      </c>
      <c r="F7937" s="1" t="s">
        <v>7950</v>
      </c>
      <c r="G7937" s="1">
        <v>0.0916044548602</v>
      </c>
    </row>
    <row r="7938" ht="15.75" customHeight="1">
      <c r="A7938" s="1" t="str">
        <f t="shared" si="668"/>
        <v>MED17</v>
      </c>
      <c r="B7938" s="1" t="s">
        <v>328</v>
      </c>
      <c r="C7938" s="1">
        <v>9.3517421E7</v>
      </c>
      <c r="D7938" s="1" t="s">
        <v>14</v>
      </c>
      <c r="E7938" s="1">
        <v>23.0</v>
      </c>
      <c r="F7938" s="1" t="s">
        <v>7951</v>
      </c>
      <c r="G7938" s="1">
        <v>0.609336023375</v>
      </c>
    </row>
    <row r="7939" ht="15.75" customHeight="1">
      <c r="A7939" s="1" t="str">
        <f t="shared" si="668"/>
        <v>MED17</v>
      </c>
      <c r="B7939" s="1" t="s">
        <v>328</v>
      </c>
      <c r="C7939" s="1">
        <v>9.3517389E7</v>
      </c>
      <c r="D7939" s="1" t="s">
        <v>8</v>
      </c>
      <c r="E7939" s="1">
        <v>24.0</v>
      </c>
      <c r="F7939" s="1" t="s">
        <v>7952</v>
      </c>
      <c r="G7939" s="1">
        <v>-0.00918158641673</v>
      </c>
    </row>
    <row r="7940" ht="15.75" customHeight="1">
      <c r="A7940" s="1" t="str">
        <f t="shared" si="668"/>
        <v>MED17</v>
      </c>
      <c r="B7940" s="1" t="s">
        <v>328</v>
      </c>
      <c r="C7940" s="1">
        <v>9.351755E7</v>
      </c>
      <c r="D7940" s="1" t="s">
        <v>8</v>
      </c>
      <c r="E7940" s="1">
        <v>24.0</v>
      </c>
      <c r="F7940" s="1" t="s">
        <v>7953</v>
      </c>
      <c r="G7940" s="1">
        <v>0.983578307914</v>
      </c>
    </row>
    <row r="7941" ht="15.75" customHeight="1">
      <c r="A7941" s="1" t="str">
        <f t="shared" si="668"/>
        <v>MED17</v>
      </c>
      <c r="B7941" s="1" t="s">
        <v>328</v>
      </c>
      <c r="C7941" s="1">
        <v>9.3517594E7</v>
      </c>
      <c r="D7941" s="1" t="s">
        <v>8</v>
      </c>
      <c r="E7941" s="1">
        <v>24.0</v>
      </c>
      <c r="F7941" s="1" t="s">
        <v>7954</v>
      </c>
      <c r="G7941" s="1">
        <v>0.100389389868</v>
      </c>
    </row>
    <row r="7942" ht="15.75" customHeight="1">
      <c r="A7942" s="1" t="str">
        <f t="shared" si="668"/>
        <v>MED17</v>
      </c>
      <c r="B7942" s="1" t="s">
        <v>328</v>
      </c>
      <c r="C7942" s="1">
        <v>9.3517375E7</v>
      </c>
      <c r="D7942" s="1" t="s">
        <v>14</v>
      </c>
      <c r="E7942" s="1">
        <v>23.0</v>
      </c>
      <c r="F7942" s="1" t="s">
        <v>7955</v>
      </c>
      <c r="G7942" s="1">
        <v>0.0411782549398</v>
      </c>
    </row>
    <row r="7943" ht="15.75" customHeight="1">
      <c r="A7943" s="1" t="str">
        <f t="shared" si="668"/>
        <v>MED17</v>
      </c>
      <c r="B7943" s="1" t="s">
        <v>328</v>
      </c>
      <c r="C7943" s="1">
        <v>9.3517664E7</v>
      </c>
      <c r="D7943" s="1" t="s">
        <v>14</v>
      </c>
      <c r="E7943" s="1">
        <v>23.0</v>
      </c>
      <c r="F7943" s="1" t="s">
        <v>7956</v>
      </c>
      <c r="G7943" s="1">
        <v>0.0394825764252</v>
      </c>
    </row>
    <row r="7944" ht="15.75" customHeight="1">
      <c r="A7944" s="1" t="str">
        <f t="shared" si="668"/>
        <v>MED17</v>
      </c>
      <c r="B7944" s="1" t="s">
        <v>328</v>
      </c>
      <c r="C7944" s="1">
        <v>9.3517567E7</v>
      </c>
      <c r="D7944" s="1" t="s">
        <v>14</v>
      </c>
      <c r="E7944" s="1">
        <v>23.0</v>
      </c>
      <c r="F7944" s="1" t="s">
        <v>7957</v>
      </c>
      <c r="G7944" s="1">
        <v>1.05453284988</v>
      </c>
    </row>
    <row r="7945" ht="15.75" customHeight="1">
      <c r="A7945" s="1" t="str">
        <f t="shared" ref="A7945:A7954" si="669">"MED18"</f>
        <v>MED18</v>
      </c>
      <c r="B7945" s="1" t="s">
        <v>108</v>
      </c>
      <c r="C7945" s="1">
        <v>2.8655691E7</v>
      </c>
      <c r="D7945" s="1" t="s">
        <v>14</v>
      </c>
      <c r="E7945" s="1">
        <v>24.0</v>
      </c>
      <c r="F7945" s="1" t="s">
        <v>7958</v>
      </c>
      <c r="G7945" s="1">
        <v>0.292546239607</v>
      </c>
    </row>
    <row r="7946" ht="15.75" customHeight="1">
      <c r="A7946" s="1" t="str">
        <f t="shared" si="669"/>
        <v>MED18</v>
      </c>
      <c r="B7946" s="1" t="s">
        <v>108</v>
      </c>
      <c r="C7946" s="1">
        <v>2.8655656E7</v>
      </c>
      <c r="D7946" s="1" t="s">
        <v>8</v>
      </c>
      <c r="E7946" s="1">
        <v>23.0</v>
      </c>
      <c r="F7946" s="1" t="s">
        <v>7959</v>
      </c>
      <c r="G7946" s="1">
        <v>-0.00433229116893</v>
      </c>
    </row>
    <row r="7947" ht="15.75" customHeight="1">
      <c r="A7947" s="1" t="str">
        <f t="shared" si="669"/>
        <v>MED18</v>
      </c>
      <c r="B7947" s="1" t="s">
        <v>108</v>
      </c>
      <c r="C7947" s="1">
        <v>2.8655606E7</v>
      </c>
      <c r="D7947" s="1" t="s">
        <v>14</v>
      </c>
      <c r="E7947" s="1">
        <v>22.0</v>
      </c>
      <c r="F7947" s="1" t="s">
        <v>7960</v>
      </c>
      <c r="G7947" s="1">
        <v>0.983291256957</v>
      </c>
    </row>
    <row r="7948" ht="15.75" customHeight="1">
      <c r="A7948" s="1" t="str">
        <f t="shared" si="669"/>
        <v>MED18</v>
      </c>
      <c r="B7948" s="1" t="s">
        <v>108</v>
      </c>
      <c r="C7948" s="1">
        <v>2.8655752E7</v>
      </c>
      <c r="D7948" s="1" t="s">
        <v>8</v>
      </c>
      <c r="E7948" s="1">
        <v>24.0</v>
      </c>
      <c r="F7948" s="1" t="s">
        <v>7961</v>
      </c>
      <c r="G7948" s="1">
        <v>0.0478715818316</v>
      </c>
    </row>
    <row r="7949" ht="15.75" customHeight="1">
      <c r="A7949" s="1" t="str">
        <f t="shared" si="669"/>
        <v>MED18</v>
      </c>
      <c r="B7949" s="1" t="s">
        <v>108</v>
      </c>
      <c r="C7949" s="1">
        <v>2.8655573E7</v>
      </c>
      <c r="D7949" s="1" t="s">
        <v>14</v>
      </c>
      <c r="E7949" s="1">
        <v>23.0</v>
      </c>
      <c r="F7949" s="1" t="s">
        <v>7962</v>
      </c>
      <c r="G7949" s="1">
        <v>1.03242671547</v>
      </c>
    </row>
    <row r="7950" ht="15.75" customHeight="1">
      <c r="A7950" s="1" t="str">
        <f t="shared" si="669"/>
        <v>MED18</v>
      </c>
      <c r="B7950" s="1" t="s">
        <v>108</v>
      </c>
      <c r="C7950" s="1">
        <v>2.865559E7</v>
      </c>
      <c r="D7950" s="1" t="s">
        <v>14</v>
      </c>
      <c r="E7950" s="1">
        <v>24.0</v>
      </c>
      <c r="F7950" s="1" t="s">
        <v>7963</v>
      </c>
      <c r="G7950" s="1">
        <v>-0.0444433671487</v>
      </c>
    </row>
    <row r="7951" ht="15.75" customHeight="1">
      <c r="A7951" s="1" t="str">
        <f t="shared" si="669"/>
        <v>MED18</v>
      </c>
      <c r="B7951" s="1" t="s">
        <v>108</v>
      </c>
      <c r="C7951" s="1">
        <v>2.865573E7</v>
      </c>
      <c r="D7951" s="1" t="s">
        <v>8</v>
      </c>
      <c r="E7951" s="1">
        <v>24.0</v>
      </c>
      <c r="F7951" s="1" t="s">
        <v>7964</v>
      </c>
      <c r="G7951" s="1">
        <v>0.232218855143</v>
      </c>
    </row>
    <row r="7952" ht="15.75" customHeight="1">
      <c r="A7952" s="1" t="str">
        <f t="shared" si="669"/>
        <v>MED18</v>
      </c>
      <c r="B7952" s="1" t="s">
        <v>108</v>
      </c>
      <c r="C7952" s="1">
        <v>2.8655726E7</v>
      </c>
      <c r="D7952" s="1" t="s">
        <v>14</v>
      </c>
      <c r="E7952" s="1">
        <v>23.0</v>
      </c>
      <c r="F7952" s="1" t="s">
        <v>7965</v>
      </c>
      <c r="G7952" s="1">
        <v>0.00630127537453</v>
      </c>
    </row>
    <row r="7953" ht="15.75" customHeight="1">
      <c r="A7953" s="1" t="str">
        <f t="shared" si="669"/>
        <v>MED18</v>
      </c>
      <c r="B7953" s="1" t="s">
        <v>108</v>
      </c>
      <c r="C7953" s="1">
        <v>2.8655713E7</v>
      </c>
      <c r="D7953" s="1" t="s">
        <v>14</v>
      </c>
      <c r="E7953" s="1">
        <v>23.0</v>
      </c>
      <c r="F7953" s="1" t="s">
        <v>7966</v>
      </c>
      <c r="G7953" s="1">
        <v>0.00399119174539</v>
      </c>
    </row>
    <row r="7954" ht="15.75" customHeight="1">
      <c r="A7954" s="1" t="str">
        <f t="shared" si="669"/>
        <v>MED18</v>
      </c>
      <c r="B7954" s="1" t="s">
        <v>108</v>
      </c>
      <c r="C7954" s="1">
        <v>2.8655598E7</v>
      </c>
      <c r="D7954" s="1" t="s">
        <v>14</v>
      </c>
      <c r="E7954" s="1">
        <v>23.0</v>
      </c>
      <c r="F7954" s="1" t="s">
        <v>7967</v>
      </c>
      <c r="G7954" s="1">
        <v>0.984282027569</v>
      </c>
    </row>
    <row r="7955" ht="15.75" customHeight="1">
      <c r="A7955" s="1" t="str">
        <f t="shared" ref="A7955:A7964" si="670">"MED19"</f>
        <v>MED19</v>
      </c>
      <c r="B7955" s="1" t="s">
        <v>328</v>
      </c>
      <c r="C7955" s="1">
        <v>5.7479625E7</v>
      </c>
      <c r="D7955" s="1" t="s">
        <v>8</v>
      </c>
      <c r="E7955" s="1">
        <v>24.0</v>
      </c>
      <c r="F7955" s="1" t="s">
        <v>7968</v>
      </c>
      <c r="G7955" s="1">
        <v>0.174113200884</v>
      </c>
    </row>
    <row r="7956" ht="15.75" customHeight="1">
      <c r="A7956" s="1" t="str">
        <f t="shared" si="670"/>
        <v>MED19</v>
      </c>
      <c r="B7956" s="1" t="s">
        <v>328</v>
      </c>
      <c r="C7956" s="1">
        <v>5.7479443E7</v>
      </c>
      <c r="D7956" s="1" t="s">
        <v>8</v>
      </c>
      <c r="E7956" s="1">
        <v>24.0</v>
      </c>
      <c r="F7956" s="1" t="s">
        <v>7969</v>
      </c>
      <c r="G7956" s="1">
        <v>0.0157981355951</v>
      </c>
    </row>
    <row r="7957" ht="15.75" customHeight="1">
      <c r="A7957" s="1" t="str">
        <f t="shared" si="670"/>
        <v>MED19</v>
      </c>
      <c r="B7957" s="1" t="s">
        <v>328</v>
      </c>
      <c r="C7957" s="1">
        <v>5.7479422E7</v>
      </c>
      <c r="D7957" s="1" t="s">
        <v>8</v>
      </c>
      <c r="E7957" s="1">
        <v>22.0</v>
      </c>
      <c r="F7957" s="1" t="s">
        <v>7970</v>
      </c>
      <c r="G7957" s="1">
        <v>0.219352361664</v>
      </c>
    </row>
    <row r="7958" ht="15.75" customHeight="1">
      <c r="A7958" s="1" t="str">
        <f t="shared" si="670"/>
        <v>MED19</v>
      </c>
      <c r="B7958" s="1" t="s">
        <v>328</v>
      </c>
      <c r="C7958" s="1">
        <v>5.7479635E7</v>
      </c>
      <c r="D7958" s="1" t="s">
        <v>8</v>
      </c>
      <c r="E7958" s="1">
        <v>23.0</v>
      </c>
      <c r="F7958" s="1" t="s">
        <v>7971</v>
      </c>
      <c r="G7958" s="1">
        <v>1.01643370449</v>
      </c>
    </row>
    <row r="7959" ht="15.75" customHeight="1">
      <c r="A7959" s="1" t="str">
        <f t="shared" si="670"/>
        <v>MED19</v>
      </c>
      <c r="B7959" s="1" t="s">
        <v>328</v>
      </c>
      <c r="C7959" s="1">
        <v>5.7479647E7</v>
      </c>
      <c r="D7959" s="1" t="s">
        <v>8</v>
      </c>
      <c r="E7959" s="1">
        <v>24.0</v>
      </c>
      <c r="F7959" s="1" t="s">
        <v>7972</v>
      </c>
      <c r="G7959" s="1">
        <v>1.09859697585</v>
      </c>
    </row>
    <row r="7960" ht="15.75" customHeight="1">
      <c r="A7960" s="1" t="str">
        <f t="shared" si="670"/>
        <v>MED19</v>
      </c>
      <c r="B7960" s="1" t="s">
        <v>328</v>
      </c>
      <c r="C7960" s="1">
        <v>5.7479659E7</v>
      </c>
      <c r="D7960" s="1" t="s">
        <v>8</v>
      </c>
      <c r="E7960" s="1">
        <v>24.0</v>
      </c>
      <c r="F7960" s="1" t="s">
        <v>7973</v>
      </c>
      <c r="G7960" s="1">
        <v>0.884969319656</v>
      </c>
    </row>
    <row r="7961" ht="15.75" customHeight="1">
      <c r="A7961" s="1" t="str">
        <f t="shared" si="670"/>
        <v>MED19</v>
      </c>
      <c r="B7961" s="1" t="s">
        <v>328</v>
      </c>
      <c r="C7961" s="1">
        <v>5.7479494E7</v>
      </c>
      <c r="D7961" s="1" t="s">
        <v>14</v>
      </c>
      <c r="E7961" s="1">
        <v>23.0</v>
      </c>
      <c r="F7961" s="1" t="s">
        <v>7974</v>
      </c>
      <c r="G7961" s="1">
        <v>0.081121749599</v>
      </c>
    </row>
    <row r="7962" ht="15.75" customHeight="1">
      <c r="A7962" s="1" t="str">
        <f t="shared" si="670"/>
        <v>MED19</v>
      </c>
      <c r="B7962" s="1" t="s">
        <v>328</v>
      </c>
      <c r="C7962" s="1">
        <v>5.7479551E7</v>
      </c>
      <c r="D7962" s="1" t="s">
        <v>14</v>
      </c>
      <c r="E7962" s="1">
        <v>24.0</v>
      </c>
      <c r="F7962" s="1" t="s">
        <v>7975</v>
      </c>
      <c r="G7962" s="1">
        <v>0.195838108634</v>
      </c>
    </row>
    <row r="7963" ht="15.75" customHeight="1">
      <c r="A7963" s="1" t="str">
        <f t="shared" si="670"/>
        <v>MED19</v>
      </c>
      <c r="B7963" s="1" t="s">
        <v>328</v>
      </c>
      <c r="C7963" s="1">
        <v>5.74796E7</v>
      </c>
      <c r="D7963" s="1" t="s">
        <v>14</v>
      </c>
      <c r="E7963" s="1">
        <v>24.0</v>
      </c>
      <c r="F7963" s="1" t="s">
        <v>7976</v>
      </c>
      <c r="G7963" s="1">
        <v>0.449167765317</v>
      </c>
    </row>
    <row r="7964" ht="15.75" customHeight="1">
      <c r="A7964" s="1" t="str">
        <f t="shared" si="670"/>
        <v>MED19</v>
      </c>
      <c r="B7964" s="1" t="s">
        <v>328</v>
      </c>
      <c r="C7964" s="1">
        <v>5.7479691E7</v>
      </c>
      <c r="D7964" s="1" t="s">
        <v>14</v>
      </c>
      <c r="E7964" s="1">
        <v>23.0</v>
      </c>
      <c r="F7964" s="1" t="s">
        <v>7977</v>
      </c>
      <c r="G7964" s="1">
        <v>0.0986221914659</v>
      </c>
    </row>
    <row r="7965" ht="15.75" customHeight="1">
      <c r="A7965" s="1" t="str">
        <f t="shared" ref="A7965:A7974" si="671">"MED21"</f>
        <v>MED21</v>
      </c>
      <c r="B7965" s="1" t="s">
        <v>379</v>
      </c>
      <c r="C7965" s="1">
        <v>2.717544E7</v>
      </c>
      <c r="D7965" s="1" t="s">
        <v>8</v>
      </c>
      <c r="E7965" s="1">
        <v>23.0</v>
      </c>
      <c r="F7965" s="1" t="s">
        <v>7978</v>
      </c>
      <c r="G7965" s="1">
        <v>0.197840635792</v>
      </c>
    </row>
    <row r="7966" ht="15.75" customHeight="1">
      <c r="A7966" s="1" t="str">
        <f t="shared" si="671"/>
        <v>MED21</v>
      </c>
      <c r="B7966" s="1" t="s">
        <v>379</v>
      </c>
      <c r="C7966" s="1">
        <v>2.7175523E7</v>
      </c>
      <c r="D7966" s="1" t="s">
        <v>14</v>
      </c>
      <c r="E7966" s="1">
        <v>23.0</v>
      </c>
      <c r="F7966" s="1" t="s">
        <v>7979</v>
      </c>
      <c r="G7966" s="1">
        <v>1.02002033634</v>
      </c>
    </row>
    <row r="7967" ht="15.75" customHeight="1">
      <c r="A7967" s="1" t="str">
        <f t="shared" si="671"/>
        <v>MED21</v>
      </c>
      <c r="B7967" s="1" t="s">
        <v>379</v>
      </c>
      <c r="C7967" s="1">
        <v>2.7175694E7</v>
      </c>
      <c r="D7967" s="1" t="s">
        <v>14</v>
      </c>
      <c r="E7967" s="1">
        <v>24.0</v>
      </c>
      <c r="F7967" s="1" t="s">
        <v>7980</v>
      </c>
      <c r="G7967" s="1">
        <v>0.749141174561</v>
      </c>
    </row>
    <row r="7968" ht="15.75" customHeight="1">
      <c r="A7968" s="1" t="str">
        <f t="shared" si="671"/>
        <v>MED21</v>
      </c>
      <c r="B7968" s="1" t="s">
        <v>379</v>
      </c>
      <c r="C7968" s="1">
        <v>2.7175554E7</v>
      </c>
      <c r="D7968" s="1" t="s">
        <v>14</v>
      </c>
      <c r="E7968" s="1">
        <v>23.0</v>
      </c>
      <c r="F7968" s="1" t="s">
        <v>7981</v>
      </c>
      <c r="G7968" s="1">
        <v>0.441916010326</v>
      </c>
    </row>
    <row r="7969" ht="15.75" customHeight="1">
      <c r="A7969" s="1" t="str">
        <f t="shared" si="671"/>
        <v>MED21</v>
      </c>
      <c r="B7969" s="1" t="s">
        <v>379</v>
      </c>
      <c r="C7969" s="1">
        <v>2.7175714E7</v>
      </c>
      <c r="D7969" s="1" t="s">
        <v>14</v>
      </c>
      <c r="E7969" s="1">
        <v>24.0</v>
      </c>
      <c r="F7969" s="1" t="s">
        <v>7982</v>
      </c>
      <c r="G7969" s="1">
        <v>0.650804972122</v>
      </c>
    </row>
    <row r="7970" ht="15.75" customHeight="1">
      <c r="A7970" s="1" t="str">
        <f t="shared" si="671"/>
        <v>MED21</v>
      </c>
      <c r="B7970" s="1" t="s">
        <v>379</v>
      </c>
      <c r="C7970" s="1">
        <v>2.7175725E7</v>
      </c>
      <c r="D7970" s="1" t="s">
        <v>14</v>
      </c>
      <c r="E7970" s="1">
        <v>24.0</v>
      </c>
      <c r="F7970" s="1" t="s">
        <v>7983</v>
      </c>
      <c r="G7970" s="1">
        <v>0.833221364348</v>
      </c>
    </row>
    <row r="7971" ht="15.75" customHeight="1">
      <c r="A7971" s="1" t="str">
        <f t="shared" si="671"/>
        <v>MED21</v>
      </c>
      <c r="B7971" s="1" t="s">
        <v>379</v>
      </c>
      <c r="C7971" s="1">
        <v>2.7175736E7</v>
      </c>
      <c r="D7971" s="1" t="s">
        <v>14</v>
      </c>
      <c r="E7971" s="1">
        <v>24.0</v>
      </c>
      <c r="F7971" s="1" t="s">
        <v>7984</v>
      </c>
      <c r="G7971" s="1">
        <v>0.69530634725</v>
      </c>
    </row>
    <row r="7972" ht="15.75" customHeight="1">
      <c r="A7972" s="1" t="str">
        <f t="shared" si="671"/>
        <v>MED21</v>
      </c>
      <c r="B7972" s="1" t="s">
        <v>379</v>
      </c>
      <c r="C7972" s="1">
        <v>2.7175755E7</v>
      </c>
      <c r="D7972" s="1" t="s">
        <v>14</v>
      </c>
      <c r="E7972" s="1">
        <v>23.0</v>
      </c>
      <c r="F7972" s="1" t="s">
        <v>7985</v>
      </c>
      <c r="G7972" s="1">
        <v>1.14675829931</v>
      </c>
    </row>
    <row r="7973" ht="15.75" customHeight="1">
      <c r="A7973" s="1" t="str">
        <f t="shared" si="671"/>
        <v>MED21</v>
      </c>
      <c r="B7973" s="1" t="s">
        <v>379</v>
      </c>
      <c r="C7973" s="1">
        <v>2.7175777E7</v>
      </c>
      <c r="D7973" s="1" t="s">
        <v>14</v>
      </c>
      <c r="E7973" s="1">
        <v>23.0</v>
      </c>
      <c r="F7973" s="1" t="s">
        <v>7986</v>
      </c>
      <c r="G7973" s="1">
        <v>0.520542487048</v>
      </c>
    </row>
    <row r="7974" ht="15.75" customHeight="1">
      <c r="A7974" s="1" t="str">
        <f t="shared" si="671"/>
        <v>MED21</v>
      </c>
      <c r="B7974" s="1" t="s">
        <v>379</v>
      </c>
      <c r="C7974" s="1">
        <v>2.7175539E7</v>
      </c>
      <c r="D7974" s="1" t="s">
        <v>14</v>
      </c>
      <c r="E7974" s="1">
        <v>23.0</v>
      </c>
      <c r="F7974" s="1" t="s">
        <v>7987</v>
      </c>
      <c r="G7974" s="1">
        <v>0.484650471709</v>
      </c>
    </row>
    <row r="7975" ht="15.75" customHeight="1">
      <c r="A7975" s="1" t="str">
        <f t="shared" ref="A7975:A7994" si="672">"MED22"</f>
        <v>MED22</v>
      </c>
      <c r="B7975" s="1" t="s">
        <v>298</v>
      </c>
      <c r="C7975" s="1">
        <v>1.36214606E8</v>
      </c>
      <c r="D7975" s="1" t="s">
        <v>14</v>
      </c>
      <c r="E7975" s="1">
        <v>23.0</v>
      </c>
      <c r="F7975" s="1" t="s">
        <v>7988</v>
      </c>
      <c r="G7975" s="1">
        <v>0.658560555475</v>
      </c>
    </row>
    <row r="7976" ht="15.75" customHeight="1">
      <c r="A7976" s="1" t="str">
        <f t="shared" si="672"/>
        <v>MED22</v>
      </c>
      <c r="B7976" s="1" t="s">
        <v>298</v>
      </c>
      <c r="C7976" s="1">
        <v>1.36214584E8</v>
      </c>
      <c r="D7976" s="1" t="s">
        <v>14</v>
      </c>
      <c r="E7976" s="1">
        <v>24.0</v>
      </c>
      <c r="F7976" s="1" t="s">
        <v>7989</v>
      </c>
      <c r="G7976" s="1">
        <v>0.187804159398</v>
      </c>
    </row>
    <row r="7977" ht="15.75" customHeight="1">
      <c r="A7977" s="1" t="str">
        <f t="shared" si="672"/>
        <v>MED22</v>
      </c>
      <c r="B7977" s="1" t="s">
        <v>298</v>
      </c>
      <c r="C7977" s="1">
        <v>1.36214558E8</v>
      </c>
      <c r="D7977" s="1" t="s">
        <v>14</v>
      </c>
      <c r="E7977" s="1">
        <v>24.0</v>
      </c>
      <c r="F7977" s="1" t="s">
        <v>7990</v>
      </c>
      <c r="G7977" s="1">
        <v>0.270415644235</v>
      </c>
    </row>
    <row r="7978" ht="15.75" customHeight="1">
      <c r="A7978" s="1" t="str">
        <f t="shared" si="672"/>
        <v>MED22</v>
      </c>
      <c r="B7978" s="1" t="s">
        <v>298</v>
      </c>
      <c r="C7978" s="1">
        <v>1.3621453E8</v>
      </c>
      <c r="D7978" s="1" t="s">
        <v>14</v>
      </c>
      <c r="E7978" s="1">
        <v>24.0</v>
      </c>
      <c r="F7978" s="1" t="s">
        <v>7991</v>
      </c>
      <c r="G7978" s="1">
        <v>0.0018888166541</v>
      </c>
    </row>
    <row r="7979" ht="15.75" customHeight="1">
      <c r="A7979" s="1" t="str">
        <f t="shared" si="672"/>
        <v>MED22</v>
      </c>
      <c r="B7979" s="1" t="s">
        <v>298</v>
      </c>
      <c r="C7979" s="1">
        <v>1.36214514E8</v>
      </c>
      <c r="D7979" s="1" t="s">
        <v>14</v>
      </c>
      <c r="E7979" s="1">
        <v>23.0</v>
      </c>
      <c r="F7979" s="1" t="s">
        <v>7992</v>
      </c>
      <c r="G7979" s="1">
        <v>0.218756585986</v>
      </c>
    </row>
    <row r="7980" ht="15.75" customHeight="1">
      <c r="A7980" s="1" t="str">
        <f t="shared" si="672"/>
        <v>MED22</v>
      </c>
      <c r="B7980" s="1" t="s">
        <v>298</v>
      </c>
      <c r="C7980" s="1">
        <v>1.3621493E8</v>
      </c>
      <c r="D7980" s="1" t="s">
        <v>8</v>
      </c>
      <c r="E7980" s="1">
        <v>24.0</v>
      </c>
      <c r="F7980" s="1" t="s">
        <v>7993</v>
      </c>
      <c r="G7980" s="1">
        <v>1.4459147471</v>
      </c>
    </row>
    <row r="7981" ht="15.75" customHeight="1">
      <c r="A7981" s="1" t="str">
        <f t="shared" si="672"/>
        <v>MED22</v>
      </c>
      <c r="B7981" s="1" t="s">
        <v>298</v>
      </c>
      <c r="C7981" s="1">
        <v>1.36214923E8</v>
      </c>
      <c r="D7981" s="1" t="s">
        <v>8</v>
      </c>
      <c r="E7981" s="1">
        <v>21.0</v>
      </c>
      <c r="F7981" s="1" t="s">
        <v>7994</v>
      </c>
      <c r="G7981" s="1">
        <v>0.403695600609</v>
      </c>
    </row>
    <row r="7982" ht="15.75" customHeight="1">
      <c r="A7982" s="1" t="str">
        <f t="shared" si="672"/>
        <v>MED22</v>
      </c>
      <c r="B7982" s="1" t="s">
        <v>298</v>
      </c>
      <c r="C7982" s="1">
        <v>1.36214908E8</v>
      </c>
      <c r="D7982" s="1" t="s">
        <v>8</v>
      </c>
      <c r="E7982" s="1">
        <v>23.0</v>
      </c>
      <c r="F7982" s="1" t="s">
        <v>7995</v>
      </c>
      <c r="G7982" s="1">
        <v>0.416910214122</v>
      </c>
    </row>
    <row r="7983" ht="15.75" customHeight="1">
      <c r="A7983" s="1" t="str">
        <f t="shared" si="672"/>
        <v>MED22</v>
      </c>
      <c r="B7983" s="1" t="s">
        <v>298</v>
      </c>
      <c r="C7983" s="1">
        <v>1.36214888E8</v>
      </c>
      <c r="D7983" s="1" t="s">
        <v>8</v>
      </c>
      <c r="E7983" s="1">
        <v>24.0</v>
      </c>
      <c r="F7983" s="1" t="s">
        <v>7996</v>
      </c>
      <c r="G7983" s="1">
        <v>0.710382514939</v>
      </c>
    </row>
    <row r="7984" ht="15.75" customHeight="1">
      <c r="A7984" s="1" t="str">
        <f t="shared" si="672"/>
        <v>MED22</v>
      </c>
      <c r="B7984" s="1" t="s">
        <v>298</v>
      </c>
      <c r="C7984" s="1">
        <v>1.3621482E8</v>
      </c>
      <c r="D7984" s="1" t="s">
        <v>8</v>
      </c>
      <c r="E7984" s="1">
        <v>24.0</v>
      </c>
      <c r="F7984" s="1" t="s">
        <v>7997</v>
      </c>
      <c r="G7984" s="1">
        <v>0.247630187258</v>
      </c>
    </row>
    <row r="7985" ht="15.75" customHeight="1">
      <c r="A7985" s="1" t="str">
        <f t="shared" si="672"/>
        <v>MED22</v>
      </c>
      <c r="B7985" s="1" t="s">
        <v>298</v>
      </c>
      <c r="C7985" s="1">
        <v>1.36214842E8</v>
      </c>
      <c r="D7985" s="1" t="s">
        <v>8</v>
      </c>
      <c r="E7985" s="1">
        <v>24.0</v>
      </c>
      <c r="F7985" s="1" t="s">
        <v>7998</v>
      </c>
      <c r="G7985" s="1">
        <v>0.245373534543</v>
      </c>
    </row>
    <row r="7986" ht="15.75" customHeight="1">
      <c r="A7986" s="1" t="str">
        <f t="shared" si="672"/>
        <v>MED22</v>
      </c>
      <c r="B7986" s="1" t="s">
        <v>298</v>
      </c>
      <c r="C7986" s="1">
        <v>1.36214779E8</v>
      </c>
      <c r="D7986" s="1" t="s">
        <v>8</v>
      </c>
      <c r="E7986" s="1">
        <v>24.0</v>
      </c>
      <c r="F7986" s="1" t="s">
        <v>7999</v>
      </c>
      <c r="G7986" s="1">
        <v>0.843702737963</v>
      </c>
    </row>
    <row r="7987" ht="15.75" customHeight="1">
      <c r="A7987" s="1" t="str">
        <f t="shared" si="672"/>
        <v>MED22</v>
      </c>
      <c r="B7987" s="1" t="s">
        <v>298</v>
      </c>
      <c r="C7987" s="1">
        <v>1.36214768E8</v>
      </c>
      <c r="D7987" s="1" t="s">
        <v>8</v>
      </c>
      <c r="E7987" s="1">
        <v>24.0</v>
      </c>
      <c r="F7987" s="1" t="s">
        <v>8000</v>
      </c>
      <c r="G7987" s="1">
        <v>0.111400766945</v>
      </c>
    </row>
    <row r="7988" ht="15.75" customHeight="1">
      <c r="A7988" s="1" t="str">
        <f t="shared" si="672"/>
        <v>MED22</v>
      </c>
      <c r="B7988" s="1" t="s">
        <v>298</v>
      </c>
      <c r="C7988" s="1">
        <v>1.36214762E8</v>
      </c>
      <c r="D7988" s="1" t="s">
        <v>8</v>
      </c>
      <c r="E7988" s="1">
        <v>24.0</v>
      </c>
      <c r="F7988" s="1" t="s">
        <v>8001</v>
      </c>
      <c r="G7988" s="1">
        <v>0.0432713037247</v>
      </c>
    </row>
    <row r="7989" ht="15.75" customHeight="1">
      <c r="A7989" s="1" t="str">
        <f t="shared" si="672"/>
        <v>MED22</v>
      </c>
      <c r="B7989" s="1" t="s">
        <v>298</v>
      </c>
      <c r="C7989" s="1">
        <v>1.36214572E8</v>
      </c>
      <c r="D7989" s="1" t="s">
        <v>8</v>
      </c>
      <c r="E7989" s="1">
        <v>23.0</v>
      </c>
      <c r="F7989" s="1" t="s">
        <v>8002</v>
      </c>
      <c r="G7989" s="1">
        <v>0.532019615135</v>
      </c>
    </row>
    <row r="7990" ht="15.75" customHeight="1">
      <c r="A7990" s="1" t="str">
        <f t="shared" si="672"/>
        <v>MED22</v>
      </c>
      <c r="B7990" s="1" t="s">
        <v>298</v>
      </c>
      <c r="C7990" s="1">
        <v>1.36214437E8</v>
      </c>
      <c r="D7990" s="1" t="s">
        <v>8</v>
      </c>
      <c r="E7990" s="1">
        <v>23.0</v>
      </c>
      <c r="F7990" s="1" t="s">
        <v>8003</v>
      </c>
      <c r="G7990" s="1">
        <v>0.287400366499</v>
      </c>
    </row>
    <row r="7991" ht="15.75" customHeight="1">
      <c r="A7991" s="1" t="str">
        <f t="shared" si="672"/>
        <v>MED22</v>
      </c>
      <c r="B7991" s="1" t="s">
        <v>298</v>
      </c>
      <c r="C7991" s="1">
        <v>1.36214429E8</v>
      </c>
      <c r="D7991" s="1" t="s">
        <v>8</v>
      </c>
      <c r="E7991" s="1">
        <v>24.0</v>
      </c>
      <c r="F7991" s="1" t="s">
        <v>8004</v>
      </c>
      <c r="G7991" s="1">
        <v>0.167553354518</v>
      </c>
    </row>
    <row r="7992" ht="15.75" customHeight="1">
      <c r="A7992" s="1" t="str">
        <f t="shared" si="672"/>
        <v>MED22</v>
      </c>
      <c r="B7992" s="1" t="s">
        <v>298</v>
      </c>
      <c r="C7992" s="1">
        <v>1.36214397E8</v>
      </c>
      <c r="D7992" s="1" t="s">
        <v>8</v>
      </c>
      <c r="E7992" s="1">
        <v>24.0</v>
      </c>
      <c r="F7992" s="1" t="s">
        <v>8005</v>
      </c>
      <c r="G7992" s="1">
        <v>0.133648215397</v>
      </c>
    </row>
    <row r="7993" ht="15.75" customHeight="1">
      <c r="A7993" s="1" t="str">
        <f t="shared" si="672"/>
        <v>MED22</v>
      </c>
      <c r="B7993" s="1" t="s">
        <v>298</v>
      </c>
      <c r="C7993" s="1">
        <v>1.36214861E8</v>
      </c>
      <c r="D7993" s="1" t="s">
        <v>8</v>
      </c>
      <c r="E7993" s="1">
        <v>24.0</v>
      </c>
      <c r="F7993" s="1" t="s">
        <v>8006</v>
      </c>
      <c r="G7993" s="1">
        <v>0.691484358355</v>
      </c>
    </row>
    <row r="7994" ht="15.75" customHeight="1">
      <c r="A7994" s="1" t="str">
        <f t="shared" si="672"/>
        <v>MED22</v>
      </c>
      <c r="B7994" s="1" t="s">
        <v>298</v>
      </c>
      <c r="C7994" s="1">
        <v>1.36214591E8</v>
      </c>
      <c r="D7994" s="1" t="s">
        <v>14</v>
      </c>
      <c r="E7994" s="1">
        <v>24.0</v>
      </c>
      <c r="F7994" s="1" t="s">
        <v>8007</v>
      </c>
      <c r="G7994" s="1">
        <v>-0.0437930572218</v>
      </c>
    </row>
    <row r="7995" ht="15.75" customHeight="1">
      <c r="A7995" s="1" t="str">
        <f t="shared" ref="A7995:A8004" si="673">"MED23"</f>
        <v>MED23</v>
      </c>
      <c r="B7995" s="1" t="s">
        <v>28</v>
      </c>
      <c r="C7995" s="1">
        <v>1.3194926E8</v>
      </c>
      <c r="D7995" s="1" t="s">
        <v>14</v>
      </c>
      <c r="E7995" s="1">
        <v>23.0</v>
      </c>
      <c r="F7995" s="1" t="s">
        <v>8008</v>
      </c>
      <c r="G7995" s="1">
        <v>0.923135139438</v>
      </c>
    </row>
    <row r="7996" ht="15.75" customHeight="1">
      <c r="A7996" s="1" t="str">
        <f t="shared" si="673"/>
        <v>MED23</v>
      </c>
      <c r="B7996" s="1" t="s">
        <v>28</v>
      </c>
      <c r="C7996" s="1">
        <v>1.31949073E8</v>
      </c>
      <c r="D7996" s="1" t="s">
        <v>8</v>
      </c>
      <c r="E7996" s="1">
        <v>24.0</v>
      </c>
      <c r="F7996" s="1" t="s">
        <v>8009</v>
      </c>
      <c r="G7996" s="1">
        <v>0.661719445696</v>
      </c>
    </row>
    <row r="7997" ht="15.75" customHeight="1">
      <c r="A7997" s="1" t="str">
        <f t="shared" si="673"/>
        <v>MED23</v>
      </c>
      <c r="B7997" s="1" t="s">
        <v>28</v>
      </c>
      <c r="C7997" s="1">
        <v>1.31949111E8</v>
      </c>
      <c r="D7997" s="1" t="s">
        <v>8</v>
      </c>
      <c r="E7997" s="1">
        <v>24.0</v>
      </c>
      <c r="F7997" s="1" t="s">
        <v>8010</v>
      </c>
      <c r="G7997" s="1">
        <v>0.246956225034</v>
      </c>
    </row>
    <row r="7998" ht="15.75" customHeight="1">
      <c r="A7998" s="1" t="str">
        <f t="shared" si="673"/>
        <v>MED23</v>
      </c>
      <c r="B7998" s="1" t="s">
        <v>28</v>
      </c>
      <c r="C7998" s="1">
        <v>1.31949185E8</v>
      </c>
      <c r="D7998" s="1" t="s">
        <v>8</v>
      </c>
      <c r="E7998" s="1">
        <v>22.0</v>
      </c>
      <c r="F7998" s="1" t="s">
        <v>8011</v>
      </c>
      <c r="G7998" s="1">
        <v>0.541422932641</v>
      </c>
    </row>
    <row r="7999" ht="15.75" customHeight="1">
      <c r="A7999" s="1" t="str">
        <f t="shared" si="673"/>
        <v>MED23</v>
      </c>
      <c r="B7999" s="1" t="s">
        <v>28</v>
      </c>
      <c r="C7999" s="1">
        <v>1.31949201E8</v>
      </c>
      <c r="D7999" s="1" t="s">
        <v>8</v>
      </c>
      <c r="E7999" s="1">
        <v>24.0</v>
      </c>
      <c r="F7999" s="1" t="s">
        <v>8012</v>
      </c>
      <c r="G7999" s="1">
        <v>0.604046502183</v>
      </c>
    </row>
    <row r="8000" ht="15.75" customHeight="1">
      <c r="A8000" s="1" t="str">
        <f t="shared" si="673"/>
        <v>MED23</v>
      </c>
      <c r="B8000" s="1" t="s">
        <v>28</v>
      </c>
      <c r="C8000" s="1">
        <v>1.3194929E8</v>
      </c>
      <c r="D8000" s="1" t="s">
        <v>8</v>
      </c>
      <c r="E8000" s="1">
        <v>24.0</v>
      </c>
      <c r="F8000" s="1" t="s">
        <v>8013</v>
      </c>
      <c r="G8000" s="1">
        <v>1.41514541487</v>
      </c>
    </row>
    <row r="8001" ht="15.75" customHeight="1">
      <c r="A8001" s="1" t="str">
        <f t="shared" si="673"/>
        <v>MED23</v>
      </c>
      <c r="B8001" s="1" t="s">
        <v>28</v>
      </c>
      <c r="C8001" s="1">
        <v>1.31949317E8</v>
      </c>
      <c r="D8001" s="1" t="s">
        <v>8</v>
      </c>
      <c r="E8001" s="1">
        <v>24.0</v>
      </c>
      <c r="F8001" s="1" t="s">
        <v>8014</v>
      </c>
      <c r="G8001" s="1">
        <v>0.612258443205</v>
      </c>
    </row>
    <row r="8002" ht="15.75" customHeight="1">
      <c r="A8002" s="1" t="str">
        <f t="shared" si="673"/>
        <v>MED23</v>
      </c>
      <c r="B8002" s="1" t="s">
        <v>28</v>
      </c>
      <c r="C8002" s="1">
        <v>1.31949368E8</v>
      </c>
      <c r="D8002" s="1" t="s">
        <v>8</v>
      </c>
      <c r="E8002" s="1">
        <v>23.0</v>
      </c>
      <c r="F8002" s="1" t="s">
        <v>8015</v>
      </c>
      <c r="G8002" s="1">
        <v>0.283895359902</v>
      </c>
    </row>
    <row r="8003" ht="15.75" customHeight="1">
      <c r="A8003" s="1" t="str">
        <f t="shared" si="673"/>
        <v>MED23</v>
      </c>
      <c r="B8003" s="1" t="s">
        <v>28</v>
      </c>
      <c r="C8003" s="1">
        <v>1.3194939E8</v>
      </c>
      <c r="D8003" s="1" t="s">
        <v>8</v>
      </c>
      <c r="E8003" s="1">
        <v>23.0</v>
      </c>
      <c r="F8003" s="1" t="s">
        <v>8016</v>
      </c>
      <c r="G8003" s="1">
        <v>0.0208180484627</v>
      </c>
    </row>
    <row r="8004" ht="15.75" customHeight="1">
      <c r="A8004" s="1" t="str">
        <f t="shared" si="673"/>
        <v>MED23</v>
      </c>
      <c r="B8004" s="1" t="s">
        <v>28</v>
      </c>
      <c r="C8004" s="1">
        <v>1.31949251E8</v>
      </c>
      <c r="D8004" s="1" t="s">
        <v>14</v>
      </c>
      <c r="E8004" s="1">
        <v>24.0</v>
      </c>
      <c r="F8004" s="1" t="s">
        <v>8017</v>
      </c>
      <c r="G8004" s="1">
        <v>0.480857970373</v>
      </c>
    </row>
    <row r="8005" ht="15.75" customHeight="1">
      <c r="A8005" s="1" t="str">
        <f t="shared" ref="A8005:A8014" si="674">"MED24"</f>
        <v>MED24</v>
      </c>
      <c r="B8005" s="1" t="s">
        <v>39</v>
      </c>
      <c r="C8005" s="1">
        <v>3.8210681E7</v>
      </c>
      <c r="D8005" s="1" t="s">
        <v>14</v>
      </c>
      <c r="E8005" s="1">
        <v>24.0</v>
      </c>
      <c r="F8005" s="1" t="s">
        <v>8018</v>
      </c>
      <c r="G8005" s="1">
        <v>-0.00507631831893</v>
      </c>
    </row>
    <row r="8006" ht="15.75" customHeight="1">
      <c r="A8006" s="1" t="str">
        <f t="shared" si="674"/>
        <v>MED24</v>
      </c>
      <c r="B8006" s="1" t="s">
        <v>39</v>
      </c>
      <c r="C8006" s="1">
        <v>3.8210652E7</v>
      </c>
      <c r="D8006" s="1" t="s">
        <v>14</v>
      </c>
      <c r="E8006" s="1">
        <v>22.0</v>
      </c>
      <c r="F8006" s="1" t="s">
        <v>8019</v>
      </c>
      <c r="G8006" s="1">
        <v>0.135556001741</v>
      </c>
    </row>
    <row r="8007" ht="15.75" customHeight="1">
      <c r="A8007" s="1" t="str">
        <f t="shared" si="674"/>
        <v>MED24</v>
      </c>
      <c r="B8007" s="1" t="s">
        <v>39</v>
      </c>
      <c r="C8007" s="1">
        <v>3.8210644E7</v>
      </c>
      <c r="D8007" s="1" t="s">
        <v>8</v>
      </c>
      <c r="E8007" s="1">
        <v>24.0</v>
      </c>
      <c r="F8007" s="1" t="s">
        <v>8020</v>
      </c>
      <c r="G8007" s="1">
        <v>0.0603692368801</v>
      </c>
    </row>
    <row r="8008" ht="15.75" customHeight="1">
      <c r="A8008" s="1" t="str">
        <f t="shared" si="674"/>
        <v>MED24</v>
      </c>
      <c r="B8008" s="1" t="s">
        <v>39</v>
      </c>
      <c r="C8008" s="1">
        <v>3.8210685E7</v>
      </c>
      <c r="D8008" s="1" t="s">
        <v>14</v>
      </c>
      <c r="E8008" s="1">
        <v>23.0</v>
      </c>
      <c r="F8008" s="1" t="s">
        <v>8021</v>
      </c>
      <c r="G8008" s="1">
        <v>-0.0115182965183</v>
      </c>
    </row>
    <row r="8009" ht="15.75" customHeight="1">
      <c r="A8009" s="1" t="str">
        <f t="shared" si="674"/>
        <v>MED24</v>
      </c>
      <c r="B8009" s="1" t="s">
        <v>39</v>
      </c>
      <c r="C8009" s="1">
        <v>3.8210592E7</v>
      </c>
      <c r="D8009" s="1" t="s">
        <v>8</v>
      </c>
      <c r="E8009" s="1">
        <v>24.0</v>
      </c>
      <c r="F8009" s="1" t="s">
        <v>8022</v>
      </c>
      <c r="G8009" s="1">
        <v>1.27815415218</v>
      </c>
    </row>
    <row r="8010" ht="15.75" customHeight="1">
      <c r="A8010" s="1" t="str">
        <f t="shared" si="674"/>
        <v>MED24</v>
      </c>
      <c r="B8010" s="1" t="s">
        <v>39</v>
      </c>
      <c r="C8010" s="1">
        <v>3.8210566E7</v>
      </c>
      <c r="D8010" s="1" t="s">
        <v>8</v>
      </c>
      <c r="E8010" s="1">
        <v>24.0</v>
      </c>
      <c r="F8010" s="1" t="s">
        <v>8023</v>
      </c>
      <c r="G8010" s="1">
        <v>0.705330998125</v>
      </c>
    </row>
    <row r="8011" ht="15.75" customHeight="1">
      <c r="A8011" s="1" t="str">
        <f t="shared" si="674"/>
        <v>MED24</v>
      </c>
      <c r="B8011" s="1" t="s">
        <v>39</v>
      </c>
      <c r="C8011" s="1">
        <v>3.8210554E7</v>
      </c>
      <c r="D8011" s="1" t="s">
        <v>8</v>
      </c>
      <c r="E8011" s="1">
        <v>24.0</v>
      </c>
      <c r="F8011" s="1" t="s">
        <v>8024</v>
      </c>
      <c r="G8011" s="1">
        <v>0.308671065711</v>
      </c>
    </row>
    <row r="8012" ht="15.75" customHeight="1">
      <c r="A8012" s="1" t="str">
        <f t="shared" si="674"/>
        <v>MED24</v>
      </c>
      <c r="B8012" s="1" t="s">
        <v>39</v>
      </c>
      <c r="C8012" s="1">
        <v>3.8210474E7</v>
      </c>
      <c r="D8012" s="1" t="s">
        <v>8</v>
      </c>
      <c r="E8012" s="1">
        <v>22.0</v>
      </c>
      <c r="F8012" s="1" t="s">
        <v>8025</v>
      </c>
      <c r="G8012" s="1">
        <v>0.0309825329073</v>
      </c>
    </row>
    <row r="8013" ht="15.75" customHeight="1">
      <c r="A8013" s="1" t="str">
        <f t="shared" si="674"/>
        <v>MED24</v>
      </c>
      <c r="B8013" s="1" t="s">
        <v>39</v>
      </c>
      <c r="C8013" s="1">
        <v>3.8210543E7</v>
      </c>
      <c r="D8013" s="1" t="s">
        <v>8</v>
      </c>
      <c r="E8013" s="1">
        <v>24.0</v>
      </c>
      <c r="F8013" s="1" t="s">
        <v>8026</v>
      </c>
      <c r="G8013" s="1">
        <v>0.418363516168</v>
      </c>
    </row>
    <row r="8014" ht="15.75" customHeight="1">
      <c r="A8014" s="1" t="str">
        <f t="shared" si="674"/>
        <v>MED24</v>
      </c>
      <c r="B8014" s="1" t="s">
        <v>39</v>
      </c>
      <c r="C8014" s="1">
        <v>3.8210621E7</v>
      </c>
      <c r="D8014" s="1" t="s">
        <v>8</v>
      </c>
      <c r="E8014" s="1">
        <v>24.0</v>
      </c>
      <c r="F8014" s="1" t="s">
        <v>8027</v>
      </c>
      <c r="G8014" s="1">
        <v>1.0165148497</v>
      </c>
    </row>
    <row r="8015" ht="15.75" customHeight="1">
      <c r="A8015" s="1" t="str">
        <f t="shared" ref="A8015:A8024" si="675">"MED27"</f>
        <v>MED27</v>
      </c>
      <c r="B8015" s="1" t="s">
        <v>298</v>
      </c>
      <c r="C8015" s="1">
        <v>1.34955337E8</v>
      </c>
      <c r="D8015" s="1" t="s">
        <v>14</v>
      </c>
      <c r="E8015" s="1">
        <v>22.0</v>
      </c>
      <c r="F8015" s="1" t="s">
        <v>8028</v>
      </c>
      <c r="G8015" s="1">
        <v>0.0316722606046</v>
      </c>
    </row>
    <row r="8016" ht="15.75" customHeight="1">
      <c r="A8016" s="1" t="str">
        <f t="shared" si="675"/>
        <v>MED27</v>
      </c>
      <c r="B8016" s="1" t="s">
        <v>298</v>
      </c>
      <c r="C8016" s="1">
        <v>1.34955318E8</v>
      </c>
      <c r="D8016" s="1" t="s">
        <v>14</v>
      </c>
      <c r="E8016" s="1">
        <v>24.0</v>
      </c>
      <c r="F8016" s="1" t="s">
        <v>8029</v>
      </c>
      <c r="G8016" s="1">
        <v>0.0216559369561</v>
      </c>
    </row>
    <row r="8017" ht="15.75" customHeight="1">
      <c r="A8017" s="1" t="str">
        <f t="shared" si="675"/>
        <v>MED27</v>
      </c>
      <c r="B8017" s="1" t="s">
        <v>298</v>
      </c>
      <c r="C8017" s="1">
        <v>1.34955263E8</v>
      </c>
      <c r="D8017" s="1" t="s">
        <v>14</v>
      </c>
      <c r="E8017" s="1">
        <v>24.0</v>
      </c>
      <c r="F8017" s="1" t="s">
        <v>8030</v>
      </c>
      <c r="G8017" s="1">
        <v>1.05021345735</v>
      </c>
    </row>
    <row r="8018" ht="15.75" customHeight="1">
      <c r="A8018" s="1" t="str">
        <f t="shared" si="675"/>
        <v>MED27</v>
      </c>
      <c r="B8018" s="1" t="s">
        <v>298</v>
      </c>
      <c r="C8018" s="1">
        <v>1.34955039E8</v>
      </c>
      <c r="D8018" s="1" t="s">
        <v>14</v>
      </c>
      <c r="E8018" s="1">
        <v>24.0</v>
      </c>
      <c r="F8018" s="1" t="s">
        <v>8031</v>
      </c>
      <c r="G8018" s="1">
        <v>1.14878070394</v>
      </c>
    </row>
    <row r="8019" ht="15.75" customHeight="1">
      <c r="A8019" s="1" t="str">
        <f t="shared" si="675"/>
        <v>MED27</v>
      </c>
      <c r="B8019" s="1" t="s">
        <v>298</v>
      </c>
      <c r="C8019" s="1">
        <v>1.34955281E8</v>
      </c>
      <c r="D8019" s="1" t="s">
        <v>8</v>
      </c>
      <c r="E8019" s="1">
        <v>24.0</v>
      </c>
      <c r="F8019" s="1" t="s">
        <v>8032</v>
      </c>
      <c r="G8019" s="1">
        <v>0.0790966489264</v>
      </c>
    </row>
    <row r="8020" ht="15.75" customHeight="1">
      <c r="A8020" s="1" t="str">
        <f t="shared" si="675"/>
        <v>MED27</v>
      </c>
      <c r="B8020" s="1" t="s">
        <v>298</v>
      </c>
      <c r="C8020" s="1">
        <v>1.3495514E8</v>
      </c>
      <c r="D8020" s="1" t="s">
        <v>8</v>
      </c>
      <c r="E8020" s="1">
        <v>25.0</v>
      </c>
      <c r="F8020" s="1" t="s">
        <v>8033</v>
      </c>
      <c r="G8020" s="1">
        <v>-0.012432285803</v>
      </c>
    </row>
    <row r="8021" ht="15.75" customHeight="1">
      <c r="A8021" s="1" t="str">
        <f t="shared" si="675"/>
        <v>MED27</v>
      </c>
      <c r="B8021" s="1" t="s">
        <v>298</v>
      </c>
      <c r="C8021" s="1">
        <v>1.3495501E8</v>
      </c>
      <c r="D8021" s="1" t="s">
        <v>8</v>
      </c>
      <c r="E8021" s="1">
        <v>26.0</v>
      </c>
      <c r="F8021" s="1" t="s">
        <v>8034</v>
      </c>
      <c r="G8021" s="1">
        <v>0.00381905388583</v>
      </c>
    </row>
    <row r="8022" ht="15.75" customHeight="1">
      <c r="A8022" s="1" t="str">
        <f t="shared" si="675"/>
        <v>MED27</v>
      </c>
      <c r="B8022" s="1" t="s">
        <v>298</v>
      </c>
      <c r="C8022" s="1">
        <v>1.34955004E8</v>
      </c>
      <c r="D8022" s="1" t="s">
        <v>8</v>
      </c>
      <c r="E8022" s="1">
        <v>24.0</v>
      </c>
      <c r="F8022" s="1" t="s">
        <v>8035</v>
      </c>
      <c r="G8022" s="1">
        <v>0.801005838704</v>
      </c>
    </row>
    <row r="8023" ht="15.75" customHeight="1">
      <c r="A8023" s="1" t="str">
        <f t="shared" si="675"/>
        <v>MED27</v>
      </c>
      <c r="B8023" s="1" t="s">
        <v>298</v>
      </c>
      <c r="C8023" s="1">
        <v>1.34954998E8</v>
      </c>
      <c r="D8023" s="1" t="s">
        <v>8</v>
      </c>
      <c r="E8023" s="1">
        <v>26.0</v>
      </c>
      <c r="F8023" s="1" t="s">
        <v>8036</v>
      </c>
      <c r="G8023" s="1">
        <v>0.0573517316691</v>
      </c>
    </row>
    <row r="8024" ht="15.75" customHeight="1">
      <c r="A8024" s="1" t="str">
        <f t="shared" si="675"/>
        <v>MED27</v>
      </c>
      <c r="B8024" s="1" t="s">
        <v>298</v>
      </c>
      <c r="C8024" s="1">
        <v>1.3495526E8</v>
      </c>
      <c r="D8024" s="1" t="s">
        <v>8</v>
      </c>
      <c r="E8024" s="1">
        <v>23.0</v>
      </c>
      <c r="F8024" s="1" t="s">
        <v>8037</v>
      </c>
      <c r="G8024" s="1">
        <v>-0.00143000798158</v>
      </c>
    </row>
    <row r="8025" ht="15.75" customHeight="1">
      <c r="A8025" s="1" t="str">
        <f t="shared" ref="A8025:A8034" si="676">"MED28"</f>
        <v>MED28</v>
      </c>
      <c r="B8025" s="1" t="s">
        <v>87</v>
      </c>
      <c r="C8025" s="1">
        <v>1.7616213E7</v>
      </c>
      <c r="D8025" s="1" t="s">
        <v>8</v>
      </c>
      <c r="E8025" s="1">
        <v>22.0</v>
      </c>
      <c r="F8025" s="1" t="s">
        <v>8038</v>
      </c>
      <c r="G8025" s="1">
        <v>0.0967853313703</v>
      </c>
    </row>
    <row r="8026" ht="15.75" customHeight="1">
      <c r="A8026" s="1" t="str">
        <f t="shared" si="676"/>
        <v>MED28</v>
      </c>
      <c r="B8026" s="1" t="s">
        <v>87</v>
      </c>
      <c r="C8026" s="1">
        <v>1.7616266E7</v>
      </c>
      <c r="D8026" s="1" t="s">
        <v>8</v>
      </c>
      <c r="E8026" s="1">
        <v>24.0</v>
      </c>
      <c r="F8026" s="1" t="s">
        <v>8039</v>
      </c>
      <c r="G8026" s="1">
        <v>0.135751179793</v>
      </c>
    </row>
    <row r="8027" ht="15.75" customHeight="1">
      <c r="A8027" s="1" t="str">
        <f t="shared" si="676"/>
        <v>MED28</v>
      </c>
      <c r="B8027" s="1" t="s">
        <v>87</v>
      </c>
      <c r="C8027" s="1">
        <v>1.7616324E7</v>
      </c>
      <c r="D8027" s="1" t="s">
        <v>8</v>
      </c>
      <c r="E8027" s="1">
        <v>24.0</v>
      </c>
      <c r="F8027" s="1" t="s">
        <v>8040</v>
      </c>
      <c r="G8027" s="1">
        <v>0.252709309029</v>
      </c>
    </row>
    <row r="8028" ht="15.75" customHeight="1">
      <c r="A8028" s="1" t="str">
        <f t="shared" si="676"/>
        <v>MED28</v>
      </c>
      <c r="B8028" s="1" t="s">
        <v>87</v>
      </c>
      <c r="C8028" s="1">
        <v>1.7616333E7</v>
      </c>
      <c r="D8028" s="1" t="s">
        <v>8</v>
      </c>
      <c r="E8028" s="1">
        <v>24.0</v>
      </c>
      <c r="F8028" s="1" t="s">
        <v>8041</v>
      </c>
      <c r="G8028" s="1">
        <v>-0.0379523018962</v>
      </c>
    </row>
    <row r="8029" ht="15.75" customHeight="1">
      <c r="A8029" s="1" t="str">
        <f t="shared" si="676"/>
        <v>MED28</v>
      </c>
      <c r="B8029" s="1" t="s">
        <v>87</v>
      </c>
      <c r="C8029" s="1">
        <v>1.7616331E7</v>
      </c>
      <c r="D8029" s="1" t="s">
        <v>14</v>
      </c>
      <c r="E8029" s="1">
        <v>23.0</v>
      </c>
      <c r="F8029" s="1" t="s">
        <v>8042</v>
      </c>
      <c r="G8029" s="1">
        <v>2.49099019791</v>
      </c>
    </row>
    <row r="8030" ht="15.75" customHeight="1">
      <c r="A8030" s="1" t="str">
        <f t="shared" si="676"/>
        <v>MED28</v>
      </c>
      <c r="B8030" s="1" t="s">
        <v>87</v>
      </c>
      <c r="C8030" s="1">
        <v>1.7616376E7</v>
      </c>
      <c r="D8030" s="1" t="s">
        <v>8</v>
      </c>
      <c r="E8030" s="1">
        <v>24.0</v>
      </c>
      <c r="F8030" s="1" t="s">
        <v>8043</v>
      </c>
      <c r="G8030" s="1">
        <v>0.0498653209569</v>
      </c>
    </row>
    <row r="8031" ht="15.75" customHeight="1">
      <c r="A8031" s="1" t="str">
        <f t="shared" si="676"/>
        <v>MED28</v>
      </c>
      <c r="B8031" s="1" t="s">
        <v>87</v>
      </c>
      <c r="C8031" s="1">
        <v>1.7616351E7</v>
      </c>
      <c r="D8031" s="1" t="s">
        <v>8</v>
      </c>
      <c r="E8031" s="1">
        <v>24.0</v>
      </c>
      <c r="F8031" s="1" t="s">
        <v>8044</v>
      </c>
      <c r="G8031" s="1">
        <v>0.239494494548</v>
      </c>
    </row>
    <row r="8032" ht="15.75" customHeight="1">
      <c r="A8032" s="1" t="str">
        <f t="shared" si="676"/>
        <v>MED28</v>
      </c>
      <c r="B8032" s="1" t="s">
        <v>87</v>
      </c>
      <c r="C8032" s="1">
        <v>1.7616391E7</v>
      </c>
      <c r="D8032" s="1" t="s">
        <v>8</v>
      </c>
      <c r="E8032" s="1">
        <v>24.0</v>
      </c>
      <c r="F8032" s="1" t="s">
        <v>8045</v>
      </c>
      <c r="G8032" s="1">
        <v>0.0467872683102</v>
      </c>
    </row>
    <row r="8033" ht="15.75" customHeight="1">
      <c r="A8033" s="1" t="str">
        <f t="shared" si="676"/>
        <v>MED28</v>
      </c>
      <c r="B8033" s="1" t="s">
        <v>87</v>
      </c>
      <c r="C8033" s="1">
        <v>1.7616546E7</v>
      </c>
      <c r="D8033" s="1" t="s">
        <v>14</v>
      </c>
      <c r="E8033" s="1">
        <v>23.0</v>
      </c>
      <c r="F8033" s="1" t="s">
        <v>8046</v>
      </c>
      <c r="G8033" s="1">
        <v>0.0445508376163</v>
      </c>
    </row>
    <row r="8034" ht="15.75" customHeight="1">
      <c r="A8034" s="1" t="str">
        <f t="shared" si="676"/>
        <v>MED28</v>
      </c>
      <c r="B8034" s="1" t="s">
        <v>87</v>
      </c>
      <c r="C8034" s="1">
        <v>1.7616518E7</v>
      </c>
      <c r="D8034" s="1" t="s">
        <v>14</v>
      </c>
      <c r="E8034" s="1">
        <v>22.0</v>
      </c>
      <c r="F8034" s="1" t="s">
        <v>8047</v>
      </c>
      <c r="G8034" s="1">
        <v>0.256300493063</v>
      </c>
    </row>
    <row r="8035" ht="15.75" customHeight="1">
      <c r="A8035" s="1" t="str">
        <f t="shared" ref="A8035:A8044" si="677">"MED30"</f>
        <v>MED30</v>
      </c>
      <c r="B8035" s="1" t="s">
        <v>779</v>
      </c>
      <c r="C8035" s="1">
        <v>1.18533025E8</v>
      </c>
      <c r="D8035" s="1" t="s">
        <v>8</v>
      </c>
      <c r="E8035" s="1">
        <v>24.0</v>
      </c>
      <c r="F8035" s="1" t="s">
        <v>8048</v>
      </c>
      <c r="G8035" s="1">
        <v>0.815873870649</v>
      </c>
    </row>
    <row r="8036" ht="15.75" customHeight="1">
      <c r="A8036" s="1" t="str">
        <f t="shared" si="677"/>
        <v>MED30</v>
      </c>
      <c r="B8036" s="1" t="s">
        <v>779</v>
      </c>
      <c r="C8036" s="1">
        <v>1.18533167E8</v>
      </c>
      <c r="D8036" s="1" t="s">
        <v>14</v>
      </c>
      <c r="E8036" s="1">
        <v>24.0</v>
      </c>
      <c r="F8036" s="1" t="s">
        <v>8049</v>
      </c>
      <c r="G8036" s="1">
        <v>0.0401243021599</v>
      </c>
    </row>
    <row r="8037" ht="15.75" customHeight="1">
      <c r="A8037" s="1" t="str">
        <f t="shared" si="677"/>
        <v>MED30</v>
      </c>
      <c r="B8037" s="1" t="s">
        <v>779</v>
      </c>
      <c r="C8037" s="1">
        <v>1.18533155E8</v>
      </c>
      <c r="D8037" s="1" t="s">
        <v>14</v>
      </c>
      <c r="E8037" s="1">
        <v>24.0</v>
      </c>
      <c r="F8037" s="1" t="s">
        <v>8050</v>
      </c>
      <c r="G8037" s="1">
        <v>0.011372425028</v>
      </c>
    </row>
    <row r="8038" ht="15.75" customHeight="1">
      <c r="A8038" s="1" t="str">
        <f t="shared" si="677"/>
        <v>MED30</v>
      </c>
      <c r="B8038" s="1" t="s">
        <v>779</v>
      </c>
      <c r="C8038" s="1">
        <v>1.18533008E8</v>
      </c>
      <c r="D8038" s="1" t="s">
        <v>14</v>
      </c>
      <c r="E8038" s="1">
        <v>23.0</v>
      </c>
      <c r="F8038" s="1" t="s">
        <v>8051</v>
      </c>
      <c r="G8038" s="1">
        <v>0.00374119161015</v>
      </c>
    </row>
    <row r="8039" ht="15.75" customHeight="1">
      <c r="A8039" s="1" t="str">
        <f t="shared" si="677"/>
        <v>MED30</v>
      </c>
      <c r="B8039" s="1" t="s">
        <v>779</v>
      </c>
      <c r="C8039" s="1">
        <v>1.18533229E8</v>
      </c>
      <c r="D8039" s="1" t="s">
        <v>14</v>
      </c>
      <c r="E8039" s="1">
        <v>23.0</v>
      </c>
      <c r="F8039" s="1" t="s">
        <v>8052</v>
      </c>
      <c r="G8039" s="1">
        <v>0.869865075251</v>
      </c>
    </row>
    <row r="8040" ht="15.75" customHeight="1">
      <c r="A8040" s="1" t="str">
        <f t="shared" si="677"/>
        <v>MED30</v>
      </c>
      <c r="B8040" s="1" t="s">
        <v>779</v>
      </c>
      <c r="C8040" s="1">
        <v>1.1853298E8</v>
      </c>
      <c r="D8040" s="1" t="s">
        <v>14</v>
      </c>
      <c r="E8040" s="1">
        <v>23.0</v>
      </c>
      <c r="F8040" s="1" t="s">
        <v>8053</v>
      </c>
      <c r="G8040" s="1">
        <v>0.388673695463</v>
      </c>
    </row>
    <row r="8041" ht="15.75" customHeight="1">
      <c r="A8041" s="1" t="str">
        <f t="shared" si="677"/>
        <v>MED30</v>
      </c>
      <c r="B8041" s="1" t="s">
        <v>779</v>
      </c>
      <c r="C8041" s="1">
        <v>1.18533216E8</v>
      </c>
      <c r="D8041" s="1" t="s">
        <v>8</v>
      </c>
      <c r="E8041" s="1">
        <v>23.0</v>
      </c>
      <c r="F8041" s="1" t="s">
        <v>8054</v>
      </c>
      <c r="G8041" s="1">
        <v>0.802698270997</v>
      </c>
    </row>
    <row r="8042" ht="15.75" customHeight="1">
      <c r="A8042" s="1" t="str">
        <f t="shared" si="677"/>
        <v>MED30</v>
      </c>
      <c r="B8042" s="1" t="s">
        <v>779</v>
      </c>
      <c r="C8042" s="1">
        <v>1.18533188E8</v>
      </c>
      <c r="D8042" s="1" t="s">
        <v>8</v>
      </c>
      <c r="E8042" s="1">
        <v>24.0</v>
      </c>
      <c r="F8042" s="1" t="s">
        <v>8055</v>
      </c>
      <c r="G8042" s="1">
        <v>1.17384109785</v>
      </c>
    </row>
    <row r="8043" ht="15.75" customHeight="1">
      <c r="A8043" s="1" t="str">
        <f t="shared" si="677"/>
        <v>MED30</v>
      </c>
      <c r="B8043" s="1" t="s">
        <v>779</v>
      </c>
      <c r="C8043" s="1">
        <v>1.18533086E8</v>
      </c>
      <c r="D8043" s="1" t="s">
        <v>8</v>
      </c>
      <c r="E8043" s="1">
        <v>24.0</v>
      </c>
      <c r="F8043" s="1" t="s">
        <v>8056</v>
      </c>
      <c r="G8043" s="1">
        <v>0.956293826898</v>
      </c>
    </row>
    <row r="8044" ht="15.75" customHeight="1">
      <c r="A8044" s="1" t="str">
        <f t="shared" si="677"/>
        <v>MED30</v>
      </c>
      <c r="B8044" s="1" t="s">
        <v>779</v>
      </c>
      <c r="C8044" s="1">
        <v>1.18532999E8</v>
      </c>
      <c r="D8044" s="1" t="s">
        <v>14</v>
      </c>
      <c r="E8044" s="1">
        <v>23.0</v>
      </c>
      <c r="F8044" s="1" t="s">
        <v>8057</v>
      </c>
      <c r="G8044" s="1">
        <v>0.0483859576192</v>
      </c>
    </row>
    <row r="8045" ht="15.75" customHeight="1">
      <c r="A8045" s="1" t="str">
        <f t="shared" ref="A8045:A8054" si="678">"MED31"</f>
        <v>MED31</v>
      </c>
      <c r="B8045" s="1" t="s">
        <v>39</v>
      </c>
      <c r="C8045" s="1">
        <v>6554727.0</v>
      </c>
      <c r="D8045" s="1" t="s">
        <v>8</v>
      </c>
      <c r="E8045" s="1">
        <v>25.0</v>
      </c>
      <c r="F8045" s="1" t="s">
        <v>8058</v>
      </c>
      <c r="G8045" s="1">
        <v>0.219771119504</v>
      </c>
    </row>
    <row r="8046" ht="15.75" customHeight="1">
      <c r="A8046" s="1" t="str">
        <f t="shared" si="678"/>
        <v>MED31</v>
      </c>
      <c r="B8046" s="1" t="s">
        <v>39</v>
      </c>
      <c r="C8046" s="1">
        <v>6554798.0</v>
      </c>
      <c r="D8046" s="1" t="s">
        <v>8</v>
      </c>
      <c r="E8046" s="1">
        <v>23.0</v>
      </c>
      <c r="F8046" s="1" t="s">
        <v>8059</v>
      </c>
      <c r="G8046" s="1">
        <v>1.45213038031</v>
      </c>
    </row>
    <row r="8047" ht="15.75" customHeight="1">
      <c r="A8047" s="1" t="str">
        <f t="shared" si="678"/>
        <v>MED31</v>
      </c>
      <c r="B8047" s="1" t="s">
        <v>39</v>
      </c>
      <c r="C8047" s="1">
        <v>6554819.0</v>
      </c>
      <c r="D8047" s="1" t="s">
        <v>8</v>
      </c>
      <c r="E8047" s="1">
        <v>26.0</v>
      </c>
      <c r="F8047" s="1" t="s">
        <v>8060</v>
      </c>
      <c r="G8047" s="1">
        <v>0.147115008514</v>
      </c>
    </row>
    <row r="8048" ht="15.75" customHeight="1">
      <c r="A8048" s="1" t="str">
        <f t="shared" si="678"/>
        <v>MED31</v>
      </c>
      <c r="B8048" s="1" t="s">
        <v>39</v>
      </c>
      <c r="C8048" s="1">
        <v>6554826.0</v>
      </c>
      <c r="D8048" s="1" t="s">
        <v>8</v>
      </c>
      <c r="E8048" s="1">
        <v>25.0</v>
      </c>
      <c r="F8048" s="1" t="s">
        <v>8061</v>
      </c>
      <c r="G8048" s="1">
        <v>0.13280370782</v>
      </c>
    </row>
    <row r="8049" ht="15.75" customHeight="1">
      <c r="A8049" s="1" t="str">
        <f t="shared" si="678"/>
        <v>MED31</v>
      </c>
      <c r="B8049" s="1" t="s">
        <v>39</v>
      </c>
      <c r="C8049" s="1">
        <v>6554862.0</v>
      </c>
      <c r="D8049" s="1" t="s">
        <v>8</v>
      </c>
      <c r="E8049" s="1">
        <v>26.0</v>
      </c>
      <c r="F8049" s="1" t="s">
        <v>8062</v>
      </c>
      <c r="G8049" s="1">
        <v>0.393803011041</v>
      </c>
    </row>
    <row r="8050" ht="15.75" customHeight="1">
      <c r="A8050" s="1" t="str">
        <f t="shared" si="678"/>
        <v>MED31</v>
      </c>
      <c r="B8050" s="1" t="s">
        <v>39</v>
      </c>
      <c r="C8050" s="1">
        <v>6554877.0</v>
      </c>
      <c r="D8050" s="1" t="s">
        <v>8</v>
      </c>
      <c r="E8050" s="1">
        <v>25.0</v>
      </c>
      <c r="F8050" s="1" t="s">
        <v>8063</v>
      </c>
      <c r="G8050" s="1">
        <v>0.168738999856</v>
      </c>
    </row>
    <row r="8051" ht="15.75" customHeight="1">
      <c r="A8051" s="1" t="str">
        <f t="shared" si="678"/>
        <v>MED31</v>
      </c>
      <c r="B8051" s="1" t="s">
        <v>39</v>
      </c>
      <c r="C8051" s="1">
        <v>6554893.0</v>
      </c>
      <c r="D8051" s="1" t="s">
        <v>8</v>
      </c>
      <c r="E8051" s="1">
        <v>23.0</v>
      </c>
      <c r="F8051" s="1" t="s">
        <v>8064</v>
      </c>
      <c r="G8051" s="1">
        <v>1.02271115525</v>
      </c>
    </row>
    <row r="8052" ht="15.75" customHeight="1">
      <c r="A8052" s="1" t="str">
        <f t="shared" si="678"/>
        <v>MED31</v>
      </c>
      <c r="B8052" s="1" t="s">
        <v>39</v>
      </c>
      <c r="C8052" s="1">
        <v>6554757.0</v>
      </c>
      <c r="D8052" s="1" t="s">
        <v>14</v>
      </c>
      <c r="E8052" s="1">
        <v>25.0</v>
      </c>
      <c r="F8052" s="1" t="s">
        <v>8065</v>
      </c>
      <c r="G8052" s="1">
        <v>0.130612503774</v>
      </c>
    </row>
    <row r="8053" ht="15.75" customHeight="1">
      <c r="A8053" s="1" t="str">
        <f t="shared" si="678"/>
        <v>MED31</v>
      </c>
      <c r="B8053" s="1" t="s">
        <v>39</v>
      </c>
      <c r="C8053" s="1">
        <v>6554769.0</v>
      </c>
      <c r="D8053" s="1" t="s">
        <v>14</v>
      </c>
      <c r="E8053" s="1">
        <v>24.0</v>
      </c>
      <c r="F8053" s="1" t="s">
        <v>8066</v>
      </c>
      <c r="G8053" s="1">
        <v>0.52515846444</v>
      </c>
    </row>
    <row r="8054" ht="15.75" customHeight="1">
      <c r="A8054" s="1" t="str">
        <f t="shared" si="678"/>
        <v>MED31</v>
      </c>
      <c r="B8054" s="1" t="s">
        <v>39</v>
      </c>
      <c r="C8054" s="1">
        <v>6554702.0</v>
      </c>
      <c r="D8054" s="1" t="s">
        <v>8</v>
      </c>
      <c r="E8054" s="1">
        <v>26.0</v>
      </c>
      <c r="F8054" s="1" t="s">
        <v>8067</v>
      </c>
      <c r="G8054" s="1">
        <v>0.202158465312</v>
      </c>
    </row>
    <row r="8055" ht="15.75" customHeight="1">
      <c r="A8055" s="1" t="str">
        <f t="shared" ref="A8055:A8074" si="679">"MED7"</f>
        <v>MED7</v>
      </c>
      <c r="B8055" s="1" t="s">
        <v>987</v>
      </c>
      <c r="C8055" s="1">
        <v>1.56569636E8</v>
      </c>
      <c r="D8055" s="1" t="s">
        <v>8</v>
      </c>
      <c r="E8055" s="1">
        <v>24.0</v>
      </c>
      <c r="F8055" s="1" t="s">
        <v>8068</v>
      </c>
      <c r="G8055" s="1">
        <v>0.480661414855</v>
      </c>
    </row>
    <row r="8056" ht="15.75" customHeight="1">
      <c r="A8056" s="1" t="str">
        <f t="shared" si="679"/>
        <v>MED7</v>
      </c>
      <c r="B8056" s="1" t="s">
        <v>987</v>
      </c>
      <c r="C8056" s="1">
        <v>1.56569929E8</v>
      </c>
      <c r="D8056" s="1" t="s">
        <v>14</v>
      </c>
      <c r="E8056" s="1">
        <v>27.0</v>
      </c>
      <c r="F8056" s="1" t="s">
        <v>8069</v>
      </c>
      <c r="G8056" s="1">
        <v>0.0249395955098</v>
      </c>
    </row>
    <row r="8057" ht="15.75" customHeight="1">
      <c r="A8057" s="1" t="str">
        <f t="shared" si="679"/>
        <v>MED7</v>
      </c>
      <c r="B8057" s="1" t="s">
        <v>987</v>
      </c>
      <c r="C8057" s="1">
        <v>1.56569973E8</v>
      </c>
      <c r="D8057" s="1" t="s">
        <v>8</v>
      </c>
      <c r="E8057" s="1">
        <v>24.0</v>
      </c>
      <c r="F8057" s="1" t="s">
        <v>8070</v>
      </c>
      <c r="G8057" s="1">
        <v>0.558426331897</v>
      </c>
    </row>
    <row r="8058" ht="15.75" customHeight="1">
      <c r="A8058" s="1" t="str">
        <f t="shared" si="679"/>
        <v>MED7</v>
      </c>
      <c r="B8058" s="1" t="s">
        <v>987</v>
      </c>
      <c r="C8058" s="1">
        <v>1.56569992E8</v>
      </c>
      <c r="D8058" s="1" t="s">
        <v>8</v>
      </c>
      <c r="E8058" s="1">
        <v>26.0</v>
      </c>
      <c r="F8058" s="1" t="s">
        <v>8071</v>
      </c>
      <c r="G8058" s="1">
        <v>0.167489817811</v>
      </c>
    </row>
    <row r="8059" ht="15.75" customHeight="1">
      <c r="A8059" s="1" t="str">
        <f t="shared" si="679"/>
        <v>MED7</v>
      </c>
      <c r="B8059" s="1" t="s">
        <v>987</v>
      </c>
      <c r="C8059" s="1">
        <v>1.56570017E8</v>
      </c>
      <c r="D8059" s="1" t="s">
        <v>8</v>
      </c>
      <c r="E8059" s="1">
        <v>26.0</v>
      </c>
      <c r="F8059" s="1" t="s">
        <v>8072</v>
      </c>
      <c r="G8059" s="1">
        <v>-0.0025381700462</v>
      </c>
    </row>
    <row r="8060" ht="15.75" customHeight="1">
      <c r="A8060" s="1" t="str">
        <f t="shared" si="679"/>
        <v>MED7</v>
      </c>
      <c r="B8060" s="1" t="s">
        <v>987</v>
      </c>
      <c r="C8060" s="1">
        <v>1.56569536E8</v>
      </c>
      <c r="D8060" s="1" t="s">
        <v>14</v>
      </c>
      <c r="E8060" s="1">
        <v>23.0</v>
      </c>
      <c r="F8060" s="1" t="s">
        <v>8073</v>
      </c>
      <c r="G8060" s="1">
        <v>-0.0112832524756</v>
      </c>
    </row>
    <row r="8061" ht="15.75" customHeight="1">
      <c r="A8061" s="1" t="str">
        <f t="shared" si="679"/>
        <v>MED7</v>
      </c>
      <c r="B8061" s="1" t="s">
        <v>987</v>
      </c>
      <c r="C8061" s="1">
        <v>1.56569591E8</v>
      </c>
      <c r="D8061" s="1" t="s">
        <v>14</v>
      </c>
      <c r="E8061" s="1">
        <v>22.0</v>
      </c>
      <c r="F8061" s="1" t="s">
        <v>8074</v>
      </c>
      <c r="G8061" s="1">
        <v>1.17043890626</v>
      </c>
    </row>
    <row r="8062" ht="15.75" customHeight="1">
      <c r="A8062" s="1" t="str">
        <f t="shared" si="679"/>
        <v>MED7</v>
      </c>
      <c r="B8062" s="1" t="s">
        <v>987</v>
      </c>
      <c r="C8062" s="1">
        <v>1.56569966E8</v>
      </c>
      <c r="D8062" s="1" t="s">
        <v>8</v>
      </c>
      <c r="E8062" s="1">
        <v>27.0</v>
      </c>
      <c r="F8062" s="1" t="s">
        <v>8075</v>
      </c>
      <c r="G8062" s="1">
        <v>0.070513511192</v>
      </c>
    </row>
    <row r="8063" ht="15.75" customHeight="1">
      <c r="A8063" s="1" t="str">
        <f t="shared" si="679"/>
        <v>MED7</v>
      </c>
      <c r="B8063" s="1" t="s">
        <v>987</v>
      </c>
      <c r="C8063" s="1">
        <v>1.56570052E8</v>
      </c>
      <c r="D8063" s="1" t="s">
        <v>14</v>
      </c>
      <c r="E8063" s="1">
        <v>24.0</v>
      </c>
      <c r="F8063" s="1" t="s">
        <v>8076</v>
      </c>
      <c r="G8063" s="1">
        <v>0.172955051719</v>
      </c>
    </row>
    <row r="8064" ht="15.75" customHeight="1">
      <c r="A8064" s="1" t="str">
        <f t="shared" si="679"/>
        <v>MED7</v>
      </c>
      <c r="B8064" s="1" t="s">
        <v>987</v>
      </c>
      <c r="C8064" s="1">
        <v>1.56569627E8</v>
      </c>
      <c r="D8064" s="1" t="s">
        <v>8</v>
      </c>
      <c r="E8064" s="1">
        <v>24.0</v>
      </c>
      <c r="F8064" s="1" t="s">
        <v>8077</v>
      </c>
      <c r="G8064" s="1">
        <v>-0.0188626236723</v>
      </c>
    </row>
    <row r="8065" ht="15.75" customHeight="1">
      <c r="A8065" s="1" t="str">
        <f t="shared" si="679"/>
        <v>MED7</v>
      </c>
      <c r="B8065" s="1" t="s">
        <v>987</v>
      </c>
      <c r="C8065" s="1">
        <v>1.56569647E8</v>
      </c>
      <c r="D8065" s="1" t="s">
        <v>8</v>
      </c>
      <c r="E8065" s="1">
        <v>24.0</v>
      </c>
      <c r="F8065" s="1" t="s">
        <v>8078</v>
      </c>
      <c r="G8065" s="1">
        <v>0.805979396795</v>
      </c>
    </row>
    <row r="8066" ht="15.75" customHeight="1">
      <c r="A8066" s="1" t="str">
        <f t="shared" si="679"/>
        <v>MED7</v>
      </c>
      <c r="B8066" s="1" t="s">
        <v>987</v>
      </c>
      <c r="C8066" s="1">
        <v>1.5656958E8</v>
      </c>
      <c r="D8066" s="1" t="s">
        <v>8</v>
      </c>
      <c r="E8066" s="1">
        <v>24.0</v>
      </c>
      <c r="F8066" s="1" t="s">
        <v>8079</v>
      </c>
      <c r="G8066" s="1">
        <v>0.68087849431</v>
      </c>
    </row>
    <row r="8067" ht="15.75" customHeight="1">
      <c r="A8067" s="1" t="str">
        <f t="shared" si="679"/>
        <v>MED7</v>
      </c>
      <c r="B8067" s="1" t="s">
        <v>987</v>
      </c>
      <c r="C8067" s="1">
        <v>1.56569597E8</v>
      </c>
      <c r="D8067" s="1" t="s">
        <v>8</v>
      </c>
      <c r="E8067" s="1">
        <v>24.0</v>
      </c>
      <c r="F8067" s="1" t="s">
        <v>8080</v>
      </c>
      <c r="G8067" s="1">
        <v>0.324868384854</v>
      </c>
    </row>
    <row r="8068" ht="15.75" customHeight="1">
      <c r="A8068" s="1" t="str">
        <f t="shared" si="679"/>
        <v>MED7</v>
      </c>
      <c r="B8068" s="1" t="s">
        <v>987</v>
      </c>
      <c r="C8068" s="1">
        <v>1.56569706E8</v>
      </c>
      <c r="D8068" s="1" t="s">
        <v>8</v>
      </c>
      <c r="E8068" s="1">
        <v>24.0</v>
      </c>
      <c r="F8068" s="1" t="s">
        <v>8081</v>
      </c>
      <c r="G8068" s="1">
        <v>0.400842291813</v>
      </c>
    </row>
    <row r="8069" ht="15.75" customHeight="1">
      <c r="A8069" s="1" t="str">
        <f t="shared" si="679"/>
        <v>MED7</v>
      </c>
      <c r="B8069" s="1" t="s">
        <v>987</v>
      </c>
      <c r="C8069" s="1">
        <v>1.56569806E8</v>
      </c>
      <c r="D8069" s="1" t="s">
        <v>8</v>
      </c>
      <c r="E8069" s="1">
        <v>24.0</v>
      </c>
      <c r="F8069" s="1" t="s">
        <v>8082</v>
      </c>
      <c r="G8069" s="1">
        <v>0.487511271515</v>
      </c>
    </row>
    <row r="8070" ht="15.75" customHeight="1">
      <c r="A8070" s="1" t="str">
        <f t="shared" si="679"/>
        <v>MED7</v>
      </c>
      <c r="B8070" s="1" t="s">
        <v>987</v>
      </c>
      <c r="C8070" s="1">
        <v>1.56569812E8</v>
      </c>
      <c r="D8070" s="1" t="s">
        <v>8</v>
      </c>
      <c r="E8070" s="1">
        <v>24.0</v>
      </c>
      <c r="F8070" s="1" t="s">
        <v>8083</v>
      </c>
      <c r="G8070" s="1">
        <v>1.02358169695</v>
      </c>
    </row>
    <row r="8071" ht="15.75" customHeight="1">
      <c r="A8071" s="1" t="str">
        <f t="shared" si="679"/>
        <v>MED7</v>
      </c>
      <c r="B8071" s="1" t="s">
        <v>987</v>
      </c>
      <c r="C8071" s="1">
        <v>1.56569896E8</v>
      </c>
      <c r="D8071" s="1" t="s">
        <v>8</v>
      </c>
      <c r="E8071" s="1">
        <v>25.0</v>
      </c>
      <c r="F8071" s="1" t="s">
        <v>8084</v>
      </c>
      <c r="G8071" s="1">
        <v>0.379955533318</v>
      </c>
    </row>
    <row r="8072" ht="15.75" customHeight="1">
      <c r="A8072" s="1" t="str">
        <f t="shared" si="679"/>
        <v>MED7</v>
      </c>
      <c r="B8072" s="1" t="s">
        <v>987</v>
      </c>
      <c r="C8072" s="1">
        <v>1.56569907E8</v>
      </c>
      <c r="D8072" s="1" t="s">
        <v>8</v>
      </c>
      <c r="E8072" s="1">
        <v>24.0</v>
      </c>
      <c r="F8072" s="1" t="s">
        <v>8085</v>
      </c>
      <c r="G8072" s="1">
        <v>0.312852864706</v>
      </c>
    </row>
    <row r="8073" ht="15.75" customHeight="1">
      <c r="A8073" s="1" t="str">
        <f t="shared" si="679"/>
        <v>MED7</v>
      </c>
      <c r="B8073" s="1" t="s">
        <v>987</v>
      </c>
      <c r="C8073" s="1">
        <v>1.56569943E8</v>
      </c>
      <c r="D8073" s="1" t="s">
        <v>8</v>
      </c>
      <c r="E8073" s="1">
        <v>24.0</v>
      </c>
      <c r="F8073" s="1" t="s">
        <v>8086</v>
      </c>
      <c r="G8073" s="1">
        <v>0.00988175822148</v>
      </c>
    </row>
    <row r="8074" ht="15.75" customHeight="1">
      <c r="A8074" s="1" t="str">
        <f t="shared" si="679"/>
        <v>MED7</v>
      </c>
      <c r="B8074" s="1" t="s">
        <v>987</v>
      </c>
      <c r="C8074" s="1">
        <v>1.5656992E8</v>
      </c>
      <c r="D8074" s="1" t="s">
        <v>8</v>
      </c>
      <c r="E8074" s="1">
        <v>24.0</v>
      </c>
      <c r="F8074" s="1" t="s">
        <v>8087</v>
      </c>
      <c r="G8074" s="1">
        <v>0.166818260801</v>
      </c>
    </row>
    <row r="8075" ht="15.75" customHeight="1">
      <c r="A8075" s="1" t="str">
        <f t="shared" ref="A8075:A8084" si="680">"MED8"</f>
        <v>MED8</v>
      </c>
      <c r="B8075" s="1" t="s">
        <v>108</v>
      </c>
      <c r="C8075" s="1">
        <v>4.385538E7</v>
      </c>
      <c r="D8075" s="1" t="s">
        <v>8</v>
      </c>
      <c r="E8075" s="1">
        <v>22.0</v>
      </c>
      <c r="F8075" s="1" t="s">
        <v>8088</v>
      </c>
      <c r="G8075" s="1">
        <v>1.06633887177</v>
      </c>
    </row>
    <row r="8076" ht="15.75" customHeight="1">
      <c r="A8076" s="1" t="str">
        <f t="shared" si="680"/>
        <v>MED8</v>
      </c>
      <c r="B8076" s="1" t="s">
        <v>108</v>
      </c>
      <c r="C8076" s="1">
        <v>4.3855502E7</v>
      </c>
      <c r="D8076" s="1" t="s">
        <v>14</v>
      </c>
      <c r="E8076" s="1">
        <v>23.0</v>
      </c>
      <c r="F8076" s="1" t="s">
        <v>8089</v>
      </c>
      <c r="G8076" s="1">
        <v>0.033146146508</v>
      </c>
    </row>
    <row r="8077" ht="15.75" customHeight="1">
      <c r="A8077" s="1" t="str">
        <f t="shared" si="680"/>
        <v>MED8</v>
      </c>
      <c r="B8077" s="1" t="s">
        <v>108</v>
      </c>
      <c r="C8077" s="1">
        <v>4.3855199E7</v>
      </c>
      <c r="D8077" s="1" t="s">
        <v>8</v>
      </c>
      <c r="E8077" s="1">
        <v>23.0</v>
      </c>
      <c r="F8077" s="1" t="s">
        <v>8090</v>
      </c>
      <c r="G8077" s="1">
        <v>0.43296674283</v>
      </c>
    </row>
    <row r="8078" ht="15.75" customHeight="1">
      <c r="A8078" s="1" t="str">
        <f t="shared" si="680"/>
        <v>MED8</v>
      </c>
      <c r="B8078" s="1" t="s">
        <v>108</v>
      </c>
      <c r="C8078" s="1">
        <v>4.3855248E7</v>
      </c>
      <c r="D8078" s="1" t="s">
        <v>8</v>
      </c>
      <c r="E8078" s="1">
        <v>23.0</v>
      </c>
      <c r="F8078" s="1" t="s">
        <v>8091</v>
      </c>
      <c r="G8078" s="1">
        <v>0.931144883437</v>
      </c>
    </row>
    <row r="8079" ht="15.75" customHeight="1">
      <c r="A8079" s="1" t="str">
        <f t="shared" si="680"/>
        <v>MED8</v>
      </c>
      <c r="B8079" s="1" t="s">
        <v>108</v>
      </c>
      <c r="C8079" s="1">
        <v>4.3855275E7</v>
      </c>
      <c r="D8079" s="1" t="s">
        <v>8</v>
      </c>
      <c r="E8079" s="1">
        <v>24.0</v>
      </c>
      <c r="F8079" s="1" t="s">
        <v>8092</v>
      </c>
      <c r="G8079" s="1">
        <v>0.14070119631</v>
      </c>
    </row>
    <row r="8080" ht="15.75" customHeight="1">
      <c r="A8080" s="1" t="str">
        <f t="shared" si="680"/>
        <v>MED8</v>
      </c>
      <c r="B8080" s="1" t="s">
        <v>108</v>
      </c>
      <c r="C8080" s="1">
        <v>4.3855443E7</v>
      </c>
      <c r="D8080" s="1" t="s">
        <v>8</v>
      </c>
      <c r="E8080" s="1">
        <v>22.0</v>
      </c>
      <c r="F8080" s="1" t="s">
        <v>8093</v>
      </c>
      <c r="G8080" s="1">
        <v>0.105681706942</v>
      </c>
    </row>
    <row r="8081" ht="15.75" customHeight="1">
      <c r="A8081" s="1" t="str">
        <f t="shared" si="680"/>
        <v>MED8</v>
      </c>
      <c r="B8081" s="1" t="s">
        <v>108</v>
      </c>
      <c r="C8081" s="1">
        <v>4.3855397E7</v>
      </c>
      <c r="D8081" s="1" t="s">
        <v>8</v>
      </c>
      <c r="E8081" s="1">
        <v>23.0</v>
      </c>
      <c r="F8081" s="1" t="s">
        <v>8094</v>
      </c>
      <c r="G8081" s="1">
        <v>0.981869321043</v>
      </c>
    </row>
    <row r="8082" ht="15.75" customHeight="1">
      <c r="A8082" s="1" t="str">
        <f t="shared" si="680"/>
        <v>MED8</v>
      </c>
      <c r="B8082" s="1" t="s">
        <v>108</v>
      </c>
      <c r="C8082" s="1">
        <v>4.3855305E7</v>
      </c>
      <c r="D8082" s="1" t="s">
        <v>8</v>
      </c>
      <c r="E8082" s="1">
        <v>24.0</v>
      </c>
      <c r="F8082" s="1" t="s">
        <v>8095</v>
      </c>
      <c r="G8082" s="1">
        <v>0.0335622290097</v>
      </c>
    </row>
    <row r="8083" ht="15.75" customHeight="1">
      <c r="A8083" s="1" t="str">
        <f t="shared" si="680"/>
        <v>MED8</v>
      </c>
      <c r="B8083" s="1" t="s">
        <v>108</v>
      </c>
      <c r="C8083" s="1">
        <v>4.3855363E7</v>
      </c>
      <c r="D8083" s="1" t="s">
        <v>8</v>
      </c>
      <c r="E8083" s="1">
        <v>24.0</v>
      </c>
      <c r="F8083" s="1" t="s">
        <v>8096</v>
      </c>
      <c r="G8083" s="1">
        <v>0.577141478141</v>
      </c>
    </row>
    <row r="8084" ht="15.75" customHeight="1">
      <c r="A8084" s="1" t="str">
        <f t="shared" si="680"/>
        <v>MED8</v>
      </c>
      <c r="B8084" s="1" t="s">
        <v>108</v>
      </c>
      <c r="C8084" s="1">
        <v>4.3855387E7</v>
      </c>
      <c r="D8084" s="1" t="s">
        <v>8</v>
      </c>
      <c r="E8084" s="1">
        <v>24.0</v>
      </c>
      <c r="F8084" s="1" t="s">
        <v>8097</v>
      </c>
      <c r="G8084" s="1">
        <v>0.951791807191</v>
      </c>
    </row>
    <row r="8085" ht="15.75" customHeight="1">
      <c r="A8085" s="1" t="str">
        <f t="shared" ref="A8085:A8094" si="681">"MED9"</f>
        <v>MED9</v>
      </c>
      <c r="B8085" s="1" t="s">
        <v>39</v>
      </c>
      <c r="C8085" s="1">
        <v>1.7380519E7</v>
      </c>
      <c r="D8085" s="1" t="s">
        <v>8</v>
      </c>
      <c r="E8085" s="1">
        <v>22.0</v>
      </c>
      <c r="F8085" s="1" t="s">
        <v>8098</v>
      </c>
      <c r="G8085" s="1">
        <v>0.38158019375</v>
      </c>
    </row>
    <row r="8086" ht="15.75" customHeight="1">
      <c r="A8086" s="1" t="str">
        <f t="shared" si="681"/>
        <v>MED9</v>
      </c>
      <c r="B8086" s="1" t="s">
        <v>39</v>
      </c>
      <c r="C8086" s="1">
        <v>1.738032E7</v>
      </c>
      <c r="D8086" s="1" t="s">
        <v>14</v>
      </c>
      <c r="E8086" s="1">
        <v>24.0</v>
      </c>
      <c r="F8086" s="1" t="s">
        <v>8099</v>
      </c>
      <c r="G8086" s="1">
        <v>0.0692998949366</v>
      </c>
    </row>
    <row r="8087" ht="15.75" customHeight="1">
      <c r="A8087" s="1" t="str">
        <f t="shared" si="681"/>
        <v>MED9</v>
      </c>
      <c r="B8087" s="1" t="s">
        <v>39</v>
      </c>
      <c r="C8087" s="1">
        <v>1.7380335E7</v>
      </c>
      <c r="D8087" s="1" t="s">
        <v>14</v>
      </c>
      <c r="E8087" s="1">
        <v>23.0</v>
      </c>
      <c r="F8087" s="1" t="s">
        <v>8100</v>
      </c>
      <c r="G8087" s="1">
        <v>1.12467747745</v>
      </c>
    </row>
    <row r="8088" ht="15.75" customHeight="1">
      <c r="A8088" s="1" t="str">
        <f t="shared" si="681"/>
        <v>MED9</v>
      </c>
      <c r="B8088" s="1" t="s">
        <v>39</v>
      </c>
      <c r="C8088" s="1">
        <v>1.7380468E7</v>
      </c>
      <c r="D8088" s="1" t="s">
        <v>8</v>
      </c>
      <c r="E8088" s="1">
        <v>24.0</v>
      </c>
      <c r="F8088" s="1" t="s">
        <v>8101</v>
      </c>
      <c r="G8088" s="1">
        <v>0.543001758389</v>
      </c>
    </row>
    <row r="8089" ht="15.75" customHeight="1">
      <c r="A8089" s="1" t="str">
        <f t="shared" si="681"/>
        <v>MED9</v>
      </c>
      <c r="B8089" s="1" t="s">
        <v>39</v>
      </c>
      <c r="C8089" s="1">
        <v>1.7380413E7</v>
      </c>
      <c r="D8089" s="1" t="s">
        <v>8</v>
      </c>
      <c r="E8089" s="1">
        <v>23.0</v>
      </c>
      <c r="F8089" s="1" t="s">
        <v>8102</v>
      </c>
      <c r="G8089" s="1">
        <v>0.898028567937</v>
      </c>
    </row>
    <row r="8090" ht="15.75" customHeight="1">
      <c r="A8090" s="1" t="str">
        <f t="shared" si="681"/>
        <v>MED9</v>
      </c>
      <c r="B8090" s="1" t="s">
        <v>39</v>
      </c>
      <c r="C8090" s="1">
        <v>1.7380406E7</v>
      </c>
      <c r="D8090" s="1" t="s">
        <v>8</v>
      </c>
      <c r="E8090" s="1">
        <v>22.0</v>
      </c>
      <c r="F8090" s="1" t="s">
        <v>8103</v>
      </c>
      <c r="G8090" s="1">
        <v>0.977293954609</v>
      </c>
    </row>
    <row r="8091" ht="15.75" customHeight="1">
      <c r="A8091" s="1" t="str">
        <f t="shared" si="681"/>
        <v>MED9</v>
      </c>
      <c r="B8091" s="1" t="s">
        <v>39</v>
      </c>
      <c r="C8091" s="1">
        <v>1.7380325E7</v>
      </c>
      <c r="D8091" s="1" t="s">
        <v>8</v>
      </c>
      <c r="E8091" s="1">
        <v>24.0</v>
      </c>
      <c r="F8091" s="1" t="s">
        <v>8104</v>
      </c>
      <c r="G8091" s="1">
        <v>0.47844493017</v>
      </c>
    </row>
    <row r="8092" ht="15.75" customHeight="1">
      <c r="A8092" s="1" t="str">
        <f t="shared" si="681"/>
        <v>MED9</v>
      </c>
      <c r="B8092" s="1" t="s">
        <v>39</v>
      </c>
      <c r="C8092" s="1">
        <v>1.7380274E7</v>
      </c>
      <c r="D8092" s="1" t="s">
        <v>8</v>
      </c>
      <c r="E8092" s="1">
        <v>23.0</v>
      </c>
      <c r="F8092" s="1" t="s">
        <v>8105</v>
      </c>
      <c r="G8092" s="1">
        <v>0.0658121025438</v>
      </c>
    </row>
    <row r="8093" ht="15.75" customHeight="1">
      <c r="A8093" s="1" t="str">
        <f t="shared" si="681"/>
        <v>MED9</v>
      </c>
      <c r="B8093" s="1" t="s">
        <v>39</v>
      </c>
      <c r="C8093" s="1">
        <v>1.7380358E7</v>
      </c>
      <c r="D8093" s="1" t="s">
        <v>14</v>
      </c>
      <c r="E8093" s="1">
        <v>24.0</v>
      </c>
      <c r="F8093" s="1" t="s">
        <v>8106</v>
      </c>
      <c r="G8093" s="1">
        <v>0.3552216942</v>
      </c>
    </row>
    <row r="8094" ht="15.75" customHeight="1">
      <c r="A8094" s="1" t="str">
        <f t="shared" si="681"/>
        <v>MED9</v>
      </c>
      <c r="B8094" s="1" t="s">
        <v>39</v>
      </c>
      <c r="C8094" s="1">
        <v>1.7380496E7</v>
      </c>
      <c r="D8094" s="1" t="s">
        <v>14</v>
      </c>
      <c r="E8094" s="1">
        <v>23.0</v>
      </c>
      <c r="F8094" s="1" t="s">
        <v>8107</v>
      </c>
      <c r="G8094" s="1">
        <v>0.704518981767</v>
      </c>
    </row>
    <row r="8095" ht="15.75" customHeight="1">
      <c r="A8095" s="1" t="str">
        <f t="shared" ref="A8095:A8104" si="682">"METAP2"</f>
        <v>METAP2</v>
      </c>
      <c r="B8095" s="1" t="s">
        <v>379</v>
      </c>
      <c r="C8095" s="1">
        <v>9.586799E7</v>
      </c>
      <c r="D8095" s="1" t="s">
        <v>8</v>
      </c>
      <c r="E8095" s="1">
        <v>23.0</v>
      </c>
      <c r="F8095" s="1" t="s">
        <v>8108</v>
      </c>
      <c r="G8095" s="1">
        <v>0.472306577007</v>
      </c>
    </row>
    <row r="8096" ht="15.75" customHeight="1">
      <c r="A8096" s="1" t="str">
        <f t="shared" si="682"/>
        <v>METAP2</v>
      </c>
      <c r="B8096" s="1" t="s">
        <v>379</v>
      </c>
      <c r="C8096" s="1">
        <v>9.5867987E7</v>
      </c>
      <c r="D8096" s="1" t="s">
        <v>14</v>
      </c>
      <c r="E8096" s="1">
        <v>26.0</v>
      </c>
      <c r="F8096" s="1" t="s">
        <v>8109</v>
      </c>
      <c r="G8096" s="1">
        <v>0.128734388751</v>
      </c>
    </row>
    <row r="8097" ht="15.75" customHeight="1">
      <c r="A8097" s="1" t="str">
        <f t="shared" si="682"/>
        <v>METAP2</v>
      </c>
      <c r="B8097" s="1" t="s">
        <v>379</v>
      </c>
      <c r="C8097" s="1">
        <v>9.5867962E7</v>
      </c>
      <c r="D8097" s="1" t="s">
        <v>14</v>
      </c>
      <c r="E8097" s="1">
        <v>23.0</v>
      </c>
      <c r="F8097" s="1" t="s">
        <v>8110</v>
      </c>
      <c r="G8097" s="1">
        <v>0.252704915833</v>
      </c>
    </row>
    <row r="8098" ht="15.75" customHeight="1">
      <c r="A8098" s="1" t="str">
        <f t="shared" si="682"/>
        <v>METAP2</v>
      </c>
      <c r="B8098" s="1" t="s">
        <v>379</v>
      </c>
      <c r="C8098" s="1">
        <v>9.5867949E7</v>
      </c>
      <c r="D8098" s="1" t="s">
        <v>14</v>
      </c>
      <c r="E8098" s="1">
        <v>25.0</v>
      </c>
      <c r="F8098" s="1" t="s">
        <v>8111</v>
      </c>
      <c r="G8098" s="1">
        <v>-0.0425728958795</v>
      </c>
    </row>
    <row r="8099" ht="15.75" customHeight="1">
      <c r="A8099" s="1" t="str">
        <f t="shared" si="682"/>
        <v>METAP2</v>
      </c>
      <c r="B8099" s="1" t="s">
        <v>379</v>
      </c>
      <c r="C8099" s="1">
        <v>9.586791E7</v>
      </c>
      <c r="D8099" s="1" t="s">
        <v>14</v>
      </c>
      <c r="E8099" s="1">
        <v>24.0</v>
      </c>
      <c r="F8099" s="1" t="s">
        <v>8112</v>
      </c>
      <c r="G8099" s="1">
        <v>0.920326610301</v>
      </c>
    </row>
    <row r="8100" ht="15.75" customHeight="1">
      <c r="A8100" s="1" t="str">
        <f t="shared" si="682"/>
        <v>METAP2</v>
      </c>
      <c r="B8100" s="1" t="s">
        <v>379</v>
      </c>
      <c r="C8100" s="1">
        <v>9.5867933E7</v>
      </c>
      <c r="D8100" s="1" t="s">
        <v>8</v>
      </c>
      <c r="E8100" s="1">
        <v>22.0</v>
      </c>
      <c r="F8100" s="1" t="s">
        <v>8113</v>
      </c>
      <c r="G8100" s="1">
        <v>0.493673370192</v>
      </c>
    </row>
    <row r="8101" ht="15.75" customHeight="1">
      <c r="A8101" s="1" t="str">
        <f t="shared" si="682"/>
        <v>METAP2</v>
      </c>
      <c r="B8101" s="1" t="s">
        <v>379</v>
      </c>
      <c r="C8101" s="1">
        <v>9.5867918E7</v>
      </c>
      <c r="D8101" s="1" t="s">
        <v>8</v>
      </c>
      <c r="E8101" s="1">
        <v>24.0</v>
      </c>
      <c r="F8101" s="1" t="s">
        <v>8114</v>
      </c>
      <c r="G8101" s="1">
        <v>1.04138072881</v>
      </c>
    </row>
    <row r="8102" ht="15.75" customHeight="1">
      <c r="A8102" s="1" t="str">
        <f t="shared" si="682"/>
        <v>METAP2</v>
      </c>
      <c r="B8102" s="1" t="s">
        <v>379</v>
      </c>
      <c r="C8102" s="1">
        <v>9.5867912E7</v>
      </c>
      <c r="D8102" s="1" t="s">
        <v>8</v>
      </c>
      <c r="E8102" s="1">
        <v>24.0</v>
      </c>
      <c r="F8102" s="1" t="s">
        <v>8115</v>
      </c>
      <c r="G8102" s="1">
        <v>1.03829266089</v>
      </c>
    </row>
    <row r="8103" ht="15.75" customHeight="1">
      <c r="A8103" s="1" t="str">
        <f t="shared" si="682"/>
        <v>METAP2</v>
      </c>
      <c r="B8103" s="1" t="s">
        <v>379</v>
      </c>
      <c r="C8103" s="1">
        <v>9.5868001E7</v>
      </c>
      <c r="D8103" s="1" t="s">
        <v>14</v>
      </c>
      <c r="E8103" s="1">
        <v>24.0</v>
      </c>
      <c r="F8103" s="1" t="s">
        <v>8116</v>
      </c>
      <c r="G8103" s="1">
        <v>0.780633170551</v>
      </c>
    </row>
    <row r="8104" ht="15.75" customHeight="1">
      <c r="A8104" s="1" t="str">
        <f t="shared" si="682"/>
        <v>METAP2</v>
      </c>
      <c r="B8104" s="1" t="s">
        <v>379</v>
      </c>
      <c r="C8104" s="1">
        <v>9.5868023E7</v>
      </c>
      <c r="D8104" s="1" t="s">
        <v>14</v>
      </c>
      <c r="E8104" s="1">
        <v>23.0</v>
      </c>
      <c r="F8104" s="1" t="s">
        <v>8117</v>
      </c>
      <c r="G8104" s="1">
        <v>0.0504353364551</v>
      </c>
    </row>
    <row r="8105" ht="15.75" customHeight="1">
      <c r="A8105" s="1" t="str">
        <f t="shared" ref="A8105:A8121" si="683">"METTL16"</f>
        <v>METTL16</v>
      </c>
      <c r="B8105" s="1" t="s">
        <v>39</v>
      </c>
      <c r="C8105" s="1">
        <v>2415194.0</v>
      </c>
      <c r="D8105" s="1" t="s">
        <v>8</v>
      </c>
      <c r="E8105" s="1">
        <v>23.0</v>
      </c>
      <c r="F8105" s="1" t="s">
        <v>8118</v>
      </c>
      <c r="G8105" s="1">
        <v>0.0325983300003</v>
      </c>
    </row>
    <row r="8106" ht="15.75" customHeight="1">
      <c r="A8106" s="1" t="str">
        <f t="shared" si="683"/>
        <v>METTL16</v>
      </c>
      <c r="B8106" s="1" t="s">
        <v>39</v>
      </c>
      <c r="C8106" s="1">
        <v>2414930.0</v>
      </c>
      <c r="D8106" s="1" t="s">
        <v>8</v>
      </c>
      <c r="E8106" s="1">
        <v>24.0</v>
      </c>
      <c r="F8106" s="1" t="s">
        <v>8119</v>
      </c>
      <c r="G8106" s="1">
        <v>0.664523611645</v>
      </c>
    </row>
    <row r="8107" ht="15.75" customHeight="1">
      <c r="A8107" s="1" t="str">
        <f t="shared" si="683"/>
        <v>METTL16</v>
      </c>
      <c r="B8107" s="1" t="s">
        <v>39</v>
      </c>
      <c r="C8107" s="1">
        <v>2415205.0</v>
      </c>
      <c r="D8107" s="1" t="s">
        <v>14</v>
      </c>
      <c r="E8107" s="1">
        <v>24.0</v>
      </c>
      <c r="F8107" s="1" t="s">
        <v>8120</v>
      </c>
      <c r="G8107" s="1">
        <v>-0.0273493223805</v>
      </c>
    </row>
    <row r="8108" ht="15.75" customHeight="1">
      <c r="A8108" s="1" t="str">
        <f t="shared" si="683"/>
        <v>METTL16</v>
      </c>
      <c r="B8108" s="1" t="s">
        <v>39</v>
      </c>
      <c r="C8108" s="1">
        <v>2415088.0</v>
      </c>
      <c r="D8108" s="1" t="s">
        <v>14</v>
      </c>
      <c r="E8108" s="1">
        <v>24.0</v>
      </c>
      <c r="F8108" s="1" t="s">
        <v>8121</v>
      </c>
      <c r="G8108" s="1">
        <v>0.437595232707</v>
      </c>
    </row>
    <row r="8109" ht="15.75" customHeight="1">
      <c r="A8109" s="1" t="str">
        <f t="shared" si="683"/>
        <v>METTL16</v>
      </c>
      <c r="B8109" s="1" t="s">
        <v>39</v>
      </c>
      <c r="C8109" s="1">
        <v>2415094.0</v>
      </c>
      <c r="D8109" s="1" t="s">
        <v>14</v>
      </c>
      <c r="E8109" s="1">
        <v>24.0</v>
      </c>
      <c r="F8109" s="1" t="s">
        <v>8122</v>
      </c>
      <c r="G8109" s="1">
        <v>-0.0155139719528</v>
      </c>
    </row>
    <row r="8110" ht="15.75" customHeight="1">
      <c r="A8110" s="1" t="str">
        <f t="shared" si="683"/>
        <v>METTL16</v>
      </c>
      <c r="B8110" s="1" t="s">
        <v>39</v>
      </c>
      <c r="C8110" s="1">
        <v>2415002.0</v>
      </c>
      <c r="D8110" s="1" t="s">
        <v>14</v>
      </c>
      <c r="E8110" s="1">
        <v>23.0</v>
      </c>
      <c r="F8110" s="1" t="s">
        <v>8123</v>
      </c>
      <c r="G8110" s="1">
        <v>0.446779358675</v>
      </c>
    </row>
    <row r="8111" ht="15.75" customHeight="1">
      <c r="A8111" s="1" t="str">
        <f t="shared" si="683"/>
        <v>METTL16</v>
      </c>
      <c r="B8111" s="1" t="s">
        <v>39</v>
      </c>
      <c r="C8111" s="1">
        <v>2415186.0</v>
      </c>
      <c r="D8111" s="1" t="s">
        <v>8</v>
      </c>
      <c r="E8111" s="1">
        <v>24.0</v>
      </c>
      <c r="F8111" s="1" t="s">
        <v>8124</v>
      </c>
      <c r="G8111" s="1">
        <v>0.00266551238118</v>
      </c>
    </row>
    <row r="8112" ht="15.75" customHeight="1">
      <c r="A8112" s="1" t="str">
        <f t="shared" si="683"/>
        <v>METTL16</v>
      </c>
      <c r="B8112" s="1" t="s">
        <v>39</v>
      </c>
      <c r="C8112" s="1">
        <v>2415123.0</v>
      </c>
      <c r="D8112" s="1" t="s">
        <v>8</v>
      </c>
      <c r="E8112" s="1">
        <v>24.0</v>
      </c>
      <c r="F8112" s="1" t="s">
        <v>8125</v>
      </c>
      <c r="G8112" s="1">
        <v>0.791087417217</v>
      </c>
    </row>
    <row r="8113" ht="15.75" customHeight="1">
      <c r="A8113" s="1" t="str">
        <f t="shared" si="683"/>
        <v>METTL16</v>
      </c>
      <c r="B8113" s="1" t="s">
        <v>39</v>
      </c>
      <c r="C8113" s="1">
        <v>2414942.0</v>
      </c>
      <c r="D8113" s="1" t="s">
        <v>8</v>
      </c>
      <c r="E8113" s="1">
        <v>23.0</v>
      </c>
      <c r="F8113" s="1" t="s">
        <v>8126</v>
      </c>
      <c r="G8113" s="1">
        <v>0.531066740107</v>
      </c>
    </row>
    <row r="8114" ht="15.75" customHeight="1">
      <c r="A8114" s="1" t="str">
        <f t="shared" si="683"/>
        <v>METTL16</v>
      </c>
      <c r="B8114" s="1" t="s">
        <v>39</v>
      </c>
      <c r="C8114" s="1">
        <v>2414935.0</v>
      </c>
      <c r="D8114" s="1" t="s">
        <v>8</v>
      </c>
      <c r="E8114" s="1">
        <v>24.0</v>
      </c>
      <c r="F8114" s="1" t="s">
        <v>8127</v>
      </c>
      <c r="G8114" s="1">
        <v>0.00532711961966</v>
      </c>
    </row>
    <row r="8115" ht="15.75" customHeight="1">
      <c r="A8115" s="1" t="str">
        <f t="shared" si="683"/>
        <v>METTL16</v>
      </c>
      <c r="B8115" s="1" t="s">
        <v>39</v>
      </c>
      <c r="C8115" s="1">
        <v>2414931.0</v>
      </c>
      <c r="D8115" s="1" t="s">
        <v>8</v>
      </c>
      <c r="E8115" s="1">
        <v>23.0</v>
      </c>
      <c r="F8115" s="1" t="s">
        <v>8128</v>
      </c>
      <c r="G8115" s="1">
        <v>1.0507421122</v>
      </c>
    </row>
    <row r="8116" ht="15.75" customHeight="1">
      <c r="A8116" s="1" t="str">
        <f t="shared" si="683"/>
        <v>METTL16</v>
      </c>
      <c r="B8116" s="1" t="s">
        <v>39</v>
      </c>
      <c r="C8116" s="1">
        <v>2414926.0</v>
      </c>
      <c r="D8116" s="1" t="s">
        <v>14</v>
      </c>
      <c r="E8116" s="1">
        <v>24.0</v>
      </c>
      <c r="F8116" s="1" t="s">
        <v>8129</v>
      </c>
      <c r="G8116" s="1">
        <v>0.274275889588</v>
      </c>
    </row>
    <row r="8117" ht="15.75" customHeight="1">
      <c r="A8117" s="1" t="str">
        <f t="shared" si="683"/>
        <v>METTL16</v>
      </c>
      <c r="B8117" s="1" t="s">
        <v>39</v>
      </c>
      <c r="C8117" s="1">
        <v>2415173.0</v>
      </c>
      <c r="D8117" s="1" t="s">
        <v>8</v>
      </c>
      <c r="E8117" s="1">
        <v>23.0</v>
      </c>
      <c r="F8117" s="1" t="s">
        <v>8130</v>
      </c>
      <c r="G8117" s="1">
        <v>0.101409868087</v>
      </c>
    </row>
    <row r="8118" ht="15.75" customHeight="1">
      <c r="A8118" s="1" t="str">
        <f t="shared" si="683"/>
        <v>METTL16</v>
      </c>
      <c r="B8118" s="1" t="s">
        <v>39</v>
      </c>
      <c r="C8118" s="1">
        <v>2415138.0</v>
      </c>
      <c r="D8118" s="1" t="s">
        <v>8</v>
      </c>
      <c r="E8118" s="1">
        <v>22.0</v>
      </c>
      <c r="F8118" s="1" t="s">
        <v>8131</v>
      </c>
      <c r="G8118" s="1">
        <v>0.853856837062</v>
      </c>
    </row>
    <row r="8119" ht="15.75" customHeight="1">
      <c r="A8119" s="1" t="str">
        <f t="shared" si="683"/>
        <v>METTL16</v>
      </c>
      <c r="B8119" s="1" t="s">
        <v>39</v>
      </c>
      <c r="C8119" s="1">
        <v>2415104.0</v>
      </c>
      <c r="D8119" s="1" t="s">
        <v>8</v>
      </c>
      <c r="E8119" s="1">
        <v>23.0</v>
      </c>
      <c r="F8119" s="1" t="s">
        <v>8132</v>
      </c>
      <c r="G8119" s="1">
        <v>1.09540105074</v>
      </c>
    </row>
    <row r="8120" ht="15.75" customHeight="1">
      <c r="A8120" s="1" t="str">
        <f t="shared" si="683"/>
        <v>METTL16</v>
      </c>
      <c r="B8120" s="1" t="s">
        <v>39</v>
      </c>
      <c r="C8120" s="1">
        <v>2415072.0</v>
      </c>
      <c r="D8120" s="1" t="s">
        <v>8</v>
      </c>
      <c r="E8120" s="1">
        <v>24.0</v>
      </c>
      <c r="F8120" s="1" t="s">
        <v>8133</v>
      </c>
      <c r="G8120" s="1">
        <v>0.522938144215</v>
      </c>
    </row>
    <row r="8121" ht="15.75" customHeight="1">
      <c r="A8121" s="1" t="str">
        <f t="shared" si="683"/>
        <v>METTL16</v>
      </c>
      <c r="B8121" s="1" t="s">
        <v>39</v>
      </c>
      <c r="C8121" s="1">
        <v>2414943.0</v>
      </c>
      <c r="D8121" s="1" t="s">
        <v>8</v>
      </c>
      <c r="E8121" s="1">
        <v>24.0</v>
      </c>
      <c r="F8121" s="1" t="s">
        <v>8134</v>
      </c>
      <c r="G8121" s="1">
        <v>0.40051160238</v>
      </c>
    </row>
    <row r="8122" ht="15.75" customHeight="1">
      <c r="A8122" s="1" t="str">
        <f t="shared" ref="A8122:A8131" si="684">"METTL17"</f>
        <v>METTL17</v>
      </c>
      <c r="B8122" s="1" t="s">
        <v>135</v>
      </c>
      <c r="C8122" s="1">
        <v>2.145821E7</v>
      </c>
      <c r="D8122" s="1" t="s">
        <v>14</v>
      </c>
      <c r="E8122" s="1">
        <v>24.0</v>
      </c>
      <c r="F8122" s="1" t="s">
        <v>8135</v>
      </c>
      <c r="G8122" s="1">
        <v>0.763208517402</v>
      </c>
    </row>
    <row r="8123" ht="15.75" customHeight="1">
      <c r="A8123" s="1" t="str">
        <f t="shared" si="684"/>
        <v>METTL17</v>
      </c>
      <c r="B8123" s="1" t="s">
        <v>135</v>
      </c>
      <c r="C8123" s="1">
        <v>2.1458145E7</v>
      </c>
      <c r="D8123" s="1" t="s">
        <v>14</v>
      </c>
      <c r="E8123" s="1">
        <v>23.0</v>
      </c>
      <c r="F8123" s="1" t="s">
        <v>8136</v>
      </c>
      <c r="G8123" s="1">
        <v>0.0411473835678</v>
      </c>
    </row>
    <row r="8124" ht="15.75" customHeight="1">
      <c r="A8124" s="1" t="str">
        <f t="shared" si="684"/>
        <v>METTL17</v>
      </c>
      <c r="B8124" s="1" t="s">
        <v>135</v>
      </c>
      <c r="C8124" s="1">
        <v>2.1458124E7</v>
      </c>
      <c r="D8124" s="1" t="s">
        <v>14</v>
      </c>
      <c r="E8124" s="1">
        <v>24.0</v>
      </c>
      <c r="F8124" s="1" t="s">
        <v>8137</v>
      </c>
      <c r="G8124" s="1">
        <v>1.04299579692</v>
      </c>
    </row>
    <row r="8125" ht="15.75" customHeight="1">
      <c r="A8125" s="1" t="str">
        <f t="shared" si="684"/>
        <v>METTL17</v>
      </c>
      <c r="B8125" s="1" t="s">
        <v>135</v>
      </c>
      <c r="C8125" s="1">
        <v>2.1458059E7</v>
      </c>
      <c r="D8125" s="1" t="s">
        <v>14</v>
      </c>
      <c r="E8125" s="1">
        <v>24.0</v>
      </c>
      <c r="F8125" s="1" t="s">
        <v>8138</v>
      </c>
      <c r="G8125" s="1">
        <v>0.889080917953</v>
      </c>
    </row>
    <row r="8126" ht="15.75" customHeight="1">
      <c r="A8126" s="1" t="str">
        <f t="shared" si="684"/>
        <v>METTL17</v>
      </c>
      <c r="B8126" s="1" t="s">
        <v>135</v>
      </c>
      <c r="C8126" s="1">
        <v>2.1457988E7</v>
      </c>
      <c r="D8126" s="1" t="s">
        <v>14</v>
      </c>
      <c r="E8126" s="1">
        <v>24.0</v>
      </c>
      <c r="F8126" s="1" t="s">
        <v>8139</v>
      </c>
      <c r="G8126" s="1">
        <v>0.753649797819</v>
      </c>
    </row>
    <row r="8127" ht="15.75" customHeight="1">
      <c r="A8127" s="1" t="str">
        <f t="shared" si="684"/>
        <v>METTL17</v>
      </c>
      <c r="B8127" s="1" t="s">
        <v>135</v>
      </c>
      <c r="C8127" s="1">
        <v>2.1457977E7</v>
      </c>
      <c r="D8127" s="1" t="s">
        <v>14</v>
      </c>
      <c r="E8127" s="1">
        <v>24.0</v>
      </c>
      <c r="F8127" s="1" t="s">
        <v>8140</v>
      </c>
      <c r="G8127" s="1">
        <v>0.243217011087</v>
      </c>
    </row>
    <row r="8128" ht="15.75" customHeight="1">
      <c r="A8128" s="1" t="str">
        <f t="shared" si="684"/>
        <v>METTL17</v>
      </c>
      <c r="B8128" s="1" t="s">
        <v>135</v>
      </c>
      <c r="C8128" s="1">
        <v>2.1458205E7</v>
      </c>
      <c r="D8128" s="1" t="s">
        <v>8</v>
      </c>
      <c r="E8128" s="1">
        <v>23.0</v>
      </c>
      <c r="F8128" s="1" t="s">
        <v>8141</v>
      </c>
      <c r="G8128" s="1">
        <v>1.06792328513</v>
      </c>
    </row>
    <row r="8129" ht="15.75" customHeight="1">
      <c r="A8129" s="1" t="str">
        <f t="shared" si="684"/>
        <v>METTL17</v>
      </c>
      <c r="B8129" s="1" t="s">
        <v>135</v>
      </c>
      <c r="C8129" s="1">
        <v>2.1458142E7</v>
      </c>
      <c r="D8129" s="1" t="s">
        <v>8</v>
      </c>
      <c r="E8129" s="1">
        <v>24.0</v>
      </c>
      <c r="F8129" s="1" t="s">
        <v>8142</v>
      </c>
      <c r="G8129" s="1">
        <v>0.55179465652</v>
      </c>
    </row>
    <row r="8130" ht="15.75" customHeight="1">
      <c r="A8130" s="1" t="str">
        <f t="shared" si="684"/>
        <v>METTL17</v>
      </c>
      <c r="B8130" s="1" t="s">
        <v>135</v>
      </c>
      <c r="C8130" s="1">
        <v>2.1457944E7</v>
      </c>
      <c r="D8130" s="1" t="s">
        <v>8</v>
      </c>
      <c r="E8130" s="1">
        <v>24.0</v>
      </c>
      <c r="F8130" s="1" t="s">
        <v>8143</v>
      </c>
      <c r="G8130" s="1">
        <v>0.0122180962596</v>
      </c>
    </row>
    <row r="8131" ht="15.75" customHeight="1">
      <c r="A8131" s="1" t="str">
        <f t="shared" si="684"/>
        <v>METTL17</v>
      </c>
      <c r="B8131" s="1" t="s">
        <v>135</v>
      </c>
      <c r="C8131" s="1">
        <v>2.1458089E7</v>
      </c>
      <c r="D8131" s="1" t="s">
        <v>14</v>
      </c>
      <c r="E8131" s="1">
        <v>22.0</v>
      </c>
      <c r="F8131" s="1" t="s">
        <v>8144</v>
      </c>
      <c r="G8131" s="1">
        <v>0.401851641213</v>
      </c>
    </row>
    <row r="8132" ht="15.75" customHeight="1">
      <c r="A8132" s="1" t="str">
        <f t="shared" ref="A8132:A8141" si="685">"METTL3"</f>
        <v>METTL3</v>
      </c>
      <c r="B8132" s="1" t="s">
        <v>135</v>
      </c>
      <c r="C8132" s="1">
        <v>2.1979226E7</v>
      </c>
      <c r="D8132" s="1" t="s">
        <v>8</v>
      </c>
      <c r="E8132" s="1">
        <v>24.0</v>
      </c>
      <c r="F8132" s="1" t="s">
        <v>8145</v>
      </c>
      <c r="G8132" s="1">
        <v>1.36610153777</v>
      </c>
    </row>
    <row r="8133" ht="15.75" customHeight="1">
      <c r="A8133" s="1" t="str">
        <f t="shared" si="685"/>
        <v>METTL3</v>
      </c>
      <c r="B8133" s="1" t="s">
        <v>135</v>
      </c>
      <c r="C8133" s="1">
        <v>2.1979379E7</v>
      </c>
      <c r="D8133" s="1" t="s">
        <v>8</v>
      </c>
      <c r="E8133" s="1">
        <v>24.0</v>
      </c>
      <c r="F8133" s="1" t="s">
        <v>8146</v>
      </c>
      <c r="G8133" s="1">
        <v>0.195136810761</v>
      </c>
    </row>
    <row r="8134" ht="15.75" customHeight="1">
      <c r="A8134" s="1" t="str">
        <f t="shared" si="685"/>
        <v>METTL3</v>
      </c>
      <c r="B8134" s="1" t="s">
        <v>135</v>
      </c>
      <c r="C8134" s="1">
        <v>2.1979337E7</v>
      </c>
      <c r="D8134" s="1" t="s">
        <v>8</v>
      </c>
      <c r="E8134" s="1">
        <v>22.0</v>
      </c>
      <c r="F8134" s="1" t="s">
        <v>8147</v>
      </c>
      <c r="G8134" s="1">
        <v>0.280957019208</v>
      </c>
    </row>
    <row r="8135" ht="15.75" customHeight="1">
      <c r="A8135" s="1" t="str">
        <f t="shared" si="685"/>
        <v>METTL3</v>
      </c>
      <c r="B8135" s="1" t="s">
        <v>135</v>
      </c>
      <c r="C8135" s="1">
        <v>2.1979476E7</v>
      </c>
      <c r="D8135" s="1" t="s">
        <v>14</v>
      </c>
      <c r="E8135" s="1">
        <v>22.0</v>
      </c>
      <c r="F8135" s="1" t="s">
        <v>8148</v>
      </c>
      <c r="G8135" s="1">
        <v>0.0415376043338</v>
      </c>
    </row>
    <row r="8136" ht="15.75" customHeight="1">
      <c r="A8136" s="1" t="str">
        <f t="shared" si="685"/>
        <v>METTL3</v>
      </c>
      <c r="B8136" s="1" t="s">
        <v>135</v>
      </c>
      <c r="C8136" s="1">
        <v>2.1979431E7</v>
      </c>
      <c r="D8136" s="1" t="s">
        <v>8</v>
      </c>
      <c r="E8136" s="1">
        <v>24.0</v>
      </c>
      <c r="F8136" s="1" t="s">
        <v>8149</v>
      </c>
      <c r="G8136" s="1">
        <v>1.30776155141</v>
      </c>
    </row>
    <row r="8137" ht="15.75" customHeight="1">
      <c r="A8137" s="1" t="str">
        <f t="shared" si="685"/>
        <v>METTL3</v>
      </c>
      <c r="B8137" s="1" t="s">
        <v>135</v>
      </c>
      <c r="C8137" s="1">
        <v>2.1979358E7</v>
      </c>
      <c r="D8137" s="1" t="s">
        <v>8</v>
      </c>
      <c r="E8137" s="1">
        <v>23.0</v>
      </c>
      <c r="F8137" s="1" t="s">
        <v>8150</v>
      </c>
      <c r="G8137" s="1">
        <v>0.326136910822</v>
      </c>
    </row>
    <row r="8138" ht="15.75" customHeight="1">
      <c r="A8138" s="1" t="str">
        <f t="shared" si="685"/>
        <v>METTL3</v>
      </c>
      <c r="B8138" s="1" t="s">
        <v>135</v>
      </c>
      <c r="C8138" s="1">
        <v>2.1979265E7</v>
      </c>
      <c r="D8138" s="1" t="s">
        <v>8</v>
      </c>
      <c r="E8138" s="1">
        <v>24.0</v>
      </c>
      <c r="F8138" s="1" t="s">
        <v>8151</v>
      </c>
      <c r="G8138" s="1">
        <v>0.0523378538868</v>
      </c>
    </row>
    <row r="8139" ht="15.75" customHeight="1">
      <c r="A8139" s="1" t="str">
        <f t="shared" si="685"/>
        <v>METTL3</v>
      </c>
      <c r="B8139" s="1" t="s">
        <v>135</v>
      </c>
      <c r="C8139" s="1">
        <v>2.1979218E7</v>
      </c>
      <c r="D8139" s="1" t="s">
        <v>8</v>
      </c>
      <c r="E8139" s="1">
        <v>23.0</v>
      </c>
      <c r="F8139" s="1" t="s">
        <v>8152</v>
      </c>
      <c r="G8139" s="1">
        <v>0.168542144904</v>
      </c>
    </row>
    <row r="8140" ht="15.75" customHeight="1">
      <c r="A8140" s="1" t="str">
        <f t="shared" si="685"/>
        <v>METTL3</v>
      </c>
      <c r="B8140" s="1" t="s">
        <v>135</v>
      </c>
      <c r="C8140" s="1">
        <v>2.1979386E7</v>
      </c>
      <c r="D8140" s="1" t="s">
        <v>8</v>
      </c>
      <c r="E8140" s="1">
        <v>24.0</v>
      </c>
      <c r="F8140" s="1" t="s">
        <v>8153</v>
      </c>
      <c r="G8140" s="1">
        <v>0.320524847479</v>
      </c>
    </row>
    <row r="8141" ht="15.75" customHeight="1">
      <c r="A8141" s="1" t="str">
        <f t="shared" si="685"/>
        <v>METTL3</v>
      </c>
      <c r="B8141" s="1" t="s">
        <v>135</v>
      </c>
      <c r="C8141" s="1">
        <v>2.1979559E7</v>
      </c>
      <c r="D8141" s="1" t="s">
        <v>14</v>
      </c>
      <c r="E8141" s="1">
        <v>24.0</v>
      </c>
      <c r="F8141" s="1" t="s">
        <v>8154</v>
      </c>
      <c r="G8141" s="1">
        <v>0.00701581774341</v>
      </c>
    </row>
    <row r="8142" ht="15.75" customHeight="1">
      <c r="A8142" s="1" t="str">
        <f t="shared" ref="A8142:A8151" si="686">"MFAP1"</f>
        <v>MFAP1</v>
      </c>
      <c r="B8142" s="1" t="s">
        <v>425</v>
      </c>
      <c r="C8142" s="1">
        <v>4.4116856E7</v>
      </c>
      <c r="D8142" s="1" t="s">
        <v>8</v>
      </c>
      <c r="E8142" s="1">
        <v>23.0</v>
      </c>
      <c r="F8142" s="1" t="s">
        <v>8155</v>
      </c>
      <c r="G8142" s="1">
        <v>0.282090786818</v>
      </c>
    </row>
    <row r="8143" ht="15.75" customHeight="1">
      <c r="A8143" s="1" t="str">
        <f t="shared" si="686"/>
        <v>MFAP1</v>
      </c>
      <c r="B8143" s="1" t="s">
        <v>425</v>
      </c>
      <c r="C8143" s="1">
        <v>4.4116904E7</v>
      </c>
      <c r="D8143" s="1" t="s">
        <v>14</v>
      </c>
      <c r="E8143" s="1">
        <v>24.0</v>
      </c>
      <c r="F8143" s="1" t="s">
        <v>8156</v>
      </c>
      <c r="G8143" s="1">
        <v>1.13649230542</v>
      </c>
    </row>
    <row r="8144" ht="15.75" customHeight="1">
      <c r="A8144" s="1" t="str">
        <f t="shared" si="686"/>
        <v>MFAP1</v>
      </c>
      <c r="B8144" s="1" t="s">
        <v>425</v>
      </c>
      <c r="C8144" s="1">
        <v>4.4116789E7</v>
      </c>
      <c r="D8144" s="1" t="s">
        <v>8</v>
      </c>
      <c r="E8144" s="1">
        <v>24.0</v>
      </c>
      <c r="F8144" s="1" t="s">
        <v>8157</v>
      </c>
      <c r="G8144" s="1">
        <v>0.0316883625125</v>
      </c>
    </row>
    <row r="8145" ht="15.75" customHeight="1">
      <c r="A8145" s="1" t="str">
        <f t="shared" si="686"/>
        <v>MFAP1</v>
      </c>
      <c r="B8145" s="1" t="s">
        <v>425</v>
      </c>
      <c r="C8145" s="1">
        <v>4.4116718E7</v>
      </c>
      <c r="D8145" s="1" t="s">
        <v>8</v>
      </c>
      <c r="E8145" s="1">
        <v>23.0</v>
      </c>
      <c r="F8145" s="1" t="s">
        <v>8158</v>
      </c>
      <c r="G8145" s="1">
        <v>0.515732018421</v>
      </c>
    </row>
    <row r="8146" ht="15.75" customHeight="1">
      <c r="A8146" s="1" t="str">
        <f t="shared" si="686"/>
        <v>MFAP1</v>
      </c>
      <c r="B8146" s="1" t="s">
        <v>425</v>
      </c>
      <c r="C8146" s="1">
        <v>4.4116965E7</v>
      </c>
      <c r="D8146" s="1" t="s">
        <v>14</v>
      </c>
      <c r="E8146" s="1">
        <v>23.0</v>
      </c>
      <c r="F8146" s="1" t="s">
        <v>8159</v>
      </c>
      <c r="G8146" s="1">
        <v>0.761316202404</v>
      </c>
    </row>
    <row r="8147" ht="15.75" customHeight="1">
      <c r="A8147" s="1" t="str">
        <f t="shared" si="686"/>
        <v>MFAP1</v>
      </c>
      <c r="B8147" s="1" t="s">
        <v>425</v>
      </c>
      <c r="C8147" s="1">
        <v>4.4117045E7</v>
      </c>
      <c r="D8147" s="1" t="s">
        <v>14</v>
      </c>
      <c r="E8147" s="1">
        <v>23.0</v>
      </c>
      <c r="F8147" s="1" t="s">
        <v>8160</v>
      </c>
      <c r="G8147" s="1">
        <v>-0.0126444046798</v>
      </c>
    </row>
    <row r="8148" ht="15.75" customHeight="1">
      <c r="A8148" s="1" t="str">
        <f t="shared" si="686"/>
        <v>MFAP1</v>
      </c>
      <c r="B8148" s="1" t="s">
        <v>425</v>
      </c>
      <c r="C8148" s="1">
        <v>4.411698E7</v>
      </c>
      <c r="D8148" s="1" t="s">
        <v>14</v>
      </c>
      <c r="E8148" s="1">
        <v>24.0</v>
      </c>
      <c r="F8148" s="1" t="s">
        <v>8161</v>
      </c>
      <c r="G8148" s="1">
        <v>1.00951970122</v>
      </c>
    </row>
    <row r="8149" ht="15.75" customHeight="1">
      <c r="A8149" s="1" t="str">
        <f t="shared" si="686"/>
        <v>MFAP1</v>
      </c>
      <c r="B8149" s="1" t="s">
        <v>425</v>
      </c>
      <c r="C8149" s="1">
        <v>4.4116849E7</v>
      </c>
      <c r="D8149" s="1" t="s">
        <v>8</v>
      </c>
      <c r="E8149" s="1">
        <v>24.0</v>
      </c>
      <c r="F8149" s="1" t="s">
        <v>8162</v>
      </c>
      <c r="G8149" s="1">
        <v>0.780939683083</v>
      </c>
    </row>
    <row r="8150" ht="15.75" customHeight="1">
      <c r="A8150" s="1" t="str">
        <f t="shared" si="686"/>
        <v>MFAP1</v>
      </c>
      <c r="B8150" s="1" t="s">
        <v>425</v>
      </c>
      <c r="C8150" s="1">
        <v>4.4116733E7</v>
      </c>
      <c r="D8150" s="1" t="s">
        <v>14</v>
      </c>
      <c r="E8150" s="1">
        <v>24.0</v>
      </c>
      <c r="F8150" s="1" t="s">
        <v>8163</v>
      </c>
      <c r="G8150" s="1">
        <v>0.853987993358</v>
      </c>
    </row>
    <row r="8151" ht="15.75" customHeight="1">
      <c r="A8151" s="1" t="str">
        <f t="shared" si="686"/>
        <v>MFAP1</v>
      </c>
      <c r="B8151" s="1" t="s">
        <v>425</v>
      </c>
      <c r="C8151" s="1">
        <v>4.4116774E7</v>
      </c>
      <c r="D8151" s="1" t="s">
        <v>14</v>
      </c>
      <c r="E8151" s="1">
        <v>23.0</v>
      </c>
      <c r="F8151" s="1" t="s">
        <v>8164</v>
      </c>
      <c r="G8151" s="1">
        <v>0.69794109313</v>
      </c>
    </row>
    <row r="8152" ht="15.75" customHeight="1">
      <c r="A8152" s="1" t="str">
        <f t="shared" ref="A8152:A8160" si="687">"MINOS1"</f>
        <v>MINOS1</v>
      </c>
      <c r="B8152" s="1" t="s">
        <v>108</v>
      </c>
      <c r="C8152" s="1">
        <v>1.9923687E7</v>
      </c>
      <c r="D8152" s="1" t="s">
        <v>8</v>
      </c>
      <c r="E8152" s="1">
        <v>23.0</v>
      </c>
      <c r="F8152" s="1" t="s">
        <v>8165</v>
      </c>
      <c r="G8152" s="1">
        <v>0.905966860884</v>
      </c>
    </row>
    <row r="8153" ht="15.75" customHeight="1">
      <c r="A8153" s="1" t="str">
        <f t="shared" si="687"/>
        <v>MINOS1</v>
      </c>
      <c r="B8153" s="1" t="s">
        <v>108</v>
      </c>
      <c r="C8153" s="1">
        <v>1.9923777E7</v>
      </c>
      <c r="D8153" s="1" t="s">
        <v>14</v>
      </c>
      <c r="E8153" s="1">
        <v>24.0</v>
      </c>
      <c r="F8153" s="1" t="s">
        <v>8166</v>
      </c>
      <c r="G8153" s="1">
        <v>0.238617810826</v>
      </c>
    </row>
    <row r="8154" ht="15.75" customHeight="1">
      <c r="A8154" s="1" t="str">
        <f t="shared" si="687"/>
        <v>MINOS1</v>
      </c>
      <c r="B8154" s="1" t="s">
        <v>108</v>
      </c>
      <c r="C8154" s="1">
        <v>1.9923774E7</v>
      </c>
      <c r="D8154" s="1" t="s">
        <v>14</v>
      </c>
      <c r="E8154" s="1">
        <v>26.0</v>
      </c>
      <c r="F8154" s="1" t="s">
        <v>8167</v>
      </c>
      <c r="G8154" s="1">
        <v>0.851508188524</v>
      </c>
    </row>
    <row r="8155" ht="15.75" customHeight="1">
      <c r="A8155" s="1" t="str">
        <f t="shared" si="687"/>
        <v>MINOS1</v>
      </c>
      <c r="B8155" s="1" t="s">
        <v>108</v>
      </c>
      <c r="C8155" s="1">
        <v>1.9923721E7</v>
      </c>
      <c r="D8155" s="1" t="s">
        <v>14</v>
      </c>
      <c r="E8155" s="1">
        <v>24.0</v>
      </c>
      <c r="F8155" s="1" t="s">
        <v>8168</v>
      </c>
      <c r="G8155" s="1">
        <v>0.0779106312709</v>
      </c>
    </row>
    <row r="8156" ht="15.75" customHeight="1">
      <c r="A8156" s="1" t="str">
        <f t="shared" si="687"/>
        <v>MINOS1</v>
      </c>
      <c r="B8156" s="1" t="s">
        <v>108</v>
      </c>
      <c r="C8156" s="1">
        <v>1.9923632E7</v>
      </c>
      <c r="D8156" s="1" t="s">
        <v>14</v>
      </c>
      <c r="E8156" s="1">
        <v>24.0</v>
      </c>
      <c r="F8156" s="1" t="s">
        <v>8169</v>
      </c>
      <c r="G8156" s="1">
        <v>-0.0174439037431</v>
      </c>
    </row>
    <row r="8157" ht="15.75" customHeight="1">
      <c r="A8157" s="1" t="str">
        <f t="shared" si="687"/>
        <v>MINOS1</v>
      </c>
      <c r="B8157" s="1" t="s">
        <v>108</v>
      </c>
      <c r="C8157" s="1">
        <v>1.9923609E7</v>
      </c>
      <c r="D8157" s="1" t="s">
        <v>14</v>
      </c>
      <c r="E8157" s="1">
        <v>23.0</v>
      </c>
      <c r="F8157" s="1" t="s">
        <v>8170</v>
      </c>
      <c r="G8157" s="1">
        <v>0.927911776545</v>
      </c>
    </row>
    <row r="8158" ht="15.75" customHeight="1">
      <c r="A8158" s="1" t="str">
        <f t="shared" si="687"/>
        <v>MINOS1</v>
      </c>
      <c r="B8158" s="1" t="s">
        <v>108</v>
      </c>
      <c r="C8158" s="1">
        <v>1.9923498E7</v>
      </c>
      <c r="D8158" s="1" t="s">
        <v>14</v>
      </c>
      <c r="E8158" s="1">
        <v>23.0</v>
      </c>
      <c r="F8158" s="1" t="s">
        <v>8171</v>
      </c>
      <c r="G8158" s="1">
        <v>0.245895229255</v>
      </c>
    </row>
    <row r="8159" ht="15.75" customHeight="1">
      <c r="A8159" s="1" t="str">
        <f t="shared" si="687"/>
        <v>MINOS1</v>
      </c>
      <c r="B8159" s="1" t="s">
        <v>108</v>
      </c>
      <c r="C8159" s="1">
        <v>1.9923741E7</v>
      </c>
      <c r="D8159" s="1" t="s">
        <v>8</v>
      </c>
      <c r="E8159" s="1">
        <v>24.0</v>
      </c>
      <c r="F8159" s="1" t="s">
        <v>8172</v>
      </c>
      <c r="G8159" s="1">
        <v>1.16612136257</v>
      </c>
    </row>
    <row r="8160" ht="15.75" customHeight="1">
      <c r="A8160" s="1" t="str">
        <f t="shared" si="687"/>
        <v>MINOS1</v>
      </c>
      <c r="B8160" s="1" t="s">
        <v>108</v>
      </c>
      <c r="C8160" s="1">
        <v>1.9923718E7</v>
      </c>
      <c r="D8160" s="1" t="s">
        <v>8</v>
      </c>
      <c r="E8160" s="1">
        <v>24.0</v>
      </c>
      <c r="F8160" s="1" t="s">
        <v>8173</v>
      </c>
      <c r="G8160" s="1">
        <v>0.00540781337641</v>
      </c>
    </row>
    <row r="8161" ht="15.75" customHeight="1">
      <c r="A8161" s="1" t="str">
        <f t="shared" ref="A8161:A8170" si="688">"MINOS1-NBL1"</f>
        <v>MINOS1-NBL1</v>
      </c>
      <c r="B8161" s="1" t="s">
        <v>108</v>
      </c>
      <c r="C8161" s="1">
        <v>1.9923718E7</v>
      </c>
      <c r="D8161" s="1" t="s">
        <v>8</v>
      </c>
      <c r="E8161" s="1">
        <v>24.0</v>
      </c>
      <c r="F8161" s="1" t="s">
        <v>8173</v>
      </c>
      <c r="G8161" s="1">
        <v>-0.00733558401993</v>
      </c>
    </row>
    <row r="8162" ht="15.75" customHeight="1">
      <c r="A8162" s="1" t="str">
        <f t="shared" si="688"/>
        <v>MINOS1-NBL1</v>
      </c>
      <c r="B8162" s="1" t="s">
        <v>108</v>
      </c>
      <c r="C8162" s="1">
        <v>1.9923724E7</v>
      </c>
      <c r="D8162" s="1" t="s">
        <v>8</v>
      </c>
      <c r="E8162" s="1">
        <v>22.0</v>
      </c>
      <c r="F8162" s="1" t="s">
        <v>8174</v>
      </c>
      <c r="G8162" s="1">
        <v>0.183350122227</v>
      </c>
    </row>
    <row r="8163" ht="15.75" customHeight="1">
      <c r="A8163" s="1" t="str">
        <f t="shared" si="688"/>
        <v>MINOS1-NBL1</v>
      </c>
      <c r="B8163" s="1" t="s">
        <v>108</v>
      </c>
      <c r="C8163" s="1">
        <v>1.9923741E7</v>
      </c>
      <c r="D8163" s="1" t="s">
        <v>8</v>
      </c>
      <c r="E8163" s="1">
        <v>24.0</v>
      </c>
      <c r="F8163" s="1" t="s">
        <v>8172</v>
      </c>
      <c r="G8163" s="1">
        <v>0.732559099042</v>
      </c>
    </row>
    <row r="8164" ht="15.75" customHeight="1">
      <c r="A8164" s="1" t="str">
        <f t="shared" si="688"/>
        <v>MINOS1-NBL1</v>
      </c>
      <c r="B8164" s="1" t="s">
        <v>108</v>
      </c>
      <c r="C8164" s="1">
        <v>1.9923453E7</v>
      </c>
      <c r="D8164" s="1" t="s">
        <v>14</v>
      </c>
      <c r="E8164" s="1">
        <v>25.0</v>
      </c>
      <c r="F8164" s="1" t="s">
        <v>8175</v>
      </c>
      <c r="G8164" s="1">
        <v>0.360540031211</v>
      </c>
    </row>
    <row r="8165" ht="15.75" customHeight="1">
      <c r="A8165" s="1" t="str">
        <f t="shared" si="688"/>
        <v>MINOS1-NBL1</v>
      </c>
      <c r="B8165" s="1" t="s">
        <v>108</v>
      </c>
      <c r="C8165" s="1">
        <v>1.9923771E7</v>
      </c>
      <c r="D8165" s="1" t="s">
        <v>14</v>
      </c>
      <c r="E8165" s="1">
        <v>23.0</v>
      </c>
      <c r="F8165" s="1" t="s">
        <v>8176</v>
      </c>
      <c r="G8165" s="1">
        <v>1.05964216199</v>
      </c>
    </row>
    <row r="8166" ht="15.75" customHeight="1">
      <c r="A8166" s="1" t="str">
        <f t="shared" si="688"/>
        <v>MINOS1-NBL1</v>
      </c>
      <c r="B8166" s="1" t="s">
        <v>108</v>
      </c>
      <c r="C8166" s="1">
        <v>1.9923558E7</v>
      </c>
      <c r="D8166" s="1" t="s">
        <v>14</v>
      </c>
      <c r="E8166" s="1">
        <v>24.0</v>
      </c>
      <c r="F8166" s="1" t="s">
        <v>8177</v>
      </c>
      <c r="G8166" s="1">
        <v>0.920708624319</v>
      </c>
    </row>
    <row r="8167" ht="15.75" customHeight="1">
      <c r="A8167" s="1" t="str">
        <f t="shared" si="688"/>
        <v>MINOS1-NBL1</v>
      </c>
      <c r="B8167" s="1" t="s">
        <v>108</v>
      </c>
      <c r="C8167" s="1">
        <v>1.9923608E7</v>
      </c>
      <c r="D8167" s="1" t="s">
        <v>14</v>
      </c>
      <c r="E8167" s="1">
        <v>22.0</v>
      </c>
      <c r="F8167" s="1" t="s">
        <v>8178</v>
      </c>
      <c r="G8167" s="1">
        <v>0.758780566637</v>
      </c>
    </row>
    <row r="8168" ht="15.75" customHeight="1">
      <c r="A8168" s="1" t="str">
        <f t="shared" si="688"/>
        <v>MINOS1-NBL1</v>
      </c>
      <c r="B8168" s="1" t="s">
        <v>108</v>
      </c>
      <c r="C8168" s="1">
        <v>1.9923689E7</v>
      </c>
      <c r="D8168" s="1" t="s">
        <v>8</v>
      </c>
      <c r="E8168" s="1">
        <v>24.0</v>
      </c>
      <c r="F8168" s="1" t="s">
        <v>8179</v>
      </c>
      <c r="G8168" s="1">
        <v>1.01964921369</v>
      </c>
    </row>
    <row r="8169" ht="15.75" customHeight="1">
      <c r="A8169" s="1" t="str">
        <f t="shared" si="688"/>
        <v>MINOS1-NBL1</v>
      </c>
      <c r="B8169" s="1" t="s">
        <v>108</v>
      </c>
      <c r="C8169" s="1">
        <v>1.9923499E7</v>
      </c>
      <c r="D8169" s="1" t="s">
        <v>14</v>
      </c>
      <c r="E8169" s="1">
        <v>24.0</v>
      </c>
      <c r="F8169" s="1" t="s">
        <v>8180</v>
      </c>
      <c r="G8169" s="1">
        <v>0.34415915929</v>
      </c>
    </row>
    <row r="8170" ht="15.75" customHeight="1">
      <c r="A8170" s="1" t="str">
        <f t="shared" si="688"/>
        <v>MINOS1-NBL1</v>
      </c>
      <c r="B8170" s="1" t="s">
        <v>108</v>
      </c>
      <c r="C8170" s="1">
        <v>1.9923632E7</v>
      </c>
      <c r="D8170" s="1" t="s">
        <v>14</v>
      </c>
      <c r="E8170" s="1">
        <v>23.0</v>
      </c>
      <c r="F8170" s="1" t="s">
        <v>8181</v>
      </c>
      <c r="G8170" s="1">
        <v>0.117664626787</v>
      </c>
    </row>
    <row r="8171" ht="15.75" customHeight="1">
      <c r="A8171" s="1" t="str">
        <f t="shared" ref="A8171:A8180" si="689">"MIPEP"</f>
        <v>MIPEP</v>
      </c>
      <c r="B8171" s="1" t="s">
        <v>76</v>
      </c>
      <c r="C8171" s="1">
        <v>2.4463339E7</v>
      </c>
      <c r="D8171" s="1" t="s">
        <v>8</v>
      </c>
      <c r="E8171" s="1">
        <v>24.0</v>
      </c>
      <c r="F8171" s="1" t="s">
        <v>8182</v>
      </c>
      <c r="G8171" s="1">
        <v>0.425484762566</v>
      </c>
    </row>
    <row r="8172" ht="15.75" customHeight="1">
      <c r="A8172" s="1" t="str">
        <f t="shared" si="689"/>
        <v>MIPEP</v>
      </c>
      <c r="B8172" s="1" t="s">
        <v>76</v>
      </c>
      <c r="C8172" s="1">
        <v>2.4463362E7</v>
      </c>
      <c r="D8172" s="1" t="s">
        <v>8</v>
      </c>
      <c r="E8172" s="1">
        <v>24.0</v>
      </c>
      <c r="F8172" s="1" t="s">
        <v>8183</v>
      </c>
      <c r="G8172" s="1">
        <v>0.226356964965</v>
      </c>
    </row>
    <row r="8173" ht="15.75" customHeight="1">
      <c r="A8173" s="1" t="str">
        <f t="shared" si="689"/>
        <v>MIPEP</v>
      </c>
      <c r="B8173" s="1" t="s">
        <v>76</v>
      </c>
      <c r="C8173" s="1">
        <v>2.4463373E7</v>
      </c>
      <c r="D8173" s="1" t="s">
        <v>14</v>
      </c>
      <c r="E8173" s="1">
        <v>23.0</v>
      </c>
      <c r="F8173" s="1" t="s">
        <v>8184</v>
      </c>
      <c r="G8173" s="1">
        <v>-0.0712294372473</v>
      </c>
    </row>
    <row r="8174" ht="15.75" customHeight="1">
      <c r="A8174" s="1" t="str">
        <f t="shared" si="689"/>
        <v>MIPEP</v>
      </c>
      <c r="B8174" s="1" t="s">
        <v>76</v>
      </c>
      <c r="C8174" s="1">
        <v>2.4463501E7</v>
      </c>
      <c r="D8174" s="1" t="s">
        <v>8</v>
      </c>
      <c r="E8174" s="1">
        <v>25.0</v>
      </c>
      <c r="F8174" s="1" t="s">
        <v>8185</v>
      </c>
      <c r="G8174" s="1">
        <v>0.246555529723</v>
      </c>
    </row>
    <row r="8175" ht="15.75" customHeight="1">
      <c r="A8175" s="1" t="str">
        <f t="shared" si="689"/>
        <v>MIPEP</v>
      </c>
      <c r="B8175" s="1" t="s">
        <v>76</v>
      </c>
      <c r="C8175" s="1">
        <v>2.4463477E7</v>
      </c>
      <c r="D8175" s="1" t="s">
        <v>8</v>
      </c>
      <c r="E8175" s="1">
        <v>24.0</v>
      </c>
      <c r="F8175" s="1" t="s">
        <v>8186</v>
      </c>
      <c r="G8175" s="1">
        <v>1.29838825786</v>
      </c>
    </row>
    <row r="8176" ht="15.75" customHeight="1">
      <c r="A8176" s="1" t="str">
        <f t="shared" si="689"/>
        <v>MIPEP</v>
      </c>
      <c r="B8176" s="1" t="s">
        <v>76</v>
      </c>
      <c r="C8176" s="1">
        <v>2.4463445E7</v>
      </c>
      <c r="D8176" s="1" t="s">
        <v>8</v>
      </c>
      <c r="E8176" s="1">
        <v>23.0</v>
      </c>
      <c r="F8176" s="1" t="s">
        <v>8187</v>
      </c>
      <c r="G8176" s="1">
        <v>1.22252544685</v>
      </c>
    </row>
    <row r="8177" ht="15.75" customHeight="1">
      <c r="A8177" s="1" t="str">
        <f t="shared" si="689"/>
        <v>MIPEP</v>
      </c>
      <c r="B8177" s="1" t="s">
        <v>76</v>
      </c>
      <c r="C8177" s="1">
        <v>2.4463437E7</v>
      </c>
      <c r="D8177" s="1" t="s">
        <v>8</v>
      </c>
      <c r="E8177" s="1">
        <v>24.0</v>
      </c>
      <c r="F8177" s="1" t="s">
        <v>8188</v>
      </c>
      <c r="G8177" s="1">
        <v>0.0784403084736</v>
      </c>
    </row>
    <row r="8178" ht="15.75" customHeight="1">
      <c r="A8178" s="1" t="str">
        <f t="shared" si="689"/>
        <v>MIPEP</v>
      </c>
      <c r="B8178" s="1" t="s">
        <v>76</v>
      </c>
      <c r="C8178" s="1">
        <v>2.4463396E7</v>
      </c>
      <c r="D8178" s="1" t="s">
        <v>8</v>
      </c>
      <c r="E8178" s="1">
        <v>24.0</v>
      </c>
      <c r="F8178" s="1" t="s">
        <v>8189</v>
      </c>
      <c r="G8178" s="1">
        <v>0.200781633318</v>
      </c>
    </row>
    <row r="8179" ht="15.75" customHeight="1">
      <c r="A8179" s="1" t="str">
        <f t="shared" si="689"/>
        <v>MIPEP</v>
      </c>
      <c r="B8179" s="1" t="s">
        <v>76</v>
      </c>
      <c r="C8179" s="1">
        <v>2.4463369E7</v>
      </c>
      <c r="D8179" s="1" t="s">
        <v>8</v>
      </c>
      <c r="E8179" s="1">
        <v>24.0</v>
      </c>
      <c r="F8179" s="1" t="s">
        <v>8190</v>
      </c>
      <c r="G8179" s="1">
        <v>0.111128660764</v>
      </c>
    </row>
    <row r="8180" ht="15.75" customHeight="1">
      <c r="A8180" s="1" t="str">
        <f t="shared" si="689"/>
        <v>MIPEP</v>
      </c>
      <c r="B8180" s="1" t="s">
        <v>76</v>
      </c>
      <c r="C8180" s="1">
        <v>2.4463329E7</v>
      </c>
      <c r="D8180" s="1" t="s">
        <v>8</v>
      </c>
      <c r="E8180" s="1">
        <v>25.0</v>
      </c>
      <c r="F8180" s="1" t="s">
        <v>8191</v>
      </c>
      <c r="G8180" s="1">
        <v>0.479086295289</v>
      </c>
    </row>
    <row r="8181" ht="15.75" customHeight="1">
      <c r="A8181" s="1" t="str">
        <f t="shared" ref="A8181:A8210" si="690">"MIS12"</f>
        <v>MIS12</v>
      </c>
      <c r="B8181" s="1" t="s">
        <v>39</v>
      </c>
      <c r="C8181" s="1">
        <v>5389910.0</v>
      </c>
      <c r="D8181" s="1" t="s">
        <v>8</v>
      </c>
      <c r="E8181" s="1">
        <v>24.0</v>
      </c>
      <c r="F8181" s="1" t="s">
        <v>8192</v>
      </c>
      <c r="G8181" s="1">
        <v>0.909529978817</v>
      </c>
    </row>
    <row r="8182" ht="15.75" customHeight="1">
      <c r="A8182" s="1" t="str">
        <f t="shared" si="690"/>
        <v>MIS12</v>
      </c>
      <c r="B8182" s="1" t="s">
        <v>39</v>
      </c>
      <c r="C8182" s="1">
        <v>5389854.0</v>
      </c>
      <c r="D8182" s="1" t="s">
        <v>8</v>
      </c>
      <c r="E8182" s="1">
        <v>22.0</v>
      </c>
      <c r="F8182" s="1" t="s">
        <v>8193</v>
      </c>
      <c r="G8182" s="1">
        <v>0.0612494758703</v>
      </c>
    </row>
    <row r="8183" ht="15.75" customHeight="1">
      <c r="A8183" s="1" t="str">
        <f t="shared" si="690"/>
        <v>MIS12</v>
      </c>
      <c r="B8183" s="1" t="s">
        <v>39</v>
      </c>
      <c r="C8183" s="1">
        <v>5389906.0</v>
      </c>
      <c r="D8183" s="1" t="s">
        <v>8</v>
      </c>
      <c r="E8183" s="1">
        <v>24.0</v>
      </c>
      <c r="F8183" s="1" t="s">
        <v>8194</v>
      </c>
      <c r="G8183" s="1">
        <v>1.3319304371</v>
      </c>
    </row>
    <row r="8184" ht="15.75" customHeight="1">
      <c r="A8184" s="1" t="str">
        <f t="shared" si="690"/>
        <v>MIS12</v>
      </c>
      <c r="B8184" s="1" t="s">
        <v>39</v>
      </c>
      <c r="C8184" s="1">
        <v>5390393.0</v>
      </c>
      <c r="D8184" s="1" t="s">
        <v>14</v>
      </c>
      <c r="E8184" s="1">
        <v>23.0</v>
      </c>
      <c r="F8184" s="1" t="s">
        <v>8195</v>
      </c>
      <c r="G8184" s="1">
        <v>0.398011281978</v>
      </c>
    </row>
    <row r="8185" ht="15.75" customHeight="1">
      <c r="A8185" s="1" t="str">
        <f t="shared" si="690"/>
        <v>MIS12</v>
      </c>
      <c r="B8185" s="1" t="s">
        <v>39</v>
      </c>
      <c r="C8185" s="1">
        <v>5390383.0</v>
      </c>
      <c r="D8185" s="1" t="s">
        <v>14</v>
      </c>
      <c r="E8185" s="1">
        <v>27.0</v>
      </c>
      <c r="F8185" s="1" t="s">
        <v>8196</v>
      </c>
      <c r="G8185" s="1">
        <v>0.0286603853406</v>
      </c>
    </row>
    <row r="8186" ht="15.75" customHeight="1">
      <c r="A8186" s="1" t="str">
        <f t="shared" si="690"/>
        <v>MIS12</v>
      </c>
      <c r="B8186" s="1" t="s">
        <v>39</v>
      </c>
      <c r="C8186" s="1">
        <v>5389879.0</v>
      </c>
      <c r="D8186" s="1" t="s">
        <v>14</v>
      </c>
      <c r="E8186" s="1">
        <v>23.0</v>
      </c>
      <c r="F8186" s="1" t="s">
        <v>8197</v>
      </c>
      <c r="G8186" s="1">
        <v>-0.0265814060952</v>
      </c>
    </row>
    <row r="8187" ht="15.75" customHeight="1">
      <c r="A8187" s="1" t="str">
        <f t="shared" si="690"/>
        <v>MIS12</v>
      </c>
      <c r="B8187" s="1" t="s">
        <v>39</v>
      </c>
      <c r="C8187" s="1">
        <v>5389988.0</v>
      </c>
      <c r="D8187" s="1" t="s">
        <v>8</v>
      </c>
      <c r="E8187" s="1">
        <v>24.0</v>
      </c>
      <c r="F8187" s="1" t="s">
        <v>8198</v>
      </c>
      <c r="G8187" s="1">
        <v>0.216393512327</v>
      </c>
    </row>
    <row r="8188" ht="15.75" customHeight="1">
      <c r="A8188" s="1" t="str">
        <f t="shared" si="690"/>
        <v>MIS12</v>
      </c>
      <c r="B8188" s="1" t="s">
        <v>39</v>
      </c>
      <c r="C8188" s="1">
        <v>5389774.0</v>
      </c>
      <c r="D8188" s="1" t="s">
        <v>8</v>
      </c>
      <c r="E8188" s="1">
        <v>24.0</v>
      </c>
      <c r="F8188" s="1" t="s">
        <v>8199</v>
      </c>
      <c r="G8188" s="1">
        <v>0.332767075188</v>
      </c>
    </row>
    <row r="8189" ht="15.75" customHeight="1">
      <c r="A8189" s="1" t="str">
        <f t="shared" si="690"/>
        <v>MIS12</v>
      </c>
      <c r="B8189" s="1" t="s">
        <v>39</v>
      </c>
      <c r="C8189" s="1">
        <v>5389770.0</v>
      </c>
      <c r="D8189" s="1" t="s">
        <v>8</v>
      </c>
      <c r="E8189" s="1">
        <v>24.0</v>
      </c>
      <c r="F8189" s="1" t="s">
        <v>8200</v>
      </c>
      <c r="G8189" s="1">
        <v>0.269021159127</v>
      </c>
    </row>
    <row r="8190" ht="15.75" customHeight="1">
      <c r="A8190" s="1" t="str">
        <f t="shared" si="690"/>
        <v>MIS12</v>
      </c>
      <c r="B8190" s="1" t="s">
        <v>39</v>
      </c>
      <c r="C8190" s="1">
        <v>5389893.0</v>
      </c>
      <c r="D8190" s="1" t="s">
        <v>14</v>
      </c>
      <c r="E8190" s="1">
        <v>21.0</v>
      </c>
      <c r="F8190" s="1" t="s">
        <v>8201</v>
      </c>
      <c r="G8190" s="1">
        <v>0.758539584087</v>
      </c>
    </row>
    <row r="8191" ht="15.75" customHeight="1">
      <c r="A8191" s="1" t="str">
        <f t="shared" si="690"/>
        <v>MIS12</v>
      </c>
      <c r="B8191" s="1" t="s">
        <v>39</v>
      </c>
      <c r="C8191" s="1">
        <v>5389753.0</v>
      </c>
      <c r="D8191" s="1" t="s">
        <v>8</v>
      </c>
      <c r="E8191" s="1">
        <v>23.0</v>
      </c>
      <c r="F8191" s="1" t="s">
        <v>8202</v>
      </c>
      <c r="G8191" s="1">
        <v>0.587190943893</v>
      </c>
    </row>
    <row r="8192" ht="15.75" customHeight="1">
      <c r="A8192" s="1" t="str">
        <f t="shared" si="690"/>
        <v>MIS12</v>
      </c>
      <c r="B8192" s="1" t="s">
        <v>39</v>
      </c>
      <c r="C8192" s="1">
        <v>5390407.0</v>
      </c>
      <c r="D8192" s="1" t="s">
        <v>14</v>
      </c>
      <c r="E8192" s="1">
        <v>25.0</v>
      </c>
      <c r="F8192" s="1" t="s">
        <v>8203</v>
      </c>
      <c r="G8192" s="1">
        <v>0.0092409058696</v>
      </c>
    </row>
    <row r="8193" ht="15.75" customHeight="1">
      <c r="A8193" s="1" t="str">
        <f t="shared" si="690"/>
        <v>MIS12</v>
      </c>
      <c r="B8193" s="1" t="s">
        <v>39</v>
      </c>
      <c r="C8193" s="1">
        <v>5390392.0</v>
      </c>
      <c r="D8193" s="1" t="s">
        <v>14</v>
      </c>
      <c r="E8193" s="1">
        <v>24.0</v>
      </c>
      <c r="F8193" s="1" t="s">
        <v>8204</v>
      </c>
      <c r="G8193" s="1">
        <v>0.0361118028379</v>
      </c>
    </row>
    <row r="8194" ht="15.75" customHeight="1">
      <c r="A8194" s="1" t="str">
        <f t="shared" si="690"/>
        <v>MIS12</v>
      </c>
      <c r="B8194" s="1" t="s">
        <v>39</v>
      </c>
      <c r="C8194" s="1">
        <v>5390320.0</v>
      </c>
      <c r="D8194" s="1" t="s">
        <v>14</v>
      </c>
      <c r="E8194" s="1">
        <v>23.0</v>
      </c>
      <c r="F8194" s="1" t="s">
        <v>8205</v>
      </c>
      <c r="G8194" s="1">
        <v>-0.0234176843113</v>
      </c>
    </row>
    <row r="8195" ht="15.75" customHeight="1">
      <c r="A8195" s="1" t="str">
        <f t="shared" si="690"/>
        <v>MIS12</v>
      </c>
      <c r="B8195" s="1" t="s">
        <v>39</v>
      </c>
      <c r="C8195" s="1">
        <v>5390263.0</v>
      </c>
      <c r="D8195" s="1" t="s">
        <v>14</v>
      </c>
      <c r="E8195" s="1">
        <v>24.0</v>
      </c>
      <c r="F8195" s="1" t="s">
        <v>8206</v>
      </c>
      <c r="G8195" s="1">
        <v>0.0499136227111</v>
      </c>
    </row>
    <row r="8196" ht="15.75" customHeight="1">
      <c r="A8196" s="1" t="str">
        <f t="shared" si="690"/>
        <v>MIS12</v>
      </c>
      <c r="B8196" s="1" t="s">
        <v>39</v>
      </c>
      <c r="C8196" s="1">
        <v>5390228.0</v>
      </c>
      <c r="D8196" s="1" t="s">
        <v>14</v>
      </c>
      <c r="E8196" s="1">
        <v>24.0</v>
      </c>
      <c r="F8196" s="1" t="s">
        <v>8207</v>
      </c>
      <c r="G8196" s="1">
        <v>0.237086982523</v>
      </c>
    </row>
    <row r="8197" ht="15.75" customHeight="1">
      <c r="A8197" s="1" t="str">
        <f t="shared" si="690"/>
        <v>MIS12</v>
      </c>
      <c r="B8197" s="1" t="s">
        <v>39</v>
      </c>
      <c r="C8197" s="1">
        <v>5389995.0</v>
      </c>
      <c r="D8197" s="1" t="s">
        <v>14</v>
      </c>
      <c r="E8197" s="1">
        <v>23.0</v>
      </c>
      <c r="F8197" s="1" t="s">
        <v>8208</v>
      </c>
      <c r="G8197" s="1">
        <v>0.0443955957759</v>
      </c>
    </row>
    <row r="8198" ht="15.75" customHeight="1">
      <c r="A8198" s="1" t="str">
        <f t="shared" si="690"/>
        <v>MIS12</v>
      </c>
      <c r="B8198" s="1" t="s">
        <v>39</v>
      </c>
      <c r="C8198" s="1">
        <v>5389950.0</v>
      </c>
      <c r="D8198" s="1" t="s">
        <v>14</v>
      </c>
      <c r="E8198" s="1">
        <v>24.0</v>
      </c>
      <c r="F8198" s="1" t="s">
        <v>8209</v>
      </c>
      <c r="G8198" s="1">
        <v>0.368713619468</v>
      </c>
    </row>
    <row r="8199" ht="15.75" customHeight="1">
      <c r="A8199" s="1" t="str">
        <f t="shared" si="690"/>
        <v>MIS12</v>
      </c>
      <c r="B8199" s="1" t="s">
        <v>39</v>
      </c>
      <c r="C8199" s="1">
        <v>5389939.0</v>
      </c>
      <c r="D8199" s="1" t="s">
        <v>14</v>
      </c>
      <c r="E8199" s="1">
        <v>23.0</v>
      </c>
      <c r="F8199" s="1" t="s">
        <v>8210</v>
      </c>
      <c r="G8199" s="1">
        <v>0.256874895447</v>
      </c>
    </row>
    <row r="8200" ht="15.75" customHeight="1">
      <c r="A8200" s="1" t="str">
        <f t="shared" si="690"/>
        <v>MIS12</v>
      </c>
      <c r="B8200" s="1" t="s">
        <v>39</v>
      </c>
      <c r="C8200" s="1">
        <v>5389903.0</v>
      </c>
      <c r="D8200" s="1" t="s">
        <v>14</v>
      </c>
      <c r="E8200" s="1">
        <v>23.0</v>
      </c>
      <c r="F8200" s="1" t="s">
        <v>8211</v>
      </c>
      <c r="G8200" s="1">
        <v>0.016621412369</v>
      </c>
    </row>
    <row r="8201" ht="15.75" customHeight="1">
      <c r="A8201" s="1" t="str">
        <f t="shared" si="690"/>
        <v>MIS12</v>
      </c>
      <c r="B8201" s="1" t="s">
        <v>39</v>
      </c>
      <c r="C8201" s="1">
        <v>5389832.0</v>
      </c>
      <c r="D8201" s="1" t="s">
        <v>8</v>
      </c>
      <c r="E8201" s="1">
        <v>24.0</v>
      </c>
      <c r="F8201" s="1" t="s">
        <v>8212</v>
      </c>
      <c r="G8201" s="1">
        <v>0.026265602067</v>
      </c>
    </row>
    <row r="8202" ht="15.75" customHeight="1">
      <c r="A8202" s="1" t="str">
        <f t="shared" si="690"/>
        <v>MIS12</v>
      </c>
      <c r="B8202" s="1" t="s">
        <v>39</v>
      </c>
      <c r="C8202" s="1">
        <v>5390373.0</v>
      </c>
      <c r="D8202" s="1" t="s">
        <v>8</v>
      </c>
      <c r="E8202" s="1">
        <v>26.0</v>
      </c>
      <c r="F8202" s="1" t="s">
        <v>8213</v>
      </c>
      <c r="G8202" s="1">
        <v>0.00836628748093</v>
      </c>
    </row>
    <row r="8203" ht="15.75" customHeight="1">
      <c r="A8203" s="1" t="str">
        <f t="shared" si="690"/>
        <v>MIS12</v>
      </c>
      <c r="B8203" s="1" t="s">
        <v>39</v>
      </c>
      <c r="C8203" s="1">
        <v>5390267.0</v>
      </c>
      <c r="D8203" s="1" t="s">
        <v>8</v>
      </c>
      <c r="E8203" s="1">
        <v>24.0</v>
      </c>
      <c r="F8203" s="1" t="s">
        <v>8214</v>
      </c>
      <c r="G8203" s="1">
        <v>0.00868204331425</v>
      </c>
    </row>
    <row r="8204" ht="15.75" customHeight="1">
      <c r="A8204" s="1" t="str">
        <f t="shared" si="690"/>
        <v>MIS12</v>
      </c>
      <c r="B8204" s="1" t="s">
        <v>39</v>
      </c>
      <c r="C8204" s="1">
        <v>5390259.0</v>
      </c>
      <c r="D8204" s="1" t="s">
        <v>8</v>
      </c>
      <c r="E8204" s="1">
        <v>26.0</v>
      </c>
      <c r="F8204" s="1" t="s">
        <v>8215</v>
      </c>
      <c r="G8204" s="1">
        <v>0.023171108747</v>
      </c>
    </row>
    <row r="8205" ht="15.75" customHeight="1">
      <c r="A8205" s="1" t="str">
        <f t="shared" si="690"/>
        <v>MIS12</v>
      </c>
      <c r="B8205" s="1" t="s">
        <v>39</v>
      </c>
      <c r="C8205" s="1">
        <v>5390214.0</v>
      </c>
      <c r="D8205" s="1" t="s">
        <v>8</v>
      </c>
      <c r="E8205" s="1">
        <v>25.0</v>
      </c>
      <c r="F8205" s="1" t="s">
        <v>8216</v>
      </c>
      <c r="G8205" s="1">
        <v>0.00873599544374</v>
      </c>
    </row>
    <row r="8206" ht="15.75" customHeight="1">
      <c r="A8206" s="1" t="str">
        <f t="shared" si="690"/>
        <v>MIS12</v>
      </c>
      <c r="B8206" s="1" t="s">
        <v>39</v>
      </c>
      <c r="C8206" s="1">
        <v>5390209.0</v>
      </c>
      <c r="D8206" s="1" t="s">
        <v>8</v>
      </c>
      <c r="E8206" s="1">
        <v>24.0</v>
      </c>
      <c r="F8206" s="1" t="s">
        <v>8217</v>
      </c>
      <c r="G8206" s="1">
        <v>0.439160821458</v>
      </c>
    </row>
    <row r="8207" ht="15.75" customHeight="1">
      <c r="A8207" s="1" t="str">
        <f t="shared" si="690"/>
        <v>MIS12</v>
      </c>
      <c r="B8207" s="1" t="s">
        <v>39</v>
      </c>
      <c r="C8207" s="1">
        <v>5389753.0</v>
      </c>
      <c r="D8207" s="1" t="s">
        <v>8</v>
      </c>
      <c r="E8207" s="1">
        <v>22.0</v>
      </c>
      <c r="F8207" s="1" t="s">
        <v>8218</v>
      </c>
      <c r="G8207" s="1">
        <v>0.508967192857</v>
      </c>
    </row>
    <row r="8208" ht="15.75" customHeight="1">
      <c r="A8208" s="1" t="str">
        <f t="shared" si="690"/>
        <v>MIS12</v>
      </c>
      <c r="B8208" s="1" t="s">
        <v>39</v>
      </c>
      <c r="C8208" s="1">
        <v>5389716.0</v>
      </c>
      <c r="D8208" s="1" t="s">
        <v>8</v>
      </c>
      <c r="E8208" s="1">
        <v>22.0</v>
      </c>
      <c r="F8208" s="1" t="s">
        <v>8219</v>
      </c>
      <c r="G8208" s="1">
        <v>-0.0863147015214</v>
      </c>
    </row>
    <row r="8209" ht="15.75" customHeight="1">
      <c r="A8209" s="1" t="str">
        <f t="shared" si="690"/>
        <v>MIS12</v>
      </c>
      <c r="B8209" s="1" t="s">
        <v>39</v>
      </c>
      <c r="C8209" s="1">
        <v>5389765.0</v>
      </c>
      <c r="D8209" s="1" t="s">
        <v>8</v>
      </c>
      <c r="E8209" s="1">
        <v>24.0</v>
      </c>
      <c r="F8209" s="1" t="s">
        <v>8220</v>
      </c>
      <c r="G8209" s="1">
        <v>0.371760383911</v>
      </c>
    </row>
    <row r="8210" ht="15.75" customHeight="1">
      <c r="A8210" s="1" t="str">
        <f t="shared" si="690"/>
        <v>MIS12</v>
      </c>
      <c r="B8210" s="1" t="s">
        <v>39</v>
      </c>
      <c r="C8210" s="1">
        <v>5389822.0</v>
      </c>
      <c r="D8210" s="1" t="s">
        <v>8</v>
      </c>
      <c r="E8210" s="1">
        <v>24.0</v>
      </c>
      <c r="F8210" s="1" t="s">
        <v>8221</v>
      </c>
      <c r="G8210" s="1">
        <v>-0.0401979571812</v>
      </c>
    </row>
    <row r="8211" ht="15.75" customHeight="1">
      <c r="A8211" s="1" t="str">
        <f t="shared" ref="A8211:A8220" si="691">"MIS18A"</f>
        <v>MIS18A</v>
      </c>
      <c r="B8211" s="1" t="s">
        <v>1807</v>
      </c>
      <c r="C8211" s="1">
        <v>3.3651144E7</v>
      </c>
      <c r="D8211" s="1" t="s">
        <v>8</v>
      </c>
      <c r="E8211" s="1">
        <v>24.0</v>
      </c>
      <c r="F8211" s="1" t="s">
        <v>8222</v>
      </c>
      <c r="G8211" s="1">
        <v>0.692813283423</v>
      </c>
    </row>
    <row r="8212" ht="15.75" customHeight="1">
      <c r="A8212" s="1" t="str">
        <f t="shared" si="691"/>
        <v>MIS18A</v>
      </c>
      <c r="B8212" s="1" t="s">
        <v>1807</v>
      </c>
      <c r="C8212" s="1">
        <v>3.3651127E7</v>
      </c>
      <c r="D8212" s="1" t="s">
        <v>8</v>
      </c>
      <c r="E8212" s="1">
        <v>24.0</v>
      </c>
      <c r="F8212" s="1" t="s">
        <v>8223</v>
      </c>
      <c r="G8212" s="1">
        <v>1.14697489348</v>
      </c>
    </row>
    <row r="8213" ht="15.75" customHeight="1">
      <c r="A8213" s="1" t="str">
        <f t="shared" si="691"/>
        <v>MIS18A</v>
      </c>
      <c r="B8213" s="1" t="s">
        <v>1807</v>
      </c>
      <c r="C8213" s="1">
        <v>3.3651258E7</v>
      </c>
      <c r="D8213" s="1" t="s">
        <v>8</v>
      </c>
      <c r="E8213" s="1">
        <v>24.0</v>
      </c>
      <c r="F8213" s="1" t="s">
        <v>8224</v>
      </c>
      <c r="G8213" s="1">
        <v>0.0349231967526</v>
      </c>
    </row>
    <row r="8214" ht="15.75" customHeight="1">
      <c r="A8214" s="1" t="str">
        <f t="shared" si="691"/>
        <v>MIS18A</v>
      </c>
      <c r="B8214" s="1" t="s">
        <v>1807</v>
      </c>
      <c r="C8214" s="1">
        <v>3.365118E7</v>
      </c>
      <c r="D8214" s="1" t="s">
        <v>8</v>
      </c>
      <c r="E8214" s="1">
        <v>24.0</v>
      </c>
      <c r="F8214" s="1" t="s">
        <v>8225</v>
      </c>
      <c r="G8214" s="1">
        <v>0.318128739853</v>
      </c>
    </row>
    <row r="8215" ht="15.75" customHeight="1">
      <c r="A8215" s="1" t="str">
        <f t="shared" si="691"/>
        <v>MIS18A</v>
      </c>
      <c r="B8215" s="1" t="s">
        <v>1807</v>
      </c>
      <c r="C8215" s="1">
        <v>3.3651278E7</v>
      </c>
      <c r="D8215" s="1" t="s">
        <v>8</v>
      </c>
      <c r="E8215" s="1">
        <v>24.0</v>
      </c>
      <c r="F8215" s="1" t="s">
        <v>8226</v>
      </c>
      <c r="G8215" s="1">
        <v>0.598664459894</v>
      </c>
    </row>
    <row r="8216" ht="15.75" customHeight="1">
      <c r="A8216" s="1" t="str">
        <f t="shared" si="691"/>
        <v>MIS18A</v>
      </c>
      <c r="B8216" s="1" t="s">
        <v>1807</v>
      </c>
      <c r="C8216" s="1">
        <v>3.3651346E7</v>
      </c>
      <c r="D8216" s="1" t="s">
        <v>8</v>
      </c>
      <c r="E8216" s="1">
        <v>24.0</v>
      </c>
      <c r="F8216" s="1" t="s">
        <v>8227</v>
      </c>
      <c r="G8216" s="1">
        <v>0.0237754482216</v>
      </c>
    </row>
    <row r="8217" ht="15.75" customHeight="1">
      <c r="A8217" s="1" t="str">
        <f t="shared" si="691"/>
        <v>MIS18A</v>
      </c>
      <c r="B8217" s="1" t="s">
        <v>1807</v>
      </c>
      <c r="C8217" s="1">
        <v>3.3651369E7</v>
      </c>
      <c r="D8217" s="1" t="s">
        <v>8</v>
      </c>
      <c r="E8217" s="1">
        <v>23.0</v>
      </c>
      <c r="F8217" s="1" t="s">
        <v>8228</v>
      </c>
      <c r="G8217" s="1">
        <v>0.502061061729</v>
      </c>
    </row>
    <row r="8218" ht="15.75" customHeight="1">
      <c r="A8218" s="1" t="str">
        <f t="shared" si="691"/>
        <v>MIS18A</v>
      </c>
      <c r="B8218" s="1" t="s">
        <v>1807</v>
      </c>
      <c r="C8218" s="1">
        <v>3.3651242E7</v>
      </c>
      <c r="D8218" s="1" t="s">
        <v>14</v>
      </c>
      <c r="E8218" s="1">
        <v>23.0</v>
      </c>
      <c r="F8218" s="1" t="s">
        <v>8229</v>
      </c>
      <c r="G8218" s="1">
        <v>0.22378606287</v>
      </c>
    </row>
    <row r="8219" ht="15.75" customHeight="1">
      <c r="A8219" s="1" t="str">
        <f t="shared" si="691"/>
        <v>MIS18A</v>
      </c>
      <c r="B8219" s="1" t="s">
        <v>1807</v>
      </c>
      <c r="C8219" s="1">
        <v>3.365136E7</v>
      </c>
      <c r="D8219" s="1" t="s">
        <v>14</v>
      </c>
      <c r="E8219" s="1">
        <v>24.0</v>
      </c>
      <c r="F8219" s="1" t="s">
        <v>8230</v>
      </c>
      <c r="G8219" s="1">
        <v>0.0680972366965</v>
      </c>
    </row>
    <row r="8220" ht="15.75" customHeight="1">
      <c r="A8220" s="1" t="str">
        <f t="shared" si="691"/>
        <v>MIS18A</v>
      </c>
      <c r="B8220" s="1" t="s">
        <v>1807</v>
      </c>
      <c r="C8220" s="1">
        <v>3.3651132E7</v>
      </c>
      <c r="D8220" s="1" t="s">
        <v>8</v>
      </c>
      <c r="E8220" s="1">
        <v>22.0</v>
      </c>
      <c r="F8220" s="1" t="s">
        <v>8231</v>
      </c>
      <c r="G8220" s="1">
        <v>1.1602118231</v>
      </c>
    </row>
    <row r="8221" ht="15.75" customHeight="1">
      <c r="A8221" s="1" t="str">
        <f t="shared" ref="A8221:A8230" si="692">"MIS18BP1"</f>
        <v>MIS18BP1</v>
      </c>
      <c r="B8221" s="1" t="s">
        <v>135</v>
      </c>
      <c r="C8221" s="1">
        <v>4.5722443E7</v>
      </c>
      <c r="D8221" s="1" t="s">
        <v>8</v>
      </c>
      <c r="E8221" s="1">
        <v>24.0</v>
      </c>
      <c r="F8221" s="1" t="s">
        <v>8232</v>
      </c>
      <c r="G8221" s="1">
        <v>0.00486514708281</v>
      </c>
    </row>
    <row r="8222" ht="15.75" customHeight="1">
      <c r="A8222" s="1" t="str">
        <f t="shared" si="692"/>
        <v>MIS18BP1</v>
      </c>
      <c r="B8222" s="1" t="s">
        <v>135</v>
      </c>
      <c r="C8222" s="1">
        <v>4.5722581E7</v>
      </c>
      <c r="D8222" s="1" t="s">
        <v>14</v>
      </c>
      <c r="E8222" s="1">
        <v>22.0</v>
      </c>
      <c r="F8222" s="1" t="s">
        <v>8233</v>
      </c>
      <c r="G8222" s="1">
        <v>-0.0173864781453</v>
      </c>
    </row>
    <row r="8223" ht="15.75" customHeight="1">
      <c r="A8223" s="1" t="str">
        <f t="shared" si="692"/>
        <v>MIS18BP1</v>
      </c>
      <c r="B8223" s="1" t="s">
        <v>135</v>
      </c>
      <c r="C8223" s="1">
        <v>4.5722498E7</v>
      </c>
      <c r="D8223" s="1" t="s">
        <v>14</v>
      </c>
      <c r="E8223" s="1">
        <v>23.0</v>
      </c>
      <c r="F8223" s="1" t="s">
        <v>8234</v>
      </c>
      <c r="G8223" s="1">
        <v>0.0781075712042</v>
      </c>
    </row>
    <row r="8224" ht="15.75" customHeight="1">
      <c r="A8224" s="1" t="str">
        <f t="shared" si="692"/>
        <v>MIS18BP1</v>
      </c>
      <c r="B8224" s="1" t="s">
        <v>135</v>
      </c>
      <c r="C8224" s="1">
        <v>4.5722414E7</v>
      </c>
      <c r="D8224" s="1" t="s">
        <v>8</v>
      </c>
      <c r="E8224" s="1">
        <v>23.0</v>
      </c>
      <c r="F8224" s="1" t="s">
        <v>8235</v>
      </c>
      <c r="G8224" s="1">
        <v>0.0448927802907</v>
      </c>
    </row>
    <row r="8225" ht="15.75" customHeight="1">
      <c r="A8225" s="1" t="str">
        <f t="shared" si="692"/>
        <v>MIS18BP1</v>
      </c>
      <c r="B8225" s="1" t="s">
        <v>135</v>
      </c>
      <c r="C8225" s="1">
        <v>4.5722381E7</v>
      </c>
      <c r="D8225" s="1" t="s">
        <v>8</v>
      </c>
      <c r="E8225" s="1">
        <v>22.0</v>
      </c>
      <c r="F8225" s="1" t="s">
        <v>8236</v>
      </c>
      <c r="G8225" s="1">
        <v>1.03862441812</v>
      </c>
    </row>
    <row r="8226" ht="15.75" customHeight="1">
      <c r="A8226" s="1" t="str">
        <f t="shared" si="692"/>
        <v>MIS18BP1</v>
      </c>
      <c r="B8226" s="1" t="s">
        <v>135</v>
      </c>
      <c r="C8226" s="1">
        <v>4.5722364E7</v>
      </c>
      <c r="D8226" s="1" t="s">
        <v>8</v>
      </c>
      <c r="E8226" s="1">
        <v>24.0</v>
      </c>
      <c r="F8226" s="1" t="s">
        <v>8237</v>
      </c>
      <c r="G8226" s="1">
        <v>0.660514175229</v>
      </c>
    </row>
    <row r="8227" ht="15.75" customHeight="1">
      <c r="A8227" s="1" t="str">
        <f t="shared" si="692"/>
        <v>MIS18BP1</v>
      </c>
      <c r="B8227" s="1" t="s">
        <v>135</v>
      </c>
      <c r="C8227" s="1">
        <v>4.5722332E7</v>
      </c>
      <c r="D8227" s="1" t="s">
        <v>8</v>
      </c>
      <c r="E8227" s="1">
        <v>23.0</v>
      </c>
      <c r="F8227" s="1" t="s">
        <v>8238</v>
      </c>
      <c r="G8227" s="1">
        <v>1.02283904331</v>
      </c>
    </row>
    <row r="8228" ht="15.75" customHeight="1">
      <c r="A8228" s="1" t="str">
        <f t="shared" si="692"/>
        <v>MIS18BP1</v>
      </c>
      <c r="B8228" s="1" t="s">
        <v>135</v>
      </c>
      <c r="C8228" s="1">
        <v>4.5722347E7</v>
      </c>
      <c r="D8228" s="1" t="s">
        <v>8</v>
      </c>
      <c r="E8228" s="1">
        <v>23.0</v>
      </c>
      <c r="F8228" s="1" t="s">
        <v>8239</v>
      </c>
      <c r="G8228" s="1">
        <v>0.938536538564</v>
      </c>
    </row>
    <row r="8229" ht="15.75" customHeight="1">
      <c r="A8229" s="1" t="str">
        <f t="shared" si="692"/>
        <v>MIS18BP1</v>
      </c>
      <c r="B8229" s="1" t="s">
        <v>135</v>
      </c>
      <c r="C8229" s="1">
        <v>4.572231E7</v>
      </c>
      <c r="D8229" s="1" t="s">
        <v>8</v>
      </c>
      <c r="E8229" s="1">
        <v>24.0</v>
      </c>
      <c r="F8229" s="1" t="s">
        <v>8240</v>
      </c>
      <c r="G8229" s="1">
        <v>0.763104456071</v>
      </c>
    </row>
    <row r="8230" ht="15.75" customHeight="1">
      <c r="A8230" s="1" t="str">
        <f t="shared" si="692"/>
        <v>MIS18BP1</v>
      </c>
      <c r="B8230" s="1" t="s">
        <v>135</v>
      </c>
      <c r="C8230" s="1">
        <v>4.5722324E7</v>
      </c>
      <c r="D8230" s="1" t="s">
        <v>8</v>
      </c>
      <c r="E8230" s="1">
        <v>24.0</v>
      </c>
      <c r="F8230" s="1" t="s">
        <v>8241</v>
      </c>
      <c r="G8230" s="1">
        <v>0.660548978075</v>
      </c>
    </row>
    <row r="8231" ht="15.75" customHeight="1">
      <c r="A8231" s="1" t="str">
        <f t="shared" ref="A8231:A8240" si="693">"MKI67IP"</f>
        <v>MKI67IP</v>
      </c>
      <c r="B8231" s="1" t="s">
        <v>256</v>
      </c>
      <c r="C8231" s="1">
        <v>1.22494257E8</v>
      </c>
      <c r="D8231" s="1" t="s">
        <v>8</v>
      </c>
      <c r="E8231" s="1">
        <v>23.0</v>
      </c>
      <c r="F8231" s="1" t="s">
        <v>8242</v>
      </c>
      <c r="G8231" s="1">
        <v>0.233689446387</v>
      </c>
    </row>
    <row r="8232" ht="15.75" customHeight="1">
      <c r="A8232" s="1" t="str">
        <f t="shared" si="693"/>
        <v>MKI67IP</v>
      </c>
      <c r="B8232" s="1" t="s">
        <v>256</v>
      </c>
      <c r="C8232" s="1">
        <v>1.22494542E8</v>
      </c>
      <c r="D8232" s="1" t="s">
        <v>14</v>
      </c>
      <c r="E8232" s="1">
        <v>24.0</v>
      </c>
      <c r="F8232" s="1" t="s">
        <v>8243</v>
      </c>
      <c r="G8232" s="1">
        <v>0.0335138789079</v>
      </c>
    </row>
    <row r="8233" ht="15.75" customHeight="1">
      <c r="A8233" s="1" t="str">
        <f t="shared" si="693"/>
        <v>MKI67IP</v>
      </c>
      <c r="B8233" s="1" t="s">
        <v>256</v>
      </c>
      <c r="C8233" s="1">
        <v>1.22494532E8</v>
      </c>
      <c r="D8233" s="1" t="s">
        <v>14</v>
      </c>
      <c r="E8233" s="1">
        <v>22.0</v>
      </c>
      <c r="F8233" s="1" t="s">
        <v>8244</v>
      </c>
      <c r="G8233" s="1">
        <v>0.0217735009498</v>
      </c>
    </row>
    <row r="8234" ht="15.75" customHeight="1">
      <c r="A8234" s="1" t="str">
        <f t="shared" si="693"/>
        <v>MKI67IP</v>
      </c>
      <c r="B8234" s="1" t="s">
        <v>256</v>
      </c>
      <c r="C8234" s="1">
        <v>1.22494503E8</v>
      </c>
      <c r="D8234" s="1" t="s">
        <v>14</v>
      </c>
      <c r="E8234" s="1">
        <v>24.0</v>
      </c>
      <c r="F8234" s="1" t="s">
        <v>8245</v>
      </c>
      <c r="G8234" s="1">
        <v>0.496368049339</v>
      </c>
    </row>
    <row r="8235" ht="15.75" customHeight="1">
      <c r="A8235" s="1" t="str">
        <f t="shared" si="693"/>
        <v>MKI67IP</v>
      </c>
      <c r="B8235" s="1" t="s">
        <v>256</v>
      </c>
      <c r="C8235" s="1">
        <v>1.22494239E8</v>
      </c>
      <c r="D8235" s="1" t="s">
        <v>14</v>
      </c>
      <c r="E8235" s="1">
        <v>24.0</v>
      </c>
      <c r="F8235" s="1" t="s">
        <v>8246</v>
      </c>
      <c r="G8235" s="1">
        <v>0.751643076264</v>
      </c>
    </row>
    <row r="8236" ht="15.75" customHeight="1">
      <c r="A8236" s="1" t="str">
        <f t="shared" si="693"/>
        <v>MKI67IP</v>
      </c>
      <c r="B8236" s="1" t="s">
        <v>256</v>
      </c>
      <c r="C8236" s="1">
        <v>1.22494224E8</v>
      </c>
      <c r="D8236" s="1" t="s">
        <v>14</v>
      </c>
      <c r="E8236" s="1">
        <v>25.0</v>
      </c>
      <c r="F8236" s="1" t="s">
        <v>8247</v>
      </c>
      <c r="G8236" s="1">
        <v>0.0521272634738</v>
      </c>
    </row>
    <row r="8237" ht="15.75" customHeight="1">
      <c r="A8237" s="1" t="str">
        <f t="shared" si="693"/>
        <v>MKI67IP</v>
      </c>
      <c r="B8237" s="1" t="s">
        <v>256</v>
      </c>
      <c r="C8237" s="1">
        <v>1.22494486E8</v>
      </c>
      <c r="D8237" s="1" t="s">
        <v>8</v>
      </c>
      <c r="E8237" s="1">
        <v>24.0</v>
      </c>
      <c r="F8237" s="1" t="s">
        <v>8248</v>
      </c>
      <c r="G8237" s="1">
        <v>0.0227873580842</v>
      </c>
    </row>
    <row r="8238" ht="15.75" customHeight="1">
      <c r="A8238" s="1" t="str">
        <f t="shared" si="693"/>
        <v>MKI67IP</v>
      </c>
      <c r="B8238" s="1" t="s">
        <v>256</v>
      </c>
      <c r="C8238" s="1">
        <v>1.22494234E8</v>
      </c>
      <c r="D8238" s="1" t="s">
        <v>8</v>
      </c>
      <c r="E8238" s="1">
        <v>23.0</v>
      </c>
      <c r="F8238" s="1" t="s">
        <v>8249</v>
      </c>
      <c r="G8238" s="1">
        <v>0.0249571930969</v>
      </c>
    </row>
    <row r="8239" ht="15.75" customHeight="1">
      <c r="A8239" s="1" t="str">
        <f t="shared" si="693"/>
        <v>MKI67IP</v>
      </c>
      <c r="B8239" s="1" t="s">
        <v>256</v>
      </c>
      <c r="C8239" s="1">
        <v>1.22494264E8</v>
      </c>
      <c r="D8239" s="1" t="s">
        <v>8</v>
      </c>
      <c r="E8239" s="1">
        <v>24.0</v>
      </c>
      <c r="F8239" s="1" t="s">
        <v>8250</v>
      </c>
      <c r="G8239" s="1">
        <v>0.744648507242</v>
      </c>
    </row>
    <row r="8240" ht="15.75" customHeight="1">
      <c r="A8240" s="1" t="str">
        <f t="shared" si="693"/>
        <v>MKI67IP</v>
      </c>
      <c r="B8240" s="1" t="s">
        <v>256</v>
      </c>
      <c r="C8240" s="1">
        <v>1.22494437E8</v>
      </c>
      <c r="D8240" s="1" t="s">
        <v>8</v>
      </c>
      <c r="E8240" s="1">
        <v>24.0</v>
      </c>
      <c r="F8240" s="1" t="s">
        <v>8251</v>
      </c>
      <c r="G8240" s="1">
        <v>1.50370841649</v>
      </c>
    </row>
    <row r="8241" ht="15.75" customHeight="1">
      <c r="A8241" s="1" t="str">
        <f t="shared" ref="A8241:A8250" si="694">"MLLT1"</f>
        <v>MLLT1</v>
      </c>
      <c r="B8241" s="1" t="s">
        <v>277</v>
      </c>
      <c r="C8241" s="1">
        <v>6279996.0</v>
      </c>
      <c r="D8241" s="1" t="s">
        <v>14</v>
      </c>
      <c r="E8241" s="1">
        <v>24.0</v>
      </c>
      <c r="F8241" s="1" t="s">
        <v>8252</v>
      </c>
      <c r="G8241" s="1">
        <v>0.5453235267</v>
      </c>
    </row>
    <row r="8242" ht="15.75" customHeight="1">
      <c r="A8242" s="1" t="str">
        <f t="shared" si="694"/>
        <v>MLLT1</v>
      </c>
      <c r="B8242" s="1" t="s">
        <v>277</v>
      </c>
      <c r="C8242" s="1">
        <v>6279782.0</v>
      </c>
      <c r="D8242" s="1" t="s">
        <v>8</v>
      </c>
      <c r="E8242" s="1">
        <v>24.0</v>
      </c>
      <c r="F8242" s="1" t="s">
        <v>8253</v>
      </c>
      <c r="G8242" s="1">
        <v>1.05177448993</v>
      </c>
    </row>
    <row r="8243" ht="15.75" customHeight="1">
      <c r="A8243" s="1" t="str">
        <f t="shared" si="694"/>
        <v>MLLT1</v>
      </c>
      <c r="B8243" s="1" t="s">
        <v>277</v>
      </c>
      <c r="C8243" s="1">
        <v>6279943.0</v>
      </c>
      <c r="D8243" s="1" t="s">
        <v>8</v>
      </c>
      <c r="E8243" s="1">
        <v>23.0</v>
      </c>
      <c r="F8243" s="1" t="s">
        <v>8254</v>
      </c>
      <c r="G8243" s="1">
        <v>-0.0056118012572</v>
      </c>
    </row>
    <row r="8244" ht="15.75" customHeight="1">
      <c r="A8244" s="1" t="str">
        <f t="shared" si="694"/>
        <v>MLLT1</v>
      </c>
      <c r="B8244" s="1" t="s">
        <v>277</v>
      </c>
      <c r="C8244" s="1">
        <v>6279878.0</v>
      </c>
      <c r="D8244" s="1" t="s">
        <v>8</v>
      </c>
      <c r="E8244" s="1">
        <v>23.0</v>
      </c>
      <c r="F8244" s="1" t="s">
        <v>8255</v>
      </c>
      <c r="G8244" s="1">
        <v>0.909121604681</v>
      </c>
    </row>
    <row r="8245" ht="15.75" customHeight="1">
      <c r="A8245" s="1" t="str">
        <f t="shared" si="694"/>
        <v>MLLT1</v>
      </c>
      <c r="B8245" s="1" t="s">
        <v>277</v>
      </c>
      <c r="C8245" s="1">
        <v>6279948.0</v>
      </c>
      <c r="D8245" s="1" t="s">
        <v>8</v>
      </c>
      <c r="E8245" s="1">
        <v>24.0</v>
      </c>
      <c r="F8245" s="1" t="s">
        <v>8256</v>
      </c>
      <c r="G8245" s="1">
        <v>-0.00210984813843</v>
      </c>
    </row>
    <row r="8246" ht="15.75" customHeight="1">
      <c r="A8246" s="1" t="str">
        <f t="shared" si="694"/>
        <v>MLLT1</v>
      </c>
      <c r="B8246" s="1" t="s">
        <v>277</v>
      </c>
      <c r="C8246" s="1">
        <v>6279685.0</v>
      </c>
      <c r="D8246" s="1" t="s">
        <v>14</v>
      </c>
      <c r="E8246" s="1">
        <v>25.0</v>
      </c>
      <c r="F8246" s="1" t="s">
        <v>8257</v>
      </c>
      <c r="G8246" s="1">
        <v>-0.0512666876806</v>
      </c>
    </row>
    <row r="8247" ht="15.75" customHeight="1">
      <c r="A8247" s="1" t="str">
        <f t="shared" si="694"/>
        <v>MLLT1</v>
      </c>
      <c r="B8247" s="1" t="s">
        <v>277</v>
      </c>
      <c r="C8247" s="1">
        <v>6279711.0</v>
      </c>
      <c r="D8247" s="1" t="s">
        <v>14</v>
      </c>
      <c r="E8247" s="1">
        <v>25.0</v>
      </c>
      <c r="F8247" s="1" t="s">
        <v>8258</v>
      </c>
      <c r="G8247" s="1">
        <v>0.158642042244</v>
      </c>
    </row>
    <row r="8248" ht="15.75" customHeight="1">
      <c r="A8248" s="1" t="str">
        <f t="shared" si="694"/>
        <v>MLLT1</v>
      </c>
      <c r="B8248" s="1" t="s">
        <v>277</v>
      </c>
      <c r="C8248" s="1">
        <v>6279978.0</v>
      </c>
      <c r="D8248" s="1" t="s">
        <v>14</v>
      </c>
      <c r="E8248" s="1">
        <v>25.0</v>
      </c>
      <c r="F8248" s="1" t="s">
        <v>8259</v>
      </c>
      <c r="G8248" s="1">
        <v>-0.0107096111123</v>
      </c>
    </row>
    <row r="8249" ht="15.75" customHeight="1">
      <c r="A8249" s="1" t="str">
        <f t="shared" si="694"/>
        <v>MLLT1</v>
      </c>
      <c r="B8249" s="1" t="s">
        <v>277</v>
      </c>
      <c r="C8249" s="1">
        <v>6279918.0</v>
      </c>
      <c r="D8249" s="1" t="s">
        <v>8</v>
      </c>
      <c r="E8249" s="1">
        <v>24.0</v>
      </c>
      <c r="F8249" s="1" t="s">
        <v>8260</v>
      </c>
      <c r="G8249" s="1">
        <v>0.228173115058</v>
      </c>
    </row>
    <row r="8250" ht="15.75" customHeight="1">
      <c r="A8250" s="1" t="str">
        <f t="shared" si="694"/>
        <v>MLLT1</v>
      </c>
      <c r="B8250" s="1" t="s">
        <v>277</v>
      </c>
      <c r="C8250" s="1">
        <v>6279869.0</v>
      </c>
      <c r="D8250" s="1" t="s">
        <v>8</v>
      </c>
      <c r="E8250" s="1">
        <v>23.0</v>
      </c>
      <c r="F8250" s="1" t="s">
        <v>8261</v>
      </c>
      <c r="G8250" s="1">
        <v>1.03910390539</v>
      </c>
    </row>
    <row r="8251" ht="15.75" customHeight="1">
      <c r="A8251" s="1" t="str">
        <f t="shared" ref="A8251:A8260" si="695">"MMD"</f>
        <v>MMD</v>
      </c>
      <c r="B8251" s="1" t="s">
        <v>39</v>
      </c>
      <c r="C8251" s="1">
        <v>5.3499188E7</v>
      </c>
      <c r="D8251" s="1" t="s">
        <v>14</v>
      </c>
      <c r="E8251" s="1">
        <v>24.0</v>
      </c>
      <c r="F8251" s="1" t="s">
        <v>8262</v>
      </c>
      <c r="G8251" s="1">
        <v>0.872827088817</v>
      </c>
    </row>
    <row r="8252" ht="15.75" customHeight="1">
      <c r="A8252" s="1" t="str">
        <f t="shared" si="695"/>
        <v>MMD</v>
      </c>
      <c r="B8252" s="1" t="s">
        <v>39</v>
      </c>
      <c r="C8252" s="1">
        <v>5.349908E7</v>
      </c>
      <c r="D8252" s="1" t="s">
        <v>8</v>
      </c>
      <c r="E8252" s="1">
        <v>24.0</v>
      </c>
      <c r="F8252" s="1" t="s">
        <v>8263</v>
      </c>
      <c r="G8252" s="1">
        <v>0.848977455978</v>
      </c>
    </row>
    <row r="8253" ht="15.75" customHeight="1">
      <c r="A8253" s="1" t="str">
        <f t="shared" si="695"/>
        <v>MMD</v>
      </c>
      <c r="B8253" s="1" t="s">
        <v>39</v>
      </c>
      <c r="C8253" s="1">
        <v>5.349915E7</v>
      </c>
      <c r="D8253" s="1" t="s">
        <v>8</v>
      </c>
      <c r="E8253" s="1">
        <v>24.0</v>
      </c>
      <c r="F8253" s="1" t="s">
        <v>8264</v>
      </c>
      <c r="G8253" s="1">
        <v>0.804854059797</v>
      </c>
    </row>
    <row r="8254" ht="15.75" customHeight="1">
      <c r="A8254" s="1" t="str">
        <f t="shared" si="695"/>
        <v>MMD</v>
      </c>
      <c r="B8254" s="1" t="s">
        <v>39</v>
      </c>
      <c r="C8254" s="1">
        <v>5.3499168E7</v>
      </c>
      <c r="D8254" s="1" t="s">
        <v>14</v>
      </c>
      <c r="E8254" s="1">
        <v>24.0</v>
      </c>
      <c r="F8254" s="1" t="s">
        <v>8265</v>
      </c>
      <c r="G8254" s="1">
        <v>0.974530481567</v>
      </c>
    </row>
    <row r="8255" ht="15.75" customHeight="1">
      <c r="A8255" s="1" t="str">
        <f t="shared" si="695"/>
        <v>MMD</v>
      </c>
      <c r="B8255" s="1" t="s">
        <v>39</v>
      </c>
      <c r="C8255" s="1">
        <v>5.3499136E7</v>
      </c>
      <c r="D8255" s="1" t="s">
        <v>14</v>
      </c>
      <c r="E8255" s="1">
        <v>24.0</v>
      </c>
      <c r="F8255" s="1" t="s">
        <v>8266</v>
      </c>
      <c r="G8255" s="1">
        <v>-0.0132046394831</v>
      </c>
    </row>
    <row r="8256" ht="15.75" customHeight="1">
      <c r="A8256" s="1" t="str">
        <f t="shared" si="695"/>
        <v>MMD</v>
      </c>
      <c r="B8256" s="1" t="s">
        <v>39</v>
      </c>
      <c r="C8256" s="1">
        <v>5.3499109E7</v>
      </c>
      <c r="D8256" s="1" t="s">
        <v>14</v>
      </c>
      <c r="E8256" s="1">
        <v>24.0</v>
      </c>
      <c r="F8256" s="1" t="s">
        <v>8267</v>
      </c>
      <c r="G8256" s="1">
        <v>0.867803260077</v>
      </c>
    </row>
    <row r="8257" ht="15.75" customHeight="1">
      <c r="A8257" s="1" t="str">
        <f t="shared" si="695"/>
        <v>MMD</v>
      </c>
      <c r="B8257" s="1" t="s">
        <v>39</v>
      </c>
      <c r="C8257" s="1">
        <v>5.3499362E7</v>
      </c>
      <c r="D8257" s="1" t="s">
        <v>8</v>
      </c>
      <c r="E8257" s="1">
        <v>22.0</v>
      </c>
      <c r="F8257" s="1" t="s">
        <v>8268</v>
      </c>
      <c r="G8257" s="1">
        <v>0.903291982827</v>
      </c>
    </row>
    <row r="8258" ht="15.75" customHeight="1">
      <c r="A8258" s="1" t="str">
        <f t="shared" si="695"/>
        <v>MMD</v>
      </c>
      <c r="B8258" s="1" t="s">
        <v>39</v>
      </c>
      <c r="C8258" s="1">
        <v>5.3499183E7</v>
      </c>
      <c r="D8258" s="1" t="s">
        <v>14</v>
      </c>
      <c r="E8258" s="1">
        <v>24.0</v>
      </c>
      <c r="F8258" s="1" t="s">
        <v>8269</v>
      </c>
      <c r="G8258" s="1">
        <v>0.567858118167</v>
      </c>
    </row>
    <row r="8259" ht="15.75" customHeight="1">
      <c r="A8259" s="1" t="str">
        <f t="shared" si="695"/>
        <v>MMD</v>
      </c>
      <c r="B8259" s="1" t="s">
        <v>39</v>
      </c>
      <c r="C8259" s="1">
        <v>5.3499259E7</v>
      </c>
      <c r="D8259" s="1" t="s">
        <v>8</v>
      </c>
      <c r="E8259" s="1">
        <v>24.0</v>
      </c>
      <c r="F8259" s="1" t="s">
        <v>8270</v>
      </c>
      <c r="G8259" s="1">
        <v>1.12217753561</v>
      </c>
    </row>
    <row r="8260" ht="15.75" customHeight="1">
      <c r="A8260" s="1" t="str">
        <f t="shared" si="695"/>
        <v>MMD</v>
      </c>
      <c r="B8260" s="1" t="s">
        <v>39</v>
      </c>
      <c r="C8260" s="1">
        <v>5.3499357E7</v>
      </c>
      <c r="D8260" s="1" t="s">
        <v>8</v>
      </c>
      <c r="E8260" s="1">
        <v>23.0</v>
      </c>
      <c r="F8260" s="1" t="s">
        <v>8271</v>
      </c>
      <c r="G8260" s="1">
        <v>0.840406435804</v>
      </c>
    </row>
    <row r="8261" ht="15.75" customHeight="1">
      <c r="A8261" s="1" t="str">
        <f t="shared" ref="A8261:A8270" si="696">"MMP24"</f>
        <v>MMP24</v>
      </c>
      <c r="B8261" s="1" t="s">
        <v>145</v>
      </c>
      <c r="C8261" s="1">
        <v>3.381463E7</v>
      </c>
      <c r="D8261" s="1" t="s">
        <v>14</v>
      </c>
      <c r="E8261" s="1">
        <v>25.0</v>
      </c>
      <c r="F8261" s="1" t="s">
        <v>8272</v>
      </c>
      <c r="G8261" s="1">
        <v>0.386566627185</v>
      </c>
    </row>
    <row r="8262" ht="15.75" customHeight="1">
      <c r="A8262" s="1" t="str">
        <f t="shared" si="696"/>
        <v>MMP24</v>
      </c>
      <c r="B8262" s="1" t="s">
        <v>145</v>
      </c>
      <c r="C8262" s="1">
        <v>3.3814739E7</v>
      </c>
      <c r="D8262" s="1" t="s">
        <v>14</v>
      </c>
      <c r="E8262" s="1">
        <v>25.0</v>
      </c>
      <c r="F8262" s="1" t="s">
        <v>8273</v>
      </c>
      <c r="G8262" s="1">
        <v>0.0169185574366</v>
      </c>
    </row>
    <row r="8263" ht="15.75" customHeight="1">
      <c r="A8263" s="1" t="str">
        <f t="shared" si="696"/>
        <v>MMP24</v>
      </c>
      <c r="B8263" s="1" t="s">
        <v>145</v>
      </c>
      <c r="C8263" s="1">
        <v>3.3814733E7</v>
      </c>
      <c r="D8263" s="1" t="s">
        <v>14</v>
      </c>
      <c r="E8263" s="1">
        <v>25.0</v>
      </c>
      <c r="F8263" s="1" t="s">
        <v>8274</v>
      </c>
      <c r="G8263" s="1">
        <v>0.290097817466</v>
      </c>
    </row>
    <row r="8264" ht="15.75" customHeight="1">
      <c r="A8264" s="1" t="str">
        <f t="shared" si="696"/>
        <v>MMP24</v>
      </c>
      <c r="B8264" s="1" t="s">
        <v>145</v>
      </c>
      <c r="C8264" s="1">
        <v>3.3814642E7</v>
      </c>
      <c r="D8264" s="1" t="s">
        <v>14</v>
      </c>
      <c r="E8264" s="1">
        <v>25.0</v>
      </c>
      <c r="F8264" s="1" t="s">
        <v>8275</v>
      </c>
      <c r="G8264" s="1">
        <v>1.18941809885</v>
      </c>
    </row>
    <row r="8265" ht="15.75" customHeight="1">
      <c r="A8265" s="1" t="str">
        <f t="shared" si="696"/>
        <v>MMP24</v>
      </c>
      <c r="B8265" s="1" t="s">
        <v>145</v>
      </c>
      <c r="C8265" s="1">
        <v>3.3814549E7</v>
      </c>
      <c r="D8265" s="1" t="s">
        <v>14</v>
      </c>
      <c r="E8265" s="1">
        <v>25.0</v>
      </c>
      <c r="F8265" s="1" t="s">
        <v>8276</v>
      </c>
      <c r="G8265" s="1">
        <v>0.808527393754</v>
      </c>
    </row>
    <row r="8266" ht="15.75" customHeight="1">
      <c r="A8266" s="1" t="str">
        <f t="shared" si="696"/>
        <v>MMP24</v>
      </c>
      <c r="B8266" s="1" t="s">
        <v>145</v>
      </c>
      <c r="C8266" s="1">
        <v>3.381453E7</v>
      </c>
      <c r="D8266" s="1" t="s">
        <v>8</v>
      </c>
      <c r="E8266" s="1">
        <v>24.0</v>
      </c>
      <c r="F8266" s="1" t="s">
        <v>8277</v>
      </c>
      <c r="G8266" s="1">
        <v>0.178441232824</v>
      </c>
    </row>
    <row r="8267" ht="15.75" customHeight="1">
      <c r="A8267" s="1" t="str">
        <f t="shared" si="696"/>
        <v>MMP24</v>
      </c>
      <c r="B8267" s="1" t="s">
        <v>145</v>
      </c>
      <c r="C8267" s="1">
        <v>3.381461E7</v>
      </c>
      <c r="D8267" s="1" t="s">
        <v>8</v>
      </c>
      <c r="E8267" s="1">
        <v>24.0</v>
      </c>
      <c r="F8267" s="1" t="s">
        <v>8278</v>
      </c>
      <c r="G8267" s="1">
        <v>0.931215248651</v>
      </c>
    </row>
    <row r="8268" ht="15.75" customHeight="1">
      <c r="A8268" s="1" t="str">
        <f t="shared" si="696"/>
        <v>MMP24</v>
      </c>
      <c r="B8268" s="1" t="s">
        <v>145</v>
      </c>
      <c r="C8268" s="1">
        <v>3.3814447E7</v>
      </c>
      <c r="D8268" s="1" t="s">
        <v>14</v>
      </c>
      <c r="E8268" s="1">
        <v>24.0</v>
      </c>
      <c r="F8268" s="1" t="s">
        <v>8279</v>
      </c>
      <c r="G8268" s="1">
        <v>0.462269289776</v>
      </c>
    </row>
    <row r="8269" ht="15.75" customHeight="1">
      <c r="A8269" s="1" t="str">
        <f t="shared" si="696"/>
        <v>MMP24</v>
      </c>
      <c r="B8269" s="1" t="s">
        <v>145</v>
      </c>
      <c r="C8269" s="1">
        <v>3.3814487E7</v>
      </c>
      <c r="D8269" s="1" t="s">
        <v>14</v>
      </c>
      <c r="E8269" s="1">
        <v>24.0</v>
      </c>
      <c r="F8269" s="1" t="s">
        <v>8280</v>
      </c>
      <c r="G8269" s="1">
        <v>0.422831808181</v>
      </c>
    </row>
    <row r="8270" ht="15.75" customHeight="1">
      <c r="A8270" s="1" t="str">
        <f t="shared" si="696"/>
        <v>MMP24</v>
      </c>
      <c r="B8270" s="1" t="s">
        <v>145</v>
      </c>
      <c r="C8270" s="1">
        <v>3.3814434E7</v>
      </c>
      <c r="D8270" s="1" t="s">
        <v>8</v>
      </c>
      <c r="E8270" s="1">
        <v>24.0</v>
      </c>
      <c r="F8270" s="1" t="s">
        <v>8281</v>
      </c>
      <c r="G8270" s="1">
        <v>0.879366652499</v>
      </c>
    </row>
    <row r="8271" ht="15.75" customHeight="1">
      <c r="A8271" s="1" t="str">
        <f t="shared" ref="A8271:A8279" si="697">"MMS22L"</f>
        <v>MMS22L</v>
      </c>
      <c r="B8271" s="1" t="s">
        <v>28</v>
      </c>
      <c r="C8271" s="1">
        <v>9.7730796E7</v>
      </c>
      <c r="D8271" s="1" t="s">
        <v>14</v>
      </c>
      <c r="E8271" s="1">
        <v>24.0</v>
      </c>
      <c r="F8271" s="1" t="s">
        <v>8282</v>
      </c>
      <c r="G8271" s="1">
        <v>1.20914052934</v>
      </c>
    </row>
    <row r="8272" ht="15.75" customHeight="1">
      <c r="A8272" s="1" t="str">
        <f t="shared" si="697"/>
        <v>MMS22L</v>
      </c>
      <c r="B8272" s="1" t="s">
        <v>28</v>
      </c>
      <c r="C8272" s="1">
        <v>9.7731036E7</v>
      </c>
      <c r="D8272" s="1" t="s">
        <v>14</v>
      </c>
      <c r="E8272" s="1">
        <v>23.0</v>
      </c>
      <c r="F8272" s="1" t="s">
        <v>8283</v>
      </c>
      <c r="G8272" s="1">
        <v>0.635340309958</v>
      </c>
    </row>
    <row r="8273" ht="15.75" customHeight="1">
      <c r="A8273" s="1" t="str">
        <f t="shared" si="697"/>
        <v>MMS22L</v>
      </c>
      <c r="B8273" s="1" t="s">
        <v>28</v>
      </c>
      <c r="C8273" s="1">
        <v>9.7730923E7</v>
      </c>
      <c r="D8273" s="1" t="s">
        <v>14</v>
      </c>
      <c r="E8273" s="1">
        <v>24.0</v>
      </c>
      <c r="F8273" s="1" t="s">
        <v>8284</v>
      </c>
      <c r="G8273" s="1">
        <v>0.593419210946</v>
      </c>
    </row>
    <row r="8274" ht="15.75" customHeight="1">
      <c r="A8274" s="1" t="str">
        <f t="shared" si="697"/>
        <v>MMS22L</v>
      </c>
      <c r="B8274" s="1" t="s">
        <v>28</v>
      </c>
      <c r="C8274" s="1">
        <v>9.7730818E7</v>
      </c>
      <c r="D8274" s="1" t="s">
        <v>8</v>
      </c>
      <c r="E8274" s="1">
        <v>23.0</v>
      </c>
      <c r="F8274" s="1" t="s">
        <v>8285</v>
      </c>
      <c r="G8274" s="1">
        <v>0.386156358809</v>
      </c>
    </row>
    <row r="8275" ht="15.75" customHeight="1">
      <c r="A8275" s="1" t="str">
        <f t="shared" si="697"/>
        <v>MMS22L</v>
      </c>
      <c r="B8275" s="1" t="s">
        <v>28</v>
      </c>
      <c r="C8275" s="1">
        <v>9.7730904E7</v>
      </c>
      <c r="D8275" s="1" t="s">
        <v>8</v>
      </c>
      <c r="E8275" s="1">
        <v>24.0</v>
      </c>
      <c r="F8275" s="1" t="s">
        <v>8286</v>
      </c>
      <c r="G8275" s="1">
        <v>0.850279229274</v>
      </c>
    </row>
    <row r="8276" ht="15.75" customHeight="1">
      <c r="A8276" s="1" t="str">
        <f t="shared" si="697"/>
        <v>MMS22L</v>
      </c>
      <c r="B8276" s="1" t="s">
        <v>28</v>
      </c>
      <c r="C8276" s="1">
        <v>9.7730953E7</v>
      </c>
      <c r="D8276" s="1" t="s">
        <v>8</v>
      </c>
      <c r="E8276" s="1">
        <v>24.0</v>
      </c>
      <c r="F8276" s="1" t="s">
        <v>8287</v>
      </c>
      <c r="G8276" s="1">
        <v>0.677967212739</v>
      </c>
    </row>
    <row r="8277" ht="15.75" customHeight="1">
      <c r="A8277" s="1" t="str">
        <f t="shared" si="697"/>
        <v>MMS22L</v>
      </c>
      <c r="B8277" s="1" t="s">
        <v>28</v>
      </c>
      <c r="C8277" s="1">
        <v>9.7730961E7</v>
      </c>
      <c r="D8277" s="1" t="s">
        <v>8</v>
      </c>
      <c r="E8277" s="1">
        <v>24.0</v>
      </c>
      <c r="F8277" s="1" t="s">
        <v>8288</v>
      </c>
      <c r="G8277" s="1">
        <v>0.940580241381</v>
      </c>
    </row>
    <row r="8278" ht="15.75" customHeight="1">
      <c r="A8278" s="1" t="str">
        <f t="shared" si="697"/>
        <v>MMS22L</v>
      </c>
      <c r="B8278" s="1" t="s">
        <v>28</v>
      </c>
      <c r="C8278" s="1">
        <v>9.7731044E7</v>
      </c>
      <c r="D8278" s="1" t="s">
        <v>8</v>
      </c>
      <c r="E8278" s="1">
        <v>24.0</v>
      </c>
      <c r="F8278" s="1" t="s">
        <v>8289</v>
      </c>
      <c r="G8278" s="1">
        <v>-0.0248854056107</v>
      </c>
    </row>
    <row r="8279" ht="15.75" customHeight="1">
      <c r="A8279" s="1" t="str">
        <f t="shared" si="697"/>
        <v>MMS22L</v>
      </c>
      <c r="B8279" s="1" t="s">
        <v>28</v>
      </c>
      <c r="C8279" s="1">
        <v>9.7730824E7</v>
      </c>
      <c r="D8279" s="1" t="s">
        <v>14</v>
      </c>
      <c r="E8279" s="1">
        <v>24.0</v>
      </c>
      <c r="F8279" s="1" t="s">
        <v>8290</v>
      </c>
      <c r="G8279" s="1">
        <v>0.802976567353</v>
      </c>
    </row>
    <row r="8280" ht="15.75" customHeight="1">
      <c r="A8280" s="1" t="str">
        <f t="shared" ref="A8280:A8289" si="698">"MNAT1"</f>
        <v>MNAT1</v>
      </c>
      <c r="B8280" s="1" t="s">
        <v>135</v>
      </c>
      <c r="C8280" s="1">
        <v>6.1201547E7</v>
      </c>
      <c r="D8280" s="1" t="s">
        <v>14</v>
      </c>
      <c r="E8280" s="1">
        <v>24.0</v>
      </c>
      <c r="F8280" s="1" t="s">
        <v>8291</v>
      </c>
      <c r="G8280" s="1">
        <v>0.67146409821</v>
      </c>
    </row>
    <row r="8281" ht="15.75" customHeight="1">
      <c r="A8281" s="1" t="str">
        <f t="shared" si="698"/>
        <v>MNAT1</v>
      </c>
      <c r="B8281" s="1" t="s">
        <v>135</v>
      </c>
      <c r="C8281" s="1">
        <v>6.1201593E7</v>
      </c>
      <c r="D8281" s="1" t="s">
        <v>14</v>
      </c>
      <c r="E8281" s="1">
        <v>23.0</v>
      </c>
      <c r="F8281" s="1" t="s">
        <v>8292</v>
      </c>
      <c r="G8281" s="1">
        <v>0.45367562968</v>
      </c>
    </row>
    <row r="8282" ht="15.75" customHeight="1">
      <c r="A8282" s="1" t="str">
        <f t="shared" si="698"/>
        <v>MNAT1</v>
      </c>
      <c r="B8282" s="1" t="s">
        <v>135</v>
      </c>
      <c r="C8282" s="1">
        <v>6.1201681E7</v>
      </c>
      <c r="D8282" s="1" t="s">
        <v>14</v>
      </c>
      <c r="E8282" s="1">
        <v>24.0</v>
      </c>
      <c r="F8282" s="1" t="s">
        <v>8293</v>
      </c>
      <c r="G8282" s="1">
        <v>0.859472207955</v>
      </c>
    </row>
    <row r="8283" ht="15.75" customHeight="1">
      <c r="A8283" s="1" t="str">
        <f t="shared" si="698"/>
        <v>MNAT1</v>
      </c>
      <c r="B8283" s="1" t="s">
        <v>135</v>
      </c>
      <c r="C8283" s="1">
        <v>6.1201752E7</v>
      </c>
      <c r="D8283" s="1" t="s">
        <v>14</v>
      </c>
      <c r="E8283" s="1">
        <v>24.0</v>
      </c>
      <c r="F8283" s="1" t="s">
        <v>8294</v>
      </c>
      <c r="G8283" s="1">
        <v>0.167225895427</v>
      </c>
    </row>
    <row r="8284" ht="15.75" customHeight="1">
      <c r="A8284" s="1" t="str">
        <f t="shared" si="698"/>
        <v>MNAT1</v>
      </c>
      <c r="B8284" s="1" t="s">
        <v>135</v>
      </c>
      <c r="C8284" s="1">
        <v>6.1201528E7</v>
      </c>
      <c r="D8284" s="1" t="s">
        <v>14</v>
      </c>
      <c r="E8284" s="1">
        <v>24.0</v>
      </c>
      <c r="F8284" s="1" t="s">
        <v>8295</v>
      </c>
      <c r="G8284" s="1">
        <v>0.677759992862</v>
      </c>
    </row>
    <row r="8285" ht="15.75" customHeight="1">
      <c r="A8285" s="1" t="str">
        <f t="shared" si="698"/>
        <v>MNAT1</v>
      </c>
      <c r="B8285" s="1" t="s">
        <v>135</v>
      </c>
      <c r="C8285" s="1">
        <v>6.1201567E7</v>
      </c>
      <c r="D8285" s="1" t="s">
        <v>14</v>
      </c>
      <c r="E8285" s="1">
        <v>22.0</v>
      </c>
      <c r="F8285" s="1" t="s">
        <v>8296</v>
      </c>
      <c r="G8285" s="1">
        <v>0.941275262011</v>
      </c>
    </row>
    <row r="8286" ht="15.75" customHeight="1">
      <c r="A8286" s="1" t="str">
        <f t="shared" si="698"/>
        <v>MNAT1</v>
      </c>
      <c r="B8286" s="1" t="s">
        <v>135</v>
      </c>
      <c r="C8286" s="1">
        <v>6.1201517E7</v>
      </c>
      <c r="D8286" s="1" t="s">
        <v>14</v>
      </c>
      <c r="E8286" s="1">
        <v>24.0</v>
      </c>
      <c r="F8286" s="1" t="s">
        <v>8297</v>
      </c>
      <c r="G8286" s="1">
        <v>0.580870685942</v>
      </c>
    </row>
    <row r="8287" ht="15.75" customHeight="1">
      <c r="A8287" s="1" t="str">
        <f t="shared" si="698"/>
        <v>MNAT1</v>
      </c>
      <c r="B8287" s="1" t="s">
        <v>135</v>
      </c>
      <c r="C8287" s="1">
        <v>6.1201445E7</v>
      </c>
      <c r="D8287" s="1" t="s">
        <v>8</v>
      </c>
      <c r="E8287" s="1">
        <v>23.0</v>
      </c>
      <c r="F8287" s="1" t="s">
        <v>8298</v>
      </c>
      <c r="G8287" s="1">
        <v>1.19925253003</v>
      </c>
    </row>
    <row r="8288" ht="15.75" customHeight="1">
      <c r="A8288" s="1" t="str">
        <f t="shared" si="698"/>
        <v>MNAT1</v>
      </c>
      <c r="B8288" s="1" t="s">
        <v>135</v>
      </c>
      <c r="C8288" s="1">
        <v>6.1201575E7</v>
      </c>
      <c r="D8288" s="1" t="s">
        <v>8</v>
      </c>
      <c r="E8288" s="1">
        <v>24.0</v>
      </c>
      <c r="F8288" s="1" t="s">
        <v>8299</v>
      </c>
      <c r="G8288" s="1">
        <v>0.597149577658</v>
      </c>
    </row>
    <row r="8289" ht="15.75" customHeight="1">
      <c r="A8289" s="1" t="str">
        <f t="shared" si="698"/>
        <v>MNAT1</v>
      </c>
      <c r="B8289" s="1" t="s">
        <v>135</v>
      </c>
      <c r="C8289" s="1">
        <v>6.1201505E7</v>
      </c>
      <c r="D8289" s="1" t="s">
        <v>14</v>
      </c>
      <c r="E8289" s="1">
        <v>24.0</v>
      </c>
      <c r="F8289" s="1" t="s">
        <v>8300</v>
      </c>
      <c r="G8289" s="1">
        <v>0.734368126196</v>
      </c>
    </row>
    <row r="8290" ht="15.75" customHeight="1">
      <c r="A8290" s="1" t="str">
        <f t="shared" ref="A8290:A8299" si="699">"MPHOSPH6"</f>
        <v>MPHOSPH6</v>
      </c>
      <c r="B8290" s="1" t="s">
        <v>7</v>
      </c>
      <c r="C8290" s="1">
        <v>8.2203772E7</v>
      </c>
      <c r="D8290" s="1" t="s">
        <v>14</v>
      </c>
      <c r="E8290" s="1">
        <v>22.0</v>
      </c>
      <c r="F8290" s="1" t="s">
        <v>8301</v>
      </c>
      <c r="G8290" s="1">
        <v>0.0490681252351</v>
      </c>
    </row>
    <row r="8291" ht="15.75" customHeight="1">
      <c r="A8291" s="1" t="str">
        <f t="shared" si="699"/>
        <v>MPHOSPH6</v>
      </c>
      <c r="B8291" s="1" t="s">
        <v>7</v>
      </c>
      <c r="C8291" s="1">
        <v>8.2203558E7</v>
      </c>
      <c r="D8291" s="1" t="s">
        <v>14</v>
      </c>
      <c r="E8291" s="1">
        <v>22.0</v>
      </c>
      <c r="F8291" s="1" t="s">
        <v>8302</v>
      </c>
      <c r="G8291" s="1">
        <v>0.300885524662</v>
      </c>
    </row>
    <row r="8292" ht="15.75" customHeight="1">
      <c r="A8292" s="1" t="str">
        <f t="shared" si="699"/>
        <v>MPHOSPH6</v>
      </c>
      <c r="B8292" s="1" t="s">
        <v>7</v>
      </c>
      <c r="C8292" s="1">
        <v>8.2203856E7</v>
      </c>
      <c r="D8292" s="1" t="s">
        <v>8</v>
      </c>
      <c r="E8292" s="1">
        <v>23.0</v>
      </c>
      <c r="F8292" s="1" t="s">
        <v>8303</v>
      </c>
      <c r="G8292" s="1">
        <v>0.202484988752</v>
      </c>
    </row>
    <row r="8293" ht="15.75" customHeight="1">
      <c r="A8293" s="1" t="str">
        <f t="shared" si="699"/>
        <v>MPHOSPH6</v>
      </c>
      <c r="B8293" s="1" t="s">
        <v>7</v>
      </c>
      <c r="C8293" s="1">
        <v>8.2203809E7</v>
      </c>
      <c r="D8293" s="1" t="s">
        <v>8</v>
      </c>
      <c r="E8293" s="1">
        <v>22.0</v>
      </c>
      <c r="F8293" s="1" t="s">
        <v>8304</v>
      </c>
      <c r="G8293" s="1">
        <v>0.490369415911</v>
      </c>
    </row>
    <row r="8294" ht="15.75" customHeight="1">
      <c r="A8294" s="1" t="str">
        <f t="shared" si="699"/>
        <v>MPHOSPH6</v>
      </c>
      <c r="B8294" s="1" t="s">
        <v>7</v>
      </c>
      <c r="C8294" s="1">
        <v>8.2203798E7</v>
      </c>
      <c r="D8294" s="1" t="s">
        <v>8</v>
      </c>
      <c r="E8294" s="1">
        <v>22.0</v>
      </c>
      <c r="F8294" s="1" t="s">
        <v>8305</v>
      </c>
      <c r="G8294" s="1">
        <v>1.58947597979</v>
      </c>
    </row>
    <row r="8295" ht="15.75" customHeight="1">
      <c r="A8295" s="1" t="str">
        <f t="shared" si="699"/>
        <v>MPHOSPH6</v>
      </c>
      <c r="B8295" s="1" t="s">
        <v>7</v>
      </c>
      <c r="C8295" s="1">
        <v>8.2203776E7</v>
      </c>
      <c r="D8295" s="1" t="s">
        <v>8</v>
      </c>
      <c r="E8295" s="1">
        <v>24.0</v>
      </c>
      <c r="F8295" s="1" t="s">
        <v>8306</v>
      </c>
      <c r="G8295" s="1">
        <v>0.0129994288122</v>
      </c>
    </row>
    <row r="8296" ht="15.75" customHeight="1">
      <c r="A8296" s="1" t="str">
        <f t="shared" si="699"/>
        <v>MPHOSPH6</v>
      </c>
      <c r="B8296" s="1" t="s">
        <v>7</v>
      </c>
      <c r="C8296" s="1">
        <v>8.2203708E7</v>
      </c>
      <c r="D8296" s="1" t="s">
        <v>14</v>
      </c>
      <c r="E8296" s="1">
        <v>22.0</v>
      </c>
      <c r="F8296" s="1" t="s">
        <v>8307</v>
      </c>
      <c r="G8296" s="1">
        <v>0.140024782016</v>
      </c>
    </row>
    <row r="8297" ht="15.75" customHeight="1">
      <c r="A8297" s="1" t="str">
        <f t="shared" si="699"/>
        <v>MPHOSPH6</v>
      </c>
      <c r="B8297" s="1" t="s">
        <v>7</v>
      </c>
      <c r="C8297" s="1">
        <v>8.2203691E7</v>
      </c>
      <c r="D8297" s="1" t="s">
        <v>8</v>
      </c>
      <c r="E8297" s="1">
        <v>23.0</v>
      </c>
      <c r="F8297" s="1" t="s">
        <v>8308</v>
      </c>
      <c r="G8297" s="1">
        <v>-0.0194111982412</v>
      </c>
    </row>
    <row r="8298" ht="15.75" customHeight="1">
      <c r="A8298" s="1" t="str">
        <f t="shared" si="699"/>
        <v>MPHOSPH6</v>
      </c>
      <c r="B8298" s="1" t="s">
        <v>7</v>
      </c>
      <c r="C8298" s="1">
        <v>8.220364E7</v>
      </c>
      <c r="D8298" s="1" t="s">
        <v>8</v>
      </c>
      <c r="E8298" s="1">
        <v>24.0</v>
      </c>
      <c r="F8298" s="1" t="s">
        <v>8309</v>
      </c>
      <c r="G8298" s="1">
        <v>0.920154604298</v>
      </c>
    </row>
    <row r="8299" ht="15.75" customHeight="1">
      <c r="A8299" s="1" t="str">
        <f t="shared" si="699"/>
        <v>MPHOSPH6</v>
      </c>
      <c r="B8299" s="1" t="s">
        <v>7</v>
      </c>
      <c r="C8299" s="1">
        <v>8.2203696E7</v>
      </c>
      <c r="D8299" s="1" t="s">
        <v>8</v>
      </c>
      <c r="E8299" s="1">
        <v>23.0</v>
      </c>
      <c r="F8299" s="1" t="s">
        <v>8310</v>
      </c>
      <c r="G8299" s="1">
        <v>0.0229824147404</v>
      </c>
    </row>
    <row r="8300" ht="15.75" customHeight="1">
      <c r="A8300" s="1" t="str">
        <f t="shared" ref="A8300:A8309" si="700">"MRGBP"</f>
        <v>MRGBP</v>
      </c>
      <c r="B8300" s="1" t="s">
        <v>145</v>
      </c>
      <c r="C8300" s="1">
        <v>6.1428016E7</v>
      </c>
      <c r="D8300" s="1" t="s">
        <v>8</v>
      </c>
      <c r="E8300" s="1">
        <v>24.0</v>
      </c>
      <c r="F8300" s="1" t="s">
        <v>8311</v>
      </c>
      <c r="G8300" s="1">
        <v>0.893836162733</v>
      </c>
    </row>
    <row r="8301" ht="15.75" customHeight="1">
      <c r="A8301" s="1" t="str">
        <f t="shared" si="700"/>
        <v>MRGBP</v>
      </c>
      <c r="B8301" s="1" t="s">
        <v>145</v>
      </c>
      <c r="C8301" s="1">
        <v>6.1427782E7</v>
      </c>
      <c r="D8301" s="1" t="s">
        <v>14</v>
      </c>
      <c r="E8301" s="1">
        <v>22.0</v>
      </c>
      <c r="F8301" s="1" t="s">
        <v>8312</v>
      </c>
      <c r="G8301" s="1">
        <v>0.229518686338</v>
      </c>
    </row>
    <row r="8302" ht="15.75" customHeight="1">
      <c r="A8302" s="1" t="str">
        <f t="shared" si="700"/>
        <v>MRGBP</v>
      </c>
      <c r="B8302" s="1" t="s">
        <v>145</v>
      </c>
      <c r="C8302" s="1">
        <v>6.1427928E7</v>
      </c>
      <c r="D8302" s="1" t="s">
        <v>14</v>
      </c>
      <c r="E8302" s="1">
        <v>24.0</v>
      </c>
      <c r="F8302" s="1" t="s">
        <v>8313</v>
      </c>
      <c r="G8302" s="1">
        <v>0.696351032282</v>
      </c>
    </row>
    <row r="8303" ht="15.75" customHeight="1">
      <c r="A8303" s="1" t="str">
        <f t="shared" si="700"/>
        <v>MRGBP</v>
      </c>
      <c r="B8303" s="1" t="s">
        <v>145</v>
      </c>
      <c r="C8303" s="1">
        <v>6.1427977E7</v>
      </c>
      <c r="D8303" s="1" t="s">
        <v>14</v>
      </c>
      <c r="E8303" s="1">
        <v>23.0</v>
      </c>
      <c r="F8303" s="1" t="s">
        <v>8314</v>
      </c>
      <c r="G8303" s="1">
        <v>0.568134387857</v>
      </c>
    </row>
    <row r="8304" ht="15.75" customHeight="1">
      <c r="A8304" s="1" t="str">
        <f t="shared" si="700"/>
        <v>MRGBP</v>
      </c>
      <c r="B8304" s="1" t="s">
        <v>145</v>
      </c>
      <c r="C8304" s="1">
        <v>6.1428007E7</v>
      </c>
      <c r="D8304" s="1" t="s">
        <v>14</v>
      </c>
      <c r="E8304" s="1">
        <v>23.0</v>
      </c>
      <c r="F8304" s="1" t="s">
        <v>8315</v>
      </c>
      <c r="G8304" s="1">
        <v>0.0136697013858</v>
      </c>
    </row>
    <row r="8305" ht="15.75" customHeight="1">
      <c r="A8305" s="1" t="str">
        <f t="shared" si="700"/>
        <v>MRGBP</v>
      </c>
      <c r="B8305" s="1" t="s">
        <v>145</v>
      </c>
      <c r="C8305" s="1">
        <v>6.14278E7</v>
      </c>
      <c r="D8305" s="1" t="s">
        <v>8</v>
      </c>
      <c r="E8305" s="1">
        <v>24.0</v>
      </c>
      <c r="F8305" s="1" t="s">
        <v>8316</v>
      </c>
      <c r="G8305" s="1">
        <v>0.00894448188953</v>
      </c>
    </row>
    <row r="8306" ht="15.75" customHeight="1">
      <c r="A8306" s="1" t="str">
        <f t="shared" si="700"/>
        <v>MRGBP</v>
      </c>
      <c r="B8306" s="1" t="s">
        <v>145</v>
      </c>
      <c r="C8306" s="1">
        <v>6.142781E7</v>
      </c>
      <c r="D8306" s="1" t="s">
        <v>8</v>
      </c>
      <c r="E8306" s="1">
        <v>24.0</v>
      </c>
      <c r="F8306" s="1" t="s">
        <v>8317</v>
      </c>
      <c r="G8306" s="1">
        <v>0.0245814882882</v>
      </c>
    </row>
    <row r="8307" ht="15.75" customHeight="1">
      <c r="A8307" s="1" t="str">
        <f t="shared" si="700"/>
        <v>MRGBP</v>
      </c>
      <c r="B8307" s="1" t="s">
        <v>145</v>
      </c>
      <c r="C8307" s="1">
        <v>6.1427994E7</v>
      </c>
      <c r="D8307" s="1" t="s">
        <v>8</v>
      </c>
      <c r="E8307" s="1">
        <v>24.0</v>
      </c>
      <c r="F8307" s="1" t="s">
        <v>8318</v>
      </c>
      <c r="G8307" s="1">
        <v>1.3005941374</v>
      </c>
    </row>
    <row r="8308" ht="15.75" customHeight="1">
      <c r="A8308" s="1" t="str">
        <f t="shared" si="700"/>
        <v>MRGBP</v>
      </c>
      <c r="B8308" s="1" t="s">
        <v>145</v>
      </c>
      <c r="C8308" s="1">
        <v>6.1427862E7</v>
      </c>
      <c r="D8308" s="1" t="s">
        <v>8</v>
      </c>
      <c r="E8308" s="1">
        <v>24.0</v>
      </c>
      <c r="F8308" s="1" t="s">
        <v>8319</v>
      </c>
      <c r="G8308" s="1">
        <v>0.342240044483</v>
      </c>
    </row>
    <row r="8309" ht="15.75" customHeight="1">
      <c r="A8309" s="1" t="str">
        <f t="shared" si="700"/>
        <v>MRGBP</v>
      </c>
      <c r="B8309" s="1" t="s">
        <v>145</v>
      </c>
      <c r="C8309" s="1">
        <v>6.1427839E7</v>
      </c>
      <c r="D8309" s="1" t="s">
        <v>8</v>
      </c>
      <c r="E8309" s="1">
        <v>24.0</v>
      </c>
      <c r="F8309" s="1" t="s">
        <v>8320</v>
      </c>
      <c r="G8309" s="1">
        <v>0.805569699867</v>
      </c>
    </row>
    <row r="8310" ht="15.75" customHeight="1">
      <c r="A8310" s="1" t="str">
        <f t="shared" ref="A8310:A8318" si="701">"MRP63"</f>
        <v>MRP63</v>
      </c>
      <c r="B8310" s="1" t="s">
        <v>76</v>
      </c>
      <c r="C8310" s="1">
        <v>2.1750974E7</v>
      </c>
      <c r="D8310" s="1" t="s">
        <v>14</v>
      </c>
      <c r="E8310" s="1">
        <v>23.0</v>
      </c>
      <c r="F8310" s="1" t="s">
        <v>8321</v>
      </c>
      <c r="G8310" s="1">
        <v>0.291169881113</v>
      </c>
    </row>
    <row r="8311" ht="15.75" customHeight="1">
      <c r="A8311" s="1" t="str">
        <f t="shared" si="701"/>
        <v>MRP63</v>
      </c>
      <c r="B8311" s="1" t="s">
        <v>76</v>
      </c>
      <c r="C8311" s="1">
        <v>2.1750939E7</v>
      </c>
      <c r="D8311" s="1" t="s">
        <v>14</v>
      </c>
      <c r="E8311" s="1">
        <v>23.0</v>
      </c>
      <c r="F8311" s="1" t="s">
        <v>8322</v>
      </c>
      <c r="G8311" s="1">
        <v>0.230063002472</v>
      </c>
    </row>
    <row r="8312" ht="15.75" customHeight="1">
      <c r="A8312" s="1" t="str">
        <f t="shared" si="701"/>
        <v>MRP63</v>
      </c>
      <c r="B8312" s="1" t="s">
        <v>76</v>
      </c>
      <c r="C8312" s="1">
        <v>2.1750892E7</v>
      </c>
      <c r="D8312" s="1" t="s">
        <v>8</v>
      </c>
      <c r="E8312" s="1">
        <v>23.0</v>
      </c>
      <c r="F8312" s="1" t="s">
        <v>8323</v>
      </c>
      <c r="G8312" s="1">
        <v>0.690672923823</v>
      </c>
    </row>
    <row r="8313" ht="15.75" customHeight="1">
      <c r="A8313" s="1" t="str">
        <f t="shared" si="701"/>
        <v>MRP63</v>
      </c>
      <c r="B8313" s="1" t="s">
        <v>76</v>
      </c>
      <c r="C8313" s="1">
        <v>2.1750996E7</v>
      </c>
      <c r="D8313" s="1" t="s">
        <v>8</v>
      </c>
      <c r="E8313" s="1">
        <v>24.0</v>
      </c>
      <c r="F8313" s="1" t="s">
        <v>8324</v>
      </c>
      <c r="G8313" s="1">
        <v>0.0345648013007</v>
      </c>
    </row>
    <row r="8314" ht="15.75" customHeight="1">
      <c r="A8314" s="1" t="str">
        <f t="shared" si="701"/>
        <v>MRP63</v>
      </c>
      <c r="B8314" s="1" t="s">
        <v>76</v>
      </c>
      <c r="C8314" s="1">
        <v>2.1750852E7</v>
      </c>
      <c r="D8314" s="1" t="s">
        <v>14</v>
      </c>
      <c r="E8314" s="1">
        <v>24.0</v>
      </c>
      <c r="F8314" s="1" t="s">
        <v>8325</v>
      </c>
      <c r="G8314" s="1">
        <v>1.205294985</v>
      </c>
    </row>
    <row r="8315" ht="15.75" customHeight="1">
      <c r="A8315" s="1" t="str">
        <f t="shared" si="701"/>
        <v>MRP63</v>
      </c>
      <c r="B8315" s="1" t="s">
        <v>76</v>
      </c>
      <c r="C8315" s="1">
        <v>2.1750877E7</v>
      </c>
      <c r="D8315" s="1" t="s">
        <v>14</v>
      </c>
      <c r="E8315" s="1">
        <v>23.0</v>
      </c>
      <c r="F8315" s="1" t="s">
        <v>8326</v>
      </c>
      <c r="G8315" s="1">
        <v>0.592918128106</v>
      </c>
    </row>
    <row r="8316" ht="15.75" customHeight="1">
      <c r="A8316" s="1" t="str">
        <f t="shared" si="701"/>
        <v>MRP63</v>
      </c>
      <c r="B8316" s="1" t="s">
        <v>76</v>
      </c>
      <c r="C8316" s="1">
        <v>2.1750781E7</v>
      </c>
      <c r="D8316" s="1" t="s">
        <v>8</v>
      </c>
      <c r="E8316" s="1">
        <v>24.0</v>
      </c>
      <c r="F8316" s="1" t="s">
        <v>8327</v>
      </c>
      <c r="G8316" s="1">
        <v>0.814228436806</v>
      </c>
    </row>
    <row r="8317" ht="15.75" customHeight="1">
      <c r="A8317" s="1" t="str">
        <f t="shared" si="701"/>
        <v>MRP63</v>
      </c>
      <c r="B8317" s="1" t="s">
        <v>76</v>
      </c>
      <c r="C8317" s="1">
        <v>2.1750984E7</v>
      </c>
      <c r="D8317" s="1" t="s">
        <v>8</v>
      </c>
      <c r="E8317" s="1">
        <v>24.0</v>
      </c>
      <c r="F8317" s="1" t="s">
        <v>8328</v>
      </c>
      <c r="G8317" s="1">
        <v>0.980476578199</v>
      </c>
    </row>
    <row r="8318" ht="15.75" customHeight="1">
      <c r="A8318" s="1" t="str">
        <f t="shared" si="701"/>
        <v>MRP63</v>
      </c>
      <c r="B8318" s="1" t="s">
        <v>76</v>
      </c>
      <c r="C8318" s="1">
        <v>2.1750958E7</v>
      </c>
      <c r="D8318" s="1" t="s">
        <v>8</v>
      </c>
      <c r="E8318" s="1">
        <v>24.0</v>
      </c>
      <c r="F8318" s="1" t="s">
        <v>8329</v>
      </c>
      <c r="G8318" s="1">
        <v>-0.00249351620549</v>
      </c>
    </row>
    <row r="8319" ht="15.75" customHeight="1">
      <c r="A8319" s="1" t="str">
        <f t="shared" ref="A8319:A8328" si="702">"MRPL10"</f>
        <v>MRPL10</v>
      </c>
      <c r="B8319" s="1" t="s">
        <v>39</v>
      </c>
      <c r="C8319" s="1">
        <v>4.5908729E7</v>
      </c>
      <c r="D8319" s="1" t="s">
        <v>14</v>
      </c>
      <c r="E8319" s="1">
        <v>22.0</v>
      </c>
      <c r="F8319" s="1" t="s">
        <v>8330</v>
      </c>
      <c r="G8319" s="1">
        <v>0.642011860574</v>
      </c>
    </row>
    <row r="8320" ht="15.75" customHeight="1">
      <c r="A8320" s="1" t="str">
        <f t="shared" si="702"/>
        <v>MRPL10</v>
      </c>
      <c r="B8320" s="1" t="s">
        <v>39</v>
      </c>
      <c r="C8320" s="1">
        <v>4.5908639E7</v>
      </c>
      <c r="D8320" s="1" t="s">
        <v>14</v>
      </c>
      <c r="E8320" s="1">
        <v>22.0</v>
      </c>
      <c r="F8320" s="1" t="s">
        <v>8331</v>
      </c>
      <c r="G8320" s="1">
        <v>0.212173030156</v>
      </c>
    </row>
    <row r="8321" ht="15.75" customHeight="1">
      <c r="A8321" s="1" t="str">
        <f t="shared" si="702"/>
        <v>MRPL10</v>
      </c>
      <c r="B8321" s="1" t="s">
        <v>39</v>
      </c>
      <c r="C8321" s="1">
        <v>4.5908879E7</v>
      </c>
      <c r="D8321" s="1" t="s">
        <v>8</v>
      </c>
      <c r="E8321" s="1">
        <v>24.0</v>
      </c>
      <c r="F8321" s="1" t="s">
        <v>8332</v>
      </c>
      <c r="G8321" s="1">
        <v>0.520174433481</v>
      </c>
    </row>
    <row r="8322" ht="15.75" customHeight="1">
      <c r="A8322" s="1" t="str">
        <f t="shared" si="702"/>
        <v>MRPL10</v>
      </c>
      <c r="B8322" s="1" t="s">
        <v>39</v>
      </c>
      <c r="C8322" s="1">
        <v>4.5908819E7</v>
      </c>
      <c r="D8322" s="1" t="s">
        <v>8</v>
      </c>
      <c r="E8322" s="1">
        <v>24.0</v>
      </c>
      <c r="F8322" s="1" t="s">
        <v>8333</v>
      </c>
      <c r="G8322" s="1">
        <v>0.925966833142</v>
      </c>
    </row>
    <row r="8323" ht="15.75" customHeight="1">
      <c r="A8323" s="1" t="str">
        <f t="shared" si="702"/>
        <v>MRPL10</v>
      </c>
      <c r="B8323" s="1" t="s">
        <v>39</v>
      </c>
      <c r="C8323" s="1">
        <v>4.5908787E7</v>
      </c>
      <c r="D8323" s="1" t="s">
        <v>8</v>
      </c>
      <c r="E8323" s="1">
        <v>23.0</v>
      </c>
      <c r="F8323" s="1" t="s">
        <v>8334</v>
      </c>
      <c r="G8323" s="1">
        <v>0.249962278377</v>
      </c>
    </row>
    <row r="8324" ht="15.75" customHeight="1">
      <c r="A8324" s="1" t="str">
        <f t="shared" si="702"/>
        <v>MRPL10</v>
      </c>
      <c r="B8324" s="1" t="s">
        <v>39</v>
      </c>
      <c r="C8324" s="1">
        <v>4.5908806E7</v>
      </c>
      <c r="D8324" s="1" t="s">
        <v>14</v>
      </c>
      <c r="E8324" s="1">
        <v>24.0</v>
      </c>
      <c r="F8324" s="1" t="s">
        <v>8335</v>
      </c>
      <c r="G8324" s="1">
        <v>0.115296850895</v>
      </c>
    </row>
    <row r="8325" ht="15.75" customHeight="1">
      <c r="A8325" s="1" t="str">
        <f t="shared" si="702"/>
        <v>MRPL10</v>
      </c>
      <c r="B8325" s="1" t="s">
        <v>39</v>
      </c>
      <c r="C8325" s="1">
        <v>4.5908908E7</v>
      </c>
      <c r="D8325" s="1" t="s">
        <v>14</v>
      </c>
      <c r="E8325" s="1">
        <v>24.0</v>
      </c>
      <c r="F8325" s="1" t="s">
        <v>8336</v>
      </c>
      <c r="G8325" s="1">
        <v>0.645723132027</v>
      </c>
    </row>
    <row r="8326" ht="15.75" customHeight="1">
      <c r="A8326" s="1" t="str">
        <f t="shared" si="702"/>
        <v>MRPL10</v>
      </c>
      <c r="B8326" s="1" t="s">
        <v>39</v>
      </c>
      <c r="C8326" s="1">
        <v>4.5908914E7</v>
      </c>
      <c r="D8326" s="1" t="s">
        <v>14</v>
      </c>
      <c r="E8326" s="1">
        <v>22.0</v>
      </c>
      <c r="F8326" s="1" t="s">
        <v>8337</v>
      </c>
      <c r="G8326" s="1">
        <v>1.16984779903</v>
      </c>
    </row>
    <row r="8327" ht="15.75" customHeight="1">
      <c r="A8327" s="1" t="str">
        <f t="shared" si="702"/>
        <v>MRPL10</v>
      </c>
      <c r="B8327" s="1" t="s">
        <v>39</v>
      </c>
      <c r="C8327" s="1">
        <v>4.5908926E7</v>
      </c>
      <c r="D8327" s="1" t="s">
        <v>14</v>
      </c>
      <c r="E8327" s="1">
        <v>24.0</v>
      </c>
      <c r="F8327" s="1" t="s">
        <v>8338</v>
      </c>
      <c r="G8327" s="1">
        <v>0.904185367824</v>
      </c>
    </row>
    <row r="8328" ht="15.75" customHeight="1">
      <c r="A8328" s="1" t="str">
        <f t="shared" si="702"/>
        <v>MRPL10</v>
      </c>
      <c r="B8328" s="1" t="s">
        <v>39</v>
      </c>
      <c r="C8328" s="1">
        <v>4.5908701E7</v>
      </c>
      <c r="D8328" s="1" t="s">
        <v>14</v>
      </c>
      <c r="E8328" s="1">
        <v>24.0</v>
      </c>
      <c r="F8328" s="1" t="s">
        <v>8339</v>
      </c>
      <c r="G8328" s="1">
        <v>0.519755474075</v>
      </c>
    </row>
    <row r="8329" ht="15.75" customHeight="1">
      <c r="A8329" s="1" t="str">
        <f t="shared" ref="A8329:A8337" si="703">"MRPL11"</f>
        <v>MRPL11</v>
      </c>
      <c r="B8329" s="1" t="s">
        <v>328</v>
      </c>
      <c r="C8329" s="1">
        <v>6.6206062E7</v>
      </c>
      <c r="D8329" s="1" t="s">
        <v>8</v>
      </c>
      <c r="E8329" s="1">
        <v>25.0</v>
      </c>
      <c r="F8329" s="1" t="s">
        <v>8340</v>
      </c>
      <c r="G8329" s="1">
        <v>0.0506533507426</v>
      </c>
    </row>
    <row r="8330" ht="15.75" customHeight="1">
      <c r="A8330" s="1" t="str">
        <f t="shared" si="703"/>
        <v>MRPL11</v>
      </c>
      <c r="B8330" s="1" t="s">
        <v>328</v>
      </c>
      <c r="C8330" s="1">
        <v>6.6206073E7</v>
      </c>
      <c r="D8330" s="1" t="s">
        <v>8</v>
      </c>
      <c r="E8330" s="1">
        <v>24.0</v>
      </c>
      <c r="F8330" s="1" t="s">
        <v>8341</v>
      </c>
      <c r="G8330" s="1">
        <v>1.1531098883</v>
      </c>
    </row>
    <row r="8331" ht="15.75" customHeight="1">
      <c r="A8331" s="1" t="str">
        <f t="shared" si="703"/>
        <v>MRPL11</v>
      </c>
      <c r="B8331" s="1" t="s">
        <v>328</v>
      </c>
      <c r="C8331" s="1">
        <v>6.6206149E7</v>
      </c>
      <c r="D8331" s="1" t="s">
        <v>8</v>
      </c>
      <c r="E8331" s="1">
        <v>24.0</v>
      </c>
      <c r="F8331" s="1" t="s">
        <v>8342</v>
      </c>
      <c r="G8331" s="1">
        <v>0.284233849883</v>
      </c>
    </row>
    <row r="8332" ht="15.75" customHeight="1">
      <c r="A8332" s="1" t="str">
        <f t="shared" si="703"/>
        <v>MRPL11</v>
      </c>
      <c r="B8332" s="1" t="s">
        <v>328</v>
      </c>
      <c r="C8332" s="1">
        <v>6.6206172E7</v>
      </c>
      <c r="D8332" s="1" t="s">
        <v>8</v>
      </c>
      <c r="E8332" s="1">
        <v>25.0</v>
      </c>
      <c r="F8332" s="1" t="s">
        <v>8343</v>
      </c>
      <c r="G8332" s="1">
        <v>-0.0914309279112</v>
      </c>
    </row>
    <row r="8333" ht="15.75" customHeight="1">
      <c r="A8333" s="1" t="str">
        <f t="shared" si="703"/>
        <v>MRPL11</v>
      </c>
      <c r="B8333" s="1" t="s">
        <v>328</v>
      </c>
      <c r="C8333" s="1">
        <v>6.6206165E7</v>
      </c>
      <c r="D8333" s="1" t="s">
        <v>14</v>
      </c>
      <c r="E8333" s="1">
        <v>23.0</v>
      </c>
      <c r="F8333" s="1" t="s">
        <v>8344</v>
      </c>
      <c r="G8333" s="1">
        <v>0.0527890521171</v>
      </c>
    </row>
    <row r="8334" ht="15.75" customHeight="1">
      <c r="A8334" s="1" t="str">
        <f t="shared" si="703"/>
        <v>MRPL11</v>
      </c>
      <c r="B8334" s="1" t="s">
        <v>328</v>
      </c>
      <c r="C8334" s="1">
        <v>6.6206296E7</v>
      </c>
      <c r="D8334" s="1" t="s">
        <v>14</v>
      </c>
      <c r="E8334" s="1">
        <v>25.0</v>
      </c>
      <c r="F8334" s="1" t="s">
        <v>8345</v>
      </c>
      <c r="G8334" s="1">
        <v>-0.00562098031405</v>
      </c>
    </row>
    <row r="8335" ht="15.75" customHeight="1">
      <c r="A8335" s="1" t="str">
        <f t="shared" si="703"/>
        <v>MRPL11</v>
      </c>
      <c r="B8335" s="1" t="s">
        <v>328</v>
      </c>
      <c r="C8335" s="1">
        <v>6.6206334E7</v>
      </c>
      <c r="D8335" s="1" t="s">
        <v>14</v>
      </c>
      <c r="E8335" s="1">
        <v>24.0</v>
      </c>
      <c r="F8335" s="1" t="s">
        <v>8346</v>
      </c>
      <c r="G8335" s="1">
        <v>0.253584494626</v>
      </c>
    </row>
    <row r="8336" ht="15.75" customHeight="1">
      <c r="A8336" s="1" t="str">
        <f t="shared" si="703"/>
        <v>MRPL11</v>
      </c>
      <c r="B8336" s="1" t="s">
        <v>328</v>
      </c>
      <c r="C8336" s="1">
        <v>6.6206281E7</v>
      </c>
      <c r="D8336" s="1" t="s">
        <v>14</v>
      </c>
      <c r="E8336" s="1">
        <v>24.0</v>
      </c>
      <c r="F8336" s="1" t="s">
        <v>8347</v>
      </c>
      <c r="G8336" s="1">
        <v>0.277147413951</v>
      </c>
    </row>
    <row r="8337" ht="15.75" customHeight="1">
      <c r="A8337" s="1" t="str">
        <f t="shared" si="703"/>
        <v>MRPL11</v>
      </c>
      <c r="B8337" s="1" t="s">
        <v>328</v>
      </c>
      <c r="C8337" s="1">
        <v>6.6206259E7</v>
      </c>
      <c r="D8337" s="1" t="s">
        <v>14</v>
      </c>
      <c r="E8337" s="1">
        <v>24.0</v>
      </c>
      <c r="F8337" s="1" t="s">
        <v>8348</v>
      </c>
      <c r="G8337" s="1">
        <v>1.56265626181</v>
      </c>
    </row>
    <row r="8338" ht="15.75" customHeight="1">
      <c r="A8338" s="1" t="str">
        <f t="shared" ref="A8338:A8347" si="704">"MRPL13"</f>
        <v>MRPL13</v>
      </c>
      <c r="B8338" s="1" t="s">
        <v>779</v>
      </c>
      <c r="C8338" s="1">
        <v>1.21457352E8</v>
      </c>
      <c r="D8338" s="1" t="s">
        <v>8</v>
      </c>
      <c r="E8338" s="1">
        <v>24.0</v>
      </c>
      <c r="F8338" s="1" t="s">
        <v>8349</v>
      </c>
      <c r="G8338" s="1">
        <v>1.52615170557</v>
      </c>
    </row>
    <row r="8339" ht="15.75" customHeight="1">
      <c r="A8339" s="1" t="str">
        <f t="shared" si="704"/>
        <v>MRPL13</v>
      </c>
      <c r="B8339" s="1" t="s">
        <v>779</v>
      </c>
      <c r="C8339" s="1">
        <v>1.21457366E8</v>
      </c>
      <c r="D8339" s="1" t="s">
        <v>8</v>
      </c>
      <c r="E8339" s="1">
        <v>24.0</v>
      </c>
      <c r="F8339" s="1" t="s">
        <v>8350</v>
      </c>
      <c r="G8339" s="1">
        <v>1.12405670575</v>
      </c>
    </row>
    <row r="8340" ht="15.75" customHeight="1">
      <c r="A8340" s="1" t="str">
        <f t="shared" si="704"/>
        <v>MRPL13</v>
      </c>
      <c r="B8340" s="1" t="s">
        <v>779</v>
      </c>
      <c r="C8340" s="1">
        <v>1.21457374E8</v>
      </c>
      <c r="D8340" s="1" t="s">
        <v>8</v>
      </c>
      <c r="E8340" s="1">
        <v>24.0</v>
      </c>
      <c r="F8340" s="1" t="s">
        <v>8351</v>
      </c>
      <c r="G8340" s="1">
        <v>0.349791588679</v>
      </c>
    </row>
    <row r="8341" ht="15.75" customHeight="1">
      <c r="A8341" s="1" t="str">
        <f t="shared" si="704"/>
        <v>MRPL13</v>
      </c>
      <c r="B8341" s="1" t="s">
        <v>779</v>
      </c>
      <c r="C8341" s="1">
        <v>1.21457392E8</v>
      </c>
      <c r="D8341" s="1" t="s">
        <v>8</v>
      </c>
      <c r="E8341" s="1">
        <v>24.0</v>
      </c>
      <c r="F8341" s="1" t="s">
        <v>8352</v>
      </c>
      <c r="G8341" s="1">
        <v>0.0488024479568</v>
      </c>
    </row>
    <row r="8342" ht="15.75" customHeight="1">
      <c r="A8342" s="1" t="str">
        <f t="shared" si="704"/>
        <v>MRPL13</v>
      </c>
      <c r="B8342" s="1" t="s">
        <v>779</v>
      </c>
      <c r="C8342" s="1">
        <v>1.21457401E8</v>
      </c>
      <c r="D8342" s="1" t="s">
        <v>8</v>
      </c>
      <c r="E8342" s="1">
        <v>22.0</v>
      </c>
      <c r="F8342" s="1" t="s">
        <v>8353</v>
      </c>
      <c r="G8342" s="1">
        <v>0.0451963951971</v>
      </c>
    </row>
    <row r="8343" ht="15.75" customHeight="1">
      <c r="A8343" s="1" t="str">
        <f t="shared" si="704"/>
        <v>MRPL13</v>
      </c>
      <c r="B8343" s="1" t="s">
        <v>779</v>
      </c>
      <c r="C8343" s="1">
        <v>1.21457442E8</v>
      </c>
      <c r="D8343" s="1" t="s">
        <v>8</v>
      </c>
      <c r="E8343" s="1">
        <v>23.0</v>
      </c>
      <c r="F8343" s="1" t="s">
        <v>8354</v>
      </c>
      <c r="G8343" s="1">
        <v>0.17807059938</v>
      </c>
    </row>
    <row r="8344" ht="15.75" customHeight="1">
      <c r="A8344" s="1" t="str">
        <f t="shared" si="704"/>
        <v>MRPL13</v>
      </c>
      <c r="B8344" s="1" t="s">
        <v>779</v>
      </c>
      <c r="C8344" s="1">
        <v>1.21457473E8</v>
      </c>
      <c r="D8344" s="1" t="s">
        <v>8</v>
      </c>
      <c r="E8344" s="1">
        <v>24.0</v>
      </c>
      <c r="F8344" s="1" t="s">
        <v>8355</v>
      </c>
      <c r="G8344" s="1">
        <v>-0.182282308646</v>
      </c>
    </row>
    <row r="8345" ht="15.75" customHeight="1">
      <c r="A8345" s="1" t="str">
        <f t="shared" si="704"/>
        <v>MRPL13</v>
      </c>
      <c r="B8345" s="1" t="s">
        <v>779</v>
      </c>
      <c r="C8345" s="1">
        <v>1.21457611E8</v>
      </c>
      <c r="D8345" s="1" t="s">
        <v>8</v>
      </c>
      <c r="E8345" s="1">
        <v>24.0</v>
      </c>
      <c r="F8345" s="1" t="s">
        <v>8356</v>
      </c>
      <c r="G8345" s="1">
        <v>0.00834417871486</v>
      </c>
    </row>
    <row r="8346" ht="15.75" customHeight="1">
      <c r="A8346" s="1" t="str">
        <f t="shared" si="704"/>
        <v>MRPL13</v>
      </c>
      <c r="B8346" s="1" t="s">
        <v>779</v>
      </c>
      <c r="C8346" s="1">
        <v>1.21457522E8</v>
      </c>
      <c r="D8346" s="1" t="s">
        <v>14</v>
      </c>
      <c r="E8346" s="1">
        <v>22.0</v>
      </c>
      <c r="F8346" s="1" t="s">
        <v>8357</v>
      </c>
      <c r="G8346" s="1">
        <v>0.0434102737226</v>
      </c>
    </row>
    <row r="8347" ht="15.75" customHeight="1">
      <c r="A8347" s="1" t="str">
        <f t="shared" si="704"/>
        <v>MRPL13</v>
      </c>
      <c r="B8347" s="1" t="s">
        <v>779</v>
      </c>
      <c r="C8347" s="1">
        <v>1.21457592E8</v>
      </c>
      <c r="D8347" s="1" t="s">
        <v>8</v>
      </c>
      <c r="E8347" s="1">
        <v>24.0</v>
      </c>
      <c r="F8347" s="1" t="s">
        <v>8358</v>
      </c>
      <c r="G8347" s="1">
        <v>0.0828748963969</v>
      </c>
    </row>
    <row r="8348" ht="15.75" customHeight="1">
      <c r="A8348" s="1" t="str">
        <f t="shared" ref="A8348:A8354" si="705">"MRPL14"</f>
        <v>MRPL14</v>
      </c>
      <c r="B8348" s="1" t="s">
        <v>28</v>
      </c>
      <c r="C8348" s="1">
        <v>4.4094945E7</v>
      </c>
      <c r="D8348" s="1" t="s">
        <v>8</v>
      </c>
      <c r="E8348" s="1">
        <v>24.0</v>
      </c>
      <c r="F8348" s="1" t="s">
        <v>8359</v>
      </c>
      <c r="G8348" s="1">
        <v>-0.0091645568347</v>
      </c>
    </row>
    <row r="8349" ht="15.75" customHeight="1">
      <c r="A8349" s="1" t="str">
        <f t="shared" si="705"/>
        <v>MRPL14</v>
      </c>
      <c r="B8349" s="1" t="s">
        <v>28</v>
      </c>
      <c r="C8349" s="1">
        <v>4.4095122E7</v>
      </c>
      <c r="D8349" s="1" t="s">
        <v>8</v>
      </c>
      <c r="E8349" s="1">
        <v>24.0</v>
      </c>
      <c r="F8349" s="1" t="s">
        <v>8360</v>
      </c>
      <c r="G8349" s="1">
        <v>0.938106198427</v>
      </c>
    </row>
    <row r="8350" ht="15.75" customHeight="1">
      <c r="A8350" s="1" t="str">
        <f t="shared" si="705"/>
        <v>MRPL14</v>
      </c>
      <c r="B8350" s="1" t="s">
        <v>28</v>
      </c>
      <c r="C8350" s="1">
        <v>4.4095138E7</v>
      </c>
      <c r="D8350" s="1" t="s">
        <v>8</v>
      </c>
      <c r="E8350" s="1">
        <v>24.0</v>
      </c>
      <c r="F8350" s="1" t="s">
        <v>8361</v>
      </c>
      <c r="G8350" s="1">
        <v>1.38682062324</v>
      </c>
    </row>
    <row r="8351" ht="15.75" customHeight="1">
      <c r="A8351" s="1" t="str">
        <f t="shared" si="705"/>
        <v>MRPL14</v>
      </c>
      <c r="B8351" s="1" t="s">
        <v>28</v>
      </c>
      <c r="C8351" s="1">
        <v>4.409518E7</v>
      </c>
      <c r="D8351" s="1" t="s">
        <v>8</v>
      </c>
      <c r="E8351" s="1">
        <v>24.0</v>
      </c>
      <c r="F8351" s="1" t="s">
        <v>8362</v>
      </c>
      <c r="G8351" s="1">
        <v>-0.0129948024522</v>
      </c>
    </row>
    <row r="8352" ht="15.75" customHeight="1">
      <c r="A8352" s="1" t="str">
        <f t="shared" si="705"/>
        <v>MRPL14</v>
      </c>
      <c r="B8352" s="1" t="s">
        <v>28</v>
      </c>
      <c r="C8352" s="1">
        <v>4.4095025E7</v>
      </c>
      <c r="D8352" s="1" t="s">
        <v>14</v>
      </c>
      <c r="E8352" s="1">
        <v>24.0</v>
      </c>
      <c r="F8352" s="1" t="s">
        <v>8363</v>
      </c>
      <c r="G8352" s="1">
        <v>0.0352741761634</v>
      </c>
    </row>
    <row r="8353" ht="15.75" customHeight="1">
      <c r="A8353" s="1" t="str">
        <f t="shared" si="705"/>
        <v>MRPL14</v>
      </c>
      <c r="B8353" s="1" t="s">
        <v>28</v>
      </c>
      <c r="C8353" s="1">
        <v>4.4095113E7</v>
      </c>
      <c r="D8353" s="1" t="s">
        <v>8</v>
      </c>
      <c r="E8353" s="1">
        <v>24.0</v>
      </c>
      <c r="F8353" s="1" t="s">
        <v>8364</v>
      </c>
      <c r="G8353" s="1">
        <v>0.596933391248</v>
      </c>
    </row>
    <row r="8354" ht="15.75" customHeight="1">
      <c r="A8354" s="1" t="str">
        <f t="shared" si="705"/>
        <v>MRPL14</v>
      </c>
      <c r="B8354" s="1" t="s">
        <v>28</v>
      </c>
      <c r="C8354" s="1">
        <v>4.4095069E7</v>
      </c>
      <c r="D8354" s="1" t="s">
        <v>8</v>
      </c>
      <c r="E8354" s="1">
        <v>23.0</v>
      </c>
      <c r="F8354" s="1" t="s">
        <v>8365</v>
      </c>
      <c r="G8354" s="1">
        <v>0.675073178328</v>
      </c>
    </row>
    <row r="8355" ht="15.75" customHeight="1">
      <c r="A8355" s="1" t="str">
        <f t="shared" ref="A8355:A8364" si="706">"MRPL15"</f>
        <v>MRPL15</v>
      </c>
      <c r="B8355" s="1" t="s">
        <v>779</v>
      </c>
      <c r="C8355" s="1">
        <v>5.5047893E7</v>
      </c>
      <c r="D8355" s="1" t="s">
        <v>14</v>
      </c>
      <c r="E8355" s="1">
        <v>24.0</v>
      </c>
      <c r="F8355" s="1" t="s">
        <v>8366</v>
      </c>
      <c r="G8355" s="1">
        <v>0.59480060218</v>
      </c>
    </row>
    <row r="8356" ht="15.75" customHeight="1">
      <c r="A8356" s="1" t="str">
        <f t="shared" si="706"/>
        <v>MRPL15</v>
      </c>
      <c r="B8356" s="1" t="s">
        <v>779</v>
      </c>
      <c r="C8356" s="1">
        <v>5.5047869E7</v>
      </c>
      <c r="D8356" s="1" t="s">
        <v>14</v>
      </c>
      <c r="E8356" s="1">
        <v>24.0</v>
      </c>
      <c r="F8356" s="1" t="s">
        <v>8367</v>
      </c>
      <c r="G8356" s="1">
        <v>1.39973934161</v>
      </c>
    </row>
    <row r="8357" ht="15.75" customHeight="1">
      <c r="A8357" s="1" t="str">
        <f t="shared" si="706"/>
        <v>MRPL15</v>
      </c>
      <c r="B8357" s="1" t="s">
        <v>779</v>
      </c>
      <c r="C8357" s="1">
        <v>5.5047861E7</v>
      </c>
      <c r="D8357" s="1" t="s">
        <v>14</v>
      </c>
      <c r="E8357" s="1">
        <v>23.0</v>
      </c>
      <c r="F8357" s="1" t="s">
        <v>8368</v>
      </c>
      <c r="G8357" s="1">
        <v>1.00546005621</v>
      </c>
    </row>
    <row r="8358" ht="15.75" customHeight="1">
      <c r="A8358" s="1" t="str">
        <f t="shared" si="706"/>
        <v>MRPL15</v>
      </c>
      <c r="B8358" s="1" t="s">
        <v>779</v>
      </c>
      <c r="C8358" s="1">
        <v>5.5047958E7</v>
      </c>
      <c r="D8358" s="1" t="s">
        <v>14</v>
      </c>
      <c r="E8358" s="1">
        <v>22.0</v>
      </c>
      <c r="F8358" s="1" t="s">
        <v>8369</v>
      </c>
      <c r="G8358" s="1">
        <v>0.129109102638</v>
      </c>
    </row>
    <row r="8359" ht="15.75" customHeight="1">
      <c r="A8359" s="1" t="str">
        <f t="shared" si="706"/>
        <v>MRPL15</v>
      </c>
      <c r="B8359" s="1" t="s">
        <v>779</v>
      </c>
      <c r="C8359" s="1">
        <v>5.5047988E7</v>
      </c>
      <c r="D8359" s="1" t="s">
        <v>8</v>
      </c>
      <c r="E8359" s="1">
        <v>24.0</v>
      </c>
      <c r="F8359" s="1" t="s">
        <v>8370</v>
      </c>
      <c r="G8359" s="1">
        <v>0.237319609814</v>
      </c>
    </row>
    <row r="8360" ht="15.75" customHeight="1">
      <c r="A8360" s="1" t="str">
        <f t="shared" si="706"/>
        <v>MRPL15</v>
      </c>
      <c r="B8360" s="1" t="s">
        <v>779</v>
      </c>
      <c r="C8360" s="1">
        <v>5.5047948E7</v>
      </c>
      <c r="D8360" s="1" t="s">
        <v>8</v>
      </c>
      <c r="E8360" s="1">
        <v>24.0</v>
      </c>
      <c r="F8360" s="1" t="s">
        <v>8371</v>
      </c>
      <c r="G8360" s="1">
        <v>0.111040553763</v>
      </c>
    </row>
    <row r="8361" ht="15.75" customHeight="1">
      <c r="A8361" s="1" t="str">
        <f t="shared" si="706"/>
        <v>MRPL15</v>
      </c>
      <c r="B8361" s="1" t="s">
        <v>779</v>
      </c>
      <c r="C8361" s="1">
        <v>5.5047911E7</v>
      </c>
      <c r="D8361" s="1" t="s">
        <v>8</v>
      </c>
      <c r="E8361" s="1">
        <v>24.0</v>
      </c>
      <c r="F8361" s="1" t="s">
        <v>8372</v>
      </c>
      <c r="G8361" s="1">
        <v>0.0825184929559</v>
      </c>
    </row>
    <row r="8362" ht="15.75" customHeight="1">
      <c r="A8362" s="1" t="str">
        <f t="shared" si="706"/>
        <v>MRPL15</v>
      </c>
      <c r="B8362" s="1" t="s">
        <v>779</v>
      </c>
      <c r="C8362" s="1">
        <v>5.504778E7</v>
      </c>
      <c r="D8362" s="1" t="s">
        <v>8</v>
      </c>
      <c r="E8362" s="1">
        <v>24.0</v>
      </c>
      <c r="F8362" s="1" t="s">
        <v>8373</v>
      </c>
      <c r="G8362" s="1">
        <v>0.0602432537762</v>
      </c>
    </row>
    <row r="8363" ht="15.75" customHeight="1">
      <c r="A8363" s="1" t="str">
        <f t="shared" si="706"/>
        <v>MRPL15</v>
      </c>
      <c r="B8363" s="1" t="s">
        <v>779</v>
      </c>
      <c r="C8363" s="1">
        <v>5.5047915E7</v>
      </c>
      <c r="D8363" s="1" t="s">
        <v>14</v>
      </c>
      <c r="E8363" s="1">
        <v>23.0</v>
      </c>
      <c r="F8363" s="1" t="s">
        <v>8374</v>
      </c>
      <c r="G8363" s="1">
        <v>0.0321955162223</v>
      </c>
    </row>
    <row r="8364" ht="15.75" customHeight="1">
      <c r="A8364" s="1" t="str">
        <f t="shared" si="706"/>
        <v>MRPL15</v>
      </c>
      <c r="B8364" s="1" t="s">
        <v>779</v>
      </c>
      <c r="C8364" s="1">
        <v>5.5047753E7</v>
      </c>
      <c r="D8364" s="1" t="s">
        <v>14</v>
      </c>
      <c r="E8364" s="1">
        <v>23.0</v>
      </c>
      <c r="F8364" s="1" t="s">
        <v>8375</v>
      </c>
      <c r="G8364" s="1">
        <v>-0.0599068979071</v>
      </c>
    </row>
    <row r="8365" ht="15.75" customHeight="1">
      <c r="A8365" s="1" t="str">
        <f t="shared" ref="A8365:A8371" si="707">"MRPL16"</f>
        <v>MRPL16</v>
      </c>
      <c r="B8365" s="1" t="s">
        <v>328</v>
      </c>
      <c r="C8365" s="1">
        <v>5.9578159E7</v>
      </c>
      <c r="D8365" s="1" t="s">
        <v>8</v>
      </c>
      <c r="E8365" s="1">
        <v>24.0</v>
      </c>
      <c r="F8365" s="1" t="s">
        <v>8376</v>
      </c>
      <c r="G8365" s="1">
        <v>1.10418960129</v>
      </c>
    </row>
    <row r="8366" ht="15.75" customHeight="1">
      <c r="A8366" s="1" t="str">
        <f t="shared" si="707"/>
        <v>MRPL16</v>
      </c>
      <c r="B8366" s="1" t="s">
        <v>328</v>
      </c>
      <c r="C8366" s="1">
        <v>5.9578188E7</v>
      </c>
      <c r="D8366" s="1" t="s">
        <v>8</v>
      </c>
      <c r="E8366" s="1">
        <v>23.0</v>
      </c>
      <c r="F8366" s="1" t="s">
        <v>8377</v>
      </c>
      <c r="G8366" s="1">
        <v>0.783578872403</v>
      </c>
    </row>
    <row r="8367" ht="15.75" customHeight="1">
      <c r="A8367" s="1" t="str">
        <f t="shared" si="707"/>
        <v>MRPL16</v>
      </c>
      <c r="B8367" s="1" t="s">
        <v>328</v>
      </c>
      <c r="C8367" s="1">
        <v>5.9578213E7</v>
      </c>
      <c r="D8367" s="1" t="s">
        <v>8</v>
      </c>
      <c r="E8367" s="1">
        <v>23.0</v>
      </c>
      <c r="F8367" s="1" t="s">
        <v>8378</v>
      </c>
      <c r="G8367" s="1">
        <v>1.11223152631</v>
      </c>
    </row>
    <row r="8368" ht="15.75" customHeight="1">
      <c r="A8368" s="1" t="str">
        <f t="shared" si="707"/>
        <v>MRPL16</v>
      </c>
      <c r="B8368" s="1" t="s">
        <v>328</v>
      </c>
      <c r="C8368" s="1">
        <v>5.9578287E7</v>
      </c>
      <c r="D8368" s="1" t="s">
        <v>8</v>
      </c>
      <c r="E8368" s="1">
        <v>23.0</v>
      </c>
      <c r="F8368" s="1" t="s">
        <v>8379</v>
      </c>
      <c r="G8368" s="1">
        <v>0.0713833678501</v>
      </c>
    </row>
    <row r="8369" ht="15.75" customHeight="1">
      <c r="A8369" s="1" t="str">
        <f t="shared" si="707"/>
        <v>MRPL16</v>
      </c>
      <c r="B8369" s="1" t="s">
        <v>328</v>
      </c>
      <c r="C8369" s="1">
        <v>5.957827E7</v>
      </c>
      <c r="D8369" s="1" t="s">
        <v>14</v>
      </c>
      <c r="E8369" s="1">
        <v>23.0</v>
      </c>
      <c r="F8369" s="1" t="s">
        <v>8380</v>
      </c>
      <c r="G8369" s="1">
        <v>0.0166231258616</v>
      </c>
    </row>
    <row r="8370" ht="15.75" customHeight="1">
      <c r="A8370" s="1" t="str">
        <f t="shared" si="707"/>
        <v>MRPL16</v>
      </c>
      <c r="B8370" s="1" t="s">
        <v>328</v>
      </c>
      <c r="C8370" s="1">
        <v>5.957832E7</v>
      </c>
      <c r="D8370" s="1" t="s">
        <v>14</v>
      </c>
      <c r="E8370" s="1">
        <v>22.0</v>
      </c>
      <c r="F8370" s="1" t="s">
        <v>8381</v>
      </c>
      <c r="G8370" s="1">
        <v>-0.0168362668659</v>
      </c>
    </row>
    <row r="8371" ht="15.75" customHeight="1">
      <c r="A8371" s="1" t="str">
        <f t="shared" si="707"/>
        <v>MRPL16</v>
      </c>
      <c r="B8371" s="1" t="s">
        <v>328</v>
      </c>
      <c r="C8371" s="1">
        <v>5.9578346E7</v>
      </c>
      <c r="D8371" s="1" t="s">
        <v>8</v>
      </c>
      <c r="E8371" s="1">
        <v>21.0</v>
      </c>
      <c r="F8371" s="1" t="s">
        <v>8382</v>
      </c>
      <c r="G8371" s="1">
        <v>0.0084684176178</v>
      </c>
    </row>
    <row r="8372" ht="15.75" customHeight="1">
      <c r="A8372" s="1" t="str">
        <f t="shared" ref="A8372:A8381" si="708">"MRPL17"</f>
        <v>MRPL17</v>
      </c>
      <c r="B8372" s="1" t="s">
        <v>328</v>
      </c>
      <c r="C8372" s="1">
        <v>6704366.0</v>
      </c>
      <c r="D8372" s="1" t="s">
        <v>8</v>
      </c>
      <c r="E8372" s="1">
        <v>23.0</v>
      </c>
      <c r="F8372" s="1" t="s">
        <v>8383</v>
      </c>
      <c r="G8372" s="1">
        <v>0.784521821301</v>
      </c>
    </row>
    <row r="8373" ht="15.75" customHeight="1">
      <c r="A8373" s="1" t="str">
        <f t="shared" si="708"/>
        <v>MRPL17</v>
      </c>
      <c r="B8373" s="1" t="s">
        <v>328</v>
      </c>
      <c r="C8373" s="1">
        <v>6704472.0</v>
      </c>
      <c r="D8373" s="1" t="s">
        <v>8</v>
      </c>
      <c r="E8373" s="1">
        <v>22.0</v>
      </c>
      <c r="F8373" s="1" t="s">
        <v>8384</v>
      </c>
      <c r="G8373" s="1">
        <v>0.106591534019</v>
      </c>
    </row>
    <row r="8374" ht="15.75" customHeight="1">
      <c r="A8374" s="1" t="str">
        <f t="shared" si="708"/>
        <v>MRPL17</v>
      </c>
      <c r="B8374" s="1" t="s">
        <v>328</v>
      </c>
      <c r="C8374" s="1">
        <v>6704492.0</v>
      </c>
      <c r="D8374" s="1" t="s">
        <v>8</v>
      </c>
      <c r="E8374" s="1">
        <v>24.0</v>
      </c>
      <c r="F8374" s="1" t="s">
        <v>8385</v>
      </c>
      <c r="G8374" s="1">
        <v>1.20152702048</v>
      </c>
    </row>
    <row r="8375" ht="15.75" customHeight="1">
      <c r="A8375" s="1" t="str">
        <f t="shared" si="708"/>
        <v>MRPL17</v>
      </c>
      <c r="B8375" s="1" t="s">
        <v>328</v>
      </c>
      <c r="C8375" s="1">
        <v>6704449.0</v>
      </c>
      <c r="D8375" s="1" t="s">
        <v>14</v>
      </c>
      <c r="E8375" s="1">
        <v>22.0</v>
      </c>
      <c r="F8375" s="1" t="s">
        <v>8386</v>
      </c>
      <c r="G8375" s="1">
        <v>0.0277028412507</v>
      </c>
    </row>
    <row r="8376" ht="15.75" customHeight="1">
      <c r="A8376" s="1" t="str">
        <f t="shared" si="708"/>
        <v>MRPL17</v>
      </c>
      <c r="B8376" s="1" t="s">
        <v>328</v>
      </c>
      <c r="C8376" s="1">
        <v>6704479.0</v>
      </c>
      <c r="D8376" s="1" t="s">
        <v>14</v>
      </c>
      <c r="E8376" s="1">
        <v>24.0</v>
      </c>
      <c r="F8376" s="1" t="s">
        <v>8387</v>
      </c>
      <c r="G8376" s="1">
        <v>0.890053303857</v>
      </c>
    </row>
    <row r="8377" ht="15.75" customHeight="1">
      <c r="A8377" s="1" t="str">
        <f t="shared" si="708"/>
        <v>MRPL17</v>
      </c>
      <c r="B8377" s="1" t="s">
        <v>328</v>
      </c>
      <c r="C8377" s="1">
        <v>6704602.0</v>
      </c>
      <c r="D8377" s="1" t="s">
        <v>14</v>
      </c>
      <c r="E8377" s="1">
        <v>24.0</v>
      </c>
      <c r="F8377" s="1" t="s">
        <v>8388</v>
      </c>
      <c r="G8377" s="1">
        <v>0.908419675667</v>
      </c>
    </row>
    <row r="8378" ht="15.75" customHeight="1">
      <c r="A8378" s="1" t="str">
        <f t="shared" si="708"/>
        <v>MRPL17</v>
      </c>
      <c r="B8378" s="1" t="s">
        <v>328</v>
      </c>
      <c r="C8378" s="1">
        <v>6704623.0</v>
      </c>
      <c r="D8378" s="1" t="s">
        <v>14</v>
      </c>
      <c r="E8378" s="1">
        <v>24.0</v>
      </c>
      <c r="F8378" s="1" t="s">
        <v>8389</v>
      </c>
      <c r="G8378" s="1">
        <v>0.140059441534</v>
      </c>
    </row>
    <row r="8379" ht="15.75" customHeight="1">
      <c r="A8379" s="1" t="str">
        <f t="shared" si="708"/>
        <v>MRPL17</v>
      </c>
      <c r="B8379" s="1" t="s">
        <v>328</v>
      </c>
      <c r="C8379" s="1">
        <v>6704671.0</v>
      </c>
      <c r="D8379" s="1" t="s">
        <v>14</v>
      </c>
      <c r="E8379" s="1">
        <v>24.0</v>
      </c>
      <c r="F8379" s="1" t="s">
        <v>8390</v>
      </c>
      <c r="G8379" s="1">
        <v>0.128772002309</v>
      </c>
    </row>
    <row r="8380" ht="15.75" customHeight="1">
      <c r="A8380" s="1" t="str">
        <f t="shared" si="708"/>
        <v>MRPL17</v>
      </c>
      <c r="B8380" s="1" t="s">
        <v>328</v>
      </c>
      <c r="C8380" s="1">
        <v>6704681.0</v>
      </c>
      <c r="D8380" s="1" t="s">
        <v>14</v>
      </c>
      <c r="E8380" s="1">
        <v>24.0</v>
      </c>
      <c r="F8380" s="1" t="s">
        <v>8391</v>
      </c>
      <c r="G8380" s="1">
        <v>0.231490191395</v>
      </c>
    </row>
    <row r="8381" ht="15.75" customHeight="1">
      <c r="A8381" s="1" t="str">
        <f t="shared" si="708"/>
        <v>MRPL17</v>
      </c>
      <c r="B8381" s="1" t="s">
        <v>328</v>
      </c>
      <c r="C8381" s="1">
        <v>6704397.0</v>
      </c>
      <c r="D8381" s="1" t="s">
        <v>8</v>
      </c>
      <c r="E8381" s="1">
        <v>22.0</v>
      </c>
      <c r="F8381" s="1" t="s">
        <v>8392</v>
      </c>
      <c r="G8381" s="1">
        <v>0.0477998592404</v>
      </c>
    </row>
    <row r="8382" ht="15.75" customHeight="1">
      <c r="A8382" s="1" t="str">
        <f t="shared" ref="A8382:A8390" si="709">"MRPL18"</f>
        <v>MRPL18</v>
      </c>
      <c r="B8382" s="1" t="s">
        <v>28</v>
      </c>
      <c r="C8382" s="1">
        <v>1.60211602E8</v>
      </c>
      <c r="D8382" s="1" t="s">
        <v>8</v>
      </c>
      <c r="E8382" s="1">
        <v>24.0</v>
      </c>
      <c r="F8382" s="1" t="s">
        <v>8393</v>
      </c>
      <c r="G8382" s="1">
        <v>0.135833120104</v>
      </c>
    </row>
    <row r="8383" ht="15.75" customHeight="1">
      <c r="A8383" s="1" t="str">
        <f t="shared" si="709"/>
        <v>MRPL18</v>
      </c>
      <c r="B8383" s="1" t="s">
        <v>28</v>
      </c>
      <c r="C8383" s="1">
        <v>1.60211667E8</v>
      </c>
      <c r="D8383" s="1" t="s">
        <v>8</v>
      </c>
      <c r="E8383" s="1">
        <v>23.0</v>
      </c>
      <c r="F8383" s="1" t="s">
        <v>8394</v>
      </c>
      <c r="G8383" s="1">
        <v>0.521718444875</v>
      </c>
    </row>
    <row r="8384" ht="15.75" customHeight="1">
      <c r="A8384" s="1" t="str">
        <f t="shared" si="709"/>
        <v>MRPL18</v>
      </c>
      <c r="B8384" s="1" t="s">
        <v>28</v>
      </c>
      <c r="C8384" s="1">
        <v>1.60211479E8</v>
      </c>
      <c r="D8384" s="1" t="s">
        <v>14</v>
      </c>
      <c r="E8384" s="1">
        <v>24.0</v>
      </c>
      <c r="F8384" s="1" t="s">
        <v>8395</v>
      </c>
      <c r="G8384" s="1">
        <v>0.228099241175</v>
      </c>
    </row>
    <row r="8385" ht="15.75" customHeight="1">
      <c r="A8385" s="1" t="str">
        <f t="shared" si="709"/>
        <v>MRPL18</v>
      </c>
      <c r="B8385" s="1" t="s">
        <v>28</v>
      </c>
      <c r="C8385" s="1">
        <v>1.60211509E8</v>
      </c>
      <c r="D8385" s="1" t="s">
        <v>14</v>
      </c>
      <c r="E8385" s="1">
        <v>24.0</v>
      </c>
      <c r="F8385" s="1" t="s">
        <v>8396</v>
      </c>
      <c r="G8385" s="1">
        <v>1.83431635523</v>
      </c>
    </row>
    <row r="8386" ht="15.75" customHeight="1">
      <c r="A8386" s="1" t="str">
        <f t="shared" si="709"/>
        <v>MRPL18</v>
      </c>
      <c r="B8386" s="1" t="s">
        <v>28</v>
      </c>
      <c r="C8386" s="1">
        <v>1.60211645E8</v>
      </c>
      <c r="D8386" s="1" t="s">
        <v>14</v>
      </c>
      <c r="E8386" s="1">
        <v>22.0</v>
      </c>
      <c r="F8386" s="1" t="s">
        <v>8397</v>
      </c>
      <c r="G8386" s="1">
        <v>0.0613775470576</v>
      </c>
    </row>
    <row r="8387" ht="15.75" customHeight="1">
      <c r="A8387" s="1" t="str">
        <f t="shared" si="709"/>
        <v>MRPL18</v>
      </c>
      <c r="B8387" s="1" t="s">
        <v>28</v>
      </c>
      <c r="C8387" s="1">
        <v>1.60211671E8</v>
      </c>
      <c r="D8387" s="1" t="s">
        <v>14</v>
      </c>
      <c r="E8387" s="1">
        <v>24.0</v>
      </c>
      <c r="F8387" s="1" t="s">
        <v>8398</v>
      </c>
      <c r="G8387" s="1">
        <v>-0.0753432491129</v>
      </c>
    </row>
    <row r="8388" ht="15.75" customHeight="1">
      <c r="A8388" s="1" t="str">
        <f t="shared" si="709"/>
        <v>MRPL18</v>
      </c>
      <c r="B8388" s="1" t="s">
        <v>28</v>
      </c>
      <c r="C8388" s="1">
        <v>1.60211729E8</v>
      </c>
      <c r="D8388" s="1" t="s">
        <v>14</v>
      </c>
      <c r="E8388" s="1">
        <v>24.0</v>
      </c>
      <c r="F8388" s="1" t="s">
        <v>8399</v>
      </c>
      <c r="G8388" s="1">
        <v>0.582309195412</v>
      </c>
    </row>
    <row r="8389" ht="15.75" customHeight="1">
      <c r="A8389" s="1" t="str">
        <f t="shared" si="709"/>
        <v>MRPL18</v>
      </c>
      <c r="B8389" s="1" t="s">
        <v>28</v>
      </c>
      <c r="C8389" s="1">
        <v>1.60211739E8</v>
      </c>
      <c r="D8389" s="1" t="s">
        <v>14</v>
      </c>
      <c r="E8389" s="1">
        <v>24.0</v>
      </c>
      <c r="F8389" s="1" t="s">
        <v>8400</v>
      </c>
      <c r="G8389" s="1">
        <v>0.583374449356</v>
      </c>
    </row>
    <row r="8390" ht="15.75" customHeight="1">
      <c r="A8390" s="1" t="str">
        <f t="shared" si="709"/>
        <v>MRPL18</v>
      </c>
      <c r="B8390" s="1" t="s">
        <v>28</v>
      </c>
      <c r="C8390" s="1">
        <v>1.60211554E8</v>
      </c>
      <c r="D8390" s="1" t="s">
        <v>8</v>
      </c>
      <c r="E8390" s="1">
        <v>23.0</v>
      </c>
      <c r="F8390" s="1" t="s">
        <v>8401</v>
      </c>
      <c r="G8390" s="1">
        <v>0.00210639006621</v>
      </c>
    </row>
    <row r="8391" ht="15.75" customHeight="1">
      <c r="A8391" s="1" t="str">
        <f t="shared" ref="A8391:A8397" si="710">"MRPL19"</f>
        <v>MRPL19</v>
      </c>
      <c r="B8391" s="1" t="s">
        <v>256</v>
      </c>
      <c r="C8391" s="1">
        <v>7.5873989E7</v>
      </c>
      <c r="D8391" s="1" t="s">
        <v>8</v>
      </c>
      <c r="E8391" s="1">
        <v>24.0</v>
      </c>
      <c r="F8391" s="1" t="s">
        <v>8402</v>
      </c>
      <c r="G8391" s="1">
        <v>0.314377207737</v>
      </c>
    </row>
    <row r="8392" ht="15.75" customHeight="1">
      <c r="A8392" s="1" t="str">
        <f t="shared" si="710"/>
        <v>MRPL19</v>
      </c>
      <c r="B8392" s="1" t="s">
        <v>256</v>
      </c>
      <c r="C8392" s="1">
        <v>7.5874011E7</v>
      </c>
      <c r="D8392" s="1" t="s">
        <v>8</v>
      </c>
      <c r="E8392" s="1">
        <v>24.0</v>
      </c>
      <c r="F8392" s="1" t="s">
        <v>8403</v>
      </c>
      <c r="G8392" s="1">
        <v>1.10477565352</v>
      </c>
    </row>
    <row r="8393" ht="15.75" customHeight="1">
      <c r="A8393" s="1" t="str">
        <f t="shared" si="710"/>
        <v>MRPL19</v>
      </c>
      <c r="B8393" s="1" t="s">
        <v>256</v>
      </c>
      <c r="C8393" s="1">
        <v>7.5874043E7</v>
      </c>
      <c r="D8393" s="1" t="s">
        <v>14</v>
      </c>
      <c r="E8393" s="1">
        <v>24.0</v>
      </c>
      <c r="F8393" s="1" t="s">
        <v>8404</v>
      </c>
      <c r="G8393" s="1">
        <v>0.768386434815</v>
      </c>
    </row>
    <row r="8394" ht="15.75" customHeight="1">
      <c r="A8394" s="1" t="str">
        <f t="shared" si="710"/>
        <v>MRPL19</v>
      </c>
      <c r="B8394" s="1" t="s">
        <v>256</v>
      </c>
      <c r="C8394" s="1">
        <v>7.5874167E7</v>
      </c>
      <c r="D8394" s="1" t="s">
        <v>14</v>
      </c>
      <c r="E8394" s="1">
        <v>23.0</v>
      </c>
      <c r="F8394" s="1" t="s">
        <v>8405</v>
      </c>
      <c r="G8394" s="1">
        <v>0.280690564628</v>
      </c>
    </row>
    <row r="8395" ht="15.75" customHeight="1">
      <c r="A8395" s="1" t="str">
        <f t="shared" si="710"/>
        <v>MRPL19</v>
      </c>
      <c r="B8395" s="1" t="s">
        <v>256</v>
      </c>
      <c r="C8395" s="1">
        <v>7.5874154E7</v>
      </c>
      <c r="D8395" s="1" t="s">
        <v>14</v>
      </c>
      <c r="E8395" s="1">
        <v>24.0</v>
      </c>
      <c r="F8395" s="1" t="s">
        <v>8406</v>
      </c>
      <c r="G8395" s="1">
        <v>0.0515487982435</v>
      </c>
    </row>
    <row r="8396" ht="15.75" customHeight="1">
      <c r="A8396" s="1" t="str">
        <f t="shared" si="710"/>
        <v>MRPL19</v>
      </c>
      <c r="B8396" s="1" t="s">
        <v>256</v>
      </c>
      <c r="C8396" s="1">
        <v>7.5874063E7</v>
      </c>
      <c r="D8396" s="1" t="s">
        <v>14</v>
      </c>
      <c r="E8396" s="1">
        <v>22.0</v>
      </c>
      <c r="F8396" s="1" t="s">
        <v>8407</v>
      </c>
      <c r="G8396" s="1">
        <v>0.00146099767702</v>
      </c>
    </row>
    <row r="8397" ht="15.75" customHeight="1">
      <c r="A8397" s="1" t="str">
        <f t="shared" si="710"/>
        <v>MRPL19</v>
      </c>
      <c r="B8397" s="1" t="s">
        <v>256</v>
      </c>
      <c r="C8397" s="1">
        <v>7.587403E7</v>
      </c>
      <c r="D8397" s="1" t="s">
        <v>8</v>
      </c>
      <c r="E8397" s="1">
        <v>22.0</v>
      </c>
      <c r="F8397" s="1" t="s">
        <v>8408</v>
      </c>
      <c r="G8397" s="1">
        <v>1.12683791167</v>
      </c>
    </row>
    <row r="8398" ht="15.75" customHeight="1">
      <c r="A8398" s="1" t="str">
        <f t="shared" ref="A8398:A8407" si="711">"MRPL22"</f>
        <v>MRPL22</v>
      </c>
      <c r="B8398" s="1" t="s">
        <v>987</v>
      </c>
      <c r="C8398" s="1">
        <v>1.5432085E8</v>
      </c>
      <c r="D8398" s="1" t="s">
        <v>14</v>
      </c>
      <c r="E8398" s="1">
        <v>24.0</v>
      </c>
      <c r="F8398" s="1" t="s">
        <v>8409</v>
      </c>
      <c r="G8398" s="1">
        <v>0.163156469623</v>
      </c>
    </row>
    <row r="8399" ht="15.75" customHeight="1">
      <c r="A8399" s="1" t="str">
        <f t="shared" si="711"/>
        <v>MRPL22</v>
      </c>
      <c r="B8399" s="1" t="s">
        <v>987</v>
      </c>
      <c r="C8399" s="1">
        <v>1.54320795E8</v>
      </c>
      <c r="D8399" s="1" t="s">
        <v>8</v>
      </c>
      <c r="E8399" s="1">
        <v>24.0</v>
      </c>
      <c r="F8399" s="1" t="s">
        <v>8410</v>
      </c>
      <c r="G8399" s="1">
        <v>0.351759203009</v>
      </c>
    </row>
    <row r="8400" ht="15.75" customHeight="1">
      <c r="A8400" s="1" t="str">
        <f t="shared" si="711"/>
        <v>MRPL22</v>
      </c>
      <c r="B8400" s="1" t="s">
        <v>987</v>
      </c>
      <c r="C8400" s="1">
        <v>1.54320643E8</v>
      </c>
      <c r="D8400" s="1" t="s">
        <v>14</v>
      </c>
      <c r="E8400" s="1">
        <v>23.0</v>
      </c>
      <c r="F8400" s="1" t="s">
        <v>8411</v>
      </c>
      <c r="G8400" s="1">
        <v>0.902089684453</v>
      </c>
    </row>
    <row r="8401" ht="15.75" customHeight="1">
      <c r="A8401" s="1" t="str">
        <f t="shared" si="711"/>
        <v>MRPL22</v>
      </c>
      <c r="B8401" s="1" t="s">
        <v>987</v>
      </c>
      <c r="C8401" s="1">
        <v>1.54320659E8</v>
      </c>
      <c r="D8401" s="1" t="s">
        <v>14</v>
      </c>
      <c r="E8401" s="1">
        <v>24.0</v>
      </c>
      <c r="F8401" s="1" t="s">
        <v>8412</v>
      </c>
      <c r="G8401" s="1">
        <v>0.0502229436604</v>
      </c>
    </row>
    <row r="8402" ht="15.75" customHeight="1">
      <c r="A8402" s="1" t="str">
        <f t="shared" si="711"/>
        <v>MRPL22</v>
      </c>
      <c r="B8402" s="1" t="s">
        <v>987</v>
      </c>
      <c r="C8402" s="1">
        <v>1.54320698E8</v>
      </c>
      <c r="D8402" s="1" t="s">
        <v>14</v>
      </c>
      <c r="E8402" s="1">
        <v>24.0</v>
      </c>
      <c r="F8402" s="1" t="s">
        <v>8413</v>
      </c>
      <c r="G8402" s="1">
        <v>1.30080597398</v>
      </c>
    </row>
    <row r="8403" ht="15.75" customHeight="1">
      <c r="A8403" s="1" t="str">
        <f t="shared" si="711"/>
        <v>MRPL22</v>
      </c>
      <c r="B8403" s="1" t="s">
        <v>987</v>
      </c>
      <c r="C8403" s="1">
        <v>1.54320703E8</v>
      </c>
      <c r="D8403" s="1" t="s">
        <v>14</v>
      </c>
      <c r="E8403" s="1">
        <v>22.0</v>
      </c>
      <c r="F8403" s="1" t="s">
        <v>8414</v>
      </c>
      <c r="G8403" s="1">
        <v>0.680730879202</v>
      </c>
    </row>
    <row r="8404" ht="15.75" customHeight="1">
      <c r="A8404" s="1" t="str">
        <f t="shared" si="711"/>
        <v>MRPL22</v>
      </c>
      <c r="B8404" s="1" t="s">
        <v>987</v>
      </c>
      <c r="C8404" s="1">
        <v>1.54320786E8</v>
      </c>
      <c r="D8404" s="1" t="s">
        <v>14</v>
      </c>
      <c r="E8404" s="1">
        <v>24.0</v>
      </c>
      <c r="F8404" s="1" t="s">
        <v>8415</v>
      </c>
      <c r="G8404" s="1">
        <v>-0.00521509013122</v>
      </c>
    </row>
    <row r="8405" ht="15.75" customHeight="1">
      <c r="A8405" s="1" t="str">
        <f t="shared" si="711"/>
        <v>MRPL22</v>
      </c>
      <c r="B8405" s="1" t="s">
        <v>987</v>
      </c>
      <c r="C8405" s="1">
        <v>1.54320808E8</v>
      </c>
      <c r="D8405" s="1" t="s">
        <v>14</v>
      </c>
      <c r="E8405" s="1">
        <v>24.0</v>
      </c>
      <c r="F8405" s="1" t="s">
        <v>8416</v>
      </c>
      <c r="G8405" s="1">
        <v>-0.0130998493845</v>
      </c>
    </row>
    <row r="8406" ht="15.75" customHeight="1">
      <c r="A8406" s="1" t="str">
        <f t="shared" si="711"/>
        <v>MRPL22</v>
      </c>
      <c r="B8406" s="1" t="s">
        <v>987</v>
      </c>
      <c r="C8406" s="1">
        <v>1.54320857E8</v>
      </c>
      <c r="D8406" s="1" t="s">
        <v>8</v>
      </c>
      <c r="E8406" s="1">
        <v>23.0</v>
      </c>
      <c r="F8406" s="1" t="s">
        <v>8417</v>
      </c>
      <c r="G8406" s="1">
        <v>0.0955919760658</v>
      </c>
    </row>
    <row r="8407" ht="15.75" customHeight="1">
      <c r="A8407" s="1" t="str">
        <f t="shared" si="711"/>
        <v>MRPL22</v>
      </c>
      <c r="B8407" s="1" t="s">
        <v>987</v>
      </c>
      <c r="C8407" s="1">
        <v>1.54320879E8</v>
      </c>
      <c r="D8407" s="1" t="s">
        <v>8</v>
      </c>
      <c r="E8407" s="1">
        <v>23.0</v>
      </c>
      <c r="F8407" s="1" t="s">
        <v>8418</v>
      </c>
      <c r="G8407" s="1">
        <v>0.797104341563</v>
      </c>
    </row>
    <row r="8408" ht="15.75" customHeight="1">
      <c r="A8408" s="1" t="str">
        <f t="shared" ref="A8408:A8417" si="712">"MRPL24"</f>
        <v>MRPL24</v>
      </c>
      <c r="B8408" s="1" t="s">
        <v>108</v>
      </c>
      <c r="C8408" s="1">
        <v>1.56710677E8</v>
      </c>
      <c r="D8408" s="1" t="s">
        <v>8</v>
      </c>
      <c r="E8408" s="1">
        <v>24.0</v>
      </c>
      <c r="F8408" s="1" t="s">
        <v>8419</v>
      </c>
      <c r="G8408" s="1">
        <v>0.786382697369</v>
      </c>
    </row>
    <row r="8409" ht="15.75" customHeight="1">
      <c r="A8409" s="1" t="str">
        <f t="shared" si="712"/>
        <v>MRPL24</v>
      </c>
      <c r="B8409" s="1" t="s">
        <v>108</v>
      </c>
      <c r="C8409" s="1">
        <v>1.56710684E8</v>
      </c>
      <c r="D8409" s="1" t="s">
        <v>8</v>
      </c>
      <c r="E8409" s="1">
        <v>22.0</v>
      </c>
      <c r="F8409" s="1" t="s">
        <v>8420</v>
      </c>
      <c r="G8409" s="1">
        <v>0.474472467555</v>
      </c>
    </row>
    <row r="8410" ht="15.75" customHeight="1">
      <c r="A8410" s="1" t="str">
        <f t="shared" si="712"/>
        <v>MRPL24</v>
      </c>
      <c r="B8410" s="1" t="s">
        <v>108</v>
      </c>
      <c r="C8410" s="1">
        <v>1.56710718E8</v>
      </c>
      <c r="D8410" s="1" t="s">
        <v>8</v>
      </c>
      <c r="E8410" s="1">
        <v>24.0</v>
      </c>
      <c r="F8410" s="1" t="s">
        <v>8421</v>
      </c>
      <c r="G8410" s="1">
        <v>-0.00877105941903</v>
      </c>
    </row>
    <row r="8411" ht="15.75" customHeight="1">
      <c r="A8411" s="1" t="str">
        <f t="shared" si="712"/>
        <v>MRPL24</v>
      </c>
      <c r="B8411" s="1" t="s">
        <v>108</v>
      </c>
      <c r="C8411" s="1">
        <v>1.56710774E8</v>
      </c>
      <c r="D8411" s="1" t="s">
        <v>8</v>
      </c>
      <c r="E8411" s="1">
        <v>23.0</v>
      </c>
      <c r="F8411" s="1" t="s">
        <v>8422</v>
      </c>
      <c r="G8411" s="1">
        <v>0.0540577333952</v>
      </c>
    </row>
    <row r="8412" ht="15.75" customHeight="1">
      <c r="A8412" s="1" t="str">
        <f t="shared" si="712"/>
        <v>MRPL24</v>
      </c>
      <c r="B8412" s="1" t="s">
        <v>108</v>
      </c>
      <c r="C8412" s="1">
        <v>1.56710821E8</v>
      </c>
      <c r="D8412" s="1" t="s">
        <v>8</v>
      </c>
      <c r="E8412" s="1">
        <v>23.0</v>
      </c>
      <c r="F8412" s="1" t="s">
        <v>8423</v>
      </c>
      <c r="G8412" s="1">
        <v>-0.00822952241344</v>
      </c>
    </row>
    <row r="8413" ht="15.75" customHeight="1">
      <c r="A8413" s="1" t="str">
        <f t="shared" si="712"/>
        <v>MRPL24</v>
      </c>
      <c r="B8413" s="1" t="s">
        <v>108</v>
      </c>
      <c r="C8413" s="1">
        <v>1.56710759E8</v>
      </c>
      <c r="D8413" s="1" t="s">
        <v>14</v>
      </c>
      <c r="E8413" s="1">
        <v>23.0</v>
      </c>
      <c r="F8413" s="1" t="s">
        <v>8424</v>
      </c>
      <c r="G8413" s="1">
        <v>0.189901178885</v>
      </c>
    </row>
    <row r="8414" ht="15.75" customHeight="1">
      <c r="A8414" s="1" t="str">
        <f t="shared" si="712"/>
        <v>MRPL24</v>
      </c>
      <c r="B8414" s="1" t="s">
        <v>108</v>
      </c>
      <c r="C8414" s="1">
        <v>1.56710828E8</v>
      </c>
      <c r="D8414" s="1" t="s">
        <v>14</v>
      </c>
      <c r="E8414" s="1">
        <v>24.0</v>
      </c>
      <c r="F8414" s="1" t="s">
        <v>8425</v>
      </c>
      <c r="G8414" s="1">
        <v>0.925669716533</v>
      </c>
    </row>
    <row r="8415" ht="15.75" customHeight="1">
      <c r="A8415" s="1" t="str">
        <f t="shared" si="712"/>
        <v>MRPL24</v>
      </c>
      <c r="B8415" s="1" t="s">
        <v>108</v>
      </c>
      <c r="C8415" s="1">
        <v>1.56710858E8</v>
      </c>
      <c r="D8415" s="1" t="s">
        <v>14</v>
      </c>
      <c r="E8415" s="1">
        <v>24.0</v>
      </c>
      <c r="F8415" s="1" t="s">
        <v>8426</v>
      </c>
      <c r="G8415" s="1">
        <v>1.2879475861</v>
      </c>
    </row>
    <row r="8416" ht="15.75" customHeight="1">
      <c r="A8416" s="1" t="str">
        <f t="shared" si="712"/>
        <v>MRPL24</v>
      </c>
      <c r="B8416" s="1" t="s">
        <v>108</v>
      </c>
      <c r="C8416" s="1">
        <v>1.56710881E8</v>
      </c>
      <c r="D8416" s="1" t="s">
        <v>14</v>
      </c>
      <c r="E8416" s="1">
        <v>24.0</v>
      </c>
      <c r="F8416" s="1" t="s">
        <v>8427</v>
      </c>
      <c r="G8416" s="1">
        <v>-0.0392962374205</v>
      </c>
    </row>
    <row r="8417" ht="15.75" customHeight="1">
      <c r="A8417" s="1" t="str">
        <f t="shared" si="712"/>
        <v>MRPL24</v>
      </c>
      <c r="B8417" s="1" t="s">
        <v>108</v>
      </c>
      <c r="C8417" s="1">
        <v>1.56710727E8</v>
      </c>
      <c r="D8417" s="1" t="s">
        <v>8</v>
      </c>
      <c r="E8417" s="1">
        <v>23.0</v>
      </c>
      <c r="F8417" s="1" t="s">
        <v>8428</v>
      </c>
      <c r="G8417" s="1">
        <v>-0.0239597540267</v>
      </c>
    </row>
    <row r="8418" ht="15.75" customHeight="1">
      <c r="A8418" s="1" t="str">
        <f t="shared" ref="A8418:A8424" si="713">"MRPL27"</f>
        <v>MRPL27</v>
      </c>
      <c r="B8418" s="1" t="s">
        <v>39</v>
      </c>
      <c r="C8418" s="1">
        <v>4.8450521E7</v>
      </c>
      <c r="D8418" s="1" t="s">
        <v>8</v>
      </c>
      <c r="E8418" s="1">
        <v>24.0</v>
      </c>
      <c r="F8418" s="1" t="s">
        <v>8429</v>
      </c>
      <c r="G8418" s="1">
        <v>0.847974998563</v>
      </c>
    </row>
    <row r="8419" ht="15.75" customHeight="1">
      <c r="A8419" s="1" t="str">
        <f t="shared" si="713"/>
        <v>MRPL27</v>
      </c>
      <c r="B8419" s="1" t="s">
        <v>39</v>
      </c>
      <c r="C8419" s="1">
        <v>4.8450397E7</v>
      </c>
      <c r="D8419" s="1" t="s">
        <v>8</v>
      </c>
      <c r="E8419" s="1">
        <v>22.0</v>
      </c>
      <c r="F8419" s="1" t="s">
        <v>8430</v>
      </c>
      <c r="G8419" s="1">
        <v>0.372010349928</v>
      </c>
    </row>
    <row r="8420" ht="15.75" customHeight="1">
      <c r="A8420" s="1" t="str">
        <f t="shared" si="713"/>
        <v>MRPL27</v>
      </c>
      <c r="B8420" s="1" t="s">
        <v>39</v>
      </c>
      <c r="C8420" s="1">
        <v>4.845038E7</v>
      </c>
      <c r="D8420" s="1" t="s">
        <v>8</v>
      </c>
      <c r="E8420" s="1">
        <v>24.0</v>
      </c>
      <c r="F8420" s="1" t="s">
        <v>8431</v>
      </c>
      <c r="G8420" s="1">
        <v>0.337774827304</v>
      </c>
    </row>
    <row r="8421" ht="15.75" customHeight="1">
      <c r="A8421" s="1" t="str">
        <f t="shared" si="713"/>
        <v>MRPL27</v>
      </c>
      <c r="B8421" s="1" t="s">
        <v>39</v>
      </c>
      <c r="C8421" s="1">
        <v>4.8450527E7</v>
      </c>
      <c r="D8421" s="1" t="s">
        <v>8</v>
      </c>
      <c r="E8421" s="1">
        <v>24.0</v>
      </c>
      <c r="F8421" s="1" t="s">
        <v>8432</v>
      </c>
      <c r="G8421" s="1">
        <v>-0.0543700811566</v>
      </c>
    </row>
    <row r="8422" ht="15.75" customHeight="1">
      <c r="A8422" s="1" t="str">
        <f t="shared" si="713"/>
        <v>MRPL27</v>
      </c>
      <c r="B8422" s="1" t="s">
        <v>39</v>
      </c>
      <c r="C8422" s="1">
        <v>4.8450363E7</v>
      </c>
      <c r="D8422" s="1" t="s">
        <v>14</v>
      </c>
      <c r="E8422" s="1">
        <v>23.0</v>
      </c>
      <c r="F8422" s="1" t="s">
        <v>8433</v>
      </c>
      <c r="G8422" s="1">
        <v>1.33551884295</v>
      </c>
    </row>
    <row r="8423" ht="15.75" customHeight="1">
      <c r="A8423" s="1" t="str">
        <f t="shared" si="713"/>
        <v>MRPL27</v>
      </c>
      <c r="B8423" s="1" t="s">
        <v>39</v>
      </c>
      <c r="C8423" s="1">
        <v>4.8450502E7</v>
      </c>
      <c r="D8423" s="1" t="s">
        <v>14</v>
      </c>
      <c r="E8423" s="1">
        <v>24.0</v>
      </c>
      <c r="F8423" s="1" t="s">
        <v>8434</v>
      </c>
      <c r="G8423" s="1">
        <v>0.816506158489</v>
      </c>
    </row>
    <row r="8424" ht="15.75" customHeight="1">
      <c r="A8424" s="1" t="str">
        <f t="shared" si="713"/>
        <v>MRPL27</v>
      </c>
      <c r="B8424" s="1" t="s">
        <v>39</v>
      </c>
      <c r="C8424" s="1">
        <v>4.8450483E7</v>
      </c>
      <c r="D8424" s="1" t="s">
        <v>8</v>
      </c>
      <c r="E8424" s="1">
        <v>22.0</v>
      </c>
      <c r="F8424" s="1" t="s">
        <v>8435</v>
      </c>
      <c r="G8424" s="1">
        <v>0.235884055677</v>
      </c>
    </row>
    <row r="8425" ht="15.75" customHeight="1">
      <c r="A8425" s="1" t="str">
        <f t="shared" ref="A8425:A8436" si="714">"MRPL3"</f>
        <v>MRPL3</v>
      </c>
      <c r="B8425" s="1" t="s">
        <v>119</v>
      </c>
      <c r="C8425" s="1">
        <v>1.31221603E8</v>
      </c>
      <c r="D8425" s="1" t="s">
        <v>8</v>
      </c>
      <c r="E8425" s="1">
        <v>23.0</v>
      </c>
      <c r="F8425" s="1" t="s">
        <v>8436</v>
      </c>
      <c r="G8425" s="1">
        <v>0.821033912179</v>
      </c>
    </row>
    <row r="8426" ht="15.75" customHeight="1">
      <c r="A8426" s="1" t="str">
        <f t="shared" si="714"/>
        <v>MRPL3</v>
      </c>
      <c r="B8426" s="1" t="s">
        <v>119</v>
      </c>
      <c r="C8426" s="1">
        <v>1.31221736E8</v>
      </c>
      <c r="D8426" s="1" t="s">
        <v>8</v>
      </c>
      <c r="E8426" s="1">
        <v>24.0</v>
      </c>
      <c r="F8426" s="1" t="s">
        <v>8437</v>
      </c>
      <c r="G8426" s="1">
        <v>0.824794288914</v>
      </c>
    </row>
    <row r="8427" ht="15.75" customHeight="1">
      <c r="A8427" s="1" t="str">
        <f t="shared" si="714"/>
        <v>MRPL3</v>
      </c>
      <c r="B8427" s="1" t="s">
        <v>119</v>
      </c>
      <c r="C8427" s="1">
        <v>1.31221597E8</v>
      </c>
      <c r="D8427" s="1" t="s">
        <v>8</v>
      </c>
      <c r="E8427" s="1">
        <v>22.0</v>
      </c>
      <c r="F8427" s="1" t="s">
        <v>8438</v>
      </c>
      <c r="G8427" s="1">
        <v>-0.0578037147031</v>
      </c>
    </row>
    <row r="8428" ht="15.75" customHeight="1">
      <c r="A8428" s="1" t="str">
        <f t="shared" si="714"/>
        <v>MRPL3</v>
      </c>
      <c r="B8428" s="1" t="s">
        <v>119</v>
      </c>
      <c r="C8428" s="1">
        <v>1.31221598E8</v>
      </c>
      <c r="D8428" s="1" t="s">
        <v>8</v>
      </c>
      <c r="E8428" s="1">
        <v>23.0</v>
      </c>
      <c r="F8428" s="1" t="s">
        <v>8439</v>
      </c>
      <c r="G8428" s="1">
        <v>0.0893472331047</v>
      </c>
    </row>
    <row r="8429" ht="15.75" customHeight="1">
      <c r="A8429" s="1" t="str">
        <f t="shared" si="714"/>
        <v>MRPL3</v>
      </c>
      <c r="B8429" s="1" t="s">
        <v>119</v>
      </c>
      <c r="C8429" s="1">
        <v>1.31221608E8</v>
      </c>
      <c r="D8429" s="1" t="s">
        <v>8</v>
      </c>
      <c r="E8429" s="1">
        <v>24.0</v>
      </c>
      <c r="F8429" s="1" t="s">
        <v>8440</v>
      </c>
      <c r="G8429" s="1">
        <v>0.517343903826</v>
      </c>
    </row>
    <row r="8430" ht="15.75" customHeight="1">
      <c r="A8430" s="1" t="str">
        <f t="shared" si="714"/>
        <v>MRPL3</v>
      </c>
      <c r="B8430" s="1" t="s">
        <v>119</v>
      </c>
      <c r="C8430" s="1">
        <v>1.31221785E8</v>
      </c>
      <c r="D8430" s="1" t="s">
        <v>8</v>
      </c>
      <c r="E8430" s="1">
        <v>23.0</v>
      </c>
      <c r="F8430" s="1" t="s">
        <v>8441</v>
      </c>
      <c r="G8430" s="1">
        <v>1.35417179891</v>
      </c>
    </row>
    <row r="8431" ht="15.75" customHeight="1">
      <c r="A8431" s="1" t="str">
        <f t="shared" si="714"/>
        <v>MRPL3</v>
      </c>
      <c r="B8431" s="1" t="s">
        <v>119</v>
      </c>
      <c r="C8431" s="1">
        <v>1.31221548E8</v>
      </c>
      <c r="D8431" s="1" t="s">
        <v>14</v>
      </c>
      <c r="E8431" s="1">
        <v>23.0</v>
      </c>
      <c r="F8431" s="1" t="s">
        <v>8442</v>
      </c>
      <c r="G8431" s="1">
        <v>0.138589402671</v>
      </c>
    </row>
    <row r="8432" ht="15.75" customHeight="1">
      <c r="A8432" s="1" t="str">
        <f t="shared" si="714"/>
        <v>MRPL3</v>
      </c>
      <c r="B8432" s="1" t="s">
        <v>119</v>
      </c>
      <c r="C8432" s="1">
        <v>1.31221764E8</v>
      </c>
      <c r="D8432" s="1" t="s">
        <v>14</v>
      </c>
      <c r="E8432" s="1">
        <v>24.0</v>
      </c>
      <c r="F8432" s="1" t="s">
        <v>8443</v>
      </c>
      <c r="G8432" s="1">
        <v>0.272590786075</v>
      </c>
    </row>
    <row r="8433" ht="15.75" customHeight="1">
      <c r="A8433" s="1" t="str">
        <f t="shared" si="714"/>
        <v>MRPL3</v>
      </c>
      <c r="B8433" s="1" t="s">
        <v>119</v>
      </c>
      <c r="C8433" s="1">
        <v>1.31221781E8</v>
      </c>
      <c r="D8433" s="1" t="s">
        <v>14</v>
      </c>
      <c r="E8433" s="1">
        <v>24.0</v>
      </c>
      <c r="F8433" s="1" t="s">
        <v>8444</v>
      </c>
      <c r="G8433" s="1">
        <v>0.639514805905</v>
      </c>
    </row>
    <row r="8434" ht="15.75" customHeight="1">
      <c r="A8434" s="1" t="str">
        <f t="shared" si="714"/>
        <v>MRPL3</v>
      </c>
      <c r="B8434" s="1" t="s">
        <v>119</v>
      </c>
      <c r="C8434" s="1">
        <v>1.31221819E8</v>
      </c>
      <c r="D8434" s="1" t="s">
        <v>14</v>
      </c>
      <c r="E8434" s="1">
        <v>24.0</v>
      </c>
      <c r="F8434" s="1" t="s">
        <v>8445</v>
      </c>
      <c r="G8434" s="1">
        <v>0.401563586194</v>
      </c>
    </row>
    <row r="8435" ht="15.75" customHeight="1">
      <c r="A8435" s="1" t="str">
        <f t="shared" si="714"/>
        <v>MRPL3</v>
      </c>
      <c r="B8435" s="1" t="s">
        <v>119</v>
      </c>
      <c r="C8435" s="1">
        <v>1.31221846E8</v>
      </c>
      <c r="D8435" s="1" t="s">
        <v>14</v>
      </c>
      <c r="E8435" s="1">
        <v>24.0</v>
      </c>
      <c r="F8435" s="1" t="s">
        <v>8446</v>
      </c>
      <c r="G8435" s="1">
        <v>0.0739377584122</v>
      </c>
    </row>
    <row r="8436" ht="15.75" customHeight="1">
      <c r="A8436" s="1" t="str">
        <f t="shared" si="714"/>
        <v>MRPL3</v>
      </c>
      <c r="B8436" s="1" t="s">
        <v>119</v>
      </c>
      <c r="C8436" s="1">
        <v>1.31221564E8</v>
      </c>
      <c r="D8436" s="1" t="s">
        <v>8</v>
      </c>
      <c r="E8436" s="1">
        <v>24.0</v>
      </c>
      <c r="F8436" s="1" t="s">
        <v>8447</v>
      </c>
      <c r="G8436" s="1">
        <v>0.571997669524</v>
      </c>
    </row>
    <row r="8437" ht="15.75" customHeight="1">
      <c r="A8437" s="1" t="str">
        <f t="shared" ref="A8437:A8446" si="715">"MRPL30"</f>
        <v>MRPL30</v>
      </c>
      <c r="B8437" s="1" t="s">
        <v>256</v>
      </c>
      <c r="C8437" s="1">
        <v>9.9797756E7</v>
      </c>
      <c r="D8437" s="1" t="s">
        <v>14</v>
      </c>
      <c r="E8437" s="1">
        <v>24.0</v>
      </c>
      <c r="F8437" s="1" t="s">
        <v>8448</v>
      </c>
      <c r="G8437" s="1">
        <v>-0.00762335034268</v>
      </c>
    </row>
    <row r="8438" ht="15.75" customHeight="1">
      <c r="A8438" s="1" t="str">
        <f t="shared" si="715"/>
        <v>MRPL30</v>
      </c>
      <c r="B8438" s="1" t="s">
        <v>256</v>
      </c>
      <c r="C8438" s="1">
        <v>9.9797719E7</v>
      </c>
      <c r="D8438" s="1" t="s">
        <v>14</v>
      </c>
      <c r="E8438" s="1">
        <v>24.0</v>
      </c>
      <c r="F8438" s="1" t="s">
        <v>1383</v>
      </c>
      <c r="G8438" s="1">
        <v>0.42287211551</v>
      </c>
    </row>
    <row r="8439" ht="15.75" customHeight="1">
      <c r="A8439" s="1" t="str">
        <f t="shared" si="715"/>
        <v>MRPL30</v>
      </c>
      <c r="B8439" s="1" t="s">
        <v>256</v>
      </c>
      <c r="C8439" s="1">
        <v>9.9797623E7</v>
      </c>
      <c r="D8439" s="1" t="s">
        <v>14</v>
      </c>
      <c r="E8439" s="1">
        <v>23.0</v>
      </c>
      <c r="F8439" s="1" t="s">
        <v>8449</v>
      </c>
      <c r="G8439" s="1">
        <v>1.1631312768</v>
      </c>
    </row>
    <row r="8440" ht="15.75" customHeight="1">
      <c r="A8440" s="1" t="str">
        <f t="shared" si="715"/>
        <v>MRPL30</v>
      </c>
      <c r="B8440" s="1" t="s">
        <v>256</v>
      </c>
      <c r="C8440" s="1">
        <v>9.9797514E7</v>
      </c>
      <c r="D8440" s="1" t="s">
        <v>14</v>
      </c>
      <c r="E8440" s="1">
        <v>24.0</v>
      </c>
      <c r="F8440" s="1" t="s">
        <v>8450</v>
      </c>
      <c r="G8440" s="1">
        <v>0.0585434982373</v>
      </c>
    </row>
    <row r="8441" ht="15.75" customHeight="1">
      <c r="A8441" s="1" t="str">
        <f t="shared" si="715"/>
        <v>MRPL30</v>
      </c>
      <c r="B8441" s="1" t="s">
        <v>256</v>
      </c>
      <c r="C8441" s="1">
        <v>9.9797525E7</v>
      </c>
      <c r="D8441" s="1" t="s">
        <v>8</v>
      </c>
      <c r="E8441" s="1">
        <v>23.0</v>
      </c>
      <c r="F8441" s="1" t="s">
        <v>8451</v>
      </c>
      <c r="G8441" s="1">
        <v>0.106273607891</v>
      </c>
    </row>
    <row r="8442" ht="15.75" customHeight="1">
      <c r="A8442" s="1" t="str">
        <f t="shared" si="715"/>
        <v>MRPL30</v>
      </c>
      <c r="B8442" s="1" t="s">
        <v>256</v>
      </c>
      <c r="C8442" s="1">
        <v>9.9797504E7</v>
      </c>
      <c r="D8442" s="1" t="s">
        <v>8</v>
      </c>
      <c r="E8442" s="1">
        <v>24.0</v>
      </c>
      <c r="F8442" s="1" t="s">
        <v>8452</v>
      </c>
      <c r="G8442" s="1">
        <v>-0.0483311706207</v>
      </c>
    </row>
    <row r="8443" ht="15.75" customHeight="1">
      <c r="A8443" s="1" t="str">
        <f t="shared" si="715"/>
        <v>MRPL30</v>
      </c>
      <c r="B8443" s="1" t="s">
        <v>256</v>
      </c>
      <c r="C8443" s="1">
        <v>9.9797712E7</v>
      </c>
      <c r="D8443" s="1" t="s">
        <v>14</v>
      </c>
      <c r="E8443" s="1">
        <v>24.0</v>
      </c>
      <c r="F8443" s="1" t="s">
        <v>8453</v>
      </c>
      <c r="G8443" s="1">
        <v>0.952919344099</v>
      </c>
    </row>
    <row r="8444" ht="15.75" customHeight="1">
      <c r="A8444" s="1" t="str">
        <f t="shared" si="715"/>
        <v>MRPL30</v>
      </c>
      <c r="B8444" s="1" t="s">
        <v>256</v>
      </c>
      <c r="C8444" s="1">
        <v>9.9797824E7</v>
      </c>
      <c r="D8444" s="1" t="s">
        <v>14</v>
      </c>
      <c r="E8444" s="1">
        <v>24.0</v>
      </c>
      <c r="F8444" s="1" t="s">
        <v>8454</v>
      </c>
      <c r="G8444" s="1">
        <v>0.800751535767</v>
      </c>
    </row>
    <row r="8445" ht="15.75" customHeight="1">
      <c r="A8445" s="1" t="str">
        <f t="shared" si="715"/>
        <v>MRPL30</v>
      </c>
      <c r="B8445" s="1" t="s">
        <v>256</v>
      </c>
      <c r="C8445" s="1">
        <v>9.9797765E7</v>
      </c>
      <c r="D8445" s="1" t="s">
        <v>14</v>
      </c>
      <c r="E8445" s="1">
        <v>24.0</v>
      </c>
      <c r="F8445" s="1" t="s">
        <v>8455</v>
      </c>
      <c r="G8445" s="1">
        <v>0.0860929745485</v>
      </c>
    </row>
    <row r="8446" ht="15.75" customHeight="1">
      <c r="A8446" s="1" t="str">
        <f t="shared" si="715"/>
        <v>MRPL30</v>
      </c>
      <c r="B8446" s="1" t="s">
        <v>256</v>
      </c>
      <c r="C8446" s="1">
        <v>9.9797837E7</v>
      </c>
      <c r="D8446" s="1" t="s">
        <v>14</v>
      </c>
      <c r="E8446" s="1">
        <v>24.0</v>
      </c>
      <c r="F8446" s="1" t="s">
        <v>8456</v>
      </c>
      <c r="G8446" s="1">
        <v>0.883949379105</v>
      </c>
    </row>
    <row r="8447" ht="15.75" customHeight="1">
      <c r="A8447" s="1" t="str">
        <f t="shared" ref="A8447:A8456" si="716">"MRPL32"</f>
        <v>MRPL32</v>
      </c>
      <c r="B8447" s="1" t="s">
        <v>715</v>
      </c>
      <c r="C8447" s="1">
        <v>4.2972018E7</v>
      </c>
      <c r="D8447" s="1" t="s">
        <v>8</v>
      </c>
      <c r="E8447" s="1">
        <v>25.0</v>
      </c>
      <c r="F8447" s="1" t="s">
        <v>8457</v>
      </c>
      <c r="G8447" s="1">
        <v>1.04682910934</v>
      </c>
    </row>
    <row r="8448" ht="15.75" customHeight="1">
      <c r="A8448" s="1" t="str">
        <f t="shared" si="716"/>
        <v>MRPL32</v>
      </c>
      <c r="B8448" s="1" t="s">
        <v>715</v>
      </c>
      <c r="C8448" s="1">
        <v>4.297189E7</v>
      </c>
      <c r="D8448" s="1" t="s">
        <v>14</v>
      </c>
      <c r="E8448" s="1">
        <v>24.0</v>
      </c>
      <c r="F8448" s="1" t="s">
        <v>8458</v>
      </c>
      <c r="G8448" s="1">
        <v>0.462259778327</v>
      </c>
    </row>
    <row r="8449" ht="15.75" customHeight="1">
      <c r="A8449" s="1" t="str">
        <f t="shared" si="716"/>
        <v>MRPL32</v>
      </c>
      <c r="B8449" s="1" t="s">
        <v>715</v>
      </c>
      <c r="C8449" s="1">
        <v>4.2971913E7</v>
      </c>
      <c r="D8449" s="1" t="s">
        <v>14</v>
      </c>
      <c r="E8449" s="1">
        <v>24.0</v>
      </c>
      <c r="F8449" s="1" t="s">
        <v>8459</v>
      </c>
      <c r="G8449" s="1">
        <v>0.0594241591764</v>
      </c>
    </row>
    <row r="8450" ht="15.75" customHeight="1">
      <c r="A8450" s="1" t="str">
        <f t="shared" si="716"/>
        <v>MRPL32</v>
      </c>
      <c r="B8450" s="1" t="s">
        <v>715</v>
      </c>
      <c r="C8450" s="1">
        <v>4.2971952E7</v>
      </c>
      <c r="D8450" s="1" t="s">
        <v>14</v>
      </c>
      <c r="E8450" s="1">
        <v>24.0</v>
      </c>
      <c r="F8450" s="1" t="s">
        <v>8460</v>
      </c>
      <c r="G8450" s="1">
        <v>0.0235462383015</v>
      </c>
    </row>
    <row r="8451" ht="15.75" customHeight="1">
      <c r="A8451" s="1" t="str">
        <f t="shared" si="716"/>
        <v>MRPL32</v>
      </c>
      <c r="B8451" s="1" t="s">
        <v>715</v>
      </c>
      <c r="C8451" s="1">
        <v>4.2971968E7</v>
      </c>
      <c r="D8451" s="1" t="s">
        <v>14</v>
      </c>
      <c r="E8451" s="1">
        <v>25.0</v>
      </c>
      <c r="F8451" s="1" t="s">
        <v>8461</v>
      </c>
      <c r="G8451" s="1">
        <v>0.0244371761304</v>
      </c>
    </row>
    <row r="8452" ht="15.75" customHeight="1">
      <c r="A8452" s="1" t="str">
        <f t="shared" si="716"/>
        <v>MRPL32</v>
      </c>
      <c r="B8452" s="1" t="s">
        <v>715</v>
      </c>
      <c r="C8452" s="1">
        <v>4.2971981E7</v>
      </c>
      <c r="D8452" s="1" t="s">
        <v>14</v>
      </c>
      <c r="E8452" s="1">
        <v>24.0</v>
      </c>
      <c r="F8452" s="1" t="s">
        <v>8462</v>
      </c>
      <c r="G8452" s="1">
        <v>0.490325742391</v>
      </c>
    </row>
    <row r="8453" ht="15.75" customHeight="1">
      <c r="A8453" s="1" t="str">
        <f t="shared" si="716"/>
        <v>MRPL32</v>
      </c>
      <c r="B8453" s="1" t="s">
        <v>715</v>
      </c>
      <c r="C8453" s="1">
        <v>4.2972023E7</v>
      </c>
      <c r="D8453" s="1" t="s">
        <v>14</v>
      </c>
      <c r="E8453" s="1">
        <v>22.0</v>
      </c>
      <c r="F8453" s="1" t="s">
        <v>8463</v>
      </c>
      <c r="G8453" s="1">
        <v>1.46284514827</v>
      </c>
    </row>
    <row r="8454" ht="15.75" customHeight="1">
      <c r="A8454" s="1" t="str">
        <f t="shared" si="716"/>
        <v>MRPL32</v>
      </c>
      <c r="B8454" s="1" t="s">
        <v>715</v>
      </c>
      <c r="C8454" s="1">
        <v>4.2972035E7</v>
      </c>
      <c r="D8454" s="1" t="s">
        <v>14</v>
      </c>
      <c r="E8454" s="1">
        <v>24.0</v>
      </c>
      <c r="F8454" s="1" t="s">
        <v>8464</v>
      </c>
      <c r="G8454" s="1">
        <v>0.0260378556065</v>
      </c>
    </row>
    <row r="8455" ht="15.75" customHeight="1">
      <c r="A8455" s="1" t="str">
        <f t="shared" si="716"/>
        <v>MRPL32</v>
      </c>
      <c r="B8455" s="1" t="s">
        <v>715</v>
      </c>
      <c r="C8455" s="1">
        <v>4.2971995E7</v>
      </c>
      <c r="D8455" s="1" t="s">
        <v>8</v>
      </c>
      <c r="E8455" s="1">
        <v>25.0</v>
      </c>
      <c r="F8455" s="1" t="s">
        <v>8465</v>
      </c>
      <c r="G8455" s="1">
        <v>0.332179295398</v>
      </c>
    </row>
    <row r="8456" ht="15.75" customHeight="1">
      <c r="A8456" s="1" t="str">
        <f t="shared" si="716"/>
        <v>MRPL32</v>
      </c>
      <c r="B8456" s="1" t="s">
        <v>715</v>
      </c>
      <c r="C8456" s="1">
        <v>4.2972094E7</v>
      </c>
      <c r="D8456" s="1" t="s">
        <v>14</v>
      </c>
      <c r="E8456" s="1">
        <v>25.0</v>
      </c>
      <c r="F8456" s="1" t="s">
        <v>8466</v>
      </c>
      <c r="G8456" s="1">
        <v>-0.00503809677863</v>
      </c>
    </row>
    <row r="8457" ht="15.75" customHeight="1">
      <c r="A8457" s="1" t="str">
        <f t="shared" ref="A8457:A8465" si="717">"MRPL33"</f>
        <v>MRPL33</v>
      </c>
      <c r="B8457" s="1" t="s">
        <v>256</v>
      </c>
      <c r="C8457" s="1">
        <v>2.7994796E7</v>
      </c>
      <c r="D8457" s="1" t="s">
        <v>8</v>
      </c>
      <c r="E8457" s="1">
        <v>23.0</v>
      </c>
      <c r="F8457" s="1" t="s">
        <v>8467</v>
      </c>
      <c r="G8457" s="1">
        <v>0.774784898453</v>
      </c>
    </row>
    <row r="8458" ht="15.75" customHeight="1">
      <c r="A8458" s="1" t="str">
        <f t="shared" si="717"/>
        <v>MRPL33</v>
      </c>
      <c r="B8458" s="1" t="s">
        <v>256</v>
      </c>
      <c r="C8458" s="1">
        <v>2.7994854E7</v>
      </c>
      <c r="D8458" s="1" t="s">
        <v>14</v>
      </c>
      <c r="E8458" s="1">
        <v>24.0</v>
      </c>
      <c r="F8458" s="1" t="s">
        <v>8468</v>
      </c>
      <c r="G8458" s="1">
        <v>0.792306258154</v>
      </c>
    </row>
    <row r="8459" ht="15.75" customHeight="1">
      <c r="A8459" s="1" t="str">
        <f t="shared" si="717"/>
        <v>MRPL33</v>
      </c>
      <c r="B8459" s="1" t="s">
        <v>256</v>
      </c>
      <c r="C8459" s="1">
        <v>2.7994795E7</v>
      </c>
      <c r="D8459" s="1" t="s">
        <v>14</v>
      </c>
      <c r="E8459" s="1">
        <v>24.0</v>
      </c>
      <c r="F8459" s="1" t="s">
        <v>8469</v>
      </c>
      <c r="G8459" s="1">
        <v>0.155206976429</v>
      </c>
    </row>
    <row r="8460" ht="15.75" customHeight="1">
      <c r="A8460" s="1" t="str">
        <f t="shared" si="717"/>
        <v>MRPL33</v>
      </c>
      <c r="B8460" s="1" t="s">
        <v>256</v>
      </c>
      <c r="C8460" s="1">
        <v>2.7994714E7</v>
      </c>
      <c r="D8460" s="1" t="s">
        <v>14</v>
      </c>
      <c r="E8460" s="1">
        <v>23.0</v>
      </c>
      <c r="F8460" s="1" t="s">
        <v>8470</v>
      </c>
      <c r="G8460" s="1">
        <v>0.683829321692</v>
      </c>
    </row>
    <row r="8461" ht="15.75" customHeight="1">
      <c r="A8461" s="1" t="str">
        <f t="shared" si="717"/>
        <v>MRPL33</v>
      </c>
      <c r="B8461" s="1" t="s">
        <v>256</v>
      </c>
      <c r="C8461" s="1">
        <v>2.7994633E7</v>
      </c>
      <c r="D8461" s="1" t="s">
        <v>14</v>
      </c>
      <c r="E8461" s="1">
        <v>24.0</v>
      </c>
      <c r="F8461" s="1" t="s">
        <v>8471</v>
      </c>
      <c r="G8461" s="1">
        <v>1.02770348395</v>
      </c>
    </row>
    <row r="8462" ht="15.75" customHeight="1">
      <c r="A8462" s="1" t="str">
        <f t="shared" si="717"/>
        <v>MRPL33</v>
      </c>
      <c r="B8462" s="1" t="s">
        <v>256</v>
      </c>
      <c r="C8462" s="1">
        <v>2.7994553E7</v>
      </c>
      <c r="D8462" s="1" t="s">
        <v>8</v>
      </c>
      <c r="E8462" s="1">
        <v>24.0</v>
      </c>
      <c r="F8462" s="1" t="s">
        <v>8472</v>
      </c>
      <c r="G8462" s="1">
        <v>0.0244406623784</v>
      </c>
    </row>
    <row r="8463" ht="15.75" customHeight="1">
      <c r="A8463" s="1" t="str">
        <f t="shared" si="717"/>
        <v>MRPL33</v>
      </c>
      <c r="B8463" s="1" t="s">
        <v>256</v>
      </c>
      <c r="C8463" s="1">
        <v>2.7994654E7</v>
      </c>
      <c r="D8463" s="1" t="s">
        <v>8</v>
      </c>
      <c r="E8463" s="1">
        <v>23.0</v>
      </c>
      <c r="F8463" s="1" t="s">
        <v>8473</v>
      </c>
      <c r="G8463" s="1">
        <v>1.1799902579</v>
      </c>
    </row>
    <row r="8464" ht="15.75" customHeight="1">
      <c r="A8464" s="1" t="str">
        <f t="shared" si="717"/>
        <v>MRPL33</v>
      </c>
      <c r="B8464" s="1" t="s">
        <v>256</v>
      </c>
      <c r="C8464" s="1">
        <v>2.7994602E7</v>
      </c>
      <c r="D8464" s="1" t="s">
        <v>14</v>
      </c>
      <c r="E8464" s="1">
        <v>24.0</v>
      </c>
      <c r="F8464" s="1" t="s">
        <v>8474</v>
      </c>
      <c r="G8464" s="1">
        <v>0.0609319938279</v>
      </c>
    </row>
    <row r="8465" ht="15.75" customHeight="1">
      <c r="A8465" s="1" t="str">
        <f t="shared" si="717"/>
        <v>MRPL33</v>
      </c>
      <c r="B8465" s="1" t="s">
        <v>256</v>
      </c>
      <c r="C8465" s="1">
        <v>2.7994596E7</v>
      </c>
      <c r="D8465" s="1" t="s">
        <v>14</v>
      </c>
      <c r="E8465" s="1">
        <v>23.0</v>
      </c>
      <c r="F8465" s="1" t="s">
        <v>8475</v>
      </c>
      <c r="G8465" s="1">
        <v>-0.00430315227268</v>
      </c>
    </row>
    <row r="8466" ht="15.75" customHeight="1">
      <c r="A8466" s="1" t="str">
        <f t="shared" ref="A8466:A8490" si="718">"MRPL34"</f>
        <v>MRPL34</v>
      </c>
      <c r="B8466" s="1" t="s">
        <v>277</v>
      </c>
      <c r="C8466" s="1">
        <v>1.7416659E7</v>
      </c>
      <c r="D8466" s="1" t="s">
        <v>8</v>
      </c>
      <c r="E8466" s="1">
        <v>23.0</v>
      </c>
      <c r="F8466" s="1" t="s">
        <v>8476</v>
      </c>
      <c r="G8466" s="1">
        <v>1.10341231388</v>
      </c>
    </row>
    <row r="8467" ht="15.75" customHeight="1">
      <c r="A8467" s="1" t="str">
        <f t="shared" si="718"/>
        <v>MRPL34</v>
      </c>
      <c r="B8467" s="1" t="s">
        <v>277</v>
      </c>
      <c r="C8467" s="1">
        <v>1.7416668E7</v>
      </c>
      <c r="D8467" s="1" t="s">
        <v>8</v>
      </c>
      <c r="E8467" s="1">
        <v>23.0</v>
      </c>
      <c r="F8467" s="1" t="s">
        <v>8477</v>
      </c>
      <c r="G8467" s="1">
        <v>0.776660735021</v>
      </c>
    </row>
    <row r="8468" ht="15.75" customHeight="1">
      <c r="A8468" s="1" t="str">
        <f t="shared" si="718"/>
        <v>MRPL34</v>
      </c>
      <c r="B8468" s="1" t="s">
        <v>277</v>
      </c>
      <c r="C8468" s="1">
        <v>1.7403432E7</v>
      </c>
      <c r="D8468" s="1" t="s">
        <v>14</v>
      </c>
      <c r="E8468" s="1">
        <v>24.0</v>
      </c>
      <c r="F8468" s="1" t="s">
        <v>8478</v>
      </c>
      <c r="G8468" s="1">
        <v>0.0418130464478</v>
      </c>
    </row>
    <row r="8469" ht="15.75" customHeight="1">
      <c r="A8469" s="1" t="str">
        <f t="shared" si="718"/>
        <v>MRPL34</v>
      </c>
      <c r="B8469" s="1" t="s">
        <v>277</v>
      </c>
      <c r="C8469" s="1">
        <v>1.740346E7</v>
      </c>
      <c r="D8469" s="1" t="s">
        <v>14</v>
      </c>
      <c r="E8469" s="1">
        <v>24.0</v>
      </c>
      <c r="F8469" s="1" t="s">
        <v>8479</v>
      </c>
      <c r="G8469" s="1">
        <v>-0.075248288099</v>
      </c>
    </row>
    <row r="8470" ht="15.75" customHeight="1">
      <c r="A8470" s="1" t="str">
        <f t="shared" si="718"/>
        <v>MRPL34</v>
      </c>
      <c r="B8470" s="1" t="s">
        <v>277</v>
      </c>
      <c r="C8470" s="1">
        <v>1.7403553E7</v>
      </c>
      <c r="D8470" s="1" t="s">
        <v>14</v>
      </c>
      <c r="E8470" s="1">
        <v>23.0</v>
      </c>
      <c r="F8470" s="1" t="s">
        <v>8480</v>
      </c>
      <c r="G8470" s="1">
        <v>-0.0264676454593</v>
      </c>
    </row>
    <row r="8471" ht="15.75" customHeight="1">
      <c r="A8471" s="1" t="str">
        <f t="shared" si="718"/>
        <v>MRPL34</v>
      </c>
      <c r="B8471" s="1" t="s">
        <v>277</v>
      </c>
      <c r="C8471" s="1">
        <v>1.7416627E7</v>
      </c>
      <c r="D8471" s="1" t="s">
        <v>8</v>
      </c>
      <c r="E8471" s="1">
        <v>24.0</v>
      </c>
      <c r="F8471" s="1" t="s">
        <v>8481</v>
      </c>
      <c r="G8471" s="1">
        <v>0.0890717181715</v>
      </c>
    </row>
    <row r="8472" ht="15.75" customHeight="1">
      <c r="A8472" s="1" t="str">
        <f t="shared" si="718"/>
        <v>MRPL34</v>
      </c>
      <c r="B8472" s="1" t="s">
        <v>277</v>
      </c>
      <c r="C8472" s="1">
        <v>1.7403577E7</v>
      </c>
      <c r="D8472" s="1" t="s">
        <v>14</v>
      </c>
      <c r="E8472" s="1">
        <v>23.0</v>
      </c>
      <c r="F8472" s="1" t="s">
        <v>8482</v>
      </c>
      <c r="G8472" s="1">
        <v>0.00443016046461</v>
      </c>
    </row>
    <row r="8473" ht="15.75" customHeight="1">
      <c r="A8473" s="1" t="str">
        <f t="shared" si="718"/>
        <v>MRPL34</v>
      </c>
      <c r="B8473" s="1" t="s">
        <v>277</v>
      </c>
      <c r="C8473" s="1">
        <v>1.740367E7</v>
      </c>
      <c r="D8473" s="1" t="s">
        <v>14</v>
      </c>
      <c r="E8473" s="1">
        <v>23.0</v>
      </c>
      <c r="F8473" s="1" t="s">
        <v>8483</v>
      </c>
      <c r="G8473" s="1">
        <v>0.00824155489362</v>
      </c>
    </row>
    <row r="8474" ht="15.75" customHeight="1">
      <c r="A8474" s="1" t="str">
        <f t="shared" si="718"/>
        <v>MRPL34</v>
      </c>
      <c r="B8474" s="1" t="s">
        <v>277</v>
      </c>
      <c r="C8474" s="1">
        <v>1.7413847E7</v>
      </c>
      <c r="D8474" s="1" t="s">
        <v>14</v>
      </c>
      <c r="E8474" s="1">
        <v>24.0</v>
      </c>
      <c r="F8474" s="1" t="s">
        <v>8484</v>
      </c>
      <c r="G8474" s="1">
        <v>0.0649805629663</v>
      </c>
    </row>
    <row r="8475" ht="15.75" customHeight="1">
      <c r="A8475" s="1" t="str">
        <f t="shared" si="718"/>
        <v>MRPL34</v>
      </c>
      <c r="B8475" s="1" t="s">
        <v>277</v>
      </c>
      <c r="C8475" s="1">
        <v>1.7413927E7</v>
      </c>
      <c r="D8475" s="1" t="s">
        <v>14</v>
      </c>
      <c r="E8475" s="1">
        <v>24.0</v>
      </c>
      <c r="F8475" s="1" t="s">
        <v>8485</v>
      </c>
      <c r="G8475" s="1">
        <v>0.00875487496401</v>
      </c>
    </row>
    <row r="8476" ht="15.75" customHeight="1">
      <c r="A8476" s="1" t="str">
        <f t="shared" si="718"/>
        <v>MRPL34</v>
      </c>
      <c r="B8476" s="1" t="s">
        <v>277</v>
      </c>
      <c r="C8476" s="1">
        <v>1.741395E7</v>
      </c>
      <c r="D8476" s="1" t="s">
        <v>14</v>
      </c>
      <c r="E8476" s="1">
        <v>24.0</v>
      </c>
      <c r="F8476" s="1" t="s">
        <v>8486</v>
      </c>
      <c r="G8476" s="1">
        <v>0.0250047110114</v>
      </c>
    </row>
    <row r="8477" ht="15.75" customHeight="1">
      <c r="A8477" s="1" t="str">
        <f t="shared" si="718"/>
        <v>MRPL34</v>
      </c>
      <c r="B8477" s="1" t="s">
        <v>277</v>
      </c>
      <c r="C8477" s="1">
        <v>1.7416466E7</v>
      </c>
      <c r="D8477" s="1" t="s">
        <v>14</v>
      </c>
      <c r="E8477" s="1">
        <v>24.0</v>
      </c>
      <c r="F8477" s="1" t="s">
        <v>8487</v>
      </c>
      <c r="G8477" s="1">
        <v>-0.0246757172324</v>
      </c>
    </row>
    <row r="8478" ht="15.75" customHeight="1">
      <c r="A8478" s="1" t="str">
        <f t="shared" si="718"/>
        <v>MRPL34</v>
      </c>
      <c r="B8478" s="1" t="s">
        <v>277</v>
      </c>
      <c r="C8478" s="1">
        <v>1.7416678E7</v>
      </c>
      <c r="D8478" s="1" t="s">
        <v>14</v>
      </c>
      <c r="E8478" s="1">
        <v>24.0</v>
      </c>
      <c r="F8478" s="1" t="s">
        <v>8488</v>
      </c>
      <c r="G8478" s="1">
        <v>1.10709167309</v>
      </c>
    </row>
    <row r="8479" ht="15.75" customHeight="1">
      <c r="A8479" s="1" t="str">
        <f t="shared" si="718"/>
        <v>MRPL34</v>
      </c>
      <c r="B8479" s="1" t="s">
        <v>277</v>
      </c>
      <c r="C8479" s="1">
        <v>1.7416729E7</v>
      </c>
      <c r="D8479" s="1" t="s">
        <v>14</v>
      </c>
      <c r="E8479" s="1">
        <v>23.0</v>
      </c>
      <c r="F8479" s="1" t="s">
        <v>8489</v>
      </c>
      <c r="G8479" s="1">
        <v>0.789496013033</v>
      </c>
    </row>
    <row r="8480" ht="15.75" customHeight="1">
      <c r="A8480" s="1" t="str">
        <f t="shared" si="718"/>
        <v>MRPL34</v>
      </c>
      <c r="B8480" s="1" t="s">
        <v>277</v>
      </c>
      <c r="C8480" s="1">
        <v>1.7416758E7</v>
      </c>
      <c r="D8480" s="1" t="s">
        <v>14</v>
      </c>
      <c r="E8480" s="1">
        <v>23.0</v>
      </c>
      <c r="F8480" s="1" t="s">
        <v>8490</v>
      </c>
      <c r="G8480" s="1">
        <v>-0.00562317875791</v>
      </c>
    </row>
    <row r="8481" ht="15.75" customHeight="1">
      <c r="A8481" s="1" t="str">
        <f t="shared" si="718"/>
        <v>MRPL34</v>
      </c>
      <c r="B8481" s="1" t="s">
        <v>277</v>
      </c>
      <c r="C8481" s="1">
        <v>1.7416516E7</v>
      </c>
      <c r="D8481" s="1" t="s">
        <v>8</v>
      </c>
      <c r="E8481" s="1">
        <v>22.0</v>
      </c>
      <c r="F8481" s="1" t="s">
        <v>8491</v>
      </c>
      <c r="G8481" s="1">
        <v>0.0196556501562</v>
      </c>
    </row>
    <row r="8482" ht="15.75" customHeight="1">
      <c r="A8482" s="1" t="str">
        <f t="shared" si="718"/>
        <v>MRPL34</v>
      </c>
      <c r="B8482" s="1" t="s">
        <v>277</v>
      </c>
      <c r="C8482" s="1">
        <v>1.7416476E7</v>
      </c>
      <c r="D8482" s="1" t="s">
        <v>8</v>
      </c>
      <c r="E8482" s="1">
        <v>24.0</v>
      </c>
      <c r="F8482" s="1" t="s">
        <v>8492</v>
      </c>
      <c r="G8482" s="1">
        <v>0.0177850238222</v>
      </c>
    </row>
    <row r="8483" ht="15.75" customHeight="1">
      <c r="A8483" s="1" t="str">
        <f t="shared" si="718"/>
        <v>MRPL34</v>
      </c>
      <c r="B8483" s="1" t="s">
        <v>277</v>
      </c>
      <c r="C8483" s="1">
        <v>1.7413714E7</v>
      </c>
      <c r="D8483" s="1" t="s">
        <v>8</v>
      </c>
      <c r="E8483" s="1">
        <v>22.0</v>
      </c>
      <c r="F8483" s="1" t="s">
        <v>8493</v>
      </c>
      <c r="G8483" s="1">
        <v>0.112546652202</v>
      </c>
    </row>
    <row r="8484" ht="15.75" customHeight="1">
      <c r="A8484" s="1" t="str">
        <f t="shared" si="718"/>
        <v>MRPL34</v>
      </c>
      <c r="B8484" s="1" t="s">
        <v>277</v>
      </c>
      <c r="C8484" s="1">
        <v>1.7413896E7</v>
      </c>
      <c r="D8484" s="1" t="s">
        <v>8</v>
      </c>
      <c r="E8484" s="1">
        <v>22.0</v>
      </c>
      <c r="F8484" s="1" t="s">
        <v>8494</v>
      </c>
      <c r="G8484" s="1">
        <v>0.0403269041088</v>
      </c>
    </row>
    <row r="8485" ht="15.75" customHeight="1">
      <c r="A8485" s="1" t="str">
        <f t="shared" si="718"/>
        <v>MRPL34</v>
      </c>
      <c r="B8485" s="1" t="s">
        <v>277</v>
      </c>
      <c r="C8485" s="1">
        <v>1.7413753E7</v>
      </c>
      <c r="D8485" s="1" t="s">
        <v>8</v>
      </c>
      <c r="E8485" s="1">
        <v>24.0</v>
      </c>
      <c r="F8485" s="1" t="s">
        <v>8495</v>
      </c>
      <c r="G8485" s="1">
        <v>-0.0131753821291</v>
      </c>
    </row>
    <row r="8486" ht="15.75" customHeight="1">
      <c r="A8486" s="1" t="str">
        <f t="shared" si="718"/>
        <v>MRPL34</v>
      </c>
      <c r="B8486" s="1" t="s">
        <v>277</v>
      </c>
      <c r="C8486" s="1">
        <v>1.7413649E7</v>
      </c>
      <c r="D8486" s="1" t="s">
        <v>8</v>
      </c>
      <c r="E8486" s="1">
        <v>24.0</v>
      </c>
      <c r="F8486" s="1" t="s">
        <v>8496</v>
      </c>
      <c r="G8486" s="1">
        <v>-0.00113418631486</v>
      </c>
    </row>
    <row r="8487" ht="15.75" customHeight="1">
      <c r="A8487" s="1" t="str">
        <f t="shared" si="718"/>
        <v>MRPL34</v>
      </c>
      <c r="B8487" s="1" t="s">
        <v>277</v>
      </c>
      <c r="C8487" s="1">
        <v>1.7403567E7</v>
      </c>
      <c r="D8487" s="1" t="s">
        <v>8</v>
      </c>
      <c r="E8487" s="1">
        <v>23.0</v>
      </c>
      <c r="F8487" s="1" t="s">
        <v>8497</v>
      </c>
      <c r="G8487" s="1">
        <v>-0.0143962817517</v>
      </c>
    </row>
    <row r="8488" ht="15.75" customHeight="1">
      <c r="A8488" s="1" t="str">
        <f t="shared" si="718"/>
        <v>MRPL34</v>
      </c>
      <c r="B8488" s="1" t="s">
        <v>277</v>
      </c>
      <c r="C8488" s="1">
        <v>1.7403513E7</v>
      </c>
      <c r="D8488" s="1" t="s">
        <v>8</v>
      </c>
      <c r="E8488" s="1">
        <v>24.0</v>
      </c>
      <c r="F8488" s="1" t="s">
        <v>8498</v>
      </c>
      <c r="G8488" s="1">
        <v>-0.019434276004</v>
      </c>
    </row>
    <row r="8489" ht="15.75" customHeight="1">
      <c r="A8489" s="1" t="str">
        <f t="shared" si="718"/>
        <v>MRPL34</v>
      </c>
      <c r="B8489" s="1" t="s">
        <v>277</v>
      </c>
      <c r="C8489" s="1">
        <v>1.74034E7</v>
      </c>
      <c r="D8489" s="1" t="s">
        <v>8</v>
      </c>
      <c r="E8489" s="1">
        <v>24.0</v>
      </c>
      <c r="F8489" s="1" t="s">
        <v>8499</v>
      </c>
      <c r="G8489" s="1">
        <v>-9.3364064859E-4</v>
      </c>
    </row>
    <row r="8490" ht="15.75" customHeight="1">
      <c r="A8490" s="1" t="str">
        <f t="shared" si="718"/>
        <v>MRPL34</v>
      </c>
      <c r="B8490" s="1" t="s">
        <v>277</v>
      </c>
      <c r="C8490" s="1">
        <v>1.7413945E7</v>
      </c>
      <c r="D8490" s="1" t="s">
        <v>8</v>
      </c>
      <c r="E8490" s="1">
        <v>24.0</v>
      </c>
      <c r="F8490" s="1" t="s">
        <v>8500</v>
      </c>
      <c r="G8490" s="1">
        <v>0.0402047559854</v>
      </c>
    </row>
    <row r="8491" ht="15.75" customHeight="1">
      <c r="A8491" s="1" t="str">
        <f t="shared" ref="A8491:A8501" si="719">"MRPL35"</f>
        <v>MRPL35</v>
      </c>
      <c r="B8491" s="1" t="s">
        <v>256</v>
      </c>
      <c r="C8491" s="1">
        <v>8.6426595E7</v>
      </c>
      <c r="D8491" s="1" t="s">
        <v>8</v>
      </c>
      <c r="E8491" s="1">
        <v>23.0</v>
      </c>
      <c r="F8491" s="1" t="s">
        <v>8501</v>
      </c>
      <c r="G8491" s="1">
        <v>1.14239984834</v>
      </c>
    </row>
    <row r="8492" ht="15.75" customHeight="1">
      <c r="A8492" s="1" t="str">
        <f t="shared" si="719"/>
        <v>MRPL35</v>
      </c>
      <c r="B8492" s="1" t="s">
        <v>256</v>
      </c>
      <c r="C8492" s="1">
        <v>8.6426534E7</v>
      </c>
      <c r="D8492" s="1" t="s">
        <v>8</v>
      </c>
      <c r="E8492" s="1">
        <v>27.0</v>
      </c>
      <c r="F8492" s="1" t="s">
        <v>8502</v>
      </c>
      <c r="G8492" s="1">
        <v>0.0654637749143</v>
      </c>
    </row>
    <row r="8493" ht="15.75" customHeight="1">
      <c r="A8493" s="1" t="str">
        <f t="shared" si="719"/>
        <v>MRPL35</v>
      </c>
      <c r="B8493" s="1" t="s">
        <v>256</v>
      </c>
      <c r="C8493" s="1">
        <v>8.6426723E7</v>
      </c>
      <c r="D8493" s="1" t="s">
        <v>14</v>
      </c>
      <c r="E8493" s="1">
        <v>24.0</v>
      </c>
      <c r="F8493" s="1" t="s">
        <v>8503</v>
      </c>
      <c r="G8493" s="1">
        <v>0.42957036997</v>
      </c>
    </row>
    <row r="8494" ht="15.75" customHeight="1">
      <c r="A8494" s="1" t="str">
        <f t="shared" si="719"/>
        <v>MRPL35</v>
      </c>
      <c r="B8494" s="1" t="s">
        <v>256</v>
      </c>
      <c r="C8494" s="1">
        <v>8.6426776E7</v>
      </c>
      <c r="D8494" s="1" t="s">
        <v>14</v>
      </c>
      <c r="E8494" s="1">
        <v>24.0</v>
      </c>
      <c r="F8494" s="1" t="s">
        <v>8504</v>
      </c>
      <c r="G8494" s="1">
        <v>-0.0223421964926</v>
      </c>
    </row>
    <row r="8495" ht="15.75" customHeight="1">
      <c r="A8495" s="1" t="str">
        <f t="shared" si="719"/>
        <v>MRPL35</v>
      </c>
      <c r="B8495" s="1" t="s">
        <v>256</v>
      </c>
      <c r="C8495" s="1">
        <v>8.6426735E7</v>
      </c>
      <c r="D8495" s="1" t="s">
        <v>14</v>
      </c>
      <c r="E8495" s="1">
        <v>23.0</v>
      </c>
      <c r="F8495" s="1" t="s">
        <v>8505</v>
      </c>
      <c r="G8495" s="1">
        <v>0.186578835166</v>
      </c>
    </row>
    <row r="8496" ht="15.75" customHeight="1">
      <c r="A8496" s="1" t="str">
        <f t="shared" si="719"/>
        <v>MRPL35</v>
      </c>
      <c r="B8496" s="1" t="s">
        <v>256</v>
      </c>
      <c r="C8496" s="1">
        <v>8.6426722E7</v>
      </c>
      <c r="D8496" s="1" t="s">
        <v>14</v>
      </c>
      <c r="E8496" s="1">
        <v>23.0</v>
      </c>
      <c r="F8496" s="1" t="s">
        <v>8506</v>
      </c>
      <c r="G8496" s="1">
        <v>0.166415803722</v>
      </c>
    </row>
    <row r="8497" ht="15.75" customHeight="1">
      <c r="A8497" s="1" t="str">
        <f t="shared" si="719"/>
        <v>MRPL35</v>
      </c>
      <c r="B8497" s="1" t="s">
        <v>256</v>
      </c>
      <c r="C8497" s="1">
        <v>8.6426707E7</v>
      </c>
      <c r="D8497" s="1" t="s">
        <v>14</v>
      </c>
      <c r="E8497" s="1">
        <v>27.0</v>
      </c>
      <c r="F8497" s="1" t="s">
        <v>8507</v>
      </c>
      <c r="G8497" s="1">
        <v>0.0212183368829</v>
      </c>
    </row>
    <row r="8498" ht="15.75" customHeight="1">
      <c r="A8498" s="1" t="str">
        <f t="shared" si="719"/>
        <v>MRPL35</v>
      </c>
      <c r="B8498" s="1" t="s">
        <v>256</v>
      </c>
      <c r="C8498" s="1">
        <v>8.6426591E7</v>
      </c>
      <c r="D8498" s="1" t="s">
        <v>14</v>
      </c>
      <c r="E8498" s="1">
        <v>27.0</v>
      </c>
      <c r="F8498" s="1" t="s">
        <v>8508</v>
      </c>
      <c r="G8498" s="1">
        <v>0.261847250579</v>
      </c>
    </row>
    <row r="8499" ht="15.75" customHeight="1">
      <c r="A8499" s="1" t="str">
        <f t="shared" si="719"/>
        <v>MRPL35</v>
      </c>
      <c r="B8499" s="1" t="s">
        <v>256</v>
      </c>
      <c r="C8499" s="1">
        <v>8.6426663E7</v>
      </c>
      <c r="D8499" s="1" t="s">
        <v>14</v>
      </c>
      <c r="E8499" s="1">
        <v>24.0</v>
      </c>
      <c r="F8499" s="1" t="s">
        <v>8509</v>
      </c>
      <c r="G8499" s="1">
        <v>0.882677866014</v>
      </c>
    </row>
    <row r="8500" ht="15.75" customHeight="1">
      <c r="A8500" s="1" t="str">
        <f t="shared" si="719"/>
        <v>MRPL35</v>
      </c>
      <c r="B8500" s="1" t="s">
        <v>256</v>
      </c>
      <c r="C8500" s="1">
        <v>8.6426754E7</v>
      </c>
      <c r="D8500" s="1" t="s">
        <v>14</v>
      </c>
      <c r="E8500" s="1">
        <v>25.0</v>
      </c>
      <c r="F8500" s="1" t="s">
        <v>8510</v>
      </c>
      <c r="G8500" s="1">
        <v>0.125830026618</v>
      </c>
    </row>
    <row r="8501" ht="15.75" customHeight="1">
      <c r="A8501" s="1" t="str">
        <f t="shared" si="719"/>
        <v>MRPL35</v>
      </c>
      <c r="B8501" s="1" t="s">
        <v>256</v>
      </c>
      <c r="C8501" s="1">
        <v>8.6426616E7</v>
      </c>
      <c r="D8501" s="1" t="s">
        <v>14</v>
      </c>
      <c r="E8501" s="1">
        <v>26.0</v>
      </c>
      <c r="F8501" s="1" t="s">
        <v>8511</v>
      </c>
      <c r="G8501" s="1">
        <v>0.974922285648</v>
      </c>
    </row>
    <row r="8502" ht="15.75" customHeight="1">
      <c r="A8502" s="1" t="str">
        <f t="shared" ref="A8502:A8521" si="720">"MRPL36"</f>
        <v>MRPL36</v>
      </c>
      <c r="B8502" s="1" t="s">
        <v>987</v>
      </c>
      <c r="C8502" s="1">
        <v>1801223.0</v>
      </c>
      <c r="D8502" s="1" t="s">
        <v>8</v>
      </c>
      <c r="E8502" s="1">
        <v>24.0</v>
      </c>
      <c r="F8502" s="1" t="s">
        <v>8512</v>
      </c>
      <c r="G8502" s="1">
        <v>0.0157538035895</v>
      </c>
    </row>
    <row r="8503" ht="15.75" customHeight="1">
      <c r="A8503" s="1" t="str">
        <f t="shared" si="720"/>
        <v>MRPL36</v>
      </c>
      <c r="B8503" s="1" t="s">
        <v>987</v>
      </c>
      <c r="C8503" s="1">
        <v>1801212.0</v>
      </c>
      <c r="D8503" s="1" t="s">
        <v>8</v>
      </c>
      <c r="E8503" s="1">
        <v>25.0</v>
      </c>
      <c r="F8503" s="1" t="s">
        <v>8513</v>
      </c>
      <c r="G8503" s="1">
        <v>0.00195539531081</v>
      </c>
    </row>
    <row r="8504" ht="15.75" customHeight="1">
      <c r="A8504" s="1" t="str">
        <f t="shared" si="720"/>
        <v>MRPL36</v>
      </c>
      <c r="B8504" s="1" t="s">
        <v>987</v>
      </c>
      <c r="C8504" s="1">
        <v>1801200.0</v>
      </c>
      <c r="D8504" s="1" t="s">
        <v>8</v>
      </c>
      <c r="E8504" s="1">
        <v>24.0</v>
      </c>
      <c r="F8504" s="1" t="s">
        <v>8514</v>
      </c>
      <c r="G8504" s="1">
        <v>0.0173955909188</v>
      </c>
    </row>
    <row r="8505" ht="15.75" customHeight="1">
      <c r="A8505" s="1" t="str">
        <f t="shared" si="720"/>
        <v>MRPL36</v>
      </c>
      <c r="B8505" s="1" t="s">
        <v>987</v>
      </c>
      <c r="C8505" s="1">
        <v>1801373.0</v>
      </c>
      <c r="D8505" s="1" t="s">
        <v>8</v>
      </c>
      <c r="E8505" s="1">
        <v>24.0</v>
      </c>
      <c r="F8505" s="1" t="s">
        <v>8515</v>
      </c>
      <c r="G8505" s="1">
        <v>0.0142113969049</v>
      </c>
    </row>
    <row r="8506" ht="15.75" customHeight="1">
      <c r="A8506" s="1" t="str">
        <f t="shared" si="720"/>
        <v>MRPL36</v>
      </c>
      <c r="B8506" s="1" t="s">
        <v>987</v>
      </c>
      <c r="C8506" s="1">
        <v>1799935.0</v>
      </c>
      <c r="D8506" s="1" t="s">
        <v>8</v>
      </c>
      <c r="E8506" s="1">
        <v>23.0</v>
      </c>
      <c r="F8506" s="1" t="s">
        <v>8516</v>
      </c>
      <c r="G8506" s="1">
        <v>0.0177592760865</v>
      </c>
    </row>
    <row r="8507" ht="15.75" customHeight="1">
      <c r="A8507" s="1" t="str">
        <f t="shared" si="720"/>
        <v>MRPL36</v>
      </c>
      <c r="B8507" s="1" t="s">
        <v>987</v>
      </c>
      <c r="C8507" s="1">
        <v>1801457.0</v>
      </c>
      <c r="D8507" s="1" t="s">
        <v>14</v>
      </c>
      <c r="E8507" s="1">
        <v>24.0</v>
      </c>
      <c r="F8507" s="1" t="s">
        <v>8517</v>
      </c>
      <c r="G8507" s="1">
        <v>0.00846979477051</v>
      </c>
    </row>
    <row r="8508" ht="15.75" customHeight="1">
      <c r="A8508" s="1" t="str">
        <f t="shared" si="720"/>
        <v>MRPL36</v>
      </c>
      <c r="B8508" s="1" t="s">
        <v>987</v>
      </c>
      <c r="C8508" s="1">
        <v>1801267.0</v>
      </c>
      <c r="D8508" s="1" t="s">
        <v>14</v>
      </c>
      <c r="E8508" s="1">
        <v>23.0</v>
      </c>
      <c r="F8508" s="1" t="s">
        <v>8518</v>
      </c>
      <c r="G8508" s="1">
        <v>-0.020999337246</v>
      </c>
    </row>
    <row r="8509" ht="15.75" customHeight="1">
      <c r="A8509" s="1" t="str">
        <f t="shared" si="720"/>
        <v>MRPL36</v>
      </c>
      <c r="B8509" s="1" t="s">
        <v>987</v>
      </c>
      <c r="C8509" s="1">
        <v>1801210.0</v>
      </c>
      <c r="D8509" s="1" t="s">
        <v>14</v>
      </c>
      <c r="E8509" s="1">
        <v>26.0</v>
      </c>
      <c r="F8509" s="1" t="s">
        <v>8519</v>
      </c>
      <c r="G8509" s="1">
        <v>-0.0364077878821</v>
      </c>
    </row>
    <row r="8510" ht="15.75" customHeight="1">
      <c r="A8510" s="1" t="str">
        <f t="shared" si="720"/>
        <v>MRPL36</v>
      </c>
      <c r="B8510" s="1" t="s">
        <v>987</v>
      </c>
      <c r="C8510" s="1">
        <v>1799908.0</v>
      </c>
      <c r="D8510" s="1" t="s">
        <v>14</v>
      </c>
      <c r="E8510" s="1">
        <v>23.0</v>
      </c>
      <c r="F8510" s="1" t="s">
        <v>8520</v>
      </c>
      <c r="G8510" s="1">
        <v>1.1543405339</v>
      </c>
    </row>
    <row r="8511" ht="15.75" customHeight="1">
      <c r="A8511" s="1" t="str">
        <f t="shared" si="720"/>
        <v>MRPL36</v>
      </c>
      <c r="B8511" s="1" t="s">
        <v>987</v>
      </c>
      <c r="C8511" s="1">
        <v>1799828.0</v>
      </c>
      <c r="D8511" s="1" t="s">
        <v>14</v>
      </c>
      <c r="E8511" s="1">
        <v>24.0</v>
      </c>
      <c r="F8511" s="1" t="s">
        <v>8521</v>
      </c>
      <c r="G8511" s="1">
        <v>0.398054721935</v>
      </c>
    </row>
    <row r="8512" ht="15.75" customHeight="1">
      <c r="A8512" s="1" t="str">
        <f t="shared" si="720"/>
        <v>MRPL36</v>
      </c>
      <c r="B8512" s="1" t="s">
        <v>987</v>
      </c>
      <c r="C8512" s="1">
        <v>1801423.0</v>
      </c>
      <c r="D8512" s="1" t="s">
        <v>8</v>
      </c>
      <c r="E8512" s="1">
        <v>24.0</v>
      </c>
      <c r="F8512" s="1" t="s">
        <v>8522</v>
      </c>
      <c r="G8512" s="1">
        <v>-0.13918602709</v>
      </c>
    </row>
    <row r="8513" ht="15.75" customHeight="1">
      <c r="A8513" s="1" t="str">
        <f t="shared" si="720"/>
        <v>MRPL36</v>
      </c>
      <c r="B8513" s="1" t="s">
        <v>987</v>
      </c>
      <c r="C8513" s="1">
        <v>1801400.0</v>
      </c>
      <c r="D8513" s="1" t="s">
        <v>8</v>
      </c>
      <c r="E8513" s="1">
        <v>25.0</v>
      </c>
      <c r="F8513" s="1" t="s">
        <v>8523</v>
      </c>
      <c r="G8513" s="1">
        <v>0.0906545684597</v>
      </c>
    </row>
    <row r="8514" ht="15.75" customHeight="1">
      <c r="A8514" s="1" t="str">
        <f t="shared" si="720"/>
        <v>MRPL36</v>
      </c>
      <c r="B8514" s="1" t="s">
        <v>987</v>
      </c>
      <c r="C8514" s="1">
        <v>1801255.0</v>
      </c>
      <c r="D8514" s="1" t="s">
        <v>8</v>
      </c>
      <c r="E8514" s="1">
        <v>23.0</v>
      </c>
      <c r="F8514" s="1" t="s">
        <v>8524</v>
      </c>
      <c r="G8514" s="1">
        <v>0.0783849580166</v>
      </c>
    </row>
    <row r="8515" ht="15.75" customHeight="1">
      <c r="A8515" s="1" t="str">
        <f t="shared" si="720"/>
        <v>MRPL36</v>
      </c>
      <c r="B8515" s="1" t="s">
        <v>987</v>
      </c>
      <c r="C8515" s="1">
        <v>1799899.0</v>
      </c>
      <c r="D8515" s="1" t="s">
        <v>8</v>
      </c>
      <c r="E8515" s="1">
        <v>24.0</v>
      </c>
      <c r="F8515" s="1" t="s">
        <v>8525</v>
      </c>
      <c r="G8515" s="1">
        <v>1.0447158123</v>
      </c>
    </row>
    <row r="8516" ht="15.75" customHeight="1">
      <c r="A8516" s="1" t="str">
        <f t="shared" si="720"/>
        <v>MRPL36</v>
      </c>
      <c r="B8516" s="1" t="s">
        <v>987</v>
      </c>
      <c r="C8516" s="1">
        <v>1799878.0</v>
      </c>
      <c r="D8516" s="1" t="s">
        <v>8</v>
      </c>
      <c r="E8516" s="1">
        <v>23.0</v>
      </c>
      <c r="F8516" s="1" t="s">
        <v>8526</v>
      </c>
      <c r="G8516" s="1">
        <v>0.579303902456</v>
      </c>
    </row>
    <row r="8517" ht="15.75" customHeight="1">
      <c r="A8517" s="1" t="str">
        <f t="shared" si="720"/>
        <v>MRPL36</v>
      </c>
      <c r="B8517" s="1" t="s">
        <v>987</v>
      </c>
      <c r="C8517" s="1">
        <v>1799854.0</v>
      </c>
      <c r="D8517" s="1" t="s">
        <v>8</v>
      </c>
      <c r="E8517" s="1">
        <v>23.0</v>
      </c>
      <c r="F8517" s="1" t="s">
        <v>8527</v>
      </c>
      <c r="G8517" s="1">
        <v>0.0218666822454</v>
      </c>
    </row>
    <row r="8518" ht="15.75" customHeight="1">
      <c r="A8518" s="1" t="str">
        <f t="shared" si="720"/>
        <v>MRPL36</v>
      </c>
      <c r="B8518" s="1" t="s">
        <v>987</v>
      </c>
      <c r="C8518" s="1">
        <v>1799775.0</v>
      </c>
      <c r="D8518" s="1" t="s">
        <v>8</v>
      </c>
      <c r="E8518" s="1">
        <v>23.0</v>
      </c>
      <c r="F8518" s="1" t="s">
        <v>8528</v>
      </c>
      <c r="G8518" s="1">
        <v>-8.54360018985E-4</v>
      </c>
    </row>
    <row r="8519" ht="15.75" customHeight="1">
      <c r="A8519" s="1" t="str">
        <f t="shared" si="720"/>
        <v>MRPL36</v>
      </c>
      <c r="B8519" s="1" t="s">
        <v>987</v>
      </c>
      <c r="C8519" s="1">
        <v>1799751.0</v>
      </c>
      <c r="D8519" s="1" t="s">
        <v>8</v>
      </c>
      <c r="E8519" s="1">
        <v>24.0</v>
      </c>
      <c r="F8519" s="1" t="s">
        <v>8529</v>
      </c>
      <c r="G8519" s="1">
        <v>0.757800773463</v>
      </c>
    </row>
    <row r="8520" ht="15.75" customHeight="1">
      <c r="A8520" s="1" t="str">
        <f t="shared" si="720"/>
        <v>MRPL36</v>
      </c>
      <c r="B8520" s="1" t="s">
        <v>987</v>
      </c>
      <c r="C8520" s="1">
        <v>1799740.0</v>
      </c>
      <c r="D8520" s="1" t="s">
        <v>8</v>
      </c>
      <c r="E8520" s="1">
        <v>24.0</v>
      </c>
      <c r="F8520" s="1" t="s">
        <v>8530</v>
      </c>
      <c r="G8520" s="1">
        <v>0.800943653804</v>
      </c>
    </row>
    <row r="8521" ht="15.75" customHeight="1">
      <c r="A8521" s="1" t="str">
        <f t="shared" si="720"/>
        <v>MRPL36</v>
      </c>
      <c r="B8521" s="1" t="s">
        <v>987</v>
      </c>
      <c r="C8521" s="1">
        <v>1799718.0</v>
      </c>
      <c r="D8521" s="1" t="s">
        <v>8</v>
      </c>
      <c r="E8521" s="1">
        <v>24.0</v>
      </c>
      <c r="F8521" s="1" t="s">
        <v>8531</v>
      </c>
      <c r="G8521" s="1">
        <v>0.250697124732</v>
      </c>
    </row>
    <row r="8522" ht="15.75" customHeight="1">
      <c r="A8522" s="1" t="str">
        <f t="shared" ref="A8522:A8531" si="721">"MRPL37"</f>
        <v>MRPL37</v>
      </c>
      <c r="B8522" s="1" t="s">
        <v>108</v>
      </c>
      <c r="C8522" s="1">
        <v>5.4666122E7</v>
      </c>
      <c r="D8522" s="1" t="s">
        <v>14</v>
      </c>
      <c r="E8522" s="1">
        <v>24.0</v>
      </c>
      <c r="F8522" s="1" t="s">
        <v>8532</v>
      </c>
      <c r="G8522" s="1">
        <v>0.0975479149495</v>
      </c>
    </row>
    <row r="8523" ht="15.75" customHeight="1">
      <c r="A8523" s="1" t="str">
        <f t="shared" si="721"/>
        <v>MRPL37</v>
      </c>
      <c r="B8523" s="1" t="s">
        <v>108</v>
      </c>
      <c r="C8523" s="1">
        <v>5.4666039E7</v>
      </c>
      <c r="D8523" s="1" t="s">
        <v>14</v>
      </c>
      <c r="E8523" s="1">
        <v>24.0</v>
      </c>
      <c r="F8523" s="1" t="s">
        <v>8533</v>
      </c>
      <c r="G8523" s="1">
        <v>0.189288046115</v>
      </c>
    </row>
    <row r="8524" ht="15.75" customHeight="1">
      <c r="A8524" s="1" t="str">
        <f t="shared" si="721"/>
        <v>MRPL37</v>
      </c>
      <c r="B8524" s="1" t="s">
        <v>108</v>
      </c>
      <c r="C8524" s="1">
        <v>5.4666016E7</v>
      </c>
      <c r="D8524" s="1" t="s">
        <v>14</v>
      </c>
      <c r="E8524" s="1">
        <v>24.0</v>
      </c>
      <c r="F8524" s="1" t="s">
        <v>8534</v>
      </c>
      <c r="G8524" s="1">
        <v>0.0778121976471</v>
      </c>
    </row>
    <row r="8525" ht="15.75" customHeight="1">
      <c r="A8525" s="1" t="str">
        <f t="shared" si="721"/>
        <v>MRPL37</v>
      </c>
      <c r="B8525" s="1" t="s">
        <v>108</v>
      </c>
      <c r="C8525" s="1">
        <v>5.4665946E7</v>
      </c>
      <c r="D8525" s="1" t="s">
        <v>14</v>
      </c>
      <c r="E8525" s="1">
        <v>22.0</v>
      </c>
      <c r="F8525" s="1" t="s">
        <v>8535</v>
      </c>
      <c r="G8525" s="1">
        <v>0.27918291305</v>
      </c>
    </row>
    <row r="8526" ht="15.75" customHeight="1">
      <c r="A8526" s="1" t="str">
        <f t="shared" si="721"/>
        <v>MRPL37</v>
      </c>
      <c r="B8526" s="1" t="s">
        <v>108</v>
      </c>
      <c r="C8526" s="1">
        <v>5.4665942E7</v>
      </c>
      <c r="D8526" s="1" t="s">
        <v>14</v>
      </c>
      <c r="E8526" s="1">
        <v>24.0</v>
      </c>
      <c r="F8526" s="1" t="s">
        <v>8536</v>
      </c>
      <c r="G8526" s="1">
        <v>0.510911637281</v>
      </c>
    </row>
    <row r="8527" ht="15.75" customHeight="1">
      <c r="A8527" s="1" t="str">
        <f t="shared" si="721"/>
        <v>MRPL37</v>
      </c>
      <c r="B8527" s="1" t="s">
        <v>108</v>
      </c>
      <c r="C8527" s="1">
        <v>5.4665902E7</v>
      </c>
      <c r="D8527" s="1" t="s">
        <v>14</v>
      </c>
      <c r="E8527" s="1">
        <v>23.0</v>
      </c>
      <c r="F8527" s="1" t="s">
        <v>8537</v>
      </c>
      <c r="G8527" s="1">
        <v>1.43291460226</v>
      </c>
    </row>
    <row r="8528" ht="15.75" customHeight="1">
      <c r="A8528" s="1" t="str">
        <f t="shared" si="721"/>
        <v>MRPL37</v>
      </c>
      <c r="B8528" s="1" t="s">
        <v>108</v>
      </c>
      <c r="C8528" s="1">
        <v>5.4665877E7</v>
      </c>
      <c r="D8528" s="1" t="s">
        <v>14</v>
      </c>
      <c r="E8528" s="1">
        <v>22.0</v>
      </c>
      <c r="F8528" s="1" t="s">
        <v>8538</v>
      </c>
      <c r="G8528" s="1">
        <v>0.762936402322</v>
      </c>
    </row>
    <row r="8529" ht="15.75" customHeight="1">
      <c r="A8529" s="1" t="str">
        <f t="shared" si="721"/>
        <v>MRPL37</v>
      </c>
      <c r="B8529" s="1" t="s">
        <v>108</v>
      </c>
      <c r="C8529" s="1">
        <v>5.4666091E7</v>
      </c>
      <c r="D8529" s="1" t="s">
        <v>8</v>
      </c>
      <c r="E8529" s="1">
        <v>23.0</v>
      </c>
      <c r="F8529" s="1" t="s">
        <v>8539</v>
      </c>
      <c r="G8529" s="1">
        <v>0.804148995419</v>
      </c>
    </row>
    <row r="8530" ht="15.75" customHeight="1">
      <c r="A8530" s="1" t="str">
        <f t="shared" si="721"/>
        <v>MRPL37</v>
      </c>
      <c r="B8530" s="1" t="s">
        <v>108</v>
      </c>
      <c r="C8530" s="1">
        <v>5.4666049E7</v>
      </c>
      <c r="D8530" s="1" t="s">
        <v>8</v>
      </c>
      <c r="E8530" s="1">
        <v>23.0</v>
      </c>
      <c r="F8530" s="1" t="s">
        <v>8540</v>
      </c>
      <c r="G8530" s="1">
        <v>0.759615251308</v>
      </c>
    </row>
    <row r="8531" ht="15.75" customHeight="1">
      <c r="A8531" s="1" t="str">
        <f t="shared" si="721"/>
        <v>MRPL37</v>
      </c>
      <c r="B8531" s="1" t="s">
        <v>108</v>
      </c>
      <c r="C8531" s="1">
        <v>5.4666025E7</v>
      </c>
      <c r="D8531" s="1" t="s">
        <v>8</v>
      </c>
      <c r="E8531" s="1">
        <v>24.0</v>
      </c>
      <c r="F8531" s="1" t="s">
        <v>8541</v>
      </c>
      <c r="G8531" s="1">
        <v>0.0915441175534</v>
      </c>
    </row>
    <row r="8532" ht="15.75" customHeight="1">
      <c r="A8532" s="1" t="str">
        <f t="shared" ref="A8532:A8539" si="722">"MRPL39"</f>
        <v>MRPL39</v>
      </c>
      <c r="B8532" s="1" t="s">
        <v>1807</v>
      </c>
      <c r="C8532" s="1">
        <v>2.6979834E7</v>
      </c>
      <c r="D8532" s="1" t="s">
        <v>8</v>
      </c>
      <c r="E8532" s="1">
        <v>22.0</v>
      </c>
      <c r="F8532" s="1" t="s">
        <v>8542</v>
      </c>
      <c r="G8532" s="1">
        <v>0.0438902916878</v>
      </c>
    </row>
    <row r="8533" ht="15.75" customHeight="1">
      <c r="A8533" s="1" t="str">
        <f t="shared" si="722"/>
        <v>MRPL39</v>
      </c>
      <c r="B8533" s="1" t="s">
        <v>1807</v>
      </c>
      <c r="C8533" s="1">
        <v>2.6979591E7</v>
      </c>
      <c r="D8533" s="1" t="s">
        <v>14</v>
      </c>
      <c r="E8533" s="1">
        <v>24.0</v>
      </c>
      <c r="F8533" s="1" t="s">
        <v>8543</v>
      </c>
      <c r="G8533" s="1">
        <v>1.13163626772</v>
      </c>
    </row>
    <row r="8534" ht="15.75" customHeight="1">
      <c r="A8534" s="1" t="str">
        <f t="shared" si="722"/>
        <v>MRPL39</v>
      </c>
      <c r="B8534" s="1" t="s">
        <v>1807</v>
      </c>
      <c r="C8534" s="1">
        <v>2.6979536E7</v>
      </c>
      <c r="D8534" s="1" t="s">
        <v>8</v>
      </c>
      <c r="E8534" s="1">
        <v>23.0</v>
      </c>
      <c r="F8534" s="1" t="s">
        <v>8544</v>
      </c>
      <c r="G8534" s="1">
        <v>0.12486884393</v>
      </c>
    </row>
    <row r="8535" ht="15.75" customHeight="1">
      <c r="A8535" s="1" t="str">
        <f t="shared" si="722"/>
        <v>MRPL39</v>
      </c>
      <c r="B8535" s="1" t="s">
        <v>1807</v>
      </c>
      <c r="C8535" s="1">
        <v>2.6979561E7</v>
      </c>
      <c r="D8535" s="1" t="s">
        <v>8</v>
      </c>
      <c r="E8535" s="1">
        <v>24.0</v>
      </c>
      <c r="F8535" s="1" t="s">
        <v>8545</v>
      </c>
      <c r="G8535" s="1">
        <v>0.373877239155</v>
      </c>
    </row>
    <row r="8536" ht="15.75" customHeight="1">
      <c r="A8536" s="1" t="str">
        <f t="shared" si="722"/>
        <v>MRPL39</v>
      </c>
      <c r="B8536" s="1" t="s">
        <v>1807</v>
      </c>
      <c r="C8536" s="1">
        <v>2.697958E7</v>
      </c>
      <c r="D8536" s="1" t="s">
        <v>8</v>
      </c>
      <c r="E8536" s="1">
        <v>24.0</v>
      </c>
      <c r="F8536" s="1" t="s">
        <v>8546</v>
      </c>
      <c r="G8536" s="1">
        <v>0.744545217172</v>
      </c>
    </row>
    <row r="8537" ht="15.75" customHeight="1">
      <c r="A8537" s="1" t="str">
        <f t="shared" si="722"/>
        <v>MRPL39</v>
      </c>
      <c r="B8537" s="1" t="s">
        <v>1807</v>
      </c>
      <c r="C8537" s="1">
        <v>2.697962E7</v>
      </c>
      <c r="D8537" s="1" t="s">
        <v>8</v>
      </c>
      <c r="E8537" s="1">
        <v>24.0</v>
      </c>
      <c r="F8537" s="1" t="s">
        <v>8547</v>
      </c>
      <c r="G8537" s="1">
        <v>0.00322464720928</v>
      </c>
    </row>
    <row r="8538" ht="15.75" customHeight="1">
      <c r="A8538" s="1" t="str">
        <f t="shared" si="722"/>
        <v>MRPL39</v>
      </c>
      <c r="B8538" s="1" t="s">
        <v>1807</v>
      </c>
      <c r="C8538" s="1">
        <v>2.6979667E7</v>
      </c>
      <c r="D8538" s="1" t="s">
        <v>8</v>
      </c>
      <c r="E8538" s="1">
        <v>22.0</v>
      </c>
      <c r="F8538" s="1" t="s">
        <v>8548</v>
      </c>
      <c r="G8538" s="1">
        <v>0.677895677027</v>
      </c>
    </row>
    <row r="8539" ht="15.75" customHeight="1">
      <c r="A8539" s="1" t="str">
        <f t="shared" si="722"/>
        <v>MRPL39</v>
      </c>
      <c r="B8539" s="1" t="s">
        <v>1807</v>
      </c>
      <c r="C8539" s="1">
        <v>2.6979783E7</v>
      </c>
      <c r="D8539" s="1" t="s">
        <v>8</v>
      </c>
      <c r="E8539" s="1">
        <v>23.0</v>
      </c>
      <c r="F8539" s="1" t="s">
        <v>8549</v>
      </c>
      <c r="G8539" s="1">
        <v>1.12381851511</v>
      </c>
    </row>
    <row r="8540" ht="15.75" customHeight="1">
      <c r="A8540" s="1" t="str">
        <f t="shared" ref="A8540:A8547" si="723">"MRPL42"</f>
        <v>MRPL42</v>
      </c>
      <c r="B8540" s="1" t="s">
        <v>379</v>
      </c>
      <c r="C8540" s="1">
        <v>9.3861234E7</v>
      </c>
      <c r="D8540" s="1" t="s">
        <v>8</v>
      </c>
      <c r="E8540" s="1">
        <v>24.0</v>
      </c>
      <c r="F8540" s="1" t="s">
        <v>8550</v>
      </c>
      <c r="G8540" s="1">
        <v>0.0409799028317</v>
      </c>
    </row>
    <row r="8541" ht="15.75" customHeight="1">
      <c r="A8541" s="1" t="str">
        <f t="shared" si="723"/>
        <v>MRPL42</v>
      </c>
      <c r="B8541" s="1" t="s">
        <v>379</v>
      </c>
      <c r="C8541" s="1">
        <v>9.3861341E7</v>
      </c>
      <c r="D8541" s="1" t="s">
        <v>8</v>
      </c>
      <c r="E8541" s="1">
        <v>23.0</v>
      </c>
      <c r="F8541" s="1" t="s">
        <v>8551</v>
      </c>
      <c r="G8541" s="1">
        <v>1.59419751568</v>
      </c>
    </row>
    <row r="8542" ht="15.75" customHeight="1">
      <c r="A8542" s="1" t="str">
        <f t="shared" si="723"/>
        <v>MRPL42</v>
      </c>
      <c r="B8542" s="1" t="s">
        <v>379</v>
      </c>
      <c r="C8542" s="1">
        <v>9.3861513E7</v>
      </c>
      <c r="D8542" s="1" t="s">
        <v>8</v>
      </c>
      <c r="E8542" s="1">
        <v>24.0</v>
      </c>
      <c r="F8542" s="1" t="s">
        <v>8552</v>
      </c>
      <c r="G8542" s="1">
        <v>1.07333242066</v>
      </c>
    </row>
    <row r="8543" ht="15.75" customHeight="1">
      <c r="A8543" s="1" t="str">
        <f t="shared" si="723"/>
        <v>MRPL42</v>
      </c>
      <c r="B8543" s="1" t="s">
        <v>379</v>
      </c>
      <c r="C8543" s="1">
        <v>9.3861282E7</v>
      </c>
      <c r="D8543" s="1" t="s">
        <v>14</v>
      </c>
      <c r="E8543" s="1">
        <v>24.0</v>
      </c>
      <c r="F8543" s="1" t="s">
        <v>8553</v>
      </c>
      <c r="G8543" s="1">
        <v>0.320600596071</v>
      </c>
    </row>
    <row r="8544" ht="15.75" customHeight="1">
      <c r="A8544" s="1" t="str">
        <f t="shared" si="723"/>
        <v>MRPL42</v>
      </c>
      <c r="B8544" s="1" t="s">
        <v>379</v>
      </c>
      <c r="C8544" s="1">
        <v>9.3861288E7</v>
      </c>
      <c r="D8544" s="1" t="s">
        <v>14</v>
      </c>
      <c r="E8544" s="1">
        <v>24.0</v>
      </c>
      <c r="F8544" s="1" t="s">
        <v>8554</v>
      </c>
      <c r="G8544" s="1">
        <v>0.188914586476</v>
      </c>
    </row>
    <row r="8545" ht="15.75" customHeight="1">
      <c r="A8545" s="1" t="str">
        <f t="shared" si="723"/>
        <v>MRPL42</v>
      </c>
      <c r="B8545" s="1" t="s">
        <v>379</v>
      </c>
      <c r="C8545" s="1">
        <v>9.3861314E7</v>
      </c>
      <c r="D8545" s="1" t="s">
        <v>14</v>
      </c>
      <c r="E8545" s="1">
        <v>23.0</v>
      </c>
      <c r="F8545" s="1" t="s">
        <v>8555</v>
      </c>
      <c r="G8545" s="1">
        <v>0.0228889347829</v>
      </c>
    </row>
    <row r="8546" ht="15.75" customHeight="1">
      <c r="A8546" s="1" t="str">
        <f t="shared" si="723"/>
        <v>MRPL42</v>
      </c>
      <c r="B8546" s="1" t="s">
        <v>379</v>
      </c>
      <c r="C8546" s="1">
        <v>9.3861378E7</v>
      </c>
      <c r="D8546" s="1" t="s">
        <v>14</v>
      </c>
      <c r="E8546" s="1">
        <v>24.0</v>
      </c>
      <c r="F8546" s="1" t="s">
        <v>8556</v>
      </c>
      <c r="G8546" s="1">
        <v>0.273685213597</v>
      </c>
    </row>
    <row r="8547" ht="15.75" customHeight="1">
      <c r="A8547" s="1" t="str">
        <f t="shared" si="723"/>
        <v>MRPL42</v>
      </c>
      <c r="B8547" s="1" t="s">
        <v>379</v>
      </c>
      <c r="C8547" s="1">
        <v>9.3861411E7</v>
      </c>
      <c r="D8547" s="1" t="s">
        <v>14</v>
      </c>
      <c r="E8547" s="1">
        <v>23.0</v>
      </c>
      <c r="F8547" s="1" t="s">
        <v>8557</v>
      </c>
      <c r="G8547" s="1">
        <v>0.332470063661</v>
      </c>
    </row>
    <row r="8548" ht="15.75" customHeight="1">
      <c r="A8548" s="1" t="str">
        <f t="shared" ref="A8548:A8556" si="724">"MRPL43"</f>
        <v>MRPL43</v>
      </c>
      <c r="B8548" s="1" t="s">
        <v>176</v>
      </c>
      <c r="C8548" s="1">
        <v>1.02747271E8</v>
      </c>
      <c r="D8548" s="1" t="s">
        <v>14</v>
      </c>
      <c r="E8548" s="1">
        <v>24.0</v>
      </c>
      <c r="F8548" s="1" t="s">
        <v>8558</v>
      </c>
      <c r="G8548" s="1">
        <v>-0.0200331167626</v>
      </c>
    </row>
    <row r="8549" ht="15.75" customHeight="1">
      <c r="A8549" s="1" t="str">
        <f t="shared" si="724"/>
        <v>MRPL43</v>
      </c>
      <c r="B8549" s="1" t="s">
        <v>176</v>
      </c>
      <c r="C8549" s="1">
        <v>1.02747244E8</v>
      </c>
      <c r="D8549" s="1" t="s">
        <v>14</v>
      </c>
      <c r="E8549" s="1">
        <v>24.0</v>
      </c>
      <c r="F8549" s="1" t="s">
        <v>8559</v>
      </c>
      <c r="G8549" s="1">
        <v>0.0951514767448</v>
      </c>
    </row>
    <row r="8550" ht="15.75" customHeight="1">
      <c r="A8550" s="1" t="str">
        <f t="shared" si="724"/>
        <v>MRPL43</v>
      </c>
      <c r="B8550" s="1" t="s">
        <v>176</v>
      </c>
      <c r="C8550" s="1">
        <v>1.02747237E8</v>
      </c>
      <c r="D8550" s="1" t="s">
        <v>14</v>
      </c>
      <c r="E8550" s="1">
        <v>23.0</v>
      </c>
      <c r="F8550" s="1" t="s">
        <v>8560</v>
      </c>
      <c r="G8550" s="1">
        <v>1.29209801737</v>
      </c>
    </row>
    <row r="8551" ht="15.75" customHeight="1">
      <c r="A8551" s="1" t="str">
        <f t="shared" si="724"/>
        <v>MRPL43</v>
      </c>
      <c r="B8551" s="1" t="s">
        <v>176</v>
      </c>
      <c r="C8551" s="1">
        <v>1.02747215E8</v>
      </c>
      <c r="D8551" s="1" t="s">
        <v>14</v>
      </c>
      <c r="E8551" s="1">
        <v>24.0</v>
      </c>
      <c r="F8551" s="1" t="s">
        <v>8561</v>
      </c>
      <c r="G8551" s="1">
        <v>0.579923667856</v>
      </c>
    </row>
    <row r="8552" ht="15.75" customHeight="1">
      <c r="A8552" s="1" t="str">
        <f t="shared" si="724"/>
        <v>MRPL43</v>
      </c>
      <c r="B8552" s="1" t="s">
        <v>176</v>
      </c>
      <c r="C8552" s="1">
        <v>1.02746995E8</v>
      </c>
      <c r="D8552" s="1" t="s">
        <v>14</v>
      </c>
      <c r="E8552" s="1">
        <v>24.0</v>
      </c>
      <c r="F8552" s="1" t="s">
        <v>8562</v>
      </c>
      <c r="G8552" s="1">
        <v>0.548638741456</v>
      </c>
    </row>
    <row r="8553" ht="15.75" customHeight="1">
      <c r="A8553" s="1" t="str">
        <f t="shared" si="724"/>
        <v>MRPL43</v>
      </c>
      <c r="B8553" s="1" t="s">
        <v>176</v>
      </c>
      <c r="C8553" s="1">
        <v>1.02747257E8</v>
      </c>
      <c r="D8553" s="1" t="s">
        <v>8</v>
      </c>
      <c r="E8553" s="1">
        <v>24.0</v>
      </c>
      <c r="F8553" s="1" t="s">
        <v>8563</v>
      </c>
      <c r="G8553" s="1">
        <v>-0.023136201241</v>
      </c>
    </row>
    <row r="8554" ht="15.75" customHeight="1">
      <c r="A8554" s="1" t="str">
        <f t="shared" si="724"/>
        <v>MRPL43</v>
      </c>
      <c r="B8554" s="1" t="s">
        <v>176</v>
      </c>
      <c r="C8554" s="1">
        <v>1.02747185E8</v>
      </c>
      <c r="D8554" s="1" t="s">
        <v>8</v>
      </c>
      <c r="E8554" s="1">
        <v>21.0</v>
      </c>
      <c r="F8554" s="1" t="s">
        <v>8564</v>
      </c>
      <c r="G8554" s="1">
        <v>0.0159152512017</v>
      </c>
    </row>
    <row r="8555" ht="15.75" customHeight="1">
      <c r="A8555" s="1" t="str">
        <f t="shared" si="724"/>
        <v>MRPL43</v>
      </c>
      <c r="B8555" s="1" t="s">
        <v>176</v>
      </c>
      <c r="C8555" s="1">
        <v>1.02747166E8</v>
      </c>
      <c r="D8555" s="1" t="s">
        <v>8</v>
      </c>
      <c r="E8555" s="1">
        <v>24.0</v>
      </c>
      <c r="F8555" s="1" t="s">
        <v>8565</v>
      </c>
      <c r="G8555" s="1">
        <v>0.888050903834</v>
      </c>
    </row>
    <row r="8556" ht="15.75" customHeight="1">
      <c r="A8556" s="1" t="str">
        <f t="shared" si="724"/>
        <v>MRPL43</v>
      </c>
      <c r="B8556" s="1" t="s">
        <v>176</v>
      </c>
      <c r="C8556" s="1">
        <v>1.02747004E8</v>
      </c>
      <c r="D8556" s="1" t="s">
        <v>8</v>
      </c>
      <c r="E8556" s="1">
        <v>23.0</v>
      </c>
      <c r="F8556" s="1" t="s">
        <v>8566</v>
      </c>
      <c r="G8556" s="1">
        <v>0.819851078794</v>
      </c>
    </row>
    <row r="8557" ht="15.75" customHeight="1">
      <c r="A8557" s="1" t="str">
        <f t="shared" ref="A8557:A8566" si="725">"MRPL44"</f>
        <v>MRPL44</v>
      </c>
      <c r="B8557" s="1" t="s">
        <v>256</v>
      </c>
      <c r="C8557" s="1">
        <v>2.24822222E8</v>
      </c>
      <c r="D8557" s="1" t="s">
        <v>14</v>
      </c>
      <c r="E8557" s="1">
        <v>24.0</v>
      </c>
      <c r="F8557" s="1" t="s">
        <v>8567</v>
      </c>
      <c r="G8557" s="1">
        <v>0.0485648839783</v>
      </c>
    </row>
    <row r="8558" ht="15.75" customHeight="1">
      <c r="A8558" s="1" t="str">
        <f t="shared" si="725"/>
        <v>MRPL44</v>
      </c>
      <c r="B8558" s="1" t="s">
        <v>256</v>
      </c>
      <c r="C8558" s="1">
        <v>2.24822358E8</v>
      </c>
      <c r="D8558" s="1" t="s">
        <v>8</v>
      </c>
      <c r="E8558" s="1">
        <v>22.0</v>
      </c>
      <c r="F8558" s="1" t="s">
        <v>8568</v>
      </c>
      <c r="G8558" s="1">
        <v>1.06288560518</v>
      </c>
    </row>
    <row r="8559" ht="15.75" customHeight="1">
      <c r="A8559" s="1" t="str">
        <f t="shared" si="725"/>
        <v>MRPL44</v>
      </c>
      <c r="B8559" s="1" t="s">
        <v>256</v>
      </c>
      <c r="C8559" s="1">
        <v>2.24822123E8</v>
      </c>
      <c r="D8559" s="1" t="s">
        <v>14</v>
      </c>
      <c r="E8559" s="1">
        <v>24.0</v>
      </c>
      <c r="F8559" s="1" t="s">
        <v>8569</v>
      </c>
      <c r="G8559" s="1">
        <v>0.0685114564104</v>
      </c>
    </row>
    <row r="8560" ht="15.75" customHeight="1">
      <c r="A8560" s="1" t="str">
        <f t="shared" si="725"/>
        <v>MRPL44</v>
      </c>
      <c r="B8560" s="1" t="s">
        <v>256</v>
      </c>
      <c r="C8560" s="1">
        <v>2.24822136E8</v>
      </c>
      <c r="D8560" s="1" t="s">
        <v>14</v>
      </c>
      <c r="E8560" s="1">
        <v>24.0</v>
      </c>
      <c r="F8560" s="1" t="s">
        <v>8570</v>
      </c>
      <c r="G8560" s="1">
        <v>0.111004644625</v>
      </c>
    </row>
    <row r="8561" ht="15.75" customHeight="1">
      <c r="A8561" s="1" t="str">
        <f t="shared" si="725"/>
        <v>MRPL44</v>
      </c>
      <c r="B8561" s="1" t="s">
        <v>256</v>
      </c>
      <c r="C8561" s="1">
        <v>2.24822088E8</v>
      </c>
      <c r="D8561" s="1" t="s">
        <v>8</v>
      </c>
      <c r="E8561" s="1">
        <v>23.0</v>
      </c>
      <c r="F8561" s="1" t="s">
        <v>8571</v>
      </c>
      <c r="G8561" s="1">
        <v>0.312406961522</v>
      </c>
    </row>
    <row r="8562" ht="15.75" customHeight="1">
      <c r="A8562" s="1" t="str">
        <f t="shared" si="725"/>
        <v>MRPL44</v>
      </c>
      <c r="B8562" s="1" t="s">
        <v>256</v>
      </c>
      <c r="C8562" s="1">
        <v>2.24822145E8</v>
      </c>
      <c r="D8562" s="1" t="s">
        <v>14</v>
      </c>
      <c r="E8562" s="1">
        <v>23.0</v>
      </c>
      <c r="F8562" s="1" t="s">
        <v>8572</v>
      </c>
      <c r="G8562" s="1">
        <v>0.339218747077</v>
      </c>
    </row>
    <row r="8563" ht="15.75" customHeight="1">
      <c r="A8563" s="1" t="str">
        <f t="shared" si="725"/>
        <v>MRPL44</v>
      </c>
      <c r="B8563" s="1" t="s">
        <v>256</v>
      </c>
      <c r="C8563" s="1">
        <v>2.2482224E8</v>
      </c>
      <c r="D8563" s="1" t="s">
        <v>14</v>
      </c>
      <c r="E8563" s="1">
        <v>23.0</v>
      </c>
      <c r="F8563" s="1" t="s">
        <v>8573</v>
      </c>
      <c r="G8563" s="1">
        <v>0.303555774913</v>
      </c>
    </row>
    <row r="8564" ht="15.75" customHeight="1">
      <c r="A8564" s="1" t="str">
        <f t="shared" si="725"/>
        <v>MRPL44</v>
      </c>
      <c r="B8564" s="1" t="s">
        <v>256</v>
      </c>
      <c r="C8564" s="1">
        <v>2.24822318E8</v>
      </c>
      <c r="D8564" s="1" t="s">
        <v>14</v>
      </c>
      <c r="E8564" s="1">
        <v>24.0</v>
      </c>
      <c r="F8564" s="1" t="s">
        <v>8574</v>
      </c>
      <c r="G8564" s="1">
        <v>0.0447090411638</v>
      </c>
    </row>
    <row r="8565" ht="15.75" customHeight="1">
      <c r="A8565" s="1" t="str">
        <f t="shared" si="725"/>
        <v>MRPL44</v>
      </c>
      <c r="B8565" s="1" t="s">
        <v>256</v>
      </c>
      <c r="C8565" s="1">
        <v>2.24822418E8</v>
      </c>
      <c r="D8565" s="1" t="s">
        <v>14</v>
      </c>
      <c r="E8565" s="1">
        <v>23.0</v>
      </c>
      <c r="F8565" s="1" t="s">
        <v>8575</v>
      </c>
      <c r="G8565" s="1">
        <v>1.59789564774</v>
      </c>
    </row>
    <row r="8566" ht="15.75" customHeight="1">
      <c r="A8566" s="1" t="str">
        <f t="shared" si="725"/>
        <v>MRPL44</v>
      </c>
      <c r="B8566" s="1" t="s">
        <v>256</v>
      </c>
      <c r="C8566" s="1">
        <v>2.24822117E8</v>
      </c>
      <c r="D8566" s="1" t="s">
        <v>8</v>
      </c>
      <c r="E8566" s="1">
        <v>24.0</v>
      </c>
      <c r="F8566" s="1" t="s">
        <v>8576</v>
      </c>
      <c r="G8566" s="1">
        <v>0.213274082962</v>
      </c>
    </row>
    <row r="8567" ht="15.75" customHeight="1">
      <c r="A8567" s="1" t="str">
        <f t="shared" ref="A8567:A8575" si="726">"MRPL45"</f>
        <v>MRPL45</v>
      </c>
      <c r="B8567" s="1" t="s">
        <v>39</v>
      </c>
      <c r="C8567" s="1">
        <v>3.6452956E7</v>
      </c>
      <c r="D8567" s="1" t="s">
        <v>8</v>
      </c>
      <c r="E8567" s="1">
        <v>23.0</v>
      </c>
      <c r="F8567" s="1" t="s">
        <v>8577</v>
      </c>
      <c r="G8567" s="1">
        <v>0.200418196256</v>
      </c>
    </row>
    <row r="8568" ht="15.75" customHeight="1">
      <c r="A8568" s="1" t="str">
        <f t="shared" si="726"/>
        <v>MRPL45</v>
      </c>
      <c r="B8568" s="1" t="s">
        <v>39</v>
      </c>
      <c r="C8568" s="1">
        <v>3.6452966E7</v>
      </c>
      <c r="D8568" s="1" t="s">
        <v>8</v>
      </c>
      <c r="E8568" s="1">
        <v>22.0</v>
      </c>
      <c r="F8568" s="1" t="s">
        <v>8578</v>
      </c>
      <c r="G8568" s="1">
        <v>0.199462814523</v>
      </c>
    </row>
    <row r="8569" ht="15.75" customHeight="1">
      <c r="A8569" s="1" t="str">
        <f t="shared" si="726"/>
        <v>MRPL45</v>
      </c>
      <c r="B8569" s="1" t="s">
        <v>39</v>
      </c>
      <c r="C8569" s="1">
        <v>3.6453011E7</v>
      </c>
      <c r="D8569" s="1" t="s">
        <v>8</v>
      </c>
      <c r="E8569" s="1">
        <v>21.0</v>
      </c>
      <c r="F8569" s="1" t="s">
        <v>8579</v>
      </c>
      <c r="G8569" s="1">
        <v>0.103606055212</v>
      </c>
    </row>
    <row r="8570" ht="15.75" customHeight="1">
      <c r="A8570" s="1" t="str">
        <f t="shared" si="726"/>
        <v>MRPL45</v>
      </c>
      <c r="B8570" s="1" t="s">
        <v>39</v>
      </c>
      <c r="C8570" s="1">
        <v>3.645324E7</v>
      </c>
      <c r="D8570" s="1" t="s">
        <v>8</v>
      </c>
      <c r="E8570" s="1">
        <v>23.0</v>
      </c>
      <c r="F8570" s="1" t="s">
        <v>8580</v>
      </c>
      <c r="G8570" s="1">
        <v>0.851006723535</v>
      </c>
    </row>
    <row r="8571" ht="15.75" customHeight="1">
      <c r="A8571" s="1" t="str">
        <f t="shared" si="726"/>
        <v>MRPL45</v>
      </c>
      <c r="B8571" s="1" t="s">
        <v>39</v>
      </c>
      <c r="C8571" s="1">
        <v>3.6453171E7</v>
      </c>
      <c r="D8571" s="1" t="s">
        <v>14</v>
      </c>
      <c r="E8571" s="1">
        <v>24.0</v>
      </c>
      <c r="F8571" s="1" t="s">
        <v>8581</v>
      </c>
      <c r="G8571" s="1">
        <v>0.747943078033</v>
      </c>
    </row>
    <row r="8572" ht="15.75" customHeight="1">
      <c r="A8572" s="1" t="str">
        <f t="shared" si="726"/>
        <v>MRPL45</v>
      </c>
      <c r="B8572" s="1" t="s">
        <v>39</v>
      </c>
      <c r="C8572" s="1">
        <v>3.6453197E7</v>
      </c>
      <c r="D8572" s="1" t="s">
        <v>14</v>
      </c>
      <c r="E8572" s="1">
        <v>26.0</v>
      </c>
      <c r="F8572" s="1" t="s">
        <v>8582</v>
      </c>
      <c r="G8572" s="1">
        <v>0.16026250672</v>
      </c>
    </row>
    <row r="8573" ht="15.75" customHeight="1">
      <c r="A8573" s="1" t="str">
        <f t="shared" si="726"/>
        <v>MRPL45</v>
      </c>
      <c r="B8573" s="1" t="s">
        <v>39</v>
      </c>
      <c r="C8573" s="1">
        <v>3.6453211E7</v>
      </c>
      <c r="D8573" s="1" t="s">
        <v>14</v>
      </c>
      <c r="E8573" s="1">
        <v>25.0</v>
      </c>
      <c r="F8573" s="1" t="s">
        <v>8583</v>
      </c>
      <c r="G8573" s="1">
        <v>0.0995283535387</v>
      </c>
    </row>
    <row r="8574" ht="15.75" customHeight="1">
      <c r="A8574" s="1" t="str">
        <f t="shared" si="726"/>
        <v>MRPL45</v>
      </c>
      <c r="B8574" s="1" t="s">
        <v>39</v>
      </c>
      <c r="C8574" s="1">
        <v>3.6453219E7</v>
      </c>
      <c r="D8574" s="1" t="s">
        <v>14</v>
      </c>
      <c r="E8574" s="1">
        <v>23.0</v>
      </c>
      <c r="F8574" s="1" t="s">
        <v>8584</v>
      </c>
      <c r="G8574" s="1">
        <v>1.40105019843</v>
      </c>
    </row>
    <row r="8575" ht="15.75" customHeight="1">
      <c r="A8575" s="1" t="str">
        <f t="shared" si="726"/>
        <v>MRPL45</v>
      </c>
      <c r="B8575" s="1" t="s">
        <v>39</v>
      </c>
      <c r="C8575" s="1">
        <v>3.6453272E7</v>
      </c>
      <c r="D8575" s="1" t="s">
        <v>14</v>
      </c>
      <c r="E8575" s="1">
        <v>25.0</v>
      </c>
      <c r="F8575" s="1" t="s">
        <v>8585</v>
      </c>
      <c r="G8575" s="1">
        <v>0.0325000585874</v>
      </c>
    </row>
    <row r="8576" ht="15.75" customHeight="1">
      <c r="A8576" s="1" t="str">
        <f t="shared" ref="A8576:A8585" si="727">"MRPL46"</f>
        <v>MRPL46</v>
      </c>
      <c r="B8576" s="1" t="s">
        <v>425</v>
      </c>
      <c r="C8576" s="1">
        <v>8.9010439E7</v>
      </c>
      <c r="D8576" s="1" t="s">
        <v>14</v>
      </c>
      <c r="E8576" s="1">
        <v>23.0</v>
      </c>
      <c r="F8576" s="1" t="s">
        <v>8586</v>
      </c>
      <c r="G8576" s="1">
        <v>0.401121012952</v>
      </c>
    </row>
    <row r="8577" ht="15.75" customHeight="1">
      <c r="A8577" s="1" t="str">
        <f t="shared" si="727"/>
        <v>MRPL46</v>
      </c>
      <c r="B8577" s="1" t="s">
        <v>425</v>
      </c>
      <c r="C8577" s="1">
        <v>8.9010416E7</v>
      </c>
      <c r="D8577" s="1" t="s">
        <v>14</v>
      </c>
      <c r="E8577" s="1">
        <v>24.0</v>
      </c>
      <c r="F8577" s="1" t="s">
        <v>8587</v>
      </c>
      <c r="G8577" s="1">
        <v>0.0389414768759</v>
      </c>
    </row>
    <row r="8578" ht="15.75" customHeight="1">
      <c r="A8578" s="1" t="str">
        <f t="shared" si="727"/>
        <v>MRPL46</v>
      </c>
      <c r="B8578" s="1" t="s">
        <v>425</v>
      </c>
      <c r="C8578" s="1">
        <v>8.9010375E7</v>
      </c>
      <c r="D8578" s="1" t="s">
        <v>8</v>
      </c>
      <c r="E8578" s="1">
        <v>24.0</v>
      </c>
      <c r="F8578" s="1" t="s">
        <v>8588</v>
      </c>
      <c r="G8578" s="1">
        <v>0.937035081788</v>
      </c>
    </row>
    <row r="8579" ht="15.75" customHeight="1">
      <c r="A8579" s="1" t="str">
        <f t="shared" si="727"/>
        <v>MRPL46</v>
      </c>
      <c r="B8579" s="1" t="s">
        <v>425</v>
      </c>
      <c r="C8579" s="1">
        <v>8.9010462E7</v>
      </c>
      <c r="D8579" s="1" t="s">
        <v>8</v>
      </c>
      <c r="E8579" s="1">
        <v>22.0</v>
      </c>
      <c r="F8579" s="1" t="s">
        <v>8589</v>
      </c>
      <c r="G8579" s="1">
        <v>0.2221010559</v>
      </c>
    </row>
    <row r="8580" ht="15.75" customHeight="1">
      <c r="A8580" s="1" t="str">
        <f t="shared" si="727"/>
        <v>MRPL46</v>
      </c>
      <c r="B8580" s="1" t="s">
        <v>425</v>
      </c>
      <c r="C8580" s="1">
        <v>8.9010483E7</v>
      </c>
      <c r="D8580" s="1" t="s">
        <v>8</v>
      </c>
      <c r="E8580" s="1">
        <v>23.0</v>
      </c>
      <c r="F8580" s="1" t="s">
        <v>8590</v>
      </c>
      <c r="G8580" s="1">
        <v>0.0759244098782</v>
      </c>
    </row>
    <row r="8581" ht="15.75" customHeight="1">
      <c r="A8581" s="1" t="str">
        <f t="shared" si="727"/>
        <v>MRPL46</v>
      </c>
      <c r="B8581" s="1" t="s">
        <v>425</v>
      </c>
      <c r="C8581" s="1">
        <v>8.9010538E7</v>
      </c>
      <c r="D8581" s="1" t="s">
        <v>8</v>
      </c>
      <c r="E8581" s="1">
        <v>23.0</v>
      </c>
      <c r="F8581" s="1" t="s">
        <v>8591</v>
      </c>
      <c r="G8581" s="1">
        <v>0.853556706909</v>
      </c>
    </row>
    <row r="8582" ht="15.75" customHeight="1">
      <c r="A8582" s="1" t="str">
        <f t="shared" si="727"/>
        <v>MRPL46</v>
      </c>
      <c r="B8582" s="1" t="s">
        <v>425</v>
      </c>
      <c r="C8582" s="1">
        <v>8.9010545E7</v>
      </c>
      <c r="D8582" s="1" t="s">
        <v>8</v>
      </c>
      <c r="E8582" s="1">
        <v>24.0</v>
      </c>
      <c r="F8582" s="1" t="s">
        <v>8592</v>
      </c>
      <c r="G8582" s="1">
        <v>0.52646297093</v>
      </c>
    </row>
    <row r="8583" ht="15.75" customHeight="1">
      <c r="A8583" s="1" t="str">
        <f t="shared" si="727"/>
        <v>MRPL46</v>
      </c>
      <c r="B8583" s="1" t="s">
        <v>425</v>
      </c>
      <c r="C8583" s="1">
        <v>8.9010575E7</v>
      </c>
      <c r="D8583" s="1" t="s">
        <v>8</v>
      </c>
      <c r="E8583" s="1">
        <v>21.0</v>
      </c>
      <c r="F8583" s="1" t="s">
        <v>8593</v>
      </c>
      <c r="G8583" s="1">
        <v>1.2094082113</v>
      </c>
    </row>
    <row r="8584" ht="15.75" customHeight="1">
      <c r="A8584" s="1" t="str">
        <f t="shared" si="727"/>
        <v>MRPL46</v>
      </c>
      <c r="B8584" s="1" t="s">
        <v>425</v>
      </c>
      <c r="C8584" s="1">
        <v>8.9010604E7</v>
      </c>
      <c r="D8584" s="1" t="s">
        <v>8</v>
      </c>
      <c r="E8584" s="1">
        <v>24.0</v>
      </c>
      <c r="F8584" s="1" t="s">
        <v>8594</v>
      </c>
      <c r="G8584" s="1">
        <v>0.0617541503361</v>
      </c>
    </row>
    <row r="8585" ht="15.75" customHeight="1">
      <c r="A8585" s="1" t="str">
        <f t="shared" si="727"/>
        <v>MRPL46</v>
      </c>
      <c r="B8585" s="1" t="s">
        <v>425</v>
      </c>
      <c r="C8585" s="1">
        <v>8.9010537E7</v>
      </c>
      <c r="D8585" s="1" t="s">
        <v>14</v>
      </c>
      <c r="E8585" s="1">
        <v>24.0</v>
      </c>
      <c r="F8585" s="1" t="s">
        <v>8595</v>
      </c>
      <c r="G8585" s="1">
        <v>0.200918895743</v>
      </c>
    </row>
    <row r="8586" ht="15.75" customHeight="1">
      <c r="A8586" s="1" t="str">
        <f t="shared" ref="A8586:A8595" si="728">"MRPL50"</f>
        <v>MRPL50</v>
      </c>
      <c r="B8586" s="1" t="s">
        <v>298</v>
      </c>
      <c r="C8586" s="1">
        <v>1.04160942E8</v>
      </c>
      <c r="D8586" s="1" t="s">
        <v>14</v>
      </c>
      <c r="E8586" s="1">
        <v>24.0</v>
      </c>
      <c r="F8586" s="1" t="s">
        <v>8596</v>
      </c>
      <c r="G8586" s="1">
        <v>0.046423165483</v>
      </c>
    </row>
    <row r="8587" ht="15.75" customHeight="1">
      <c r="A8587" s="1" t="str">
        <f t="shared" si="728"/>
        <v>MRPL50</v>
      </c>
      <c r="B8587" s="1" t="s">
        <v>298</v>
      </c>
      <c r="C8587" s="1">
        <v>1.041607E8</v>
      </c>
      <c r="D8587" s="1" t="s">
        <v>14</v>
      </c>
      <c r="E8587" s="1">
        <v>23.0</v>
      </c>
      <c r="F8587" s="1" t="s">
        <v>8597</v>
      </c>
      <c r="G8587" s="1">
        <v>0.903860807925</v>
      </c>
    </row>
    <row r="8588" ht="15.75" customHeight="1">
      <c r="A8588" s="1" t="str">
        <f t="shared" si="728"/>
        <v>MRPL50</v>
      </c>
      <c r="B8588" s="1" t="s">
        <v>298</v>
      </c>
      <c r="C8588" s="1">
        <v>1.04160904E8</v>
      </c>
      <c r="D8588" s="1" t="s">
        <v>8</v>
      </c>
      <c r="E8588" s="1">
        <v>23.0</v>
      </c>
      <c r="F8588" s="1" t="s">
        <v>8598</v>
      </c>
      <c r="G8588" s="1">
        <v>1.07083220037</v>
      </c>
    </row>
    <row r="8589" ht="15.75" customHeight="1">
      <c r="A8589" s="1" t="str">
        <f t="shared" si="728"/>
        <v>MRPL50</v>
      </c>
      <c r="B8589" s="1" t="s">
        <v>298</v>
      </c>
      <c r="C8589" s="1">
        <v>1.04160781E8</v>
      </c>
      <c r="D8589" s="1" t="s">
        <v>8</v>
      </c>
      <c r="E8589" s="1">
        <v>21.0</v>
      </c>
      <c r="F8589" s="1" t="s">
        <v>8599</v>
      </c>
      <c r="G8589" s="1">
        <v>0.028549955917</v>
      </c>
    </row>
    <row r="8590" ht="15.75" customHeight="1">
      <c r="A8590" s="1" t="str">
        <f t="shared" si="728"/>
        <v>MRPL50</v>
      </c>
      <c r="B8590" s="1" t="s">
        <v>298</v>
      </c>
      <c r="C8590" s="1">
        <v>1.04160758E8</v>
      </c>
      <c r="D8590" s="1" t="s">
        <v>8</v>
      </c>
      <c r="E8590" s="1">
        <v>24.0</v>
      </c>
      <c r="F8590" s="1" t="s">
        <v>8600</v>
      </c>
      <c r="G8590" s="1">
        <v>0.116750331091</v>
      </c>
    </row>
    <row r="8591" ht="15.75" customHeight="1">
      <c r="A8591" s="1" t="str">
        <f t="shared" si="728"/>
        <v>MRPL50</v>
      </c>
      <c r="B8591" s="1" t="s">
        <v>298</v>
      </c>
      <c r="C8591" s="1">
        <v>1.04160745E8</v>
      </c>
      <c r="D8591" s="1" t="s">
        <v>8</v>
      </c>
      <c r="E8591" s="1">
        <v>24.0</v>
      </c>
      <c r="F8591" s="1" t="s">
        <v>8601</v>
      </c>
      <c r="G8591" s="1">
        <v>-0.00852176943389</v>
      </c>
    </row>
    <row r="8592" ht="15.75" customHeight="1">
      <c r="A8592" s="1" t="str">
        <f t="shared" si="728"/>
        <v>MRPL50</v>
      </c>
      <c r="B8592" s="1" t="s">
        <v>298</v>
      </c>
      <c r="C8592" s="1">
        <v>1.04160735E8</v>
      </c>
      <c r="D8592" s="1" t="s">
        <v>8</v>
      </c>
      <c r="E8592" s="1">
        <v>24.0</v>
      </c>
      <c r="F8592" s="1" t="s">
        <v>8602</v>
      </c>
      <c r="G8592" s="1">
        <v>0.0579454218665</v>
      </c>
    </row>
    <row r="8593" ht="15.75" customHeight="1">
      <c r="A8593" s="1" t="str">
        <f t="shared" si="728"/>
        <v>MRPL50</v>
      </c>
      <c r="B8593" s="1" t="s">
        <v>298</v>
      </c>
      <c r="C8593" s="1">
        <v>1.04160663E8</v>
      </c>
      <c r="D8593" s="1" t="s">
        <v>8</v>
      </c>
      <c r="E8593" s="1">
        <v>25.0</v>
      </c>
      <c r="F8593" s="1" t="s">
        <v>8603</v>
      </c>
      <c r="G8593" s="1">
        <v>0.679727276112</v>
      </c>
    </row>
    <row r="8594" ht="15.75" customHeight="1">
      <c r="A8594" s="1" t="str">
        <f t="shared" si="728"/>
        <v>MRPL50</v>
      </c>
      <c r="B8594" s="1" t="s">
        <v>298</v>
      </c>
      <c r="C8594" s="1">
        <v>1.04160669E8</v>
      </c>
      <c r="D8594" s="1" t="s">
        <v>8</v>
      </c>
      <c r="E8594" s="1">
        <v>24.0</v>
      </c>
      <c r="F8594" s="1" t="s">
        <v>8604</v>
      </c>
      <c r="G8594" s="1">
        <v>1.02530699171</v>
      </c>
    </row>
    <row r="8595" ht="15.75" customHeight="1">
      <c r="A8595" s="1" t="str">
        <f t="shared" si="728"/>
        <v>MRPL50</v>
      </c>
      <c r="B8595" s="1" t="s">
        <v>298</v>
      </c>
      <c r="C8595" s="1">
        <v>1.0416062E8</v>
      </c>
      <c r="D8595" s="1" t="s">
        <v>8</v>
      </c>
      <c r="E8595" s="1">
        <v>25.0</v>
      </c>
      <c r="F8595" s="1" t="s">
        <v>8605</v>
      </c>
      <c r="G8595" s="1">
        <v>0.247648289999</v>
      </c>
    </row>
    <row r="8596" ht="15.75" customHeight="1">
      <c r="A8596" s="1" t="str">
        <f t="shared" ref="A8596:A8604" si="729">"MRPL52"</f>
        <v>MRPL52</v>
      </c>
      <c r="B8596" s="1" t="s">
        <v>135</v>
      </c>
      <c r="C8596" s="1">
        <v>2.3299052E7</v>
      </c>
      <c r="D8596" s="1" t="s">
        <v>8</v>
      </c>
      <c r="E8596" s="1">
        <v>21.0</v>
      </c>
      <c r="F8596" s="1" t="s">
        <v>8606</v>
      </c>
      <c r="G8596" s="1">
        <v>1.08106005357</v>
      </c>
    </row>
    <row r="8597" ht="15.75" customHeight="1">
      <c r="A8597" s="1" t="str">
        <f t="shared" si="729"/>
        <v>MRPL52</v>
      </c>
      <c r="B8597" s="1" t="s">
        <v>135</v>
      </c>
      <c r="C8597" s="1">
        <v>2.329931E7</v>
      </c>
      <c r="D8597" s="1" t="s">
        <v>14</v>
      </c>
      <c r="E8597" s="1">
        <v>24.0</v>
      </c>
      <c r="F8597" s="1" t="s">
        <v>8607</v>
      </c>
      <c r="G8597" s="1">
        <v>0.741741259567</v>
      </c>
    </row>
    <row r="8598" ht="15.75" customHeight="1">
      <c r="A8598" s="1" t="str">
        <f t="shared" si="729"/>
        <v>MRPL52</v>
      </c>
      <c r="B8598" s="1" t="s">
        <v>135</v>
      </c>
      <c r="C8598" s="1">
        <v>2.3299296E7</v>
      </c>
      <c r="D8598" s="1" t="s">
        <v>14</v>
      </c>
      <c r="E8598" s="1">
        <v>23.0</v>
      </c>
      <c r="F8598" s="1" t="s">
        <v>8608</v>
      </c>
      <c r="G8598" s="1">
        <v>1.17719868686</v>
      </c>
    </row>
    <row r="8599" ht="15.75" customHeight="1">
      <c r="A8599" s="1" t="str">
        <f t="shared" si="729"/>
        <v>MRPL52</v>
      </c>
      <c r="B8599" s="1" t="s">
        <v>135</v>
      </c>
      <c r="C8599" s="1">
        <v>2.3299184E7</v>
      </c>
      <c r="D8599" s="1" t="s">
        <v>14</v>
      </c>
      <c r="E8599" s="1">
        <v>23.0</v>
      </c>
      <c r="F8599" s="1" t="s">
        <v>8609</v>
      </c>
      <c r="G8599" s="1">
        <v>0.403549676415</v>
      </c>
    </row>
    <row r="8600" ht="15.75" customHeight="1">
      <c r="A8600" s="1" t="str">
        <f t="shared" si="729"/>
        <v>MRPL52</v>
      </c>
      <c r="B8600" s="1" t="s">
        <v>135</v>
      </c>
      <c r="C8600" s="1">
        <v>2.3299157E7</v>
      </c>
      <c r="D8600" s="1" t="s">
        <v>14</v>
      </c>
      <c r="E8600" s="1">
        <v>24.0</v>
      </c>
      <c r="F8600" s="1" t="s">
        <v>8610</v>
      </c>
      <c r="G8600" s="1">
        <v>0.030915371914</v>
      </c>
    </row>
    <row r="8601" ht="15.75" customHeight="1">
      <c r="A8601" s="1" t="str">
        <f t="shared" si="729"/>
        <v>MRPL52</v>
      </c>
      <c r="B8601" s="1" t="s">
        <v>135</v>
      </c>
      <c r="C8601" s="1">
        <v>2.3299265E7</v>
      </c>
      <c r="D8601" s="1" t="s">
        <v>8</v>
      </c>
      <c r="E8601" s="1">
        <v>24.0</v>
      </c>
      <c r="F8601" s="1" t="s">
        <v>8611</v>
      </c>
      <c r="G8601" s="1">
        <v>0.122551093043</v>
      </c>
    </row>
    <row r="8602" ht="15.75" customHeight="1">
      <c r="A8602" s="1" t="str">
        <f t="shared" si="729"/>
        <v>MRPL52</v>
      </c>
      <c r="B8602" s="1" t="s">
        <v>135</v>
      </c>
      <c r="C8602" s="1">
        <v>2.3299235E7</v>
      </c>
      <c r="D8602" s="1" t="s">
        <v>8</v>
      </c>
      <c r="E8602" s="1">
        <v>24.0</v>
      </c>
      <c r="F8602" s="1" t="s">
        <v>8612</v>
      </c>
      <c r="G8602" s="1">
        <v>0.183502706404</v>
      </c>
    </row>
    <row r="8603" ht="15.75" customHeight="1">
      <c r="A8603" s="1" t="str">
        <f t="shared" si="729"/>
        <v>MRPL52</v>
      </c>
      <c r="B8603" s="1" t="s">
        <v>135</v>
      </c>
      <c r="C8603" s="1">
        <v>2.3299207E7</v>
      </c>
      <c r="D8603" s="1" t="s">
        <v>8</v>
      </c>
      <c r="E8603" s="1">
        <v>24.0</v>
      </c>
      <c r="F8603" s="1" t="s">
        <v>8613</v>
      </c>
      <c r="G8603" s="1">
        <v>0.520063003057</v>
      </c>
    </row>
    <row r="8604" ht="15.75" customHeight="1">
      <c r="A8604" s="1" t="str">
        <f t="shared" si="729"/>
        <v>MRPL52</v>
      </c>
      <c r="B8604" s="1" t="s">
        <v>135</v>
      </c>
      <c r="C8604" s="1">
        <v>2.3299086E7</v>
      </c>
      <c r="D8604" s="1" t="s">
        <v>8</v>
      </c>
      <c r="E8604" s="1">
        <v>24.0</v>
      </c>
      <c r="F8604" s="1" t="s">
        <v>8614</v>
      </c>
      <c r="G8604" s="1">
        <v>0.0312995745405</v>
      </c>
    </row>
    <row r="8605" ht="15.75" customHeight="1">
      <c r="A8605" s="1" t="str">
        <f t="shared" ref="A8605:A8614" si="730">"MRPL54"</f>
        <v>MRPL54</v>
      </c>
      <c r="B8605" s="1" t="s">
        <v>277</v>
      </c>
      <c r="C8605" s="1">
        <v>3762952.0</v>
      </c>
      <c r="D8605" s="1" t="s">
        <v>14</v>
      </c>
      <c r="E8605" s="1">
        <v>23.0</v>
      </c>
      <c r="F8605" s="1" t="s">
        <v>8615</v>
      </c>
      <c r="G8605" s="1">
        <v>0.0740927189768</v>
      </c>
    </row>
    <row r="8606" ht="15.75" customHeight="1">
      <c r="A8606" s="1" t="str">
        <f t="shared" si="730"/>
        <v>MRPL54</v>
      </c>
      <c r="B8606" s="1" t="s">
        <v>277</v>
      </c>
      <c r="C8606" s="1">
        <v>3762771.0</v>
      </c>
      <c r="D8606" s="1" t="s">
        <v>8</v>
      </c>
      <c r="E8606" s="1">
        <v>24.0</v>
      </c>
      <c r="F8606" s="1" t="s">
        <v>8616</v>
      </c>
      <c r="G8606" s="1">
        <v>0.112555238244</v>
      </c>
    </row>
    <row r="8607" ht="15.75" customHeight="1">
      <c r="A8607" s="1" t="str">
        <f t="shared" si="730"/>
        <v>MRPL54</v>
      </c>
      <c r="B8607" s="1" t="s">
        <v>277</v>
      </c>
      <c r="C8607" s="1">
        <v>3762701.0</v>
      </c>
      <c r="D8607" s="1" t="s">
        <v>14</v>
      </c>
      <c r="E8607" s="1">
        <v>21.0</v>
      </c>
      <c r="F8607" s="1" t="s">
        <v>8617</v>
      </c>
      <c r="G8607" s="1">
        <v>0.637110861018</v>
      </c>
    </row>
    <row r="8608" ht="15.75" customHeight="1">
      <c r="A8608" s="1" t="str">
        <f t="shared" si="730"/>
        <v>MRPL54</v>
      </c>
      <c r="B8608" s="1" t="s">
        <v>277</v>
      </c>
      <c r="C8608" s="1">
        <v>3762843.0</v>
      </c>
      <c r="D8608" s="1" t="s">
        <v>14</v>
      </c>
      <c r="E8608" s="1">
        <v>24.0</v>
      </c>
      <c r="F8608" s="1" t="s">
        <v>8618</v>
      </c>
      <c r="G8608" s="1">
        <v>0.151161706001</v>
      </c>
    </row>
    <row r="8609" ht="15.75" customHeight="1">
      <c r="A8609" s="1" t="str">
        <f t="shared" si="730"/>
        <v>MRPL54</v>
      </c>
      <c r="B8609" s="1" t="s">
        <v>277</v>
      </c>
      <c r="C8609" s="1">
        <v>3762886.0</v>
      </c>
      <c r="D8609" s="1" t="s">
        <v>14</v>
      </c>
      <c r="E8609" s="1">
        <v>24.0</v>
      </c>
      <c r="F8609" s="1" t="s">
        <v>8619</v>
      </c>
      <c r="G8609" s="1">
        <v>0.514409682259</v>
      </c>
    </row>
    <row r="8610" ht="15.75" customHeight="1">
      <c r="A8610" s="1" t="str">
        <f t="shared" si="730"/>
        <v>MRPL54</v>
      </c>
      <c r="B8610" s="1" t="s">
        <v>277</v>
      </c>
      <c r="C8610" s="1">
        <v>3762891.0</v>
      </c>
      <c r="D8610" s="1" t="s">
        <v>14</v>
      </c>
      <c r="E8610" s="1">
        <v>24.0</v>
      </c>
      <c r="F8610" s="1" t="s">
        <v>8620</v>
      </c>
      <c r="G8610" s="1">
        <v>0.399421383249</v>
      </c>
    </row>
    <row r="8611" ht="15.75" customHeight="1">
      <c r="A8611" s="1" t="str">
        <f t="shared" si="730"/>
        <v>MRPL54</v>
      </c>
      <c r="B8611" s="1" t="s">
        <v>277</v>
      </c>
      <c r="C8611" s="1">
        <v>3762931.0</v>
      </c>
      <c r="D8611" s="1" t="s">
        <v>14</v>
      </c>
      <c r="E8611" s="1">
        <v>23.0</v>
      </c>
      <c r="F8611" s="1" t="s">
        <v>8621</v>
      </c>
      <c r="G8611" s="1">
        <v>0.228239475135</v>
      </c>
    </row>
    <row r="8612" ht="15.75" customHeight="1">
      <c r="A8612" s="1" t="str">
        <f t="shared" si="730"/>
        <v>MRPL54</v>
      </c>
      <c r="B8612" s="1" t="s">
        <v>277</v>
      </c>
      <c r="C8612" s="1">
        <v>3762632.0</v>
      </c>
      <c r="D8612" s="1" t="s">
        <v>8</v>
      </c>
      <c r="E8612" s="1">
        <v>24.0</v>
      </c>
      <c r="F8612" s="1" t="s">
        <v>8622</v>
      </c>
      <c r="G8612" s="1">
        <v>0.144340516235</v>
      </c>
    </row>
    <row r="8613" ht="15.75" customHeight="1">
      <c r="A8613" s="1" t="str">
        <f t="shared" si="730"/>
        <v>MRPL54</v>
      </c>
      <c r="B8613" s="1" t="s">
        <v>277</v>
      </c>
      <c r="C8613" s="1">
        <v>3762766.0</v>
      </c>
      <c r="D8613" s="1" t="s">
        <v>8</v>
      </c>
      <c r="E8613" s="1">
        <v>23.0</v>
      </c>
      <c r="F8613" s="1" t="s">
        <v>8623</v>
      </c>
      <c r="G8613" s="1">
        <v>0.00858976864075</v>
      </c>
    </row>
    <row r="8614" ht="15.75" customHeight="1">
      <c r="A8614" s="1" t="str">
        <f t="shared" si="730"/>
        <v>MRPL54</v>
      </c>
      <c r="B8614" s="1" t="s">
        <v>277</v>
      </c>
      <c r="C8614" s="1">
        <v>3762727.0</v>
      </c>
      <c r="D8614" s="1" t="s">
        <v>8</v>
      </c>
      <c r="E8614" s="1">
        <v>24.0</v>
      </c>
      <c r="F8614" s="1" t="s">
        <v>8624</v>
      </c>
      <c r="G8614" s="1">
        <v>1.84847945672</v>
      </c>
    </row>
    <row r="8615" ht="15.75" customHeight="1">
      <c r="A8615" s="1" t="str">
        <f t="shared" ref="A8615:A8638" si="731">"MRPL55"</f>
        <v>MRPL55</v>
      </c>
      <c r="B8615" s="1" t="s">
        <v>108</v>
      </c>
      <c r="C8615" s="1">
        <v>2.28296539E8</v>
      </c>
      <c r="D8615" s="1" t="s">
        <v>8</v>
      </c>
      <c r="E8615" s="1">
        <v>25.0</v>
      </c>
      <c r="F8615" s="1" t="s">
        <v>8625</v>
      </c>
      <c r="G8615" s="1">
        <v>-0.0418233565157</v>
      </c>
    </row>
    <row r="8616" ht="15.75" customHeight="1">
      <c r="A8616" s="1" t="str">
        <f t="shared" si="731"/>
        <v>MRPL55</v>
      </c>
      <c r="B8616" s="1" t="s">
        <v>108</v>
      </c>
      <c r="C8616" s="1">
        <v>2.28296795E8</v>
      </c>
      <c r="D8616" s="1" t="s">
        <v>8</v>
      </c>
      <c r="E8616" s="1">
        <v>24.0</v>
      </c>
      <c r="F8616" s="1" t="s">
        <v>8626</v>
      </c>
      <c r="G8616" s="1">
        <v>1.297178398</v>
      </c>
    </row>
    <row r="8617" ht="15.75" customHeight="1">
      <c r="A8617" s="1" t="str">
        <f t="shared" si="731"/>
        <v>MRPL55</v>
      </c>
      <c r="B8617" s="1" t="s">
        <v>108</v>
      </c>
      <c r="C8617" s="1">
        <v>2.28296552E8</v>
      </c>
      <c r="D8617" s="1" t="s">
        <v>8</v>
      </c>
      <c r="E8617" s="1">
        <v>24.0</v>
      </c>
      <c r="F8617" s="1" t="s">
        <v>8627</v>
      </c>
      <c r="G8617" s="1">
        <v>-0.0239592552427</v>
      </c>
    </row>
    <row r="8618" ht="15.75" customHeight="1">
      <c r="A8618" s="1" t="str">
        <f t="shared" si="731"/>
        <v>MRPL55</v>
      </c>
      <c r="B8618" s="1" t="s">
        <v>108</v>
      </c>
      <c r="C8618" s="1">
        <v>2.28296798E8</v>
      </c>
      <c r="D8618" s="1" t="s">
        <v>14</v>
      </c>
      <c r="E8618" s="1">
        <v>26.0</v>
      </c>
      <c r="F8618" s="1" t="s">
        <v>8628</v>
      </c>
      <c r="G8618" s="1">
        <v>0.129373401125</v>
      </c>
    </row>
    <row r="8619" ht="15.75" customHeight="1">
      <c r="A8619" s="1" t="str">
        <f t="shared" si="731"/>
        <v>MRPL55</v>
      </c>
      <c r="B8619" s="1" t="s">
        <v>108</v>
      </c>
      <c r="C8619" s="1">
        <v>2.28296591E8</v>
      </c>
      <c r="D8619" s="1" t="s">
        <v>14</v>
      </c>
      <c r="E8619" s="1">
        <v>24.0</v>
      </c>
      <c r="F8619" s="1" t="s">
        <v>8629</v>
      </c>
      <c r="G8619" s="1">
        <v>0.260762095666</v>
      </c>
    </row>
    <row r="8620" ht="15.75" customHeight="1">
      <c r="A8620" s="1" t="str">
        <f t="shared" si="731"/>
        <v>MRPL55</v>
      </c>
      <c r="B8620" s="1" t="s">
        <v>108</v>
      </c>
      <c r="C8620" s="1">
        <v>2.28296568E8</v>
      </c>
      <c r="D8620" s="1" t="s">
        <v>14</v>
      </c>
      <c r="E8620" s="1">
        <v>24.0</v>
      </c>
      <c r="F8620" s="1" t="s">
        <v>8630</v>
      </c>
      <c r="G8620" s="1">
        <v>0.159174575257</v>
      </c>
    </row>
    <row r="8621" ht="15.75" customHeight="1">
      <c r="A8621" s="1" t="str">
        <f t="shared" si="731"/>
        <v>MRPL55</v>
      </c>
      <c r="B8621" s="1" t="s">
        <v>108</v>
      </c>
      <c r="C8621" s="1">
        <v>2.28296545E8</v>
      </c>
      <c r="D8621" s="1" t="s">
        <v>14</v>
      </c>
      <c r="E8621" s="1">
        <v>24.0</v>
      </c>
      <c r="F8621" s="1" t="s">
        <v>8631</v>
      </c>
      <c r="G8621" s="1">
        <v>-0.071564604976</v>
      </c>
    </row>
    <row r="8622" ht="15.75" customHeight="1">
      <c r="A8622" s="1" t="str">
        <f t="shared" si="731"/>
        <v>MRPL55</v>
      </c>
      <c r="B8622" s="1" t="s">
        <v>108</v>
      </c>
      <c r="C8622" s="1">
        <v>2.28296504E8</v>
      </c>
      <c r="D8622" s="1" t="s">
        <v>14</v>
      </c>
      <c r="E8622" s="1">
        <v>23.0</v>
      </c>
      <c r="F8622" s="1" t="s">
        <v>8632</v>
      </c>
      <c r="G8622" s="1">
        <v>0.0932757328609</v>
      </c>
    </row>
    <row r="8623" ht="15.75" customHeight="1">
      <c r="A8623" s="1" t="str">
        <f t="shared" si="731"/>
        <v>MRPL55</v>
      </c>
      <c r="B8623" s="1" t="s">
        <v>108</v>
      </c>
      <c r="C8623" s="1">
        <v>2.28296448E8</v>
      </c>
      <c r="D8623" s="1" t="s">
        <v>14</v>
      </c>
      <c r="E8623" s="1">
        <v>23.0</v>
      </c>
      <c r="F8623" s="1" t="s">
        <v>8633</v>
      </c>
      <c r="G8623" s="1">
        <v>0.245255472114</v>
      </c>
    </row>
    <row r="8624" ht="15.75" customHeight="1">
      <c r="A8624" s="1" t="str">
        <f t="shared" si="731"/>
        <v>MRPL55</v>
      </c>
      <c r="B8624" s="1" t="s">
        <v>108</v>
      </c>
      <c r="C8624" s="1">
        <v>2.28296447E8</v>
      </c>
      <c r="D8624" s="1" t="s">
        <v>14</v>
      </c>
      <c r="E8624" s="1">
        <v>27.0</v>
      </c>
      <c r="F8624" s="1" t="s">
        <v>8634</v>
      </c>
      <c r="G8624" s="1">
        <v>0.0908440255528</v>
      </c>
    </row>
    <row r="8625" ht="15.75" customHeight="1">
      <c r="A8625" s="1" t="str">
        <f t="shared" si="731"/>
        <v>MRPL55</v>
      </c>
      <c r="B8625" s="1" t="s">
        <v>108</v>
      </c>
      <c r="C8625" s="1">
        <v>2.28296343E8</v>
      </c>
      <c r="D8625" s="1" t="s">
        <v>14</v>
      </c>
      <c r="E8625" s="1">
        <v>27.0</v>
      </c>
      <c r="F8625" s="1" t="s">
        <v>8635</v>
      </c>
      <c r="G8625" s="1">
        <v>0.0448507174856</v>
      </c>
    </row>
    <row r="8626" ht="15.75" customHeight="1">
      <c r="A8626" s="1" t="str">
        <f t="shared" si="731"/>
        <v>MRPL55</v>
      </c>
      <c r="B8626" s="1" t="s">
        <v>108</v>
      </c>
      <c r="C8626" s="1">
        <v>2.28296987E8</v>
      </c>
      <c r="D8626" s="1" t="s">
        <v>8</v>
      </c>
      <c r="E8626" s="1">
        <v>22.0</v>
      </c>
      <c r="F8626" s="1" t="s">
        <v>8636</v>
      </c>
      <c r="G8626" s="1">
        <v>0.0116206922916</v>
      </c>
    </row>
    <row r="8627" ht="15.75" customHeight="1">
      <c r="A8627" s="1" t="str">
        <f t="shared" si="731"/>
        <v>MRPL55</v>
      </c>
      <c r="B8627" s="1" t="s">
        <v>108</v>
      </c>
      <c r="C8627" s="1">
        <v>2.28297005E8</v>
      </c>
      <c r="D8627" s="1" t="s">
        <v>14</v>
      </c>
      <c r="E8627" s="1">
        <v>24.0</v>
      </c>
      <c r="F8627" s="1" t="s">
        <v>8637</v>
      </c>
      <c r="G8627" s="1">
        <v>-0.00620274440523</v>
      </c>
    </row>
    <row r="8628" ht="15.75" customHeight="1">
      <c r="A8628" s="1" t="str">
        <f t="shared" si="731"/>
        <v>MRPL55</v>
      </c>
      <c r="B8628" s="1" t="s">
        <v>108</v>
      </c>
      <c r="C8628" s="1">
        <v>2.28296909E8</v>
      </c>
      <c r="D8628" s="1" t="s">
        <v>8</v>
      </c>
      <c r="E8628" s="1">
        <v>23.0</v>
      </c>
      <c r="F8628" s="1" t="s">
        <v>8638</v>
      </c>
      <c r="G8628" s="1">
        <v>1.04104429468</v>
      </c>
    </row>
    <row r="8629" ht="15.75" customHeight="1">
      <c r="A8629" s="1" t="str">
        <f t="shared" si="731"/>
        <v>MRPL55</v>
      </c>
      <c r="B8629" s="1" t="s">
        <v>108</v>
      </c>
      <c r="C8629" s="1">
        <v>2.28296532E8</v>
      </c>
      <c r="D8629" s="1" t="s">
        <v>8</v>
      </c>
      <c r="E8629" s="1">
        <v>26.0</v>
      </c>
      <c r="F8629" s="1" t="s">
        <v>8639</v>
      </c>
      <c r="G8629" s="1">
        <v>-0.0853559978468</v>
      </c>
    </row>
    <row r="8630" ht="15.75" customHeight="1">
      <c r="A8630" s="1" t="str">
        <f t="shared" si="731"/>
        <v>MRPL55</v>
      </c>
      <c r="B8630" s="1" t="s">
        <v>108</v>
      </c>
      <c r="C8630" s="1">
        <v>2.28296936E8</v>
      </c>
      <c r="D8630" s="1" t="s">
        <v>8</v>
      </c>
      <c r="E8630" s="1">
        <v>23.0</v>
      </c>
      <c r="F8630" s="1" t="s">
        <v>8640</v>
      </c>
      <c r="G8630" s="1">
        <v>0.615349541696</v>
      </c>
    </row>
    <row r="8631" ht="15.75" customHeight="1">
      <c r="A8631" s="1" t="str">
        <f t="shared" si="731"/>
        <v>MRPL55</v>
      </c>
      <c r="B8631" s="1" t="s">
        <v>108</v>
      </c>
      <c r="C8631" s="1">
        <v>2.28296442E8</v>
      </c>
      <c r="D8631" s="1" t="s">
        <v>8</v>
      </c>
      <c r="E8631" s="1">
        <v>26.0</v>
      </c>
      <c r="F8631" s="1" t="s">
        <v>8641</v>
      </c>
      <c r="G8631" s="1">
        <v>0.0434045323253</v>
      </c>
    </row>
    <row r="8632" ht="15.75" customHeight="1">
      <c r="A8632" s="1" t="str">
        <f t="shared" si="731"/>
        <v>MRPL55</v>
      </c>
      <c r="B8632" s="1" t="s">
        <v>108</v>
      </c>
      <c r="C8632" s="1">
        <v>2.28296304E8</v>
      </c>
      <c r="D8632" s="1" t="s">
        <v>8</v>
      </c>
      <c r="E8632" s="1">
        <v>26.0</v>
      </c>
      <c r="F8632" s="1" t="s">
        <v>8642</v>
      </c>
      <c r="G8632" s="1">
        <v>-0.0658129267109</v>
      </c>
    </row>
    <row r="8633" ht="15.75" customHeight="1">
      <c r="A8633" s="1" t="str">
        <f t="shared" si="731"/>
        <v>MRPL55</v>
      </c>
      <c r="B8633" s="1" t="s">
        <v>108</v>
      </c>
      <c r="C8633" s="1">
        <v>2.28296844E8</v>
      </c>
      <c r="D8633" s="1" t="s">
        <v>8</v>
      </c>
      <c r="E8633" s="1">
        <v>24.0</v>
      </c>
      <c r="F8633" s="1" t="s">
        <v>8643</v>
      </c>
      <c r="G8633" s="1">
        <v>0.00376672775167</v>
      </c>
    </row>
    <row r="8634" ht="15.75" customHeight="1">
      <c r="A8634" s="1" t="str">
        <f t="shared" si="731"/>
        <v>MRPL55</v>
      </c>
      <c r="B8634" s="1" t="s">
        <v>108</v>
      </c>
      <c r="C8634" s="1">
        <v>2.28296623E8</v>
      </c>
      <c r="D8634" s="1" t="s">
        <v>8</v>
      </c>
      <c r="E8634" s="1">
        <v>24.0</v>
      </c>
      <c r="F8634" s="1" t="s">
        <v>8644</v>
      </c>
      <c r="G8634" s="1">
        <v>0.234953805737</v>
      </c>
    </row>
    <row r="8635" ht="15.75" customHeight="1">
      <c r="A8635" s="1" t="str">
        <f t="shared" si="731"/>
        <v>MRPL55</v>
      </c>
      <c r="B8635" s="1" t="s">
        <v>108</v>
      </c>
      <c r="C8635" s="1">
        <v>2.28296708E8</v>
      </c>
      <c r="D8635" s="1" t="s">
        <v>8</v>
      </c>
      <c r="E8635" s="1">
        <v>26.0</v>
      </c>
      <c r="F8635" s="1" t="s">
        <v>8645</v>
      </c>
      <c r="G8635" s="1">
        <v>-0.117426643995</v>
      </c>
    </row>
    <row r="8636" ht="15.75" customHeight="1">
      <c r="A8636" s="1" t="str">
        <f t="shared" si="731"/>
        <v>MRPL55</v>
      </c>
      <c r="B8636" s="1" t="s">
        <v>108</v>
      </c>
      <c r="C8636" s="1">
        <v>2.28296611E8</v>
      </c>
      <c r="D8636" s="1" t="s">
        <v>8</v>
      </c>
      <c r="E8636" s="1">
        <v>26.0</v>
      </c>
      <c r="F8636" s="1" t="s">
        <v>8646</v>
      </c>
      <c r="G8636" s="1">
        <v>0.269831673606</v>
      </c>
    </row>
    <row r="8637" ht="15.75" customHeight="1">
      <c r="A8637" s="1" t="str">
        <f t="shared" si="731"/>
        <v>MRPL55</v>
      </c>
      <c r="B8637" s="1" t="s">
        <v>108</v>
      </c>
      <c r="C8637" s="1">
        <v>2.28296786E8</v>
      </c>
      <c r="D8637" s="1" t="s">
        <v>8</v>
      </c>
      <c r="E8637" s="1">
        <v>24.0</v>
      </c>
      <c r="F8637" s="1" t="s">
        <v>8647</v>
      </c>
      <c r="G8637" s="1">
        <v>0.66177730732</v>
      </c>
    </row>
    <row r="8638" ht="15.75" customHeight="1">
      <c r="A8638" s="1" t="str">
        <f t="shared" si="731"/>
        <v>MRPL55</v>
      </c>
      <c r="B8638" s="1" t="s">
        <v>108</v>
      </c>
      <c r="C8638" s="1">
        <v>2.28296713E8</v>
      </c>
      <c r="D8638" s="1" t="s">
        <v>8</v>
      </c>
      <c r="E8638" s="1">
        <v>27.0</v>
      </c>
      <c r="F8638" s="1" t="s">
        <v>8648</v>
      </c>
      <c r="G8638" s="1">
        <v>0.179577513668</v>
      </c>
    </row>
    <row r="8639" ht="15.75" customHeight="1">
      <c r="A8639" s="1" t="str">
        <f t="shared" ref="A8639:A8648" si="732">"MRPL9"</f>
        <v>MRPL9</v>
      </c>
      <c r="B8639" s="1" t="s">
        <v>108</v>
      </c>
      <c r="C8639" s="1">
        <v>1.51736074E8</v>
      </c>
      <c r="D8639" s="1" t="s">
        <v>14</v>
      </c>
      <c r="E8639" s="1">
        <v>24.0</v>
      </c>
      <c r="F8639" s="1" t="s">
        <v>8649</v>
      </c>
      <c r="G8639" s="1">
        <v>0.116586357554</v>
      </c>
    </row>
    <row r="8640" ht="15.75" customHeight="1">
      <c r="A8640" s="1" t="str">
        <f t="shared" si="732"/>
        <v>MRPL9</v>
      </c>
      <c r="B8640" s="1" t="s">
        <v>108</v>
      </c>
      <c r="C8640" s="1">
        <v>1.51735835E8</v>
      </c>
      <c r="D8640" s="1" t="s">
        <v>14</v>
      </c>
      <c r="E8640" s="1">
        <v>24.0</v>
      </c>
      <c r="F8640" s="1" t="s">
        <v>8650</v>
      </c>
      <c r="G8640" s="1">
        <v>0.0257866919585</v>
      </c>
    </row>
    <row r="8641" ht="15.75" customHeight="1">
      <c r="A8641" s="1" t="str">
        <f t="shared" si="732"/>
        <v>MRPL9</v>
      </c>
      <c r="B8641" s="1" t="s">
        <v>108</v>
      </c>
      <c r="C8641" s="1">
        <v>1.51736015E8</v>
      </c>
      <c r="D8641" s="1" t="s">
        <v>8</v>
      </c>
      <c r="E8641" s="1">
        <v>24.0</v>
      </c>
      <c r="F8641" s="1" t="s">
        <v>8651</v>
      </c>
      <c r="G8641" s="1">
        <v>0.928478220707</v>
      </c>
    </row>
    <row r="8642" ht="15.75" customHeight="1">
      <c r="A8642" s="1" t="str">
        <f t="shared" si="732"/>
        <v>MRPL9</v>
      </c>
      <c r="B8642" s="1" t="s">
        <v>108</v>
      </c>
      <c r="C8642" s="1">
        <v>1.51736027E8</v>
      </c>
      <c r="D8642" s="1" t="s">
        <v>8</v>
      </c>
      <c r="E8642" s="1">
        <v>21.0</v>
      </c>
      <c r="F8642" s="1" t="s">
        <v>8652</v>
      </c>
      <c r="G8642" s="1">
        <v>0.0437774780493</v>
      </c>
    </row>
    <row r="8643" ht="15.75" customHeight="1">
      <c r="A8643" s="1" t="str">
        <f t="shared" si="732"/>
        <v>MRPL9</v>
      </c>
      <c r="B8643" s="1" t="s">
        <v>108</v>
      </c>
      <c r="C8643" s="1">
        <v>1.51735862E8</v>
      </c>
      <c r="D8643" s="1" t="s">
        <v>8</v>
      </c>
      <c r="E8643" s="1">
        <v>24.0</v>
      </c>
      <c r="F8643" s="1" t="s">
        <v>8653</v>
      </c>
      <c r="G8643" s="1">
        <v>1.35143572732</v>
      </c>
    </row>
    <row r="8644" ht="15.75" customHeight="1">
      <c r="A8644" s="1" t="str">
        <f t="shared" si="732"/>
        <v>MRPL9</v>
      </c>
      <c r="B8644" s="1" t="s">
        <v>108</v>
      </c>
      <c r="C8644" s="1">
        <v>1.51735848E8</v>
      </c>
      <c r="D8644" s="1" t="s">
        <v>8</v>
      </c>
      <c r="E8644" s="1">
        <v>24.0</v>
      </c>
      <c r="F8644" s="1" t="s">
        <v>8654</v>
      </c>
      <c r="G8644" s="1">
        <v>-0.06607143428</v>
      </c>
    </row>
    <row r="8645" ht="15.75" customHeight="1">
      <c r="A8645" s="1" t="str">
        <f t="shared" si="732"/>
        <v>MRPL9</v>
      </c>
      <c r="B8645" s="1" t="s">
        <v>108</v>
      </c>
      <c r="C8645" s="1">
        <v>1.51735776E8</v>
      </c>
      <c r="D8645" s="1" t="s">
        <v>8</v>
      </c>
      <c r="E8645" s="1">
        <v>24.0</v>
      </c>
      <c r="F8645" s="1" t="s">
        <v>8655</v>
      </c>
      <c r="G8645" s="1">
        <v>0.600823020721</v>
      </c>
    </row>
    <row r="8646" ht="15.75" customHeight="1">
      <c r="A8646" s="1" t="str">
        <f t="shared" si="732"/>
        <v>MRPL9</v>
      </c>
      <c r="B8646" s="1" t="s">
        <v>108</v>
      </c>
      <c r="C8646" s="1">
        <v>1.51735739E8</v>
      </c>
      <c r="D8646" s="1" t="s">
        <v>8</v>
      </c>
      <c r="E8646" s="1">
        <v>24.0</v>
      </c>
      <c r="F8646" s="1" t="s">
        <v>8656</v>
      </c>
      <c r="G8646" s="1">
        <v>0.0273647645856</v>
      </c>
    </row>
    <row r="8647" ht="15.75" customHeight="1">
      <c r="A8647" s="1" t="str">
        <f t="shared" si="732"/>
        <v>MRPL9</v>
      </c>
      <c r="B8647" s="1" t="s">
        <v>108</v>
      </c>
      <c r="C8647" s="1">
        <v>1.51735926E8</v>
      </c>
      <c r="D8647" s="1" t="s">
        <v>8</v>
      </c>
      <c r="E8647" s="1">
        <v>23.0</v>
      </c>
      <c r="F8647" s="1" t="s">
        <v>8657</v>
      </c>
      <c r="G8647" s="1">
        <v>0.720086051972</v>
      </c>
    </row>
    <row r="8648" ht="15.75" customHeight="1">
      <c r="A8648" s="1" t="str">
        <f t="shared" si="732"/>
        <v>MRPL9</v>
      </c>
      <c r="B8648" s="1" t="s">
        <v>108</v>
      </c>
      <c r="C8648" s="1">
        <v>1.5173599E8</v>
      </c>
      <c r="D8648" s="1" t="s">
        <v>8</v>
      </c>
      <c r="E8648" s="1">
        <v>24.0</v>
      </c>
      <c r="F8648" s="1" t="s">
        <v>8658</v>
      </c>
      <c r="G8648" s="1">
        <v>0.62974379317</v>
      </c>
    </row>
    <row r="8649" ht="15.75" customHeight="1">
      <c r="A8649" s="1" t="str">
        <f t="shared" ref="A8649:A8657" si="733">"MRPS10"</f>
        <v>MRPS10</v>
      </c>
      <c r="B8649" s="1" t="s">
        <v>28</v>
      </c>
      <c r="C8649" s="1">
        <v>4.2185446E7</v>
      </c>
      <c r="D8649" s="1" t="s">
        <v>14</v>
      </c>
      <c r="E8649" s="1">
        <v>24.0</v>
      </c>
      <c r="F8649" s="1" t="s">
        <v>8659</v>
      </c>
      <c r="G8649" s="1">
        <v>0.0776602033294</v>
      </c>
    </row>
    <row r="8650" ht="15.75" customHeight="1">
      <c r="A8650" s="1" t="str">
        <f t="shared" si="733"/>
        <v>MRPS10</v>
      </c>
      <c r="B8650" s="1" t="s">
        <v>28</v>
      </c>
      <c r="C8650" s="1">
        <v>4.218551E7</v>
      </c>
      <c r="D8650" s="1" t="s">
        <v>8</v>
      </c>
      <c r="E8650" s="1">
        <v>24.0</v>
      </c>
      <c r="F8650" s="1" t="s">
        <v>8660</v>
      </c>
      <c r="G8650" s="1">
        <v>0.251393570155</v>
      </c>
    </row>
    <row r="8651" ht="15.75" customHeight="1">
      <c r="A8651" s="1" t="str">
        <f t="shared" si="733"/>
        <v>MRPS10</v>
      </c>
      <c r="B8651" s="1" t="s">
        <v>28</v>
      </c>
      <c r="C8651" s="1">
        <v>4.2185521E7</v>
      </c>
      <c r="D8651" s="1" t="s">
        <v>8</v>
      </c>
      <c r="E8651" s="1">
        <v>23.0</v>
      </c>
      <c r="F8651" s="1" t="s">
        <v>8661</v>
      </c>
      <c r="G8651" s="1">
        <v>0.824591782418</v>
      </c>
    </row>
    <row r="8652" ht="15.75" customHeight="1">
      <c r="A8652" s="1" t="str">
        <f t="shared" si="733"/>
        <v>MRPS10</v>
      </c>
      <c r="B8652" s="1" t="s">
        <v>28</v>
      </c>
      <c r="C8652" s="1">
        <v>4.2185527E7</v>
      </c>
      <c r="D8652" s="1" t="s">
        <v>8</v>
      </c>
      <c r="E8652" s="1">
        <v>23.0</v>
      </c>
      <c r="F8652" s="1" t="s">
        <v>8662</v>
      </c>
      <c r="G8652" s="1">
        <v>1.26451059431</v>
      </c>
    </row>
    <row r="8653" ht="15.75" customHeight="1">
      <c r="A8653" s="1" t="str">
        <f t="shared" si="733"/>
        <v>MRPS10</v>
      </c>
      <c r="B8653" s="1" t="s">
        <v>28</v>
      </c>
      <c r="C8653" s="1">
        <v>4.2185532E7</v>
      </c>
      <c r="D8653" s="1" t="s">
        <v>8</v>
      </c>
      <c r="E8653" s="1">
        <v>24.0</v>
      </c>
      <c r="F8653" s="1" t="s">
        <v>8663</v>
      </c>
      <c r="G8653" s="1">
        <v>0.735120619559</v>
      </c>
    </row>
    <row r="8654" ht="15.75" customHeight="1">
      <c r="A8654" s="1" t="str">
        <f t="shared" si="733"/>
        <v>MRPS10</v>
      </c>
      <c r="B8654" s="1" t="s">
        <v>28</v>
      </c>
      <c r="C8654" s="1">
        <v>4.2185564E7</v>
      </c>
      <c r="D8654" s="1" t="s">
        <v>8</v>
      </c>
      <c r="E8654" s="1">
        <v>24.0</v>
      </c>
      <c r="F8654" s="1" t="s">
        <v>8664</v>
      </c>
      <c r="G8654" s="1">
        <v>-0.0922163233235</v>
      </c>
    </row>
    <row r="8655" ht="15.75" customHeight="1">
      <c r="A8655" s="1" t="str">
        <f t="shared" si="733"/>
        <v>MRPS10</v>
      </c>
      <c r="B8655" s="1" t="s">
        <v>28</v>
      </c>
      <c r="C8655" s="1">
        <v>4.218558E7</v>
      </c>
      <c r="D8655" s="1" t="s">
        <v>8</v>
      </c>
      <c r="E8655" s="1">
        <v>23.0</v>
      </c>
      <c r="F8655" s="1" t="s">
        <v>8665</v>
      </c>
      <c r="G8655" s="1">
        <v>0.910897623276</v>
      </c>
    </row>
    <row r="8656" ht="15.75" customHeight="1">
      <c r="A8656" s="1" t="str">
        <f t="shared" si="733"/>
        <v>MRPS10</v>
      </c>
      <c r="B8656" s="1" t="s">
        <v>28</v>
      </c>
      <c r="C8656" s="1">
        <v>4.2185591E7</v>
      </c>
      <c r="D8656" s="1" t="s">
        <v>8</v>
      </c>
      <c r="E8656" s="1">
        <v>24.0</v>
      </c>
      <c r="F8656" s="1" t="s">
        <v>8666</v>
      </c>
      <c r="G8656" s="1">
        <v>0.143808509611</v>
      </c>
    </row>
    <row r="8657" ht="15.75" customHeight="1">
      <c r="A8657" s="1" t="str">
        <f t="shared" si="733"/>
        <v>MRPS10</v>
      </c>
      <c r="B8657" s="1" t="s">
        <v>28</v>
      </c>
      <c r="C8657" s="1">
        <v>4.2185631E7</v>
      </c>
      <c r="D8657" s="1" t="s">
        <v>14</v>
      </c>
      <c r="E8657" s="1">
        <v>24.0</v>
      </c>
      <c r="F8657" s="1" t="s">
        <v>8667</v>
      </c>
      <c r="G8657" s="1">
        <v>0.0458875068616</v>
      </c>
    </row>
    <row r="8658" ht="15.75" customHeight="1">
      <c r="A8658" s="1" t="str">
        <f t="shared" ref="A8658:A8667" si="734">"MRPS11"</f>
        <v>MRPS11</v>
      </c>
      <c r="B8658" s="1" t="s">
        <v>425</v>
      </c>
      <c r="C8658" s="1">
        <v>8.9010977E7</v>
      </c>
      <c r="D8658" s="1" t="s">
        <v>14</v>
      </c>
      <c r="E8658" s="1">
        <v>24.0</v>
      </c>
      <c r="F8658" s="1" t="s">
        <v>8668</v>
      </c>
      <c r="G8658" s="1">
        <v>0.680191533197</v>
      </c>
    </row>
    <row r="8659" ht="15.75" customHeight="1">
      <c r="A8659" s="1" t="str">
        <f t="shared" si="734"/>
        <v>MRPS11</v>
      </c>
      <c r="B8659" s="1" t="s">
        <v>425</v>
      </c>
      <c r="C8659" s="1">
        <v>8.9010969E7</v>
      </c>
      <c r="D8659" s="1" t="s">
        <v>14</v>
      </c>
      <c r="E8659" s="1">
        <v>25.0</v>
      </c>
      <c r="F8659" s="1" t="s">
        <v>8669</v>
      </c>
      <c r="G8659" s="1">
        <v>0.855877913487</v>
      </c>
    </row>
    <row r="8660" ht="15.75" customHeight="1">
      <c r="A8660" s="1" t="str">
        <f t="shared" si="734"/>
        <v>MRPS11</v>
      </c>
      <c r="B8660" s="1" t="s">
        <v>425</v>
      </c>
      <c r="C8660" s="1">
        <v>8.9010954E7</v>
      </c>
      <c r="D8660" s="1" t="s">
        <v>14</v>
      </c>
      <c r="E8660" s="1">
        <v>23.0</v>
      </c>
      <c r="F8660" s="1" t="s">
        <v>8670</v>
      </c>
      <c r="G8660" s="1">
        <v>0.922562040006</v>
      </c>
    </row>
    <row r="8661" ht="15.75" customHeight="1">
      <c r="A8661" s="1" t="str">
        <f t="shared" si="734"/>
        <v>MRPS11</v>
      </c>
      <c r="B8661" s="1" t="s">
        <v>425</v>
      </c>
      <c r="C8661" s="1">
        <v>8.9010934E7</v>
      </c>
      <c r="D8661" s="1" t="s">
        <v>14</v>
      </c>
      <c r="E8661" s="1">
        <v>23.0</v>
      </c>
      <c r="F8661" s="1" t="s">
        <v>8671</v>
      </c>
      <c r="G8661" s="1">
        <v>1.22156004651</v>
      </c>
    </row>
    <row r="8662" ht="15.75" customHeight="1">
      <c r="A8662" s="1" t="str">
        <f t="shared" si="734"/>
        <v>MRPS11</v>
      </c>
      <c r="B8662" s="1" t="s">
        <v>425</v>
      </c>
      <c r="C8662" s="1">
        <v>8.9010895E7</v>
      </c>
      <c r="D8662" s="1" t="s">
        <v>14</v>
      </c>
      <c r="E8662" s="1">
        <v>23.0</v>
      </c>
      <c r="F8662" s="1" t="s">
        <v>8672</v>
      </c>
      <c r="G8662" s="1">
        <v>0.618520369182</v>
      </c>
    </row>
    <row r="8663" ht="15.75" customHeight="1">
      <c r="A8663" s="1" t="str">
        <f t="shared" si="734"/>
        <v>MRPS11</v>
      </c>
      <c r="B8663" s="1" t="s">
        <v>425</v>
      </c>
      <c r="C8663" s="1">
        <v>8.9010722E7</v>
      </c>
      <c r="D8663" s="1" t="s">
        <v>14</v>
      </c>
      <c r="E8663" s="1">
        <v>24.0</v>
      </c>
      <c r="F8663" s="1" t="s">
        <v>8673</v>
      </c>
      <c r="G8663" s="1">
        <v>0.0541580238342</v>
      </c>
    </row>
    <row r="8664" ht="15.75" customHeight="1">
      <c r="A8664" s="1" t="str">
        <f t="shared" si="734"/>
        <v>MRPS11</v>
      </c>
      <c r="B8664" s="1" t="s">
        <v>425</v>
      </c>
      <c r="C8664" s="1">
        <v>8.9010892E7</v>
      </c>
      <c r="D8664" s="1" t="s">
        <v>8</v>
      </c>
      <c r="E8664" s="1">
        <v>22.0</v>
      </c>
      <c r="F8664" s="1" t="s">
        <v>8674</v>
      </c>
      <c r="G8664" s="1">
        <v>0.316709218653</v>
      </c>
    </row>
    <row r="8665" ht="15.75" customHeight="1">
      <c r="A8665" s="1" t="str">
        <f t="shared" si="734"/>
        <v>MRPS11</v>
      </c>
      <c r="B8665" s="1" t="s">
        <v>425</v>
      </c>
      <c r="C8665" s="1">
        <v>8.9010867E7</v>
      </c>
      <c r="D8665" s="1" t="s">
        <v>8</v>
      </c>
      <c r="E8665" s="1">
        <v>24.0</v>
      </c>
      <c r="F8665" s="1" t="s">
        <v>8675</v>
      </c>
      <c r="G8665" s="1">
        <v>0.141780668154</v>
      </c>
    </row>
    <row r="8666" ht="15.75" customHeight="1">
      <c r="A8666" s="1" t="str">
        <f t="shared" si="734"/>
        <v>MRPS11</v>
      </c>
      <c r="B8666" s="1" t="s">
        <v>425</v>
      </c>
      <c r="C8666" s="1">
        <v>8.9010765E7</v>
      </c>
      <c r="D8666" s="1" t="s">
        <v>8</v>
      </c>
      <c r="E8666" s="1">
        <v>24.0</v>
      </c>
      <c r="F8666" s="1" t="s">
        <v>8676</v>
      </c>
      <c r="G8666" s="1">
        <v>0.00331561527538</v>
      </c>
    </row>
    <row r="8667" ht="15.75" customHeight="1">
      <c r="A8667" s="1" t="str">
        <f t="shared" si="734"/>
        <v>MRPS11</v>
      </c>
      <c r="B8667" s="1" t="s">
        <v>425</v>
      </c>
      <c r="C8667" s="1">
        <v>8.9010706E7</v>
      </c>
      <c r="D8667" s="1" t="s">
        <v>8</v>
      </c>
      <c r="E8667" s="1">
        <v>24.0</v>
      </c>
      <c r="F8667" s="1" t="s">
        <v>8677</v>
      </c>
      <c r="G8667" s="1">
        <v>0.131625422175</v>
      </c>
    </row>
    <row r="8668" ht="15.75" customHeight="1">
      <c r="A8668" s="1" t="str">
        <f t="shared" ref="A8668:A8687" si="735">"MRPS12"</f>
        <v>MRPS12</v>
      </c>
      <c r="B8668" s="1" t="s">
        <v>277</v>
      </c>
      <c r="C8668" s="1">
        <v>3.9421856E7</v>
      </c>
      <c r="D8668" s="1" t="s">
        <v>14</v>
      </c>
      <c r="E8668" s="1">
        <v>24.0</v>
      </c>
      <c r="F8668" s="1" t="s">
        <v>8678</v>
      </c>
      <c r="G8668" s="1">
        <v>0.246185511004</v>
      </c>
    </row>
    <row r="8669" ht="15.75" customHeight="1">
      <c r="A8669" s="1" t="str">
        <f t="shared" si="735"/>
        <v>MRPS12</v>
      </c>
      <c r="B8669" s="1" t="s">
        <v>277</v>
      </c>
      <c r="C8669" s="1">
        <v>3.9421867E7</v>
      </c>
      <c r="D8669" s="1" t="s">
        <v>14</v>
      </c>
      <c r="E8669" s="1">
        <v>24.0</v>
      </c>
      <c r="F8669" s="1" t="s">
        <v>8679</v>
      </c>
      <c r="G8669" s="1">
        <v>0.0742922058082</v>
      </c>
    </row>
    <row r="8670" ht="15.75" customHeight="1">
      <c r="A8670" s="1" t="str">
        <f t="shared" si="735"/>
        <v>MRPS12</v>
      </c>
      <c r="B8670" s="1" t="s">
        <v>277</v>
      </c>
      <c r="C8670" s="1">
        <v>3.9421308E7</v>
      </c>
      <c r="D8670" s="1" t="s">
        <v>8</v>
      </c>
      <c r="E8670" s="1">
        <v>25.0</v>
      </c>
      <c r="F8670" s="1" t="s">
        <v>8680</v>
      </c>
      <c r="G8670" s="1">
        <v>0.0397940852377</v>
      </c>
    </row>
    <row r="8671" ht="15.75" customHeight="1">
      <c r="A8671" s="1" t="str">
        <f t="shared" si="735"/>
        <v>MRPS12</v>
      </c>
      <c r="B8671" s="1" t="s">
        <v>277</v>
      </c>
      <c r="C8671" s="1">
        <v>3.9421326E7</v>
      </c>
      <c r="D8671" s="1" t="s">
        <v>8</v>
      </c>
      <c r="E8671" s="1">
        <v>24.0</v>
      </c>
      <c r="F8671" s="1" t="s">
        <v>8681</v>
      </c>
      <c r="G8671" s="1">
        <v>0.0298330602553</v>
      </c>
    </row>
    <row r="8672" ht="15.75" customHeight="1">
      <c r="A8672" s="1" t="str">
        <f t="shared" si="735"/>
        <v>MRPS12</v>
      </c>
      <c r="B8672" s="1" t="s">
        <v>277</v>
      </c>
      <c r="C8672" s="1">
        <v>3.9421346E7</v>
      </c>
      <c r="D8672" s="1" t="s">
        <v>8</v>
      </c>
      <c r="E8672" s="1">
        <v>22.0</v>
      </c>
      <c r="F8672" s="1" t="s">
        <v>8682</v>
      </c>
      <c r="G8672" s="1">
        <v>0.0868763821542</v>
      </c>
    </row>
    <row r="8673" ht="15.75" customHeight="1">
      <c r="A8673" s="1" t="str">
        <f t="shared" si="735"/>
        <v>MRPS12</v>
      </c>
      <c r="B8673" s="1" t="s">
        <v>277</v>
      </c>
      <c r="C8673" s="1">
        <v>3.9421382E7</v>
      </c>
      <c r="D8673" s="1" t="s">
        <v>8</v>
      </c>
      <c r="E8673" s="1">
        <v>24.0</v>
      </c>
      <c r="F8673" s="1" t="s">
        <v>8683</v>
      </c>
      <c r="G8673" s="1">
        <v>0.0343473009299</v>
      </c>
    </row>
    <row r="8674" ht="15.75" customHeight="1">
      <c r="A8674" s="1" t="str">
        <f t="shared" si="735"/>
        <v>MRPS12</v>
      </c>
      <c r="B8674" s="1" t="s">
        <v>277</v>
      </c>
      <c r="C8674" s="1">
        <v>3.9421318E7</v>
      </c>
      <c r="D8674" s="1" t="s">
        <v>14</v>
      </c>
      <c r="E8674" s="1">
        <v>24.0</v>
      </c>
      <c r="F8674" s="1" t="s">
        <v>8684</v>
      </c>
      <c r="G8674" s="1">
        <v>0.576803892301</v>
      </c>
    </row>
    <row r="8675" ht="15.75" customHeight="1">
      <c r="A8675" s="1" t="str">
        <f t="shared" si="735"/>
        <v>MRPS12</v>
      </c>
      <c r="B8675" s="1" t="s">
        <v>277</v>
      </c>
      <c r="C8675" s="1">
        <v>3.942166E7</v>
      </c>
      <c r="D8675" s="1" t="s">
        <v>8</v>
      </c>
      <c r="E8675" s="1">
        <v>24.0</v>
      </c>
      <c r="F8675" s="1" t="s">
        <v>8685</v>
      </c>
      <c r="G8675" s="1">
        <v>0.542746811984</v>
      </c>
    </row>
    <row r="8676" ht="15.75" customHeight="1">
      <c r="A8676" s="1" t="str">
        <f t="shared" si="735"/>
        <v>MRPS12</v>
      </c>
      <c r="B8676" s="1" t="s">
        <v>277</v>
      </c>
      <c r="C8676" s="1">
        <v>3.9421811E7</v>
      </c>
      <c r="D8676" s="1" t="s">
        <v>14</v>
      </c>
      <c r="E8676" s="1">
        <v>24.0</v>
      </c>
      <c r="F8676" s="1" t="s">
        <v>8686</v>
      </c>
      <c r="G8676" s="1">
        <v>0.831564413889</v>
      </c>
    </row>
    <row r="8677" ht="15.75" customHeight="1">
      <c r="A8677" s="1" t="str">
        <f t="shared" si="735"/>
        <v>MRPS12</v>
      </c>
      <c r="B8677" s="1" t="s">
        <v>277</v>
      </c>
      <c r="C8677" s="1">
        <v>3.9421445E7</v>
      </c>
      <c r="D8677" s="1" t="s">
        <v>8</v>
      </c>
      <c r="E8677" s="1">
        <v>21.0</v>
      </c>
      <c r="F8677" s="1" t="s">
        <v>8687</v>
      </c>
      <c r="G8677" s="1">
        <v>0.0763334406087</v>
      </c>
    </row>
    <row r="8678" ht="15.75" customHeight="1">
      <c r="A8678" s="1" t="str">
        <f t="shared" si="735"/>
        <v>MRPS12</v>
      </c>
      <c r="B8678" s="1" t="s">
        <v>277</v>
      </c>
      <c r="C8678" s="1">
        <v>3.9421765E7</v>
      </c>
      <c r="D8678" s="1" t="s">
        <v>14</v>
      </c>
      <c r="E8678" s="1">
        <v>21.0</v>
      </c>
      <c r="F8678" s="1" t="s">
        <v>8688</v>
      </c>
      <c r="G8678" s="1">
        <v>0.0492849455773</v>
      </c>
    </row>
    <row r="8679" ht="15.75" customHeight="1">
      <c r="A8679" s="1" t="str">
        <f t="shared" si="735"/>
        <v>MRPS12</v>
      </c>
      <c r="B8679" s="1" t="s">
        <v>277</v>
      </c>
      <c r="C8679" s="1">
        <v>3.9421732E7</v>
      </c>
      <c r="D8679" s="1" t="s">
        <v>14</v>
      </c>
      <c r="E8679" s="1">
        <v>24.0</v>
      </c>
      <c r="F8679" s="1" t="s">
        <v>8689</v>
      </c>
      <c r="G8679" s="1">
        <v>-2.71883909898E-4</v>
      </c>
    </row>
    <row r="8680" ht="15.75" customHeight="1">
      <c r="A8680" s="1" t="str">
        <f t="shared" si="735"/>
        <v>MRPS12</v>
      </c>
      <c r="B8680" s="1" t="s">
        <v>277</v>
      </c>
      <c r="C8680" s="1">
        <v>3.9421628E7</v>
      </c>
      <c r="D8680" s="1" t="s">
        <v>14</v>
      </c>
      <c r="E8680" s="1">
        <v>23.0</v>
      </c>
      <c r="F8680" s="1" t="s">
        <v>8690</v>
      </c>
      <c r="G8680" s="1">
        <v>1.59163169381</v>
      </c>
    </row>
    <row r="8681" ht="15.75" customHeight="1">
      <c r="A8681" s="1" t="str">
        <f t="shared" si="735"/>
        <v>MRPS12</v>
      </c>
      <c r="B8681" s="1" t="s">
        <v>277</v>
      </c>
      <c r="C8681" s="1">
        <v>3.9421393E7</v>
      </c>
      <c r="D8681" s="1" t="s">
        <v>14</v>
      </c>
      <c r="E8681" s="1">
        <v>23.0</v>
      </c>
      <c r="F8681" s="1" t="s">
        <v>8691</v>
      </c>
      <c r="G8681" s="1">
        <v>0.0435352299596</v>
      </c>
    </row>
    <row r="8682" ht="15.75" customHeight="1">
      <c r="A8682" s="1" t="str">
        <f t="shared" si="735"/>
        <v>MRPS12</v>
      </c>
      <c r="B8682" s="1" t="s">
        <v>277</v>
      </c>
      <c r="C8682" s="1">
        <v>3.9421345E7</v>
      </c>
      <c r="D8682" s="1" t="s">
        <v>14</v>
      </c>
      <c r="E8682" s="1">
        <v>24.0</v>
      </c>
      <c r="F8682" s="1" t="s">
        <v>8692</v>
      </c>
      <c r="G8682" s="1">
        <v>0.0838078414777</v>
      </c>
    </row>
    <row r="8683" ht="15.75" customHeight="1">
      <c r="A8683" s="1" t="str">
        <f t="shared" si="735"/>
        <v>MRPS12</v>
      </c>
      <c r="B8683" s="1" t="s">
        <v>277</v>
      </c>
      <c r="C8683" s="1">
        <v>3.9421872E7</v>
      </c>
      <c r="D8683" s="1" t="s">
        <v>14</v>
      </c>
      <c r="E8683" s="1">
        <v>24.0</v>
      </c>
      <c r="F8683" s="1" t="s">
        <v>8693</v>
      </c>
      <c r="G8683" s="1">
        <v>0.0946016065067</v>
      </c>
    </row>
    <row r="8684" ht="15.75" customHeight="1">
      <c r="A8684" s="1" t="str">
        <f t="shared" si="735"/>
        <v>MRPS12</v>
      </c>
      <c r="B8684" s="1" t="s">
        <v>277</v>
      </c>
      <c r="C8684" s="1">
        <v>3.942125E7</v>
      </c>
      <c r="D8684" s="1" t="s">
        <v>14</v>
      </c>
      <c r="E8684" s="1">
        <v>22.0</v>
      </c>
      <c r="F8684" s="1" t="s">
        <v>8694</v>
      </c>
      <c r="G8684" s="1">
        <v>-0.0644215618624</v>
      </c>
    </row>
    <row r="8685" ht="15.75" customHeight="1">
      <c r="A8685" s="1" t="str">
        <f t="shared" si="735"/>
        <v>MRPS12</v>
      </c>
      <c r="B8685" s="1" t="s">
        <v>277</v>
      </c>
      <c r="C8685" s="1">
        <v>3.9421788E7</v>
      </c>
      <c r="D8685" s="1" t="s">
        <v>14</v>
      </c>
      <c r="E8685" s="1">
        <v>24.0</v>
      </c>
      <c r="F8685" s="1" t="s">
        <v>8695</v>
      </c>
      <c r="G8685" s="1">
        <v>0.0393410710245</v>
      </c>
    </row>
    <row r="8686" ht="15.75" customHeight="1">
      <c r="A8686" s="1" t="str">
        <f t="shared" si="735"/>
        <v>MRPS12</v>
      </c>
      <c r="B8686" s="1" t="s">
        <v>277</v>
      </c>
      <c r="C8686" s="1">
        <v>3.942121E7</v>
      </c>
      <c r="D8686" s="1" t="s">
        <v>14</v>
      </c>
      <c r="E8686" s="1">
        <v>24.0</v>
      </c>
      <c r="F8686" s="1" t="s">
        <v>8696</v>
      </c>
      <c r="G8686" s="1">
        <v>0.040146898472</v>
      </c>
    </row>
    <row r="8687" ht="15.75" customHeight="1">
      <c r="A8687" s="1" t="str">
        <f t="shared" si="735"/>
        <v>MRPS12</v>
      </c>
      <c r="B8687" s="1" t="s">
        <v>277</v>
      </c>
      <c r="C8687" s="1">
        <v>3.9421689E7</v>
      </c>
      <c r="D8687" s="1" t="s">
        <v>8</v>
      </c>
      <c r="E8687" s="1">
        <v>23.0</v>
      </c>
      <c r="F8687" s="1" t="s">
        <v>8697</v>
      </c>
      <c r="G8687" s="1">
        <v>0.343756460569</v>
      </c>
    </row>
    <row r="8688" ht="15.75" customHeight="1">
      <c r="A8688" s="1" t="str">
        <f t="shared" ref="A8688:A8697" si="736">"MRPS14"</f>
        <v>MRPS14</v>
      </c>
      <c r="B8688" s="1" t="s">
        <v>108</v>
      </c>
      <c r="C8688" s="1">
        <v>1.74992466E8</v>
      </c>
      <c r="D8688" s="1" t="s">
        <v>14</v>
      </c>
      <c r="E8688" s="1">
        <v>24.0</v>
      </c>
      <c r="F8688" s="1" t="s">
        <v>8698</v>
      </c>
      <c r="G8688" s="1">
        <v>0.122977516916</v>
      </c>
    </row>
    <row r="8689" ht="15.75" customHeight="1">
      <c r="A8689" s="1" t="str">
        <f t="shared" si="736"/>
        <v>MRPS14</v>
      </c>
      <c r="B8689" s="1" t="s">
        <v>108</v>
      </c>
      <c r="C8689" s="1">
        <v>1.74992536E8</v>
      </c>
      <c r="D8689" s="1" t="s">
        <v>14</v>
      </c>
      <c r="E8689" s="1">
        <v>24.0</v>
      </c>
      <c r="F8689" s="1" t="s">
        <v>8699</v>
      </c>
      <c r="G8689" s="1">
        <v>0.717017834293</v>
      </c>
    </row>
    <row r="8690" ht="15.75" customHeight="1">
      <c r="A8690" s="1" t="str">
        <f t="shared" si="736"/>
        <v>MRPS14</v>
      </c>
      <c r="B8690" s="1" t="s">
        <v>108</v>
      </c>
      <c r="C8690" s="1">
        <v>1.7499261E8</v>
      </c>
      <c r="D8690" s="1" t="s">
        <v>14</v>
      </c>
      <c r="E8690" s="1">
        <v>23.0</v>
      </c>
      <c r="F8690" s="1" t="s">
        <v>8700</v>
      </c>
      <c r="G8690" s="1">
        <v>0.0260902404227</v>
      </c>
    </row>
    <row r="8691" ht="15.75" customHeight="1">
      <c r="A8691" s="1" t="str">
        <f t="shared" si="736"/>
        <v>MRPS14</v>
      </c>
      <c r="B8691" s="1" t="s">
        <v>108</v>
      </c>
      <c r="C8691" s="1">
        <v>1.74992422E8</v>
      </c>
      <c r="D8691" s="1" t="s">
        <v>14</v>
      </c>
      <c r="E8691" s="1">
        <v>24.0</v>
      </c>
      <c r="F8691" s="1" t="s">
        <v>8701</v>
      </c>
      <c r="G8691" s="1">
        <v>0.446625016002</v>
      </c>
    </row>
    <row r="8692" ht="15.75" customHeight="1">
      <c r="A8692" s="1" t="str">
        <f t="shared" si="736"/>
        <v>MRPS14</v>
      </c>
      <c r="B8692" s="1" t="s">
        <v>108</v>
      </c>
      <c r="C8692" s="1">
        <v>1.74992399E8</v>
      </c>
      <c r="D8692" s="1" t="s">
        <v>14</v>
      </c>
      <c r="E8692" s="1">
        <v>24.0</v>
      </c>
      <c r="F8692" s="1" t="s">
        <v>8702</v>
      </c>
      <c r="G8692" s="1">
        <v>0.0514587290487</v>
      </c>
    </row>
    <row r="8693" ht="15.75" customHeight="1">
      <c r="A8693" s="1" t="str">
        <f t="shared" si="736"/>
        <v>MRPS14</v>
      </c>
      <c r="B8693" s="1" t="s">
        <v>108</v>
      </c>
      <c r="C8693" s="1">
        <v>1.74992566E8</v>
      </c>
      <c r="D8693" s="1" t="s">
        <v>8</v>
      </c>
      <c r="E8693" s="1">
        <v>24.0</v>
      </c>
      <c r="F8693" s="1" t="s">
        <v>8703</v>
      </c>
      <c r="G8693" s="1">
        <v>0.554003175047</v>
      </c>
    </row>
    <row r="8694" ht="15.75" customHeight="1">
      <c r="A8694" s="1" t="str">
        <f t="shared" si="736"/>
        <v>MRPS14</v>
      </c>
      <c r="B8694" s="1" t="s">
        <v>108</v>
      </c>
      <c r="C8694" s="1">
        <v>1.74992537E8</v>
      </c>
      <c r="D8694" s="1" t="s">
        <v>8</v>
      </c>
      <c r="E8694" s="1">
        <v>23.0</v>
      </c>
      <c r="F8694" s="1" t="s">
        <v>8704</v>
      </c>
      <c r="G8694" s="1">
        <v>1.18983791504</v>
      </c>
    </row>
    <row r="8695" ht="15.75" customHeight="1">
      <c r="A8695" s="1" t="str">
        <f t="shared" si="736"/>
        <v>MRPS14</v>
      </c>
      <c r="B8695" s="1" t="s">
        <v>108</v>
      </c>
      <c r="C8695" s="1">
        <v>1.74992406E8</v>
      </c>
      <c r="D8695" s="1" t="s">
        <v>8</v>
      </c>
      <c r="E8695" s="1">
        <v>24.0</v>
      </c>
      <c r="F8695" s="1" t="s">
        <v>8705</v>
      </c>
      <c r="G8695" s="1">
        <v>0.349589155648</v>
      </c>
    </row>
    <row r="8696" ht="15.75" customHeight="1">
      <c r="A8696" s="1" t="str">
        <f t="shared" si="736"/>
        <v>MRPS14</v>
      </c>
      <c r="B8696" s="1" t="s">
        <v>108</v>
      </c>
      <c r="C8696" s="1">
        <v>1.74992389E8</v>
      </c>
      <c r="D8696" s="1" t="s">
        <v>8</v>
      </c>
      <c r="E8696" s="1">
        <v>23.0</v>
      </c>
      <c r="F8696" s="1" t="s">
        <v>8706</v>
      </c>
      <c r="G8696" s="1">
        <v>0.598095113723</v>
      </c>
    </row>
    <row r="8697" ht="15.75" customHeight="1">
      <c r="A8697" s="1" t="str">
        <f t="shared" si="736"/>
        <v>MRPS14</v>
      </c>
      <c r="B8697" s="1" t="s">
        <v>108</v>
      </c>
      <c r="C8697" s="1">
        <v>1.74992444E8</v>
      </c>
      <c r="D8697" s="1" t="s">
        <v>14</v>
      </c>
      <c r="E8697" s="1">
        <v>24.0</v>
      </c>
      <c r="F8697" s="1" t="s">
        <v>8707</v>
      </c>
      <c r="G8697" s="1">
        <v>1.09314425066</v>
      </c>
    </row>
    <row r="8698" ht="15.75" customHeight="1">
      <c r="A8698" s="1" t="str">
        <f t="shared" ref="A8698:A8706" si="737">"MRPS15"</f>
        <v>MRPS15</v>
      </c>
      <c r="B8698" s="1" t="s">
        <v>108</v>
      </c>
      <c r="C8698" s="1">
        <v>3.6930057E7</v>
      </c>
      <c r="D8698" s="1" t="s">
        <v>14</v>
      </c>
      <c r="E8698" s="1">
        <v>23.0</v>
      </c>
      <c r="F8698" s="1" t="s">
        <v>8708</v>
      </c>
      <c r="G8698" s="1">
        <v>0.0359223482659</v>
      </c>
    </row>
    <row r="8699" ht="15.75" customHeight="1">
      <c r="A8699" s="1" t="str">
        <f t="shared" si="737"/>
        <v>MRPS15</v>
      </c>
      <c r="B8699" s="1" t="s">
        <v>108</v>
      </c>
      <c r="C8699" s="1">
        <v>3.6929962E7</v>
      </c>
      <c r="D8699" s="1" t="s">
        <v>14</v>
      </c>
      <c r="E8699" s="1">
        <v>24.0</v>
      </c>
      <c r="F8699" s="1" t="s">
        <v>8709</v>
      </c>
      <c r="G8699" s="1">
        <v>0.00999682085498</v>
      </c>
    </row>
    <row r="8700" ht="15.75" customHeight="1">
      <c r="A8700" s="1" t="str">
        <f t="shared" si="737"/>
        <v>MRPS15</v>
      </c>
      <c r="B8700" s="1" t="s">
        <v>108</v>
      </c>
      <c r="C8700" s="1">
        <v>3.6929947E7</v>
      </c>
      <c r="D8700" s="1" t="s">
        <v>14</v>
      </c>
      <c r="E8700" s="1">
        <v>23.0</v>
      </c>
      <c r="F8700" s="1" t="s">
        <v>8710</v>
      </c>
      <c r="G8700" s="1">
        <v>0.437750439138</v>
      </c>
    </row>
    <row r="8701" ht="15.75" customHeight="1">
      <c r="A8701" s="1" t="str">
        <f t="shared" si="737"/>
        <v>MRPS15</v>
      </c>
      <c r="B8701" s="1" t="s">
        <v>108</v>
      </c>
      <c r="C8701" s="1">
        <v>3.6929822E7</v>
      </c>
      <c r="D8701" s="1" t="s">
        <v>14</v>
      </c>
      <c r="E8701" s="1">
        <v>24.0</v>
      </c>
      <c r="F8701" s="1" t="s">
        <v>8711</v>
      </c>
      <c r="G8701" s="1">
        <v>-0.0488388522368</v>
      </c>
    </row>
    <row r="8702" ht="15.75" customHeight="1">
      <c r="A8702" s="1" t="str">
        <f t="shared" si="737"/>
        <v>MRPS15</v>
      </c>
      <c r="B8702" s="1" t="s">
        <v>108</v>
      </c>
      <c r="C8702" s="1">
        <v>3.6929914E7</v>
      </c>
      <c r="D8702" s="1" t="s">
        <v>8</v>
      </c>
      <c r="E8702" s="1">
        <v>23.0</v>
      </c>
      <c r="F8702" s="1" t="s">
        <v>8712</v>
      </c>
      <c r="G8702" s="1">
        <v>1.01873451964</v>
      </c>
    </row>
    <row r="8703" ht="15.75" customHeight="1">
      <c r="A8703" s="1" t="str">
        <f t="shared" si="737"/>
        <v>MRPS15</v>
      </c>
      <c r="B8703" s="1" t="s">
        <v>108</v>
      </c>
      <c r="C8703" s="1">
        <v>3.6929762E7</v>
      </c>
      <c r="D8703" s="1" t="s">
        <v>8</v>
      </c>
      <c r="E8703" s="1">
        <v>24.0</v>
      </c>
      <c r="F8703" s="1" t="s">
        <v>8713</v>
      </c>
      <c r="G8703" s="1">
        <v>0.00395658735268</v>
      </c>
    </row>
    <row r="8704" ht="15.75" customHeight="1">
      <c r="A8704" s="1" t="str">
        <f t="shared" si="737"/>
        <v>MRPS15</v>
      </c>
      <c r="B8704" s="1" t="s">
        <v>108</v>
      </c>
      <c r="C8704" s="1">
        <v>3.6929805E7</v>
      </c>
      <c r="D8704" s="1" t="s">
        <v>8</v>
      </c>
      <c r="E8704" s="1">
        <v>23.0</v>
      </c>
      <c r="F8704" s="1" t="s">
        <v>8714</v>
      </c>
      <c r="G8704" s="1">
        <v>1.54351504122</v>
      </c>
    </row>
    <row r="8705" ht="15.75" customHeight="1">
      <c r="A8705" s="1" t="str">
        <f t="shared" si="737"/>
        <v>MRPS15</v>
      </c>
      <c r="B8705" s="1" t="s">
        <v>108</v>
      </c>
      <c r="C8705" s="1">
        <v>3.6929789E7</v>
      </c>
      <c r="D8705" s="1" t="s">
        <v>8</v>
      </c>
      <c r="E8705" s="1">
        <v>24.0</v>
      </c>
      <c r="F8705" s="1" t="s">
        <v>8715</v>
      </c>
      <c r="G8705" s="1">
        <v>0.0185626733027</v>
      </c>
    </row>
    <row r="8706" ht="15.75" customHeight="1">
      <c r="A8706" s="1" t="str">
        <f t="shared" si="737"/>
        <v>MRPS15</v>
      </c>
      <c r="B8706" s="1" t="s">
        <v>108</v>
      </c>
      <c r="C8706" s="1">
        <v>3.6929858E7</v>
      </c>
      <c r="D8706" s="1" t="s">
        <v>8</v>
      </c>
      <c r="E8706" s="1">
        <v>24.0</v>
      </c>
      <c r="F8706" s="1" t="s">
        <v>8716</v>
      </c>
      <c r="G8706" s="1">
        <v>0.0662384907629</v>
      </c>
    </row>
    <row r="8707" ht="15.75" customHeight="1">
      <c r="A8707" s="1" t="str">
        <f t="shared" ref="A8707:A8715" si="738">"MRPS16"</f>
        <v>MRPS16</v>
      </c>
      <c r="B8707" s="1" t="s">
        <v>176</v>
      </c>
      <c r="C8707" s="1">
        <v>7.5012351E7</v>
      </c>
      <c r="D8707" s="1" t="s">
        <v>14</v>
      </c>
      <c r="E8707" s="1">
        <v>22.0</v>
      </c>
      <c r="F8707" s="1" t="s">
        <v>8717</v>
      </c>
      <c r="G8707" s="1">
        <v>0.915135665781</v>
      </c>
    </row>
    <row r="8708" ht="15.75" customHeight="1">
      <c r="A8708" s="1" t="str">
        <f t="shared" si="738"/>
        <v>MRPS16</v>
      </c>
      <c r="B8708" s="1" t="s">
        <v>176</v>
      </c>
      <c r="C8708" s="1">
        <v>7.5012231E7</v>
      </c>
      <c r="D8708" s="1" t="s">
        <v>14</v>
      </c>
      <c r="E8708" s="1">
        <v>23.0</v>
      </c>
      <c r="F8708" s="1" t="s">
        <v>8718</v>
      </c>
      <c r="G8708" s="1">
        <v>0.76957188506</v>
      </c>
    </row>
    <row r="8709" ht="15.75" customHeight="1">
      <c r="A8709" s="1" t="str">
        <f t="shared" si="738"/>
        <v>MRPS16</v>
      </c>
      <c r="B8709" s="1" t="s">
        <v>176</v>
      </c>
      <c r="C8709" s="1">
        <v>7.5012464E7</v>
      </c>
      <c r="D8709" s="1" t="s">
        <v>8</v>
      </c>
      <c r="E8709" s="1">
        <v>24.0</v>
      </c>
      <c r="F8709" s="1" t="s">
        <v>8719</v>
      </c>
      <c r="G8709" s="1">
        <v>0.139823394353</v>
      </c>
    </row>
    <row r="8710" ht="15.75" customHeight="1">
      <c r="A8710" s="1" t="str">
        <f t="shared" si="738"/>
        <v>MRPS16</v>
      </c>
      <c r="B8710" s="1" t="s">
        <v>176</v>
      </c>
      <c r="C8710" s="1">
        <v>7.5012444E7</v>
      </c>
      <c r="D8710" s="1" t="s">
        <v>8</v>
      </c>
      <c r="E8710" s="1">
        <v>23.0</v>
      </c>
      <c r="F8710" s="1" t="s">
        <v>8720</v>
      </c>
      <c r="G8710" s="1">
        <v>-0.0614292659984</v>
      </c>
    </row>
    <row r="8711" ht="15.75" customHeight="1">
      <c r="A8711" s="1" t="str">
        <f t="shared" si="738"/>
        <v>MRPS16</v>
      </c>
      <c r="B8711" s="1" t="s">
        <v>176</v>
      </c>
      <c r="C8711" s="1">
        <v>7.501236E7</v>
      </c>
      <c r="D8711" s="1" t="s">
        <v>8</v>
      </c>
      <c r="E8711" s="1">
        <v>23.0</v>
      </c>
      <c r="F8711" s="1" t="s">
        <v>8721</v>
      </c>
      <c r="G8711" s="1">
        <v>1.07992822288</v>
      </c>
    </row>
    <row r="8712" ht="15.75" customHeight="1">
      <c r="A8712" s="1" t="str">
        <f t="shared" si="738"/>
        <v>MRPS16</v>
      </c>
      <c r="B8712" s="1" t="s">
        <v>176</v>
      </c>
      <c r="C8712" s="1">
        <v>7.5012183E7</v>
      </c>
      <c r="D8712" s="1" t="s">
        <v>8</v>
      </c>
      <c r="E8712" s="1">
        <v>24.0</v>
      </c>
      <c r="F8712" s="1" t="s">
        <v>8722</v>
      </c>
      <c r="G8712" s="1">
        <v>1.00493611134</v>
      </c>
    </row>
    <row r="8713" ht="15.75" customHeight="1">
      <c r="A8713" s="1" t="str">
        <f t="shared" si="738"/>
        <v>MRPS16</v>
      </c>
      <c r="B8713" s="1" t="s">
        <v>176</v>
      </c>
      <c r="C8713" s="1">
        <v>7.5012178E7</v>
      </c>
      <c r="D8713" s="1" t="s">
        <v>8</v>
      </c>
      <c r="E8713" s="1">
        <v>24.0</v>
      </c>
      <c r="F8713" s="1" t="s">
        <v>8723</v>
      </c>
      <c r="G8713" s="1">
        <v>0.0188579723614</v>
      </c>
    </row>
    <row r="8714" ht="15.75" customHeight="1">
      <c r="A8714" s="1" t="str">
        <f t="shared" si="738"/>
        <v>MRPS16</v>
      </c>
      <c r="B8714" s="1" t="s">
        <v>176</v>
      </c>
      <c r="C8714" s="1">
        <v>7.5012169E7</v>
      </c>
      <c r="D8714" s="1" t="s">
        <v>8</v>
      </c>
      <c r="E8714" s="1">
        <v>23.0</v>
      </c>
      <c r="F8714" s="1" t="s">
        <v>8724</v>
      </c>
      <c r="G8714" s="1">
        <v>0.451156631531</v>
      </c>
    </row>
    <row r="8715" ht="15.75" customHeight="1">
      <c r="A8715" s="1" t="str">
        <f t="shared" si="738"/>
        <v>MRPS16</v>
      </c>
      <c r="B8715" s="1" t="s">
        <v>176</v>
      </c>
      <c r="C8715" s="1">
        <v>7.5012347E7</v>
      </c>
      <c r="D8715" s="1" t="s">
        <v>8</v>
      </c>
      <c r="E8715" s="1">
        <v>24.0</v>
      </c>
      <c r="F8715" s="1" t="s">
        <v>8725</v>
      </c>
      <c r="G8715" s="1">
        <v>0.00803732321274</v>
      </c>
    </row>
    <row r="8716" ht="15.75" customHeight="1">
      <c r="A8716" s="1" t="str">
        <f t="shared" ref="A8716:A8722" si="739">"MRPS17"</f>
        <v>MRPS17</v>
      </c>
      <c r="B8716" s="1" t="s">
        <v>715</v>
      </c>
      <c r="C8716" s="1">
        <v>5.6019559E7</v>
      </c>
      <c r="D8716" s="1" t="s">
        <v>14</v>
      </c>
      <c r="E8716" s="1">
        <v>24.0</v>
      </c>
      <c r="F8716" s="1" t="s">
        <v>8726</v>
      </c>
      <c r="G8716" s="1">
        <v>0.411266709713</v>
      </c>
    </row>
    <row r="8717" ht="15.75" customHeight="1">
      <c r="A8717" s="1" t="str">
        <f t="shared" si="739"/>
        <v>MRPS17</v>
      </c>
      <c r="B8717" s="1" t="s">
        <v>715</v>
      </c>
      <c r="C8717" s="1">
        <v>5.6019674E7</v>
      </c>
      <c r="D8717" s="1" t="s">
        <v>14</v>
      </c>
      <c r="E8717" s="1">
        <v>24.0</v>
      </c>
      <c r="F8717" s="1" t="s">
        <v>8727</v>
      </c>
      <c r="G8717" s="1">
        <v>-0.00242270425483</v>
      </c>
    </row>
    <row r="8718" ht="15.75" customHeight="1">
      <c r="A8718" s="1" t="str">
        <f t="shared" si="739"/>
        <v>MRPS17</v>
      </c>
      <c r="B8718" s="1" t="s">
        <v>715</v>
      </c>
      <c r="C8718" s="1">
        <v>5.6019547E7</v>
      </c>
      <c r="D8718" s="1" t="s">
        <v>8</v>
      </c>
      <c r="E8718" s="1">
        <v>21.0</v>
      </c>
      <c r="F8718" s="1" t="s">
        <v>8728</v>
      </c>
      <c r="G8718" s="1">
        <v>1.09669804544</v>
      </c>
    </row>
    <row r="8719" ht="15.75" customHeight="1">
      <c r="A8719" s="1" t="str">
        <f t="shared" si="739"/>
        <v>MRPS17</v>
      </c>
      <c r="B8719" s="1" t="s">
        <v>715</v>
      </c>
      <c r="C8719" s="1">
        <v>5.6019714E7</v>
      </c>
      <c r="D8719" s="1" t="s">
        <v>8</v>
      </c>
      <c r="E8719" s="1">
        <v>22.0</v>
      </c>
      <c r="F8719" s="1" t="s">
        <v>8729</v>
      </c>
      <c r="G8719" s="1">
        <v>-0.0248145641231</v>
      </c>
    </row>
    <row r="8720" ht="15.75" customHeight="1">
      <c r="A8720" s="1" t="str">
        <f t="shared" si="739"/>
        <v>MRPS17</v>
      </c>
      <c r="B8720" s="1" t="s">
        <v>715</v>
      </c>
      <c r="C8720" s="1">
        <v>5.6019539E7</v>
      </c>
      <c r="D8720" s="1" t="s">
        <v>14</v>
      </c>
      <c r="E8720" s="1">
        <v>22.0</v>
      </c>
      <c r="F8720" s="1" t="s">
        <v>8730</v>
      </c>
      <c r="G8720" s="1">
        <v>0.678329896632</v>
      </c>
    </row>
    <row r="8721" ht="15.75" customHeight="1">
      <c r="A8721" s="1" t="str">
        <f t="shared" si="739"/>
        <v>MRPS17</v>
      </c>
      <c r="B8721" s="1" t="s">
        <v>715</v>
      </c>
      <c r="C8721" s="1">
        <v>5.6019658E7</v>
      </c>
      <c r="D8721" s="1" t="s">
        <v>14</v>
      </c>
      <c r="E8721" s="1">
        <v>24.0</v>
      </c>
      <c r="F8721" s="1" t="s">
        <v>8731</v>
      </c>
      <c r="G8721" s="1">
        <v>0.919746763081</v>
      </c>
    </row>
    <row r="8722" ht="15.75" customHeight="1">
      <c r="A8722" s="1" t="str">
        <f t="shared" si="739"/>
        <v>MRPS17</v>
      </c>
      <c r="B8722" s="1" t="s">
        <v>715</v>
      </c>
      <c r="C8722" s="1">
        <v>5.6019617E7</v>
      </c>
      <c r="D8722" s="1" t="s">
        <v>14</v>
      </c>
      <c r="E8722" s="1">
        <v>24.0</v>
      </c>
      <c r="F8722" s="1" t="s">
        <v>8732</v>
      </c>
      <c r="G8722" s="1">
        <v>0.983555191478</v>
      </c>
    </row>
    <row r="8723" ht="15.75" customHeight="1">
      <c r="A8723" s="1" t="str">
        <f t="shared" ref="A8723:A8732" si="740">"MRPS18A"</f>
        <v>MRPS18A</v>
      </c>
      <c r="B8723" s="1" t="s">
        <v>28</v>
      </c>
      <c r="C8723" s="1">
        <v>4.3655279E7</v>
      </c>
      <c r="D8723" s="1" t="s">
        <v>14</v>
      </c>
      <c r="E8723" s="1">
        <v>23.0</v>
      </c>
      <c r="F8723" s="1" t="s">
        <v>8733</v>
      </c>
      <c r="G8723" s="1">
        <v>0.189854499415</v>
      </c>
    </row>
    <row r="8724" ht="15.75" customHeight="1">
      <c r="A8724" s="1" t="str">
        <f t="shared" si="740"/>
        <v>MRPS18A</v>
      </c>
      <c r="B8724" s="1" t="s">
        <v>28</v>
      </c>
      <c r="C8724" s="1">
        <v>4.3655455E7</v>
      </c>
      <c r="D8724" s="1" t="s">
        <v>8</v>
      </c>
      <c r="E8724" s="1">
        <v>24.0</v>
      </c>
      <c r="F8724" s="1" t="s">
        <v>8734</v>
      </c>
      <c r="G8724" s="1">
        <v>0.393104945101</v>
      </c>
    </row>
    <row r="8725" ht="15.75" customHeight="1">
      <c r="A8725" s="1" t="str">
        <f t="shared" si="740"/>
        <v>MRPS18A</v>
      </c>
      <c r="B8725" s="1" t="s">
        <v>28</v>
      </c>
      <c r="C8725" s="1">
        <v>4.3655465E7</v>
      </c>
      <c r="D8725" s="1" t="s">
        <v>8</v>
      </c>
      <c r="E8725" s="1">
        <v>24.0</v>
      </c>
      <c r="F8725" s="1" t="s">
        <v>8735</v>
      </c>
      <c r="G8725" s="1">
        <v>1.36094329335</v>
      </c>
    </row>
    <row r="8726" ht="15.75" customHeight="1">
      <c r="A8726" s="1" t="str">
        <f t="shared" si="740"/>
        <v>MRPS18A</v>
      </c>
      <c r="B8726" s="1" t="s">
        <v>28</v>
      </c>
      <c r="C8726" s="1">
        <v>4.3655549E7</v>
      </c>
      <c r="D8726" s="1" t="s">
        <v>8</v>
      </c>
      <c r="E8726" s="1">
        <v>24.0</v>
      </c>
      <c r="F8726" s="1" t="s">
        <v>8736</v>
      </c>
      <c r="G8726" s="1">
        <v>0.19614720259</v>
      </c>
    </row>
    <row r="8727" ht="15.75" customHeight="1">
      <c r="A8727" s="1" t="str">
        <f t="shared" si="740"/>
        <v>MRPS18A</v>
      </c>
      <c r="B8727" s="1" t="s">
        <v>28</v>
      </c>
      <c r="C8727" s="1">
        <v>4.3655555E7</v>
      </c>
      <c r="D8727" s="1" t="s">
        <v>8</v>
      </c>
      <c r="E8727" s="1">
        <v>21.0</v>
      </c>
      <c r="F8727" s="1" t="s">
        <v>8737</v>
      </c>
      <c r="G8727" s="1">
        <v>0.649678672294</v>
      </c>
    </row>
    <row r="8728" ht="15.75" customHeight="1">
      <c r="A8728" s="1" t="str">
        <f t="shared" si="740"/>
        <v>MRPS18A</v>
      </c>
      <c r="B8728" s="1" t="s">
        <v>28</v>
      </c>
      <c r="C8728" s="1">
        <v>4.3655258E7</v>
      </c>
      <c r="D8728" s="1" t="s">
        <v>14</v>
      </c>
      <c r="E8728" s="1">
        <v>24.0</v>
      </c>
      <c r="F8728" s="1" t="s">
        <v>8738</v>
      </c>
      <c r="G8728" s="1">
        <v>0.151704247391</v>
      </c>
    </row>
    <row r="8729" ht="15.75" customHeight="1">
      <c r="A8729" s="1" t="str">
        <f t="shared" si="740"/>
        <v>MRPS18A</v>
      </c>
      <c r="B8729" s="1" t="s">
        <v>28</v>
      </c>
      <c r="C8729" s="1">
        <v>4.3655471E7</v>
      </c>
      <c r="D8729" s="1" t="s">
        <v>14</v>
      </c>
      <c r="E8729" s="1">
        <v>24.0</v>
      </c>
      <c r="F8729" s="1" t="s">
        <v>8739</v>
      </c>
      <c r="G8729" s="1">
        <v>0.807801806892</v>
      </c>
    </row>
    <row r="8730" ht="15.75" customHeight="1">
      <c r="A8730" s="1" t="str">
        <f t="shared" si="740"/>
        <v>MRPS18A</v>
      </c>
      <c r="B8730" s="1" t="s">
        <v>28</v>
      </c>
      <c r="C8730" s="1">
        <v>4.365534E7</v>
      </c>
      <c r="D8730" s="1" t="s">
        <v>14</v>
      </c>
      <c r="E8730" s="1">
        <v>22.0</v>
      </c>
      <c r="F8730" s="1" t="s">
        <v>8740</v>
      </c>
      <c r="G8730" s="1">
        <v>0.831254899761</v>
      </c>
    </row>
    <row r="8731" ht="15.75" customHeight="1">
      <c r="A8731" s="1" t="str">
        <f t="shared" si="740"/>
        <v>MRPS18A</v>
      </c>
      <c r="B8731" s="1" t="s">
        <v>28</v>
      </c>
      <c r="C8731" s="1">
        <v>4.3655382E7</v>
      </c>
      <c r="D8731" s="1" t="s">
        <v>14</v>
      </c>
      <c r="E8731" s="1">
        <v>24.0</v>
      </c>
      <c r="F8731" s="1" t="s">
        <v>8741</v>
      </c>
      <c r="G8731" s="1">
        <v>-0.0141740704852</v>
      </c>
    </row>
    <row r="8732" ht="15.75" customHeight="1">
      <c r="A8732" s="1" t="str">
        <f t="shared" si="740"/>
        <v>MRPS18A</v>
      </c>
      <c r="B8732" s="1" t="s">
        <v>28</v>
      </c>
      <c r="C8732" s="1">
        <v>4.3655453E7</v>
      </c>
      <c r="D8732" s="1" t="s">
        <v>14</v>
      </c>
      <c r="E8732" s="1">
        <v>23.0</v>
      </c>
      <c r="F8732" s="1" t="s">
        <v>8742</v>
      </c>
      <c r="G8732" s="1">
        <v>2.47358312009E-4</v>
      </c>
    </row>
    <row r="8733" ht="15.75" customHeight="1">
      <c r="A8733" s="1" t="str">
        <f t="shared" ref="A8733:A8742" si="741">"MRPS18B"</f>
        <v>MRPS18B</v>
      </c>
      <c r="B8733" s="1" t="s">
        <v>28</v>
      </c>
      <c r="C8733" s="1">
        <v>3.0585536E7</v>
      </c>
      <c r="D8733" s="1" t="s">
        <v>14</v>
      </c>
      <c r="E8733" s="1">
        <v>24.0</v>
      </c>
      <c r="F8733" s="1" t="s">
        <v>8743</v>
      </c>
      <c r="G8733" s="1">
        <v>0.242094693991</v>
      </c>
    </row>
    <row r="8734" ht="15.75" customHeight="1">
      <c r="A8734" s="1" t="str">
        <f t="shared" si="741"/>
        <v>MRPS18B</v>
      </c>
      <c r="B8734" s="1" t="s">
        <v>28</v>
      </c>
      <c r="C8734" s="1">
        <v>3.0585748E7</v>
      </c>
      <c r="D8734" s="1" t="s">
        <v>8</v>
      </c>
      <c r="E8734" s="1">
        <v>23.0</v>
      </c>
      <c r="F8734" s="1" t="s">
        <v>8744</v>
      </c>
      <c r="G8734" s="1">
        <v>-0.0434603513469</v>
      </c>
    </row>
    <row r="8735" ht="15.75" customHeight="1">
      <c r="A8735" s="1" t="str">
        <f t="shared" si="741"/>
        <v>MRPS18B</v>
      </c>
      <c r="B8735" s="1" t="s">
        <v>28</v>
      </c>
      <c r="C8735" s="1">
        <v>3.0585664E7</v>
      </c>
      <c r="D8735" s="1" t="s">
        <v>8</v>
      </c>
      <c r="E8735" s="1">
        <v>24.0</v>
      </c>
      <c r="F8735" s="1" t="s">
        <v>8745</v>
      </c>
      <c r="G8735" s="1">
        <v>1.94017202068</v>
      </c>
    </row>
    <row r="8736" ht="15.75" customHeight="1">
      <c r="A8736" s="1" t="str">
        <f t="shared" si="741"/>
        <v>MRPS18B</v>
      </c>
      <c r="B8736" s="1" t="s">
        <v>28</v>
      </c>
      <c r="C8736" s="1">
        <v>3.0585521E7</v>
      </c>
      <c r="D8736" s="1" t="s">
        <v>8</v>
      </c>
      <c r="E8736" s="1">
        <v>23.0</v>
      </c>
      <c r="F8736" s="1" t="s">
        <v>8746</v>
      </c>
      <c r="G8736" s="1">
        <v>0.173721533961</v>
      </c>
    </row>
    <row r="8737" ht="15.75" customHeight="1">
      <c r="A8737" s="1" t="str">
        <f t="shared" si="741"/>
        <v>MRPS18B</v>
      </c>
      <c r="B8737" s="1" t="s">
        <v>28</v>
      </c>
      <c r="C8737" s="1">
        <v>3.0585542E7</v>
      </c>
      <c r="D8737" s="1" t="s">
        <v>8</v>
      </c>
      <c r="E8737" s="1">
        <v>23.0</v>
      </c>
      <c r="F8737" s="1" t="s">
        <v>8747</v>
      </c>
      <c r="G8737" s="1">
        <v>0.218536328167</v>
      </c>
    </row>
    <row r="8738" ht="15.75" customHeight="1">
      <c r="A8738" s="1" t="str">
        <f t="shared" si="741"/>
        <v>MRPS18B</v>
      </c>
      <c r="B8738" s="1" t="s">
        <v>28</v>
      </c>
      <c r="C8738" s="1">
        <v>3.0585645E7</v>
      </c>
      <c r="D8738" s="1" t="s">
        <v>14</v>
      </c>
      <c r="E8738" s="1">
        <v>23.0</v>
      </c>
      <c r="F8738" s="1" t="s">
        <v>8748</v>
      </c>
      <c r="G8738" s="1">
        <v>0.817733285326</v>
      </c>
    </row>
    <row r="8739" ht="15.75" customHeight="1">
      <c r="A8739" s="1" t="str">
        <f t="shared" si="741"/>
        <v>MRPS18B</v>
      </c>
      <c r="B8739" s="1" t="s">
        <v>28</v>
      </c>
      <c r="C8739" s="1">
        <v>3.0585504E7</v>
      </c>
      <c r="D8739" s="1" t="s">
        <v>8</v>
      </c>
      <c r="E8739" s="1">
        <v>23.0</v>
      </c>
      <c r="F8739" s="1" t="s">
        <v>8749</v>
      </c>
      <c r="G8739" s="1">
        <v>0.0200212978208</v>
      </c>
    </row>
    <row r="8740" ht="15.75" customHeight="1">
      <c r="A8740" s="1" t="str">
        <f t="shared" si="741"/>
        <v>MRPS18B</v>
      </c>
      <c r="B8740" s="1" t="s">
        <v>28</v>
      </c>
      <c r="C8740" s="1">
        <v>3.0585494E7</v>
      </c>
      <c r="D8740" s="1" t="s">
        <v>8</v>
      </c>
      <c r="E8740" s="1">
        <v>24.0</v>
      </c>
      <c r="F8740" s="1" t="s">
        <v>8750</v>
      </c>
      <c r="G8740" s="1">
        <v>0.132516325773</v>
      </c>
    </row>
    <row r="8741" ht="15.75" customHeight="1">
      <c r="A8741" s="1" t="str">
        <f t="shared" si="741"/>
        <v>MRPS18B</v>
      </c>
      <c r="B8741" s="1" t="s">
        <v>28</v>
      </c>
      <c r="C8741" s="1">
        <v>3.0585677E7</v>
      </c>
      <c r="D8741" s="1" t="s">
        <v>14</v>
      </c>
      <c r="E8741" s="1">
        <v>24.0</v>
      </c>
      <c r="F8741" s="1" t="s">
        <v>8751</v>
      </c>
      <c r="G8741" s="1">
        <v>0.209520478109</v>
      </c>
    </row>
    <row r="8742" ht="15.75" customHeight="1">
      <c r="A8742" s="1" t="str">
        <f t="shared" si="741"/>
        <v>MRPS18B</v>
      </c>
      <c r="B8742" s="1" t="s">
        <v>28</v>
      </c>
      <c r="C8742" s="1">
        <v>3.0585575E7</v>
      </c>
      <c r="D8742" s="1" t="s">
        <v>8</v>
      </c>
      <c r="E8742" s="1">
        <v>24.0</v>
      </c>
      <c r="F8742" s="1" t="s">
        <v>8752</v>
      </c>
      <c r="G8742" s="1">
        <v>0.167742821504</v>
      </c>
    </row>
    <row r="8743" ht="15.75" customHeight="1">
      <c r="A8743" s="1" t="str">
        <f t="shared" ref="A8743:A8751" si="742">"MRPS18C"</f>
        <v>MRPS18C</v>
      </c>
      <c r="B8743" s="1" t="s">
        <v>87</v>
      </c>
      <c r="C8743" s="1">
        <v>8.4377189E7</v>
      </c>
      <c r="D8743" s="1" t="s">
        <v>14</v>
      </c>
      <c r="E8743" s="1">
        <v>23.0</v>
      </c>
      <c r="F8743" s="1" t="s">
        <v>8753</v>
      </c>
      <c r="G8743" s="1">
        <v>0.756221576038</v>
      </c>
    </row>
    <row r="8744" ht="15.75" customHeight="1">
      <c r="A8744" s="1" t="str">
        <f t="shared" si="742"/>
        <v>MRPS18C</v>
      </c>
      <c r="B8744" s="1" t="s">
        <v>87</v>
      </c>
      <c r="C8744" s="1">
        <v>8.4377162E7</v>
      </c>
      <c r="D8744" s="1" t="s">
        <v>14</v>
      </c>
      <c r="E8744" s="1">
        <v>24.0</v>
      </c>
      <c r="F8744" s="1" t="s">
        <v>8754</v>
      </c>
      <c r="G8744" s="1">
        <v>1.54476179648</v>
      </c>
    </row>
    <row r="8745" ht="15.75" customHeight="1">
      <c r="A8745" s="1" t="str">
        <f t="shared" si="742"/>
        <v>MRPS18C</v>
      </c>
      <c r="B8745" s="1" t="s">
        <v>87</v>
      </c>
      <c r="C8745" s="1">
        <v>8.437711E7</v>
      </c>
      <c r="D8745" s="1" t="s">
        <v>14</v>
      </c>
      <c r="E8745" s="1">
        <v>24.0</v>
      </c>
      <c r="F8745" s="1" t="s">
        <v>8755</v>
      </c>
      <c r="G8745" s="1">
        <v>0.0781442837065</v>
      </c>
    </row>
    <row r="8746" ht="15.75" customHeight="1">
      <c r="A8746" s="1" t="str">
        <f t="shared" si="742"/>
        <v>MRPS18C</v>
      </c>
      <c r="B8746" s="1" t="s">
        <v>87</v>
      </c>
      <c r="C8746" s="1">
        <v>8.4377345E7</v>
      </c>
      <c r="D8746" s="1" t="s">
        <v>8</v>
      </c>
      <c r="E8746" s="1">
        <v>23.0</v>
      </c>
      <c r="F8746" s="1" t="s">
        <v>8756</v>
      </c>
      <c r="G8746" s="1">
        <v>0.699016627481</v>
      </c>
    </row>
    <row r="8747" ht="15.75" customHeight="1">
      <c r="A8747" s="1" t="str">
        <f t="shared" si="742"/>
        <v>MRPS18C</v>
      </c>
      <c r="B8747" s="1" t="s">
        <v>87</v>
      </c>
      <c r="C8747" s="1">
        <v>8.4377093E7</v>
      </c>
      <c r="D8747" s="1" t="s">
        <v>8</v>
      </c>
      <c r="E8747" s="1">
        <v>24.0</v>
      </c>
      <c r="F8747" s="1" t="s">
        <v>8757</v>
      </c>
      <c r="G8747" s="1">
        <v>0.611103318866</v>
      </c>
    </row>
    <row r="8748" ht="15.75" customHeight="1">
      <c r="A8748" s="1" t="str">
        <f t="shared" si="742"/>
        <v>MRPS18C</v>
      </c>
      <c r="B8748" s="1" t="s">
        <v>87</v>
      </c>
      <c r="C8748" s="1">
        <v>8.4377125E7</v>
      </c>
      <c r="D8748" s="1" t="s">
        <v>8</v>
      </c>
      <c r="E8748" s="1">
        <v>25.0</v>
      </c>
      <c r="F8748" s="1" t="s">
        <v>8758</v>
      </c>
      <c r="G8748" s="1">
        <v>0.0840317097471</v>
      </c>
    </row>
    <row r="8749" ht="15.75" customHeight="1">
      <c r="A8749" s="1" t="str">
        <f t="shared" si="742"/>
        <v>MRPS18C</v>
      </c>
      <c r="B8749" s="1" t="s">
        <v>87</v>
      </c>
      <c r="C8749" s="1">
        <v>8.4377314E7</v>
      </c>
      <c r="D8749" s="1" t="s">
        <v>8</v>
      </c>
      <c r="E8749" s="1">
        <v>24.0</v>
      </c>
      <c r="F8749" s="1" t="s">
        <v>8759</v>
      </c>
      <c r="G8749" s="1">
        <v>0.175279883191</v>
      </c>
    </row>
    <row r="8750" ht="15.75" customHeight="1">
      <c r="A8750" s="1" t="str">
        <f t="shared" si="742"/>
        <v>MRPS18C</v>
      </c>
      <c r="B8750" s="1" t="s">
        <v>87</v>
      </c>
      <c r="C8750" s="1">
        <v>8.4377339E7</v>
      </c>
      <c r="D8750" s="1" t="s">
        <v>8</v>
      </c>
      <c r="E8750" s="1">
        <v>24.0</v>
      </c>
      <c r="F8750" s="1" t="s">
        <v>8760</v>
      </c>
      <c r="G8750" s="1">
        <v>0.324901903039</v>
      </c>
    </row>
    <row r="8751" ht="15.75" customHeight="1">
      <c r="A8751" s="1" t="str">
        <f t="shared" si="742"/>
        <v>MRPS18C</v>
      </c>
      <c r="B8751" s="1" t="s">
        <v>87</v>
      </c>
      <c r="C8751" s="1">
        <v>8.4377377E7</v>
      </c>
      <c r="D8751" s="1" t="s">
        <v>8</v>
      </c>
      <c r="E8751" s="1">
        <v>23.0</v>
      </c>
      <c r="F8751" s="1" t="s">
        <v>8761</v>
      </c>
      <c r="G8751" s="1">
        <v>0.103748877594</v>
      </c>
    </row>
    <row r="8752" ht="15.75" customHeight="1">
      <c r="A8752" s="1" t="str">
        <f t="shared" ref="A8752:A8771" si="743">"MRPS2"</f>
        <v>MRPS2</v>
      </c>
      <c r="B8752" s="1" t="s">
        <v>298</v>
      </c>
      <c r="C8752" s="1">
        <v>1.38391916E8</v>
      </c>
      <c r="D8752" s="1" t="s">
        <v>8</v>
      </c>
      <c r="E8752" s="1">
        <v>23.0</v>
      </c>
      <c r="F8752" s="1" t="s">
        <v>8762</v>
      </c>
      <c r="G8752" s="1">
        <v>0.0222100100814</v>
      </c>
    </row>
    <row r="8753" ht="15.75" customHeight="1">
      <c r="A8753" s="1" t="str">
        <f t="shared" si="743"/>
        <v>MRPS2</v>
      </c>
      <c r="B8753" s="1" t="s">
        <v>298</v>
      </c>
      <c r="C8753" s="1">
        <v>1.38391922E8</v>
      </c>
      <c r="D8753" s="1" t="s">
        <v>8</v>
      </c>
      <c r="E8753" s="1">
        <v>24.0</v>
      </c>
      <c r="F8753" s="1" t="s">
        <v>8763</v>
      </c>
      <c r="G8753" s="1">
        <v>-0.0326026955809</v>
      </c>
    </row>
    <row r="8754" ht="15.75" customHeight="1">
      <c r="A8754" s="1" t="str">
        <f t="shared" si="743"/>
        <v>MRPS2</v>
      </c>
      <c r="B8754" s="1" t="s">
        <v>298</v>
      </c>
      <c r="C8754" s="1">
        <v>1.38392774E8</v>
      </c>
      <c r="D8754" s="1" t="s">
        <v>14</v>
      </c>
      <c r="E8754" s="1">
        <v>23.0</v>
      </c>
      <c r="F8754" s="1" t="s">
        <v>8764</v>
      </c>
      <c r="G8754" s="1">
        <v>0.169987848655</v>
      </c>
    </row>
    <row r="8755" ht="15.75" customHeight="1">
      <c r="A8755" s="1" t="str">
        <f t="shared" si="743"/>
        <v>MRPS2</v>
      </c>
      <c r="B8755" s="1" t="s">
        <v>298</v>
      </c>
      <c r="C8755" s="1">
        <v>1.38392765E8</v>
      </c>
      <c r="D8755" s="1" t="s">
        <v>14</v>
      </c>
      <c r="E8755" s="1">
        <v>23.0</v>
      </c>
      <c r="F8755" s="1" t="s">
        <v>8765</v>
      </c>
      <c r="G8755" s="1">
        <v>0.742014459583</v>
      </c>
    </row>
    <row r="8756" ht="15.75" customHeight="1">
      <c r="A8756" s="1" t="str">
        <f t="shared" si="743"/>
        <v>MRPS2</v>
      </c>
      <c r="B8756" s="1" t="s">
        <v>298</v>
      </c>
      <c r="C8756" s="1">
        <v>1.38392753E8</v>
      </c>
      <c r="D8756" s="1" t="s">
        <v>14</v>
      </c>
      <c r="E8756" s="1">
        <v>24.0</v>
      </c>
      <c r="F8756" s="1" t="s">
        <v>8766</v>
      </c>
      <c r="G8756" s="1">
        <v>0.204667340482</v>
      </c>
    </row>
    <row r="8757" ht="15.75" customHeight="1">
      <c r="A8757" s="1" t="str">
        <f t="shared" si="743"/>
        <v>MRPS2</v>
      </c>
      <c r="B8757" s="1" t="s">
        <v>298</v>
      </c>
      <c r="C8757" s="1">
        <v>1.38391846E8</v>
      </c>
      <c r="D8757" s="1" t="s">
        <v>8</v>
      </c>
      <c r="E8757" s="1">
        <v>24.0</v>
      </c>
      <c r="F8757" s="1" t="s">
        <v>8767</v>
      </c>
      <c r="G8757" s="1">
        <v>0.00117564490043</v>
      </c>
    </row>
    <row r="8758" ht="15.75" customHeight="1">
      <c r="A8758" s="1" t="str">
        <f t="shared" si="743"/>
        <v>MRPS2</v>
      </c>
      <c r="B8758" s="1" t="s">
        <v>298</v>
      </c>
      <c r="C8758" s="1">
        <v>1.38392457E8</v>
      </c>
      <c r="D8758" s="1" t="s">
        <v>14</v>
      </c>
      <c r="E8758" s="1">
        <v>24.0</v>
      </c>
      <c r="F8758" s="1" t="s">
        <v>8768</v>
      </c>
      <c r="G8758" s="1">
        <v>0.520170607922</v>
      </c>
    </row>
    <row r="8759" ht="15.75" customHeight="1">
      <c r="A8759" s="1" t="str">
        <f t="shared" si="743"/>
        <v>MRPS2</v>
      </c>
      <c r="B8759" s="1" t="s">
        <v>298</v>
      </c>
      <c r="C8759" s="1">
        <v>1.38392056E8</v>
      </c>
      <c r="D8759" s="1" t="s">
        <v>14</v>
      </c>
      <c r="E8759" s="1">
        <v>24.0</v>
      </c>
      <c r="F8759" s="1" t="s">
        <v>8769</v>
      </c>
      <c r="G8759" s="1">
        <v>0.00684218511925</v>
      </c>
    </row>
    <row r="8760" ht="15.75" customHeight="1">
      <c r="A8760" s="1" t="str">
        <f t="shared" si="743"/>
        <v>MRPS2</v>
      </c>
      <c r="B8760" s="1" t="s">
        <v>298</v>
      </c>
      <c r="C8760" s="1">
        <v>1.38392018E8</v>
      </c>
      <c r="D8760" s="1" t="s">
        <v>14</v>
      </c>
      <c r="E8760" s="1">
        <v>24.0</v>
      </c>
      <c r="F8760" s="1" t="s">
        <v>8770</v>
      </c>
      <c r="G8760" s="1">
        <v>-0.00134439435488</v>
      </c>
    </row>
    <row r="8761" ht="15.75" customHeight="1">
      <c r="A8761" s="1" t="str">
        <f t="shared" si="743"/>
        <v>MRPS2</v>
      </c>
      <c r="B8761" s="1" t="s">
        <v>298</v>
      </c>
      <c r="C8761" s="1">
        <v>1.38392009E8</v>
      </c>
      <c r="D8761" s="1" t="s">
        <v>14</v>
      </c>
      <c r="E8761" s="1">
        <v>23.0</v>
      </c>
      <c r="F8761" s="1" t="s">
        <v>8771</v>
      </c>
      <c r="G8761" s="1">
        <v>-0.021536729875</v>
      </c>
    </row>
    <row r="8762" ht="15.75" customHeight="1">
      <c r="A8762" s="1" t="str">
        <f t="shared" si="743"/>
        <v>MRPS2</v>
      </c>
      <c r="B8762" s="1" t="s">
        <v>298</v>
      </c>
      <c r="C8762" s="1">
        <v>1.38391995E8</v>
      </c>
      <c r="D8762" s="1" t="s">
        <v>14</v>
      </c>
      <c r="E8762" s="1">
        <v>24.0</v>
      </c>
      <c r="F8762" s="1" t="s">
        <v>8772</v>
      </c>
      <c r="G8762" s="1">
        <v>-0.0104369957792</v>
      </c>
    </row>
    <row r="8763" ht="15.75" customHeight="1">
      <c r="A8763" s="1" t="str">
        <f t="shared" si="743"/>
        <v>MRPS2</v>
      </c>
      <c r="B8763" s="1" t="s">
        <v>298</v>
      </c>
      <c r="C8763" s="1">
        <v>1.38392554E8</v>
      </c>
      <c r="D8763" s="1" t="s">
        <v>8</v>
      </c>
      <c r="E8763" s="1">
        <v>24.0</v>
      </c>
      <c r="F8763" s="1" t="s">
        <v>8773</v>
      </c>
      <c r="G8763" s="1">
        <v>1.04941337365</v>
      </c>
    </row>
    <row r="8764" ht="15.75" customHeight="1">
      <c r="A8764" s="1" t="str">
        <f t="shared" si="743"/>
        <v>MRPS2</v>
      </c>
      <c r="B8764" s="1" t="s">
        <v>298</v>
      </c>
      <c r="C8764" s="1">
        <v>1.38392541E8</v>
      </c>
      <c r="D8764" s="1" t="s">
        <v>8</v>
      </c>
      <c r="E8764" s="1">
        <v>23.0</v>
      </c>
      <c r="F8764" s="1" t="s">
        <v>8774</v>
      </c>
      <c r="G8764" s="1">
        <v>1.20857216677</v>
      </c>
    </row>
    <row r="8765" ht="15.75" customHeight="1">
      <c r="A8765" s="1" t="str">
        <f t="shared" si="743"/>
        <v>MRPS2</v>
      </c>
      <c r="B8765" s="1" t="s">
        <v>298</v>
      </c>
      <c r="C8765" s="1">
        <v>1.38392743E8</v>
      </c>
      <c r="D8765" s="1" t="s">
        <v>14</v>
      </c>
      <c r="E8765" s="1">
        <v>26.0</v>
      </c>
      <c r="F8765" s="1" t="s">
        <v>8775</v>
      </c>
      <c r="G8765" s="1">
        <v>0.0477763808567</v>
      </c>
    </row>
    <row r="8766" ht="15.75" customHeight="1">
      <c r="A8766" s="1" t="str">
        <f t="shared" si="743"/>
        <v>MRPS2</v>
      </c>
      <c r="B8766" s="1" t="s">
        <v>298</v>
      </c>
      <c r="C8766" s="1">
        <v>1.38392879E8</v>
      </c>
      <c r="D8766" s="1" t="s">
        <v>14</v>
      </c>
      <c r="E8766" s="1">
        <v>24.0</v>
      </c>
      <c r="F8766" s="1" t="s">
        <v>8776</v>
      </c>
      <c r="G8766" s="1">
        <v>0.0500025448969</v>
      </c>
    </row>
    <row r="8767" ht="15.75" customHeight="1">
      <c r="A8767" s="1" t="str">
        <f t="shared" si="743"/>
        <v>MRPS2</v>
      </c>
      <c r="B8767" s="1" t="s">
        <v>298</v>
      </c>
      <c r="C8767" s="1">
        <v>1.38392738E8</v>
      </c>
      <c r="D8767" s="1" t="s">
        <v>14</v>
      </c>
      <c r="E8767" s="1">
        <v>26.0</v>
      </c>
      <c r="F8767" s="1" t="s">
        <v>8777</v>
      </c>
      <c r="G8767" s="1">
        <v>-0.0650727023702</v>
      </c>
    </row>
    <row r="8768" ht="15.75" customHeight="1">
      <c r="A8768" s="1" t="str">
        <f t="shared" si="743"/>
        <v>MRPS2</v>
      </c>
      <c r="B8768" s="1" t="s">
        <v>298</v>
      </c>
      <c r="C8768" s="1">
        <v>1.38391803E8</v>
      </c>
      <c r="D8768" s="1" t="s">
        <v>8</v>
      </c>
      <c r="E8768" s="1">
        <v>23.0</v>
      </c>
      <c r="F8768" s="1" t="s">
        <v>8778</v>
      </c>
      <c r="G8768" s="1">
        <v>0.0869079808784</v>
      </c>
    </row>
    <row r="8769" ht="15.75" customHeight="1">
      <c r="A8769" s="1" t="str">
        <f t="shared" si="743"/>
        <v>MRPS2</v>
      </c>
      <c r="B8769" s="1" t="s">
        <v>298</v>
      </c>
      <c r="C8769" s="1">
        <v>1.38393E8</v>
      </c>
      <c r="D8769" s="1" t="s">
        <v>14</v>
      </c>
      <c r="E8769" s="1">
        <v>24.0</v>
      </c>
      <c r="F8769" s="1" t="s">
        <v>8779</v>
      </c>
      <c r="G8769" s="1">
        <v>0.620757165755</v>
      </c>
    </row>
    <row r="8770" ht="15.75" customHeight="1">
      <c r="A8770" s="1" t="str">
        <f t="shared" si="743"/>
        <v>MRPS2</v>
      </c>
      <c r="B8770" s="1" t="s">
        <v>298</v>
      </c>
      <c r="C8770" s="1">
        <v>1.38392935E8</v>
      </c>
      <c r="D8770" s="1" t="s">
        <v>14</v>
      </c>
      <c r="E8770" s="1">
        <v>24.0</v>
      </c>
      <c r="F8770" s="1" t="s">
        <v>8780</v>
      </c>
      <c r="G8770" s="1">
        <v>0.0843882828038</v>
      </c>
    </row>
    <row r="8771" ht="15.75" customHeight="1">
      <c r="A8771" s="1" t="str">
        <f t="shared" si="743"/>
        <v>MRPS2</v>
      </c>
      <c r="B8771" s="1" t="s">
        <v>298</v>
      </c>
      <c r="C8771" s="1">
        <v>1.38392781E8</v>
      </c>
      <c r="D8771" s="1" t="s">
        <v>14</v>
      </c>
      <c r="E8771" s="1">
        <v>25.0</v>
      </c>
      <c r="F8771" s="1" t="s">
        <v>8781</v>
      </c>
      <c r="G8771" s="1">
        <v>0.201785347171</v>
      </c>
    </row>
    <row r="8772" ht="15.75" customHeight="1">
      <c r="A8772" s="1" t="str">
        <f t="shared" ref="A8772:A8780" si="744">"MRPS21"</f>
        <v>MRPS21</v>
      </c>
      <c r="B8772" s="1" t="s">
        <v>108</v>
      </c>
      <c r="C8772" s="1">
        <v>1.50266318E8</v>
      </c>
      <c r="D8772" s="1" t="s">
        <v>14</v>
      </c>
      <c r="E8772" s="1">
        <v>23.0</v>
      </c>
      <c r="F8772" s="1" t="s">
        <v>8782</v>
      </c>
      <c r="G8772" s="1">
        <v>1.56139375701</v>
      </c>
    </row>
    <row r="8773" ht="15.75" customHeight="1">
      <c r="A8773" s="1" t="str">
        <f t="shared" si="744"/>
        <v>MRPS21</v>
      </c>
      <c r="B8773" s="1" t="s">
        <v>108</v>
      </c>
      <c r="C8773" s="1">
        <v>1.50266507E8</v>
      </c>
      <c r="D8773" s="1" t="s">
        <v>8</v>
      </c>
      <c r="E8773" s="1">
        <v>24.0</v>
      </c>
      <c r="F8773" s="1" t="s">
        <v>8783</v>
      </c>
      <c r="G8773" s="1">
        <v>0.059690194086</v>
      </c>
    </row>
    <row r="8774" ht="15.75" customHeight="1">
      <c r="A8774" s="1" t="str">
        <f t="shared" si="744"/>
        <v>MRPS21</v>
      </c>
      <c r="B8774" s="1" t="s">
        <v>108</v>
      </c>
      <c r="C8774" s="1">
        <v>1.50266334E8</v>
      </c>
      <c r="D8774" s="1" t="s">
        <v>14</v>
      </c>
      <c r="E8774" s="1">
        <v>24.0</v>
      </c>
      <c r="F8774" s="1" t="s">
        <v>8784</v>
      </c>
      <c r="G8774" s="1">
        <v>0.818931974897</v>
      </c>
    </row>
    <row r="8775" ht="15.75" customHeight="1">
      <c r="A8775" s="1" t="str">
        <f t="shared" si="744"/>
        <v>MRPS21</v>
      </c>
      <c r="B8775" s="1" t="s">
        <v>108</v>
      </c>
      <c r="C8775" s="1">
        <v>1.50266342E8</v>
      </c>
      <c r="D8775" s="1" t="s">
        <v>14</v>
      </c>
      <c r="E8775" s="1">
        <v>25.0</v>
      </c>
      <c r="F8775" s="1" t="s">
        <v>8785</v>
      </c>
      <c r="G8775" s="1">
        <v>0.286851616195</v>
      </c>
    </row>
    <row r="8776" ht="15.75" customHeight="1">
      <c r="A8776" s="1" t="str">
        <f t="shared" si="744"/>
        <v>MRPS21</v>
      </c>
      <c r="B8776" s="1" t="s">
        <v>108</v>
      </c>
      <c r="C8776" s="1">
        <v>1.5026651E8</v>
      </c>
      <c r="D8776" s="1" t="s">
        <v>14</v>
      </c>
      <c r="E8776" s="1">
        <v>26.0</v>
      </c>
      <c r="F8776" s="1" t="s">
        <v>8786</v>
      </c>
      <c r="G8776" s="1">
        <v>0.265741857167</v>
      </c>
    </row>
    <row r="8777" ht="15.75" customHeight="1">
      <c r="A8777" s="1" t="str">
        <f t="shared" si="744"/>
        <v>MRPS21</v>
      </c>
      <c r="B8777" s="1" t="s">
        <v>108</v>
      </c>
      <c r="C8777" s="1">
        <v>1.50266496E8</v>
      </c>
      <c r="D8777" s="1" t="s">
        <v>8</v>
      </c>
      <c r="E8777" s="1">
        <v>24.0</v>
      </c>
      <c r="F8777" s="1" t="s">
        <v>8787</v>
      </c>
      <c r="G8777" s="1">
        <v>0.619674268089</v>
      </c>
    </row>
    <row r="8778" ht="15.75" customHeight="1">
      <c r="A8778" s="1" t="str">
        <f t="shared" si="744"/>
        <v>MRPS21</v>
      </c>
      <c r="B8778" s="1" t="s">
        <v>108</v>
      </c>
      <c r="C8778" s="1">
        <v>1.50266468E8</v>
      </c>
      <c r="D8778" s="1" t="s">
        <v>8</v>
      </c>
      <c r="E8778" s="1">
        <v>24.0</v>
      </c>
      <c r="F8778" s="1" t="s">
        <v>8788</v>
      </c>
      <c r="G8778" s="1">
        <v>0.491213172097</v>
      </c>
    </row>
    <row r="8779" ht="15.75" customHeight="1">
      <c r="A8779" s="1" t="str">
        <f t="shared" si="744"/>
        <v>MRPS21</v>
      </c>
      <c r="B8779" s="1" t="s">
        <v>108</v>
      </c>
      <c r="C8779" s="1">
        <v>1.50266403E8</v>
      </c>
      <c r="D8779" s="1" t="s">
        <v>8</v>
      </c>
      <c r="E8779" s="1">
        <v>25.0</v>
      </c>
      <c r="F8779" s="1" t="s">
        <v>8789</v>
      </c>
      <c r="G8779" s="1">
        <v>0.0457286454258</v>
      </c>
    </row>
    <row r="8780" ht="15.75" customHeight="1">
      <c r="A8780" s="1" t="str">
        <f t="shared" si="744"/>
        <v>MRPS21</v>
      </c>
      <c r="B8780" s="1" t="s">
        <v>108</v>
      </c>
      <c r="C8780" s="1">
        <v>1.50266367E8</v>
      </c>
      <c r="D8780" s="1" t="s">
        <v>14</v>
      </c>
      <c r="E8780" s="1">
        <v>22.0</v>
      </c>
      <c r="F8780" s="1" t="s">
        <v>8790</v>
      </c>
      <c r="G8780" s="1">
        <v>0.426111816306</v>
      </c>
    </row>
    <row r="8781" ht="15.75" customHeight="1">
      <c r="A8781" s="1" t="str">
        <f t="shared" ref="A8781:A8798" si="745">"MRPS22"</f>
        <v>MRPS22</v>
      </c>
      <c r="B8781" s="1" t="s">
        <v>119</v>
      </c>
      <c r="C8781" s="1">
        <v>1.39063023E8</v>
      </c>
      <c r="D8781" s="1" t="s">
        <v>14</v>
      </c>
      <c r="E8781" s="1">
        <v>22.0</v>
      </c>
      <c r="F8781" s="1" t="s">
        <v>8791</v>
      </c>
      <c r="G8781" s="1">
        <v>0.0159719532092</v>
      </c>
    </row>
    <row r="8782" ht="15.75" customHeight="1">
      <c r="A8782" s="1" t="str">
        <f t="shared" si="745"/>
        <v>MRPS22</v>
      </c>
      <c r="B8782" s="1" t="s">
        <v>119</v>
      </c>
      <c r="C8782" s="1">
        <v>1.39063101E8</v>
      </c>
      <c r="D8782" s="1" t="s">
        <v>14</v>
      </c>
      <c r="E8782" s="1">
        <v>24.0</v>
      </c>
      <c r="F8782" s="1" t="s">
        <v>8792</v>
      </c>
      <c r="G8782" s="1">
        <v>0.478492869294</v>
      </c>
    </row>
    <row r="8783" ht="15.75" customHeight="1">
      <c r="A8783" s="1" t="str">
        <f t="shared" si="745"/>
        <v>MRPS22</v>
      </c>
      <c r="B8783" s="1" t="s">
        <v>119</v>
      </c>
      <c r="C8783" s="1">
        <v>1.39063067E8</v>
      </c>
      <c r="D8783" s="1" t="s">
        <v>14</v>
      </c>
      <c r="E8783" s="1">
        <v>22.0</v>
      </c>
      <c r="F8783" s="1" t="s">
        <v>8793</v>
      </c>
      <c r="G8783" s="1">
        <v>0.0463052556345</v>
      </c>
    </row>
    <row r="8784" ht="15.75" customHeight="1">
      <c r="A8784" s="1" t="str">
        <f t="shared" si="745"/>
        <v>MRPS22</v>
      </c>
      <c r="B8784" s="1" t="s">
        <v>119</v>
      </c>
      <c r="C8784" s="1">
        <v>1.39063007E8</v>
      </c>
      <c r="D8784" s="1" t="s">
        <v>14</v>
      </c>
      <c r="E8784" s="1">
        <v>24.0</v>
      </c>
      <c r="F8784" s="1" t="s">
        <v>8794</v>
      </c>
      <c r="G8784" s="1">
        <v>0.090001395202</v>
      </c>
    </row>
    <row r="8785" ht="15.75" customHeight="1">
      <c r="A8785" s="1" t="str">
        <f t="shared" si="745"/>
        <v>MRPS22</v>
      </c>
      <c r="B8785" s="1" t="s">
        <v>119</v>
      </c>
      <c r="C8785" s="1">
        <v>1.38724829E8</v>
      </c>
      <c r="D8785" s="1" t="s">
        <v>8</v>
      </c>
      <c r="E8785" s="1">
        <v>24.0</v>
      </c>
      <c r="F8785" s="1" t="s">
        <v>8795</v>
      </c>
      <c r="G8785" s="1">
        <v>0.0435968016745</v>
      </c>
    </row>
    <row r="8786" ht="15.75" customHeight="1">
      <c r="A8786" s="1" t="str">
        <f t="shared" si="745"/>
        <v>MRPS22</v>
      </c>
      <c r="B8786" s="1" t="s">
        <v>119</v>
      </c>
      <c r="C8786" s="1">
        <v>1.38724863E8</v>
      </c>
      <c r="D8786" s="1" t="s">
        <v>14</v>
      </c>
      <c r="E8786" s="1">
        <v>26.0</v>
      </c>
      <c r="F8786" s="1" t="s">
        <v>8796</v>
      </c>
      <c r="G8786" s="1">
        <v>-0.0297211155512</v>
      </c>
    </row>
    <row r="8787" ht="15.75" customHeight="1">
      <c r="A8787" s="1" t="str">
        <f t="shared" si="745"/>
        <v>MRPS22</v>
      </c>
      <c r="B8787" s="1" t="s">
        <v>119</v>
      </c>
      <c r="C8787" s="1">
        <v>1.38724625E8</v>
      </c>
      <c r="D8787" s="1" t="s">
        <v>14</v>
      </c>
      <c r="E8787" s="1">
        <v>26.0</v>
      </c>
      <c r="F8787" s="1" t="s">
        <v>8797</v>
      </c>
      <c r="G8787" s="1">
        <v>-0.0991777857241</v>
      </c>
    </row>
    <row r="8788" ht="15.75" customHeight="1">
      <c r="A8788" s="1" t="str">
        <f t="shared" si="745"/>
        <v>MRPS22</v>
      </c>
      <c r="B8788" s="1" t="s">
        <v>119</v>
      </c>
      <c r="C8788" s="1">
        <v>1.39063124E8</v>
      </c>
      <c r="D8788" s="1" t="s">
        <v>8</v>
      </c>
      <c r="E8788" s="1">
        <v>23.0</v>
      </c>
      <c r="F8788" s="1" t="s">
        <v>8798</v>
      </c>
      <c r="G8788" s="1">
        <v>0.169397580782</v>
      </c>
    </row>
    <row r="8789" ht="15.75" customHeight="1">
      <c r="A8789" s="1" t="str">
        <f t="shared" si="745"/>
        <v>MRPS22</v>
      </c>
      <c r="B8789" s="1" t="s">
        <v>119</v>
      </c>
      <c r="C8789" s="1">
        <v>1.39063052E8</v>
      </c>
      <c r="D8789" s="1" t="s">
        <v>8</v>
      </c>
      <c r="E8789" s="1">
        <v>22.0</v>
      </c>
      <c r="F8789" s="1" t="s">
        <v>8799</v>
      </c>
      <c r="G8789" s="1">
        <v>1.0262199123</v>
      </c>
    </row>
    <row r="8790" ht="15.75" customHeight="1">
      <c r="A8790" s="1" t="str">
        <f t="shared" si="745"/>
        <v>MRPS22</v>
      </c>
      <c r="B8790" s="1" t="s">
        <v>119</v>
      </c>
      <c r="C8790" s="1">
        <v>1.38724747E8</v>
      </c>
      <c r="D8790" s="1" t="s">
        <v>8</v>
      </c>
      <c r="E8790" s="1">
        <v>24.0</v>
      </c>
      <c r="F8790" s="1" t="s">
        <v>8800</v>
      </c>
      <c r="G8790" s="1">
        <v>0.0354861524001</v>
      </c>
    </row>
    <row r="8791" ht="15.75" customHeight="1">
      <c r="A8791" s="1" t="str">
        <f t="shared" si="745"/>
        <v>MRPS22</v>
      </c>
      <c r="B8791" s="1" t="s">
        <v>119</v>
      </c>
      <c r="C8791" s="1">
        <v>1.38724737E8</v>
      </c>
      <c r="D8791" s="1" t="s">
        <v>8</v>
      </c>
      <c r="E8791" s="1">
        <v>28.0</v>
      </c>
      <c r="F8791" s="1" t="s">
        <v>8801</v>
      </c>
      <c r="G8791" s="1">
        <v>0.510831334236</v>
      </c>
    </row>
    <row r="8792" ht="15.75" customHeight="1">
      <c r="A8792" s="1" t="str">
        <f t="shared" si="745"/>
        <v>MRPS22</v>
      </c>
      <c r="B8792" s="1" t="s">
        <v>119</v>
      </c>
      <c r="C8792" s="1">
        <v>1.38724713E8</v>
      </c>
      <c r="D8792" s="1" t="s">
        <v>8</v>
      </c>
      <c r="E8792" s="1">
        <v>22.0</v>
      </c>
      <c r="F8792" s="1" t="s">
        <v>8802</v>
      </c>
      <c r="G8792" s="1">
        <v>-0.179855209014</v>
      </c>
    </row>
    <row r="8793" ht="15.75" customHeight="1">
      <c r="A8793" s="1" t="str">
        <f t="shared" si="745"/>
        <v>MRPS22</v>
      </c>
      <c r="B8793" s="1" t="s">
        <v>119</v>
      </c>
      <c r="C8793" s="1">
        <v>1.38724692E8</v>
      </c>
      <c r="D8793" s="1" t="s">
        <v>8</v>
      </c>
      <c r="E8793" s="1">
        <v>24.0</v>
      </c>
      <c r="F8793" s="1" t="s">
        <v>8803</v>
      </c>
      <c r="G8793" s="1">
        <v>0.00102202152745</v>
      </c>
    </row>
    <row r="8794" ht="15.75" customHeight="1">
      <c r="A8794" s="1" t="str">
        <f t="shared" si="745"/>
        <v>MRPS22</v>
      </c>
      <c r="B8794" s="1" t="s">
        <v>119</v>
      </c>
      <c r="C8794" s="1">
        <v>1.38724614E8</v>
      </c>
      <c r="D8794" s="1" t="s">
        <v>8</v>
      </c>
      <c r="E8794" s="1">
        <v>22.0</v>
      </c>
      <c r="F8794" s="1" t="s">
        <v>8804</v>
      </c>
      <c r="G8794" s="1">
        <v>0.0889604565187</v>
      </c>
    </row>
    <row r="8795" ht="15.75" customHeight="1">
      <c r="A8795" s="1" t="str">
        <f t="shared" si="745"/>
        <v>MRPS22</v>
      </c>
      <c r="B8795" s="1" t="s">
        <v>119</v>
      </c>
      <c r="C8795" s="1">
        <v>1.39062833E8</v>
      </c>
      <c r="D8795" s="1" t="s">
        <v>8</v>
      </c>
      <c r="E8795" s="1">
        <v>24.0</v>
      </c>
      <c r="F8795" s="1" t="s">
        <v>8805</v>
      </c>
      <c r="G8795" s="1">
        <v>-0.0525611771509</v>
      </c>
    </row>
    <row r="8796" ht="15.75" customHeight="1">
      <c r="A8796" s="1" t="str">
        <f t="shared" si="745"/>
        <v>MRPS22</v>
      </c>
      <c r="B8796" s="1" t="s">
        <v>119</v>
      </c>
      <c r="C8796" s="1">
        <v>1.39062972E8</v>
      </c>
      <c r="D8796" s="1" t="s">
        <v>8</v>
      </c>
      <c r="E8796" s="1">
        <v>24.0</v>
      </c>
      <c r="F8796" s="1" t="s">
        <v>8806</v>
      </c>
      <c r="G8796" s="1">
        <v>0.129355587929</v>
      </c>
    </row>
    <row r="8797" ht="15.75" customHeight="1">
      <c r="A8797" s="1" t="str">
        <f t="shared" si="745"/>
        <v>MRPS22</v>
      </c>
      <c r="B8797" s="1" t="s">
        <v>119</v>
      </c>
      <c r="C8797" s="1">
        <v>1.39062922E8</v>
      </c>
      <c r="D8797" s="1" t="s">
        <v>14</v>
      </c>
      <c r="E8797" s="1">
        <v>23.0</v>
      </c>
      <c r="F8797" s="1" t="s">
        <v>8807</v>
      </c>
      <c r="G8797" s="1">
        <v>1.46294875347</v>
      </c>
    </row>
    <row r="8798" ht="15.75" customHeight="1">
      <c r="A8798" s="1" t="str">
        <f t="shared" si="745"/>
        <v>MRPS22</v>
      </c>
      <c r="B8798" s="1" t="s">
        <v>119</v>
      </c>
      <c r="C8798" s="1">
        <v>1.39063031E8</v>
      </c>
      <c r="D8798" s="1" t="s">
        <v>8</v>
      </c>
      <c r="E8798" s="1">
        <v>23.0</v>
      </c>
      <c r="F8798" s="1" t="s">
        <v>8808</v>
      </c>
      <c r="G8798" s="1">
        <v>0.203287417947</v>
      </c>
    </row>
    <row r="8799" ht="15.75" customHeight="1">
      <c r="A8799" s="1" t="str">
        <f t="shared" ref="A8799:A8808" si="746">"MRPS23"</f>
        <v>MRPS23</v>
      </c>
      <c r="B8799" s="1" t="s">
        <v>39</v>
      </c>
      <c r="C8799" s="1">
        <v>5.5927359E7</v>
      </c>
      <c r="D8799" s="1" t="s">
        <v>14</v>
      </c>
      <c r="E8799" s="1">
        <v>22.0</v>
      </c>
      <c r="F8799" s="1" t="s">
        <v>8809</v>
      </c>
      <c r="G8799" s="1">
        <v>0.157543689687</v>
      </c>
    </row>
    <row r="8800" ht="15.75" customHeight="1">
      <c r="A8800" s="1" t="str">
        <f t="shared" si="746"/>
        <v>MRPS23</v>
      </c>
      <c r="B8800" s="1" t="s">
        <v>39</v>
      </c>
      <c r="C8800" s="1">
        <v>5.592715E7</v>
      </c>
      <c r="D8800" s="1" t="s">
        <v>8</v>
      </c>
      <c r="E8800" s="1">
        <v>23.0</v>
      </c>
      <c r="F8800" s="1" t="s">
        <v>8810</v>
      </c>
      <c r="G8800" s="1">
        <v>2.26795381391E-4</v>
      </c>
    </row>
    <row r="8801" ht="15.75" customHeight="1">
      <c r="A8801" s="1" t="str">
        <f t="shared" si="746"/>
        <v>MRPS23</v>
      </c>
      <c r="B8801" s="1" t="s">
        <v>39</v>
      </c>
      <c r="C8801" s="1">
        <v>5.5927211E7</v>
      </c>
      <c r="D8801" s="1" t="s">
        <v>8</v>
      </c>
      <c r="E8801" s="1">
        <v>23.0</v>
      </c>
      <c r="F8801" s="1" t="s">
        <v>8811</v>
      </c>
      <c r="G8801" s="1">
        <v>0.577722477629</v>
      </c>
    </row>
    <row r="8802" ht="15.75" customHeight="1">
      <c r="A8802" s="1" t="str">
        <f t="shared" si="746"/>
        <v>MRPS23</v>
      </c>
      <c r="B8802" s="1" t="s">
        <v>39</v>
      </c>
      <c r="C8802" s="1">
        <v>5.5927217E7</v>
      </c>
      <c r="D8802" s="1" t="s">
        <v>8</v>
      </c>
      <c r="E8802" s="1">
        <v>24.0</v>
      </c>
      <c r="F8802" s="1" t="s">
        <v>8812</v>
      </c>
      <c r="G8802" s="1">
        <v>0.248141762712</v>
      </c>
    </row>
    <row r="8803" ht="15.75" customHeight="1">
      <c r="A8803" s="1" t="str">
        <f t="shared" si="746"/>
        <v>MRPS23</v>
      </c>
      <c r="B8803" s="1" t="s">
        <v>39</v>
      </c>
      <c r="C8803" s="1">
        <v>5.5927303E7</v>
      </c>
      <c r="D8803" s="1" t="s">
        <v>8</v>
      </c>
      <c r="E8803" s="1">
        <v>24.0</v>
      </c>
      <c r="F8803" s="1" t="s">
        <v>8813</v>
      </c>
      <c r="G8803" s="1">
        <v>0.26682198816</v>
      </c>
    </row>
    <row r="8804" ht="15.75" customHeight="1">
      <c r="A8804" s="1" t="str">
        <f t="shared" si="746"/>
        <v>MRPS23</v>
      </c>
      <c r="B8804" s="1" t="s">
        <v>39</v>
      </c>
      <c r="C8804" s="1">
        <v>5.5927342E7</v>
      </c>
      <c r="D8804" s="1" t="s">
        <v>8</v>
      </c>
      <c r="E8804" s="1">
        <v>22.0</v>
      </c>
      <c r="F8804" s="1" t="s">
        <v>8814</v>
      </c>
      <c r="G8804" s="1">
        <v>1.2326453703</v>
      </c>
    </row>
    <row r="8805" ht="15.75" customHeight="1">
      <c r="A8805" s="1" t="str">
        <f t="shared" si="746"/>
        <v>MRPS23</v>
      </c>
      <c r="B8805" s="1" t="s">
        <v>39</v>
      </c>
      <c r="C8805" s="1">
        <v>5.5927363E7</v>
      </c>
      <c r="D8805" s="1" t="s">
        <v>8</v>
      </c>
      <c r="E8805" s="1">
        <v>24.0</v>
      </c>
      <c r="F8805" s="1" t="s">
        <v>8815</v>
      </c>
      <c r="G8805" s="1">
        <v>1.18963215207</v>
      </c>
    </row>
    <row r="8806" ht="15.75" customHeight="1">
      <c r="A8806" s="1" t="str">
        <f t="shared" si="746"/>
        <v>MRPS23</v>
      </c>
      <c r="B8806" s="1" t="s">
        <v>39</v>
      </c>
      <c r="C8806" s="1">
        <v>5.5927316E7</v>
      </c>
      <c r="D8806" s="1" t="s">
        <v>14</v>
      </c>
      <c r="E8806" s="1">
        <v>24.0</v>
      </c>
      <c r="F8806" s="1" t="s">
        <v>8816</v>
      </c>
      <c r="G8806" s="1">
        <v>0.111190124661</v>
      </c>
    </row>
    <row r="8807" ht="15.75" customHeight="1">
      <c r="A8807" s="1" t="str">
        <f t="shared" si="746"/>
        <v>MRPS23</v>
      </c>
      <c r="B8807" s="1" t="s">
        <v>39</v>
      </c>
      <c r="C8807" s="1">
        <v>5.5927169E7</v>
      </c>
      <c r="D8807" s="1" t="s">
        <v>14</v>
      </c>
      <c r="E8807" s="1">
        <v>24.0</v>
      </c>
      <c r="F8807" s="1" t="s">
        <v>8817</v>
      </c>
      <c r="G8807" s="1">
        <v>0.21149741851</v>
      </c>
    </row>
    <row r="8808" ht="15.75" customHeight="1">
      <c r="A8808" s="1" t="str">
        <f t="shared" si="746"/>
        <v>MRPS23</v>
      </c>
      <c r="B8808" s="1" t="s">
        <v>39</v>
      </c>
      <c r="C8808" s="1">
        <v>5.5927453E7</v>
      </c>
      <c r="D8808" s="1" t="s">
        <v>14</v>
      </c>
      <c r="E8808" s="1">
        <v>24.0</v>
      </c>
      <c r="F8808" s="1" t="s">
        <v>8818</v>
      </c>
      <c r="G8808" s="1">
        <v>0.152050879932</v>
      </c>
    </row>
    <row r="8809" ht="15.75" customHeight="1">
      <c r="A8809" s="1" t="str">
        <f t="shared" ref="A8809:A8818" si="747">"MRPS24"</f>
        <v>MRPS24</v>
      </c>
      <c r="B8809" s="1" t="s">
        <v>715</v>
      </c>
      <c r="C8809" s="1">
        <v>4.3908891E7</v>
      </c>
      <c r="D8809" s="1" t="s">
        <v>8</v>
      </c>
      <c r="E8809" s="1">
        <v>23.0</v>
      </c>
      <c r="F8809" s="1" t="s">
        <v>8819</v>
      </c>
      <c r="G8809" s="1">
        <v>0.930825887749</v>
      </c>
    </row>
    <row r="8810" ht="15.75" customHeight="1">
      <c r="A8810" s="1" t="str">
        <f t="shared" si="747"/>
        <v>MRPS24</v>
      </c>
      <c r="B8810" s="1" t="s">
        <v>715</v>
      </c>
      <c r="C8810" s="1">
        <v>4.3909137E7</v>
      </c>
      <c r="D8810" s="1" t="s">
        <v>14</v>
      </c>
      <c r="E8810" s="1">
        <v>24.0</v>
      </c>
      <c r="F8810" s="1" t="s">
        <v>8820</v>
      </c>
      <c r="G8810" s="1">
        <v>0.0666971834153</v>
      </c>
    </row>
    <row r="8811" ht="15.75" customHeight="1">
      <c r="A8811" s="1" t="str">
        <f t="shared" si="747"/>
        <v>MRPS24</v>
      </c>
      <c r="B8811" s="1" t="s">
        <v>715</v>
      </c>
      <c r="C8811" s="1">
        <v>4.3909011E7</v>
      </c>
      <c r="D8811" s="1" t="s">
        <v>8</v>
      </c>
      <c r="E8811" s="1">
        <v>23.0</v>
      </c>
      <c r="F8811" s="1" t="s">
        <v>8821</v>
      </c>
      <c r="G8811" s="1">
        <v>0.944497748002</v>
      </c>
    </row>
    <row r="8812" ht="15.75" customHeight="1">
      <c r="A8812" s="1" t="str">
        <f t="shared" si="747"/>
        <v>MRPS24</v>
      </c>
      <c r="B8812" s="1" t="s">
        <v>715</v>
      </c>
      <c r="C8812" s="1">
        <v>4.3909033E7</v>
      </c>
      <c r="D8812" s="1" t="s">
        <v>8</v>
      </c>
      <c r="E8812" s="1">
        <v>22.0</v>
      </c>
      <c r="F8812" s="1" t="s">
        <v>8822</v>
      </c>
      <c r="G8812" s="1">
        <v>0.546761953719</v>
      </c>
    </row>
    <row r="8813" ht="15.75" customHeight="1">
      <c r="A8813" s="1" t="str">
        <f t="shared" si="747"/>
        <v>MRPS24</v>
      </c>
      <c r="B8813" s="1" t="s">
        <v>715</v>
      </c>
      <c r="C8813" s="1">
        <v>4.3909193E7</v>
      </c>
      <c r="D8813" s="1" t="s">
        <v>14</v>
      </c>
      <c r="E8813" s="1">
        <v>24.0</v>
      </c>
      <c r="F8813" s="1" t="s">
        <v>8823</v>
      </c>
      <c r="G8813" s="1">
        <v>0.22191407331</v>
      </c>
    </row>
    <row r="8814" ht="15.75" customHeight="1">
      <c r="A8814" s="1" t="str">
        <f t="shared" si="747"/>
        <v>MRPS24</v>
      </c>
      <c r="B8814" s="1" t="s">
        <v>715</v>
      </c>
      <c r="C8814" s="1">
        <v>4.3909047E7</v>
      </c>
      <c r="D8814" s="1" t="s">
        <v>8</v>
      </c>
      <c r="E8814" s="1">
        <v>24.0</v>
      </c>
      <c r="F8814" s="1" t="s">
        <v>8824</v>
      </c>
      <c r="G8814" s="1">
        <v>0.320094683599</v>
      </c>
    </row>
    <row r="8815" ht="15.75" customHeight="1">
      <c r="A8815" s="1" t="str">
        <f t="shared" si="747"/>
        <v>MRPS24</v>
      </c>
      <c r="B8815" s="1" t="s">
        <v>715</v>
      </c>
      <c r="C8815" s="1">
        <v>4.3908933E7</v>
      </c>
      <c r="D8815" s="1" t="s">
        <v>14</v>
      </c>
      <c r="E8815" s="1">
        <v>24.0</v>
      </c>
      <c r="F8815" s="1" t="s">
        <v>8825</v>
      </c>
      <c r="G8815" s="1">
        <v>0.258973276225</v>
      </c>
    </row>
    <row r="8816" ht="15.75" customHeight="1">
      <c r="A8816" s="1" t="str">
        <f t="shared" si="747"/>
        <v>MRPS24</v>
      </c>
      <c r="B8816" s="1" t="s">
        <v>715</v>
      </c>
      <c r="C8816" s="1">
        <v>4.3909009E7</v>
      </c>
      <c r="D8816" s="1" t="s">
        <v>14</v>
      </c>
      <c r="E8816" s="1">
        <v>23.0</v>
      </c>
      <c r="F8816" s="1" t="s">
        <v>8826</v>
      </c>
      <c r="G8816" s="1">
        <v>1.12467636425</v>
      </c>
    </row>
    <row r="8817" ht="15.75" customHeight="1">
      <c r="A8817" s="1" t="str">
        <f t="shared" si="747"/>
        <v>MRPS24</v>
      </c>
      <c r="B8817" s="1" t="s">
        <v>715</v>
      </c>
      <c r="C8817" s="1">
        <v>4.390903E7</v>
      </c>
      <c r="D8817" s="1" t="s">
        <v>14</v>
      </c>
      <c r="E8817" s="1">
        <v>24.0</v>
      </c>
      <c r="F8817" s="1" t="s">
        <v>8827</v>
      </c>
      <c r="G8817" s="1">
        <v>-0.108693154196</v>
      </c>
    </row>
    <row r="8818" ht="15.75" customHeight="1">
      <c r="A8818" s="1" t="str">
        <f t="shared" si="747"/>
        <v>MRPS24</v>
      </c>
      <c r="B8818" s="1" t="s">
        <v>715</v>
      </c>
      <c r="C8818" s="1">
        <v>4.3909168E7</v>
      </c>
      <c r="D8818" s="1" t="s">
        <v>14</v>
      </c>
      <c r="E8818" s="1">
        <v>23.0</v>
      </c>
      <c r="F8818" s="1" t="s">
        <v>8828</v>
      </c>
      <c r="G8818" s="1">
        <v>0.733864376138</v>
      </c>
    </row>
    <row r="8819" ht="15.75" customHeight="1">
      <c r="A8819" s="1" t="str">
        <f t="shared" ref="A8819:A8828" si="748">"MRPS25"</f>
        <v>MRPS25</v>
      </c>
      <c r="B8819" s="1" t="s">
        <v>119</v>
      </c>
      <c r="C8819" s="1">
        <v>1.5106796E7</v>
      </c>
      <c r="D8819" s="1" t="s">
        <v>8</v>
      </c>
      <c r="E8819" s="1">
        <v>23.0</v>
      </c>
      <c r="F8819" s="1" t="s">
        <v>8829</v>
      </c>
      <c r="G8819" s="1">
        <v>1.63133384956</v>
      </c>
    </row>
    <row r="8820" ht="15.75" customHeight="1">
      <c r="A8820" s="1" t="str">
        <f t="shared" si="748"/>
        <v>MRPS25</v>
      </c>
      <c r="B8820" s="1" t="s">
        <v>119</v>
      </c>
      <c r="C8820" s="1">
        <v>1.5106886E7</v>
      </c>
      <c r="D8820" s="1" t="s">
        <v>14</v>
      </c>
      <c r="E8820" s="1">
        <v>24.0</v>
      </c>
      <c r="F8820" s="1" t="s">
        <v>8830</v>
      </c>
      <c r="G8820" s="1">
        <v>0.0864908335564</v>
      </c>
    </row>
    <row r="8821" ht="15.75" customHeight="1">
      <c r="A8821" s="1" t="str">
        <f t="shared" si="748"/>
        <v>MRPS25</v>
      </c>
      <c r="B8821" s="1" t="s">
        <v>119</v>
      </c>
      <c r="C8821" s="1">
        <v>1.5106877E7</v>
      </c>
      <c r="D8821" s="1" t="s">
        <v>14</v>
      </c>
      <c r="E8821" s="1">
        <v>24.0</v>
      </c>
      <c r="F8821" s="1" t="s">
        <v>8831</v>
      </c>
      <c r="G8821" s="1">
        <v>0.225478527004</v>
      </c>
    </row>
    <row r="8822" ht="15.75" customHeight="1">
      <c r="A8822" s="1" t="str">
        <f t="shared" si="748"/>
        <v>MRPS25</v>
      </c>
      <c r="B8822" s="1" t="s">
        <v>119</v>
      </c>
      <c r="C8822" s="1">
        <v>1.5106851E7</v>
      </c>
      <c r="D8822" s="1" t="s">
        <v>14</v>
      </c>
      <c r="E8822" s="1">
        <v>24.0</v>
      </c>
      <c r="F8822" s="1" t="s">
        <v>8832</v>
      </c>
      <c r="G8822" s="1">
        <v>0.195979841866</v>
      </c>
    </row>
    <row r="8823" ht="15.75" customHeight="1">
      <c r="A8823" s="1" t="str">
        <f t="shared" si="748"/>
        <v>MRPS25</v>
      </c>
      <c r="B8823" s="1" t="s">
        <v>119</v>
      </c>
      <c r="C8823" s="1">
        <v>1.510679E7</v>
      </c>
      <c r="D8823" s="1" t="s">
        <v>14</v>
      </c>
      <c r="E8823" s="1">
        <v>23.0</v>
      </c>
      <c r="F8823" s="1" t="s">
        <v>8833</v>
      </c>
      <c r="G8823" s="1">
        <v>0.610959461724</v>
      </c>
    </row>
    <row r="8824" ht="15.75" customHeight="1">
      <c r="A8824" s="1" t="str">
        <f t="shared" si="748"/>
        <v>MRPS25</v>
      </c>
      <c r="B8824" s="1" t="s">
        <v>119</v>
      </c>
      <c r="C8824" s="1">
        <v>1.5106779E7</v>
      </c>
      <c r="D8824" s="1" t="s">
        <v>14</v>
      </c>
      <c r="E8824" s="1">
        <v>22.0</v>
      </c>
      <c r="F8824" s="1" t="s">
        <v>8834</v>
      </c>
      <c r="G8824" s="1">
        <v>0.757706688718</v>
      </c>
    </row>
    <row r="8825" ht="15.75" customHeight="1">
      <c r="A8825" s="1" t="str">
        <f t="shared" si="748"/>
        <v>MRPS25</v>
      </c>
      <c r="B8825" s="1" t="s">
        <v>119</v>
      </c>
      <c r="C8825" s="1">
        <v>1.5106817E7</v>
      </c>
      <c r="D8825" s="1" t="s">
        <v>8</v>
      </c>
      <c r="E8825" s="1">
        <v>24.0</v>
      </c>
      <c r="F8825" s="1" t="s">
        <v>8835</v>
      </c>
      <c r="G8825" s="1">
        <v>0.133072387685</v>
      </c>
    </row>
    <row r="8826" ht="15.75" customHeight="1">
      <c r="A8826" s="1" t="str">
        <f t="shared" si="748"/>
        <v>MRPS25</v>
      </c>
      <c r="B8826" s="1" t="s">
        <v>119</v>
      </c>
      <c r="C8826" s="1">
        <v>1.5106804E7</v>
      </c>
      <c r="D8826" s="1" t="s">
        <v>8</v>
      </c>
      <c r="E8826" s="1">
        <v>24.0</v>
      </c>
      <c r="F8826" s="1" t="s">
        <v>8836</v>
      </c>
      <c r="G8826" s="1">
        <v>0.385810758648</v>
      </c>
    </row>
    <row r="8827" ht="15.75" customHeight="1">
      <c r="A8827" s="1" t="str">
        <f t="shared" si="748"/>
        <v>MRPS25</v>
      </c>
      <c r="B8827" s="1" t="s">
        <v>119</v>
      </c>
      <c r="C8827" s="1">
        <v>1.5106588E7</v>
      </c>
      <c r="D8827" s="1" t="s">
        <v>8</v>
      </c>
      <c r="E8827" s="1">
        <v>24.0</v>
      </c>
      <c r="F8827" s="1" t="s">
        <v>8837</v>
      </c>
      <c r="G8827" s="1">
        <v>-0.0484284586523</v>
      </c>
    </row>
    <row r="8828" ht="15.75" customHeight="1">
      <c r="A8828" s="1" t="str">
        <f t="shared" si="748"/>
        <v>MRPS25</v>
      </c>
      <c r="B8828" s="1" t="s">
        <v>119</v>
      </c>
      <c r="C8828" s="1">
        <v>1.5106718E7</v>
      </c>
      <c r="D8828" s="1" t="s">
        <v>14</v>
      </c>
      <c r="E8828" s="1">
        <v>23.0</v>
      </c>
      <c r="F8828" s="1" t="s">
        <v>8838</v>
      </c>
      <c r="G8828" s="1">
        <v>-0.109885147924</v>
      </c>
    </row>
    <row r="8829" ht="15.75" customHeight="1">
      <c r="A8829" s="1" t="str">
        <f t="shared" ref="A8829:A8842" si="749">"MRPS27"</f>
        <v>MRPS27</v>
      </c>
      <c r="B8829" s="1" t="s">
        <v>987</v>
      </c>
      <c r="C8829" s="1">
        <v>7.1616101E7</v>
      </c>
      <c r="D8829" s="1" t="s">
        <v>14</v>
      </c>
      <c r="E8829" s="1">
        <v>24.0</v>
      </c>
      <c r="F8829" s="1" t="s">
        <v>8839</v>
      </c>
      <c r="G8829" s="1">
        <v>1.27562098159</v>
      </c>
    </row>
    <row r="8830" ht="15.75" customHeight="1">
      <c r="A8830" s="1" t="str">
        <f t="shared" si="749"/>
        <v>MRPS27</v>
      </c>
      <c r="B8830" s="1" t="s">
        <v>987</v>
      </c>
      <c r="C8830" s="1">
        <v>7.1616123E7</v>
      </c>
      <c r="D8830" s="1" t="s">
        <v>14</v>
      </c>
      <c r="E8830" s="1">
        <v>23.0</v>
      </c>
      <c r="F8830" s="1" t="s">
        <v>8840</v>
      </c>
      <c r="G8830" s="1">
        <v>0.100221309681</v>
      </c>
    </row>
    <row r="8831" ht="15.75" customHeight="1">
      <c r="A8831" s="1" t="str">
        <f t="shared" si="749"/>
        <v>MRPS27</v>
      </c>
      <c r="B8831" s="1" t="s">
        <v>987</v>
      </c>
      <c r="C8831" s="1">
        <v>7.1616037E7</v>
      </c>
      <c r="D8831" s="1" t="s">
        <v>14</v>
      </c>
      <c r="E8831" s="1">
        <v>24.0</v>
      </c>
      <c r="F8831" s="1" t="s">
        <v>8841</v>
      </c>
      <c r="G8831" s="1">
        <v>0.406414465596</v>
      </c>
    </row>
    <row r="8832" ht="15.75" customHeight="1">
      <c r="A8832" s="1" t="str">
        <f t="shared" si="749"/>
        <v>MRPS27</v>
      </c>
      <c r="B8832" s="1" t="s">
        <v>987</v>
      </c>
      <c r="C8832" s="1">
        <v>7.1616015E7</v>
      </c>
      <c r="D8832" s="1" t="s">
        <v>14</v>
      </c>
      <c r="E8832" s="1">
        <v>24.0</v>
      </c>
      <c r="F8832" s="1" t="s">
        <v>8842</v>
      </c>
      <c r="G8832" s="1">
        <v>0.484163956647</v>
      </c>
    </row>
    <row r="8833" ht="15.75" customHeight="1">
      <c r="A8833" s="1" t="str">
        <f t="shared" si="749"/>
        <v>MRPS27</v>
      </c>
      <c r="B8833" s="1" t="s">
        <v>987</v>
      </c>
      <c r="C8833" s="1">
        <v>7.1615981E7</v>
      </c>
      <c r="D8833" s="1" t="s">
        <v>14</v>
      </c>
      <c r="E8833" s="1">
        <v>24.0</v>
      </c>
      <c r="F8833" s="1" t="s">
        <v>8843</v>
      </c>
      <c r="G8833" s="1">
        <v>0.819124124799</v>
      </c>
    </row>
    <row r="8834" ht="15.75" customHeight="1">
      <c r="A8834" s="1" t="str">
        <f t="shared" si="749"/>
        <v>MRPS27</v>
      </c>
      <c r="B8834" s="1" t="s">
        <v>987</v>
      </c>
      <c r="C8834" s="1">
        <v>7.1615969E7</v>
      </c>
      <c r="D8834" s="1" t="s">
        <v>14</v>
      </c>
      <c r="E8834" s="1">
        <v>22.0</v>
      </c>
      <c r="F8834" s="1" t="s">
        <v>8844</v>
      </c>
      <c r="G8834" s="1">
        <v>0.90525489361</v>
      </c>
    </row>
    <row r="8835" ht="15.75" customHeight="1">
      <c r="A8835" s="1" t="str">
        <f t="shared" si="749"/>
        <v>MRPS27</v>
      </c>
      <c r="B8835" s="1" t="s">
        <v>987</v>
      </c>
      <c r="C8835" s="1">
        <v>7.1616022E7</v>
      </c>
      <c r="D8835" s="1" t="s">
        <v>8</v>
      </c>
      <c r="E8835" s="1">
        <v>23.0</v>
      </c>
      <c r="F8835" s="1" t="s">
        <v>8845</v>
      </c>
      <c r="G8835" s="1">
        <v>0.0195157559758</v>
      </c>
    </row>
    <row r="8836" ht="15.75" customHeight="1">
      <c r="A8836" s="1" t="str">
        <f t="shared" si="749"/>
        <v>MRPS27</v>
      </c>
      <c r="B8836" s="1" t="s">
        <v>987</v>
      </c>
      <c r="C8836" s="1">
        <v>7.1615952E7</v>
      </c>
      <c r="D8836" s="1" t="s">
        <v>8</v>
      </c>
      <c r="E8836" s="1">
        <v>23.0</v>
      </c>
      <c r="F8836" s="1" t="s">
        <v>8846</v>
      </c>
      <c r="G8836" s="1">
        <v>0.291254736836</v>
      </c>
    </row>
    <row r="8837" ht="15.75" customHeight="1">
      <c r="A8837" s="1" t="str">
        <f t="shared" si="749"/>
        <v>MRPS27</v>
      </c>
      <c r="B8837" s="1" t="s">
        <v>987</v>
      </c>
      <c r="C8837" s="1">
        <v>7.1615857E7</v>
      </c>
      <c r="D8837" s="1" t="s">
        <v>8</v>
      </c>
      <c r="E8837" s="1">
        <v>22.0</v>
      </c>
      <c r="F8837" s="1" t="s">
        <v>8847</v>
      </c>
      <c r="G8837" s="1">
        <v>0.0212644743426</v>
      </c>
    </row>
    <row r="8838" ht="15.75" customHeight="1">
      <c r="A8838" s="1" t="str">
        <f t="shared" si="749"/>
        <v>MRPS27</v>
      </c>
      <c r="B8838" s="1" t="s">
        <v>987</v>
      </c>
      <c r="C8838" s="1">
        <v>7.1615833E7</v>
      </c>
      <c r="D8838" s="1" t="s">
        <v>8</v>
      </c>
      <c r="E8838" s="1">
        <v>24.0</v>
      </c>
      <c r="F8838" s="1" t="s">
        <v>8848</v>
      </c>
      <c r="G8838" s="1">
        <v>0.485268757957</v>
      </c>
    </row>
    <row r="8839" ht="15.75" customHeight="1">
      <c r="A8839" s="1" t="str">
        <f t="shared" si="749"/>
        <v>MRPS27</v>
      </c>
      <c r="B8839" s="1" t="s">
        <v>987</v>
      </c>
      <c r="C8839" s="1">
        <v>7.1615868E7</v>
      </c>
      <c r="D8839" s="1" t="s">
        <v>8</v>
      </c>
      <c r="E8839" s="1">
        <v>24.0</v>
      </c>
      <c r="F8839" s="1" t="s">
        <v>8849</v>
      </c>
      <c r="G8839" s="1">
        <v>0.0198413219698</v>
      </c>
    </row>
    <row r="8840" ht="15.75" customHeight="1">
      <c r="A8840" s="1" t="str">
        <f t="shared" si="749"/>
        <v>MRPS27</v>
      </c>
      <c r="B8840" s="1" t="s">
        <v>987</v>
      </c>
      <c r="C8840" s="1">
        <v>7.1615952E7</v>
      </c>
      <c r="D8840" s="1" t="s">
        <v>8</v>
      </c>
      <c r="E8840" s="1">
        <v>24.0</v>
      </c>
      <c r="F8840" s="1" t="s">
        <v>8850</v>
      </c>
      <c r="G8840" s="1">
        <v>0.115201056837</v>
      </c>
    </row>
    <row r="8841" ht="15.75" customHeight="1">
      <c r="A8841" s="1" t="str">
        <f t="shared" si="749"/>
        <v>MRPS27</v>
      </c>
      <c r="B8841" s="1" t="s">
        <v>987</v>
      </c>
      <c r="C8841" s="1">
        <v>7.1616015E7</v>
      </c>
      <c r="D8841" s="1" t="s">
        <v>14</v>
      </c>
      <c r="E8841" s="1">
        <v>23.0</v>
      </c>
      <c r="F8841" s="1" t="s">
        <v>8851</v>
      </c>
      <c r="G8841" s="1">
        <v>0.449618159168</v>
      </c>
    </row>
    <row r="8842" ht="15.75" customHeight="1">
      <c r="A8842" s="1" t="str">
        <f t="shared" si="749"/>
        <v>MRPS27</v>
      </c>
      <c r="B8842" s="1" t="s">
        <v>987</v>
      </c>
      <c r="C8842" s="1">
        <v>7.1616123E7</v>
      </c>
      <c r="D8842" s="1" t="s">
        <v>14</v>
      </c>
      <c r="E8842" s="1">
        <v>24.0</v>
      </c>
      <c r="F8842" s="1" t="s">
        <v>8852</v>
      </c>
      <c r="G8842" s="1">
        <v>0.00488274855987</v>
      </c>
    </row>
    <row r="8843" ht="15.75" customHeight="1">
      <c r="A8843" s="1" t="str">
        <f t="shared" ref="A8843:A8852" si="750">"MRPS28"</f>
        <v>MRPS28</v>
      </c>
      <c r="B8843" s="1" t="s">
        <v>779</v>
      </c>
      <c r="C8843" s="1">
        <v>8.0942247E7</v>
      </c>
      <c r="D8843" s="1" t="s">
        <v>8</v>
      </c>
      <c r="E8843" s="1">
        <v>24.0</v>
      </c>
      <c r="F8843" s="1" t="s">
        <v>8853</v>
      </c>
      <c r="G8843" s="1">
        <v>0.97292369756</v>
      </c>
    </row>
    <row r="8844" ht="15.75" customHeight="1">
      <c r="A8844" s="1" t="str">
        <f t="shared" si="750"/>
        <v>MRPS28</v>
      </c>
      <c r="B8844" s="1" t="s">
        <v>779</v>
      </c>
      <c r="C8844" s="1">
        <v>8.0942218E7</v>
      </c>
      <c r="D8844" s="1" t="s">
        <v>8</v>
      </c>
      <c r="E8844" s="1">
        <v>24.0</v>
      </c>
      <c r="F8844" s="1" t="s">
        <v>8854</v>
      </c>
      <c r="G8844" s="1">
        <v>0.0843472434481</v>
      </c>
    </row>
    <row r="8845" ht="15.75" customHeight="1">
      <c r="A8845" s="1" t="str">
        <f t="shared" si="750"/>
        <v>MRPS28</v>
      </c>
      <c r="B8845" s="1" t="s">
        <v>779</v>
      </c>
      <c r="C8845" s="1">
        <v>8.0942287E7</v>
      </c>
      <c r="D8845" s="1" t="s">
        <v>8</v>
      </c>
      <c r="E8845" s="1">
        <v>24.0</v>
      </c>
      <c r="F8845" s="1" t="s">
        <v>8855</v>
      </c>
      <c r="G8845" s="1">
        <v>0.609477880979</v>
      </c>
    </row>
    <row r="8846" ht="15.75" customHeight="1">
      <c r="A8846" s="1" t="str">
        <f t="shared" si="750"/>
        <v>MRPS28</v>
      </c>
      <c r="B8846" s="1" t="s">
        <v>779</v>
      </c>
      <c r="C8846" s="1">
        <v>8.0942515E7</v>
      </c>
      <c r="D8846" s="1" t="s">
        <v>8</v>
      </c>
      <c r="E8846" s="1">
        <v>24.0</v>
      </c>
      <c r="F8846" s="1" t="s">
        <v>8856</v>
      </c>
      <c r="G8846" s="1">
        <v>0.0575932484938</v>
      </c>
    </row>
    <row r="8847" ht="15.75" customHeight="1">
      <c r="A8847" s="1" t="str">
        <f t="shared" si="750"/>
        <v>MRPS28</v>
      </c>
      <c r="B8847" s="1" t="s">
        <v>779</v>
      </c>
      <c r="C8847" s="1">
        <v>8.0942263E7</v>
      </c>
      <c r="D8847" s="1" t="s">
        <v>14</v>
      </c>
      <c r="E8847" s="1">
        <v>24.0</v>
      </c>
      <c r="F8847" s="1" t="s">
        <v>8857</v>
      </c>
      <c r="G8847" s="1">
        <v>1.02138631868</v>
      </c>
    </row>
    <row r="8848" ht="15.75" customHeight="1">
      <c r="A8848" s="1" t="str">
        <f t="shared" si="750"/>
        <v>MRPS28</v>
      </c>
      <c r="B8848" s="1" t="s">
        <v>779</v>
      </c>
      <c r="C8848" s="1">
        <v>8.0942229E7</v>
      </c>
      <c r="D8848" s="1" t="s">
        <v>14</v>
      </c>
      <c r="E8848" s="1">
        <v>23.0</v>
      </c>
      <c r="F8848" s="1" t="s">
        <v>8858</v>
      </c>
      <c r="G8848" s="1">
        <v>0.0196124960119</v>
      </c>
    </row>
    <row r="8849" ht="15.75" customHeight="1">
      <c r="A8849" s="1" t="str">
        <f t="shared" si="750"/>
        <v>MRPS28</v>
      </c>
      <c r="B8849" s="1" t="s">
        <v>779</v>
      </c>
      <c r="C8849" s="1">
        <v>8.0942465E7</v>
      </c>
      <c r="D8849" s="1" t="s">
        <v>8</v>
      </c>
      <c r="E8849" s="1">
        <v>24.0</v>
      </c>
      <c r="F8849" s="1" t="s">
        <v>8859</v>
      </c>
      <c r="G8849" s="1">
        <v>0.231057160953</v>
      </c>
    </row>
    <row r="8850" ht="15.75" customHeight="1">
      <c r="A8850" s="1" t="str">
        <f t="shared" si="750"/>
        <v>MRPS28</v>
      </c>
      <c r="B8850" s="1" t="s">
        <v>779</v>
      </c>
      <c r="C8850" s="1">
        <v>8.0942331E7</v>
      </c>
      <c r="D8850" s="1" t="s">
        <v>8</v>
      </c>
      <c r="E8850" s="1">
        <v>23.0</v>
      </c>
      <c r="F8850" s="1" t="s">
        <v>8860</v>
      </c>
      <c r="G8850" s="1">
        <v>0.626937247966</v>
      </c>
    </row>
    <row r="8851" ht="15.75" customHeight="1">
      <c r="A8851" s="1" t="str">
        <f t="shared" si="750"/>
        <v>MRPS28</v>
      </c>
      <c r="B8851" s="1" t="s">
        <v>779</v>
      </c>
      <c r="C8851" s="1">
        <v>8.0942309E7</v>
      </c>
      <c r="D8851" s="1" t="s">
        <v>8</v>
      </c>
      <c r="E8851" s="1">
        <v>23.0</v>
      </c>
      <c r="F8851" s="1" t="s">
        <v>8861</v>
      </c>
      <c r="G8851" s="1">
        <v>1.00568998376</v>
      </c>
    </row>
    <row r="8852" ht="15.75" customHeight="1">
      <c r="A8852" s="1" t="str">
        <f t="shared" si="750"/>
        <v>MRPS28</v>
      </c>
      <c r="B8852" s="1" t="s">
        <v>779</v>
      </c>
      <c r="C8852" s="1">
        <v>8.094235E7</v>
      </c>
      <c r="D8852" s="1" t="s">
        <v>14</v>
      </c>
      <c r="E8852" s="1">
        <v>24.0</v>
      </c>
      <c r="F8852" s="1" t="s">
        <v>8862</v>
      </c>
      <c r="G8852" s="1">
        <v>-0.00638149581744</v>
      </c>
    </row>
    <row r="8853" ht="15.75" customHeight="1">
      <c r="A8853" s="1" t="str">
        <f t="shared" ref="A8853:A8861" si="751">"MRPS30"</f>
        <v>MRPS30</v>
      </c>
      <c r="B8853" s="1" t="s">
        <v>987</v>
      </c>
      <c r="C8853" s="1">
        <v>4.4809208E7</v>
      </c>
      <c r="D8853" s="1" t="s">
        <v>14</v>
      </c>
      <c r="E8853" s="1">
        <v>22.0</v>
      </c>
      <c r="F8853" s="1" t="s">
        <v>8863</v>
      </c>
      <c r="G8853" s="1">
        <v>0.130598698618</v>
      </c>
    </row>
    <row r="8854" ht="15.75" customHeight="1">
      <c r="A8854" s="1" t="str">
        <f t="shared" si="751"/>
        <v>MRPS30</v>
      </c>
      <c r="B8854" s="1" t="s">
        <v>987</v>
      </c>
      <c r="C8854" s="1">
        <v>4.4809265E7</v>
      </c>
      <c r="D8854" s="1" t="s">
        <v>14</v>
      </c>
      <c r="E8854" s="1">
        <v>21.0</v>
      </c>
      <c r="F8854" s="1" t="s">
        <v>8864</v>
      </c>
      <c r="G8854" s="1">
        <v>0.100935186937</v>
      </c>
    </row>
    <row r="8855" ht="15.75" customHeight="1">
      <c r="A8855" s="1" t="str">
        <f t="shared" si="751"/>
        <v>MRPS30</v>
      </c>
      <c r="B8855" s="1" t="s">
        <v>987</v>
      </c>
      <c r="C8855" s="1">
        <v>4.4809101E7</v>
      </c>
      <c r="D8855" s="1" t="s">
        <v>14</v>
      </c>
      <c r="E8855" s="1">
        <v>24.0</v>
      </c>
      <c r="F8855" s="1" t="s">
        <v>8865</v>
      </c>
      <c r="G8855" s="1">
        <v>0.489185330784</v>
      </c>
    </row>
    <row r="8856" ht="15.75" customHeight="1">
      <c r="A8856" s="1" t="str">
        <f t="shared" si="751"/>
        <v>MRPS30</v>
      </c>
      <c r="B8856" s="1" t="s">
        <v>987</v>
      </c>
      <c r="C8856" s="1">
        <v>4.4809046E7</v>
      </c>
      <c r="D8856" s="1" t="s">
        <v>8</v>
      </c>
      <c r="E8856" s="1">
        <v>23.0</v>
      </c>
      <c r="F8856" s="1" t="s">
        <v>8866</v>
      </c>
      <c r="G8856" s="1">
        <v>0.0232276165454</v>
      </c>
    </row>
    <row r="8857" ht="15.75" customHeight="1">
      <c r="A8857" s="1" t="str">
        <f t="shared" si="751"/>
        <v>MRPS30</v>
      </c>
      <c r="B8857" s="1" t="s">
        <v>987</v>
      </c>
      <c r="C8857" s="1">
        <v>4.4809158E7</v>
      </c>
      <c r="D8857" s="1" t="s">
        <v>8</v>
      </c>
      <c r="E8857" s="1">
        <v>22.0</v>
      </c>
      <c r="F8857" s="1" t="s">
        <v>8867</v>
      </c>
      <c r="G8857" s="1">
        <v>0.328965792707</v>
      </c>
    </row>
    <row r="8858" ht="15.75" customHeight="1">
      <c r="A8858" s="1" t="str">
        <f t="shared" si="751"/>
        <v>MRPS30</v>
      </c>
      <c r="B8858" s="1" t="s">
        <v>987</v>
      </c>
      <c r="C8858" s="1">
        <v>4.4809137E7</v>
      </c>
      <c r="D8858" s="1" t="s">
        <v>8</v>
      </c>
      <c r="E8858" s="1">
        <v>23.0</v>
      </c>
      <c r="F8858" s="1" t="s">
        <v>8868</v>
      </c>
      <c r="G8858" s="1">
        <v>0.877944253694</v>
      </c>
    </row>
    <row r="8859" ht="15.75" customHeight="1">
      <c r="A8859" s="1" t="str">
        <f t="shared" si="751"/>
        <v>MRPS30</v>
      </c>
      <c r="B8859" s="1" t="s">
        <v>987</v>
      </c>
      <c r="C8859" s="1">
        <v>4.4809103E7</v>
      </c>
      <c r="D8859" s="1" t="s">
        <v>8</v>
      </c>
      <c r="E8859" s="1">
        <v>23.0</v>
      </c>
      <c r="F8859" s="1" t="s">
        <v>8869</v>
      </c>
      <c r="G8859" s="1">
        <v>0.220662950151</v>
      </c>
    </row>
    <row r="8860" ht="15.75" customHeight="1">
      <c r="A8860" s="1" t="str">
        <f t="shared" si="751"/>
        <v>MRPS30</v>
      </c>
      <c r="B8860" s="1" t="s">
        <v>987</v>
      </c>
      <c r="C8860" s="1">
        <v>4.4809088E7</v>
      </c>
      <c r="D8860" s="1" t="s">
        <v>8</v>
      </c>
      <c r="E8860" s="1">
        <v>22.0</v>
      </c>
      <c r="F8860" s="1" t="s">
        <v>8870</v>
      </c>
      <c r="G8860" s="1">
        <v>1.63287041552</v>
      </c>
    </row>
    <row r="8861" ht="15.75" customHeight="1">
      <c r="A8861" s="1" t="str">
        <f t="shared" si="751"/>
        <v>MRPS30</v>
      </c>
      <c r="B8861" s="1" t="s">
        <v>987</v>
      </c>
      <c r="C8861" s="1">
        <v>4.4809057E7</v>
      </c>
      <c r="D8861" s="1" t="s">
        <v>14</v>
      </c>
      <c r="E8861" s="1">
        <v>23.0</v>
      </c>
      <c r="F8861" s="1" t="s">
        <v>8871</v>
      </c>
      <c r="G8861" s="1">
        <v>0.182653050217</v>
      </c>
    </row>
    <row r="8862" ht="15.75" customHeight="1">
      <c r="A8862" s="1" t="str">
        <f t="shared" ref="A8862:A8885" si="752">"MRPS33"</f>
        <v>MRPS33</v>
      </c>
      <c r="B8862" s="1" t="s">
        <v>715</v>
      </c>
      <c r="C8862" s="1">
        <v>1.40714175E8</v>
      </c>
      <c r="D8862" s="1" t="s">
        <v>14</v>
      </c>
      <c r="E8862" s="1">
        <v>24.0</v>
      </c>
      <c r="F8862" s="1" t="s">
        <v>8872</v>
      </c>
      <c r="G8862" s="1">
        <v>0.030919762621</v>
      </c>
    </row>
    <row r="8863" ht="15.75" customHeight="1">
      <c r="A8863" s="1" t="str">
        <f t="shared" si="752"/>
        <v>MRPS33</v>
      </c>
      <c r="B8863" s="1" t="s">
        <v>715</v>
      </c>
      <c r="C8863" s="1">
        <v>1.4071427E8</v>
      </c>
      <c r="D8863" s="1" t="s">
        <v>14</v>
      </c>
      <c r="E8863" s="1">
        <v>26.0</v>
      </c>
      <c r="F8863" s="1" t="s">
        <v>8873</v>
      </c>
      <c r="G8863" s="1">
        <v>0.0282509178908</v>
      </c>
    </row>
    <row r="8864" ht="15.75" customHeight="1">
      <c r="A8864" s="1" t="str">
        <f t="shared" si="752"/>
        <v>MRPS33</v>
      </c>
      <c r="B8864" s="1" t="s">
        <v>715</v>
      </c>
      <c r="C8864" s="1">
        <v>1.4071431E8</v>
      </c>
      <c r="D8864" s="1" t="s">
        <v>14</v>
      </c>
      <c r="E8864" s="1">
        <v>22.0</v>
      </c>
      <c r="F8864" s="1" t="s">
        <v>8874</v>
      </c>
      <c r="G8864" s="1">
        <v>0.306726438307</v>
      </c>
    </row>
    <row r="8865" ht="15.75" customHeight="1">
      <c r="A8865" s="1" t="str">
        <f t="shared" si="752"/>
        <v>MRPS33</v>
      </c>
      <c r="B8865" s="1" t="s">
        <v>715</v>
      </c>
      <c r="C8865" s="1">
        <v>1.40714488E8</v>
      </c>
      <c r="D8865" s="1" t="s">
        <v>14</v>
      </c>
      <c r="E8865" s="1">
        <v>25.0</v>
      </c>
      <c r="F8865" s="1" t="s">
        <v>8875</v>
      </c>
      <c r="G8865" s="1">
        <v>0.27976907524</v>
      </c>
    </row>
    <row r="8866" ht="15.75" customHeight="1">
      <c r="A8866" s="1" t="str">
        <f t="shared" si="752"/>
        <v>MRPS33</v>
      </c>
      <c r="B8866" s="1" t="s">
        <v>715</v>
      </c>
      <c r="C8866" s="1">
        <v>1.40714798E8</v>
      </c>
      <c r="D8866" s="1" t="s">
        <v>14</v>
      </c>
      <c r="E8866" s="1">
        <v>24.0</v>
      </c>
      <c r="F8866" s="1" t="s">
        <v>8876</v>
      </c>
      <c r="G8866" s="1">
        <v>0.532790485435</v>
      </c>
    </row>
    <row r="8867" ht="15.75" customHeight="1">
      <c r="A8867" s="1" t="str">
        <f t="shared" si="752"/>
        <v>MRPS33</v>
      </c>
      <c r="B8867" s="1" t="s">
        <v>715</v>
      </c>
      <c r="C8867" s="1">
        <v>1.40714511E8</v>
      </c>
      <c r="D8867" s="1" t="s">
        <v>14</v>
      </c>
      <c r="E8867" s="1">
        <v>24.0</v>
      </c>
      <c r="F8867" s="1" t="s">
        <v>8877</v>
      </c>
      <c r="G8867" s="1">
        <v>0.13675951371</v>
      </c>
    </row>
    <row r="8868" ht="15.75" customHeight="1">
      <c r="A8868" s="1" t="str">
        <f t="shared" si="752"/>
        <v>MRPS33</v>
      </c>
      <c r="B8868" s="1" t="s">
        <v>715</v>
      </c>
      <c r="C8868" s="1">
        <v>1.40714823E8</v>
      </c>
      <c r="D8868" s="1" t="s">
        <v>14</v>
      </c>
      <c r="E8868" s="1">
        <v>25.0</v>
      </c>
      <c r="F8868" s="1" t="s">
        <v>8878</v>
      </c>
      <c r="G8868" s="1">
        <v>0.0680012144927</v>
      </c>
    </row>
    <row r="8869" ht="15.75" customHeight="1">
      <c r="A8869" s="1" t="str">
        <f t="shared" si="752"/>
        <v>MRPS33</v>
      </c>
      <c r="B8869" s="1" t="s">
        <v>715</v>
      </c>
      <c r="C8869" s="1">
        <v>1.40714022E8</v>
      </c>
      <c r="D8869" s="1" t="s">
        <v>14</v>
      </c>
      <c r="E8869" s="1">
        <v>24.0</v>
      </c>
      <c r="F8869" s="1" t="s">
        <v>8879</v>
      </c>
      <c r="G8869" s="1">
        <v>0.0168274980701</v>
      </c>
    </row>
    <row r="8870" ht="15.75" customHeight="1">
      <c r="A8870" s="1" t="str">
        <f t="shared" si="752"/>
        <v>MRPS33</v>
      </c>
      <c r="B8870" s="1" t="s">
        <v>715</v>
      </c>
      <c r="C8870" s="1">
        <v>1.40714503E8</v>
      </c>
      <c r="D8870" s="1" t="s">
        <v>14</v>
      </c>
      <c r="E8870" s="1">
        <v>25.0</v>
      </c>
      <c r="F8870" s="1" t="s">
        <v>8880</v>
      </c>
      <c r="G8870" s="1">
        <v>0.424404271899</v>
      </c>
    </row>
    <row r="8871" ht="15.75" customHeight="1">
      <c r="A8871" s="1" t="str">
        <f t="shared" si="752"/>
        <v>MRPS33</v>
      </c>
      <c r="B8871" s="1" t="s">
        <v>715</v>
      </c>
      <c r="C8871" s="1">
        <v>1.40713954E8</v>
      </c>
      <c r="D8871" s="1" t="s">
        <v>14</v>
      </c>
      <c r="E8871" s="1">
        <v>25.0</v>
      </c>
      <c r="F8871" s="1" t="s">
        <v>8881</v>
      </c>
      <c r="G8871" s="1">
        <v>-0.00170770141635</v>
      </c>
    </row>
    <row r="8872" ht="15.75" customHeight="1">
      <c r="A8872" s="1" t="str">
        <f t="shared" si="752"/>
        <v>MRPS33</v>
      </c>
      <c r="B8872" s="1" t="s">
        <v>715</v>
      </c>
      <c r="C8872" s="1">
        <v>1.40713976E8</v>
      </c>
      <c r="D8872" s="1" t="s">
        <v>14</v>
      </c>
      <c r="E8872" s="1">
        <v>24.0</v>
      </c>
      <c r="F8872" s="1" t="s">
        <v>8882</v>
      </c>
      <c r="G8872" s="1">
        <v>-0.0226583318173</v>
      </c>
    </row>
    <row r="8873" ht="15.75" customHeight="1">
      <c r="A8873" s="1" t="str">
        <f t="shared" si="752"/>
        <v>MRPS33</v>
      </c>
      <c r="B8873" s="1" t="s">
        <v>715</v>
      </c>
      <c r="C8873" s="1">
        <v>1.40714349E8</v>
      </c>
      <c r="D8873" s="1" t="s">
        <v>8</v>
      </c>
      <c r="E8873" s="1">
        <v>24.0</v>
      </c>
      <c r="F8873" s="1" t="s">
        <v>8883</v>
      </c>
      <c r="G8873" s="1">
        <v>0.0700496384733</v>
      </c>
    </row>
    <row r="8874" ht="15.75" customHeight="1">
      <c r="A8874" s="1" t="str">
        <f t="shared" si="752"/>
        <v>MRPS33</v>
      </c>
      <c r="B8874" s="1" t="s">
        <v>715</v>
      </c>
      <c r="C8874" s="1">
        <v>1.4071487E8</v>
      </c>
      <c r="D8874" s="1" t="s">
        <v>8</v>
      </c>
      <c r="E8874" s="1">
        <v>24.0</v>
      </c>
      <c r="F8874" s="1" t="s">
        <v>8884</v>
      </c>
      <c r="G8874" s="1">
        <v>0.445762413174</v>
      </c>
    </row>
    <row r="8875" ht="15.75" customHeight="1">
      <c r="A8875" s="1" t="str">
        <f t="shared" si="752"/>
        <v>MRPS33</v>
      </c>
      <c r="B8875" s="1" t="s">
        <v>715</v>
      </c>
      <c r="C8875" s="1">
        <v>1.40714764E8</v>
      </c>
      <c r="D8875" s="1" t="s">
        <v>8</v>
      </c>
      <c r="E8875" s="1">
        <v>23.0</v>
      </c>
      <c r="F8875" s="1" t="s">
        <v>8885</v>
      </c>
      <c r="G8875" s="1">
        <v>0.326888465435</v>
      </c>
    </row>
    <row r="8876" ht="15.75" customHeight="1">
      <c r="A8876" s="1" t="str">
        <f t="shared" si="752"/>
        <v>MRPS33</v>
      </c>
      <c r="B8876" s="1" t="s">
        <v>715</v>
      </c>
      <c r="C8876" s="1">
        <v>1.40714758E8</v>
      </c>
      <c r="D8876" s="1" t="s">
        <v>8</v>
      </c>
      <c r="E8876" s="1">
        <v>23.0</v>
      </c>
      <c r="F8876" s="1" t="s">
        <v>8886</v>
      </c>
      <c r="G8876" s="1">
        <v>1.28623220041</v>
      </c>
    </row>
    <row r="8877" ht="15.75" customHeight="1">
      <c r="A8877" s="1" t="str">
        <f t="shared" si="752"/>
        <v>MRPS33</v>
      </c>
      <c r="B8877" s="1" t="s">
        <v>715</v>
      </c>
      <c r="C8877" s="1">
        <v>1.40714753E8</v>
      </c>
      <c r="D8877" s="1" t="s">
        <v>8</v>
      </c>
      <c r="E8877" s="1">
        <v>26.0</v>
      </c>
      <c r="F8877" s="1" t="s">
        <v>8887</v>
      </c>
      <c r="G8877" s="1">
        <v>0.183615189641</v>
      </c>
    </row>
    <row r="8878" ht="15.75" customHeight="1">
      <c r="A8878" s="1" t="str">
        <f t="shared" si="752"/>
        <v>MRPS33</v>
      </c>
      <c r="B8878" s="1" t="s">
        <v>715</v>
      </c>
      <c r="C8878" s="1">
        <v>1.40714745E8</v>
      </c>
      <c r="D8878" s="1" t="s">
        <v>8</v>
      </c>
      <c r="E8878" s="1">
        <v>25.0</v>
      </c>
      <c r="F8878" s="1" t="s">
        <v>8888</v>
      </c>
      <c r="G8878" s="1">
        <v>0.0326156415587</v>
      </c>
    </row>
    <row r="8879" ht="15.75" customHeight="1">
      <c r="A8879" s="1" t="str">
        <f t="shared" si="752"/>
        <v>MRPS33</v>
      </c>
      <c r="B8879" s="1" t="s">
        <v>715</v>
      </c>
      <c r="C8879" s="1">
        <v>1.40714738E8</v>
      </c>
      <c r="D8879" s="1" t="s">
        <v>8</v>
      </c>
      <c r="E8879" s="1">
        <v>24.0</v>
      </c>
      <c r="F8879" s="1" t="s">
        <v>8889</v>
      </c>
      <c r="G8879" s="1">
        <v>0.0185475590904</v>
      </c>
    </row>
    <row r="8880" ht="15.75" customHeight="1">
      <c r="A8880" s="1" t="str">
        <f t="shared" si="752"/>
        <v>MRPS33</v>
      </c>
      <c r="B8880" s="1" t="s">
        <v>715</v>
      </c>
      <c r="C8880" s="1">
        <v>1.4071473E8</v>
      </c>
      <c r="D8880" s="1" t="s">
        <v>8</v>
      </c>
      <c r="E8880" s="1">
        <v>24.0</v>
      </c>
      <c r="F8880" s="1" t="s">
        <v>8890</v>
      </c>
      <c r="G8880" s="1">
        <v>0.33817375189</v>
      </c>
    </row>
    <row r="8881" ht="15.75" customHeight="1">
      <c r="A8881" s="1" t="str">
        <f t="shared" si="752"/>
        <v>MRPS33</v>
      </c>
      <c r="B8881" s="1" t="s">
        <v>715</v>
      </c>
      <c r="C8881" s="1">
        <v>1.40714704E8</v>
      </c>
      <c r="D8881" s="1" t="s">
        <v>8</v>
      </c>
      <c r="E8881" s="1">
        <v>24.0</v>
      </c>
      <c r="F8881" s="1" t="s">
        <v>8891</v>
      </c>
      <c r="G8881" s="1">
        <v>0.906125763356</v>
      </c>
    </row>
    <row r="8882" ht="15.75" customHeight="1">
      <c r="A8882" s="1" t="str">
        <f t="shared" si="752"/>
        <v>MRPS33</v>
      </c>
      <c r="B8882" s="1" t="s">
        <v>715</v>
      </c>
      <c r="C8882" s="1">
        <v>1.407149E8</v>
      </c>
      <c r="D8882" s="1" t="s">
        <v>8</v>
      </c>
      <c r="E8882" s="1">
        <v>22.0</v>
      </c>
      <c r="F8882" s="1" t="s">
        <v>8892</v>
      </c>
      <c r="G8882" s="1">
        <v>0.713927306342</v>
      </c>
    </row>
    <row r="8883" ht="15.75" customHeight="1">
      <c r="A8883" s="1" t="str">
        <f t="shared" si="752"/>
        <v>MRPS33</v>
      </c>
      <c r="B8883" s="1" t="s">
        <v>715</v>
      </c>
      <c r="C8883" s="1">
        <v>1.40714053E8</v>
      </c>
      <c r="D8883" s="1" t="s">
        <v>8</v>
      </c>
      <c r="E8883" s="1">
        <v>24.0</v>
      </c>
      <c r="F8883" s="1" t="s">
        <v>8893</v>
      </c>
      <c r="G8883" s="1">
        <v>0.155803110022</v>
      </c>
    </row>
    <row r="8884" ht="15.75" customHeight="1">
      <c r="A8884" s="1" t="str">
        <f t="shared" si="752"/>
        <v>MRPS33</v>
      </c>
      <c r="B8884" s="1" t="s">
        <v>715</v>
      </c>
      <c r="C8884" s="1">
        <v>1.40714235E8</v>
      </c>
      <c r="D8884" s="1" t="s">
        <v>8</v>
      </c>
      <c r="E8884" s="1">
        <v>24.0</v>
      </c>
      <c r="F8884" s="1" t="s">
        <v>8894</v>
      </c>
      <c r="G8884" s="1">
        <v>0.807642036238</v>
      </c>
    </row>
    <row r="8885" ht="15.75" customHeight="1">
      <c r="A8885" s="1" t="str">
        <f t="shared" si="752"/>
        <v>MRPS33</v>
      </c>
      <c r="B8885" s="1" t="s">
        <v>715</v>
      </c>
      <c r="C8885" s="1">
        <v>1.40714031E8</v>
      </c>
      <c r="D8885" s="1" t="s">
        <v>8</v>
      </c>
      <c r="E8885" s="1">
        <v>23.0</v>
      </c>
      <c r="F8885" s="1" t="s">
        <v>8895</v>
      </c>
      <c r="G8885" s="1">
        <v>0.237998986059</v>
      </c>
    </row>
    <row r="8886" ht="15.75" customHeight="1">
      <c r="A8886" s="1" t="str">
        <f t="shared" ref="A8886:A8895" si="753">"MRPS35"</f>
        <v>MRPS35</v>
      </c>
      <c r="B8886" s="1" t="s">
        <v>379</v>
      </c>
      <c r="C8886" s="1">
        <v>2.786398E7</v>
      </c>
      <c r="D8886" s="1" t="s">
        <v>8</v>
      </c>
      <c r="E8886" s="1">
        <v>24.0</v>
      </c>
      <c r="F8886" s="1" t="s">
        <v>8896</v>
      </c>
      <c r="G8886" s="1">
        <v>0.544976078117</v>
      </c>
    </row>
    <row r="8887" ht="15.75" customHeight="1">
      <c r="A8887" s="1" t="str">
        <f t="shared" si="753"/>
        <v>MRPS35</v>
      </c>
      <c r="B8887" s="1" t="s">
        <v>379</v>
      </c>
      <c r="C8887" s="1">
        <v>2.7863883E7</v>
      </c>
      <c r="D8887" s="1" t="s">
        <v>8</v>
      </c>
      <c r="E8887" s="1">
        <v>23.0</v>
      </c>
      <c r="F8887" s="1" t="s">
        <v>8897</v>
      </c>
      <c r="G8887" s="1">
        <v>0.545090129208</v>
      </c>
    </row>
    <row r="8888" ht="15.75" customHeight="1">
      <c r="A8888" s="1" t="str">
        <f t="shared" si="753"/>
        <v>MRPS35</v>
      </c>
      <c r="B8888" s="1" t="s">
        <v>379</v>
      </c>
      <c r="C8888" s="1">
        <v>2.7863968E7</v>
      </c>
      <c r="D8888" s="1" t="s">
        <v>14</v>
      </c>
      <c r="E8888" s="1">
        <v>24.0</v>
      </c>
      <c r="F8888" s="1" t="s">
        <v>8898</v>
      </c>
      <c r="G8888" s="1">
        <v>1.21492992376</v>
      </c>
    </row>
    <row r="8889" ht="15.75" customHeight="1">
      <c r="A8889" s="1" t="str">
        <f t="shared" si="753"/>
        <v>MRPS35</v>
      </c>
      <c r="B8889" s="1" t="s">
        <v>379</v>
      </c>
      <c r="C8889" s="1">
        <v>2.7863849E7</v>
      </c>
      <c r="D8889" s="1" t="s">
        <v>8</v>
      </c>
      <c r="E8889" s="1">
        <v>24.0</v>
      </c>
      <c r="F8889" s="1" t="s">
        <v>8899</v>
      </c>
      <c r="G8889" s="1">
        <v>0.651452179713</v>
      </c>
    </row>
    <row r="8890" ht="15.75" customHeight="1">
      <c r="A8890" s="1" t="str">
        <f t="shared" si="753"/>
        <v>MRPS35</v>
      </c>
      <c r="B8890" s="1" t="s">
        <v>379</v>
      </c>
      <c r="C8890" s="1">
        <v>2.7863727E7</v>
      </c>
      <c r="D8890" s="1" t="s">
        <v>8</v>
      </c>
      <c r="E8890" s="1">
        <v>23.0</v>
      </c>
      <c r="F8890" s="1" t="s">
        <v>8900</v>
      </c>
      <c r="G8890" s="1">
        <v>0.893467556809</v>
      </c>
    </row>
    <row r="8891" ht="15.75" customHeight="1">
      <c r="A8891" s="1" t="str">
        <f t="shared" si="753"/>
        <v>MRPS35</v>
      </c>
      <c r="B8891" s="1" t="s">
        <v>379</v>
      </c>
      <c r="C8891" s="1">
        <v>2.7863861E7</v>
      </c>
      <c r="D8891" s="1" t="s">
        <v>8</v>
      </c>
      <c r="E8891" s="1">
        <v>23.0</v>
      </c>
      <c r="F8891" s="1" t="s">
        <v>8901</v>
      </c>
      <c r="G8891" s="1">
        <v>0.891602519436</v>
      </c>
    </row>
    <row r="8892" ht="15.75" customHeight="1">
      <c r="A8892" s="1" t="str">
        <f t="shared" si="753"/>
        <v>MRPS35</v>
      </c>
      <c r="B8892" s="1" t="s">
        <v>379</v>
      </c>
      <c r="C8892" s="1">
        <v>2.7863945E7</v>
      </c>
      <c r="D8892" s="1" t="s">
        <v>14</v>
      </c>
      <c r="E8892" s="1">
        <v>24.0</v>
      </c>
      <c r="F8892" s="1" t="s">
        <v>8902</v>
      </c>
      <c r="G8892" s="1">
        <v>0.600670151356</v>
      </c>
    </row>
    <row r="8893" ht="15.75" customHeight="1">
      <c r="A8893" s="1" t="str">
        <f t="shared" si="753"/>
        <v>MRPS35</v>
      </c>
      <c r="B8893" s="1" t="s">
        <v>379</v>
      </c>
      <c r="C8893" s="1">
        <v>2.7863716E7</v>
      </c>
      <c r="D8893" s="1" t="s">
        <v>8</v>
      </c>
      <c r="E8893" s="1">
        <v>24.0</v>
      </c>
      <c r="F8893" s="1" t="s">
        <v>8903</v>
      </c>
      <c r="G8893" s="1">
        <v>0.0307973098161</v>
      </c>
    </row>
    <row r="8894" ht="15.75" customHeight="1">
      <c r="A8894" s="1" t="str">
        <f t="shared" si="753"/>
        <v>MRPS35</v>
      </c>
      <c r="B8894" s="1" t="s">
        <v>379</v>
      </c>
      <c r="C8894" s="1">
        <v>2.7863779E7</v>
      </c>
      <c r="D8894" s="1" t="s">
        <v>14</v>
      </c>
      <c r="E8894" s="1">
        <v>24.0</v>
      </c>
      <c r="F8894" s="1" t="s">
        <v>8904</v>
      </c>
      <c r="G8894" s="1">
        <v>0.495660119958</v>
      </c>
    </row>
    <row r="8895" ht="15.75" customHeight="1">
      <c r="A8895" s="1" t="str">
        <f t="shared" si="753"/>
        <v>MRPS35</v>
      </c>
      <c r="B8895" s="1" t="s">
        <v>379</v>
      </c>
      <c r="C8895" s="1">
        <v>2.7863681E7</v>
      </c>
      <c r="D8895" s="1" t="s">
        <v>14</v>
      </c>
      <c r="E8895" s="1">
        <v>24.0</v>
      </c>
      <c r="F8895" s="1" t="s">
        <v>8905</v>
      </c>
      <c r="G8895" s="1">
        <v>0.210557500786</v>
      </c>
    </row>
    <row r="8896" ht="15.75" customHeight="1">
      <c r="A8896" s="1" t="str">
        <f t="shared" ref="A8896:A8903" si="754">"MRPS5"</f>
        <v>MRPS5</v>
      </c>
      <c r="B8896" s="1" t="s">
        <v>256</v>
      </c>
      <c r="C8896" s="1">
        <v>9.5787742E7</v>
      </c>
      <c r="D8896" s="1" t="s">
        <v>14</v>
      </c>
      <c r="E8896" s="1">
        <v>23.0</v>
      </c>
      <c r="F8896" s="1" t="s">
        <v>8906</v>
      </c>
      <c r="G8896" s="1">
        <v>0.737384160258</v>
      </c>
    </row>
    <row r="8897" ht="15.75" customHeight="1">
      <c r="A8897" s="1" t="str">
        <f t="shared" si="754"/>
        <v>MRPS5</v>
      </c>
      <c r="B8897" s="1" t="s">
        <v>256</v>
      </c>
      <c r="C8897" s="1">
        <v>9.578754E7</v>
      </c>
      <c r="D8897" s="1" t="s">
        <v>14</v>
      </c>
      <c r="E8897" s="1">
        <v>23.0</v>
      </c>
      <c r="F8897" s="1" t="s">
        <v>8907</v>
      </c>
      <c r="G8897" s="1">
        <v>0.884721755495</v>
      </c>
    </row>
    <row r="8898" ht="15.75" customHeight="1">
      <c r="A8898" s="1" t="str">
        <f t="shared" si="754"/>
        <v>MRPS5</v>
      </c>
      <c r="B8898" s="1" t="s">
        <v>256</v>
      </c>
      <c r="C8898" s="1">
        <v>9.5787714E7</v>
      </c>
      <c r="D8898" s="1" t="s">
        <v>8</v>
      </c>
      <c r="E8898" s="1">
        <v>22.0</v>
      </c>
      <c r="F8898" s="1" t="s">
        <v>8908</v>
      </c>
      <c r="G8898" s="1">
        <v>0.346303638124</v>
      </c>
    </row>
    <row r="8899" ht="15.75" customHeight="1">
      <c r="A8899" s="1" t="str">
        <f t="shared" si="754"/>
        <v>MRPS5</v>
      </c>
      <c r="B8899" s="1" t="s">
        <v>256</v>
      </c>
      <c r="C8899" s="1">
        <v>9.5787576E7</v>
      </c>
      <c r="D8899" s="1" t="s">
        <v>8</v>
      </c>
      <c r="E8899" s="1">
        <v>23.0</v>
      </c>
      <c r="F8899" s="1" t="s">
        <v>8909</v>
      </c>
      <c r="G8899" s="1">
        <v>0.151798292531</v>
      </c>
    </row>
    <row r="8900" ht="15.75" customHeight="1">
      <c r="A8900" s="1" t="str">
        <f t="shared" si="754"/>
        <v>MRPS5</v>
      </c>
      <c r="B8900" s="1" t="s">
        <v>256</v>
      </c>
      <c r="C8900" s="1">
        <v>9.578756E7</v>
      </c>
      <c r="D8900" s="1" t="s">
        <v>8</v>
      </c>
      <c r="E8900" s="1">
        <v>24.0</v>
      </c>
      <c r="F8900" s="1" t="s">
        <v>8910</v>
      </c>
      <c r="G8900" s="1">
        <v>0.199706156653</v>
      </c>
    </row>
    <row r="8901" ht="15.75" customHeight="1">
      <c r="A8901" s="1" t="str">
        <f t="shared" si="754"/>
        <v>MRPS5</v>
      </c>
      <c r="B8901" s="1" t="s">
        <v>256</v>
      </c>
      <c r="C8901" s="1">
        <v>9.5787532E7</v>
      </c>
      <c r="D8901" s="1" t="s">
        <v>8</v>
      </c>
      <c r="E8901" s="1">
        <v>24.0</v>
      </c>
      <c r="F8901" s="1" t="s">
        <v>8911</v>
      </c>
      <c r="G8901" s="1">
        <v>1.33049508156</v>
      </c>
    </row>
    <row r="8902" ht="15.75" customHeight="1">
      <c r="A8902" s="1" t="str">
        <f t="shared" si="754"/>
        <v>MRPS5</v>
      </c>
      <c r="B8902" s="1" t="s">
        <v>256</v>
      </c>
      <c r="C8902" s="1">
        <v>9.5787485E7</v>
      </c>
      <c r="D8902" s="1" t="s">
        <v>8</v>
      </c>
      <c r="E8902" s="1">
        <v>23.0</v>
      </c>
      <c r="F8902" s="1" t="s">
        <v>8912</v>
      </c>
      <c r="G8902" s="1">
        <v>-0.0446546547933</v>
      </c>
    </row>
    <row r="8903" ht="15.75" customHeight="1">
      <c r="A8903" s="1" t="str">
        <f t="shared" si="754"/>
        <v>MRPS5</v>
      </c>
      <c r="B8903" s="1" t="s">
        <v>256</v>
      </c>
      <c r="C8903" s="1">
        <v>9.5787735E7</v>
      </c>
      <c r="D8903" s="1" t="s">
        <v>8</v>
      </c>
      <c r="E8903" s="1">
        <v>24.0</v>
      </c>
      <c r="F8903" s="1" t="s">
        <v>8913</v>
      </c>
      <c r="G8903" s="1">
        <v>0.784783162943</v>
      </c>
    </row>
    <row r="8904" ht="15.75" customHeight="1">
      <c r="A8904" s="1" t="str">
        <f t="shared" ref="A8904:A8912" si="755">"MRPS6"</f>
        <v>MRPS6</v>
      </c>
      <c r="B8904" s="1" t="s">
        <v>1807</v>
      </c>
      <c r="C8904" s="1">
        <v>3.5445921E7</v>
      </c>
      <c r="D8904" s="1" t="s">
        <v>8</v>
      </c>
      <c r="E8904" s="1">
        <v>23.0</v>
      </c>
      <c r="F8904" s="1" t="s">
        <v>8914</v>
      </c>
      <c r="G8904" s="1">
        <v>1.27926697725</v>
      </c>
    </row>
    <row r="8905" ht="15.75" customHeight="1">
      <c r="A8905" s="1" t="str">
        <f t="shared" si="755"/>
        <v>MRPS6</v>
      </c>
      <c r="B8905" s="1" t="s">
        <v>1807</v>
      </c>
      <c r="C8905" s="1">
        <v>3.5445998E7</v>
      </c>
      <c r="D8905" s="1" t="s">
        <v>14</v>
      </c>
      <c r="E8905" s="1">
        <v>23.0</v>
      </c>
      <c r="F8905" s="1" t="s">
        <v>8915</v>
      </c>
      <c r="G8905" s="1">
        <v>0.441705319454</v>
      </c>
    </row>
    <row r="8906" ht="15.75" customHeight="1">
      <c r="A8906" s="1" t="str">
        <f t="shared" si="755"/>
        <v>MRPS6</v>
      </c>
      <c r="B8906" s="1" t="s">
        <v>1807</v>
      </c>
      <c r="C8906" s="1">
        <v>3.5445891E7</v>
      </c>
      <c r="D8906" s="1" t="s">
        <v>14</v>
      </c>
      <c r="E8906" s="1">
        <v>21.0</v>
      </c>
      <c r="F8906" s="1" t="s">
        <v>8916</v>
      </c>
      <c r="G8906" s="1">
        <v>0.0314512966546</v>
      </c>
    </row>
    <row r="8907" ht="15.75" customHeight="1">
      <c r="A8907" s="1" t="str">
        <f t="shared" si="755"/>
        <v>MRPS6</v>
      </c>
      <c r="B8907" s="1" t="s">
        <v>1807</v>
      </c>
      <c r="C8907" s="1">
        <v>3.5445799E7</v>
      </c>
      <c r="D8907" s="1" t="s">
        <v>14</v>
      </c>
      <c r="E8907" s="1">
        <v>28.0</v>
      </c>
      <c r="F8907" s="1" t="s">
        <v>8917</v>
      </c>
      <c r="G8907" s="1">
        <v>-0.0332566536129</v>
      </c>
    </row>
    <row r="8908" ht="15.75" customHeight="1">
      <c r="A8908" s="1" t="str">
        <f t="shared" si="755"/>
        <v>MRPS6</v>
      </c>
      <c r="B8908" s="1" t="s">
        <v>1807</v>
      </c>
      <c r="C8908" s="1">
        <v>3.5446088E7</v>
      </c>
      <c r="D8908" s="1" t="s">
        <v>8</v>
      </c>
      <c r="E8908" s="1">
        <v>23.0</v>
      </c>
      <c r="F8908" s="1" t="s">
        <v>8918</v>
      </c>
      <c r="G8908" s="1">
        <v>0.0434245913997</v>
      </c>
    </row>
    <row r="8909" ht="15.75" customHeight="1">
      <c r="A8909" s="1" t="str">
        <f t="shared" si="755"/>
        <v>MRPS6</v>
      </c>
      <c r="B8909" s="1" t="s">
        <v>1807</v>
      </c>
      <c r="C8909" s="1">
        <v>3.5446005E7</v>
      </c>
      <c r="D8909" s="1" t="s">
        <v>8</v>
      </c>
      <c r="E8909" s="1">
        <v>23.0</v>
      </c>
      <c r="F8909" s="1" t="s">
        <v>8919</v>
      </c>
      <c r="G8909" s="1">
        <v>0.0289608083082</v>
      </c>
    </row>
    <row r="8910" ht="15.75" customHeight="1">
      <c r="A8910" s="1" t="str">
        <f t="shared" si="755"/>
        <v>MRPS6</v>
      </c>
      <c r="B8910" s="1" t="s">
        <v>1807</v>
      </c>
      <c r="C8910" s="1">
        <v>3.5445839E7</v>
      </c>
      <c r="D8910" s="1" t="s">
        <v>8</v>
      </c>
      <c r="E8910" s="1">
        <v>23.0</v>
      </c>
      <c r="F8910" s="1" t="s">
        <v>8920</v>
      </c>
      <c r="G8910" s="1">
        <v>1.2790277033</v>
      </c>
    </row>
    <row r="8911" ht="15.75" customHeight="1">
      <c r="A8911" s="1" t="str">
        <f t="shared" si="755"/>
        <v>MRPS6</v>
      </c>
      <c r="B8911" s="1" t="s">
        <v>1807</v>
      </c>
      <c r="C8911" s="1">
        <v>3.5445806E7</v>
      </c>
      <c r="D8911" s="1" t="s">
        <v>8</v>
      </c>
      <c r="E8911" s="1">
        <v>26.0</v>
      </c>
      <c r="F8911" s="1" t="s">
        <v>8921</v>
      </c>
      <c r="G8911" s="1">
        <v>0.0498534235483</v>
      </c>
    </row>
    <row r="8912" ht="15.75" customHeight="1">
      <c r="A8912" s="1" t="str">
        <f t="shared" si="755"/>
        <v>MRPS6</v>
      </c>
      <c r="B8912" s="1" t="s">
        <v>1807</v>
      </c>
      <c r="C8912" s="1">
        <v>3.5445899E7</v>
      </c>
      <c r="D8912" s="1" t="s">
        <v>8</v>
      </c>
      <c r="E8912" s="1">
        <v>24.0</v>
      </c>
      <c r="F8912" s="1" t="s">
        <v>8922</v>
      </c>
      <c r="G8912" s="1">
        <v>0.0409122044674</v>
      </c>
    </row>
    <row r="8913" ht="15.75" customHeight="1">
      <c r="A8913" s="1" t="str">
        <f t="shared" ref="A8913:A8922" si="756">"MRPS9"</f>
        <v>MRPS9</v>
      </c>
      <c r="B8913" s="1" t="s">
        <v>256</v>
      </c>
      <c r="C8913" s="1">
        <v>1.05654438E8</v>
      </c>
      <c r="D8913" s="1" t="s">
        <v>14</v>
      </c>
      <c r="E8913" s="1">
        <v>24.0</v>
      </c>
      <c r="F8913" s="1" t="s">
        <v>8923</v>
      </c>
      <c r="G8913" s="1">
        <v>0.0443281572092</v>
      </c>
    </row>
    <row r="8914" ht="15.75" customHeight="1">
      <c r="A8914" s="1" t="str">
        <f t="shared" si="756"/>
        <v>MRPS9</v>
      </c>
      <c r="B8914" s="1" t="s">
        <v>256</v>
      </c>
      <c r="C8914" s="1">
        <v>1.05654606E8</v>
      </c>
      <c r="D8914" s="1" t="s">
        <v>14</v>
      </c>
      <c r="E8914" s="1">
        <v>24.0</v>
      </c>
      <c r="F8914" s="1" t="s">
        <v>8924</v>
      </c>
      <c r="G8914" s="1">
        <v>0.0832292975981</v>
      </c>
    </row>
    <row r="8915" ht="15.75" customHeight="1">
      <c r="A8915" s="1" t="str">
        <f t="shared" si="756"/>
        <v>MRPS9</v>
      </c>
      <c r="B8915" s="1" t="s">
        <v>256</v>
      </c>
      <c r="C8915" s="1">
        <v>1.05654417E8</v>
      </c>
      <c r="D8915" s="1" t="s">
        <v>14</v>
      </c>
      <c r="E8915" s="1">
        <v>23.0</v>
      </c>
      <c r="F8915" s="1" t="s">
        <v>8925</v>
      </c>
      <c r="G8915" s="1">
        <v>-0.0455575584613</v>
      </c>
    </row>
    <row r="8916" ht="15.75" customHeight="1">
      <c r="A8916" s="1" t="str">
        <f t="shared" si="756"/>
        <v>MRPS9</v>
      </c>
      <c r="B8916" s="1" t="s">
        <v>256</v>
      </c>
      <c r="C8916" s="1">
        <v>1.05654635E8</v>
      </c>
      <c r="D8916" s="1" t="s">
        <v>14</v>
      </c>
      <c r="E8916" s="1">
        <v>24.0</v>
      </c>
      <c r="F8916" s="1" t="s">
        <v>8926</v>
      </c>
      <c r="G8916" s="1">
        <v>0.0554630987122</v>
      </c>
    </row>
    <row r="8917" ht="15.75" customHeight="1">
      <c r="A8917" s="1" t="str">
        <f t="shared" si="756"/>
        <v>MRPS9</v>
      </c>
      <c r="B8917" s="1" t="s">
        <v>256</v>
      </c>
      <c r="C8917" s="1">
        <v>1.05654569E8</v>
      </c>
      <c r="D8917" s="1" t="s">
        <v>8</v>
      </c>
      <c r="E8917" s="1">
        <v>24.0</v>
      </c>
      <c r="F8917" s="1" t="s">
        <v>8927</v>
      </c>
      <c r="G8917" s="1">
        <v>1.14978906933</v>
      </c>
    </row>
    <row r="8918" ht="15.75" customHeight="1">
      <c r="A8918" s="1" t="str">
        <f t="shared" si="756"/>
        <v>MRPS9</v>
      </c>
      <c r="B8918" s="1" t="s">
        <v>256</v>
      </c>
      <c r="C8918" s="1">
        <v>1.05654489E8</v>
      </c>
      <c r="D8918" s="1" t="s">
        <v>8</v>
      </c>
      <c r="E8918" s="1">
        <v>23.0</v>
      </c>
      <c r="F8918" s="1" t="s">
        <v>8928</v>
      </c>
      <c r="G8918" s="1">
        <v>0.441976819056</v>
      </c>
    </row>
    <row r="8919" ht="15.75" customHeight="1">
      <c r="A8919" s="1" t="str">
        <f t="shared" si="756"/>
        <v>MRPS9</v>
      </c>
      <c r="B8919" s="1" t="s">
        <v>256</v>
      </c>
      <c r="C8919" s="1">
        <v>1.05654473E8</v>
      </c>
      <c r="D8919" s="1" t="s">
        <v>8</v>
      </c>
      <c r="E8919" s="1">
        <v>24.0</v>
      </c>
      <c r="F8919" s="1" t="s">
        <v>8929</v>
      </c>
      <c r="G8919" s="1">
        <v>0.261138173675</v>
      </c>
    </row>
    <row r="8920" ht="15.75" customHeight="1">
      <c r="A8920" s="1" t="str">
        <f t="shared" si="756"/>
        <v>MRPS9</v>
      </c>
      <c r="B8920" s="1" t="s">
        <v>256</v>
      </c>
      <c r="C8920" s="1">
        <v>1.05654464E8</v>
      </c>
      <c r="D8920" s="1" t="s">
        <v>8</v>
      </c>
      <c r="E8920" s="1">
        <v>24.0</v>
      </c>
      <c r="F8920" s="1" t="s">
        <v>8930</v>
      </c>
      <c r="G8920" s="1">
        <v>0.708621474748</v>
      </c>
    </row>
    <row r="8921" ht="15.75" customHeight="1">
      <c r="A8921" s="1" t="str">
        <f t="shared" si="756"/>
        <v>MRPS9</v>
      </c>
      <c r="B8921" s="1" t="s">
        <v>256</v>
      </c>
      <c r="C8921" s="1">
        <v>1.05654513E8</v>
      </c>
      <c r="D8921" s="1" t="s">
        <v>8</v>
      </c>
      <c r="E8921" s="1">
        <v>24.0</v>
      </c>
      <c r="F8921" s="1" t="s">
        <v>8931</v>
      </c>
      <c r="G8921" s="1">
        <v>0.0976930764427</v>
      </c>
    </row>
    <row r="8922" ht="15.75" customHeight="1">
      <c r="A8922" s="1" t="str">
        <f t="shared" si="756"/>
        <v>MRPS9</v>
      </c>
      <c r="B8922" s="1" t="s">
        <v>256</v>
      </c>
      <c r="C8922" s="1">
        <v>1.05654538E8</v>
      </c>
      <c r="D8922" s="1" t="s">
        <v>8</v>
      </c>
      <c r="E8922" s="1">
        <v>24.0</v>
      </c>
      <c r="F8922" s="1" t="s">
        <v>8932</v>
      </c>
      <c r="G8922" s="1">
        <v>1.14158945592</v>
      </c>
    </row>
    <row r="8923" ht="15.75" customHeight="1">
      <c r="A8923" s="1" t="str">
        <f t="shared" ref="A8923:A8932" si="757">"MSI2"</f>
        <v>MSI2</v>
      </c>
      <c r="B8923" s="1" t="s">
        <v>39</v>
      </c>
      <c r="C8923" s="1">
        <v>5.5334117E7</v>
      </c>
      <c r="D8923" s="1" t="s">
        <v>14</v>
      </c>
      <c r="E8923" s="1">
        <v>24.0</v>
      </c>
      <c r="F8923" s="1" t="s">
        <v>8933</v>
      </c>
      <c r="G8923" s="1">
        <v>0.351433791937</v>
      </c>
    </row>
    <row r="8924" ht="15.75" customHeight="1">
      <c r="A8924" s="1" t="str">
        <f t="shared" si="757"/>
        <v>MSI2</v>
      </c>
      <c r="B8924" s="1" t="s">
        <v>39</v>
      </c>
      <c r="C8924" s="1">
        <v>5.5334063E7</v>
      </c>
      <c r="D8924" s="1" t="s">
        <v>14</v>
      </c>
      <c r="E8924" s="1">
        <v>23.0</v>
      </c>
      <c r="F8924" s="1" t="s">
        <v>8934</v>
      </c>
      <c r="G8924" s="1">
        <v>0.883523979304</v>
      </c>
    </row>
    <row r="8925" ht="15.75" customHeight="1">
      <c r="A8925" s="1" t="str">
        <f t="shared" si="757"/>
        <v>MSI2</v>
      </c>
      <c r="B8925" s="1" t="s">
        <v>39</v>
      </c>
      <c r="C8925" s="1">
        <v>5.5334035E7</v>
      </c>
      <c r="D8925" s="1" t="s">
        <v>14</v>
      </c>
      <c r="E8925" s="1">
        <v>24.0</v>
      </c>
      <c r="F8925" s="1" t="s">
        <v>8935</v>
      </c>
      <c r="G8925" s="1">
        <v>1.06008529113</v>
      </c>
    </row>
    <row r="8926" ht="15.75" customHeight="1">
      <c r="A8926" s="1" t="str">
        <f t="shared" si="757"/>
        <v>MSI2</v>
      </c>
      <c r="B8926" s="1" t="s">
        <v>39</v>
      </c>
      <c r="C8926" s="1">
        <v>5.5334024E7</v>
      </c>
      <c r="D8926" s="1" t="s">
        <v>14</v>
      </c>
      <c r="E8926" s="1">
        <v>24.0</v>
      </c>
      <c r="F8926" s="1" t="s">
        <v>8936</v>
      </c>
      <c r="G8926" s="1">
        <v>0.377754575781</v>
      </c>
    </row>
    <row r="8927" ht="15.75" customHeight="1">
      <c r="A8927" s="1" t="str">
        <f t="shared" si="757"/>
        <v>MSI2</v>
      </c>
      <c r="B8927" s="1" t="s">
        <v>39</v>
      </c>
      <c r="C8927" s="1">
        <v>5.5333987E7</v>
      </c>
      <c r="D8927" s="1" t="s">
        <v>14</v>
      </c>
      <c r="E8927" s="1">
        <v>24.0</v>
      </c>
      <c r="F8927" s="1" t="s">
        <v>8937</v>
      </c>
      <c r="G8927" s="1">
        <v>1.05639072956</v>
      </c>
    </row>
    <row r="8928" ht="15.75" customHeight="1">
      <c r="A8928" s="1" t="str">
        <f t="shared" si="757"/>
        <v>MSI2</v>
      </c>
      <c r="B8928" s="1" t="s">
        <v>39</v>
      </c>
      <c r="C8928" s="1">
        <v>5.5333945E7</v>
      </c>
      <c r="D8928" s="1" t="s">
        <v>14</v>
      </c>
      <c r="E8928" s="1">
        <v>23.0</v>
      </c>
      <c r="F8928" s="1" t="s">
        <v>8938</v>
      </c>
      <c r="G8928" s="1">
        <v>0.752171257876</v>
      </c>
    </row>
    <row r="8929" ht="15.75" customHeight="1">
      <c r="A8929" s="1" t="str">
        <f t="shared" si="757"/>
        <v>MSI2</v>
      </c>
      <c r="B8929" s="1" t="s">
        <v>39</v>
      </c>
      <c r="C8929" s="1">
        <v>5.5334161E7</v>
      </c>
      <c r="D8929" s="1" t="s">
        <v>8</v>
      </c>
      <c r="E8929" s="1">
        <v>24.0</v>
      </c>
      <c r="F8929" s="1" t="s">
        <v>8939</v>
      </c>
      <c r="G8929" s="1">
        <v>0.522842138997</v>
      </c>
    </row>
    <row r="8930" ht="15.75" customHeight="1">
      <c r="A8930" s="1" t="str">
        <f t="shared" si="757"/>
        <v>MSI2</v>
      </c>
      <c r="B8930" s="1" t="s">
        <v>39</v>
      </c>
      <c r="C8930" s="1">
        <v>5.533415E7</v>
      </c>
      <c r="D8930" s="1" t="s">
        <v>8</v>
      </c>
      <c r="E8930" s="1">
        <v>24.0</v>
      </c>
      <c r="F8930" s="1" t="s">
        <v>8940</v>
      </c>
      <c r="G8930" s="1">
        <v>0.166318862872</v>
      </c>
    </row>
    <row r="8931" ht="15.75" customHeight="1">
      <c r="A8931" s="1" t="str">
        <f t="shared" si="757"/>
        <v>MSI2</v>
      </c>
      <c r="B8931" s="1" t="s">
        <v>39</v>
      </c>
      <c r="C8931" s="1">
        <v>5.5333948E7</v>
      </c>
      <c r="D8931" s="1" t="s">
        <v>8</v>
      </c>
      <c r="E8931" s="1">
        <v>21.0</v>
      </c>
      <c r="F8931" s="1" t="s">
        <v>8941</v>
      </c>
      <c r="G8931" s="1">
        <v>0.597401494691</v>
      </c>
    </row>
    <row r="8932" ht="15.75" customHeight="1">
      <c r="A8932" s="1" t="str">
        <f t="shared" si="757"/>
        <v>MSI2</v>
      </c>
      <c r="B8932" s="1" t="s">
        <v>39</v>
      </c>
      <c r="C8932" s="1">
        <v>5.5333915E7</v>
      </c>
      <c r="D8932" s="1" t="s">
        <v>8</v>
      </c>
      <c r="E8932" s="1">
        <v>23.0</v>
      </c>
      <c r="F8932" s="1" t="s">
        <v>8942</v>
      </c>
      <c r="G8932" s="1">
        <v>0.203750275339</v>
      </c>
    </row>
    <row r="8933" ht="15.75" customHeight="1">
      <c r="A8933" s="1" t="str">
        <f t="shared" ref="A8933:A8942" si="758">"MSMO1"</f>
        <v>MSMO1</v>
      </c>
      <c r="B8933" s="1" t="s">
        <v>87</v>
      </c>
      <c r="C8933" s="1">
        <v>1.66249067E8</v>
      </c>
      <c r="D8933" s="1" t="s">
        <v>14</v>
      </c>
      <c r="E8933" s="1">
        <v>23.0</v>
      </c>
      <c r="F8933" s="1" t="s">
        <v>8943</v>
      </c>
      <c r="G8933" s="1">
        <v>0.433895360439</v>
      </c>
    </row>
    <row r="8934" ht="15.75" customHeight="1">
      <c r="A8934" s="1" t="str">
        <f t="shared" si="758"/>
        <v>MSMO1</v>
      </c>
      <c r="B8934" s="1" t="s">
        <v>87</v>
      </c>
      <c r="C8934" s="1">
        <v>1.66248969E8</v>
      </c>
      <c r="D8934" s="1" t="s">
        <v>8</v>
      </c>
      <c r="E8934" s="1">
        <v>23.0</v>
      </c>
      <c r="F8934" s="1" t="s">
        <v>8944</v>
      </c>
      <c r="G8934" s="1">
        <v>0.715217046783</v>
      </c>
    </row>
    <row r="8935" ht="15.75" customHeight="1">
      <c r="A8935" s="1" t="str">
        <f t="shared" si="758"/>
        <v>MSMO1</v>
      </c>
      <c r="B8935" s="1" t="s">
        <v>87</v>
      </c>
      <c r="C8935" s="1">
        <v>1.66248821E8</v>
      </c>
      <c r="D8935" s="1" t="s">
        <v>14</v>
      </c>
      <c r="E8935" s="1">
        <v>23.0</v>
      </c>
      <c r="F8935" s="1" t="s">
        <v>8945</v>
      </c>
      <c r="G8935" s="1">
        <v>0.0482905972706</v>
      </c>
    </row>
    <row r="8936" ht="15.75" customHeight="1">
      <c r="A8936" s="1" t="str">
        <f t="shared" si="758"/>
        <v>MSMO1</v>
      </c>
      <c r="B8936" s="1" t="s">
        <v>87</v>
      </c>
      <c r="C8936" s="1">
        <v>1.66248786E8</v>
      </c>
      <c r="D8936" s="1" t="s">
        <v>8</v>
      </c>
      <c r="E8936" s="1">
        <v>21.0</v>
      </c>
      <c r="F8936" s="1" t="s">
        <v>8946</v>
      </c>
      <c r="G8936" s="1">
        <v>-0.0103537824063</v>
      </c>
    </row>
    <row r="8937" ht="15.75" customHeight="1">
      <c r="A8937" s="1" t="str">
        <f t="shared" si="758"/>
        <v>MSMO1</v>
      </c>
      <c r="B8937" s="1" t="s">
        <v>87</v>
      </c>
      <c r="C8937" s="1">
        <v>1.66248828E8</v>
      </c>
      <c r="D8937" s="1" t="s">
        <v>8</v>
      </c>
      <c r="E8937" s="1">
        <v>24.0</v>
      </c>
      <c r="F8937" s="1" t="s">
        <v>8947</v>
      </c>
      <c r="G8937" s="1">
        <v>-0.158443574644</v>
      </c>
    </row>
    <row r="8938" ht="15.75" customHeight="1">
      <c r="A8938" s="1" t="str">
        <f t="shared" si="758"/>
        <v>MSMO1</v>
      </c>
      <c r="B8938" s="1" t="s">
        <v>87</v>
      </c>
      <c r="C8938" s="1">
        <v>1.66249058E8</v>
      </c>
      <c r="D8938" s="1" t="s">
        <v>14</v>
      </c>
      <c r="E8938" s="1">
        <v>23.0</v>
      </c>
      <c r="F8938" s="1" t="s">
        <v>8948</v>
      </c>
      <c r="G8938" s="1">
        <v>0.715605056067</v>
      </c>
    </row>
    <row r="8939" ht="15.75" customHeight="1">
      <c r="A8939" s="1" t="str">
        <f t="shared" si="758"/>
        <v>MSMO1</v>
      </c>
      <c r="B8939" s="1" t="s">
        <v>87</v>
      </c>
      <c r="C8939" s="1">
        <v>1.66248907E8</v>
      </c>
      <c r="D8939" s="1" t="s">
        <v>14</v>
      </c>
      <c r="E8939" s="1">
        <v>23.0</v>
      </c>
      <c r="F8939" s="1" t="s">
        <v>8949</v>
      </c>
      <c r="G8939" s="1">
        <v>0.568383630735</v>
      </c>
    </row>
    <row r="8940" ht="15.75" customHeight="1">
      <c r="A8940" s="1" t="str">
        <f t="shared" si="758"/>
        <v>MSMO1</v>
      </c>
      <c r="B8940" s="1" t="s">
        <v>87</v>
      </c>
      <c r="C8940" s="1">
        <v>1.66248856E8</v>
      </c>
      <c r="D8940" s="1" t="s">
        <v>14</v>
      </c>
      <c r="E8940" s="1">
        <v>23.0</v>
      </c>
      <c r="F8940" s="1" t="s">
        <v>8950</v>
      </c>
      <c r="G8940" s="1">
        <v>1.56917789715</v>
      </c>
    </row>
    <row r="8941" ht="15.75" customHeight="1">
      <c r="A8941" s="1" t="str">
        <f t="shared" si="758"/>
        <v>MSMO1</v>
      </c>
      <c r="B8941" s="1" t="s">
        <v>87</v>
      </c>
      <c r="C8941" s="1">
        <v>1.6624889E8</v>
      </c>
      <c r="D8941" s="1" t="s">
        <v>8</v>
      </c>
      <c r="E8941" s="1">
        <v>24.0</v>
      </c>
      <c r="F8941" s="1" t="s">
        <v>8951</v>
      </c>
      <c r="G8941" s="1">
        <v>0.370204098129</v>
      </c>
    </row>
    <row r="8942" ht="15.75" customHeight="1">
      <c r="A8942" s="1" t="str">
        <f t="shared" si="758"/>
        <v>MSMO1</v>
      </c>
      <c r="B8942" s="1" t="s">
        <v>87</v>
      </c>
      <c r="C8942" s="1">
        <v>1.66248803E8</v>
      </c>
      <c r="D8942" s="1" t="s">
        <v>14</v>
      </c>
      <c r="E8942" s="1">
        <v>23.0</v>
      </c>
      <c r="F8942" s="1" t="s">
        <v>8952</v>
      </c>
      <c r="G8942" s="1">
        <v>0.0405819910547</v>
      </c>
    </row>
    <row r="8943" ht="15.75" customHeight="1">
      <c r="A8943" s="1" t="str">
        <f t="shared" ref="A8943:A8951" si="759">"MSTO1"</f>
        <v>MSTO1</v>
      </c>
      <c r="B8943" s="1" t="s">
        <v>108</v>
      </c>
      <c r="C8943" s="1">
        <v>1.55580229E8</v>
      </c>
      <c r="D8943" s="1" t="s">
        <v>8</v>
      </c>
      <c r="E8943" s="1">
        <v>24.0</v>
      </c>
      <c r="F8943" s="1" t="s">
        <v>8953</v>
      </c>
      <c r="G8943" s="1">
        <v>0.106246417986</v>
      </c>
    </row>
    <row r="8944" ht="15.75" customHeight="1">
      <c r="A8944" s="1" t="str">
        <f t="shared" si="759"/>
        <v>MSTO1</v>
      </c>
      <c r="B8944" s="1" t="s">
        <v>108</v>
      </c>
      <c r="C8944" s="1">
        <v>1.55580188E8</v>
      </c>
      <c r="D8944" s="1" t="s">
        <v>8</v>
      </c>
      <c r="E8944" s="1">
        <v>24.0</v>
      </c>
      <c r="F8944" s="1" t="s">
        <v>8954</v>
      </c>
      <c r="G8944" s="1">
        <v>0.067883920765</v>
      </c>
    </row>
    <row r="8945" ht="15.75" customHeight="1">
      <c r="A8945" s="1" t="str">
        <f t="shared" si="759"/>
        <v>MSTO1</v>
      </c>
      <c r="B8945" s="1" t="s">
        <v>108</v>
      </c>
      <c r="C8945" s="1">
        <v>1.55580155E8</v>
      </c>
      <c r="D8945" s="1" t="s">
        <v>8</v>
      </c>
      <c r="E8945" s="1">
        <v>23.0</v>
      </c>
      <c r="F8945" s="1" t="s">
        <v>8955</v>
      </c>
      <c r="G8945" s="1">
        <v>-0.0488266254231</v>
      </c>
    </row>
    <row r="8946" ht="15.75" customHeight="1">
      <c r="A8946" s="1" t="str">
        <f t="shared" si="759"/>
        <v>MSTO1</v>
      </c>
      <c r="B8946" s="1" t="s">
        <v>108</v>
      </c>
      <c r="C8946" s="1">
        <v>1.55580145E8</v>
      </c>
      <c r="D8946" s="1" t="s">
        <v>8</v>
      </c>
      <c r="E8946" s="1">
        <v>24.0</v>
      </c>
      <c r="F8946" s="1" t="s">
        <v>8956</v>
      </c>
      <c r="G8946" s="1">
        <v>0.236211262559</v>
      </c>
    </row>
    <row r="8947" ht="15.75" customHeight="1">
      <c r="A8947" s="1" t="str">
        <f t="shared" si="759"/>
        <v>MSTO1</v>
      </c>
      <c r="B8947" s="1" t="s">
        <v>108</v>
      </c>
      <c r="C8947" s="1">
        <v>1.55580292E8</v>
      </c>
      <c r="D8947" s="1" t="s">
        <v>8</v>
      </c>
      <c r="E8947" s="1">
        <v>24.0</v>
      </c>
      <c r="F8947" s="1" t="s">
        <v>8957</v>
      </c>
      <c r="G8947" s="1">
        <v>0.052226142586</v>
      </c>
    </row>
    <row r="8948" ht="15.75" customHeight="1">
      <c r="A8948" s="1" t="str">
        <f t="shared" si="759"/>
        <v>MSTO1</v>
      </c>
      <c r="B8948" s="1" t="s">
        <v>108</v>
      </c>
      <c r="C8948" s="1">
        <v>1.55580113E8</v>
      </c>
      <c r="D8948" s="1" t="s">
        <v>14</v>
      </c>
      <c r="E8948" s="1">
        <v>24.0</v>
      </c>
      <c r="F8948" s="1" t="s">
        <v>8958</v>
      </c>
      <c r="G8948" s="1">
        <v>0.435696164191</v>
      </c>
    </row>
    <row r="8949" ht="15.75" customHeight="1">
      <c r="A8949" s="1" t="str">
        <f t="shared" si="759"/>
        <v>MSTO1</v>
      </c>
      <c r="B8949" s="1" t="s">
        <v>108</v>
      </c>
      <c r="C8949" s="1">
        <v>1.55580022E8</v>
      </c>
      <c r="D8949" s="1" t="s">
        <v>8</v>
      </c>
      <c r="E8949" s="1">
        <v>22.0</v>
      </c>
      <c r="F8949" s="1" t="s">
        <v>8959</v>
      </c>
      <c r="G8949" s="1">
        <v>1.02905491788</v>
      </c>
    </row>
    <row r="8950" ht="15.75" customHeight="1">
      <c r="A8950" s="1" t="str">
        <f t="shared" si="759"/>
        <v>MSTO1</v>
      </c>
      <c r="B8950" s="1" t="s">
        <v>108</v>
      </c>
      <c r="C8950" s="1">
        <v>1.55580251E8</v>
      </c>
      <c r="D8950" s="1" t="s">
        <v>8</v>
      </c>
      <c r="E8950" s="1">
        <v>24.0</v>
      </c>
      <c r="F8950" s="1" t="s">
        <v>8960</v>
      </c>
      <c r="G8950" s="1">
        <v>1.39558312345</v>
      </c>
    </row>
    <row r="8951" ht="15.75" customHeight="1">
      <c r="A8951" s="1" t="str">
        <f t="shared" si="759"/>
        <v>MSTO1</v>
      </c>
      <c r="B8951" s="1" t="s">
        <v>108</v>
      </c>
      <c r="C8951" s="1">
        <v>1.5558027E8</v>
      </c>
      <c r="D8951" s="1" t="s">
        <v>8</v>
      </c>
      <c r="E8951" s="1">
        <v>23.0</v>
      </c>
      <c r="F8951" s="1" t="s">
        <v>8961</v>
      </c>
      <c r="G8951" s="1">
        <v>0.575361958668</v>
      </c>
    </row>
    <row r="8952" ht="15.75" customHeight="1">
      <c r="A8952" s="1" t="str">
        <f t="shared" ref="A8952:A8961" si="760">"MTA2"</f>
        <v>MTA2</v>
      </c>
      <c r="B8952" s="1" t="s">
        <v>328</v>
      </c>
      <c r="C8952" s="1">
        <v>6.236906E7</v>
      </c>
      <c r="D8952" s="1" t="s">
        <v>8</v>
      </c>
      <c r="E8952" s="1">
        <v>24.0</v>
      </c>
      <c r="F8952" s="1" t="s">
        <v>8962</v>
      </c>
      <c r="G8952" s="1">
        <v>0.794986441458</v>
      </c>
    </row>
    <row r="8953" ht="15.75" customHeight="1">
      <c r="A8953" s="1" t="str">
        <f t="shared" si="760"/>
        <v>MTA2</v>
      </c>
      <c r="B8953" s="1" t="s">
        <v>328</v>
      </c>
      <c r="C8953" s="1">
        <v>6.2369066E7</v>
      </c>
      <c r="D8953" s="1" t="s">
        <v>8</v>
      </c>
      <c r="E8953" s="1">
        <v>22.0</v>
      </c>
      <c r="F8953" s="1" t="s">
        <v>8963</v>
      </c>
      <c r="G8953" s="1">
        <v>1.25757411448</v>
      </c>
    </row>
    <row r="8954" ht="15.75" customHeight="1">
      <c r="A8954" s="1" t="str">
        <f t="shared" si="760"/>
        <v>MTA2</v>
      </c>
      <c r="B8954" s="1" t="s">
        <v>328</v>
      </c>
      <c r="C8954" s="1">
        <v>6.2369072E7</v>
      </c>
      <c r="D8954" s="1" t="s">
        <v>8</v>
      </c>
      <c r="E8954" s="1">
        <v>22.0</v>
      </c>
      <c r="F8954" s="1" t="s">
        <v>8964</v>
      </c>
      <c r="G8954" s="1">
        <v>0.947439444062</v>
      </c>
    </row>
    <row r="8955" ht="15.75" customHeight="1">
      <c r="A8955" s="1" t="str">
        <f t="shared" si="760"/>
        <v>MTA2</v>
      </c>
      <c r="B8955" s="1" t="s">
        <v>328</v>
      </c>
      <c r="C8955" s="1">
        <v>6.2369145E7</v>
      </c>
      <c r="D8955" s="1" t="s">
        <v>8</v>
      </c>
      <c r="E8955" s="1">
        <v>22.0</v>
      </c>
      <c r="F8955" s="1" t="s">
        <v>8965</v>
      </c>
      <c r="G8955" s="1">
        <v>0.220870240961</v>
      </c>
    </row>
    <row r="8956" ht="15.75" customHeight="1">
      <c r="A8956" s="1" t="str">
        <f t="shared" si="760"/>
        <v>MTA2</v>
      </c>
      <c r="B8956" s="1" t="s">
        <v>328</v>
      </c>
      <c r="C8956" s="1">
        <v>6.2369165E7</v>
      </c>
      <c r="D8956" s="1" t="s">
        <v>8</v>
      </c>
      <c r="E8956" s="1">
        <v>23.0</v>
      </c>
      <c r="F8956" s="1" t="s">
        <v>8966</v>
      </c>
      <c r="G8956" s="1">
        <v>0.584899152173</v>
      </c>
    </row>
    <row r="8957" ht="15.75" customHeight="1">
      <c r="A8957" s="1" t="str">
        <f t="shared" si="760"/>
        <v>MTA2</v>
      </c>
      <c r="B8957" s="1" t="s">
        <v>328</v>
      </c>
      <c r="C8957" s="1">
        <v>6.2369313E7</v>
      </c>
      <c r="D8957" s="1" t="s">
        <v>8</v>
      </c>
      <c r="E8957" s="1">
        <v>23.0</v>
      </c>
      <c r="F8957" s="1" t="s">
        <v>8967</v>
      </c>
      <c r="G8957" s="1">
        <v>0.546039439548</v>
      </c>
    </row>
    <row r="8958" ht="15.75" customHeight="1">
      <c r="A8958" s="1" t="str">
        <f t="shared" si="760"/>
        <v>MTA2</v>
      </c>
      <c r="B8958" s="1" t="s">
        <v>328</v>
      </c>
      <c r="C8958" s="1">
        <v>6.2369041E7</v>
      </c>
      <c r="D8958" s="1" t="s">
        <v>14</v>
      </c>
      <c r="E8958" s="1">
        <v>23.0</v>
      </c>
      <c r="F8958" s="1" t="s">
        <v>8968</v>
      </c>
      <c r="G8958" s="1">
        <v>0.553068882014</v>
      </c>
    </row>
    <row r="8959" ht="15.75" customHeight="1">
      <c r="A8959" s="1" t="str">
        <f t="shared" si="760"/>
        <v>MTA2</v>
      </c>
      <c r="B8959" s="1" t="s">
        <v>328</v>
      </c>
      <c r="C8959" s="1">
        <v>6.2369158E7</v>
      </c>
      <c r="D8959" s="1" t="s">
        <v>14</v>
      </c>
      <c r="E8959" s="1">
        <v>23.0</v>
      </c>
      <c r="F8959" s="1" t="s">
        <v>8969</v>
      </c>
      <c r="G8959" s="1">
        <v>0.415759582457</v>
      </c>
    </row>
    <row r="8960" ht="15.75" customHeight="1">
      <c r="A8960" s="1" t="str">
        <f t="shared" si="760"/>
        <v>MTA2</v>
      </c>
      <c r="B8960" s="1" t="s">
        <v>328</v>
      </c>
      <c r="C8960" s="1">
        <v>6.2369321E7</v>
      </c>
      <c r="D8960" s="1" t="s">
        <v>14</v>
      </c>
      <c r="E8960" s="1">
        <v>22.0</v>
      </c>
      <c r="F8960" s="1" t="s">
        <v>8970</v>
      </c>
      <c r="G8960" s="1">
        <v>0.174923722875</v>
      </c>
    </row>
    <row r="8961" ht="15.75" customHeight="1">
      <c r="A8961" s="1" t="str">
        <f t="shared" si="760"/>
        <v>MTA2</v>
      </c>
      <c r="B8961" s="1" t="s">
        <v>328</v>
      </c>
      <c r="C8961" s="1">
        <v>6.2369243E7</v>
      </c>
      <c r="D8961" s="1" t="s">
        <v>14</v>
      </c>
      <c r="E8961" s="1">
        <v>22.0</v>
      </c>
      <c r="F8961" s="1" t="s">
        <v>8971</v>
      </c>
      <c r="G8961" s="1">
        <v>0.639600539278</v>
      </c>
    </row>
    <row r="8962" ht="15.75" customHeight="1">
      <c r="A8962" s="1" t="str">
        <f t="shared" ref="A8962:A8971" si="761">"MTBP"</f>
        <v>MTBP</v>
      </c>
      <c r="B8962" s="1" t="s">
        <v>779</v>
      </c>
      <c r="C8962" s="1">
        <v>1.21457755E8</v>
      </c>
      <c r="D8962" s="1" t="s">
        <v>8</v>
      </c>
      <c r="E8962" s="1">
        <v>23.0</v>
      </c>
      <c r="F8962" s="1" t="s">
        <v>8972</v>
      </c>
      <c r="G8962" s="1">
        <v>9.69967286344E-4</v>
      </c>
    </row>
    <row r="8963" ht="15.75" customHeight="1">
      <c r="A8963" s="1" t="str">
        <f t="shared" si="761"/>
        <v>MTBP</v>
      </c>
      <c r="B8963" s="1" t="s">
        <v>779</v>
      </c>
      <c r="C8963" s="1">
        <v>1.21457943E8</v>
      </c>
      <c r="D8963" s="1" t="s">
        <v>14</v>
      </c>
      <c r="E8963" s="1">
        <v>22.0</v>
      </c>
      <c r="F8963" s="1" t="s">
        <v>8973</v>
      </c>
      <c r="G8963" s="1">
        <v>0.0608775121159</v>
      </c>
    </row>
    <row r="8964" ht="15.75" customHeight="1">
      <c r="A8964" s="1" t="str">
        <f t="shared" si="761"/>
        <v>MTBP</v>
      </c>
      <c r="B8964" s="1" t="s">
        <v>779</v>
      </c>
      <c r="C8964" s="1">
        <v>1.21457866E8</v>
      </c>
      <c r="D8964" s="1" t="s">
        <v>14</v>
      </c>
      <c r="E8964" s="1">
        <v>23.0</v>
      </c>
      <c r="F8964" s="1" t="s">
        <v>8974</v>
      </c>
      <c r="G8964" s="1">
        <v>0.44018498235</v>
      </c>
    </row>
    <row r="8965" ht="15.75" customHeight="1">
      <c r="A8965" s="1" t="str">
        <f t="shared" si="761"/>
        <v>MTBP</v>
      </c>
      <c r="B8965" s="1" t="s">
        <v>779</v>
      </c>
      <c r="C8965" s="1">
        <v>1.21457839E8</v>
      </c>
      <c r="D8965" s="1" t="s">
        <v>14</v>
      </c>
      <c r="E8965" s="1">
        <v>23.0</v>
      </c>
      <c r="F8965" s="1" t="s">
        <v>8975</v>
      </c>
      <c r="G8965" s="1">
        <v>0.885396435535</v>
      </c>
    </row>
    <row r="8966" ht="15.75" customHeight="1">
      <c r="A8966" s="1" t="str">
        <f t="shared" si="761"/>
        <v>MTBP</v>
      </c>
      <c r="B8966" s="1" t="s">
        <v>779</v>
      </c>
      <c r="C8966" s="1">
        <v>1.21457827E8</v>
      </c>
      <c r="D8966" s="1" t="s">
        <v>14</v>
      </c>
      <c r="E8966" s="1">
        <v>24.0</v>
      </c>
      <c r="F8966" s="1" t="s">
        <v>8976</v>
      </c>
      <c r="G8966" s="1">
        <v>0.12639775076</v>
      </c>
    </row>
    <row r="8967" ht="15.75" customHeight="1">
      <c r="A8967" s="1" t="str">
        <f t="shared" si="761"/>
        <v>MTBP</v>
      </c>
      <c r="B8967" s="1" t="s">
        <v>779</v>
      </c>
      <c r="C8967" s="1">
        <v>1.21457809E8</v>
      </c>
      <c r="D8967" s="1" t="s">
        <v>14</v>
      </c>
      <c r="E8967" s="1">
        <v>24.0</v>
      </c>
      <c r="F8967" s="1" t="s">
        <v>8977</v>
      </c>
      <c r="G8967" s="1">
        <v>0.613099832349</v>
      </c>
    </row>
    <row r="8968" ht="15.75" customHeight="1">
      <c r="A8968" s="1" t="str">
        <f t="shared" si="761"/>
        <v>MTBP</v>
      </c>
      <c r="B8968" s="1" t="s">
        <v>779</v>
      </c>
      <c r="C8968" s="1">
        <v>1.21457747E8</v>
      </c>
      <c r="D8968" s="1" t="s">
        <v>14</v>
      </c>
      <c r="E8968" s="1">
        <v>24.0</v>
      </c>
      <c r="F8968" s="1" t="s">
        <v>8978</v>
      </c>
      <c r="G8968" s="1">
        <v>0.069600025573</v>
      </c>
    </row>
    <row r="8969" ht="15.75" customHeight="1">
      <c r="A8969" s="1" t="str">
        <f t="shared" si="761"/>
        <v>MTBP</v>
      </c>
      <c r="B8969" s="1" t="s">
        <v>779</v>
      </c>
      <c r="C8969" s="1">
        <v>1.2145774E8</v>
      </c>
      <c r="D8969" s="1" t="s">
        <v>14</v>
      </c>
      <c r="E8969" s="1">
        <v>24.0</v>
      </c>
      <c r="F8969" s="1" t="s">
        <v>8979</v>
      </c>
      <c r="G8969" s="1">
        <v>1.03741593833</v>
      </c>
    </row>
    <row r="8970" ht="15.75" customHeight="1">
      <c r="A8970" s="1" t="str">
        <f t="shared" si="761"/>
        <v>MTBP</v>
      </c>
      <c r="B8970" s="1" t="s">
        <v>779</v>
      </c>
      <c r="C8970" s="1">
        <v>1.21457691E8</v>
      </c>
      <c r="D8970" s="1" t="s">
        <v>14</v>
      </c>
      <c r="E8970" s="1">
        <v>24.0</v>
      </c>
      <c r="F8970" s="1" t="s">
        <v>8980</v>
      </c>
      <c r="G8970" s="1">
        <v>1.07718762613</v>
      </c>
    </row>
    <row r="8971" ht="15.75" customHeight="1">
      <c r="A8971" s="1" t="str">
        <f t="shared" si="761"/>
        <v>MTBP</v>
      </c>
      <c r="B8971" s="1" t="s">
        <v>779</v>
      </c>
      <c r="C8971" s="1">
        <v>1.2145793E8</v>
      </c>
      <c r="D8971" s="1" t="s">
        <v>8</v>
      </c>
      <c r="E8971" s="1">
        <v>22.0</v>
      </c>
      <c r="F8971" s="1" t="s">
        <v>8981</v>
      </c>
      <c r="G8971" s="1">
        <v>0.127188477978</v>
      </c>
    </row>
    <row r="8972" ht="15.75" customHeight="1">
      <c r="A8972" s="1" t="str">
        <f t="shared" ref="A8972:A8981" si="762">"MTCH2"</f>
        <v>MTCH2</v>
      </c>
      <c r="B8972" s="1" t="s">
        <v>328</v>
      </c>
      <c r="C8972" s="1">
        <v>4.7664174E7</v>
      </c>
      <c r="D8972" s="1" t="s">
        <v>8</v>
      </c>
      <c r="E8972" s="1">
        <v>24.0</v>
      </c>
      <c r="F8972" s="1" t="s">
        <v>8982</v>
      </c>
      <c r="G8972" s="1">
        <v>0.447431749436</v>
      </c>
    </row>
    <row r="8973" ht="15.75" customHeight="1">
      <c r="A8973" s="1" t="str">
        <f t="shared" si="762"/>
        <v>MTCH2</v>
      </c>
      <c r="B8973" s="1" t="s">
        <v>328</v>
      </c>
      <c r="C8973" s="1">
        <v>4.7664184E7</v>
      </c>
      <c r="D8973" s="1" t="s">
        <v>8</v>
      </c>
      <c r="E8973" s="1">
        <v>22.0</v>
      </c>
      <c r="F8973" s="1" t="s">
        <v>8983</v>
      </c>
      <c r="G8973" s="1">
        <v>0.69155282075</v>
      </c>
    </row>
    <row r="8974" ht="15.75" customHeight="1">
      <c r="A8974" s="1" t="str">
        <f t="shared" si="762"/>
        <v>MTCH2</v>
      </c>
      <c r="B8974" s="1" t="s">
        <v>328</v>
      </c>
      <c r="C8974" s="1">
        <v>4.7664091E7</v>
      </c>
      <c r="D8974" s="1" t="s">
        <v>8</v>
      </c>
      <c r="E8974" s="1">
        <v>23.0</v>
      </c>
      <c r="F8974" s="1" t="s">
        <v>8984</v>
      </c>
      <c r="G8974" s="1">
        <v>0.00270077837725</v>
      </c>
    </row>
    <row r="8975" ht="15.75" customHeight="1">
      <c r="A8975" s="1" t="str">
        <f t="shared" si="762"/>
        <v>MTCH2</v>
      </c>
      <c r="B8975" s="1" t="s">
        <v>328</v>
      </c>
      <c r="C8975" s="1">
        <v>4.7664068E7</v>
      </c>
      <c r="D8975" s="1" t="s">
        <v>14</v>
      </c>
      <c r="E8975" s="1">
        <v>23.0</v>
      </c>
      <c r="F8975" s="1" t="s">
        <v>8985</v>
      </c>
      <c r="G8975" s="1">
        <v>0.982836428272</v>
      </c>
    </row>
    <row r="8976" ht="15.75" customHeight="1">
      <c r="A8976" s="1" t="str">
        <f t="shared" si="762"/>
        <v>MTCH2</v>
      </c>
      <c r="B8976" s="1" t="s">
        <v>328</v>
      </c>
      <c r="C8976" s="1">
        <v>4.7664095E7</v>
      </c>
      <c r="D8976" s="1" t="s">
        <v>14</v>
      </c>
      <c r="E8976" s="1">
        <v>24.0</v>
      </c>
      <c r="F8976" s="1" t="s">
        <v>8986</v>
      </c>
      <c r="G8976" s="1">
        <v>-0.0339238812638</v>
      </c>
    </row>
    <row r="8977" ht="15.75" customHeight="1">
      <c r="A8977" s="1" t="str">
        <f t="shared" si="762"/>
        <v>MTCH2</v>
      </c>
      <c r="B8977" s="1" t="s">
        <v>328</v>
      </c>
      <c r="C8977" s="1">
        <v>4.7664004E7</v>
      </c>
      <c r="D8977" s="1" t="s">
        <v>8</v>
      </c>
      <c r="E8977" s="1">
        <v>23.0</v>
      </c>
      <c r="F8977" s="1" t="s">
        <v>8987</v>
      </c>
      <c r="G8977" s="1">
        <v>0.0139251538026</v>
      </c>
    </row>
    <row r="8978" ht="15.75" customHeight="1">
      <c r="A8978" s="1" t="str">
        <f t="shared" si="762"/>
        <v>MTCH2</v>
      </c>
      <c r="B8978" s="1" t="s">
        <v>328</v>
      </c>
      <c r="C8978" s="1">
        <v>4.7664056E7</v>
      </c>
      <c r="D8978" s="1" t="s">
        <v>8</v>
      </c>
      <c r="E8978" s="1">
        <v>24.0</v>
      </c>
      <c r="F8978" s="1" t="s">
        <v>8988</v>
      </c>
      <c r="G8978" s="1">
        <v>1.11985219796</v>
      </c>
    </row>
    <row r="8979" ht="15.75" customHeight="1">
      <c r="A8979" s="1" t="str">
        <f t="shared" si="762"/>
        <v>MTCH2</v>
      </c>
      <c r="B8979" s="1" t="s">
        <v>328</v>
      </c>
      <c r="C8979" s="1">
        <v>4.7663922E7</v>
      </c>
      <c r="D8979" s="1" t="s">
        <v>8</v>
      </c>
      <c r="E8979" s="1">
        <v>24.0</v>
      </c>
      <c r="F8979" s="1" t="s">
        <v>8989</v>
      </c>
      <c r="G8979" s="1">
        <v>0.578765933957</v>
      </c>
    </row>
    <row r="8980" ht="15.75" customHeight="1">
      <c r="A8980" s="1" t="str">
        <f t="shared" si="762"/>
        <v>MTCH2</v>
      </c>
      <c r="B8980" s="1" t="s">
        <v>328</v>
      </c>
      <c r="C8980" s="1">
        <v>4.7664123E7</v>
      </c>
      <c r="D8980" s="1" t="s">
        <v>14</v>
      </c>
      <c r="E8980" s="1">
        <v>22.0</v>
      </c>
      <c r="F8980" s="1" t="s">
        <v>8990</v>
      </c>
      <c r="G8980" s="1">
        <v>0.897311373767</v>
      </c>
    </row>
    <row r="8981" ht="15.75" customHeight="1">
      <c r="A8981" s="1" t="str">
        <f t="shared" si="762"/>
        <v>MTCH2</v>
      </c>
      <c r="B8981" s="1" t="s">
        <v>328</v>
      </c>
      <c r="C8981" s="1">
        <v>4.7664213E7</v>
      </c>
      <c r="D8981" s="1" t="s">
        <v>14</v>
      </c>
      <c r="E8981" s="1">
        <v>24.0</v>
      </c>
      <c r="F8981" s="1" t="s">
        <v>8991</v>
      </c>
      <c r="G8981" s="1">
        <v>0.317804825721</v>
      </c>
    </row>
    <row r="8982" ht="15.75" customHeight="1">
      <c r="A8982" s="1" t="str">
        <f t="shared" ref="A8982:A8989" si="763">"MTERFD1"</f>
        <v>MTERFD1</v>
      </c>
      <c r="B8982" s="1" t="s">
        <v>779</v>
      </c>
      <c r="C8982" s="1">
        <v>9.7273603E7</v>
      </c>
      <c r="D8982" s="1" t="s">
        <v>8</v>
      </c>
      <c r="E8982" s="1">
        <v>22.0</v>
      </c>
      <c r="F8982" s="1" t="s">
        <v>8992</v>
      </c>
      <c r="G8982" s="1">
        <v>0.257291177118</v>
      </c>
    </row>
    <row r="8983" ht="15.75" customHeight="1">
      <c r="A8983" s="1" t="str">
        <f t="shared" si="763"/>
        <v>MTERFD1</v>
      </c>
      <c r="B8983" s="1" t="s">
        <v>779</v>
      </c>
      <c r="C8983" s="1">
        <v>9.7273631E7</v>
      </c>
      <c r="D8983" s="1" t="s">
        <v>8</v>
      </c>
      <c r="E8983" s="1">
        <v>24.0</v>
      </c>
      <c r="F8983" s="1" t="s">
        <v>8993</v>
      </c>
      <c r="G8983" s="1">
        <v>0.417693692988</v>
      </c>
    </row>
    <row r="8984" ht="15.75" customHeight="1">
      <c r="A8984" s="1" t="str">
        <f t="shared" si="763"/>
        <v>MTERFD1</v>
      </c>
      <c r="B8984" s="1" t="s">
        <v>779</v>
      </c>
      <c r="C8984" s="1">
        <v>9.7273718E7</v>
      </c>
      <c r="D8984" s="1" t="s">
        <v>8</v>
      </c>
      <c r="E8984" s="1">
        <v>23.0</v>
      </c>
      <c r="F8984" s="1" t="s">
        <v>8994</v>
      </c>
      <c r="G8984" s="1">
        <v>0.18343470539</v>
      </c>
    </row>
    <row r="8985" ht="15.75" customHeight="1">
      <c r="A8985" s="1" t="str">
        <f t="shared" si="763"/>
        <v>MTERFD1</v>
      </c>
      <c r="B8985" s="1" t="s">
        <v>779</v>
      </c>
      <c r="C8985" s="1">
        <v>9.7273772E7</v>
      </c>
      <c r="D8985" s="1" t="s">
        <v>8</v>
      </c>
      <c r="E8985" s="1">
        <v>23.0</v>
      </c>
      <c r="F8985" s="1" t="s">
        <v>8995</v>
      </c>
      <c r="G8985" s="1">
        <v>1.35131930758</v>
      </c>
    </row>
    <row r="8986" ht="15.75" customHeight="1">
      <c r="A8986" s="1" t="str">
        <f t="shared" si="763"/>
        <v>MTERFD1</v>
      </c>
      <c r="B8986" s="1" t="s">
        <v>779</v>
      </c>
      <c r="C8986" s="1">
        <v>9.7273577E7</v>
      </c>
      <c r="D8986" s="1" t="s">
        <v>14</v>
      </c>
      <c r="E8986" s="1">
        <v>24.0</v>
      </c>
      <c r="F8986" s="1" t="s">
        <v>8996</v>
      </c>
      <c r="G8986" s="1">
        <v>-0.0219983213461</v>
      </c>
    </row>
    <row r="8987" ht="15.75" customHeight="1">
      <c r="A8987" s="1" t="str">
        <f t="shared" si="763"/>
        <v>MTERFD1</v>
      </c>
      <c r="B8987" s="1" t="s">
        <v>779</v>
      </c>
      <c r="C8987" s="1">
        <v>9.7273733E7</v>
      </c>
      <c r="D8987" s="1" t="s">
        <v>14</v>
      </c>
      <c r="E8987" s="1">
        <v>23.0</v>
      </c>
      <c r="F8987" s="1" t="s">
        <v>8997</v>
      </c>
      <c r="G8987" s="1">
        <v>0.380759053908</v>
      </c>
    </row>
    <row r="8988" ht="15.75" customHeight="1">
      <c r="A8988" s="1" t="str">
        <f t="shared" si="763"/>
        <v>MTERFD1</v>
      </c>
      <c r="B8988" s="1" t="s">
        <v>779</v>
      </c>
      <c r="C8988" s="1">
        <v>9.7273755E7</v>
      </c>
      <c r="D8988" s="1" t="s">
        <v>14</v>
      </c>
      <c r="E8988" s="1">
        <v>24.0</v>
      </c>
      <c r="F8988" s="1" t="s">
        <v>8998</v>
      </c>
      <c r="G8988" s="1">
        <v>0.704246564089</v>
      </c>
    </row>
    <row r="8989" ht="15.75" customHeight="1">
      <c r="A8989" s="1" t="str">
        <f t="shared" si="763"/>
        <v>MTERFD1</v>
      </c>
      <c r="B8989" s="1" t="s">
        <v>779</v>
      </c>
      <c r="C8989" s="1">
        <v>9.727383E7</v>
      </c>
      <c r="D8989" s="1" t="s">
        <v>8</v>
      </c>
      <c r="E8989" s="1">
        <v>24.0</v>
      </c>
      <c r="F8989" s="1" t="s">
        <v>8999</v>
      </c>
      <c r="G8989" s="1">
        <v>0.94443412833</v>
      </c>
    </row>
    <row r="8990" ht="15.75" customHeight="1">
      <c r="A8990" s="1" t="str">
        <f t="shared" ref="A8990:A8999" si="764">"MTF2"</f>
        <v>MTF2</v>
      </c>
      <c r="B8990" s="1" t="s">
        <v>108</v>
      </c>
      <c r="C8990" s="1">
        <v>9.3544921E7</v>
      </c>
      <c r="D8990" s="1" t="s">
        <v>8</v>
      </c>
      <c r="E8990" s="1">
        <v>24.0</v>
      </c>
      <c r="F8990" s="1" t="s">
        <v>9000</v>
      </c>
      <c r="G8990" s="1">
        <v>0.812838751606</v>
      </c>
    </row>
    <row r="8991" ht="15.75" customHeight="1">
      <c r="A8991" s="1" t="str">
        <f t="shared" si="764"/>
        <v>MTF2</v>
      </c>
      <c r="B8991" s="1" t="s">
        <v>108</v>
      </c>
      <c r="C8991" s="1">
        <v>9.3545037E7</v>
      </c>
      <c r="D8991" s="1" t="s">
        <v>14</v>
      </c>
      <c r="E8991" s="1">
        <v>24.0</v>
      </c>
      <c r="F8991" s="1" t="s">
        <v>9001</v>
      </c>
      <c r="G8991" s="1">
        <v>0.973815364627</v>
      </c>
    </row>
    <row r="8992" ht="15.75" customHeight="1">
      <c r="A8992" s="1" t="str">
        <f t="shared" si="764"/>
        <v>MTF2</v>
      </c>
      <c r="B8992" s="1" t="s">
        <v>108</v>
      </c>
      <c r="C8992" s="1">
        <v>9.3545013E7</v>
      </c>
      <c r="D8992" s="1" t="s">
        <v>14</v>
      </c>
      <c r="E8992" s="1">
        <v>22.0</v>
      </c>
      <c r="F8992" s="1" t="s">
        <v>9002</v>
      </c>
      <c r="G8992" s="1">
        <v>0.0703356667553</v>
      </c>
    </row>
    <row r="8993" ht="15.75" customHeight="1">
      <c r="A8993" s="1" t="str">
        <f t="shared" si="764"/>
        <v>MTF2</v>
      </c>
      <c r="B8993" s="1" t="s">
        <v>108</v>
      </c>
      <c r="C8993" s="1">
        <v>9.3544979E7</v>
      </c>
      <c r="D8993" s="1" t="s">
        <v>14</v>
      </c>
      <c r="E8993" s="1">
        <v>24.0</v>
      </c>
      <c r="F8993" s="1" t="s">
        <v>9003</v>
      </c>
      <c r="G8993" s="1">
        <v>0.542374579181</v>
      </c>
    </row>
    <row r="8994" ht="15.75" customHeight="1">
      <c r="A8994" s="1" t="str">
        <f t="shared" si="764"/>
        <v>MTF2</v>
      </c>
      <c r="B8994" s="1" t="s">
        <v>108</v>
      </c>
      <c r="C8994" s="1">
        <v>9.3544898E7</v>
      </c>
      <c r="D8994" s="1" t="s">
        <v>14</v>
      </c>
      <c r="E8994" s="1">
        <v>24.0</v>
      </c>
      <c r="F8994" s="1" t="s">
        <v>9004</v>
      </c>
      <c r="G8994" s="1">
        <v>1.01631992714</v>
      </c>
    </row>
    <row r="8995" ht="15.75" customHeight="1">
      <c r="A8995" s="1" t="str">
        <f t="shared" si="764"/>
        <v>MTF2</v>
      </c>
      <c r="B8995" s="1" t="s">
        <v>108</v>
      </c>
      <c r="C8995" s="1">
        <v>9.3544881E7</v>
      </c>
      <c r="D8995" s="1" t="s">
        <v>14</v>
      </c>
      <c r="E8995" s="1">
        <v>23.0</v>
      </c>
      <c r="F8995" s="1" t="s">
        <v>9005</v>
      </c>
      <c r="G8995" s="1">
        <v>0.914160453492</v>
      </c>
    </row>
    <row r="8996" ht="15.75" customHeight="1">
      <c r="A8996" s="1" t="str">
        <f t="shared" si="764"/>
        <v>MTF2</v>
      </c>
      <c r="B8996" s="1" t="s">
        <v>108</v>
      </c>
      <c r="C8996" s="1">
        <v>9.3544848E7</v>
      </c>
      <c r="D8996" s="1" t="s">
        <v>14</v>
      </c>
      <c r="E8996" s="1">
        <v>22.0</v>
      </c>
      <c r="F8996" s="1" t="s">
        <v>9006</v>
      </c>
      <c r="G8996" s="1">
        <v>1.00986470823</v>
      </c>
    </row>
    <row r="8997" ht="15.75" customHeight="1">
      <c r="A8997" s="1" t="str">
        <f t="shared" si="764"/>
        <v>MTF2</v>
      </c>
      <c r="B8997" s="1" t="s">
        <v>108</v>
      </c>
      <c r="C8997" s="1">
        <v>9.3544787E7</v>
      </c>
      <c r="D8997" s="1" t="s">
        <v>14</v>
      </c>
      <c r="E8997" s="1">
        <v>24.0</v>
      </c>
      <c r="F8997" s="1" t="s">
        <v>9007</v>
      </c>
      <c r="G8997" s="1">
        <v>0.417941496761</v>
      </c>
    </row>
    <row r="8998" ht="15.75" customHeight="1">
      <c r="A8998" s="1" t="str">
        <f t="shared" si="764"/>
        <v>MTF2</v>
      </c>
      <c r="B8998" s="1" t="s">
        <v>108</v>
      </c>
      <c r="C8998" s="1">
        <v>9.3544934E7</v>
      </c>
      <c r="D8998" s="1" t="s">
        <v>8</v>
      </c>
      <c r="E8998" s="1">
        <v>24.0</v>
      </c>
      <c r="F8998" s="1" t="s">
        <v>9008</v>
      </c>
      <c r="G8998" s="1">
        <v>0.406757814391</v>
      </c>
    </row>
    <row r="8999" ht="15.75" customHeight="1">
      <c r="A8999" s="1" t="str">
        <f t="shared" si="764"/>
        <v>MTF2</v>
      </c>
      <c r="B8999" s="1" t="s">
        <v>108</v>
      </c>
      <c r="C8999" s="1">
        <v>9.3544965E7</v>
      </c>
      <c r="D8999" s="1" t="s">
        <v>8</v>
      </c>
      <c r="E8999" s="1">
        <v>24.0</v>
      </c>
      <c r="F8999" s="1" t="s">
        <v>9009</v>
      </c>
      <c r="G8999" s="1">
        <v>0.205576929883</v>
      </c>
    </row>
    <row r="9000" ht="15.75" customHeight="1">
      <c r="A9000" s="1" t="str">
        <f t="shared" ref="A9000:A9009" si="765">"MTFMT"</f>
        <v>MTFMT</v>
      </c>
      <c r="B9000" s="1" t="s">
        <v>425</v>
      </c>
      <c r="C9000" s="1">
        <v>6.5321993E7</v>
      </c>
      <c r="D9000" s="1" t="s">
        <v>14</v>
      </c>
      <c r="E9000" s="1">
        <v>22.0</v>
      </c>
      <c r="F9000" s="1" t="s">
        <v>9010</v>
      </c>
      <c r="G9000" s="1">
        <v>0.422671797498</v>
      </c>
    </row>
    <row r="9001" ht="15.75" customHeight="1">
      <c r="A9001" s="1" t="str">
        <f t="shared" si="765"/>
        <v>MTFMT</v>
      </c>
      <c r="B9001" s="1" t="s">
        <v>425</v>
      </c>
      <c r="C9001" s="1">
        <v>6.5321719E7</v>
      </c>
      <c r="D9001" s="1" t="s">
        <v>8</v>
      </c>
      <c r="E9001" s="1">
        <v>24.0</v>
      </c>
      <c r="F9001" s="1" t="s">
        <v>9011</v>
      </c>
      <c r="G9001" s="1">
        <v>0.871450135458</v>
      </c>
    </row>
    <row r="9002" ht="15.75" customHeight="1">
      <c r="A9002" s="1" t="str">
        <f t="shared" si="765"/>
        <v>MTFMT</v>
      </c>
      <c r="B9002" s="1" t="s">
        <v>425</v>
      </c>
      <c r="C9002" s="1">
        <v>6.5321848E7</v>
      </c>
      <c r="D9002" s="1" t="s">
        <v>8</v>
      </c>
      <c r="E9002" s="1">
        <v>24.0</v>
      </c>
      <c r="F9002" s="1" t="s">
        <v>9012</v>
      </c>
      <c r="G9002" s="1">
        <v>0.593547154055</v>
      </c>
    </row>
    <row r="9003" ht="15.75" customHeight="1">
      <c r="A9003" s="1" t="str">
        <f t="shared" si="765"/>
        <v>MTFMT</v>
      </c>
      <c r="B9003" s="1" t="s">
        <v>425</v>
      </c>
      <c r="C9003" s="1">
        <v>6.5321922E7</v>
      </c>
      <c r="D9003" s="1" t="s">
        <v>8</v>
      </c>
      <c r="E9003" s="1">
        <v>23.0</v>
      </c>
      <c r="F9003" s="1" t="s">
        <v>9013</v>
      </c>
      <c r="G9003" s="1">
        <v>1.22304815273</v>
      </c>
    </row>
    <row r="9004" ht="15.75" customHeight="1">
      <c r="A9004" s="1" t="str">
        <f t="shared" si="765"/>
        <v>MTFMT</v>
      </c>
      <c r="B9004" s="1" t="s">
        <v>425</v>
      </c>
      <c r="C9004" s="1">
        <v>6.5321712E7</v>
      </c>
      <c r="D9004" s="1" t="s">
        <v>14</v>
      </c>
      <c r="E9004" s="1">
        <v>24.0</v>
      </c>
      <c r="F9004" s="1" t="s">
        <v>9014</v>
      </c>
      <c r="G9004" s="1">
        <v>0.905501711808</v>
      </c>
    </row>
    <row r="9005" ht="15.75" customHeight="1">
      <c r="A9005" s="1" t="str">
        <f t="shared" si="765"/>
        <v>MTFMT</v>
      </c>
      <c r="B9005" s="1" t="s">
        <v>425</v>
      </c>
      <c r="C9005" s="1">
        <v>6.5321716E7</v>
      </c>
      <c r="D9005" s="1" t="s">
        <v>14</v>
      </c>
      <c r="E9005" s="1">
        <v>23.0</v>
      </c>
      <c r="F9005" s="1" t="s">
        <v>9015</v>
      </c>
      <c r="G9005" s="1">
        <v>0.182983734912</v>
      </c>
    </row>
    <row r="9006" ht="15.75" customHeight="1">
      <c r="A9006" s="1" t="str">
        <f t="shared" si="765"/>
        <v>MTFMT</v>
      </c>
      <c r="B9006" s="1" t="s">
        <v>425</v>
      </c>
      <c r="C9006" s="1">
        <v>6.5321811E7</v>
      </c>
      <c r="D9006" s="1" t="s">
        <v>14</v>
      </c>
      <c r="E9006" s="1">
        <v>23.0</v>
      </c>
      <c r="F9006" s="1" t="s">
        <v>9016</v>
      </c>
      <c r="G9006" s="1">
        <v>0.0486804854526</v>
      </c>
    </row>
    <row r="9007" ht="15.75" customHeight="1">
      <c r="A9007" s="1" t="str">
        <f t="shared" si="765"/>
        <v>MTFMT</v>
      </c>
      <c r="B9007" s="1" t="s">
        <v>425</v>
      </c>
      <c r="C9007" s="1">
        <v>6.5321832E7</v>
      </c>
      <c r="D9007" s="1" t="s">
        <v>14</v>
      </c>
      <c r="E9007" s="1">
        <v>23.0</v>
      </c>
      <c r="F9007" s="1" t="s">
        <v>9017</v>
      </c>
      <c r="G9007" s="1">
        <v>-0.0632222259202</v>
      </c>
    </row>
    <row r="9008" ht="15.75" customHeight="1">
      <c r="A9008" s="1" t="str">
        <f t="shared" si="765"/>
        <v>MTFMT</v>
      </c>
      <c r="B9008" s="1" t="s">
        <v>425</v>
      </c>
      <c r="C9008" s="1">
        <v>6.5321879E7</v>
      </c>
      <c r="D9008" s="1" t="s">
        <v>14</v>
      </c>
      <c r="E9008" s="1">
        <v>23.0</v>
      </c>
      <c r="F9008" s="1" t="s">
        <v>9018</v>
      </c>
      <c r="G9008" s="1">
        <v>0.46861404032</v>
      </c>
    </row>
    <row r="9009" ht="15.75" customHeight="1">
      <c r="A9009" s="1" t="str">
        <f t="shared" si="765"/>
        <v>MTFMT</v>
      </c>
      <c r="B9009" s="1" t="s">
        <v>425</v>
      </c>
      <c r="C9009" s="1">
        <v>6.5321901E7</v>
      </c>
      <c r="D9009" s="1" t="s">
        <v>14</v>
      </c>
      <c r="E9009" s="1">
        <v>24.0</v>
      </c>
      <c r="F9009" s="1" t="s">
        <v>9019</v>
      </c>
      <c r="G9009" s="1">
        <v>0.0937392776849</v>
      </c>
    </row>
    <row r="9010" ht="15.75" customHeight="1">
      <c r="A9010" s="1" t="str">
        <f t="shared" ref="A9010:A9018" si="766">"MTG1"</f>
        <v>MTG1</v>
      </c>
      <c r="B9010" s="1" t="s">
        <v>176</v>
      </c>
      <c r="C9010" s="1">
        <v>1.35207734E8</v>
      </c>
      <c r="D9010" s="1" t="s">
        <v>8</v>
      </c>
      <c r="E9010" s="1">
        <v>23.0</v>
      </c>
      <c r="F9010" s="1" t="s">
        <v>9020</v>
      </c>
      <c r="G9010" s="1">
        <v>0.223537122421</v>
      </c>
    </row>
    <row r="9011" ht="15.75" customHeight="1">
      <c r="A9011" s="1" t="str">
        <f t="shared" si="766"/>
        <v>MTG1</v>
      </c>
      <c r="B9011" s="1" t="s">
        <v>176</v>
      </c>
      <c r="C9011" s="1">
        <v>1.35207895E8</v>
      </c>
      <c r="D9011" s="1" t="s">
        <v>8</v>
      </c>
      <c r="E9011" s="1">
        <v>23.0</v>
      </c>
      <c r="F9011" s="1" t="s">
        <v>9021</v>
      </c>
      <c r="G9011" s="1">
        <v>0.471075464277</v>
      </c>
    </row>
    <row r="9012" ht="15.75" customHeight="1">
      <c r="A9012" s="1" t="str">
        <f t="shared" si="766"/>
        <v>MTG1</v>
      </c>
      <c r="B9012" s="1" t="s">
        <v>176</v>
      </c>
      <c r="C9012" s="1">
        <v>1.35207763E8</v>
      </c>
      <c r="D9012" s="1" t="s">
        <v>14</v>
      </c>
      <c r="E9012" s="1">
        <v>24.0</v>
      </c>
      <c r="F9012" s="1" t="s">
        <v>9022</v>
      </c>
      <c r="G9012" s="1">
        <v>0.155505777646</v>
      </c>
    </row>
    <row r="9013" ht="15.75" customHeight="1">
      <c r="A9013" s="1" t="str">
        <f t="shared" si="766"/>
        <v>MTG1</v>
      </c>
      <c r="B9013" s="1" t="s">
        <v>176</v>
      </c>
      <c r="C9013" s="1">
        <v>1.3520782E8</v>
      </c>
      <c r="D9013" s="1" t="s">
        <v>14</v>
      </c>
      <c r="E9013" s="1">
        <v>24.0</v>
      </c>
      <c r="F9013" s="1" t="s">
        <v>9023</v>
      </c>
      <c r="G9013" s="1">
        <v>0.0165888111115</v>
      </c>
    </row>
    <row r="9014" ht="15.75" customHeight="1">
      <c r="A9014" s="1" t="str">
        <f t="shared" si="766"/>
        <v>MTG1</v>
      </c>
      <c r="B9014" s="1" t="s">
        <v>176</v>
      </c>
      <c r="C9014" s="1">
        <v>1.35207851E8</v>
      </c>
      <c r="D9014" s="1" t="s">
        <v>14</v>
      </c>
      <c r="E9014" s="1">
        <v>24.0</v>
      </c>
      <c r="F9014" s="1" t="s">
        <v>9024</v>
      </c>
      <c r="G9014" s="1">
        <v>0.552878022651</v>
      </c>
    </row>
    <row r="9015" ht="15.75" customHeight="1">
      <c r="A9015" s="1" t="str">
        <f t="shared" si="766"/>
        <v>MTG1</v>
      </c>
      <c r="B9015" s="1" t="s">
        <v>176</v>
      </c>
      <c r="C9015" s="1">
        <v>1.35207879E8</v>
      </c>
      <c r="D9015" s="1" t="s">
        <v>14</v>
      </c>
      <c r="E9015" s="1">
        <v>24.0</v>
      </c>
      <c r="F9015" s="1" t="s">
        <v>9025</v>
      </c>
      <c r="G9015" s="1">
        <v>0.00526601063903</v>
      </c>
    </row>
    <row r="9016" ht="15.75" customHeight="1">
      <c r="A9016" s="1" t="str">
        <f t="shared" si="766"/>
        <v>MTG1</v>
      </c>
      <c r="B9016" s="1" t="s">
        <v>176</v>
      </c>
      <c r="C9016" s="1">
        <v>1.35207939E8</v>
      </c>
      <c r="D9016" s="1" t="s">
        <v>14</v>
      </c>
      <c r="E9016" s="1">
        <v>24.0</v>
      </c>
      <c r="F9016" s="1" t="s">
        <v>9026</v>
      </c>
      <c r="G9016" s="1">
        <v>0.0672655685983</v>
      </c>
    </row>
    <row r="9017" ht="15.75" customHeight="1">
      <c r="A9017" s="1" t="str">
        <f t="shared" si="766"/>
        <v>MTG1</v>
      </c>
      <c r="B9017" s="1" t="s">
        <v>176</v>
      </c>
      <c r="C9017" s="1">
        <v>1.35207656E8</v>
      </c>
      <c r="D9017" s="1" t="s">
        <v>8</v>
      </c>
      <c r="E9017" s="1">
        <v>23.0</v>
      </c>
      <c r="F9017" s="1" t="s">
        <v>9027</v>
      </c>
      <c r="G9017" s="1">
        <v>1.06168330509</v>
      </c>
    </row>
    <row r="9018" ht="15.75" customHeight="1">
      <c r="A9018" s="1" t="str">
        <f t="shared" si="766"/>
        <v>MTG1</v>
      </c>
      <c r="B9018" s="1" t="s">
        <v>176</v>
      </c>
      <c r="C9018" s="1">
        <v>1.35207722E8</v>
      </c>
      <c r="D9018" s="1" t="s">
        <v>8</v>
      </c>
      <c r="E9018" s="1">
        <v>24.0</v>
      </c>
      <c r="F9018" s="1" t="s">
        <v>9028</v>
      </c>
      <c r="G9018" s="1">
        <v>1.38543867226</v>
      </c>
    </row>
    <row r="9019" ht="15.75" customHeight="1">
      <c r="A9019" s="1" t="str">
        <f t="shared" ref="A9019:A9028" si="767">"MTHFD1"</f>
        <v>MTHFD1</v>
      </c>
      <c r="B9019" s="1" t="s">
        <v>135</v>
      </c>
      <c r="C9019" s="1">
        <v>6.48553E7</v>
      </c>
      <c r="D9019" s="1" t="s">
        <v>8</v>
      </c>
      <c r="E9019" s="1">
        <v>24.0</v>
      </c>
      <c r="F9019" s="1" t="s">
        <v>9029</v>
      </c>
      <c r="G9019" s="1">
        <v>0.101215252099</v>
      </c>
    </row>
    <row r="9020" ht="15.75" customHeight="1">
      <c r="A9020" s="1" t="str">
        <f t="shared" si="767"/>
        <v>MTHFD1</v>
      </c>
      <c r="B9020" s="1" t="s">
        <v>135</v>
      </c>
      <c r="C9020" s="1">
        <v>6.4855288E7</v>
      </c>
      <c r="D9020" s="1" t="s">
        <v>14</v>
      </c>
      <c r="E9020" s="1">
        <v>22.0</v>
      </c>
      <c r="F9020" s="1" t="s">
        <v>9030</v>
      </c>
      <c r="G9020" s="1">
        <v>0.771647905395</v>
      </c>
    </row>
    <row r="9021" ht="15.75" customHeight="1">
      <c r="A9021" s="1" t="str">
        <f t="shared" si="767"/>
        <v>MTHFD1</v>
      </c>
      <c r="B9021" s="1" t="s">
        <v>135</v>
      </c>
      <c r="C9021" s="1">
        <v>6.4855089E7</v>
      </c>
      <c r="D9021" s="1" t="s">
        <v>14</v>
      </c>
      <c r="E9021" s="1">
        <v>24.0</v>
      </c>
      <c r="F9021" s="1" t="s">
        <v>9031</v>
      </c>
      <c r="G9021" s="1">
        <v>0.887723902195</v>
      </c>
    </row>
    <row r="9022" ht="15.75" customHeight="1">
      <c r="A9022" s="1" t="str">
        <f t="shared" si="767"/>
        <v>MTHFD1</v>
      </c>
      <c r="B9022" s="1" t="s">
        <v>135</v>
      </c>
      <c r="C9022" s="1">
        <v>6.4855062E7</v>
      </c>
      <c r="D9022" s="1" t="s">
        <v>14</v>
      </c>
      <c r="E9022" s="1">
        <v>22.0</v>
      </c>
      <c r="F9022" s="1" t="s">
        <v>9032</v>
      </c>
      <c r="G9022" s="1">
        <v>1.32601317191</v>
      </c>
    </row>
    <row r="9023" ht="15.75" customHeight="1">
      <c r="A9023" s="1" t="str">
        <f t="shared" si="767"/>
        <v>MTHFD1</v>
      </c>
      <c r="B9023" s="1" t="s">
        <v>135</v>
      </c>
      <c r="C9023" s="1">
        <v>6.4855049E7</v>
      </c>
      <c r="D9023" s="1" t="s">
        <v>8</v>
      </c>
      <c r="E9023" s="1">
        <v>24.0</v>
      </c>
      <c r="F9023" s="1" t="s">
        <v>9033</v>
      </c>
      <c r="G9023" s="1">
        <v>0.786262925894</v>
      </c>
    </row>
    <row r="9024" ht="15.75" customHeight="1">
      <c r="A9024" s="1" t="str">
        <f t="shared" si="767"/>
        <v>MTHFD1</v>
      </c>
      <c r="B9024" s="1" t="s">
        <v>135</v>
      </c>
      <c r="C9024" s="1">
        <v>6.4855042E7</v>
      </c>
      <c r="D9024" s="1" t="s">
        <v>14</v>
      </c>
      <c r="E9024" s="1">
        <v>23.0</v>
      </c>
      <c r="F9024" s="1" t="s">
        <v>9034</v>
      </c>
      <c r="G9024" s="1">
        <v>0.664542884805</v>
      </c>
    </row>
    <row r="9025" ht="15.75" customHeight="1">
      <c r="A9025" s="1" t="str">
        <f t="shared" si="767"/>
        <v>MTHFD1</v>
      </c>
      <c r="B9025" s="1" t="s">
        <v>135</v>
      </c>
      <c r="C9025" s="1">
        <v>6.4855323E7</v>
      </c>
      <c r="D9025" s="1" t="s">
        <v>8</v>
      </c>
      <c r="E9025" s="1">
        <v>23.0</v>
      </c>
      <c r="F9025" s="1" t="s">
        <v>9035</v>
      </c>
      <c r="G9025" s="1">
        <v>0.0541055991556</v>
      </c>
    </row>
    <row r="9026" ht="15.75" customHeight="1">
      <c r="A9026" s="1" t="str">
        <f t="shared" si="767"/>
        <v>MTHFD1</v>
      </c>
      <c r="B9026" s="1" t="s">
        <v>135</v>
      </c>
      <c r="C9026" s="1">
        <v>6.4855364E7</v>
      </c>
      <c r="D9026" s="1" t="s">
        <v>14</v>
      </c>
      <c r="E9026" s="1">
        <v>24.0</v>
      </c>
      <c r="F9026" s="1" t="s">
        <v>9036</v>
      </c>
      <c r="G9026" s="1">
        <v>0.0240479039846</v>
      </c>
    </row>
    <row r="9027" ht="15.75" customHeight="1">
      <c r="A9027" s="1" t="str">
        <f t="shared" si="767"/>
        <v>MTHFD1</v>
      </c>
      <c r="B9027" s="1" t="s">
        <v>135</v>
      </c>
      <c r="C9027" s="1">
        <v>6.4855316E7</v>
      </c>
      <c r="D9027" s="1" t="s">
        <v>8</v>
      </c>
      <c r="E9027" s="1">
        <v>24.0</v>
      </c>
      <c r="F9027" s="1" t="s">
        <v>9037</v>
      </c>
      <c r="G9027" s="1">
        <v>-0.00455694071599</v>
      </c>
    </row>
    <row r="9028" ht="15.75" customHeight="1">
      <c r="A9028" s="1" t="str">
        <f t="shared" si="767"/>
        <v>MTHFD1</v>
      </c>
      <c r="B9028" s="1" t="s">
        <v>135</v>
      </c>
      <c r="C9028" s="1">
        <v>6.4855112E7</v>
      </c>
      <c r="D9028" s="1" t="s">
        <v>14</v>
      </c>
      <c r="E9028" s="1">
        <v>23.0</v>
      </c>
      <c r="F9028" s="1" t="s">
        <v>9038</v>
      </c>
      <c r="G9028" s="1">
        <v>0.720840714852</v>
      </c>
    </row>
    <row r="9029" ht="15.75" customHeight="1">
      <c r="A9029" s="1" t="str">
        <f t="shared" ref="A9029:A9038" si="768">"MTHFD2"</f>
        <v>MTHFD2</v>
      </c>
      <c r="B9029" s="1" t="s">
        <v>256</v>
      </c>
      <c r="C9029" s="1">
        <v>7.4425817E7</v>
      </c>
      <c r="D9029" s="1" t="s">
        <v>8</v>
      </c>
      <c r="E9029" s="1">
        <v>23.0</v>
      </c>
      <c r="F9029" s="1" t="s">
        <v>9039</v>
      </c>
      <c r="G9029" s="1">
        <v>0.0927164267406</v>
      </c>
    </row>
    <row r="9030" ht="15.75" customHeight="1">
      <c r="A9030" s="1" t="str">
        <f t="shared" si="768"/>
        <v>MTHFD2</v>
      </c>
      <c r="B9030" s="1" t="s">
        <v>256</v>
      </c>
      <c r="C9030" s="1">
        <v>7.4425911E7</v>
      </c>
      <c r="D9030" s="1" t="s">
        <v>14</v>
      </c>
      <c r="E9030" s="1">
        <v>23.0</v>
      </c>
      <c r="F9030" s="1" t="s">
        <v>9040</v>
      </c>
      <c r="G9030" s="1">
        <v>0.627937256681</v>
      </c>
    </row>
    <row r="9031" ht="15.75" customHeight="1">
      <c r="A9031" s="1" t="str">
        <f t="shared" si="768"/>
        <v>MTHFD2</v>
      </c>
      <c r="B9031" s="1" t="s">
        <v>256</v>
      </c>
      <c r="C9031" s="1">
        <v>7.4425899E7</v>
      </c>
      <c r="D9031" s="1" t="s">
        <v>14</v>
      </c>
      <c r="E9031" s="1">
        <v>24.0</v>
      </c>
      <c r="F9031" s="1" t="s">
        <v>9041</v>
      </c>
      <c r="G9031" s="1">
        <v>0.0969172444563</v>
      </c>
    </row>
    <row r="9032" ht="15.75" customHeight="1">
      <c r="A9032" s="1" t="str">
        <f t="shared" si="768"/>
        <v>MTHFD2</v>
      </c>
      <c r="B9032" s="1" t="s">
        <v>256</v>
      </c>
      <c r="C9032" s="1">
        <v>7.4425798E7</v>
      </c>
      <c r="D9032" s="1" t="s">
        <v>14</v>
      </c>
      <c r="E9032" s="1">
        <v>23.0</v>
      </c>
      <c r="F9032" s="1" t="s">
        <v>9042</v>
      </c>
      <c r="G9032" s="1">
        <v>0.196277235509</v>
      </c>
    </row>
    <row r="9033" ht="15.75" customHeight="1">
      <c r="A9033" s="1" t="str">
        <f t="shared" si="768"/>
        <v>MTHFD2</v>
      </c>
      <c r="B9033" s="1" t="s">
        <v>256</v>
      </c>
      <c r="C9033" s="1">
        <v>7.4425771E7</v>
      </c>
      <c r="D9033" s="1" t="s">
        <v>14</v>
      </c>
      <c r="E9033" s="1">
        <v>23.0</v>
      </c>
      <c r="F9033" s="1" t="s">
        <v>9043</v>
      </c>
      <c r="G9033" s="1">
        <v>1.28803409541</v>
      </c>
    </row>
    <row r="9034" ht="15.75" customHeight="1">
      <c r="A9034" s="1" t="str">
        <f t="shared" si="768"/>
        <v>MTHFD2</v>
      </c>
      <c r="B9034" s="1" t="s">
        <v>256</v>
      </c>
      <c r="C9034" s="1">
        <v>7.4425697E7</v>
      </c>
      <c r="D9034" s="1" t="s">
        <v>8</v>
      </c>
      <c r="E9034" s="1">
        <v>21.0</v>
      </c>
      <c r="F9034" s="1" t="s">
        <v>9044</v>
      </c>
      <c r="G9034" s="1">
        <v>-0.00788958610448</v>
      </c>
    </row>
    <row r="9035" ht="15.75" customHeight="1">
      <c r="A9035" s="1" t="str">
        <f t="shared" si="768"/>
        <v>MTHFD2</v>
      </c>
      <c r="B9035" s="1" t="s">
        <v>256</v>
      </c>
      <c r="C9035" s="1">
        <v>7.4425674E7</v>
      </c>
      <c r="D9035" s="1" t="s">
        <v>14</v>
      </c>
      <c r="E9035" s="1">
        <v>23.0</v>
      </c>
      <c r="F9035" s="1" t="s">
        <v>9045</v>
      </c>
      <c r="G9035" s="1">
        <v>0.224874685003</v>
      </c>
    </row>
    <row r="9036" ht="15.75" customHeight="1">
      <c r="A9036" s="1" t="str">
        <f t="shared" si="768"/>
        <v>MTHFD2</v>
      </c>
      <c r="B9036" s="1" t="s">
        <v>256</v>
      </c>
      <c r="C9036" s="1">
        <v>7.4425664E7</v>
      </c>
      <c r="D9036" s="1" t="s">
        <v>14</v>
      </c>
      <c r="E9036" s="1">
        <v>23.0</v>
      </c>
      <c r="F9036" s="1" t="s">
        <v>9046</v>
      </c>
      <c r="G9036" s="1">
        <v>0.14441099993</v>
      </c>
    </row>
    <row r="9037" ht="15.75" customHeight="1">
      <c r="A9037" s="1" t="str">
        <f t="shared" si="768"/>
        <v>MTHFD2</v>
      </c>
      <c r="B9037" s="1" t="s">
        <v>256</v>
      </c>
      <c r="C9037" s="1">
        <v>7.442594E7</v>
      </c>
      <c r="D9037" s="1" t="s">
        <v>8</v>
      </c>
      <c r="E9037" s="1">
        <v>23.0</v>
      </c>
      <c r="F9037" s="1" t="s">
        <v>9047</v>
      </c>
      <c r="G9037" s="1">
        <v>-0.0565979957442</v>
      </c>
    </row>
    <row r="9038" ht="15.75" customHeight="1">
      <c r="A9038" s="1" t="str">
        <f t="shared" si="768"/>
        <v>MTHFD2</v>
      </c>
      <c r="B9038" s="1" t="s">
        <v>256</v>
      </c>
      <c r="C9038" s="1">
        <v>7.4425723E7</v>
      </c>
      <c r="D9038" s="1" t="s">
        <v>14</v>
      </c>
      <c r="E9038" s="1">
        <v>21.0</v>
      </c>
      <c r="F9038" s="1" t="s">
        <v>9048</v>
      </c>
      <c r="G9038" s="1">
        <v>1.08402864791</v>
      </c>
    </row>
    <row r="9039" ht="15.75" customHeight="1">
      <c r="A9039" s="1" t="str">
        <f t="shared" ref="A9039:A9047" si="769">"MTIF2"</f>
        <v>MTIF2</v>
      </c>
      <c r="B9039" s="1" t="s">
        <v>256</v>
      </c>
      <c r="C9039" s="1">
        <v>5.549628E7</v>
      </c>
      <c r="D9039" s="1" t="s">
        <v>14</v>
      </c>
      <c r="E9039" s="1">
        <v>23.0</v>
      </c>
      <c r="F9039" s="1" t="s">
        <v>9049</v>
      </c>
      <c r="G9039" s="1">
        <v>0.739662424708</v>
      </c>
    </row>
    <row r="9040" ht="15.75" customHeight="1">
      <c r="A9040" s="1" t="str">
        <f t="shared" si="769"/>
        <v>MTIF2</v>
      </c>
      <c r="B9040" s="1" t="s">
        <v>256</v>
      </c>
      <c r="C9040" s="1">
        <v>5.549618E7</v>
      </c>
      <c r="D9040" s="1" t="s">
        <v>14</v>
      </c>
      <c r="E9040" s="1">
        <v>23.0</v>
      </c>
      <c r="F9040" s="1" t="s">
        <v>9050</v>
      </c>
      <c r="G9040" s="1">
        <v>0.455677455648</v>
      </c>
    </row>
    <row r="9041" ht="15.75" customHeight="1">
      <c r="A9041" s="1" t="str">
        <f t="shared" si="769"/>
        <v>MTIF2</v>
      </c>
      <c r="B9041" s="1" t="s">
        <v>256</v>
      </c>
      <c r="C9041" s="1">
        <v>5.5496159E7</v>
      </c>
      <c r="D9041" s="1" t="s">
        <v>14</v>
      </c>
      <c r="E9041" s="1">
        <v>23.0</v>
      </c>
      <c r="F9041" s="1" t="s">
        <v>9051</v>
      </c>
      <c r="G9041" s="1">
        <v>1.12257802838</v>
      </c>
    </row>
    <row r="9042" ht="15.75" customHeight="1">
      <c r="A9042" s="1" t="str">
        <f t="shared" si="769"/>
        <v>MTIF2</v>
      </c>
      <c r="B9042" s="1" t="s">
        <v>256</v>
      </c>
      <c r="C9042" s="1">
        <v>5.5496148E7</v>
      </c>
      <c r="D9042" s="1" t="s">
        <v>14</v>
      </c>
      <c r="E9042" s="1">
        <v>24.0</v>
      </c>
      <c r="F9042" s="1" t="s">
        <v>9052</v>
      </c>
      <c r="G9042" s="1">
        <v>0.920570593662</v>
      </c>
    </row>
    <row r="9043" ht="15.75" customHeight="1">
      <c r="A9043" s="1" t="str">
        <f t="shared" si="769"/>
        <v>MTIF2</v>
      </c>
      <c r="B9043" s="1" t="s">
        <v>256</v>
      </c>
      <c r="C9043" s="1">
        <v>5.5496289E7</v>
      </c>
      <c r="D9043" s="1" t="s">
        <v>8</v>
      </c>
      <c r="E9043" s="1">
        <v>24.0</v>
      </c>
      <c r="F9043" s="1" t="s">
        <v>9053</v>
      </c>
      <c r="G9043" s="1">
        <v>0.807849717516</v>
      </c>
    </row>
    <row r="9044" ht="15.75" customHeight="1">
      <c r="A9044" s="1" t="str">
        <f t="shared" si="769"/>
        <v>MTIF2</v>
      </c>
      <c r="B9044" s="1" t="s">
        <v>256</v>
      </c>
      <c r="C9044" s="1">
        <v>5.5496269E7</v>
      </c>
      <c r="D9044" s="1" t="s">
        <v>8</v>
      </c>
      <c r="E9044" s="1">
        <v>24.0</v>
      </c>
      <c r="F9044" s="1" t="s">
        <v>9054</v>
      </c>
      <c r="G9044" s="1">
        <v>0.95685137796</v>
      </c>
    </row>
    <row r="9045" ht="15.75" customHeight="1">
      <c r="A9045" s="1" t="str">
        <f t="shared" si="769"/>
        <v>MTIF2</v>
      </c>
      <c r="B9045" s="1" t="s">
        <v>256</v>
      </c>
      <c r="C9045" s="1">
        <v>5.5496222E7</v>
      </c>
      <c r="D9045" s="1" t="s">
        <v>8</v>
      </c>
      <c r="E9045" s="1">
        <v>22.0</v>
      </c>
      <c r="F9045" s="1" t="s">
        <v>9055</v>
      </c>
      <c r="G9045" s="1">
        <v>-0.174429603192</v>
      </c>
    </row>
    <row r="9046" ht="15.75" customHeight="1">
      <c r="A9046" s="1" t="str">
        <f t="shared" si="769"/>
        <v>MTIF2</v>
      </c>
      <c r="B9046" s="1" t="s">
        <v>256</v>
      </c>
      <c r="C9046" s="1">
        <v>5.5496092E7</v>
      </c>
      <c r="D9046" s="1" t="s">
        <v>8</v>
      </c>
      <c r="E9046" s="1">
        <v>24.0</v>
      </c>
      <c r="F9046" s="1" t="s">
        <v>9056</v>
      </c>
      <c r="G9046" s="1">
        <v>0.291830723925</v>
      </c>
    </row>
    <row r="9047" ht="15.75" customHeight="1">
      <c r="A9047" s="1" t="str">
        <f t="shared" si="769"/>
        <v>MTIF2</v>
      </c>
      <c r="B9047" s="1" t="s">
        <v>256</v>
      </c>
      <c r="C9047" s="1">
        <v>5.549636E7</v>
      </c>
      <c r="D9047" s="1" t="s">
        <v>14</v>
      </c>
      <c r="E9047" s="1">
        <v>24.0</v>
      </c>
      <c r="F9047" s="1" t="s">
        <v>9057</v>
      </c>
      <c r="G9047" s="1">
        <v>0.807494134232</v>
      </c>
    </row>
    <row r="9048" ht="15.75" customHeight="1">
      <c r="A9048" s="1" t="str">
        <f t="shared" ref="A9048:A9057" si="770">"MTMR9"</f>
        <v>MTMR9</v>
      </c>
      <c r="B9048" s="1" t="s">
        <v>779</v>
      </c>
      <c r="C9048" s="1">
        <v>1.1142024E7</v>
      </c>
      <c r="D9048" s="1" t="s">
        <v>14</v>
      </c>
      <c r="E9048" s="1">
        <v>24.0</v>
      </c>
      <c r="F9048" s="1" t="s">
        <v>9058</v>
      </c>
      <c r="G9048" s="1">
        <v>0.700894662646</v>
      </c>
    </row>
    <row r="9049" ht="15.75" customHeight="1">
      <c r="A9049" s="1" t="str">
        <f t="shared" si="770"/>
        <v>MTMR9</v>
      </c>
      <c r="B9049" s="1" t="s">
        <v>779</v>
      </c>
      <c r="C9049" s="1">
        <v>1.1142145E7</v>
      </c>
      <c r="D9049" s="1" t="s">
        <v>14</v>
      </c>
      <c r="E9049" s="1">
        <v>23.0</v>
      </c>
      <c r="F9049" s="1" t="s">
        <v>9059</v>
      </c>
      <c r="G9049" s="1">
        <v>0.00960086396151</v>
      </c>
    </row>
    <row r="9050" ht="15.75" customHeight="1">
      <c r="A9050" s="1" t="str">
        <f t="shared" si="770"/>
        <v>MTMR9</v>
      </c>
      <c r="B9050" s="1" t="s">
        <v>779</v>
      </c>
      <c r="C9050" s="1">
        <v>1.1142001E7</v>
      </c>
      <c r="D9050" s="1" t="s">
        <v>14</v>
      </c>
      <c r="E9050" s="1">
        <v>22.0</v>
      </c>
      <c r="F9050" s="1" t="s">
        <v>9060</v>
      </c>
      <c r="G9050" s="1">
        <v>0.798794331181</v>
      </c>
    </row>
    <row r="9051" ht="15.75" customHeight="1">
      <c r="A9051" s="1" t="str">
        <f t="shared" si="770"/>
        <v>MTMR9</v>
      </c>
      <c r="B9051" s="1" t="s">
        <v>779</v>
      </c>
      <c r="C9051" s="1">
        <v>1.1141971E7</v>
      </c>
      <c r="D9051" s="1" t="s">
        <v>14</v>
      </c>
      <c r="E9051" s="1">
        <v>24.0</v>
      </c>
      <c r="F9051" s="1" t="s">
        <v>9061</v>
      </c>
      <c r="G9051" s="1">
        <v>-0.00410491083008</v>
      </c>
    </row>
    <row r="9052" ht="15.75" customHeight="1">
      <c r="A9052" s="1" t="str">
        <f t="shared" si="770"/>
        <v>MTMR9</v>
      </c>
      <c r="B9052" s="1" t="s">
        <v>779</v>
      </c>
      <c r="C9052" s="1">
        <v>1.114191E7</v>
      </c>
      <c r="D9052" s="1" t="s">
        <v>14</v>
      </c>
      <c r="E9052" s="1">
        <v>24.0</v>
      </c>
      <c r="F9052" s="1" t="s">
        <v>9062</v>
      </c>
      <c r="G9052" s="1">
        <v>0.139722152139</v>
      </c>
    </row>
    <row r="9053" ht="15.75" customHeight="1">
      <c r="A9053" s="1" t="str">
        <f t="shared" si="770"/>
        <v>MTMR9</v>
      </c>
      <c r="B9053" s="1" t="s">
        <v>779</v>
      </c>
      <c r="C9053" s="1">
        <v>1.1142198E7</v>
      </c>
      <c r="D9053" s="1" t="s">
        <v>8</v>
      </c>
      <c r="E9053" s="1">
        <v>24.0</v>
      </c>
      <c r="F9053" s="1" t="s">
        <v>9063</v>
      </c>
      <c r="G9053" s="1">
        <v>0.624976462712</v>
      </c>
    </row>
    <row r="9054" ht="15.75" customHeight="1">
      <c r="A9054" s="1" t="str">
        <f t="shared" si="770"/>
        <v>MTMR9</v>
      </c>
      <c r="B9054" s="1" t="s">
        <v>779</v>
      </c>
      <c r="C9054" s="1">
        <v>1.1142067E7</v>
      </c>
      <c r="D9054" s="1" t="s">
        <v>8</v>
      </c>
      <c r="E9054" s="1">
        <v>24.0</v>
      </c>
      <c r="F9054" s="1" t="s">
        <v>9064</v>
      </c>
      <c r="G9054" s="1">
        <v>1.22612083512</v>
      </c>
    </row>
    <row r="9055" ht="15.75" customHeight="1">
      <c r="A9055" s="1" t="str">
        <f t="shared" si="770"/>
        <v>MTMR9</v>
      </c>
      <c r="B9055" s="1" t="s">
        <v>779</v>
      </c>
      <c r="C9055" s="1">
        <v>1.1142057E7</v>
      </c>
      <c r="D9055" s="1" t="s">
        <v>8</v>
      </c>
      <c r="E9055" s="1">
        <v>24.0</v>
      </c>
      <c r="F9055" s="1" t="s">
        <v>9065</v>
      </c>
      <c r="G9055" s="1">
        <v>0.975084833695</v>
      </c>
    </row>
    <row r="9056" ht="15.75" customHeight="1">
      <c r="A9056" s="1" t="str">
        <f t="shared" si="770"/>
        <v>MTMR9</v>
      </c>
      <c r="B9056" s="1" t="s">
        <v>779</v>
      </c>
      <c r="C9056" s="1">
        <v>1.1141952E7</v>
      </c>
      <c r="D9056" s="1" t="s">
        <v>8</v>
      </c>
      <c r="E9056" s="1">
        <v>24.0</v>
      </c>
      <c r="F9056" s="1" t="s">
        <v>9066</v>
      </c>
      <c r="G9056" s="1">
        <v>0.271876294622</v>
      </c>
    </row>
    <row r="9057" ht="15.75" customHeight="1">
      <c r="A9057" s="1" t="str">
        <f t="shared" si="770"/>
        <v>MTMR9</v>
      </c>
      <c r="B9057" s="1" t="s">
        <v>779</v>
      </c>
      <c r="C9057" s="1">
        <v>1.1141881E7</v>
      </c>
      <c r="D9057" s="1" t="s">
        <v>8</v>
      </c>
      <c r="E9057" s="1">
        <v>24.0</v>
      </c>
      <c r="F9057" s="1" t="s">
        <v>9067</v>
      </c>
      <c r="G9057" s="1">
        <v>0.246938930109</v>
      </c>
    </row>
    <row r="9058" ht="15.75" customHeight="1">
      <c r="A9058" s="1" t="str">
        <f t="shared" ref="A9058:A9073" si="771">"MTOR"</f>
        <v>MTOR</v>
      </c>
      <c r="B9058" s="1" t="s">
        <v>108</v>
      </c>
      <c r="C9058" s="1">
        <v>1.1322584E7</v>
      </c>
      <c r="D9058" s="1" t="s">
        <v>8</v>
      </c>
      <c r="E9058" s="1">
        <v>24.0</v>
      </c>
      <c r="F9058" s="1" t="s">
        <v>9068</v>
      </c>
      <c r="G9058" s="1">
        <v>1.23085754241</v>
      </c>
    </row>
    <row r="9059" ht="15.75" customHeight="1">
      <c r="A9059" s="1" t="str">
        <f t="shared" si="771"/>
        <v>MTOR</v>
      </c>
      <c r="B9059" s="1" t="s">
        <v>108</v>
      </c>
      <c r="C9059" s="1">
        <v>1.1322321E7</v>
      </c>
      <c r="D9059" s="1" t="s">
        <v>14</v>
      </c>
      <c r="E9059" s="1">
        <v>24.0</v>
      </c>
      <c r="F9059" s="1" t="s">
        <v>9069</v>
      </c>
      <c r="G9059" s="1">
        <v>0.431438667118</v>
      </c>
    </row>
    <row r="9060" ht="15.75" customHeight="1">
      <c r="A9060" s="1" t="str">
        <f t="shared" si="771"/>
        <v>MTOR</v>
      </c>
      <c r="B9060" s="1" t="s">
        <v>108</v>
      </c>
      <c r="C9060" s="1">
        <v>1.1322391E7</v>
      </c>
      <c r="D9060" s="1" t="s">
        <v>14</v>
      </c>
      <c r="E9060" s="1">
        <v>23.0</v>
      </c>
      <c r="F9060" s="1" t="s">
        <v>9070</v>
      </c>
      <c r="G9060" s="1">
        <v>0.425172870918</v>
      </c>
    </row>
    <row r="9061" ht="15.75" customHeight="1">
      <c r="A9061" s="1" t="str">
        <f t="shared" si="771"/>
        <v>MTOR</v>
      </c>
      <c r="B9061" s="1" t="s">
        <v>108</v>
      </c>
      <c r="C9061" s="1">
        <v>1.1322476E7</v>
      </c>
      <c r="D9061" s="1" t="s">
        <v>14</v>
      </c>
      <c r="E9061" s="1">
        <v>22.0</v>
      </c>
      <c r="F9061" s="1" t="s">
        <v>9071</v>
      </c>
      <c r="G9061" s="1">
        <v>0.0801447874259</v>
      </c>
    </row>
    <row r="9062" ht="15.75" customHeight="1">
      <c r="A9062" s="1" t="str">
        <f t="shared" si="771"/>
        <v>MTOR</v>
      </c>
      <c r="B9062" s="1" t="s">
        <v>108</v>
      </c>
      <c r="C9062" s="1">
        <v>1.1322612E7</v>
      </c>
      <c r="D9062" s="1" t="s">
        <v>14</v>
      </c>
      <c r="E9062" s="1">
        <v>23.0</v>
      </c>
      <c r="F9062" s="1" t="s">
        <v>9072</v>
      </c>
      <c r="G9062" s="1">
        <v>0.669654555556</v>
      </c>
    </row>
    <row r="9063" ht="15.75" customHeight="1">
      <c r="A9063" s="1" t="str">
        <f t="shared" si="771"/>
        <v>MTOR</v>
      </c>
      <c r="B9063" s="1" t="s">
        <v>108</v>
      </c>
      <c r="C9063" s="1">
        <v>1.1322396E7</v>
      </c>
      <c r="D9063" s="1" t="s">
        <v>8</v>
      </c>
      <c r="E9063" s="1">
        <v>24.0</v>
      </c>
      <c r="F9063" s="1" t="s">
        <v>9073</v>
      </c>
      <c r="G9063" s="1">
        <v>-0.0509363010776</v>
      </c>
    </row>
    <row r="9064" ht="15.75" customHeight="1">
      <c r="A9064" s="1" t="str">
        <f t="shared" si="771"/>
        <v>MTOR</v>
      </c>
      <c r="B9064" s="1" t="s">
        <v>108</v>
      </c>
      <c r="C9064" s="1">
        <v>1.1322489E7</v>
      </c>
      <c r="D9064" s="1" t="s">
        <v>8</v>
      </c>
      <c r="E9064" s="1">
        <v>23.0</v>
      </c>
      <c r="F9064" s="1" t="s">
        <v>9074</v>
      </c>
      <c r="G9064" s="1">
        <v>0.668645856718</v>
      </c>
    </row>
    <row r="9065" ht="15.75" customHeight="1">
      <c r="A9065" s="1" t="str">
        <f t="shared" si="771"/>
        <v>MTOR</v>
      </c>
      <c r="B9065" s="1" t="s">
        <v>108</v>
      </c>
      <c r="C9065" s="1">
        <v>1.1322488E7</v>
      </c>
      <c r="D9065" s="1" t="s">
        <v>14</v>
      </c>
      <c r="E9065" s="1">
        <v>22.0</v>
      </c>
      <c r="F9065" s="1" t="s">
        <v>9075</v>
      </c>
      <c r="G9065" s="1">
        <v>0.00157447937736</v>
      </c>
    </row>
    <row r="9066" ht="15.75" customHeight="1">
      <c r="A9066" s="1" t="str">
        <f t="shared" si="771"/>
        <v>MTOR</v>
      </c>
      <c r="B9066" s="1" t="s">
        <v>108</v>
      </c>
      <c r="C9066" s="1">
        <v>1.1322478E7</v>
      </c>
      <c r="D9066" s="1" t="s">
        <v>14</v>
      </c>
      <c r="E9066" s="1">
        <v>23.0</v>
      </c>
      <c r="F9066" s="1" t="s">
        <v>9076</v>
      </c>
      <c r="G9066" s="1">
        <v>0.55246036482</v>
      </c>
    </row>
    <row r="9067" ht="15.75" customHeight="1">
      <c r="A9067" s="1" t="str">
        <f t="shared" si="771"/>
        <v>MTOR</v>
      </c>
      <c r="B9067" s="1" t="s">
        <v>108</v>
      </c>
      <c r="C9067" s="1">
        <v>1.1322391E7</v>
      </c>
      <c r="D9067" s="1" t="s">
        <v>14</v>
      </c>
      <c r="E9067" s="1">
        <v>22.0</v>
      </c>
      <c r="F9067" s="1" t="s">
        <v>9077</v>
      </c>
      <c r="G9067" s="1">
        <v>0.452847188053</v>
      </c>
    </row>
    <row r="9068" ht="15.75" customHeight="1">
      <c r="A9068" s="1" t="str">
        <f t="shared" si="771"/>
        <v>MTOR</v>
      </c>
      <c r="B9068" s="1" t="s">
        <v>108</v>
      </c>
      <c r="C9068" s="1">
        <v>1.1322339E7</v>
      </c>
      <c r="D9068" s="1" t="s">
        <v>14</v>
      </c>
      <c r="E9068" s="1">
        <v>23.0</v>
      </c>
      <c r="F9068" s="1" t="s">
        <v>9078</v>
      </c>
      <c r="G9068" s="1">
        <v>0.0634094976545</v>
      </c>
    </row>
    <row r="9069" ht="15.75" customHeight="1">
      <c r="A9069" s="1" t="str">
        <f t="shared" si="771"/>
        <v>MTOR</v>
      </c>
      <c r="B9069" s="1" t="s">
        <v>108</v>
      </c>
      <c r="C9069" s="1">
        <v>1.132229E7</v>
      </c>
      <c r="D9069" s="1" t="s">
        <v>14</v>
      </c>
      <c r="E9069" s="1">
        <v>24.0</v>
      </c>
      <c r="F9069" s="1" t="s">
        <v>9079</v>
      </c>
      <c r="G9069" s="1">
        <v>0.0211301389286</v>
      </c>
    </row>
    <row r="9070" ht="15.75" customHeight="1">
      <c r="A9070" s="1" t="str">
        <f t="shared" si="771"/>
        <v>MTOR</v>
      </c>
      <c r="B9070" s="1" t="s">
        <v>108</v>
      </c>
      <c r="C9070" s="1">
        <v>1.1322572E7</v>
      </c>
      <c r="D9070" s="1" t="s">
        <v>8</v>
      </c>
      <c r="E9070" s="1">
        <v>24.0</v>
      </c>
      <c r="F9070" s="1" t="s">
        <v>9080</v>
      </c>
      <c r="G9070" s="1">
        <v>1.09948790203</v>
      </c>
    </row>
    <row r="9071" ht="15.75" customHeight="1">
      <c r="A9071" s="1" t="str">
        <f t="shared" si="771"/>
        <v>MTOR</v>
      </c>
      <c r="B9071" s="1" t="s">
        <v>108</v>
      </c>
      <c r="C9071" s="1">
        <v>1.1322445E7</v>
      </c>
      <c r="D9071" s="1" t="s">
        <v>8</v>
      </c>
      <c r="E9071" s="1">
        <v>24.0</v>
      </c>
      <c r="F9071" s="1" t="s">
        <v>9081</v>
      </c>
      <c r="G9071" s="1">
        <v>0.389706631842</v>
      </c>
    </row>
    <row r="9072" ht="15.75" customHeight="1">
      <c r="A9072" s="1" t="str">
        <f t="shared" si="771"/>
        <v>MTOR</v>
      </c>
      <c r="B9072" s="1" t="s">
        <v>108</v>
      </c>
      <c r="C9072" s="1">
        <v>1.132243E7</v>
      </c>
      <c r="D9072" s="1" t="s">
        <v>8</v>
      </c>
      <c r="E9072" s="1">
        <v>24.0</v>
      </c>
      <c r="F9072" s="1" t="s">
        <v>9082</v>
      </c>
      <c r="G9072" s="1">
        <v>-7.96421378215E-4</v>
      </c>
    </row>
    <row r="9073" ht="15.75" customHeight="1">
      <c r="A9073" s="1" t="str">
        <f t="shared" si="771"/>
        <v>MTOR</v>
      </c>
      <c r="B9073" s="1" t="s">
        <v>108</v>
      </c>
      <c r="C9073" s="1">
        <v>1.1322414E7</v>
      </c>
      <c r="D9073" s="1" t="s">
        <v>14</v>
      </c>
      <c r="E9073" s="1">
        <v>24.0</v>
      </c>
      <c r="F9073" s="1" t="s">
        <v>9083</v>
      </c>
      <c r="G9073" s="1">
        <v>-0.0129150413177</v>
      </c>
    </row>
    <row r="9074" ht="15.75" customHeight="1">
      <c r="A9074" s="1" t="str">
        <f t="shared" ref="A9074:A9083" si="772">"MTPAP"</f>
        <v>MTPAP</v>
      </c>
      <c r="B9074" s="1" t="s">
        <v>176</v>
      </c>
      <c r="C9074" s="1">
        <v>3.0637954E7</v>
      </c>
      <c r="D9074" s="1" t="s">
        <v>8</v>
      </c>
      <c r="E9074" s="1">
        <v>23.0</v>
      </c>
      <c r="F9074" s="1" t="s">
        <v>9084</v>
      </c>
      <c r="G9074" s="1">
        <v>0.499969980891</v>
      </c>
    </row>
    <row r="9075" ht="15.75" customHeight="1">
      <c r="A9075" s="1" t="str">
        <f t="shared" si="772"/>
        <v>MTPAP</v>
      </c>
      <c r="B9075" s="1" t="s">
        <v>176</v>
      </c>
      <c r="C9075" s="1">
        <v>3.0637983E7</v>
      </c>
      <c r="D9075" s="1" t="s">
        <v>8</v>
      </c>
      <c r="E9075" s="1">
        <v>24.0</v>
      </c>
      <c r="F9075" s="1" t="s">
        <v>9085</v>
      </c>
      <c r="G9075" s="1">
        <v>0.557269937445</v>
      </c>
    </row>
    <row r="9076" ht="15.75" customHeight="1">
      <c r="A9076" s="1" t="str">
        <f t="shared" si="772"/>
        <v>MTPAP</v>
      </c>
      <c r="B9076" s="1" t="s">
        <v>176</v>
      </c>
      <c r="C9076" s="1">
        <v>3.0638E7</v>
      </c>
      <c r="D9076" s="1" t="s">
        <v>8</v>
      </c>
      <c r="E9076" s="1">
        <v>23.0</v>
      </c>
      <c r="F9076" s="1" t="s">
        <v>9086</v>
      </c>
      <c r="G9076" s="1">
        <v>0.0933596097798</v>
      </c>
    </row>
    <row r="9077" ht="15.75" customHeight="1">
      <c r="A9077" s="1" t="str">
        <f t="shared" si="772"/>
        <v>MTPAP</v>
      </c>
      <c r="B9077" s="1" t="s">
        <v>176</v>
      </c>
      <c r="C9077" s="1">
        <v>3.0638046E7</v>
      </c>
      <c r="D9077" s="1" t="s">
        <v>8</v>
      </c>
      <c r="E9077" s="1">
        <v>24.0</v>
      </c>
      <c r="F9077" s="1" t="s">
        <v>9087</v>
      </c>
      <c r="G9077" s="1">
        <v>0.817079084971</v>
      </c>
    </row>
    <row r="9078" ht="15.75" customHeight="1">
      <c r="A9078" s="1" t="str">
        <f t="shared" si="772"/>
        <v>MTPAP</v>
      </c>
      <c r="B9078" s="1" t="s">
        <v>176</v>
      </c>
      <c r="C9078" s="1">
        <v>3.0638061E7</v>
      </c>
      <c r="D9078" s="1" t="s">
        <v>8</v>
      </c>
      <c r="E9078" s="1">
        <v>22.0</v>
      </c>
      <c r="F9078" s="1" t="s">
        <v>9088</v>
      </c>
      <c r="G9078" s="1">
        <v>0.634199047165</v>
      </c>
    </row>
    <row r="9079" ht="15.75" customHeight="1">
      <c r="A9079" s="1" t="str">
        <f t="shared" si="772"/>
        <v>MTPAP</v>
      </c>
      <c r="B9079" s="1" t="s">
        <v>176</v>
      </c>
      <c r="C9079" s="1">
        <v>3.0638183E7</v>
      </c>
      <c r="D9079" s="1" t="s">
        <v>8</v>
      </c>
      <c r="E9079" s="1">
        <v>24.0</v>
      </c>
      <c r="F9079" s="1" t="s">
        <v>9089</v>
      </c>
      <c r="G9079" s="1">
        <v>0.370200075728</v>
      </c>
    </row>
    <row r="9080" ht="15.75" customHeight="1">
      <c r="A9080" s="1" t="str">
        <f t="shared" si="772"/>
        <v>MTPAP</v>
      </c>
      <c r="B9080" s="1" t="s">
        <v>176</v>
      </c>
      <c r="C9080" s="1">
        <v>3.0638019E7</v>
      </c>
      <c r="D9080" s="1" t="s">
        <v>14</v>
      </c>
      <c r="E9080" s="1">
        <v>24.0</v>
      </c>
      <c r="F9080" s="1" t="s">
        <v>9090</v>
      </c>
      <c r="G9080" s="1">
        <v>1.01450665758</v>
      </c>
    </row>
    <row r="9081" ht="15.75" customHeight="1">
      <c r="A9081" s="1" t="str">
        <f t="shared" si="772"/>
        <v>MTPAP</v>
      </c>
      <c r="B9081" s="1" t="s">
        <v>176</v>
      </c>
      <c r="C9081" s="1">
        <v>3.0638037E7</v>
      </c>
      <c r="D9081" s="1" t="s">
        <v>14</v>
      </c>
      <c r="E9081" s="1">
        <v>24.0</v>
      </c>
      <c r="F9081" s="1" t="s">
        <v>9091</v>
      </c>
      <c r="G9081" s="1">
        <v>1.16841425745</v>
      </c>
    </row>
    <row r="9082" ht="15.75" customHeight="1">
      <c r="A9082" s="1" t="str">
        <f t="shared" si="772"/>
        <v>MTPAP</v>
      </c>
      <c r="B9082" s="1" t="s">
        <v>176</v>
      </c>
      <c r="C9082" s="1">
        <v>3.0638282E7</v>
      </c>
      <c r="D9082" s="1" t="s">
        <v>14</v>
      </c>
      <c r="E9082" s="1">
        <v>24.0</v>
      </c>
      <c r="F9082" s="1" t="s">
        <v>9092</v>
      </c>
      <c r="G9082" s="1">
        <v>0.0147620686208</v>
      </c>
    </row>
    <row r="9083" ht="15.75" customHeight="1">
      <c r="A9083" s="1" t="str">
        <f t="shared" si="772"/>
        <v>MTPAP</v>
      </c>
      <c r="B9083" s="1" t="s">
        <v>176</v>
      </c>
      <c r="C9083" s="1">
        <v>3.0638081E7</v>
      </c>
      <c r="D9083" s="1" t="s">
        <v>8</v>
      </c>
      <c r="E9083" s="1">
        <v>24.0</v>
      </c>
      <c r="F9083" s="1" t="s">
        <v>9093</v>
      </c>
      <c r="G9083" s="1">
        <v>0.662300796193</v>
      </c>
    </row>
    <row r="9084" ht="15.75" customHeight="1">
      <c r="A9084" s="1" t="str">
        <f t="shared" ref="A9084:A9091" si="773">"MTRF1L"</f>
        <v>MTRF1L</v>
      </c>
      <c r="B9084" s="1" t="s">
        <v>28</v>
      </c>
      <c r="C9084" s="1">
        <v>1.53323846E8</v>
      </c>
      <c r="D9084" s="1" t="s">
        <v>8</v>
      </c>
      <c r="E9084" s="1">
        <v>23.0</v>
      </c>
      <c r="F9084" s="1" t="s">
        <v>9094</v>
      </c>
      <c r="G9084" s="1">
        <v>0.0204383906579</v>
      </c>
    </row>
    <row r="9085" ht="15.75" customHeight="1">
      <c r="A9085" s="1" t="str">
        <f t="shared" si="773"/>
        <v>MTRF1L</v>
      </c>
      <c r="B9085" s="1" t="s">
        <v>28</v>
      </c>
      <c r="C9085" s="1">
        <v>1.53323536E8</v>
      </c>
      <c r="D9085" s="1" t="s">
        <v>8</v>
      </c>
      <c r="E9085" s="1">
        <v>25.0</v>
      </c>
      <c r="F9085" s="1" t="s">
        <v>9095</v>
      </c>
      <c r="G9085" s="1">
        <v>0.00845809578327</v>
      </c>
    </row>
    <row r="9086" ht="15.75" customHeight="1">
      <c r="A9086" s="1" t="str">
        <f t="shared" si="773"/>
        <v>MTRF1L</v>
      </c>
      <c r="B9086" s="1" t="s">
        <v>28</v>
      </c>
      <c r="C9086" s="1">
        <v>1.53323542E8</v>
      </c>
      <c r="D9086" s="1" t="s">
        <v>8</v>
      </c>
      <c r="E9086" s="1">
        <v>24.0</v>
      </c>
      <c r="F9086" s="1" t="s">
        <v>9096</v>
      </c>
      <c r="G9086" s="1">
        <v>0.0307522316146</v>
      </c>
    </row>
    <row r="9087" ht="15.75" customHeight="1">
      <c r="A9087" s="1" t="str">
        <f t="shared" si="773"/>
        <v>MTRF1L</v>
      </c>
      <c r="B9087" s="1" t="s">
        <v>28</v>
      </c>
      <c r="C9087" s="1">
        <v>1.53323555E8</v>
      </c>
      <c r="D9087" s="1" t="s">
        <v>8</v>
      </c>
      <c r="E9087" s="1">
        <v>22.0</v>
      </c>
      <c r="F9087" s="1" t="s">
        <v>9097</v>
      </c>
      <c r="G9087" s="1">
        <v>0.470497504484</v>
      </c>
    </row>
    <row r="9088" ht="15.75" customHeight="1">
      <c r="A9088" s="1" t="str">
        <f t="shared" si="773"/>
        <v>MTRF1L</v>
      </c>
      <c r="B9088" s="1" t="s">
        <v>28</v>
      </c>
      <c r="C9088" s="1">
        <v>1.53323799E8</v>
      </c>
      <c r="D9088" s="1" t="s">
        <v>8</v>
      </c>
      <c r="E9088" s="1">
        <v>23.0</v>
      </c>
      <c r="F9088" s="1" t="s">
        <v>9098</v>
      </c>
      <c r="G9088" s="1">
        <v>0.976107301093</v>
      </c>
    </row>
    <row r="9089" ht="15.75" customHeight="1">
      <c r="A9089" s="1" t="str">
        <f t="shared" si="773"/>
        <v>MTRF1L</v>
      </c>
      <c r="B9089" s="1" t="s">
        <v>28</v>
      </c>
      <c r="C9089" s="1">
        <v>1.53323814E8</v>
      </c>
      <c r="D9089" s="1" t="s">
        <v>8</v>
      </c>
      <c r="E9089" s="1">
        <v>23.0</v>
      </c>
      <c r="F9089" s="1" t="s">
        <v>9099</v>
      </c>
      <c r="G9089" s="1">
        <v>1.55339519442</v>
      </c>
    </row>
    <row r="9090" ht="15.75" customHeight="1">
      <c r="A9090" s="1" t="str">
        <f t="shared" si="773"/>
        <v>MTRF1L</v>
      </c>
      <c r="B9090" s="1" t="s">
        <v>28</v>
      </c>
      <c r="C9090" s="1">
        <v>1.5332382E8</v>
      </c>
      <c r="D9090" s="1" t="s">
        <v>8</v>
      </c>
      <c r="E9090" s="1">
        <v>23.0</v>
      </c>
      <c r="F9090" s="1" t="s">
        <v>9100</v>
      </c>
      <c r="G9090" s="1">
        <v>0.0286687780557</v>
      </c>
    </row>
    <row r="9091" ht="15.75" customHeight="1">
      <c r="A9091" s="1" t="str">
        <f t="shared" si="773"/>
        <v>MTRF1L</v>
      </c>
      <c r="B9091" s="1" t="s">
        <v>28</v>
      </c>
      <c r="C9091" s="1">
        <v>1.5332384E8</v>
      </c>
      <c r="D9091" s="1" t="s">
        <v>8</v>
      </c>
      <c r="E9091" s="1">
        <v>23.0</v>
      </c>
      <c r="F9091" s="1" t="s">
        <v>9101</v>
      </c>
      <c r="G9091" s="1">
        <v>0.103492816654</v>
      </c>
    </row>
    <row r="9092" ht="15.75" customHeight="1">
      <c r="A9092" s="1" t="str">
        <f t="shared" ref="A9092:A9100" si="774">"MTX1"</f>
        <v>MTX1</v>
      </c>
      <c r="B9092" s="1" t="s">
        <v>108</v>
      </c>
      <c r="C9092" s="1">
        <v>1.55179079E8</v>
      </c>
      <c r="D9092" s="1" t="s">
        <v>14</v>
      </c>
      <c r="E9092" s="1">
        <v>24.0</v>
      </c>
      <c r="F9092" s="1" t="s">
        <v>9102</v>
      </c>
      <c r="G9092" s="1">
        <v>1.32899995663</v>
      </c>
    </row>
    <row r="9093" ht="15.75" customHeight="1">
      <c r="A9093" s="1" t="str">
        <f t="shared" si="774"/>
        <v>MTX1</v>
      </c>
      <c r="B9093" s="1" t="s">
        <v>108</v>
      </c>
      <c r="C9093" s="1">
        <v>1.5517927E8</v>
      </c>
      <c r="D9093" s="1" t="s">
        <v>14</v>
      </c>
      <c r="E9093" s="1">
        <v>21.0</v>
      </c>
      <c r="F9093" s="1" t="s">
        <v>9103</v>
      </c>
      <c r="G9093" s="1">
        <v>0.181506322994</v>
      </c>
    </row>
    <row r="9094" ht="15.75" customHeight="1">
      <c r="A9094" s="1" t="str">
        <f t="shared" si="774"/>
        <v>MTX1</v>
      </c>
      <c r="B9094" s="1" t="s">
        <v>108</v>
      </c>
      <c r="C9094" s="1">
        <v>1.55179261E8</v>
      </c>
      <c r="D9094" s="1" t="s">
        <v>14</v>
      </c>
      <c r="E9094" s="1">
        <v>24.0</v>
      </c>
      <c r="F9094" s="1" t="s">
        <v>9104</v>
      </c>
      <c r="G9094" s="1">
        <v>0.0501870883595</v>
      </c>
    </row>
    <row r="9095" ht="15.75" customHeight="1">
      <c r="A9095" s="1" t="str">
        <f t="shared" si="774"/>
        <v>MTX1</v>
      </c>
      <c r="B9095" s="1" t="s">
        <v>108</v>
      </c>
      <c r="C9095" s="1">
        <v>1.55179229E8</v>
      </c>
      <c r="D9095" s="1" t="s">
        <v>14</v>
      </c>
      <c r="E9095" s="1">
        <v>24.0</v>
      </c>
      <c r="F9095" s="1" t="s">
        <v>9105</v>
      </c>
      <c r="G9095" s="1">
        <v>-0.127859213341</v>
      </c>
    </row>
    <row r="9096" ht="15.75" customHeight="1">
      <c r="A9096" s="1" t="str">
        <f t="shared" si="774"/>
        <v>MTX1</v>
      </c>
      <c r="B9096" s="1" t="s">
        <v>108</v>
      </c>
      <c r="C9096" s="1">
        <v>1.55179128E8</v>
      </c>
      <c r="D9096" s="1" t="s">
        <v>14</v>
      </c>
      <c r="E9096" s="1">
        <v>24.0</v>
      </c>
      <c r="F9096" s="1" t="s">
        <v>9106</v>
      </c>
      <c r="G9096" s="1">
        <v>0.156342597777</v>
      </c>
    </row>
    <row r="9097" ht="15.75" customHeight="1">
      <c r="A9097" s="1" t="str">
        <f t="shared" si="774"/>
        <v>MTX1</v>
      </c>
      <c r="B9097" s="1" t="s">
        <v>108</v>
      </c>
      <c r="C9097" s="1">
        <v>1.55179105E8</v>
      </c>
      <c r="D9097" s="1" t="s">
        <v>14</v>
      </c>
      <c r="E9097" s="1">
        <v>23.0</v>
      </c>
      <c r="F9097" s="1" t="s">
        <v>9107</v>
      </c>
      <c r="G9097" s="1">
        <v>1.06383435529</v>
      </c>
    </row>
    <row r="9098" ht="15.75" customHeight="1">
      <c r="A9098" s="1" t="str">
        <f t="shared" si="774"/>
        <v>MTX1</v>
      </c>
      <c r="B9098" s="1" t="s">
        <v>108</v>
      </c>
      <c r="C9098" s="1">
        <v>1.55179085E8</v>
      </c>
      <c r="D9098" s="1" t="s">
        <v>14</v>
      </c>
      <c r="E9098" s="1">
        <v>24.0</v>
      </c>
      <c r="F9098" s="1" t="s">
        <v>9108</v>
      </c>
      <c r="G9098" s="1">
        <v>0.108117681801</v>
      </c>
    </row>
    <row r="9099" ht="15.75" customHeight="1">
      <c r="A9099" s="1" t="str">
        <f t="shared" si="774"/>
        <v>MTX1</v>
      </c>
      <c r="B9099" s="1" t="s">
        <v>108</v>
      </c>
      <c r="C9099" s="1">
        <v>1.55179333E8</v>
      </c>
      <c r="D9099" s="1" t="s">
        <v>14</v>
      </c>
      <c r="E9099" s="1">
        <v>24.0</v>
      </c>
      <c r="F9099" s="1" t="s">
        <v>9109</v>
      </c>
      <c r="G9099" s="1">
        <v>0.0893019597466</v>
      </c>
    </row>
    <row r="9100" ht="15.75" customHeight="1">
      <c r="A9100" s="1" t="str">
        <f t="shared" si="774"/>
        <v>MTX1</v>
      </c>
      <c r="B9100" s="1" t="s">
        <v>108</v>
      </c>
      <c r="C9100" s="1">
        <v>1.55179071E8</v>
      </c>
      <c r="D9100" s="1" t="s">
        <v>14</v>
      </c>
      <c r="E9100" s="1">
        <v>24.0</v>
      </c>
      <c r="F9100" s="1" t="s">
        <v>9110</v>
      </c>
      <c r="G9100" s="1">
        <v>0.607165688076</v>
      </c>
    </row>
    <row r="9101" ht="15.75" customHeight="1">
      <c r="A9101" s="1" t="str">
        <f t="shared" ref="A9101:A9110" si="775">"MTX2"</f>
        <v>MTX2</v>
      </c>
      <c r="B9101" s="1" t="s">
        <v>256</v>
      </c>
      <c r="C9101" s="1">
        <v>1.77134417E8</v>
      </c>
      <c r="D9101" s="1" t="s">
        <v>8</v>
      </c>
      <c r="E9101" s="1">
        <v>24.0</v>
      </c>
      <c r="F9101" s="1" t="s">
        <v>9111</v>
      </c>
      <c r="G9101" s="1">
        <v>0.866349732391</v>
      </c>
    </row>
    <row r="9102" ht="15.75" customHeight="1">
      <c r="A9102" s="1" t="str">
        <f t="shared" si="775"/>
        <v>MTX2</v>
      </c>
      <c r="B9102" s="1" t="s">
        <v>256</v>
      </c>
      <c r="C9102" s="1">
        <v>1.77134213E8</v>
      </c>
      <c r="D9102" s="1" t="s">
        <v>8</v>
      </c>
      <c r="E9102" s="1">
        <v>23.0</v>
      </c>
      <c r="F9102" s="1" t="s">
        <v>9112</v>
      </c>
      <c r="G9102" s="1">
        <v>1.02371576944</v>
      </c>
    </row>
    <row r="9103" ht="15.75" customHeight="1">
      <c r="A9103" s="1" t="str">
        <f t="shared" si="775"/>
        <v>MTX2</v>
      </c>
      <c r="B9103" s="1" t="s">
        <v>256</v>
      </c>
      <c r="C9103" s="1">
        <v>1.77134385E8</v>
      </c>
      <c r="D9103" s="1" t="s">
        <v>8</v>
      </c>
      <c r="E9103" s="1">
        <v>22.0</v>
      </c>
      <c r="F9103" s="1" t="s">
        <v>9113</v>
      </c>
      <c r="G9103" s="1">
        <v>0.85816210096</v>
      </c>
    </row>
    <row r="9104" ht="15.75" customHeight="1">
      <c r="A9104" s="1" t="str">
        <f t="shared" si="775"/>
        <v>MTX2</v>
      </c>
      <c r="B9104" s="1" t="s">
        <v>256</v>
      </c>
      <c r="C9104" s="1">
        <v>1.77134122E8</v>
      </c>
      <c r="D9104" s="1" t="s">
        <v>14</v>
      </c>
      <c r="E9104" s="1">
        <v>24.0</v>
      </c>
      <c r="F9104" s="1" t="s">
        <v>9114</v>
      </c>
      <c r="G9104" s="1">
        <v>0.0917396224948</v>
      </c>
    </row>
    <row r="9105" ht="15.75" customHeight="1">
      <c r="A9105" s="1" t="str">
        <f t="shared" si="775"/>
        <v>MTX2</v>
      </c>
      <c r="B9105" s="1" t="s">
        <v>256</v>
      </c>
      <c r="C9105" s="1">
        <v>1.77134157E8</v>
      </c>
      <c r="D9105" s="1" t="s">
        <v>14</v>
      </c>
      <c r="E9105" s="1">
        <v>24.0</v>
      </c>
      <c r="F9105" s="1" t="s">
        <v>9115</v>
      </c>
      <c r="G9105" s="1">
        <v>0.766566724147</v>
      </c>
    </row>
    <row r="9106" ht="15.75" customHeight="1">
      <c r="A9106" s="1" t="str">
        <f t="shared" si="775"/>
        <v>MTX2</v>
      </c>
      <c r="B9106" s="1" t="s">
        <v>256</v>
      </c>
      <c r="C9106" s="1">
        <v>1.77134255E8</v>
      </c>
      <c r="D9106" s="1" t="s">
        <v>14</v>
      </c>
      <c r="E9106" s="1">
        <v>22.0</v>
      </c>
      <c r="F9106" s="1" t="s">
        <v>9116</v>
      </c>
      <c r="G9106" s="1">
        <v>0.942867344034</v>
      </c>
    </row>
    <row r="9107" ht="15.75" customHeight="1">
      <c r="A9107" s="1" t="str">
        <f t="shared" si="775"/>
        <v>MTX2</v>
      </c>
      <c r="B9107" s="1" t="s">
        <v>256</v>
      </c>
      <c r="C9107" s="1">
        <v>1.77134304E8</v>
      </c>
      <c r="D9107" s="1" t="s">
        <v>14</v>
      </c>
      <c r="E9107" s="1">
        <v>24.0</v>
      </c>
      <c r="F9107" s="1" t="s">
        <v>9117</v>
      </c>
      <c r="G9107" s="1">
        <v>0.17594522669</v>
      </c>
    </row>
    <row r="9108" ht="15.75" customHeight="1">
      <c r="A9108" s="1" t="str">
        <f t="shared" si="775"/>
        <v>MTX2</v>
      </c>
      <c r="B9108" s="1" t="s">
        <v>256</v>
      </c>
      <c r="C9108" s="1">
        <v>1.77134313E8</v>
      </c>
      <c r="D9108" s="1" t="s">
        <v>14</v>
      </c>
      <c r="E9108" s="1">
        <v>23.0</v>
      </c>
      <c r="F9108" s="1" t="s">
        <v>9118</v>
      </c>
      <c r="G9108" s="1">
        <v>0.193703737816</v>
      </c>
    </row>
    <row r="9109" ht="15.75" customHeight="1">
      <c r="A9109" s="1" t="str">
        <f t="shared" si="775"/>
        <v>MTX2</v>
      </c>
      <c r="B9109" s="1" t="s">
        <v>256</v>
      </c>
      <c r="C9109" s="1">
        <v>1.77134425E8</v>
      </c>
      <c r="D9109" s="1" t="s">
        <v>14</v>
      </c>
      <c r="E9109" s="1">
        <v>24.0</v>
      </c>
      <c r="F9109" s="1" t="s">
        <v>9119</v>
      </c>
      <c r="G9109" s="1">
        <v>1.03341688652</v>
      </c>
    </row>
    <row r="9110" ht="15.75" customHeight="1">
      <c r="A9110" s="1" t="str">
        <f t="shared" si="775"/>
        <v>MTX2</v>
      </c>
      <c r="B9110" s="1" t="s">
        <v>256</v>
      </c>
      <c r="C9110" s="1">
        <v>1.77134171E8</v>
      </c>
      <c r="D9110" s="1" t="s">
        <v>8</v>
      </c>
      <c r="E9110" s="1">
        <v>23.0</v>
      </c>
      <c r="F9110" s="1" t="s">
        <v>9120</v>
      </c>
      <c r="G9110" s="1">
        <v>0.661881366724</v>
      </c>
    </row>
    <row r="9111" ht="15.75" customHeight="1">
      <c r="A9111" s="1" t="str">
        <f t="shared" ref="A9111:A9120" si="776">"MVD"</f>
        <v>MVD</v>
      </c>
      <c r="B9111" s="1" t="s">
        <v>7</v>
      </c>
      <c r="C9111" s="1">
        <v>8.8729338E7</v>
      </c>
      <c r="D9111" s="1" t="s">
        <v>8</v>
      </c>
      <c r="E9111" s="1">
        <v>22.0</v>
      </c>
      <c r="F9111" s="1" t="s">
        <v>9121</v>
      </c>
      <c r="G9111" s="1">
        <v>-0.0156508844189</v>
      </c>
    </row>
    <row r="9112" ht="15.75" customHeight="1">
      <c r="A9112" s="1" t="str">
        <f t="shared" si="776"/>
        <v>MVD</v>
      </c>
      <c r="B9112" s="1" t="s">
        <v>7</v>
      </c>
      <c r="C9112" s="1">
        <v>8.8729358E7</v>
      </c>
      <c r="D9112" s="1" t="s">
        <v>8</v>
      </c>
      <c r="E9112" s="1">
        <v>24.0</v>
      </c>
      <c r="F9112" s="1" t="s">
        <v>9122</v>
      </c>
      <c r="G9112" s="1">
        <v>0.0441781627546</v>
      </c>
    </row>
    <row r="9113" ht="15.75" customHeight="1">
      <c r="A9113" s="1" t="str">
        <f t="shared" si="776"/>
        <v>MVD</v>
      </c>
      <c r="B9113" s="1" t="s">
        <v>7</v>
      </c>
      <c r="C9113" s="1">
        <v>8.8729368E7</v>
      </c>
      <c r="D9113" s="1" t="s">
        <v>8</v>
      </c>
      <c r="E9113" s="1">
        <v>24.0</v>
      </c>
      <c r="F9113" s="1" t="s">
        <v>9123</v>
      </c>
      <c r="G9113" s="1">
        <v>0.0272014945083</v>
      </c>
    </row>
    <row r="9114" ht="15.75" customHeight="1">
      <c r="A9114" s="1" t="str">
        <f t="shared" si="776"/>
        <v>MVD</v>
      </c>
      <c r="B9114" s="1" t="s">
        <v>7</v>
      </c>
      <c r="C9114" s="1">
        <v>8.872943E7</v>
      </c>
      <c r="D9114" s="1" t="s">
        <v>8</v>
      </c>
      <c r="E9114" s="1">
        <v>24.0</v>
      </c>
      <c r="F9114" s="1" t="s">
        <v>9124</v>
      </c>
      <c r="G9114" s="1">
        <v>0.103477876651</v>
      </c>
    </row>
    <row r="9115" ht="15.75" customHeight="1">
      <c r="A9115" s="1" t="str">
        <f t="shared" si="776"/>
        <v>MVD</v>
      </c>
      <c r="B9115" s="1" t="s">
        <v>7</v>
      </c>
      <c r="C9115" s="1">
        <v>8.8729484E7</v>
      </c>
      <c r="D9115" s="1" t="s">
        <v>8</v>
      </c>
      <c r="E9115" s="1">
        <v>24.0</v>
      </c>
      <c r="F9115" s="1" t="s">
        <v>9125</v>
      </c>
      <c r="G9115" s="1">
        <v>1.28812379273</v>
      </c>
    </row>
    <row r="9116" ht="15.75" customHeight="1">
      <c r="A9116" s="1" t="str">
        <f t="shared" si="776"/>
        <v>MVD</v>
      </c>
      <c r="B9116" s="1" t="s">
        <v>7</v>
      </c>
      <c r="C9116" s="1">
        <v>8.872952E7</v>
      </c>
      <c r="D9116" s="1" t="s">
        <v>8</v>
      </c>
      <c r="E9116" s="1">
        <v>24.0</v>
      </c>
      <c r="F9116" s="1" t="s">
        <v>9126</v>
      </c>
      <c r="G9116" s="1">
        <v>1.23536072342</v>
      </c>
    </row>
    <row r="9117" ht="15.75" customHeight="1">
      <c r="A9117" s="1" t="str">
        <f t="shared" si="776"/>
        <v>MVD</v>
      </c>
      <c r="B9117" s="1" t="s">
        <v>7</v>
      </c>
      <c r="C9117" s="1">
        <v>8.872953E7</v>
      </c>
      <c r="D9117" s="1" t="s">
        <v>8</v>
      </c>
      <c r="E9117" s="1">
        <v>23.0</v>
      </c>
      <c r="F9117" s="1" t="s">
        <v>9127</v>
      </c>
      <c r="G9117" s="1">
        <v>0.47651548385</v>
      </c>
    </row>
    <row r="9118" ht="15.75" customHeight="1">
      <c r="A9118" s="1" t="str">
        <f t="shared" si="776"/>
        <v>MVD</v>
      </c>
      <c r="B9118" s="1" t="s">
        <v>7</v>
      </c>
      <c r="C9118" s="1">
        <v>8.8729542E7</v>
      </c>
      <c r="D9118" s="1" t="s">
        <v>8</v>
      </c>
      <c r="E9118" s="1">
        <v>24.0</v>
      </c>
      <c r="F9118" s="1" t="s">
        <v>9128</v>
      </c>
      <c r="G9118" s="1">
        <v>0.0257363776978</v>
      </c>
    </row>
    <row r="9119" ht="15.75" customHeight="1">
      <c r="A9119" s="1" t="str">
        <f t="shared" si="776"/>
        <v>MVD</v>
      </c>
      <c r="B9119" s="1" t="s">
        <v>7</v>
      </c>
      <c r="C9119" s="1">
        <v>8.8729246E7</v>
      </c>
      <c r="D9119" s="1" t="s">
        <v>14</v>
      </c>
      <c r="E9119" s="1">
        <v>23.0</v>
      </c>
      <c r="F9119" s="1" t="s">
        <v>9129</v>
      </c>
      <c r="G9119" s="1">
        <v>0.00989376138077</v>
      </c>
    </row>
    <row r="9120" ht="15.75" customHeight="1">
      <c r="A9120" s="1" t="str">
        <f t="shared" si="776"/>
        <v>MVD</v>
      </c>
      <c r="B9120" s="1" t="s">
        <v>7</v>
      </c>
      <c r="C9120" s="1">
        <v>8.8729491E7</v>
      </c>
      <c r="D9120" s="1" t="s">
        <v>8</v>
      </c>
      <c r="E9120" s="1">
        <v>24.0</v>
      </c>
      <c r="F9120" s="1" t="s">
        <v>9130</v>
      </c>
      <c r="G9120" s="1">
        <v>0.287728505654</v>
      </c>
    </row>
    <row r="9121" ht="15.75" customHeight="1">
      <c r="A9121" s="1" t="str">
        <f t="shared" ref="A9121:A9130" si="777">"MYB"</f>
        <v>MYB</v>
      </c>
      <c r="B9121" s="1" t="s">
        <v>28</v>
      </c>
      <c r="C9121" s="1">
        <v>1.35502613E8</v>
      </c>
      <c r="D9121" s="1" t="s">
        <v>8</v>
      </c>
      <c r="E9121" s="1">
        <v>24.0</v>
      </c>
      <c r="F9121" s="1" t="s">
        <v>9131</v>
      </c>
      <c r="G9121" s="1">
        <v>-0.0114105718273</v>
      </c>
    </row>
    <row r="9122" ht="15.75" customHeight="1">
      <c r="A9122" s="1" t="str">
        <f t="shared" si="777"/>
        <v>MYB</v>
      </c>
      <c r="B9122" s="1" t="s">
        <v>28</v>
      </c>
      <c r="C9122" s="1">
        <v>1.35502752E8</v>
      </c>
      <c r="D9122" s="1" t="s">
        <v>14</v>
      </c>
      <c r="E9122" s="1">
        <v>26.0</v>
      </c>
      <c r="F9122" s="1" t="s">
        <v>9132</v>
      </c>
      <c r="G9122" s="1">
        <v>0.109304560209</v>
      </c>
    </row>
    <row r="9123" ht="15.75" customHeight="1">
      <c r="A9123" s="1" t="str">
        <f t="shared" si="777"/>
        <v>MYB</v>
      </c>
      <c r="B9123" s="1" t="s">
        <v>28</v>
      </c>
      <c r="C9123" s="1">
        <v>1.35502743E8</v>
      </c>
      <c r="D9123" s="1" t="s">
        <v>14</v>
      </c>
      <c r="E9123" s="1">
        <v>25.0</v>
      </c>
      <c r="F9123" s="1" t="s">
        <v>9133</v>
      </c>
      <c r="G9123" s="1">
        <v>0.434993647296</v>
      </c>
    </row>
    <row r="9124" ht="15.75" customHeight="1">
      <c r="A9124" s="1" t="str">
        <f t="shared" si="777"/>
        <v>MYB</v>
      </c>
      <c r="B9124" s="1" t="s">
        <v>28</v>
      </c>
      <c r="C9124" s="1">
        <v>1.35502703E8</v>
      </c>
      <c r="D9124" s="1" t="s">
        <v>14</v>
      </c>
      <c r="E9124" s="1">
        <v>24.0</v>
      </c>
      <c r="F9124" s="1" t="s">
        <v>9134</v>
      </c>
      <c r="G9124" s="1">
        <v>-0.133875191414</v>
      </c>
    </row>
    <row r="9125" ht="15.75" customHeight="1">
      <c r="A9125" s="1" t="str">
        <f t="shared" si="777"/>
        <v>MYB</v>
      </c>
      <c r="B9125" s="1" t="s">
        <v>28</v>
      </c>
      <c r="C9125" s="1">
        <v>1.35502668E8</v>
      </c>
      <c r="D9125" s="1" t="s">
        <v>14</v>
      </c>
      <c r="E9125" s="1">
        <v>23.0</v>
      </c>
      <c r="F9125" s="1" t="s">
        <v>9135</v>
      </c>
      <c r="G9125" s="1">
        <v>1.60684189988</v>
      </c>
    </row>
    <row r="9126" ht="15.75" customHeight="1">
      <c r="A9126" s="1" t="str">
        <f t="shared" si="777"/>
        <v>MYB</v>
      </c>
      <c r="B9126" s="1" t="s">
        <v>28</v>
      </c>
      <c r="C9126" s="1">
        <v>1.35502654E8</v>
      </c>
      <c r="D9126" s="1" t="s">
        <v>14</v>
      </c>
      <c r="E9126" s="1">
        <v>25.0</v>
      </c>
      <c r="F9126" s="1" t="s">
        <v>9136</v>
      </c>
      <c r="G9126" s="1">
        <v>0.325635433082</v>
      </c>
    </row>
    <row r="9127" ht="15.75" customHeight="1">
      <c r="A9127" s="1" t="str">
        <f t="shared" si="777"/>
        <v>MYB</v>
      </c>
      <c r="B9127" s="1" t="s">
        <v>28</v>
      </c>
      <c r="C9127" s="1">
        <v>1.35502665E8</v>
      </c>
      <c r="D9127" s="1" t="s">
        <v>8</v>
      </c>
      <c r="E9127" s="1">
        <v>22.0</v>
      </c>
      <c r="F9127" s="1" t="s">
        <v>9137</v>
      </c>
      <c r="G9127" s="1">
        <v>0.0329049080714</v>
      </c>
    </row>
    <row r="9128" ht="15.75" customHeight="1">
      <c r="A9128" s="1" t="str">
        <f t="shared" si="777"/>
        <v>MYB</v>
      </c>
      <c r="B9128" s="1" t="s">
        <v>28</v>
      </c>
      <c r="C9128" s="1">
        <v>1.35502655E8</v>
      </c>
      <c r="D9128" s="1" t="s">
        <v>8</v>
      </c>
      <c r="E9128" s="1">
        <v>24.0</v>
      </c>
      <c r="F9128" s="1" t="s">
        <v>9138</v>
      </c>
      <c r="G9128" s="1">
        <v>0.130445518247</v>
      </c>
    </row>
    <row r="9129" ht="15.75" customHeight="1">
      <c r="A9129" s="1" t="str">
        <f t="shared" si="777"/>
        <v>MYB</v>
      </c>
      <c r="B9129" s="1" t="s">
        <v>28</v>
      </c>
      <c r="C9129" s="1">
        <v>1.3550264E8</v>
      </c>
      <c r="D9129" s="1" t="s">
        <v>8</v>
      </c>
      <c r="E9129" s="1">
        <v>25.0</v>
      </c>
      <c r="F9129" s="1" t="s">
        <v>9139</v>
      </c>
      <c r="G9129" s="1">
        <v>0.0260524324016</v>
      </c>
    </row>
    <row r="9130" ht="15.75" customHeight="1">
      <c r="A9130" s="1" t="str">
        <f t="shared" si="777"/>
        <v>MYB</v>
      </c>
      <c r="B9130" s="1" t="s">
        <v>28</v>
      </c>
      <c r="C9130" s="1">
        <v>1.35502602E8</v>
      </c>
      <c r="D9130" s="1" t="s">
        <v>8</v>
      </c>
      <c r="E9130" s="1">
        <v>24.0</v>
      </c>
      <c r="F9130" s="1" t="s">
        <v>9140</v>
      </c>
      <c r="G9130" s="1">
        <v>0.958164452823</v>
      </c>
    </row>
    <row r="9131" ht="15.75" customHeight="1">
      <c r="A9131" s="1" t="str">
        <f t="shared" ref="A9131:A9143" si="778">"MYBBP1A"</f>
        <v>MYBBP1A</v>
      </c>
      <c r="B9131" s="1" t="s">
        <v>39</v>
      </c>
      <c r="C9131" s="1">
        <v>4458633.0</v>
      </c>
      <c r="D9131" s="1" t="s">
        <v>8</v>
      </c>
      <c r="E9131" s="1">
        <v>24.0</v>
      </c>
      <c r="F9131" s="1" t="s">
        <v>9141</v>
      </c>
      <c r="G9131" s="1">
        <v>0.17351507546</v>
      </c>
    </row>
    <row r="9132" ht="15.75" customHeight="1">
      <c r="A9132" s="1" t="str">
        <f t="shared" si="778"/>
        <v>MYBBP1A</v>
      </c>
      <c r="B9132" s="1" t="s">
        <v>39</v>
      </c>
      <c r="C9132" s="1">
        <v>4458556.0</v>
      </c>
      <c r="D9132" s="1" t="s">
        <v>8</v>
      </c>
      <c r="E9132" s="1">
        <v>24.0</v>
      </c>
      <c r="F9132" s="1" t="s">
        <v>9142</v>
      </c>
      <c r="G9132" s="1">
        <v>0.0053610582972</v>
      </c>
    </row>
    <row r="9133" ht="15.75" customHeight="1">
      <c r="A9133" s="1" t="str">
        <f t="shared" si="778"/>
        <v>MYBBP1A</v>
      </c>
      <c r="B9133" s="1" t="s">
        <v>39</v>
      </c>
      <c r="C9133" s="1">
        <v>4458409.0</v>
      </c>
      <c r="D9133" s="1" t="s">
        <v>8</v>
      </c>
      <c r="E9133" s="1">
        <v>24.0</v>
      </c>
      <c r="F9133" s="1" t="s">
        <v>9143</v>
      </c>
      <c r="G9133" s="1">
        <v>0.443851153763</v>
      </c>
    </row>
    <row r="9134" ht="15.75" customHeight="1">
      <c r="A9134" s="1" t="str">
        <f t="shared" si="778"/>
        <v>MYBBP1A</v>
      </c>
      <c r="B9134" s="1" t="s">
        <v>39</v>
      </c>
      <c r="C9134" s="1">
        <v>4458914.0</v>
      </c>
      <c r="D9134" s="1" t="s">
        <v>14</v>
      </c>
      <c r="E9134" s="1">
        <v>24.0</v>
      </c>
      <c r="F9134" s="1" t="s">
        <v>9144</v>
      </c>
      <c r="G9134" s="1">
        <v>0.00943605791805</v>
      </c>
    </row>
    <row r="9135" ht="15.75" customHeight="1">
      <c r="A9135" s="1" t="str">
        <f t="shared" si="778"/>
        <v>MYBBP1A</v>
      </c>
      <c r="B9135" s="1" t="s">
        <v>39</v>
      </c>
      <c r="C9135" s="1">
        <v>4458722.0</v>
      </c>
      <c r="D9135" s="1" t="s">
        <v>14</v>
      </c>
      <c r="E9135" s="1">
        <v>23.0</v>
      </c>
      <c r="F9135" s="1" t="s">
        <v>9145</v>
      </c>
      <c r="G9135" s="1">
        <v>1.20538239592</v>
      </c>
    </row>
    <row r="9136" ht="15.75" customHeight="1">
      <c r="A9136" s="1" t="str">
        <f t="shared" si="778"/>
        <v>MYBBP1A</v>
      </c>
      <c r="B9136" s="1" t="s">
        <v>39</v>
      </c>
      <c r="C9136" s="1">
        <v>4458716.0</v>
      </c>
      <c r="D9136" s="1" t="s">
        <v>14</v>
      </c>
      <c r="E9136" s="1">
        <v>22.0</v>
      </c>
      <c r="F9136" s="1" t="s">
        <v>9146</v>
      </c>
      <c r="G9136" s="1">
        <v>-0.007077868287</v>
      </c>
    </row>
    <row r="9137" ht="15.75" customHeight="1">
      <c r="A9137" s="1" t="str">
        <f t="shared" si="778"/>
        <v>MYBBP1A</v>
      </c>
      <c r="B9137" s="1" t="s">
        <v>39</v>
      </c>
      <c r="C9137" s="1">
        <v>4458711.0</v>
      </c>
      <c r="D9137" s="1" t="s">
        <v>14</v>
      </c>
      <c r="E9137" s="1">
        <v>23.0</v>
      </c>
      <c r="F9137" s="1" t="s">
        <v>9147</v>
      </c>
      <c r="G9137" s="1">
        <v>0.236978685094</v>
      </c>
    </row>
    <row r="9138" ht="15.75" customHeight="1">
      <c r="A9138" s="1" t="str">
        <f t="shared" si="778"/>
        <v>MYBBP1A</v>
      </c>
      <c r="B9138" s="1" t="s">
        <v>39</v>
      </c>
      <c r="C9138" s="1">
        <v>4458676.0</v>
      </c>
      <c r="D9138" s="1" t="s">
        <v>14</v>
      </c>
      <c r="E9138" s="1">
        <v>24.0</v>
      </c>
      <c r="F9138" s="1" t="s">
        <v>9148</v>
      </c>
      <c r="G9138" s="1">
        <v>-0.013459958281</v>
      </c>
    </row>
    <row r="9139" ht="15.75" customHeight="1">
      <c r="A9139" s="1" t="str">
        <f t="shared" si="778"/>
        <v>MYBBP1A</v>
      </c>
      <c r="B9139" s="1" t="s">
        <v>39</v>
      </c>
      <c r="C9139" s="1">
        <v>4458952.0</v>
      </c>
      <c r="D9139" s="1" t="s">
        <v>8</v>
      </c>
      <c r="E9139" s="1">
        <v>23.0</v>
      </c>
      <c r="F9139" s="1" t="s">
        <v>9149</v>
      </c>
      <c r="G9139" s="1">
        <v>0.0159497649509</v>
      </c>
    </row>
    <row r="9140" ht="15.75" customHeight="1">
      <c r="A9140" s="1" t="str">
        <f t="shared" si="778"/>
        <v>MYBBP1A</v>
      </c>
      <c r="B9140" s="1" t="s">
        <v>39</v>
      </c>
      <c r="C9140" s="1">
        <v>4458813.0</v>
      </c>
      <c r="D9140" s="1" t="s">
        <v>8</v>
      </c>
      <c r="E9140" s="1">
        <v>23.0</v>
      </c>
      <c r="F9140" s="1" t="s">
        <v>9150</v>
      </c>
      <c r="G9140" s="1">
        <v>0.214449038465</v>
      </c>
    </row>
    <row r="9141" ht="15.75" customHeight="1">
      <c r="A9141" s="1" t="str">
        <f t="shared" si="778"/>
        <v>MYBBP1A</v>
      </c>
      <c r="B9141" s="1" t="s">
        <v>39</v>
      </c>
      <c r="C9141" s="1">
        <v>4458672.0</v>
      </c>
      <c r="D9141" s="1" t="s">
        <v>8</v>
      </c>
      <c r="E9141" s="1">
        <v>23.0</v>
      </c>
      <c r="F9141" s="1" t="s">
        <v>9151</v>
      </c>
      <c r="G9141" s="1">
        <v>0.0485323705211</v>
      </c>
    </row>
    <row r="9142" ht="15.75" customHeight="1">
      <c r="A9142" s="1" t="str">
        <f t="shared" si="778"/>
        <v>MYBBP1A</v>
      </c>
      <c r="B9142" s="1" t="s">
        <v>39</v>
      </c>
      <c r="C9142" s="1">
        <v>4458660.0</v>
      </c>
      <c r="D9142" s="1" t="s">
        <v>8</v>
      </c>
      <c r="E9142" s="1">
        <v>24.0</v>
      </c>
      <c r="F9142" s="1" t="s">
        <v>9152</v>
      </c>
      <c r="G9142" s="1">
        <v>1.35076645031</v>
      </c>
    </row>
    <row r="9143" ht="15.75" customHeight="1">
      <c r="A9143" s="1" t="str">
        <f t="shared" si="778"/>
        <v>MYBBP1A</v>
      </c>
      <c r="B9143" s="1" t="s">
        <v>39</v>
      </c>
      <c r="C9143" s="1">
        <v>4458456.0</v>
      </c>
      <c r="D9143" s="1" t="s">
        <v>8</v>
      </c>
      <c r="E9143" s="1">
        <v>23.0</v>
      </c>
      <c r="F9143" s="1" t="s">
        <v>9153</v>
      </c>
      <c r="G9143" s="1">
        <v>0.031945015137</v>
      </c>
    </row>
    <row r="9144" ht="15.75" customHeight="1">
      <c r="A9144" s="1" t="str">
        <f t="shared" ref="A9144:A9153" si="779">"MYBL2"</f>
        <v>MYBL2</v>
      </c>
      <c r="B9144" s="1" t="s">
        <v>145</v>
      </c>
      <c r="C9144" s="1">
        <v>4.2295785E7</v>
      </c>
      <c r="D9144" s="1" t="s">
        <v>8</v>
      </c>
      <c r="E9144" s="1">
        <v>23.0</v>
      </c>
      <c r="F9144" s="1" t="s">
        <v>9154</v>
      </c>
      <c r="G9144" s="1">
        <v>0.514181692944</v>
      </c>
    </row>
    <row r="9145" ht="15.75" customHeight="1">
      <c r="A9145" s="1" t="str">
        <f t="shared" si="779"/>
        <v>MYBL2</v>
      </c>
      <c r="B9145" s="1" t="s">
        <v>145</v>
      </c>
      <c r="C9145" s="1">
        <v>4.2296079E7</v>
      </c>
      <c r="D9145" s="1" t="s">
        <v>14</v>
      </c>
      <c r="E9145" s="1">
        <v>24.0</v>
      </c>
      <c r="F9145" s="1" t="s">
        <v>9155</v>
      </c>
      <c r="G9145" s="1">
        <v>0.124969471139</v>
      </c>
    </row>
    <row r="9146" ht="15.75" customHeight="1">
      <c r="A9146" s="1" t="str">
        <f t="shared" si="779"/>
        <v>MYBL2</v>
      </c>
      <c r="B9146" s="1" t="s">
        <v>145</v>
      </c>
      <c r="C9146" s="1">
        <v>4.2295961E7</v>
      </c>
      <c r="D9146" s="1" t="s">
        <v>14</v>
      </c>
      <c r="E9146" s="1">
        <v>23.0</v>
      </c>
      <c r="F9146" s="1" t="s">
        <v>9156</v>
      </c>
      <c r="G9146" s="1">
        <v>1.23716543205</v>
      </c>
    </row>
    <row r="9147" ht="15.75" customHeight="1">
      <c r="A9147" s="1" t="str">
        <f t="shared" si="779"/>
        <v>MYBL2</v>
      </c>
      <c r="B9147" s="1" t="s">
        <v>145</v>
      </c>
      <c r="C9147" s="1">
        <v>4.2295999E7</v>
      </c>
      <c r="D9147" s="1" t="s">
        <v>8</v>
      </c>
      <c r="E9147" s="1">
        <v>24.0</v>
      </c>
      <c r="F9147" s="1" t="s">
        <v>9157</v>
      </c>
      <c r="G9147" s="1">
        <v>0.0428284858633</v>
      </c>
    </row>
    <row r="9148" ht="15.75" customHeight="1">
      <c r="A9148" s="1" t="str">
        <f t="shared" si="779"/>
        <v>MYBL2</v>
      </c>
      <c r="B9148" s="1" t="s">
        <v>145</v>
      </c>
      <c r="C9148" s="1">
        <v>4.2295783E7</v>
      </c>
      <c r="D9148" s="1" t="s">
        <v>14</v>
      </c>
      <c r="E9148" s="1">
        <v>24.0</v>
      </c>
      <c r="F9148" s="1" t="s">
        <v>9158</v>
      </c>
      <c r="G9148" s="1">
        <v>0.809807307888</v>
      </c>
    </row>
    <row r="9149" ht="15.75" customHeight="1">
      <c r="A9149" s="1" t="str">
        <f t="shared" si="779"/>
        <v>MYBL2</v>
      </c>
      <c r="B9149" s="1" t="s">
        <v>145</v>
      </c>
      <c r="C9149" s="1">
        <v>4.2295775E7</v>
      </c>
      <c r="D9149" s="1" t="s">
        <v>14</v>
      </c>
      <c r="E9149" s="1">
        <v>23.0</v>
      </c>
      <c r="F9149" s="1" t="s">
        <v>9159</v>
      </c>
      <c r="G9149" s="1">
        <v>0.953027260064</v>
      </c>
    </row>
    <row r="9150" ht="15.75" customHeight="1">
      <c r="A9150" s="1" t="str">
        <f t="shared" si="779"/>
        <v>MYBL2</v>
      </c>
      <c r="B9150" s="1" t="s">
        <v>145</v>
      </c>
      <c r="C9150" s="1">
        <v>4.2295873E7</v>
      </c>
      <c r="D9150" s="1" t="s">
        <v>8</v>
      </c>
      <c r="E9150" s="1">
        <v>23.0</v>
      </c>
      <c r="F9150" s="1" t="s">
        <v>9160</v>
      </c>
      <c r="G9150" s="1">
        <v>0.0142260918711</v>
      </c>
    </row>
    <row r="9151" ht="15.75" customHeight="1">
      <c r="A9151" s="1" t="str">
        <f t="shared" si="779"/>
        <v>MYBL2</v>
      </c>
      <c r="B9151" s="1" t="s">
        <v>145</v>
      </c>
      <c r="C9151" s="1">
        <v>4.2295833E7</v>
      </c>
      <c r="D9151" s="1" t="s">
        <v>8</v>
      </c>
      <c r="E9151" s="1">
        <v>24.0</v>
      </c>
      <c r="F9151" s="1" t="s">
        <v>9161</v>
      </c>
      <c r="G9151" s="1">
        <v>0.632119030591</v>
      </c>
    </row>
    <row r="9152" ht="15.75" customHeight="1">
      <c r="A9152" s="1" t="str">
        <f t="shared" si="779"/>
        <v>MYBL2</v>
      </c>
      <c r="B9152" s="1" t="s">
        <v>145</v>
      </c>
      <c r="C9152" s="1">
        <v>4.2295913E7</v>
      </c>
      <c r="D9152" s="1" t="s">
        <v>14</v>
      </c>
      <c r="E9152" s="1">
        <v>24.0</v>
      </c>
      <c r="F9152" s="1" t="s">
        <v>9162</v>
      </c>
      <c r="G9152" s="1">
        <v>0.636663473496</v>
      </c>
    </row>
    <row r="9153" ht="15.75" customHeight="1">
      <c r="A9153" s="1" t="str">
        <f t="shared" si="779"/>
        <v>MYBL2</v>
      </c>
      <c r="B9153" s="1" t="s">
        <v>145</v>
      </c>
      <c r="C9153" s="1">
        <v>4.2295943E7</v>
      </c>
      <c r="D9153" s="1" t="s">
        <v>14</v>
      </c>
      <c r="E9153" s="1">
        <v>24.0</v>
      </c>
      <c r="F9153" s="1" t="s">
        <v>9163</v>
      </c>
      <c r="G9153" s="1">
        <v>0.721584189727</v>
      </c>
    </row>
    <row r="9154" ht="15.75" customHeight="1">
      <c r="A9154" s="1" t="str">
        <f t="shared" ref="A9154:A9163" si="780">"MYEOV2"</f>
        <v>MYEOV2</v>
      </c>
      <c r="B9154" s="1" t="s">
        <v>256</v>
      </c>
      <c r="C9154" s="1">
        <v>2.410755E8</v>
      </c>
      <c r="D9154" s="1" t="s">
        <v>14</v>
      </c>
      <c r="E9154" s="1">
        <v>24.0</v>
      </c>
      <c r="F9154" s="1" t="s">
        <v>9164</v>
      </c>
      <c r="G9154" s="1">
        <v>1.37978626957</v>
      </c>
    </row>
    <row r="9155" ht="15.75" customHeight="1">
      <c r="A9155" s="1" t="str">
        <f t="shared" si="780"/>
        <v>MYEOV2</v>
      </c>
      <c r="B9155" s="1" t="s">
        <v>256</v>
      </c>
      <c r="C9155" s="1">
        <v>2.41075694E8</v>
      </c>
      <c r="D9155" s="1" t="s">
        <v>14</v>
      </c>
      <c r="E9155" s="1">
        <v>23.0</v>
      </c>
      <c r="F9155" s="1" t="s">
        <v>9165</v>
      </c>
      <c r="G9155" s="1">
        <v>0.503487935267</v>
      </c>
    </row>
    <row r="9156" ht="15.75" customHeight="1">
      <c r="A9156" s="1" t="str">
        <f t="shared" si="780"/>
        <v>MYEOV2</v>
      </c>
      <c r="B9156" s="1" t="s">
        <v>256</v>
      </c>
      <c r="C9156" s="1">
        <v>2.41075506E8</v>
      </c>
      <c r="D9156" s="1" t="s">
        <v>14</v>
      </c>
      <c r="E9156" s="1">
        <v>24.0</v>
      </c>
      <c r="F9156" s="1" t="s">
        <v>9166</v>
      </c>
      <c r="G9156" s="1">
        <v>-0.125247614585</v>
      </c>
    </row>
    <row r="9157" ht="15.75" customHeight="1">
      <c r="A9157" s="1" t="str">
        <f t="shared" si="780"/>
        <v>MYEOV2</v>
      </c>
      <c r="B9157" s="1" t="s">
        <v>256</v>
      </c>
      <c r="C9157" s="1">
        <v>2.41075495E8</v>
      </c>
      <c r="D9157" s="1" t="s">
        <v>8</v>
      </c>
      <c r="E9157" s="1">
        <v>24.0</v>
      </c>
      <c r="F9157" s="1" t="s">
        <v>9167</v>
      </c>
      <c r="G9157" s="1">
        <v>0.625352367868</v>
      </c>
    </row>
    <row r="9158" ht="15.75" customHeight="1">
      <c r="A9158" s="1" t="str">
        <f t="shared" si="780"/>
        <v>MYEOV2</v>
      </c>
      <c r="B9158" s="1" t="s">
        <v>256</v>
      </c>
      <c r="C9158" s="1">
        <v>2.41075441E8</v>
      </c>
      <c r="D9158" s="1" t="s">
        <v>8</v>
      </c>
      <c r="E9158" s="1">
        <v>24.0</v>
      </c>
      <c r="F9158" s="1" t="s">
        <v>9168</v>
      </c>
      <c r="G9158" s="1">
        <v>0.244274506241</v>
      </c>
    </row>
    <row r="9159" ht="15.75" customHeight="1">
      <c r="A9159" s="1" t="str">
        <f t="shared" si="780"/>
        <v>MYEOV2</v>
      </c>
      <c r="B9159" s="1" t="s">
        <v>256</v>
      </c>
      <c r="C9159" s="1">
        <v>2.4107566E8</v>
      </c>
      <c r="D9159" s="1" t="s">
        <v>8</v>
      </c>
      <c r="E9159" s="1">
        <v>23.0</v>
      </c>
      <c r="F9159" s="1" t="s">
        <v>9169</v>
      </c>
      <c r="G9159" s="1">
        <v>0.757540030836</v>
      </c>
    </row>
    <row r="9160" ht="15.75" customHeight="1">
      <c r="A9160" s="1" t="str">
        <f t="shared" si="780"/>
        <v>MYEOV2</v>
      </c>
      <c r="B9160" s="1" t="s">
        <v>256</v>
      </c>
      <c r="C9160" s="1">
        <v>2.41075666E8</v>
      </c>
      <c r="D9160" s="1" t="s">
        <v>8</v>
      </c>
      <c r="E9160" s="1">
        <v>24.0</v>
      </c>
      <c r="F9160" s="1" t="s">
        <v>9170</v>
      </c>
      <c r="G9160" s="1">
        <v>0.662504893166</v>
      </c>
    </row>
    <row r="9161" ht="15.75" customHeight="1">
      <c r="A9161" s="1" t="str">
        <f t="shared" si="780"/>
        <v>MYEOV2</v>
      </c>
      <c r="B9161" s="1" t="s">
        <v>256</v>
      </c>
      <c r="C9161" s="1">
        <v>2.41075685E8</v>
      </c>
      <c r="D9161" s="1" t="s">
        <v>8</v>
      </c>
      <c r="E9161" s="1">
        <v>24.0</v>
      </c>
      <c r="F9161" s="1" t="s">
        <v>9171</v>
      </c>
      <c r="G9161" s="1">
        <v>0.625582573574</v>
      </c>
    </row>
    <row r="9162" ht="15.75" customHeight="1">
      <c r="A9162" s="1" t="str">
        <f t="shared" si="780"/>
        <v>MYEOV2</v>
      </c>
      <c r="B9162" s="1" t="s">
        <v>256</v>
      </c>
      <c r="C9162" s="1">
        <v>2.41075446E8</v>
      </c>
      <c r="D9162" s="1" t="s">
        <v>14</v>
      </c>
      <c r="E9162" s="1">
        <v>22.0</v>
      </c>
      <c r="F9162" s="1" t="s">
        <v>9172</v>
      </c>
      <c r="G9162" s="1">
        <v>-0.0128034108282</v>
      </c>
    </row>
    <row r="9163" ht="15.75" customHeight="1">
      <c r="A9163" s="1" t="str">
        <f t="shared" si="780"/>
        <v>MYEOV2</v>
      </c>
      <c r="B9163" s="1" t="s">
        <v>256</v>
      </c>
      <c r="C9163" s="1">
        <v>2.41075629E8</v>
      </c>
      <c r="D9163" s="1" t="s">
        <v>8</v>
      </c>
      <c r="E9163" s="1">
        <v>24.0</v>
      </c>
      <c r="F9163" s="1" t="s">
        <v>9173</v>
      </c>
      <c r="G9163" s="1">
        <v>0.862673699595</v>
      </c>
    </row>
    <row r="9164" ht="15.75" customHeight="1">
      <c r="A9164" s="1" t="str">
        <f t="shared" ref="A9164:A9173" si="781">"MYSM1"</f>
        <v>MYSM1</v>
      </c>
      <c r="B9164" s="1" t="s">
        <v>108</v>
      </c>
      <c r="C9164" s="1">
        <v>5.916554E7</v>
      </c>
      <c r="D9164" s="1" t="s">
        <v>8</v>
      </c>
      <c r="E9164" s="1">
        <v>24.0</v>
      </c>
      <c r="F9164" s="1" t="s">
        <v>9174</v>
      </c>
      <c r="G9164" s="1">
        <v>0.14810716493</v>
      </c>
    </row>
    <row r="9165" ht="15.75" customHeight="1">
      <c r="A9165" s="1" t="str">
        <f t="shared" si="781"/>
        <v>MYSM1</v>
      </c>
      <c r="B9165" s="1" t="s">
        <v>108</v>
      </c>
      <c r="C9165" s="1">
        <v>5.9165759E7</v>
      </c>
      <c r="D9165" s="1" t="s">
        <v>8</v>
      </c>
      <c r="E9165" s="1">
        <v>21.0</v>
      </c>
      <c r="F9165" s="1" t="s">
        <v>9175</v>
      </c>
      <c r="G9165" s="1">
        <v>0.0509725588079</v>
      </c>
    </row>
    <row r="9166" ht="15.75" customHeight="1">
      <c r="A9166" s="1" t="str">
        <f t="shared" si="781"/>
        <v>MYSM1</v>
      </c>
      <c r="B9166" s="1" t="s">
        <v>108</v>
      </c>
      <c r="C9166" s="1">
        <v>5.9165809E7</v>
      </c>
      <c r="D9166" s="1" t="s">
        <v>14</v>
      </c>
      <c r="E9166" s="1">
        <v>23.0</v>
      </c>
      <c r="F9166" s="1" t="s">
        <v>9176</v>
      </c>
      <c r="G9166" s="1">
        <v>0.39863524346</v>
      </c>
    </row>
    <row r="9167" ht="15.75" customHeight="1">
      <c r="A9167" s="1" t="str">
        <f t="shared" si="781"/>
        <v>MYSM1</v>
      </c>
      <c r="B9167" s="1" t="s">
        <v>108</v>
      </c>
      <c r="C9167" s="1">
        <v>5.916572E7</v>
      </c>
      <c r="D9167" s="1" t="s">
        <v>8</v>
      </c>
      <c r="E9167" s="1">
        <v>23.0</v>
      </c>
      <c r="F9167" s="1" t="s">
        <v>9177</v>
      </c>
      <c r="G9167" s="1">
        <v>0.732006451458</v>
      </c>
    </row>
    <row r="9168" ht="15.75" customHeight="1">
      <c r="A9168" s="1" t="str">
        <f t="shared" si="781"/>
        <v>MYSM1</v>
      </c>
      <c r="B9168" s="1" t="s">
        <v>108</v>
      </c>
      <c r="C9168" s="1">
        <v>5.9165688E7</v>
      </c>
      <c r="D9168" s="1" t="s">
        <v>8</v>
      </c>
      <c r="E9168" s="1">
        <v>21.0</v>
      </c>
      <c r="F9168" s="1" t="s">
        <v>9178</v>
      </c>
      <c r="G9168" s="1">
        <v>1.4336206174</v>
      </c>
    </row>
    <row r="9169" ht="15.75" customHeight="1">
      <c r="A9169" s="1" t="str">
        <f t="shared" si="781"/>
        <v>MYSM1</v>
      </c>
      <c r="B9169" s="1" t="s">
        <v>108</v>
      </c>
      <c r="C9169" s="1">
        <v>5.9165638E7</v>
      </c>
      <c r="D9169" s="1" t="s">
        <v>8</v>
      </c>
      <c r="E9169" s="1">
        <v>24.0</v>
      </c>
      <c r="F9169" s="1" t="s">
        <v>9179</v>
      </c>
      <c r="G9169" s="1">
        <v>0.834372931144</v>
      </c>
    </row>
    <row r="9170" ht="15.75" customHeight="1">
      <c r="A9170" s="1" t="str">
        <f t="shared" si="781"/>
        <v>MYSM1</v>
      </c>
      <c r="B9170" s="1" t="s">
        <v>108</v>
      </c>
      <c r="C9170" s="1">
        <v>5.9165776E7</v>
      </c>
      <c r="D9170" s="1" t="s">
        <v>14</v>
      </c>
      <c r="E9170" s="1">
        <v>23.0</v>
      </c>
      <c r="F9170" s="1" t="s">
        <v>9180</v>
      </c>
      <c r="G9170" s="1">
        <v>0.652295671616</v>
      </c>
    </row>
    <row r="9171" ht="15.75" customHeight="1">
      <c r="A9171" s="1" t="str">
        <f t="shared" si="781"/>
        <v>MYSM1</v>
      </c>
      <c r="B9171" s="1" t="s">
        <v>108</v>
      </c>
      <c r="C9171" s="1">
        <v>5.9165628E7</v>
      </c>
      <c r="D9171" s="1" t="s">
        <v>8</v>
      </c>
      <c r="E9171" s="1">
        <v>24.0</v>
      </c>
      <c r="F9171" s="1" t="s">
        <v>9181</v>
      </c>
      <c r="G9171" s="1">
        <v>0.433782127674</v>
      </c>
    </row>
    <row r="9172" ht="15.75" customHeight="1">
      <c r="A9172" s="1" t="str">
        <f t="shared" si="781"/>
        <v>MYSM1</v>
      </c>
      <c r="B9172" s="1" t="s">
        <v>108</v>
      </c>
      <c r="C9172" s="1">
        <v>5.9165804E7</v>
      </c>
      <c r="D9172" s="1" t="s">
        <v>14</v>
      </c>
      <c r="E9172" s="1">
        <v>24.0</v>
      </c>
      <c r="F9172" s="1" t="s">
        <v>9182</v>
      </c>
      <c r="G9172" s="1">
        <v>0.338945207601</v>
      </c>
    </row>
    <row r="9173" ht="15.75" customHeight="1">
      <c r="A9173" s="1" t="str">
        <f t="shared" si="781"/>
        <v>MYSM1</v>
      </c>
      <c r="B9173" s="1" t="s">
        <v>108</v>
      </c>
      <c r="C9173" s="1">
        <v>5.9165736E7</v>
      </c>
      <c r="D9173" s="1" t="s">
        <v>8</v>
      </c>
      <c r="E9173" s="1">
        <v>24.0</v>
      </c>
      <c r="F9173" s="1" t="s">
        <v>9183</v>
      </c>
      <c r="G9173" s="1">
        <v>0.631610363527</v>
      </c>
    </row>
    <row r="9174" ht="15.75" customHeight="1">
      <c r="A9174" s="1" t="str">
        <f t="shared" ref="A9174:A9183" si="782">"MZT1"</f>
        <v>MZT1</v>
      </c>
      <c r="B9174" s="1" t="s">
        <v>76</v>
      </c>
      <c r="C9174" s="1">
        <v>7.3301789E7</v>
      </c>
      <c r="D9174" s="1" t="s">
        <v>8</v>
      </c>
      <c r="E9174" s="1">
        <v>24.0</v>
      </c>
      <c r="F9174" s="1" t="s">
        <v>9184</v>
      </c>
      <c r="G9174" s="1">
        <v>1.24899859515</v>
      </c>
    </row>
    <row r="9175" ht="15.75" customHeight="1">
      <c r="A9175" s="1" t="str">
        <f t="shared" si="782"/>
        <v>MZT1</v>
      </c>
      <c r="B9175" s="1" t="s">
        <v>76</v>
      </c>
      <c r="C9175" s="1">
        <v>7.3301784E7</v>
      </c>
      <c r="D9175" s="1" t="s">
        <v>14</v>
      </c>
      <c r="E9175" s="1">
        <v>24.0</v>
      </c>
      <c r="F9175" s="1" t="s">
        <v>9185</v>
      </c>
      <c r="G9175" s="1">
        <v>1.16574351494</v>
      </c>
    </row>
    <row r="9176" ht="15.75" customHeight="1">
      <c r="A9176" s="1" t="str">
        <f t="shared" si="782"/>
        <v>MZT1</v>
      </c>
      <c r="B9176" s="1" t="s">
        <v>76</v>
      </c>
      <c r="C9176" s="1">
        <v>7.3301775E7</v>
      </c>
      <c r="D9176" s="1" t="s">
        <v>8</v>
      </c>
      <c r="E9176" s="1">
        <v>24.0</v>
      </c>
      <c r="F9176" s="1" t="s">
        <v>9186</v>
      </c>
      <c r="G9176" s="1">
        <v>0.441175195789</v>
      </c>
    </row>
    <row r="9177" ht="15.75" customHeight="1">
      <c r="A9177" s="1" t="str">
        <f t="shared" si="782"/>
        <v>MZT1</v>
      </c>
      <c r="B9177" s="1" t="s">
        <v>76</v>
      </c>
      <c r="C9177" s="1">
        <v>7.3301709E7</v>
      </c>
      <c r="D9177" s="1" t="s">
        <v>8</v>
      </c>
      <c r="E9177" s="1">
        <v>24.0</v>
      </c>
      <c r="F9177" s="1" t="s">
        <v>9187</v>
      </c>
      <c r="G9177" s="1">
        <v>0.58525788991</v>
      </c>
    </row>
    <row r="9178" ht="15.75" customHeight="1">
      <c r="A9178" s="1" t="str">
        <f t="shared" si="782"/>
        <v>MZT1</v>
      </c>
      <c r="B9178" s="1" t="s">
        <v>76</v>
      </c>
      <c r="C9178" s="1">
        <v>7.3301674E7</v>
      </c>
      <c r="D9178" s="1" t="s">
        <v>8</v>
      </c>
      <c r="E9178" s="1">
        <v>24.0</v>
      </c>
      <c r="F9178" s="1" t="s">
        <v>9188</v>
      </c>
      <c r="G9178" s="1">
        <v>0.259284608491</v>
      </c>
    </row>
    <row r="9179" ht="15.75" customHeight="1">
      <c r="A9179" s="1" t="str">
        <f t="shared" si="782"/>
        <v>MZT1</v>
      </c>
      <c r="B9179" s="1" t="s">
        <v>76</v>
      </c>
      <c r="C9179" s="1">
        <v>7.3301562E7</v>
      </c>
      <c r="D9179" s="1" t="s">
        <v>14</v>
      </c>
      <c r="E9179" s="1">
        <v>24.0</v>
      </c>
      <c r="F9179" s="1" t="s">
        <v>9189</v>
      </c>
      <c r="G9179" s="1">
        <v>0.091095299833</v>
      </c>
    </row>
    <row r="9180" ht="15.75" customHeight="1">
      <c r="A9180" s="1" t="str">
        <f t="shared" si="782"/>
        <v>MZT1</v>
      </c>
      <c r="B9180" s="1" t="s">
        <v>76</v>
      </c>
      <c r="C9180" s="1">
        <v>7.3301669E7</v>
      </c>
      <c r="D9180" s="1" t="s">
        <v>14</v>
      </c>
      <c r="E9180" s="1">
        <v>24.0</v>
      </c>
      <c r="F9180" s="1" t="s">
        <v>9190</v>
      </c>
      <c r="G9180" s="1">
        <v>0.0502888751836</v>
      </c>
    </row>
    <row r="9181" ht="15.75" customHeight="1">
      <c r="A9181" s="1" t="str">
        <f t="shared" si="782"/>
        <v>MZT1</v>
      </c>
      <c r="B9181" s="1" t="s">
        <v>76</v>
      </c>
      <c r="C9181" s="1">
        <v>7.3301702E7</v>
      </c>
      <c r="D9181" s="1" t="s">
        <v>14</v>
      </c>
      <c r="E9181" s="1">
        <v>22.0</v>
      </c>
      <c r="F9181" s="1" t="s">
        <v>9191</v>
      </c>
      <c r="G9181" s="1">
        <v>0.0241899635498</v>
      </c>
    </row>
    <row r="9182" ht="15.75" customHeight="1">
      <c r="A9182" s="1" t="str">
        <f t="shared" si="782"/>
        <v>MZT1</v>
      </c>
      <c r="B9182" s="1" t="s">
        <v>76</v>
      </c>
      <c r="C9182" s="1">
        <v>7.33018E7</v>
      </c>
      <c r="D9182" s="1" t="s">
        <v>8</v>
      </c>
      <c r="E9182" s="1">
        <v>23.0</v>
      </c>
      <c r="F9182" s="1" t="s">
        <v>9192</v>
      </c>
      <c r="G9182" s="1">
        <v>0.49582895069</v>
      </c>
    </row>
    <row r="9183" ht="15.75" customHeight="1">
      <c r="A9183" s="1" t="str">
        <f t="shared" si="782"/>
        <v>MZT1</v>
      </c>
      <c r="B9183" s="1" t="s">
        <v>76</v>
      </c>
      <c r="C9183" s="1">
        <v>7.3301747E7</v>
      </c>
      <c r="D9183" s="1" t="s">
        <v>14</v>
      </c>
      <c r="E9183" s="1">
        <v>23.0</v>
      </c>
      <c r="F9183" s="1" t="s">
        <v>9193</v>
      </c>
      <c r="G9183" s="1">
        <v>0.129891660747</v>
      </c>
    </row>
    <row r="9184" ht="15.75" customHeight="1">
      <c r="A9184" s="1" t="str">
        <f t="shared" ref="A9184:A9193" si="783">"NAA25"</f>
        <v>NAA25</v>
      </c>
      <c r="B9184" s="1" t="s">
        <v>379</v>
      </c>
      <c r="C9184" s="1">
        <v>1.12546549E8</v>
      </c>
      <c r="D9184" s="1" t="s">
        <v>14</v>
      </c>
      <c r="E9184" s="1">
        <v>23.0</v>
      </c>
      <c r="F9184" s="1" t="s">
        <v>9194</v>
      </c>
      <c r="G9184" s="1">
        <v>1.18150431984</v>
      </c>
    </row>
    <row r="9185" ht="15.75" customHeight="1">
      <c r="A9185" s="1" t="str">
        <f t="shared" si="783"/>
        <v>NAA25</v>
      </c>
      <c r="B9185" s="1" t="s">
        <v>379</v>
      </c>
      <c r="C9185" s="1">
        <v>1.12546772E8</v>
      </c>
      <c r="D9185" s="1" t="s">
        <v>14</v>
      </c>
      <c r="E9185" s="1">
        <v>24.0</v>
      </c>
      <c r="F9185" s="1" t="s">
        <v>9195</v>
      </c>
      <c r="G9185" s="1">
        <v>-0.0109656256452</v>
      </c>
    </row>
    <row r="9186" ht="15.75" customHeight="1">
      <c r="A9186" s="1" t="str">
        <f t="shared" si="783"/>
        <v>NAA25</v>
      </c>
      <c r="B9186" s="1" t="s">
        <v>379</v>
      </c>
      <c r="C9186" s="1">
        <v>1.12546552E8</v>
      </c>
      <c r="D9186" s="1" t="s">
        <v>8</v>
      </c>
      <c r="E9186" s="1">
        <v>23.0</v>
      </c>
      <c r="F9186" s="1" t="s">
        <v>9196</v>
      </c>
      <c r="G9186" s="1">
        <v>1.2957891327</v>
      </c>
    </row>
    <row r="9187" ht="15.75" customHeight="1">
      <c r="A9187" s="1" t="str">
        <f t="shared" si="783"/>
        <v>NAA25</v>
      </c>
      <c r="B9187" s="1" t="s">
        <v>379</v>
      </c>
      <c r="C9187" s="1">
        <v>1.12546564E8</v>
      </c>
      <c r="D9187" s="1" t="s">
        <v>8</v>
      </c>
      <c r="E9187" s="1">
        <v>23.0</v>
      </c>
      <c r="F9187" s="1" t="s">
        <v>9197</v>
      </c>
      <c r="G9187" s="1">
        <v>0.0644654310743</v>
      </c>
    </row>
    <row r="9188" ht="15.75" customHeight="1">
      <c r="A9188" s="1" t="str">
        <f t="shared" si="783"/>
        <v>NAA25</v>
      </c>
      <c r="B9188" s="1" t="s">
        <v>379</v>
      </c>
      <c r="C9188" s="1">
        <v>1.12546573E8</v>
      </c>
      <c r="D9188" s="1" t="s">
        <v>8</v>
      </c>
      <c r="E9188" s="1">
        <v>22.0</v>
      </c>
      <c r="F9188" s="1" t="s">
        <v>9198</v>
      </c>
      <c r="G9188" s="1">
        <v>0.0426776361252</v>
      </c>
    </row>
    <row r="9189" ht="15.75" customHeight="1">
      <c r="A9189" s="1" t="str">
        <f t="shared" si="783"/>
        <v>NAA25</v>
      </c>
      <c r="B9189" s="1" t="s">
        <v>379</v>
      </c>
      <c r="C9189" s="1">
        <v>1.12546621E8</v>
      </c>
      <c r="D9189" s="1" t="s">
        <v>8</v>
      </c>
      <c r="E9189" s="1">
        <v>24.0</v>
      </c>
      <c r="F9189" s="1" t="s">
        <v>9199</v>
      </c>
      <c r="G9189" s="1">
        <v>0.187222490344</v>
      </c>
    </row>
    <row r="9190" ht="15.75" customHeight="1">
      <c r="A9190" s="1" t="str">
        <f t="shared" si="783"/>
        <v>NAA25</v>
      </c>
      <c r="B9190" s="1" t="s">
        <v>379</v>
      </c>
      <c r="C9190" s="1">
        <v>1.12546631E8</v>
      </c>
      <c r="D9190" s="1" t="s">
        <v>14</v>
      </c>
      <c r="E9190" s="1">
        <v>24.0</v>
      </c>
      <c r="F9190" s="1" t="s">
        <v>9200</v>
      </c>
      <c r="G9190" s="1">
        <v>0.522706547461</v>
      </c>
    </row>
    <row r="9191" ht="15.75" customHeight="1">
      <c r="A9191" s="1" t="str">
        <f t="shared" si="783"/>
        <v>NAA25</v>
      </c>
      <c r="B9191" s="1" t="s">
        <v>379</v>
      </c>
      <c r="C9191" s="1">
        <v>1.12546625E8</v>
      </c>
      <c r="D9191" s="1" t="s">
        <v>14</v>
      </c>
      <c r="E9191" s="1">
        <v>24.0</v>
      </c>
      <c r="F9191" s="1" t="s">
        <v>9201</v>
      </c>
      <c r="G9191" s="1">
        <v>0.0531488983996</v>
      </c>
    </row>
    <row r="9192" ht="15.75" customHeight="1">
      <c r="A9192" s="1" t="str">
        <f t="shared" si="783"/>
        <v>NAA25</v>
      </c>
      <c r="B9192" s="1" t="s">
        <v>379</v>
      </c>
      <c r="C9192" s="1">
        <v>1.12546538E8</v>
      </c>
      <c r="D9192" s="1" t="s">
        <v>8</v>
      </c>
      <c r="E9192" s="1">
        <v>21.0</v>
      </c>
      <c r="F9192" s="1" t="s">
        <v>9202</v>
      </c>
      <c r="G9192" s="1">
        <v>0.470999114611</v>
      </c>
    </row>
    <row r="9193" ht="15.75" customHeight="1">
      <c r="A9193" s="1" t="str">
        <f t="shared" si="783"/>
        <v>NAA25</v>
      </c>
      <c r="B9193" s="1" t="s">
        <v>379</v>
      </c>
      <c r="C9193" s="1">
        <v>1.12546643E8</v>
      </c>
      <c r="D9193" s="1" t="s">
        <v>8</v>
      </c>
      <c r="E9193" s="1">
        <v>21.0</v>
      </c>
      <c r="F9193" s="1" t="s">
        <v>9203</v>
      </c>
      <c r="G9193" s="1">
        <v>0.00133862028519</v>
      </c>
    </row>
    <row r="9194" ht="15.75" customHeight="1">
      <c r="A9194" s="1" t="str">
        <f t="shared" ref="A9194:A9203" si="784">"NAA38"</f>
        <v>NAA38</v>
      </c>
      <c r="B9194" s="1" t="s">
        <v>715</v>
      </c>
      <c r="C9194" s="1">
        <v>1.17824326E8</v>
      </c>
      <c r="D9194" s="1" t="s">
        <v>8</v>
      </c>
      <c r="E9194" s="1">
        <v>23.0</v>
      </c>
      <c r="F9194" s="1" t="s">
        <v>9204</v>
      </c>
      <c r="G9194" s="1">
        <v>0.455580389486</v>
      </c>
    </row>
    <row r="9195" ht="15.75" customHeight="1">
      <c r="A9195" s="1" t="str">
        <f t="shared" si="784"/>
        <v>NAA38</v>
      </c>
      <c r="B9195" s="1" t="s">
        <v>715</v>
      </c>
      <c r="C9195" s="1">
        <v>1.17824194E8</v>
      </c>
      <c r="D9195" s="1" t="s">
        <v>8</v>
      </c>
      <c r="E9195" s="1">
        <v>24.0</v>
      </c>
      <c r="F9195" s="1" t="s">
        <v>9205</v>
      </c>
      <c r="G9195" s="1">
        <v>1.05186637728</v>
      </c>
    </row>
    <row r="9196" ht="15.75" customHeight="1">
      <c r="A9196" s="1" t="str">
        <f t="shared" si="784"/>
        <v>NAA38</v>
      </c>
      <c r="B9196" s="1" t="s">
        <v>715</v>
      </c>
      <c r="C9196" s="1">
        <v>1.17824254E8</v>
      </c>
      <c r="D9196" s="1" t="s">
        <v>8</v>
      </c>
      <c r="E9196" s="1">
        <v>23.0</v>
      </c>
      <c r="F9196" s="1" t="s">
        <v>9206</v>
      </c>
      <c r="G9196" s="1">
        <v>0.240874011894</v>
      </c>
    </row>
    <row r="9197" ht="15.75" customHeight="1">
      <c r="A9197" s="1" t="str">
        <f t="shared" si="784"/>
        <v>NAA38</v>
      </c>
      <c r="B9197" s="1" t="s">
        <v>715</v>
      </c>
      <c r="C9197" s="1">
        <v>1.17824263E8</v>
      </c>
      <c r="D9197" s="1" t="s">
        <v>8</v>
      </c>
      <c r="E9197" s="1">
        <v>23.0</v>
      </c>
      <c r="F9197" s="1" t="s">
        <v>9207</v>
      </c>
      <c r="G9197" s="1">
        <v>0.102020599871</v>
      </c>
    </row>
    <row r="9198" ht="15.75" customHeight="1">
      <c r="A9198" s="1" t="str">
        <f t="shared" si="784"/>
        <v>NAA38</v>
      </c>
      <c r="B9198" s="1" t="s">
        <v>715</v>
      </c>
      <c r="C9198" s="1">
        <v>1.17824306E8</v>
      </c>
      <c r="D9198" s="1" t="s">
        <v>8</v>
      </c>
      <c r="E9198" s="1">
        <v>24.0</v>
      </c>
      <c r="F9198" s="1" t="s">
        <v>9208</v>
      </c>
      <c r="G9198" s="1">
        <v>1.49255323323</v>
      </c>
    </row>
    <row r="9199" ht="15.75" customHeight="1">
      <c r="A9199" s="1" t="str">
        <f t="shared" si="784"/>
        <v>NAA38</v>
      </c>
      <c r="B9199" s="1" t="s">
        <v>715</v>
      </c>
      <c r="C9199" s="1">
        <v>1.17824187E8</v>
      </c>
      <c r="D9199" s="1" t="s">
        <v>14</v>
      </c>
      <c r="E9199" s="1">
        <v>22.0</v>
      </c>
      <c r="F9199" s="1" t="s">
        <v>9209</v>
      </c>
      <c r="G9199" s="1">
        <v>0.0281581729927</v>
      </c>
    </row>
    <row r="9200" ht="15.75" customHeight="1">
      <c r="A9200" s="1" t="str">
        <f t="shared" si="784"/>
        <v>NAA38</v>
      </c>
      <c r="B9200" s="1" t="s">
        <v>715</v>
      </c>
      <c r="C9200" s="1">
        <v>1.17824292E8</v>
      </c>
      <c r="D9200" s="1" t="s">
        <v>14</v>
      </c>
      <c r="E9200" s="1">
        <v>23.0</v>
      </c>
      <c r="F9200" s="1" t="s">
        <v>9210</v>
      </c>
      <c r="G9200" s="1">
        <v>0.357990062496</v>
      </c>
    </row>
    <row r="9201" ht="15.75" customHeight="1">
      <c r="A9201" s="1" t="str">
        <f t="shared" si="784"/>
        <v>NAA38</v>
      </c>
      <c r="B9201" s="1" t="s">
        <v>715</v>
      </c>
      <c r="C9201" s="1">
        <v>1.17824343E8</v>
      </c>
      <c r="D9201" s="1" t="s">
        <v>14</v>
      </c>
      <c r="E9201" s="1">
        <v>23.0</v>
      </c>
      <c r="F9201" s="1" t="s">
        <v>9211</v>
      </c>
      <c r="G9201" s="1">
        <v>0.00663480532782</v>
      </c>
    </row>
    <row r="9202" ht="15.75" customHeight="1">
      <c r="A9202" s="1" t="str">
        <f t="shared" si="784"/>
        <v>NAA38</v>
      </c>
      <c r="B9202" s="1" t="s">
        <v>715</v>
      </c>
      <c r="C9202" s="1">
        <v>1.17824383E8</v>
      </c>
      <c r="D9202" s="1" t="s">
        <v>14</v>
      </c>
      <c r="E9202" s="1">
        <v>24.0</v>
      </c>
      <c r="F9202" s="1" t="s">
        <v>9212</v>
      </c>
      <c r="G9202" s="1">
        <v>0.344745067459</v>
      </c>
    </row>
    <row r="9203" ht="15.75" customHeight="1">
      <c r="A9203" s="1" t="str">
        <f t="shared" si="784"/>
        <v>NAA38</v>
      </c>
      <c r="B9203" s="1" t="s">
        <v>715</v>
      </c>
      <c r="C9203" s="1">
        <v>1.17824267E8</v>
      </c>
      <c r="D9203" s="1" t="s">
        <v>14</v>
      </c>
      <c r="E9203" s="1">
        <v>24.0</v>
      </c>
      <c r="F9203" s="1" t="s">
        <v>9213</v>
      </c>
      <c r="G9203" s="1">
        <v>0.160691992923</v>
      </c>
    </row>
    <row r="9204" ht="15.75" customHeight="1">
      <c r="A9204" s="1" t="str">
        <f t="shared" ref="A9204:A9221" si="785">"NAA50"</f>
        <v>NAA50</v>
      </c>
      <c r="B9204" s="1" t="s">
        <v>119</v>
      </c>
      <c r="C9204" s="1">
        <v>1.13464997E8</v>
      </c>
      <c r="D9204" s="1" t="s">
        <v>8</v>
      </c>
      <c r="E9204" s="1">
        <v>24.0</v>
      </c>
      <c r="F9204" s="1" t="s">
        <v>9214</v>
      </c>
      <c r="G9204" s="1">
        <v>0.267111962684</v>
      </c>
    </row>
    <row r="9205" ht="15.75" customHeight="1">
      <c r="A9205" s="1" t="str">
        <f t="shared" si="785"/>
        <v>NAA50</v>
      </c>
      <c r="B9205" s="1" t="s">
        <v>119</v>
      </c>
      <c r="C9205" s="1">
        <v>1.13465079E8</v>
      </c>
      <c r="D9205" s="1" t="s">
        <v>8</v>
      </c>
      <c r="E9205" s="1">
        <v>24.0</v>
      </c>
      <c r="F9205" s="1" t="s">
        <v>9215</v>
      </c>
      <c r="G9205" s="1">
        <v>-0.101827047985</v>
      </c>
    </row>
    <row r="9206" ht="15.75" customHeight="1">
      <c r="A9206" s="1" t="str">
        <f t="shared" si="785"/>
        <v>NAA50</v>
      </c>
      <c r="B9206" s="1" t="s">
        <v>119</v>
      </c>
      <c r="C9206" s="1">
        <v>1.1346509E8</v>
      </c>
      <c r="D9206" s="1" t="s">
        <v>8</v>
      </c>
      <c r="E9206" s="1">
        <v>24.0</v>
      </c>
      <c r="F9206" s="1" t="s">
        <v>9216</v>
      </c>
      <c r="G9206" s="1">
        <v>0.226979382151</v>
      </c>
    </row>
    <row r="9207" ht="15.75" customHeight="1">
      <c r="A9207" s="1" t="str">
        <f t="shared" si="785"/>
        <v>NAA50</v>
      </c>
      <c r="B9207" s="1" t="s">
        <v>119</v>
      </c>
      <c r="C9207" s="1">
        <v>1.13465124E8</v>
      </c>
      <c r="D9207" s="1" t="s">
        <v>8</v>
      </c>
      <c r="E9207" s="1">
        <v>24.0</v>
      </c>
      <c r="F9207" s="1" t="s">
        <v>9217</v>
      </c>
      <c r="G9207" s="1">
        <v>-0.063191949093</v>
      </c>
    </row>
    <row r="9208" ht="15.75" customHeight="1">
      <c r="A9208" s="1" t="str">
        <f t="shared" si="785"/>
        <v>NAA50</v>
      </c>
      <c r="B9208" s="1" t="s">
        <v>119</v>
      </c>
      <c r="C9208" s="1">
        <v>1.13465139E8</v>
      </c>
      <c r="D9208" s="1" t="s">
        <v>8</v>
      </c>
      <c r="E9208" s="1">
        <v>24.0</v>
      </c>
      <c r="F9208" s="1" t="s">
        <v>9218</v>
      </c>
      <c r="G9208" s="1">
        <v>-0.0160098518291</v>
      </c>
    </row>
    <row r="9209" ht="15.75" customHeight="1">
      <c r="A9209" s="1" t="str">
        <f t="shared" si="785"/>
        <v>NAA50</v>
      </c>
      <c r="B9209" s="1" t="s">
        <v>119</v>
      </c>
      <c r="C9209" s="1">
        <v>1.13464881E8</v>
      </c>
      <c r="D9209" s="1" t="s">
        <v>14</v>
      </c>
      <c r="E9209" s="1">
        <v>23.0</v>
      </c>
      <c r="F9209" s="1" t="s">
        <v>9219</v>
      </c>
      <c r="G9209" s="1">
        <v>0.602178200278</v>
      </c>
    </row>
    <row r="9210" ht="15.75" customHeight="1">
      <c r="A9210" s="1" t="str">
        <f t="shared" si="785"/>
        <v>NAA50</v>
      </c>
      <c r="B9210" s="1" t="s">
        <v>119</v>
      </c>
      <c r="C9210" s="1">
        <v>1.13464997E8</v>
      </c>
      <c r="D9210" s="1" t="s">
        <v>8</v>
      </c>
      <c r="E9210" s="1">
        <v>23.0</v>
      </c>
      <c r="F9210" s="1" t="s">
        <v>9220</v>
      </c>
      <c r="G9210" s="1">
        <v>0.268561425679</v>
      </c>
    </row>
    <row r="9211" ht="15.75" customHeight="1">
      <c r="A9211" s="1" t="str">
        <f t="shared" si="785"/>
        <v>NAA50</v>
      </c>
      <c r="B9211" s="1" t="s">
        <v>119</v>
      </c>
      <c r="C9211" s="1">
        <v>1.13464976E8</v>
      </c>
      <c r="D9211" s="1" t="s">
        <v>14</v>
      </c>
      <c r="E9211" s="1">
        <v>24.0</v>
      </c>
      <c r="F9211" s="1" t="s">
        <v>9221</v>
      </c>
      <c r="G9211" s="1">
        <v>0.102315659934</v>
      </c>
    </row>
    <row r="9212" ht="15.75" customHeight="1">
      <c r="A9212" s="1" t="str">
        <f t="shared" si="785"/>
        <v>NAA50</v>
      </c>
      <c r="B9212" s="1" t="s">
        <v>119</v>
      </c>
      <c r="C9212" s="1">
        <v>1.1346496E8</v>
      </c>
      <c r="D9212" s="1" t="s">
        <v>14</v>
      </c>
      <c r="E9212" s="1">
        <v>24.0</v>
      </c>
      <c r="F9212" s="1" t="s">
        <v>9222</v>
      </c>
      <c r="G9212" s="1">
        <v>0.344799646387</v>
      </c>
    </row>
    <row r="9213" ht="15.75" customHeight="1">
      <c r="A9213" s="1" t="str">
        <f t="shared" si="785"/>
        <v>NAA50</v>
      </c>
      <c r="B9213" s="1" t="s">
        <v>119</v>
      </c>
      <c r="C9213" s="1">
        <v>1.13464902E8</v>
      </c>
      <c r="D9213" s="1" t="s">
        <v>14</v>
      </c>
      <c r="E9213" s="1">
        <v>23.0</v>
      </c>
      <c r="F9213" s="1" t="s">
        <v>9223</v>
      </c>
      <c r="G9213" s="1">
        <v>0.136596889538</v>
      </c>
    </row>
    <row r="9214" ht="15.75" customHeight="1">
      <c r="A9214" s="1" t="str">
        <f t="shared" si="785"/>
        <v>NAA50</v>
      </c>
      <c r="B9214" s="1" t="s">
        <v>119</v>
      </c>
      <c r="C9214" s="1">
        <v>1.1346489E8</v>
      </c>
      <c r="D9214" s="1" t="s">
        <v>8</v>
      </c>
      <c r="E9214" s="1">
        <v>23.0</v>
      </c>
      <c r="F9214" s="1" t="s">
        <v>9224</v>
      </c>
      <c r="G9214" s="1">
        <v>0.211376377641</v>
      </c>
    </row>
    <row r="9215" ht="15.75" customHeight="1">
      <c r="A9215" s="1" t="str">
        <f t="shared" si="785"/>
        <v>NAA50</v>
      </c>
      <c r="B9215" s="1" t="s">
        <v>119</v>
      </c>
      <c r="C9215" s="1">
        <v>1.13465103E8</v>
      </c>
      <c r="D9215" s="1" t="s">
        <v>8</v>
      </c>
      <c r="E9215" s="1">
        <v>22.0</v>
      </c>
      <c r="F9215" s="1" t="s">
        <v>9225</v>
      </c>
      <c r="G9215" s="1">
        <v>0.0228304011415</v>
      </c>
    </row>
    <row r="9216" ht="15.75" customHeight="1">
      <c r="A9216" s="1" t="str">
        <f t="shared" si="785"/>
        <v>NAA50</v>
      </c>
      <c r="B9216" s="1" t="s">
        <v>119</v>
      </c>
      <c r="C9216" s="1">
        <v>1.13465073E8</v>
      </c>
      <c r="D9216" s="1" t="s">
        <v>8</v>
      </c>
      <c r="E9216" s="1">
        <v>23.0</v>
      </c>
      <c r="F9216" s="1" t="s">
        <v>9226</v>
      </c>
      <c r="G9216" s="1">
        <v>0.457266161056</v>
      </c>
    </row>
    <row r="9217" ht="15.75" customHeight="1">
      <c r="A9217" s="1" t="str">
        <f t="shared" si="785"/>
        <v>NAA50</v>
      </c>
      <c r="B9217" s="1" t="s">
        <v>119</v>
      </c>
      <c r="C9217" s="1">
        <v>1.13465067E8</v>
      </c>
      <c r="D9217" s="1" t="s">
        <v>8</v>
      </c>
      <c r="E9217" s="1">
        <v>24.0</v>
      </c>
      <c r="F9217" s="1" t="s">
        <v>9227</v>
      </c>
      <c r="G9217" s="1">
        <v>0.433111451541</v>
      </c>
    </row>
    <row r="9218" ht="15.75" customHeight="1">
      <c r="A9218" s="1" t="str">
        <f t="shared" si="785"/>
        <v>NAA50</v>
      </c>
      <c r="B9218" s="1" t="s">
        <v>119</v>
      </c>
      <c r="C9218" s="1">
        <v>1.13464853E8</v>
      </c>
      <c r="D9218" s="1" t="s">
        <v>8</v>
      </c>
      <c r="E9218" s="1">
        <v>24.0</v>
      </c>
      <c r="F9218" s="1" t="s">
        <v>9228</v>
      </c>
      <c r="G9218" s="1">
        <v>1.66559336314</v>
      </c>
    </row>
    <row r="9219" ht="15.75" customHeight="1">
      <c r="A9219" s="1" t="str">
        <f t="shared" si="785"/>
        <v>NAA50</v>
      </c>
      <c r="B9219" s="1" t="s">
        <v>119</v>
      </c>
      <c r="C9219" s="1">
        <v>1.13465035E8</v>
      </c>
      <c r="D9219" s="1" t="s">
        <v>14</v>
      </c>
      <c r="E9219" s="1">
        <v>23.0</v>
      </c>
      <c r="F9219" s="1" t="s">
        <v>9229</v>
      </c>
      <c r="G9219" s="1">
        <v>0.338695372239</v>
      </c>
    </row>
    <row r="9220" ht="15.75" customHeight="1">
      <c r="A9220" s="1" t="str">
        <f t="shared" si="785"/>
        <v>NAA50</v>
      </c>
      <c r="B9220" s="1" t="s">
        <v>119</v>
      </c>
      <c r="C9220" s="1">
        <v>1.1346487E8</v>
      </c>
      <c r="D9220" s="1" t="s">
        <v>8</v>
      </c>
      <c r="E9220" s="1">
        <v>24.0</v>
      </c>
      <c r="F9220" s="1" t="s">
        <v>9230</v>
      </c>
      <c r="G9220" s="1">
        <v>0.224536731767</v>
      </c>
    </row>
    <row r="9221" ht="15.75" customHeight="1">
      <c r="A9221" s="1" t="str">
        <f t="shared" si="785"/>
        <v>NAA50</v>
      </c>
      <c r="B9221" s="1" t="s">
        <v>119</v>
      </c>
      <c r="C9221" s="1">
        <v>1.13464869E8</v>
      </c>
      <c r="D9221" s="1" t="s">
        <v>8</v>
      </c>
      <c r="E9221" s="1">
        <v>23.0</v>
      </c>
      <c r="F9221" s="1" t="s">
        <v>9231</v>
      </c>
      <c r="G9221" s="1">
        <v>0.732228436577</v>
      </c>
    </row>
    <row r="9222" ht="15.75" customHeight="1">
      <c r="A9222" s="1" t="str">
        <f t="shared" ref="A9222:A9241" si="786">"NACA"</f>
        <v>NACA</v>
      </c>
      <c r="B9222" s="1" t="s">
        <v>379</v>
      </c>
      <c r="C9222" s="1">
        <v>5.712101E7</v>
      </c>
      <c r="D9222" s="1" t="s">
        <v>8</v>
      </c>
      <c r="E9222" s="1">
        <v>21.0</v>
      </c>
      <c r="F9222" s="1" t="s">
        <v>9232</v>
      </c>
      <c r="G9222" s="1">
        <v>-0.255074407665</v>
      </c>
    </row>
    <row r="9223" ht="15.75" customHeight="1">
      <c r="A9223" s="1" t="str">
        <f t="shared" si="786"/>
        <v>NACA</v>
      </c>
      <c r="B9223" s="1" t="s">
        <v>379</v>
      </c>
      <c r="C9223" s="1">
        <v>5.7120696E7</v>
      </c>
      <c r="D9223" s="1" t="s">
        <v>8</v>
      </c>
      <c r="E9223" s="1">
        <v>24.0</v>
      </c>
      <c r="F9223" s="1" t="s">
        <v>9233</v>
      </c>
      <c r="G9223" s="1">
        <v>0.0985592167304</v>
      </c>
    </row>
    <row r="9224" ht="15.75" customHeight="1">
      <c r="A9224" s="1" t="str">
        <f t="shared" si="786"/>
        <v>NACA</v>
      </c>
      <c r="B9224" s="1" t="s">
        <v>379</v>
      </c>
      <c r="C9224" s="1">
        <v>5.7120772E7</v>
      </c>
      <c r="D9224" s="1" t="s">
        <v>8</v>
      </c>
      <c r="E9224" s="1">
        <v>26.0</v>
      </c>
      <c r="F9224" s="1" t="s">
        <v>9234</v>
      </c>
      <c r="G9224" s="1">
        <v>0.0909920408055</v>
      </c>
    </row>
    <row r="9225" ht="15.75" customHeight="1">
      <c r="A9225" s="1" t="str">
        <f t="shared" si="786"/>
        <v>NACA</v>
      </c>
      <c r="B9225" s="1" t="s">
        <v>379</v>
      </c>
      <c r="C9225" s="1">
        <v>5.7120786E7</v>
      </c>
      <c r="D9225" s="1" t="s">
        <v>8</v>
      </c>
      <c r="E9225" s="1">
        <v>25.0</v>
      </c>
      <c r="F9225" s="1" t="s">
        <v>9235</v>
      </c>
      <c r="G9225" s="1">
        <v>-0.206748678662</v>
      </c>
    </row>
    <row r="9226" ht="15.75" customHeight="1">
      <c r="A9226" s="1" t="str">
        <f t="shared" si="786"/>
        <v>NACA</v>
      </c>
      <c r="B9226" s="1" t="s">
        <v>379</v>
      </c>
      <c r="C9226" s="1">
        <v>5.7120793E7</v>
      </c>
      <c r="D9226" s="1" t="s">
        <v>8</v>
      </c>
      <c r="E9226" s="1">
        <v>28.0</v>
      </c>
      <c r="F9226" s="1" t="s">
        <v>9236</v>
      </c>
      <c r="G9226" s="1">
        <v>0.103419434257</v>
      </c>
    </row>
    <row r="9227" ht="15.75" customHeight="1">
      <c r="A9227" s="1" t="str">
        <f t="shared" si="786"/>
        <v>NACA</v>
      </c>
      <c r="B9227" s="1" t="s">
        <v>379</v>
      </c>
      <c r="C9227" s="1">
        <v>5.7118939E7</v>
      </c>
      <c r="D9227" s="1" t="s">
        <v>8</v>
      </c>
      <c r="E9227" s="1">
        <v>23.0</v>
      </c>
      <c r="F9227" s="1" t="s">
        <v>9237</v>
      </c>
      <c r="G9227" s="1">
        <v>0.276293864052</v>
      </c>
    </row>
    <row r="9228" ht="15.75" customHeight="1">
      <c r="A9228" s="1" t="str">
        <f t="shared" si="786"/>
        <v>NACA</v>
      </c>
      <c r="B9228" s="1" t="s">
        <v>379</v>
      </c>
      <c r="C9228" s="1">
        <v>5.7118884E7</v>
      </c>
      <c r="D9228" s="1" t="s">
        <v>8</v>
      </c>
      <c r="E9228" s="1">
        <v>23.0</v>
      </c>
      <c r="F9228" s="1" t="s">
        <v>9238</v>
      </c>
      <c r="G9228" s="1">
        <v>0.480701026292</v>
      </c>
    </row>
    <row r="9229" ht="15.75" customHeight="1">
      <c r="A9229" s="1" t="str">
        <f t="shared" si="786"/>
        <v>NACA</v>
      </c>
      <c r="B9229" s="1" t="s">
        <v>379</v>
      </c>
      <c r="C9229" s="1">
        <v>5.7118866E7</v>
      </c>
      <c r="D9229" s="1" t="s">
        <v>8</v>
      </c>
      <c r="E9229" s="1">
        <v>23.0</v>
      </c>
      <c r="F9229" s="1" t="s">
        <v>9239</v>
      </c>
      <c r="G9229" s="1">
        <v>0.00794410549105</v>
      </c>
    </row>
    <row r="9230" ht="15.75" customHeight="1">
      <c r="A9230" s="1" t="str">
        <f t="shared" si="786"/>
        <v>NACA</v>
      </c>
      <c r="B9230" s="1" t="s">
        <v>379</v>
      </c>
      <c r="C9230" s="1">
        <v>5.7120825E7</v>
      </c>
      <c r="D9230" s="1" t="s">
        <v>8</v>
      </c>
      <c r="E9230" s="1">
        <v>24.0</v>
      </c>
      <c r="F9230" s="1" t="s">
        <v>9240</v>
      </c>
      <c r="G9230" s="1">
        <v>0.0485346021614</v>
      </c>
    </row>
    <row r="9231" ht="15.75" customHeight="1">
      <c r="A9231" s="1" t="str">
        <f t="shared" si="786"/>
        <v>NACA</v>
      </c>
      <c r="B9231" s="1" t="s">
        <v>379</v>
      </c>
      <c r="C9231" s="1">
        <v>5.7120991E7</v>
      </c>
      <c r="D9231" s="1" t="s">
        <v>8</v>
      </c>
      <c r="E9231" s="1">
        <v>26.0</v>
      </c>
      <c r="F9231" s="1" t="s">
        <v>9241</v>
      </c>
      <c r="G9231" s="1">
        <v>-0.29316281713</v>
      </c>
    </row>
    <row r="9232" ht="15.75" customHeight="1">
      <c r="A9232" s="1" t="str">
        <f t="shared" si="786"/>
        <v>NACA</v>
      </c>
      <c r="B9232" s="1" t="s">
        <v>379</v>
      </c>
      <c r="C9232" s="1">
        <v>5.7120999E7</v>
      </c>
      <c r="D9232" s="1" t="s">
        <v>8</v>
      </c>
      <c r="E9232" s="1">
        <v>28.0</v>
      </c>
      <c r="F9232" s="1" t="s">
        <v>9242</v>
      </c>
      <c r="G9232" s="1">
        <v>0.114919499612</v>
      </c>
    </row>
    <row r="9233" ht="15.75" customHeight="1">
      <c r="A9233" s="1" t="str">
        <f t="shared" si="786"/>
        <v>NACA</v>
      </c>
      <c r="B9233" s="1" t="s">
        <v>379</v>
      </c>
      <c r="C9233" s="1">
        <v>5.711899E7</v>
      </c>
      <c r="D9233" s="1" t="s">
        <v>8</v>
      </c>
      <c r="E9233" s="1">
        <v>24.0</v>
      </c>
      <c r="F9233" s="1" t="s">
        <v>9243</v>
      </c>
      <c r="G9233" s="1">
        <v>0.133863642922</v>
      </c>
    </row>
    <row r="9234" ht="15.75" customHeight="1">
      <c r="A9234" s="1" t="str">
        <f t="shared" si="786"/>
        <v>NACA</v>
      </c>
      <c r="B9234" s="1" t="s">
        <v>379</v>
      </c>
      <c r="C9234" s="1">
        <v>5.7118912E7</v>
      </c>
      <c r="D9234" s="1" t="s">
        <v>14</v>
      </c>
      <c r="E9234" s="1">
        <v>23.0</v>
      </c>
      <c r="F9234" s="1" t="s">
        <v>9244</v>
      </c>
      <c r="G9234" s="1">
        <v>0.0562161289787</v>
      </c>
    </row>
    <row r="9235" ht="15.75" customHeight="1">
      <c r="A9235" s="1" t="str">
        <f t="shared" si="786"/>
        <v>NACA</v>
      </c>
      <c r="B9235" s="1" t="s">
        <v>379</v>
      </c>
      <c r="C9235" s="1">
        <v>5.7118928E7</v>
      </c>
      <c r="D9235" s="1" t="s">
        <v>14</v>
      </c>
      <c r="E9235" s="1">
        <v>25.0</v>
      </c>
      <c r="F9235" s="1" t="s">
        <v>9245</v>
      </c>
      <c r="G9235" s="1">
        <v>1.07523636069</v>
      </c>
    </row>
    <row r="9236" ht="15.75" customHeight="1">
      <c r="A9236" s="1" t="str">
        <f t="shared" si="786"/>
        <v>NACA</v>
      </c>
      <c r="B9236" s="1" t="s">
        <v>379</v>
      </c>
      <c r="C9236" s="1">
        <v>5.7119029E7</v>
      </c>
      <c r="D9236" s="1" t="s">
        <v>14</v>
      </c>
      <c r="E9236" s="1">
        <v>25.0</v>
      </c>
      <c r="F9236" s="1" t="s">
        <v>9246</v>
      </c>
      <c r="G9236" s="1">
        <v>0.699961117508</v>
      </c>
    </row>
    <row r="9237" ht="15.75" customHeight="1">
      <c r="A9237" s="1" t="str">
        <f t="shared" si="786"/>
        <v>NACA</v>
      </c>
      <c r="B9237" s="1" t="s">
        <v>379</v>
      </c>
      <c r="C9237" s="1">
        <v>5.7118952E7</v>
      </c>
      <c r="D9237" s="1" t="s">
        <v>8</v>
      </c>
      <c r="E9237" s="1">
        <v>24.0</v>
      </c>
      <c r="F9237" s="1" t="s">
        <v>9247</v>
      </c>
      <c r="G9237" s="1">
        <v>0.343750939692</v>
      </c>
    </row>
    <row r="9238" ht="15.75" customHeight="1">
      <c r="A9238" s="1" t="str">
        <f t="shared" si="786"/>
        <v>NACA</v>
      </c>
      <c r="B9238" s="1" t="s">
        <v>379</v>
      </c>
      <c r="C9238" s="1">
        <v>5.7119061E7</v>
      </c>
      <c r="D9238" s="1" t="s">
        <v>14</v>
      </c>
      <c r="E9238" s="1">
        <v>24.0</v>
      </c>
      <c r="F9238" s="1" t="s">
        <v>9248</v>
      </c>
      <c r="G9238" s="1">
        <v>0.166098483211</v>
      </c>
    </row>
    <row r="9239" ht="15.75" customHeight="1">
      <c r="A9239" s="1" t="str">
        <f t="shared" si="786"/>
        <v>NACA</v>
      </c>
      <c r="B9239" s="1" t="s">
        <v>379</v>
      </c>
      <c r="C9239" s="1">
        <v>5.7118846E7</v>
      </c>
      <c r="D9239" s="1" t="s">
        <v>8</v>
      </c>
      <c r="E9239" s="1">
        <v>25.0</v>
      </c>
      <c r="F9239" s="1" t="s">
        <v>9249</v>
      </c>
      <c r="G9239" s="1">
        <v>1.2248025218</v>
      </c>
    </row>
    <row r="9240" ht="15.75" customHeight="1">
      <c r="A9240" s="1" t="str">
        <f t="shared" si="786"/>
        <v>NACA</v>
      </c>
      <c r="B9240" s="1" t="s">
        <v>379</v>
      </c>
      <c r="C9240" s="1">
        <v>5.712087E7</v>
      </c>
      <c r="D9240" s="1" t="s">
        <v>14</v>
      </c>
      <c r="E9240" s="1">
        <v>28.0</v>
      </c>
      <c r="F9240" s="1" t="s">
        <v>9250</v>
      </c>
      <c r="G9240" s="1">
        <v>0.0626870823083</v>
      </c>
    </row>
    <row r="9241" ht="15.75" customHeight="1">
      <c r="A9241" s="1" t="str">
        <f t="shared" si="786"/>
        <v>NACA</v>
      </c>
      <c r="B9241" s="1" t="s">
        <v>379</v>
      </c>
      <c r="C9241" s="1">
        <v>5.7121006E7</v>
      </c>
      <c r="D9241" s="1" t="s">
        <v>14</v>
      </c>
      <c r="E9241" s="1">
        <v>21.0</v>
      </c>
      <c r="F9241" s="1" t="s">
        <v>9251</v>
      </c>
      <c r="G9241" s="1">
        <v>0.077393747347</v>
      </c>
    </row>
    <row r="9242" ht="15.75" customHeight="1">
      <c r="A9242" s="1" t="str">
        <f t="shared" ref="A9242:A9251" si="787">"NAE1"</f>
        <v>NAE1</v>
      </c>
      <c r="B9242" s="1" t="s">
        <v>7</v>
      </c>
      <c r="C9242" s="1">
        <v>6.6864885E7</v>
      </c>
      <c r="D9242" s="1" t="s">
        <v>8</v>
      </c>
      <c r="E9242" s="1">
        <v>24.0</v>
      </c>
      <c r="F9242" s="1" t="s">
        <v>9252</v>
      </c>
      <c r="G9242" s="1">
        <v>0.0823760826614</v>
      </c>
    </row>
    <row r="9243" ht="15.75" customHeight="1">
      <c r="A9243" s="1" t="str">
        <f t="shared" si="787"/>
        <v>NAE1</v>
      </c>
      <c r="B9243" s="1" t="s">
        <v>7</v>
      </c>
      <c r="C9243" s="1">
        <v>6.6864688E7</v>
      </c>
      <c r="D9243" s="1" t="s">
        <v>14</v>
      </c>
      <c r="E9243" s="1">
        <v>24.0</v>
      </c>
      <c r="F9243" s="1" t="s">
        <v>9253</v>
      </c>
      <c r="G9243" s="1">
        <v>0.0902178556964</v>
      </c>
    </row>
    <row r="9244" ht="15.75" customHeight="1">
      <c r="A9244" s="1" t="str">
        <f t="shared" si="787"/>
        <v>NAE1</v>
      </c>
      <c r="B9244" s="1" t="s">
        <v>7</v>
      </c>
      <c r="C9244" s="1">
        <v>6.6864728E7</v>
      </c>
      <c r="D9244" s="1" t="s">
        <v>14</v>
      </c>
      <c r="E9244" s="1">
        <v>24.0</v>
      </c>
      <c r="F9244" s="1" t="s">
        <v>9254</v>
      </c>
      <c r="G9244" s="1">
        <v>-0.0549820263725</v>
      </c>
    </row>
    <row r="9245" ht="15.75" customHeight="1">
      <c r="A9245" s="1" t="str">
        <f t="shared" si="787"/>
        <v>NAE1</v>
      </c>
      <c r="B9245" s="1" t="s">
        <v>7</v>
      </c>
      <c r="C9245" s="1">
        <v>6.6864833E7</v>
      </c>
      <c r="D9245" s="1" t="s">
        <v>8</v>
      </c>
      <c r="E9245" s="1">
        <v>24.0</v>
      </c>
      <c r="F9245" s="1" t="s">
        <v>9255</v>
      </c>
      <c r="G9245" s="1">
        <v>2.26749047616</v>
      </c>
    </row>
    <row r="9246" ht="15.75" customHeight="1">
      <c r="A9246" s="1" t="str">
        <f t="shared" si="787"/>
        <v>NAE1</v>
      </c>
      <c r="B9246" s="1" t="s">
        <v>7</v>
      </c>
      <c r="C9246" s="1">
        <v>6.6864804E7</v>
      </c>
      <c r="D9246" s="1" t="s">
        <v>8</v>
      </c>
      <c r="E9246" s="1">
        <v>22.0</v>
      </c>
      <c r="F9246" s="1" t="s">
        <v>9256</v>
      </c>
      <c r="G9246" s="1">
        <v>0.0109925628289</v>
      </c>
    </row>
    <row r="9247" ht="15.75" customHeight="1">
      <c r="A9247" s="1" t="str">
        <f t="shared" si="787"/>
        <v>NAE1</v>
      </c>
      <c r="B9247" s="1" t="s">
        <v>7</v>
      </c>
      <c r="C9247" s="1">
        <v>6.6864748E7</v>
      </c>
      <c r="D9247" s="1" t="s">
        <v>8</v>
      </c>
      <c r="E9247" s="1">
        <v>22.0</v>
      </c>
      <c r="F9247" s="1" t="s">
        <v>9257</v>
      </c>
      <c r="G9247" s="1">
        <v>0.636905123756</v>
      </c>
    </row>
    <row r="9248" ht="15.75" customHeight="1">
      <c r="A9248" s="1" t="str">
        <f t="shared" si="787"/>
        <v>NAE1</v>
      </c>
      <c r="B9248" s="1" t="s">
        <v>7</v>
      </c>
      <c r="C9248" s="1">
        <v>6.6864719E7</v>
      </c>
      <c r="D9248" s="1" t="s">
        <v>8</v>
      </c>
      <c r="E9248" s="1">
        <v>23.0</v>
      </c>
      <c r="F9248" s="1" t="s">
        <v>9258</v>
      </c>
      <c r="G9248" s="1">
        <v>0.0956044000832</v>
      </c>
    </row>
    <row r="9249" ht="15.75" customHeight="1">
      <c r="A9249" s="1" t="str">
        <f t="shared" si="787"/>
        <v>NAE1</v>
      </c>
      <c r="B9249" s="1" t="s">
        <v>7</v>
      </c>
      <c r="C9249" s="1">
        <v>6.6864689E7</v>
      </c>
      <c r="D9249" s="1" t="s">
        <v>8</v>
      </c>
      <c r="E9249" s="1">
        <v>22.0</v>
      </c>
      <c r="F9249" s="1" t="s">
        <v>9259</v>
      </c>
      <c r="G9249" s="1">
        <v>0.00165071972096</v>
      </c>
    </row>
    <row r="9250" ht="15.75" customHeight="1">
      <c r="A9250" s="1" t="str">
        <f t="shared" si="787"/>
        <v>NAE1</v>
      </c>
      <c r="B9250" s="1" t="s">
        <v>7</v>
      </c>
      <c r="C9250" s="1">
        <v>6.6864892E7</v>
      </c>
      <c r="D9250" s="1" t="s">
        <v>8</v>
      </c>
      <c r="E9250" s="1">
        <v>24.0</v>
      </c>
      <c r="F9250" s="1" t="s">
        <v>9260</v>
      </c>
      <c r="G9250" s="1">
        <v>0.0231132453654</v>
      </c>
    </row>
    <row r="9251" ht="15.75" customHeight="1">
      <c r="A9251" s="1" t="str">
        <f t="shared" si="787"/>
        <v>NAE1</v>
      </c>
      <c r="B9251" s="1" t="s">
        <v>7</v>
      </c>
      <c r="C9251" s="1">
        <v>6.6864606E7</v>
      </c>
      <c r="D9251" s="1" t="s">
        <v>8</v>
      </c>
      <c r="E9251" s="1">
        <v>24.0</v>
      </c>
      <c r="F9251" s="1" t="s">
        <v>9261</v>
      </c>
      <c r="G9251" s="1">
        <v>-0.0298237433863</v>
      </c>
    </row>
    <row r="9252" ht="15.75" customHeight="1">
      <c r="A9252" s="1" t="str">
        <f t="shared" ref="A9252:A9261" si="788">"NAMPT"</f>
        <v>NAMPT</v>
      </c>
      <c r="B9252" s="1" t="s">
        <v>715</v>
      </c>
      <c r="C9252" s="1">
        <v>1.05925663E8</v>
      </c>
      <c r="D9252" s="1" t="s">
        <v>14</v>
      </c>
      <c r="E9252" s="1">
        <v>24.0</v>
      </c>
      <c r="F9252" s="1" t="s">
        <v>9262</v>
      </c>
      <c r="G9252" s="1">
        <v>0.040149219787</v>
      </c>
    </row>
    <row r="9253" ht="15.75" customHeight="1">
      <c r="A9253" s="1" t="str">
        <f t="shared" si="788"/>
        <v>NAMPT</v>
      </c>
      <c r="B9253" s="1" t="s">
        <v>715</v>
      </c>
      <c r="C9253" s="1">
        <v>1.05925584E8</v>
      </c>
      <c r="D9253" s="1" t="s">
        <v>8</v>
      </c>
      <c r="E9253" s="1">
        <v>24.0</v>
      </c>
      <c r="F9253" s="1" t="s">
        <v>9263</v>
      </c>
      <c r="G9253" s="1">
        <v>0.0534951937568</v>
      </c>
    </row>
    <row r="9254" ht="15.75" customHeight="1">
      <c r="A9254" s="1" t="str">
        <f t="shared" si="788"/>
        <v>NAMPT</v>
      </c>
      <c r="B9254" s="1" t="s">
        <v>715</v>
      </c>
      <c r="C9254" s="1">
        <v>1.05925553E8</v>
      </c>
      <c r="D9254" s="1" t="s">
        <v>14</v>
      </c>
      <c r="E9254" s="1">
        <v>24.0</v>
      </c>
      <c r="F9254" s="1" t="s">
        <v>9264</v>
      </c>
      <c r="G9254" s="1">
        <v>0.105059077101</v>
      </c>
    </row>
    <row r="9255" ht="15.75" customHeight="1">
      <c r="A9255" s="1" t="str">
        <f t="shared" si="788"/>
        <v>NAMPT</v>
      </c>
      <c r="B9255" s="1" t="s">
        <v>715</v>
      </c>
      <c r="C9255" s="1">
        <v>1.05925512E8</v>
      </c>
      <c r="D9255" s="1" t="s">
        <v>14</v>
      </c>
      <c r="E9255" s="1">
        <v>24.0</v>
      </c>
      <c r="F9255" s="1" t="s">
        <v>9265</v>
      </c>
      <c r="G9255" s="1">
        <v>0.0232231166929</v>
      </c>
    </row>
    <row r="9256" ht="15.75" customHeight="1">
      <c r="A9256" s="1" t="str">
        <f t="shared" si="788"/>
        <v>NAMPT</v>
      </c>
      <c r="B9256" s="1" t="s">
        <v>715</v>
      </c>
      <c r="C9256" s="1">
        <v>1.05925444E8</v>
      </c>
      <c r="D9256" s="1" t="s">
        <v>14</v>
      </c>
      <c r="E9256" s="1">
        <v>22.0</v>
      </c>
      <c r="F9256" s="1" t="s">
        <v>9266</v>
      </c>
      <c r="G9256" s="1">
        <v>1.18285200196</v>
      </c>
    </row>
    <row r="9257" ht="15.75" customHeight="1">
      <c r="A9257" s="1" t="str">
        <f t="shared" si="788"/>
        <v>NAMPT</v>
      </c>
      <c r="B9257" s="1" t="s">
        <v>715</v>
      </c>
      <c r="C9257" s="1">
        <v>1.05925405E8</v>
      </c>
      <c r="D9257" s="1" t="s">
        <v>8</v>
      </c>
      <c r="E9257" s="1">
        <v>23.0</v>
      </c>
      <c r="F9257" s="1" t="s">
        <v>9267</v>
      </c>
      <c r="G9257" s="1">
        <v>0.942897280931</v>
      </c>
    </row>
    <row r="9258" ht="15.75" customHeight="1">
      <c r="A9258" s="1" t="str">
        <f t="shared" si="788"/>
        <v>NAMPT</v>
      </c>
      <c r="B9258" s="1" t="s">
        <v>715</v>
      </c>
      <c r="C9258" s="1">
        <v>1.05925602E8</v>
      </c>
      <c r="D9258" s="1" t="s">
        <v>8</v>
      </c>
      <c r="E9258" s="1">
        <v>23.0</v>
      </c>
      <c r="F9258" s="1" t="s">
        <v>9268</v>
      </c>
      <c r="G9258" s="1">
        <v>0.874250717108</v>
      </c>
    </row>
    <row r="9259" ht="15.75" customHeight="1">
      <c r="A9259" s="1" t="str">
        <f t="shared" si="788"/>
        <v>NAMPT</v>
      </c>
      <c r="B9259" s="1" t="s">
        <v>715</v>
      </c>
      <c r="C9259" s="1">
        <v>1.05925502E8</v>
      </c>
      <c r="D9259" s="1" t="s">
        <v>8</v>
      </c>
      <c r="E9259" s="1">
        <v>24.0</v>
      </c>
      <c r="F9259" s="1" t="s">
        <v>9269</v>
      </c>
      <c r="G9259" s="1">
        <v>0.103140832547</v>
      </c>
    </row>
    <row r="9260" ht="15.75" customHeight="1">
      <c r="A9260" s="1" t="str">
        <f t="shared" si="788"/>
        <v>NAMPT</v>
      </c>
      <c r="B9260" s="1" t="s">
        <v>715</v>
      </c>
      <c r="C9260" s="1">
        <v>1.05925579E8</v>
      </c>
      <c r="D9260" s="1" t="s">
        <v>14</v>
      </c>
      <c r="E9260" s="1">
        <v>24.0</v>
      </c>
      <c r="F9260" s="1" t="s">
        <v>9270</v>
      </c>
      <c r="G9260" s="1">
        <v>0.119870176727</v>
      </c>
    </row>
    <row r="9261" ht="15.75" customHeight="1">
      <c r="A9261" s="1" t="str">
        <f t="shared" si="788"/>
        <v>NAMPT</v>
      </c>
      <c r="B9261" s="1" t="s">
        <v>715</v>
      </c>
      <c r="C9261" s="1">
        <v>1.05925571E8</v>
      </c>
      <c r="D9261" s="1" t="s">
        <v>8</v>
      </c>
      <c r="E9261" s="1">
        <v>24.0</v>
      </c>
      <c r="F9261" s="1" t="s">
        <v>9271</v>
      </c>
      <c r="G9261" s="1">
        <v>0.0626656967142</v>
      </c>
    </row>
    <row r="9262" ht="15.75" customHeight="1">
      <c r="A9262" s="1" t="str">
        <f t="shared" ref="A9262:A9271" si="789">"NANS"</f>
        <v>NANS</v>
      </c>
      <c r="B9262" s="1" t="s">
        <v>298</v>
      </c>
      <c r="C9262" s="1">
        <v>1.00819032E8</v>
      </c>
      <c r="D9262" s="1" t="s">
        <v>14</v>
      </c>
      <c r="E9262" s="1">
        <v>24.0</v>
      </c>
      <c r="F9262" s="1" t="s">
        <v>9272</v>
      </c>
      <c r="G9262" s="1">
        <v>1.3380468786</v>
      </c>
    </row>
    <row r="9263" ht="15.75" customHeight="1">
      <c r="A9263" s="1" t="str">
        <f t="shared" si="789"/>
        <v>NANS</v>
      </c>
      <c r="B9263" s="1" t="s">
        <v>298</v>
      </c>
      <c r="C9263" s="1">
        <v>1.00819093E8</v>
      </c>
      <c r="D9263" s="1" t="s">
        <v>8</v>
      </c>
      <c r="E9263" s="1">
        <v>24.0</v>
      </c>
      <c r="F9263" s="1" t="s">
        <v>9273</v>
      </c>
      <c r="G9263" s="1">
        <v>0.625480526941</v>
      </c>
    </row>
    <row r="9264" ht="15.75" customHeight="1">
      <c r="A9264" s="1" t="str">
        <f t="shared" si="789"/>
        <v>NANS</v>
      </c>
      <c r="B9264" s="1" t="s">
        <v>298</v>
      </c>
      <c r="C9264" s="1">
        <v>1.00819176E8</v>
      </c>
      <c r="D9264" s="1" t="s">
        <v>8</v>
      </c>
      <c r="E9264" s="1">
        <v>22.0</v>
      </c>
      <c r="F9264" s="1" t="s">
        <v>9274</v>
      </c>
      <c r="G9264" s="1">
        <v>0.114282654882</v>
      </c>
    </row>
    <row r="9265" ht="15.75" customHeight="1">
      <c r="A9265" s="1" t="str">
        <f t="shared" si="789"/>
        <v>NANS</v>
      </c>
      <c r="B9265" s="1" t="s">
        <v>298</v>
      </c>
      <c r="C9265" s="1">
        <v>1.00819237E8</v>
      </c>
      <c r="D9265" s="1" t="s">
        <v>8</v>
      </c>
      <c r="E9265" s="1">
        <v>23.0</v>
      </c>
      <c r="F9265" s="1" t="s">
        <v>9275</v>
      </c>
      <c r="G9265" s="1">
        <v>-0.0503087394269</v>
      </c>
    </row>
    <row r="9266" ht="15.75" customHeight="1">
      <c r="A9266" s="1" t="str">
        <f t="shared" si="789"/>
        <v>NANS</v>
      </c>
      <c r="B9266" s="1" t="s">
        <v>298</v>
      </c>
      <c r="C9266" s="1">
        <v>1.00819288E8</v>
      </c>
      <c r="D9266" s="1" t="s">
        <v>8</v>
      </c>
      <c r="E9266" s="1">
        <v>24.0</v>
      </c>
      <c r="F9266" s="1" t="s">
        <v>9276</v>
      </c>
      <c r="G9266" s="1">
        <v>0.337978680756</v>
      </c>
    </row>
    <row r="9267" ht="15.75" customHeight="1">
      <c r="A9267" s="1" t="str">
        <f t="shared" si="789"/>
        <v>NANS</v>
      </c>
      <c r="B9267" s="1" t="s">
        <v>298</v>
      </c>
      <c r="C9267" s="1">
        <v>1.00819059E8</v>
      </c>
      <c r="D9267" s="1" t="s">
        <v>14</v>
      </c>
      <c r="E9267" s="1">
        <v>23.0</v>
      </c>
      <c r="F9267" s="1" t="s">
        <v>9277</v>
      </c>
      <c r="G9267" s="1">
        <v>1.03647259446</v>
      </c>
    </row>
    <row r="9268" ht="15.75" customHeight="1">
      <c r="A9268" s="1" t="str">
        <f t="shared" si="789"/>
        <v>NANS</v>
      </c>
      <c r="B9268" s="1" t="s">
        <v>298</v>
      </c>
      <c r="C9268" s="1">
        <v>1.00819129E8</v>
      </c>
      <c r="D9268" s="1" t="s">
        <v>14</v>
      </c>
      <c r="E9268" s="1">
        <v>23.0</v>
      </c>
      <c r="F9268" s="1" t="s">
        <v>9278</v>
      </c>
      <c r="G9268" s="1">
        <v>-0.0725919301313</v>
      </c>
    </row>
    <row r="9269" ht="15.75" customHeight="1">
      <c r="A9269" s="1" t="str">
        <f t="shared" si="789"/>
        <v>NANS</v>
      </c>
      <c r="B9269" s="1" t="s">
        <v>298</v>
      </c>
      <c r="C9269" s="1">
        <v>1.00819166E8</v>
      </c>
      <c r="D9269" s="1" t="s">
        <v>14</v>
      </c>
      <c r="E9269" s="1">
        <v>22.0</v>
      </c>
      <c r="F9269" s="1" t="s">
        <v>9279</v>
      </c>
      <c r="G9269" s="1">
        <v>0.0856720334844</v>
      </c>
    </row>
    <row r="9270" ht="15.75" customHeight="1">
      <c r="A9270" s="1" t="str">
        <f t="shared" si="789"/>
        <v>NANS</v>
      </c>
      <c r="B9270" s="1" t="s">
        <v>298</v>
      </c>
      <c r="C9270" s="1">
        <v>1.00819222E8</v>
      </c>
      <c r="D9270" s="1" t="s">
        <v>14</v>
      </c>
      <c r="E9270" s="1">
        <v>23.0</v>
      </c>
      <c r="F9270" s="1" t="s">
        <v>9280</v>
      </c>
      <c r="G9270" s="1">
        <v>0.120878282864</v>
      </c>
    </row>
    <row r="9271" ht="15.75" customHeight="1">
      <c r="A9271" s="1" t="str">
        <f t="shared" si="789"/>
        <v>NANS</v>
      </c>
      <c r="B9271" s="1" t="s">
        <v>298</v>
      </c>
      <c r="C9271" s="1">
        <v>1.00819075E8</v>
      </c>
      <c r="D9271" s="1" t="s">
        <v>8</v>
      </c>
      <c r="E9271" s="1">
        <v>22.0</v>
      </c>
      <c r="F9271" s="1" t="s">
        <v>9281</v>
      </c>
      <c r="G9271" s="1">
        <v>0.315247103257</v>
      </c>
    </row>
    <row r="9272" ht="15.75" customHeight="1">
      <c r="A9272" s="1" t="str">
        <f t="shared" ref="A9272:A9287" si="790">"NAT10"</f>
        <v>NAT10</v>
      </c>
      <c r="B9272" s="1" t="s">
        <v>328</v>
      </c>
      <c r="C9272" s="1">
        <v>3.4127393E7</v>
      </c>
      <c r="D9272" s="1" t="s">
        <v>8</v>
      </c>
      <c r="E9272" s="1">
        <v>23.0</v>
      </c>
      <c r="F9272" s="1" t="s">
        <v>9282</v>
      </c>
      <c r="G9272" s="1">
        <v>-0.0277792437119</v>
      </c>
    </row>
    <row r="9273" ht="15.75" customHeight="1">
      <c r="A9273" s="1" t="str">
        <f t="shared" si="790"/>
        <v>NAT10</v>
      </c>
      <c r="B9273" s="1" t="s">
        <v>328</v>
      </c>
      <c r="C9273" s="1">
        <v>3.4127414E7</v>
      </c>
      <c r="D9273" s="1" t="s">
        <v>8</v>
      </c>
      <c r="E9273" s="1">
        <v>24.0</v>
      </c>
      <c r="F9273" s="1" t="s">
        <v>9283</v>
      </c>
      <c r="G9273" s="1">
        <v>0.00261852646594</v>
      </c>
    </row>
    <row r="9274" ht="15.75" customHeight="1">
      <c r="A9274" s="1" t="str">
        <f t="shared" si="790"/>
        <v>NAT10</v>
      </c>
      <c r="B9274" s="1" t="s">
        <v>328</v>
      </c>
      <c r="C9274" s="1">
        <v>3.4127332E7</v>
      </c>
      <c r="D9274" s="1" t="s">
        <v>14</v>
      </c>
      <c r="E9274" s="1">
        <v>23.0</v>
      </c>
      <c r="F9274" s="1" t="s">
        <v>9284</v>
      </c>
      <c r="G9274" s="1">
        <v>0.0733999203053</v>
      </c>
    </row>
    <row r="9275" ht="15.75" customHeight="1">
      <c r="A9275" s="1" t="str">
        <f t="shared" si="790"/>
        <v>NAT10</v>
      </c>
      <c r="B9275" s="1" t="s">
        <v>328</v>
      </c>
      <c r="C9275" s="1">
        <v>3.4127355E7</v>
      </c>
      <c r="D9275" s="1" t="s">
        <v>14</v>
      </c>
      <c r="E9275" s="1">
        <v>24.0</v>
      </c>
      <c r="F9275" s="1" t="s">
        <v>9285</v>
      </c>
      <c r="G9275" s="1">
        <v>0.0383549521765</v>
      </c>
    </row>
    <row r="9276" ht="15.75" customHeight="1">
      <c r="A9276" s="1" t="str">
        <f t="shared" si="790"/>
        <v>NAT10</v>
      </c>
      <c r="B9276" s="1" t="s">
        <v>328</v>
      </c>
      <c r="C9276" s="1">
        <v>3.4127246E7</v>
      </c>
      <c r="D9276" s="1" t="s">
        <v>14</v>
      </c>
      <c r="E9276" s="1">
        <v>22.0</v>
      </c>
      <c r="F9276" s="1" t="s">
        <v>9286</v>
      </c>
      <c r="G9276" s="1">
        <v>1.0366824676</v>
      </c>
    </row>
    <row r="9277" ht="15.75" customHeight="1">
      <c r="A9277" s="1" t="str">
        <f t="shared" si="790"/>
        <v>NAT10</v>
      </c>
      <c r="B9277" s="1" t="s">
        <v>328</v>
      </c>
      <c r="C9277" s="1">
        <v>3.4127379E7</v>
      </c>
      <c r="D9277" s="1" t="s">
        <v>14</v>
      </c>
      <c r="E9277" s="1">
        <v>24.0</v>
      </c>
      <c r="F9277" s="1" t="s">
        <v>9287</v>
      </c>
      <c r="G9277" s="1">
        <v>0.205794895949</v>
      </c>
    </row>
    <row r="9278" ht="15.75" customHeight="1">
      <c r="A9278" s="1" t="str">
        <f t="shared" si="790"/>
        <v>NAT10</v>
      </c>
      <c r="B9278" s="1" t="s">
        <v>328</v>
      </c>
      <c r="C9278" s="1">
        <v>3.4127204E7</v>
      </c>
      <c r="D9278" s="1" t="s">
        <v>8</v>
      </c>
      <c r="E9278" s="1">
        <v>24.0</v>
      </c>
      <c r="F9278" s="1" t="s">
        <v>9288</v>
      </c>
      <c r="G9278" s="1">
        <v>-0.0524941646185</v>
      </c>
    </row>
    <row r="9279" ht="15.75" customHeight="1">
      <c r="A9279" s="1" t="str">
        <f t="shared" si="790"/>
        <v>NAT10</v>
      </c>
      <c r="B9279" s="1" t="s">
        <v>328</v>
      </c>
      <c r="C9279" s="1">
        <v>3.412736E7</v>
      </c>
      <c r="D9279" s="1" t="s">
        <v>14</v>
      </c>
      <c r="E9279" s="1">
        <v>23.0</v>
      </c>
      <c r="F9279" s="1" t="s">
        <v>9289</v>
      </c>
      <c r="G9279" s="1">
        <v>4.96076705179E-4</v>
      </c>
    </row>
    <row r="9280" ht="15.75" customHeight="1">
      <c r="A9280" s="1" t="str">
        <f t="shared" si="790"/>
        <v>NAT10</v>
      </c>
      <c r="B9280" s="1" t="s">
        <v>328</v>
      </c>
      <c r="C9280" s="1">
        <v>3.4127356E7</v>
      </c>
      <c r="D9280" s="1" t="s">
        <v>14</v>
      </c>
      <c r="E9280" s="1">
        <v>24.0</v>
      </c>
      <c r="F9280" s="1" t="s">
        <v>9290</v>
      </c>
      <c r="G9280" s="1">
        <v>0.0166842050351</v>
      </c>
    </row>
    <row r="9281" ht="15.75" customHeight="1">
      <c r="A9281" s="1" t="str">
        <f t="shared" si="790"/>
        <v>NAT10</v>
      </c>
      <c r="B9281" s="1" t="s">
        <v>328</v>
      </c>
      <c r="C9281" s="1">
        <v>3.4127246E7</v>
      </c>
      <c r="D9281" s="1" t="s">
        <v>14</v>
      </c>
      <c r="E9281" s="1">
        <v>23.0</v>
      </c>
      <c r="F9281" s="1" t="s">
        <v>9291</v>
      </c>
      <c r="G9281" s="1">
        <v>0.882642346942</v>
      </c>
    </row>
    <row r="9282" ht="15.75" customHeight="1">
      <c r="A9282" s="1" t="str">
        <f t="shared" si="790"/>
        <v>NAT10</v>
      </c>
      <c r="B9282" s="1" t="s">
        <v>328</v>
      </c>
      <c r="C9282" s="1">
        <v>3.4127225E7</v>
      </c>
      <c r="D9282" s="1" t="s">
        <v>14</v>
      </c>
      <c r="E9282" s="1">
        <v>23.0</v>
      </c>
      <c r="F9282" s="1" t="s">
        <v>9292</v>
      </c>
      <c r="G9282" s="1">
        <v>0.888779200233</v>
      </c>
    </row>
    <row r="9283" ht="15.75" customHeight="1">
      <c r="A9283" s="1" t="str">
        <f t="shared" si="790"/>
        <v>NAT10</v>
      </c>
      <c r="B9283" s="1" t="s">
        <v>328</v>
      </c>
      <c r="C9283" s="1">
        <v>3.4127188E7</v>
      </c>
      <c r="D9283" s="1" t="s">
        <v>14</v>
      </c>
      <c r="E9283" s="1">
        <v>24.0</v>
      </c>
      <c r="F9283" s="1" t="s">
        <v>9293</v>
      </c>
      <c r="G9283" s="1">
        <v>1.07453833217</v>
      </c>
    </row>
    <row r="9284" ht="15.75" customHeight="1">
      <c r="A9284" s="1" t="str">
        <f t="shared" si="790"/>
        <v>NAT10</v>
      </c>
      <c r="B9284" s="1" t="s">
        <v>328</v>
      </c>
      <c r="C9284" s="1">
        <v>3.412737E7</v>
      </c>
      <c r="D9284" s="1" t="s">
        <v>8</v>
      </c>
      <c r="E9284" s="1">
        <v>24.0</v>
      </c>
      <c r="F9284" s="1" t="s">
        <v>9294</v>
      </c>
      <c r="G9284" s="1">
        <v>0.339187995833</v>
      </c>
    </row>
    <row r="9285" ht="15.75" customHeight="1">
      <c r="A9285" s="1" t="str">
        <f t="shared" si="790"/>
        <v>NAT10</v>
      </c>
      <c r="B9285" s="1" t="s">
        <v>328</v>
      </c>
      <c r="C9285" s="1">
        <v>3.4127173E7</v>
      </c>
      <c r="D9285" s="1" t="s">
        <v>8</v>
      </c>
      <c r="E9285" s="1">
        <v>24.0</v>
      </c>
      <c r="F9285" s="1" t="s">
        <v>9295</v>
      </c>
      <c r="G9285" s="1">
        <v>0.316341539164</v>
      </c>
    </row>
    <row r="9286" ht="15.75" customHeight="1">
      <c r="A9286" s="1" t="str">
        <f t="shared" si="790"/>
        <v>NAT10</v>
      </c>
      <c r="B9286" s="1" t="s">
        <v>328</v>
      </c>
      <c r="C9286" s="1">
        <v>3.4127319E7</v>
      </c>
      <c r="D9286" s="1" t="s">
        <v>8</v>
      </c>
      <c r="E9286" s="1">
        <v>24.0</v>
      </c>
      <c r="F9286" s="1" t="s">
        <v>9296</v>
      </c>
      <c r="G9286" s="1">
        <v>0.470422682323</v>
      </c>
    </row>
    <row r="9287" ht="15.75" customHeight="1">
      <c r="A9287" s="1" t="str">
        <f t="shared" si="790"/>
        <v>NAT10</v>
      </c>
      <c r="B9287" s="1" t="s">
        <v>328</v>
      </c>
      <c r="C9287" s="1">
        <v>3.4127443E7</v>
      </c>
      <c r="D9287" s="1" t="s">
        <v>14</v>
      </c>
      <c r="E9287" s="1">
        <v>24.0</v>
      </c>
      <c r="F9287" s="1" t="s">
        <v>9297</v>
      </c>
      <c r="G9287" s="1">
        <v>-0.0040462448226</v>
      </c>
    </row>
    <row r="9288" ht="15.75" customHeight="1">
      <c r="A9288" s="1" t="str">
        <f t="shared" ref="A9288:A9302" si="791">"NBAS"</f>
        <v>NBAS</v>
      </c>
      <c r="B9288" s="1" t="s">
        <v>256</v>
      </c>
      <c r="C9288" s="1">
        <v>1.5701305E7</v>
      </c>
      <c r="D9288" s="1" t="s">
        <v>14</v>
      </c>
      <c r="E9288" s="1">
        <v>24.0</v>
      </c>
      <c r="F9288" s="1" t="s">
        <v>9298</v>
      </c>
      <c r="G9288" s="1">
        <v>0.00212487197408</v>
      </c>
    </row>
    <row r="9289" ht="15.75" customHeight="1">
      <c r="A9289" s="1" t="str">
        <f t="shared" si="791"/>
        <v>NBAS</v>
      </c>
      <c r="B9289" s="1" t="s">
        <v>256</v>
      </c>
      <c r="C9289" s="1">
        <v>1.5701421E7</v>
      </c>
      <c r="D9289" s="1" t="s">
        <v>8</v>
      </c>
      <c r="E9289" s="1">
        <v>22.0</v>
      </c>
      <c r="F9289" s="1" t="s">
        <v>9299</v>
      </c>
      <c r="G9289" s="1">
        <v>1.16246768468</v>
      </c>
    </row>
    <row r="9290" ht="15.75" customHeight="1">
      <c r="A9290" s="1" t="str">
        <f t="shared" si="791"/>
        <v>NBAS</v>
      </c>
      <c r="B9290" s="1" t="s">
        <v>256</v>
      </c>
      <c r="C9290" s="1">
        <v>1.570123E7</v>
      </c>
      <c r="D9290" s="1" t="s">
        <v>8</v>
      </c>
      <c r="E9290" s="1">
        <v>24.0</v>
      </c>
      <c r="F9290" s="1" t="s">
        <v>9300</v>
      </c>
      <c r="G9290" s="1">
        <v>0.848502691881</v>
      </c>
    </row>
    <row r="9291" ht="15.75" customHeight="1">
      <c r="A9291" s="1" t="str">
        <f t="shared" si="791"/>
        <v>NBAS</v>
      </c>
      <c r="B9291" s="1" t="s">
        <v>256</v>
      </c>
      <c r="C9291" s="1">
        <v>1.5701191E7</v>
      </c>
      <c r="D9291" s="1" t="s">
        <v>8</v>
      </c>
      <c r="E9291" s="1">
        <v>23.0</v>
      </c>
      <c r="F9291" s="1" t="s">
        <v>9301</v>
      </c>
      <c r="G9291" s="1">
        <v>0.296635336255</v>
      </c>
    </row>
    <row r="9292" ht="15.75" customHeight="1">
      <c r="A9292" s="1" t="str">
        <f t="shared" si="791"/>
        <v>NBAS</v>
      </c>
      <c r="B9292" s="1" t="s">
        <v>256</v>
      </c>
      <c r="C9292" s="1">
        <v>1.5701173E7</v>
      </c>
      <c r="D9292" s="1" t="s">
        <v>8</v>
      </c>
      <c r="E9292" s="1">
        <v>23.0</v>
      </c>
      <c r="F9292" s="1" t="s">
        <v>9302</v>
      </c>
      <c r="G9292" s="1">
        <v>0.0396659960311</v>
      </c>
    </row>
    <row r="9293" ht="15.75" customHeight="1">
      <c r="A9293" s="1" t="str">
        <f t="shared" si="791"/>
        <v>NBAS</v>
      </c>
      <c r="B9293" s="1" t="s">
        <v>256</v>
      </c>
      <c r="C9293" s="1">
        <v>1.5701328E7</v>
      </c>
      <c r="D9293" s="1" t="s">
        <v>14</v>
      </c>
      <c r="E9293" s="1">
        <v>24.0</v>
      </c>
      <c r="F9293" s="1" t="s">
        <v>9303</v>
      </c>
      <c r="G9293" s="1">
        <v>0.325657998492</v>
      </c>
    </row>
    <row r="9294" ht="15.75" customHeight="1">
      <c r="A9294" s="1" t="str">
        <f t="shared" si="791"/>
        <v>NBAS</v>
      </c>
      <c r="B9294" s="1" t="s">
        <v>256</v>
      </c>
      <c r="C9294" s="1">
        <v>1.5701258E7</v>
      </c>
      <c r="D9294" s="1" t="s">
        <v>8</v>
      </c>
      <c r="E9294" s="1">
        <v>23.0</v>
      </c>
      <c r="F9294" s="1" t="s">
        <v>9304</v>
      </c>
      <c r="G9294" s="1">
        <v>0.887143928713</v>
      </c>
    </row>
    <row r="9295" ht="15.75" customHeight="1">
      <c r="A9295" s="1" t="str">
        <f t="shared" si="791"/>
        <v>NBAS</v>
      </c>
      <c r="B9295" s="1" t="s">
        <v>256</v>
      </c>
      <c r="C9295" s="1">
        <v>1.5701467E7</v>
      </c>
      <c r="D9295" s="1" t="s">
        <v>14</v>
      </c>
      <c r="E9295" s="1">
        <v>24.0</v>
      </c>
      <c r="F9295" s="1" t="s">
        <v>9305</v>
      </c>
      <c r="G9295" s="1">
        <v>0.950388386602</v>
      </c>
    </row>
    <row r="9296" ht="15.75" customHeight="1">
      <c r="A9296" s="1" t="str">
        <f t="shared" si="791"/>
        <v>NBAS</v>
      </c>
      <c r="B9296" s="1" t="s">
        <v>256</v>
      </c>
      <c r="C9296" s="1">
        <v>1.5701198E7</v>
      </c>
      <c r="D9296" s="1" t="s">
        <v>14</v>
      </c>
      <c r="E9296" s="1">
        <v>22.0</v>
      </c>
      <c r="F9296" s="1" t="s">
        <v>9306</v>
      </c>
      <c r="G9296" s="1">
        <v>-0.0135357012113</v>
      </c>
    </row>
    <row r="9297" ht="15.75" customHeight="1">
      <c r="A9297" s="1" t="str">
        <f t="shared" si="791"/>
        <v>NBAS</v>
      </c>
      <c r="B9297" s="1" t="s">
        <v>256</v>
      </c>
      <c r="C9297" s="1">
        <v>1.5701472E7</v>
      </c>
      <c r="D9297" s="1" t="s">
        <v>8</v>
      </c>
      <c r="E9297" s="1">
        <v>24.0</v>
      </c>
      <c r="F9297" s="1" t="s">
        <v>9307</v>
      </c>
      <c r="G9297" s="1">
        <v>0.731285922025</v>
      </c>
    </row>
    <row r="9298" ht="15.75" customHeight="1">
      <c r="A9298" s="1" t="str">
        <f t="shared" si="791"/>
        <v>NBAS</v>
      </c>
      <c r="B9298" s="1" t="s">
        <v>256</v>
      </c>
      <c r="C9298" s="1">
        <v>1.5701424E7</v>
      </c>
      <c r="D9298" s="1" t="s">
        <v>8</v>
      </c>
      <c r="E9298" s="1">
        <v>23.0</v>
      </c>
      <c r="F9298" s="1" t="s">
        <v>9308</v>
      </c>
      <c r="G9298" s="1">
        <v>0.3923717043</v>
      </c>
    </row>
    <row r="9299" ht="15.75" customHeight="1">
      <c r="A9299" s="1" t="str">
        <f t="shared" si="791"/>
        <v>NBAS</v>
      </c>
      <c r="B9299" s="1" t="s">
        <v>256</v>
      </c>
      <c r="C9299" s="1">
        <v>1.5701346E7</v>
      </c>
      <c r="D9299" s="1" t="s">
        <v>8</v>
      </c>
      <c r="E9299" s="1">
        <v>23.0</v>
      </c>
      <c r="F9299" s="1" t="s">
        <v>9309</v>
      </c>
      <c r="G9299" s="1">
        <v>-0.00709103044637</v>
      </c>
    </row>
    <row r="9300" ht="15.75" customHeight="1">
      <c r="A9300" s="1" t="str">
        <f t="shared" si="791"/>
        <v>NBAS</v>
      </c>
      <c r="B9300" s="1" t="s">
        <v>256</v>
      </c>
      <c r="C9300" s="1">
        <v>1.570131E7</v>
      </c>
      <c r="D9300" s="1" t="s">
        <v>8</v>
      </c>
      <c r="E9300" s="1">
        <v>24.0</v>
      </c>
      <c r="F9300" s="1" t="s">
        <v>9310</v>
      </c>
      <c r="G9300" s="1">
        <v>0.635530689409</v>
      </c>
    </row>
    <row r="9301" ht="15.75" customHeight="1">
      <c r="A9301" s="1" t="str">
        <f t="shared" si="791"/>
        <v>NBAS</v>
      </c>
      <c r="B9301" s="1" t="s">
        <v>256</v>
      </c>
      <c r="C9301" s="1">
        <v>1.5701216E7</v>
      </c>
      <c r="D9301" s="1" t="s">
        <v>8</v>
      </c>
      <c r="E9301" s="1">
        <v>24.0</v>
      </c>
      <c r="F9301" s="1" t="s">
        <v>9311</v>
      </c>
      <c r="G9301" s="1">
        <v>0.774802381747</v>
      </c>
    </row>
    <row r="9302" ht="15.75" customHeight="1">
      <c r="A9302" s="1" t="str">
        <f t="shared" si="791"/>
        <v>NBAS</v>
      </c>
      <c r="B9302" s="1" t="s">
        <v>256</v>
      </c>
      <c r="C9302" s="1">
        <v>1.5701191E7</v>
      </c>
      <c r="D9302" s="1" t="s">
        <v>8</v>
      </c>
      <c r="E9302" s="1">
        <v>22.0</v>
      </c>
      <c r="F9302" s="1" t="s">
        <v>9312</v>
      </c>
      <c r="G9302" s="1">
        <v>0.349618128487</v>
      </c>
    </row>
    <row r="9303" ht="15.75" customHeight="1">
      <c r="A9303" s="1" t="str">
        <f t="shared" ref="A9303:A9312" si="792">"NCAPD2"</f>
        <v>NCAPD2</v>
      </c>
      <c r="B9303" s="1" t="s">
        <v>379</v>
      </c>
      <c r="C9303" s="1">
        <v>6602557.0</v>
      </c>
      <c r="D9303" s="1" t="s">
        <v>8</v>
      </c>
      <c r="E9303" s="1">
        <v>23.0</v>
      </c>
      <c r="F9303" s="1" t="s">
        <v>9313</v>
      </c>
      <c r="G9303" s="1">
        <v>2.02758963281</v>
      </c>
    </row>
    <row r="9304" ht="15.75" customHeight="1">
      <c r="A9304" s="1" t="str">
        <f t="shared" si="792"/>
        <v>NCAPD2</v>
      </c>
      <c r="B9304" s="1" t="s">
        <v>379</v>
      </c>
      <c r="C9304" s="1">
        <v>6602514.0</v>
      </c>
      <c r="D9304" s="1" t="s">
        <v>8</v>
      </c>
      <c r="E9304" s="1">
        <v>24.0</v>
      </c>
      <c r="F9304" s="1" t="s">
        <v>9314</v>
      </c>
      <c r="G9304" s="1">
        <v>0.310505782241</v>
      </c>
    </row>
    <row r="9305" ht="15.75" customHeight="1">
      <c r="A9305" s="1" t="str">
        <f t="shared" si="792"/>
        <v>NCAPD2</v>
      </c>
      <c r="B9305" s="1" t="s">
        <v>379</v>
      </c>
      <c r="C9305" s="1">
        <v>6602624.0</v>
      </c>
      <c r="D9305" s="1" t="s">
        <v>8</v>
      </c>
      <c r="E9305" s="1">
        <v>23.0</v>
      </c>
      <c r="F9305" s="1" t="s">
        <v>9315</v>
      </c>
      <c r="G9305" s="1">
        <v>0.298885341557</v>
      </c>
    </row>
    <row r="9306" ht="15.75" customHeight="1">
      <c r="A9306" s="1" t="str">
        <f t="shared" si="792"/>
        <v>NCAPD2</v>
      </c>
      <c r="B9306" s="1" t="s">
        <v>379</v>
      </c>
      <c r="C9306" s="1">
        <v>6602552.0</v>
      </c>
      <c r="D9306" s="1" t="s">
        <v>14</v>
      </c>
      <c r="E9306" s="1">
        <v>23.0</v>
      </c>
      <c r="F9306" s="1" t="s">
        <v>9316</v>
      </c>
      <c r="G9306" s="1">
        <v>0.402736490763</v>
      </c>
    </row>
    <row r="9307" ht="15.75" customHeight="1">
      <c r="A9307" s="1" t="str">
        <f t="shared" si="792"/>
        <v>NCAPD2</v>
      </c>
      <c r="B9307" s="1" t="s">
        <v>379</v>
      </c>
      <c r="C9307" s="1">
        <v>6602629.0</v>
      </c>
      <c r="D9307" s="1" t="s">
        <v>8</v>
      </c>
      <c r="E9307" s="1">
        <v>24.0</v>
      </c>
      <c r="F9307" s="1" t="s">
        <v>9317</v>
      </c>
      <c r="G9307" s="1">
        <v>0.382947712989</v>
      </c>
    </row>
    <row r="9308" ht="15.75" customHeight="1">
      <c r="A9308" s="1" t="str">
        <f t="shared" si="792"/>
        <v>NCAPD2</v>
      </c>
      <c r="B9308" s="1" t="s">
        <v>379</v>
      </c>
      <c r="C9308" s="1">
        <v>6602677.0</v>
      </c>
      <c r="D9308" s="1" t="s">
        <v>8</v>
      </c>
      <c r="E9308" s="1">
        <v>22.0</v>
      </c>
      <c r="F9308" s="1" t="s">
        <v>9318</v>
      </c>
      <c r="G9308" s="1">
        <v>0.0157787286374</v>
      </c>
    </row>
    <row r="9309" ht="15.75" customHeight="1">
      <c r="A9309" s="1" t="str">
        <f t="shared" si="792"/>
        <v>NCAPD2</v>
      </c>
      <c r="B9309" s="1" t="s">
        <v>379</v>
      </c>
      <c r="C9309" s="1">
        <v>6602832.0</v>
      </c>
      <c r="D9309" s="1" t="s">
        <v>14</v>
      </c>
      <c r="E9309" s="1">
        <v>24.0</v>
      </c>
      <c r="F9309" s="1" t="s">
        <v>9319</v>
      </c>
      <c r="G9309" s="1">
        <v>0.505564249851</v>
      </c>
    </row>
    <row r="9310" ht="15.75" customHeight="1">
      <c r="A9310" s="1" t="str">
        <f t="shared" si="792"/>
        <v>NCAPD2</v>
      </c>
      <c r="B9310" s="1" t="s">
        <v>379</v>
      </c>
      <c r="C9310" s="1">
        <v>6602826.0</v>
      </c>
      <c r="D9310" s="1" t="s">
        <v>14</v>
      </c>
      <c r="E9310" s="1">
        <v>27.0</v>
      </c>
      <c r="F9310" s="1" t="s">
        <v>9320</v>
      </c>
      <c r="G9310" s="1">
        <v>0.028922182632</v>
      </c>
    </row>
    <row r="9311" ht="15.75" customHeight="1">
      <c r="A9311" s="1" t="str">
        <f t="shared" si="792"/>
        <v>NCAPD2</v>
      </c>
      <c r="B9311" s="1" t="s">
        <v>379</v>
      </c>
      <c r="C9311" s="1">
        <v>6602573.0</v>
      </c>
      <c r="D9311" s="1" t="s">
        <v>8</v>
      </c>
      <c r="E9311" s="1">
        <v>24.0</v>
      </c>
      <c r="F9311" s="1" t="s">
        <v>9321</v>
      </c>
      <c r="G9311" s="1">
        <v>0.466846117343</v>
      </c>
    </row>
    <row r="9312" ht="15.75" customHeight="1">
      <c r="A9312" s="1" t="str">
        <f t="shared" si="792"/>
        <v>NCAPD2</v>
      </c>
      <c r="B9312" s="1" t="s">
        <v>379</v>
      </c>
      <c r="C9312" s="1">
        <v>6602560.0</v>
      </c>
      <c r="D9312" s="1" t="s">
        <v>14</v>
      </c>
      <c r="E9312" s="1">
        <v>22.0</v>
      </c>
      <c r="F9312" s="1" t="s">
        <v>9322</v>
      </c>
      <c r="G9312" s="1">
        <v>0.0297072546593</v>
      </c>
    </row>
    <row r="9313" ht="15.75" customHeight="1">
      <c r="A9313" s="1" t="str">
        <f t="shared" ref="A9313:A9325" si="793">"NCAPG"</f>
        <v>NCAPG</v>
      </c>
      <c r="B9313" s="1" t="s">
        <v>87</v>
      </c>
      <c r="C9313" s="1">
        <v>1.7812736E7</v>
      </c>
      <c r="D9313" s="1" t="s">
        <v>14</v>
      </c>
      <c r="E9313" s="1">
        <v>24.0</v>
      </c>
      <c r="F9313" s="1" t="s">
        <v>9323</v>
      </c>
      <c r="G9313" s="1">
        <v>0.203708160678</v>
      </c>
    </row>
    <row r="9314" ht="15.75" customHeight="1">
      <c r="A9314" s="1" t="str">
        <f t="shared" si="793"/>
        <v>NCAPG</v>
      </c>
      <c r="B9314" s="1" t="s">
        <v>87</v>
      </c>
      <c r="C9314" s="1">
        <v>1.7812684E7</v>
      </c>
      <c r="D9314" s="1" t="s">
        <v>14</v>
      </c>
      <c r="E9314" s="1">
        <v>24.0</v>
      </c>
      <c r="F9314" s="1" t="s">
        <v>9324</v>
      </c>
      <c r="G9314" s="1">
        <v>0.624621713185</v>
      </c>
    </row>
    <row r="9315" ht="15.75" customHeight="1">
      <c r="A9315" s="1" t="str">
        <f t="shared" si="793"/>
        <v>NCAPG</v>
      </c>
      <c r="B9315" s="1" t="s">
        <v>87</v>
      </c>
      <c r="C9315" s="1">
        <v>1.7812644E7</v>
      </c>
      <c r="D9315" s="1" t="s">
        <v>14</v>
      </c>
      <c r="E9315" s="1">
        <v>24.0</v>
      </c>
      <c r="F9315" s="1" t="s">
        <v>9325</v>
      </c>
      <c r="G9315" s="1">
        <v>-0.0610285270486</v>
      </c>
    </row>
    <row r="9316" ht="15.75" customHeight="1">
      <c r="A9316" s="1" t="str">
        <f t="shared" si="793"/>
        <v>NCAPG</v>
      </c>
      <c r="B9316" s="1" t="s">
        <v>87</v>
      </c>
      <c r="C9316" s="1">
        <v>1.7812492E7</v>
      </c>
      <c r="D9316" s="1" t="s">
        <v>8</v>
      </c>
      <c r="E9316" s="1">
        <v>24.0</v>
      </c>
      <c r="F9316" s="1" t="s">
        <v>9326</v>
      </c>
      <c r="G9316" s="1">
        <v>0.0321621962463</v>
      </c>
    </row>
    <row r="9317" ht="15.75" customHeight="1">
      <c r="A9317" s="1" t="str">
        <f t="shared" si="793"/>
        <v>NCAPG</v>
      </c>
      <c r="B9317" s="1" t="s">
        <v>87</v>
      </c>
      <c r="C9317" s="1">
        <v>1.7812515E7</v>
      </c>
      <c r="D9317" s="1" t="s">
        <v>8</v>
      </c>
      <c r="E9317" s="1">
        <v>23.0</v>
      </c>
      <c r="F9317" s="1" t="s">
        <v>9327</v>
      </c>
      <c r="G9317" s="1">
        <v>0.131945830581</v>
      </c>
    </row>
    <row r="9318" ht="15.75" customHeight="1">
      <c r="A9318" s="1" t="str">
        <f t="shared" si="793"/>
        <v>NCAPG</v>
      </c>
      <c r="B9318" s="1" t="s">
        <v>87</v>
      </c>
      <c r="C9318" s="1">
        <v>1.7812582E7</v>
      </c>
      <c r="D9318" s="1" t="s">
        <v>14</v>
      </c>
      <c r="E9318" s="1">
        <v>24.0</v>
      </c>
      <c r="F9318" s="1" t="s">
        <v>9328</v>
      </c>
      <c r="G9318" s="1">
        <v>-0.0541243875466</v>
      </c>
    </row>
    <row r="9319" ht="15.75" customHeight="1">
      <c r="A9319" s="1" t="str">
        <f t="shared" si="793"/>
        <v>NCAPG</v>
      </c>
      <c r="B9319" s="1" t="s">
        <v>87</v>
      </c>
      <c r="C9319" s="1">
        <v>1.78128E7</v>
      </c>
      <c r="D9319" s="1" t="s">
        <v>8</v>
      </c>
      <c r="E9319" s="1">
        <v>23.0</v>
      </c>
      <c r="F9319" s="1" t="s">
        <v>9329</v>
      </c>
      <c r="G9319" s="1">
        <v>0.297876320137</v>
      </c>
    </row>
    <row r="9320" ht="15.75" customHeight="1">
      <c r="A9320" s="1" t="str">
        <f t="shared" si="793"/>
        <v>NCAPG</v>
      </c>
      <c r="B9320" s="1" t="s">
        <v>87</v>
      </c>
      <c r="C9320" s="1">
        <v>1.7812516E7</v>
      </c>
      <c r="D9320" s="1" t="s">
        <v>8</v>
      </c>
      <c r="E9320" s="1">
        <v>24.0</v>
      </c>
      <c r="F9320" s="1" t="s">
        <v>9330</v>
      </c>
      <c r="G9320" s="1">
        <v>0.030202282392</v>
      </c>
    </row>
    <row r="9321" ht="15.75" customHeight="1">
      <c r="A9321" s="1" t="str">
        <f t="shared" si="793"/>
        <v>NCAPG</v>
      </c>
      <c r="B9321" s="1" t="s">
        <v>87</v>
      </c>
      <c r="C9321" s="1">
        <v>1.7812787E7</v>
      </c>
      <c r="D9321" s="1" t="s">
        <v>14</v>
      </c>
      <c r="E9321" s="1">
        <v>23.0</v>
      </c>
      <c r="F9321" s="1" t="s">
        <v>9331</v>
      </c>
      <c r="G9321" s="1">
        <v>1.10500546316</v>
      </c>
    </row>
    <row r="9322" ht="15.75" customHeight="1">
      <c r="A9322" s="1" t="str">
        <f t="shared" si="793"/>
        <v>NCAPG</v>
      </c>
      <c r="B9322" s="1" t="s">
        <v>87</v>
      </c>
      <c r="C9322" s="1">
        <v>1.7812549E7</v>
      </c>
      <c r="D9322" s="1" t="s">
        <v>8</v>
      </c>
      <c r="E9322" s="1">
        <v>24.0</v>
      </c>
      <c r="F9322" s="1" t="s">
        <v>9332</v>
      </c>
      <c r="G9322" s="1">
        <v>0.0117621400814</v>
      </c>
    </row>
    <row r="9323" ht="15.75" customHeight="1">
      <c r="A9323" s="1" t="str">
        <f t="shared" si="793"/>
        <v>NCAPG</v>
      </c>
      <c r="B9323" s="1" t="s">
        <v>87</v>
      </c>
      <c r="C9323" s="1">
        <v>1.7812795E7</v>
      </c>
      <c r="D9323" s="1" t="s">
        <v>8</v>
      </c>
      <c r="E9323" s="1">
        <v>22.0</v>
      </c>
      <c r="F9323" s="1" t="s">
        <v>9333</v>
      </c>
      <c r="G9323" s="1">
        <v>0.164655385808</v>
      </c>
    </row>
    <row r="9324" ht="15.75" customHeight="1">
      <c r="A9324" s="1" t="str">
        <f t="shared" si="793"/>
        <v>NCAPG</v>
      </c>
      <c r="B9324" s="1" t="s">
        <v>87</v>
      </c>
      <c r="C9324" s="1">
        <v>1.7812596E7</v>
      </c>
      <c r="D9324" s="1" t="s">
        <v>14</v>
      </c>
      <c r="E9324" s="1">
        <v>24.0</v>
      </c>
      <c r="F9324" s="1" t="s">
        <v>9334</v>
      </c>
      <c r="G9324" s="1">
        <v>1.27037282365</v>
      </c>
    </row>
    <row r="9325" ht="15.75" customHeight="1">
      <c r="A9325" s="1" t="str">
        <f t="shared" si="793"/>
        <v>NCAPG</v>
      </c>
      <c r="B9325" s="1" t="s">
        <v>87</v>
      </c>
      <c r="C9325" s="1">
        <v>1.7812795E7</v>
      </c>
      <c r="D9325" s="1" t="s">
        <v>8</v>
      </c>
      <c r="E9325" s="1">
        <v>24.0</v>
      </c>
      <c r="F9325" s="1" t="s">
        <v>9335</v>
      </c>
      <c r="G9325" s="1">
        <v>0.143863170901</v>
      </c>
    </row>
    <row r="9326" ht="15.75" customHeight="1">
      <c r="A9326" s="1" t="str">
        <f t="shared" ref="A9326:A9335" si="794">"NCBP1"</f>
        <v>NCBP1</v>
      </c>
      <c r="B9326" s="1" t="s">
        <v>298</v>
      </c>
      <c r="C9326" s="1">
        <v>1.00396054E8</v>
      </c>
      <c r="D9326" s="1" t="s">
        <v>8</v>
      </c>
      <c r="E9326" s="1">
        <v>22.0</v>
      </c>
      <c r="F9326" s="1" t="s">
        <v>9336</v>
      </c>
      <c r="G9326" s="1">
        <v>0.0788891975385</v>
      </c>
    </row>
    <row r="9327" ht="15.75" customHeight="1">
      <c r="A9327" s="1" t="str">
        <f t="shared" si="794"/>
        <v>NCBP1</v>
      </c>
      <c r="B9327" s="1" t="s">
        <v>298</v>
      </c>
      <c r="C9327" s="1">
        <v>1.00395996E8</v>
      </c>
      <c r="D9327" s="1" t="s">
        <v>8</v>
      </c>
      <c r="E9327" s="1">
        <v>24.0</v>
      </c>
      <c r="F9327" s="1" t="s">
        <v>9337</v>
      </c>
      <c r="G9327" s="1">
        <v>0.837591004972</v>
      </c>
    </row>
    <row r="9328" ht="15.75" customHeight="1">
      <c r="A9328" s="1" t="str">
        <f t="shared" si="794"/>
        <v>NCBP1</v>
      </c>
      <c r="B9328" s="1" t="s">
        <v>298</v>
      </c>
      <c r="C9328" s="1">
        <v>1.0039613E8</v>
      </c>
      <c r="D9328" s="1" t="s">
        <v>14</v>
      </c>
      <c r="E9328" s="1">
        <v>24.0</v>
      </c>
      <c r="F9328" s="1" t="s">
        <v>9338</v>
      </c>
      <c r="G9328" s="1">
        <v>0.0586097198512</v>
      </c>
    </row>
    <row r="9329" ht="15.75" customHeight="1">
      <c r="A9329" s="1" t="str">
        <f t="shared" si="794"/>
        <v>NCBP1</v>
      </c>
      <c r="B9329" s="1" t="s">
        <v>298</v>
      </c>
      <c r="C9329" s="1">
        <v>1.00395956E8</v>
      </c>
      <c r="D9329" s="1" t="s">
        <v>8</v>
      </c>
      <c r="E9329" s="1">
        <v>24.0</v>
      </c>
      <c r="F9329" s="1" t="s">
        <v>9339</v>
      </c>
      <c r="G9329" s="1">
        <v>0.235131142805</v>
      </c>
    </row>
    <row r="9330" ht="15.75" customHeight="1">
      <c r="A9330" s="1" t="str">
        <f t="shared" si="794"/>
        <v>NCBP1</v>
      </c>
      <c r="B9330" s="1" t="s">
        <v>298</v>
      </c>
      <c r="C9330" s="1">
        <v>1.00396082E8</v>
      </c>
      <c r="D9330" s="1" t="s">
        <v>8</v>
      </c>
      <c r="E9330" s="1">
        <v>24.0</v>
      </c>
      <c r="F9330" s="1" t="s">
        <v>9340</v>
      </c>
      <c r="G9330" s="1">
        <v>1.55666389737</v>
      </c>
    </row>
    <row r="9331" ht="15.75" customHeight="1">
      <c r="A9331" s="1" t="str">
        <f t="shared" si="794"/>
        <v>NCBP1</v>
      </c>
      <c r="B9331" s="1" t="s">
        <v>298</v>
      </c>
      <c r="C9331" s="1">
        <v>1.00396027E8</v>
      </c>
      <c r="D9331" s="1" t="s">
        <v>14</v>
      </c>
      <c r="E9331" s="1">
        <v>24.0</v>
      </c>
      <c r="F9331" s="1" t="s">
        <v>9341</v>
      </c>
      <c r="G9331" s="1">
        <v>0.174257446198</v>
      </c>
    </row>
    <row r="9332" ht="15.75" customHeight="1">
      <c r="A9332" s="1" t="str">
        <f t="shared" si="794"/>
        <v>NCBP1</v>
      </c>
      <c r="B9332" s="1" t="s">
        <v>298</v>
      </c>
      <c r="C9332" s="1">
        <v>1.00396057E8</v>
      </c>
      <c r="D9332" s="1" t="s">
        <v>14</v>
      </c>
      <c r="E9332" s="1">
        <v>23.0</v>
      </c>
      <c r="F9332" s="1" t="s">
        <v>9342</v>
      </c>
      <c r="G9332" s="1">
        <v>0.081428055827</v>
      </c>
    </row>
    <row r="9333" ht="15.75" customHeight="1">
      <c r="A9333" s="1" t="str">
        <f t="shared" si="794"/>
        <v>NCBP1</v>
      </c>
      <c r="B9333" s="1" t="s">
        <v>298</v>
      </c>
      <c r="C9333" s="1">
        <v>1.00396158E8</v>
      </c>
      <c r="D9333" s="1" t="s">
        <v>14</v>
      </c>
      <c r="E9333" s="1">
        <v>21.0</v>
      </c>
      <c r="F9333" s="1" t="s">
        <v>9343</v>
      </c>
      <c r="G9333" s="1">
        <v>0.60574509766</v>
      </c>
    </row>
    <row r="9334" ht="15.75" customHeight="1">
      <c r="A9334" s="1" t="str">
        <f t="shared" si="794"/>
        <v>NCBP1</v>
      </c>
      <c r="B9334" s="1" t="s">
        <v>298</v>
      </c>
      <c r="C9334" s="1">
        <v>1.00395968E8</v>
      </c>
      <c r="D9334" s="1" t="s">
        <v>8</v>
      </c>
      <c r="E9334" s="1">
        <v>24.0</v>
      </c>
      <c r="F9334" s="1" t="s">
        <v>9344</v>
      </c>
      <c r="G9334" s="1">
        <v>0.365127291746</v>
      </c>
    </row>
    <row r="9335" ht="15.75" customHeight="1">
      <c r="A9335" s="1" t="str">
        <f t="shared" si="794"/>
        <v>NCBP1</v>
      </c>
      <c r="B9335" s="1" t="s">
        <v>298</v>
      </c>
      <c r="C9335" s="1">
        <v>1.00395975E8</v>
      </c>
      <c r="D9335" s="1" t="s">
        <v>8</v>
      </c>
      <c r="E9335" s="1">
        <v>24.0</v>
      </c>
      <c r="F9335" s="1" t="s">
        <v>9345</v>
      </c>
      <c r="G9335" s="1">
        <v>0.0983695106138</v>
      </c>
    </row>
    <row r="9336" ht="15.75" customHeight="1">
      <c r="A9336" s="1" t="str">
        <f t="shared" ref="A9336:A9345" si="795">"NCBP2"</f>
        <v>NCBP2</v>
      </c>
      <c r="B9336" s="1" t="s">
        <v>119</v>
      </c>
      <c r="C9336" s="1">
        <v>1.96669328E8</v>
      </c>
      <c r="D9336" s="1" t="s">
        <v>8</v>
      </c>
      <c r="E9336" s="1">
        <v>23.0</v>
      </c>
      <c r="F9336" s="1" t="s">
        <v>9346</v>
      </c>
      <c r="G9336" s="1">
        <v>1.11875551142</v>
      </c>
    </row>
    <row r="9337" ht="15.75" customHeight="1">
      <c r="A9337" s="1" t="str">
        <f t="shared" si="795"/>
        <v>NCBP2</v>
      </c>
      <c r="B9337" s="1" t="s">
        <v>119</v>
      </c>
      <c r="C9337" s="1">
        <v>1.9666939E8</v>
      </c>
      <c r="D9337" s="1" t="s">
        <v>8</v>
      </c>
      <c r="E9337" s="1">
        <v>24.0</v>
      </c>
      <c r="F9337" s="1" t="s">
        <v>9347</v>
      </c>
      <c r="G9337" s="1">
        <v>0.525614901328</v>
      </c>
    </row>
    <row r="9338" ht="15.75" customHeight="1">
      <c r="A9338" s="1" t="str">
        <f t="shared" si="795"/>
        <v>NCBP2</v>
      </c>
      <c r="B9338" s="1" t="s">
        <v>119</v>
      </c>
      <c r="C9338" s="1">
        <v>1.96669179E8</v>
      </c>
      <c r="D9338" s="1" t="s">
        <v>8</v>
      </c>
      <c r="E9338" s="1">
        <v>23.0</v>
      </c>
      <c r="F9338" s="1" t="s">
        <v>9348</v>
      </c>
      <c r="G9338" s="1">
        <v>0.0819500296756</v>
      </c>
    </row>
    <row r="9339" ht="15.75" customHeight="1">
      <c r="A9339" s="1" t="str">
        <f t="shared" si="795"/>
        <v>NCBP2</v>
      </c>
      <c r="B9339" s="1" t="s">
        <v>119</v>
      </c>
      <c r="C9339" s="1">
        <v>1.96669172E8</v>
      </c>
      <c r="D9339" s="1" t="s">
        <v>8</v>
      </c>
      <c r="E9339" s="1">
        <v>23.0</v>
      </c>
      <c r="F9339" s="1" t="s">
        <v>9349</v>
      </c>
      <c r="G9339" s="1">
        <v>0.105578881279</v>
      </c>
    </row>
    <row r="9340" ht="15.75" customHeight="1">
      <c r="A9340" s="1" t="str">
        <f t="shared" si="795"/>
        <v>NCBP2</v>
      </c>
      <c r="B9340" s="1" t="s">
        <v>119</v>
      </c>
      <c r="C9340" s="1">
        <v>1.96669285E8</v>
      </c>
      <c r="D9340" s="1" t="s">
        <v>14</v>
      </c>
      <c r="E9340" s="1">
        <v>24.0</v>
      </c>
      <c r="F9340" s="1" t="s">
        <v>9350</v>
      </c>
      <c r="G9340" s="1">
        <v>0.0297057839846</v>
      </c>
    </row>
    <row r="9341" ht="15.75" customHeight="1">
      <c r="A9341" s="1" t="str">
        <f t="shared" si="795"/>
        <v>NCBP2</v>
      </c>
      <c r="B9341" s="1" t="s">
        <v>119</v>
      </c>
      <c r="C9341" s="1">
        <v>1.96669359E8</v>
      </c>
      <c r="D9341" s="1" t="s">
        <v>14</v>
      </c>
      <c r="E9341" s="1">
        <v>24.0</v>
      </c>
      <c r="F9341" s="1" t="s">
        <v>9351</v>
      </c>
      <c r="G9341" s="1">
        <v>0.0132756482142</v>
      </c>
    </row>
    <row r="9342" ht="15.75" customHeight="1">
      <c r="A9342" s="1" t="str">
        <f t="shared" si="795"/>
        <v>NCBP2</v>
      </c>
      <c r="B9342" s="1" t="s">
        <v>119</v>
      </c>
      <c r="C9342" s="1">
        <v>1.966694E8</v>
      </c>
      <c r="D9342" s="1" t="s">
        <v>14</v>
      </c>
      <c r="E9342" s="1">
        <v>24.0</v>
      </c>
      <c r="F9342" s="1" t="s">
        <v>9352</v>
      </c>
      <c r="G9342" s="1">
        <v>1.35562958725</v>
      </c>
    </row>
    <row r="9343" ht="15.75" customHeight="1">
      <c r="A9343" s="1" t="str">
        <f t="shared" si="795"/>
        <v>NCBP2</v>
      </c>
      <c r="B9343" s="1" t="s">
        <v>119</v>
      </c>
      <c r="C9343" s="1">
        <v>1.96669469E8</v>
      </c>
      <c r="D9343" s="1" t="s">
        <v>14</v>
      </c>
      <c r="E9343" s="1">
        <v>24.0</v>
      </c>
      <c r="F9343" s="1" t="s">
        <v>9353</v>
      </c>
      <c r="G9343" s="1">
        <v>0.119259591176</v>
      </c>
    </row>
    <row r="9344" ht="15.75" customHeight="1">
      <c r="A9344" s="1" t="str">
        <f t="shared" si="795"/>
        <v>NCBP2</v>
      </c>
      <c r="B9344" s="1" t="s">
        <v>119</v>
      </c>
      <c r="C9344" s="1">
        <v>1.9666951E8</v>
      </c>
      <c r="D9344" s="1" t="s">
        <v>14</v>
      </c>
      <c r="E9344" s="1">
        <v>23.0</v>
      </c>
      <c r="F9344" s="1" t="s">
        <v>9354</v>
      </c>
      <c r="G9344" s="1">
        <v>-0.0280140729485</v>
      </c>
    </row>
    <row r="9345" ht="15.75" customHeight="1">
      <c r="A9345" s="1" t="str">
        <f t="shared" si="795"/>
        <v>NCBP2</v>
      </c>
      <c r="B9345" s="1" t="s">
        <v>119</v>
      </c>
      <c r="C9345" s="1">
        <v>1.96669212E8</v>
      </c>
      <c r="D9345" s="1" t="s">
        <v>14</v>
      </c>
      <c r="E9345" s="1">
        <v>24.0</v>
      </c>
      <c r="F9345" s="1" t="s">
        <v>9355</v>
      </c>
      <c r="G9345" s="1">
        <v>0.0236385572514</v>
      </c>
    </row>
    <row r="9346" ht="15.75" customHeight="1">
      <c r="A9346" s="1" t="str">
        <f t="shared" ref="A9346:A9365" si="796">"NCOA6"</f>
        <v>NCOA6</v>
      </c>
      <c r="B9346" s="1" t="s">
        <v>145</v>
      </c>
      <c r="C9346" s="1">
        <v>3.3409175E7</v>
      </c>
      <c r="D9346" s="1" t="s">
        <v>8</v>
      </c>
      <c r="E9346" s="1">
        <v>28.0</v>
      </c>
      <c r="F9346" s="1" t="s">
        <v>9356</v>
      </c>
      <c r="G9346" s="1">
        <v>-0.063661111504</v>
      </c>
    </row>
    <row r="9347" ht="15.75" customHeight="1">
      <c r="A9347" s="1" t="str">
        <f t="shared" si="796"/>
        <v>NCOA6</v>
      </c>
      <c r="B9347" s="1" t="s">
        <v>145</v>
      </c>
      <c r="C9347" s="1">
        <v>3.3409259E7</v>
      </c>
      <c r="D9347" s="1" t="s">
        <v>8</v>
      </c>
      <c r="E9347" s="1">
        <v>24.0</v>
      </c>
      <c r="F9347" s="1" t="s">
        <v>9357</v>
      </c>
      <c r="G9347" s="1">
        <v>0.00586691129574</v>
      </c>
    </row>
    <row r="9348" ht="15.75" customHeight="1">
      <c r="A9348" s="1" t="str">
        <f t="shared" si="796"/>
        <v>NCOA6</v>
      </c>
      <c r="B9348" s="1" t="s">
        <v>145</v>
      </c>
      <c r="C9348" s="1">
        <v>3.3409161E7</v>
      </c>
      <c r="D9348" s="1" t="s">
        <v>8</v>
      </c>
      <c r="E9348" s="1">
        <v>22.0</v>
      </c>
      <c r="F9348" s="1" t="s">
        <v>9358</v>
      </c>
      <c r="G9348" s="1">
        <v>0.00442298880385</v>
      </c>
    </row>
    <row r="9349" ht="15.75" customHeight="1">
      <c r="A9349" s="1" t="str">
        <f t="shared" si="796"/>
        <v>NCOA6</v>
      </c>
      <c r="B9349" s="1" t="s">
        <v>145</v>
      </c>
      <c r="C9349" s="1">
        <v>3.3409235E7</v>
      </c>
      <c r="D9349" s="1" t="s">
        <v>8</v>
      </c>
      <c r="E9349" s="1">
        <v>26.0</v>
      </c>
      <c r="F9349" s="1" t="s">
        <v>9359</v>
      </c>
      <c r="G9349" s="1">
        <v>0.00719072751971</v>
      </c>
    </row>
    <row r="9350" ht="15.75" customHeight="1">
      <c r="A9350" s="1" t="str">
        <f t="shared" si="796"/>
        <v>NCOA6</v>
      </c>
      <c r="B9350" s="1" t="s">
        <v>145</v>
      </c>
      <c r="C9350" s="1">
        <v>3.3409275E7</v>
      </c>
      <c r="D9350" s="1" t="s">
        <v>8</v>
      </c>
      <c r="E9350" s="1">
        <v>26.0</v>
      </c>
      <c r="F9350" s="1" t="s">
        <v>9360</v>
      </c>
      <c r="G9350" s="1">
        <v>0.0217684248928</v>
      </c>
    </row>
    <row r="9351" ht="15.75" customHeight="1">
      <c r="A9351" s="1" t="str">
        <f t="shared" si="796"/>
        <v>NCOA6</v>
      </c>
      <c r="B9351" s="1" t="s">
        <v>145</v>
      </c>
      <c r="C9351" s="1">
        <v>3.3413448E7</v>
      </c>
      <c r="D9351" s="1" t="s">
        <v>14</v>
      </c>
      <c r="E9351" s="1">
        <v>23.0</v>
      </c>
      <c r="F9351" s="1" t="s">
        <v>9361</v>
      </c>
      <c r="G9351" s="1">
        <v>0.445911022536</v>
      </c>
    </row>
    <row r="9352" ht="15.75" customHeight="1">
      <c r="A9352" s="1" t="str">
        <f t="shared" si="796"/>
        <v>NCOA6</v>
      </c>
      <c r="B9352" s="1" t="s">
        <v>145</v>
      </c>
      <c r="C9352" s="1">
        <v>3.3413322E7</v>
      </c>
      <c r="D9352" s="1" t="s">
        <v>14</v>
      </c>
      <c r="E9352" s="1">
        <v>24.0</v>
      </c>
      <c r="F9352" s="1" t="s">
        <v>9362</v>
      </c>
      <c r="G9352" s="1">
        <v>-0.0139096111819</v>
      </c>
    </row>
    <row r="9353" ht="15.75" customHeight="1">
      <c r="A9353" s="1" t="str">
        <f t="shared" si="796"/>
        <v>NCOA6</v>
      </c>
      <c r="B9353" s="1" t="s">
        <v>145</v>
      </c>
      <c r="C9353" s="1">
        <v>3.3413183E7</v>
      </c>
      <c r="D9353" s="1" t="s">
        <v>14</v>
      </c>
      <c r="E9353" s="1">
        <v>24.0</v>
      </c>
      <c r="F9353" s="1" t="s">
        <v>9363</v>
      </c>
      <c r="G9353" s="1">
        <v>-0.042946601207</v>
      </c>
    </row>
    <row r="9354" ht="15.75" customHeight="1">
      <c r="A9354" s="1" t="str">
        <f t="shared" si="796"/>
        <v>NCOA6</v>
      </c>
      <c r="B9354" s="1" t="s">
        <v>145</v>
      </c>
      <c r="C9354" s="1">
        <v>3.3409217E7</v>
      </c>
      <c r="D9354" s="1" t="s">
        <v>14</v>
      </c>
      <c r="E9354" s="1">
        <v>23.0</v>
      </c>
      <c r="F9354" s="1" t="s">
        <v>9364</v>
      </c>
      <c r="G9354" s="1">
        <v>-0.0796954742789</v>
      </c>
    </row>
    <row r="9355" ht="15.75" customHeight="1">
      <c r="A9355" s="1" t="str">
        <f t="shared" si="796"/>
        <v>NCOA6</v>
      </c>
      <c r="B9355" s="1" t="s">
        <v>145</v>
      </c>
      <c r="C9355" s="1">
        <v>3.3409213E7</v>
      </c>
      <c r="D9355" s="1" t="s">
        <v>14</v>
      </c>
      <c r="E9355" s="1">
        <v>24.0</v>
      </c>
      <c r="F9355" s="1" t="s">
        <v>9365</v>
      </c>
      <c r="G9355" s="1">
        <v>0.234646912606</v>
      </c>
    </row>
    <row r="9356" ht="15.75" customHeight="1">
      <c r="A9356" s="1" t="str">
        <f t="shared" si="796"/>
        <v>NCOA6</v>
      </c>
      <c r="B9356" s="1" t="s">
        <v>145</v>
      </c>
      <c r="C9356" s="1">
        <v>3.3413418E7</v>
      </c>
      <c r="D9356" s="1" t="s">
        <v>8</v>
      </c>
      <c r="E9356" s="1">
        <v>24.0</v>
      </c>
      <c r="F9356" s="1" t="s">
        <v>9366</v>
      </c>
      <c r="G9356" s="1">
        <v>0.784967137037</v>
      </c>
    </row>
    <row r="9357" ht="15.75" customHeight="1">
      <c r="A9357" s="1" t="str">
        <f t="shared" si="796"/>
        <v>NCOA6</v>
      </c>
      <c r="B9357" s="1" t="s">
        <v>145</v>
      </c>
      <c r="C9357" s="1">
        <v>3.3413405E7</v>
      </c>
      <c r="D9357" s="1" t="s">
        <v>8</v>
      </c>
      <c r="E9357" s="1">
        <v>24.0</v>
      </c>
      <c r="F9357" s="1" t="s">
        <v>9367</v>
      </c>
      <c r="G9357" s="1">
        <v>0.393151285973</v>
      </c>
    </row>
    <row r="9358" ht="15.75" customHeight="1">
      <c r="A9358" s="1" t="str">
        <f t="shared" si="796"/>
        <v>NCOA6</v>
      </c>
      <c r="B9358" s="1" t="s">
        <v>145</v>
      </c>
      <c r="C9358" s="1">
        <v>3.3413283E7</v>
      </c>
      <c r="D9358" s="1" t="s">
        <v>14</v>
      </c>
      <c r="E9358" s="1">
        <v>23.0</v>
      </c>
      <c r="F9358" s="1" t="s">
        <v>9368</v>
      </c>
      <c r="G9358" s="1">
        <v>0.547079021712</v>
      </c>
    </row>
    <row r="9359" ht="15.75" customHeight="1">
      <c r="A9359" s="1" t="str">
        <f t="shared" si="796"/>
        <v>NCOA6</v>
      </c>
      <c r="B9359" s="1" t="s">
        <v>145</v>
      </c>
      <c r="C9359" s="1">
        <v>3.3413267E7</v>
      </c>
      <c r="D9359" s="1" t="s">
        <v>8</v>
      </c>
      <c r="E9359" s="1">
        <v>24.0</v>
      </c>
      <c r="F9359" s="1" t="s">
        <v>9369</v>
      </c>
      <c r="G9359" s="1">
        <v>0.645099410987</v>
      </c>
    </row>
    <row r="9360" ht="15.75" customHeight="1">
      <c r="A9360" s="1" t="str">
        <f t="shared" si="796"/>
        <v>NCOA6</v>
      </c>
      <c r="B9360" s="1" t="s">
        <v>145</v>
      </c>
      <c r="C9360" s="1">
        <v>3.3413244E7</v>
      </c>
      <c r="D9360" s="1" t="s">
        <v>8</v>
      </c>
      <c r="E9360" s="1">
        <v>24.0</v>
      </c>
      <c r="F9360" s="1" t="s">
        <v>9370</v>
      </c>
      <c r="G9360" s="1">
        <v>0.457923002267</v>
      </c>
    </row>
    <row r="9361" ht="15.75" customHeight="1">
      <c r="A9361" s="1" t="str">
        <f t="shared" si="796"/>
        <v>NCOA6</v>
      </c>
      <c r="B9361" s="1" t="s">
        <v>145</v>
      </c>
      <c r="C9361" s="1">
        <v>3.3413238E7</v>
      </c>
      <c r="D9361" s="1" t="s">
        <v>8</v>
      </c>
      <c r="E9361" s="1">
        <v>23.0</v>
      </c>
      <c r="F9361" s="1" t="s">
        <v>9371</v>
      </c>
      <c r="G9361" s="1">
        <v>1.45850248218</v>
      </c>
    </row>
    <row r="9362" ht="15.75" customHeight="1">
      <c r="A9362" s="1" t="str">
        <f t="shared" si="796"/>
        <v>NCOA6</v>
      </c>
      <c r="B9362" s="1" t="s">
        <v>145</v>
      </c>
      <c r="C9362" s="1">
        <v>3.3409351E7</v>
      </c>
      <c r="D9362" s="1" t="s">
        <v>8</v>
      </c>
      <c r="E9362" s="1">
        <v>23.0</v>
      </c>
      <c r="F9362" s="1" t="s">
        <v>9372</v>
      </c>
      <c r="G9362" s="1">
        <v>-0.00963987174358</v>
      </c>
    </row>
    <row r="9363" ht="15.75" customHeight="1">
      <c r="A9363" s="1" t="str">
        <f t="shared" si="796"/>
        <v>NCOA6</v>
      </c>
      <c r="B9363" s="1" t="s">
        <v>145</v>
      </c>
      <c r="C9363" s="1">
        <v>3.3413352E7</v>
      </c>
      <c r="D9363" s="1" t="s">
        <v>8</v>
      </c>
      <c r="E9363" s="1">
        <v>24.0</v>
      </c>
      <c r="F9363" s="1" t="s">
        <v>9373</v>
      </c>
      <c r="G9363" s="1">
        <v>0.756530380781</v>
      </c>
    </row>
    <row r="9364" ht="15.75" customHeight="1">
      <c r="A9364" s="1" t="str">
        <f t="shared" si="796"/>
        <v>NCOA6</v>
      </c>
      <c r="B9364" s="1" t="s">
        <v>145</v>
      </c>
      <c r="C9364" s="1">
        <v>3.3409287E7</v>
      </c>
      <c r="D9364" s="1" t="s">
        <v>8</v>
      </c>
      <c r="E9364" s="1">
        <v>28.0</v>
      </c>
      <c r="F9364" s="1" t="s">
        <v>9374</v>
      </c>
      <c r="G9364" s="1">
        <v>-0.152231174974</v>
      </c>
    </row>
    <row r="9365" ht="15.75" customHeight="1">
      <c r="A9365" s="1" t="str">
        <f t="shared" si="796"/>
        <v>NCOA6</v>
      </c>
      <c r="B9365" s="1" t="s">
        <v>145</v>
      </c>
      <c r="C9365" s="1">
        <v>3.3409333E7</v>
      </c>
      <c r="D9365" s="1" t="s">
        <v>8</v>
      </c>
      <c r="E9365" s="1">
        <v>28.0</v>
      </c>
      <c r="F9365" s="1" t="s">
        <v>9375</v>
      </c>
      <c r="G9365" s="1">
        <v>0.00606724365848</v>
      </c>
    </row>
    <row r="9366" ht="15.75" customHeight="1">
      <c r="A9366" s="1" t="str">
        <f t="shared" ref="A9366:A9375" si="797">"NDNL2"</f>
        <v>NDNL2</v>
      </c>
      <c r="B9366" s="1" t="s">
        <v>425</v>
      </c>
      <c r="C9366" s="1">
        <v>2.9561913E7</v>
      </c>
      <c r="D9366" s="1" t="s">
        <v>8</v>
      </c>
      <c r="E9366" s="1">
        <v>24.0</v>
      </c>
      <c r="F9366" s="1" t="s">
        <v>9376</v>
      </c>
      <c r="G9366" s="1">
        <v>0.58473947102</v>
      </c>
    </row>
    <row r="9367" ht="15.75" customHeight="1">
      <c r="A9367" s="1" t="str">
        <f t="shared" si="797"/>
        <v>NDNL2</v>
      </c>
      <c r="B9367" s="1" t="s">
        <v>425</v>
      </c>
      <c r="C9367" s="1">
        <v>2.9561938E7</v>
      </c>
      <c r="D9367" s="1" t="s">
        <v>8</v>
      </c>
      <c r="E9367" s="1">
        <v>22.0</v>
      </c>
      <c r="F9367" s="1" t="s">
        <v>9377</v>
      </c>
      <c r="G9367" s="1">
        <v>0.838011208435</v>
      </c>
    </row>
    <row r="9368" ht="15.75" customHeight="1">
      <c r="A9368" s="1" t="str">
        <f t="shared" si="797"/>
        <v>NDNL2</v>
      </c>
      <c r="B9368" s="1" t="s">
        <v>425</v>
      </c>
      <c r="C9368" s="1">
        <v>2.9561995E7</v>
      </c>
      <c r="D9368" s="1" t="s">
        <v>8</v>
      </c>
      <c r="E9368" s="1">
        <v>24.0</v>
      </c>
      <c r="F9368" s="1" t="s">
        <v>9378</v>
      </c>
      <c r="G9368" s="1">
        <v>0.817811744623</v>
      </c>
    </row>
    <row r="9369" ht="15.75" customHeight="1">
      <c r="A9369" s="1" t="str">
        <f t="shared" si="797"/>
        <v>NDNL2</v>
      </c>
      <c r="B9369" s="1" t="s">
        <v>425</v>
      </c>
      <c r="C9369" s="1">
        <v>2.9561945E7</v>
      </c>
      <c r="D9369" s="1" t="s">
        <v>14</v>
      </c>
      <c r="E9369" s="1">
        <v>23.0</v>
      </c>
      <c r="F9369" s="1" t="s">
        <v>9379</v>
      </c>
      <c r="G9369" s="1">
        <v>1.0615871612</v>
      </c>
    </row>
    <row r="9370" ht="15.75" customHeight="1">
      <c r="A9370" s="1" t="str">
        <f t="shared" si="797"/>
        <v>NDNL2</v>
      </c>
      <c r="B9370" s="1" t="s">
        <v>425</v>
      </c>
      <c r="C9370" s="1">
        <v>2.9561992E7</v>
      </c>
      <c r="D9370" s="1" t="s">
        <v>14</v>
      </c>
      <c r="E9370" s="1">
        <v>23.0</v>
      </c>
      <c r="F9370" s="1" t="s">
        <v>9380</v>
      </c>
      <c r="G9370" s="1">
        <v>1.10040163037</v>
      </c>
    </row>
    <row r="9371" ht="15.75" customHeight="1">
      <c r="A9371" s="1" t="str">
        <f t="shared" si="797"/>
        <v>NDNL2</v>
      </c>
      <c r="B9371" s="1" t="s">
        <v>425</v>
      </c>
      <c r="C9371" s="1">
        <v>2.9561999E7</v>
      </c>
      <c r="D9371" s="1" t="s">
        <v>14</v>
      </c>
      <c r="E9371" s="1">
        <v>23.0</v>
      </c>
      <c r="F9371" s="1" t="s">
        <v>9381</v>
      </c>
      <c r="G9371" s="1">
        <v>0.0163414061046</v>
      </c>
    </row>
    <row r="9372" ht="15.75" customHeight="1">
      <c r="A9372" s="1" t="str">
        <f t="shared" si="797"/>
        <v>NDNL2</v>
      </c>
      <c r="B9372" s="1" t="s">
        <v>425</v>
      </c>
      <c r="C9372" s="1">
        <v>2.9562062E7</v>
      </c>
      <c r="D9372" s="1" t="s">
        <v>14</v>
      </c>
      <c r="E9372" s="1">
        <v>23.0</v>
      </c>
      <c r="F9372" s="1" t="s">
        <v>9382</v>
      </c>
      <c r="G9372" s="1">
        <v>0.439035823635</v>
      </c>
    </row>
    <row r="9373" ht="15.75" customHeight="1">
      <c r="A9373" s="1" t="str">
        <f t="shared" si="797"/>
        <v>NDNL2</v>
      </c>
      <c r="B9373" s="1" t="s">
        <v>425</v>
      </c>
      <c r="C9373" s="1">
        <v>2.956207E7</v>
      </c>
      <c r="D9373" s="1" t="s">
        <v>14</v>
      </c>
      <c r="E9373" s="1">
        <v>24.0</v>
      </c>
      <c r="F9373" s="1" t="s">
        <v>9383</v>
      </c>
      <c r="G9373" s="1">
        <v>0.476792759896</v>
      </c>
    </row>
    <row r="9374" ht="15.75" customHeight="1">
      <c r="A9374" s="1" t="str">
        <f t="shared" si="797"/>
        <v>NDNL2</v>
      </c>
      <c r="B9374" s="1" t="s">
        <v>425</v>
      </c>
      <c r="C9374" s="1">
        <v>2.9561751E7</v>
      </c>
      <c r="D9374" s="1" t="s">
        <v>8</v>
      </c>
      <c r="E9374" s="1">
        <v>24.0</v>
      </c>
      <c r="F9374" s="1" t="s">
        <v>9384</v>
      </c>
      <c r="G9374" s="1">
        <v>0.108171372427</v>
      </c>
    </row>
    <row r="9375" ht="15.75" customHeight="1">
      <c r="A9375" s="1" t="str">
        <f t="shared" si="797"/>
        <v>NDNL2</v>
      </c>
      <c r="B9375" s="1" t="s">
        <v>425</v>
      </c>
      <c r="C9375" s="1">
        <v>2.9561824E7</v>
      </c>
      <c r="D9375" s="1" t="s">
        <v>8</v>
      </c>
      <c r="E9375" s="1">
        <v>23.0</v>
      </c>
      <c r="F9375" s="1" t="s">
        <v>9385</v>
      </c>
      <c r="G9375" s="1">
        <v>0.547770978632</v>
      </c>
    </row>
    <row r="9376" ht="15.75" customHeight="1">
      <c r="A9376" s="1" t="str">
        <f t="shared" ref="A9376:A9385" si="798">"NDRG3"</f>
        <v>NDRG3</v>
      </c>
      <c r="B9376" s="1" t="s">
        <v>145</v>
      </c>
      <c r="C9376" s="1">
        <v>3.5374392E7</v>
      </c>
      <c r="D9376" s="1" t="s">
        <v>8</v>
      </c>
      <c r="E9376" s="1">
        <v>23.0</v>
      </c>
      <c r="F9376" s="1" t="s">
        <v>9386</v>
      </c>
      <c r="G9376" s="1">
        <v>1.00924489204</v>
      </c>
    </row>
    <row r="9377" ht="15.75" customHeight="1">
      <c r="A9377" s="1" t="str">
        <f t="shared" si="798"/>
        <v>NDRG3</v>
      </c>
      <c r="B9377" s="1" t="s">
        <v>145</v>
      </c>
      <c r="C9377" s="1">
        <v>3.5374298E7</v>
      </c>
      <c r="D9377" s="1" t="s">
        <v>8</v>
      </c>
      <c r="E9377" s="1">
        <v>24.0</v>
      </c>
      <c r="F9377" s="1" t="s">
        <v>9387</v>
      </c>
      <c r="G9377" s="1">
        <v>0.283470141783</v>
      </c>
    </row>
    <row r="9378" ht="15.75" customHeight="1">
      <c r="A9378" s="1" t="str">
        <f t="shared" si="798"/>
        <v>NDRG3</v>
      </c>
      <c r="B9378" s="1" t="s">
        <v>145</v>
      </c>
      <c r="C9378" s="1">
        <v>3.537418E7</v>
      </c>
      <c r="D9378" s="1" t="s">
        <v>8</v>
      </c>
      <c r="E9378" s="1">
        <v>24.0</v>
      </c>
      <c r="F9378" s="1" t="s">
        <v>9388</v>
      </c>
      <c r="G9378" s="1">
        <v>0.0913583718606</v>
      </c>
    </row>
    <row r="9379" ht="15.75" customHeight="1">
      <c r="A9379" s="1" t="str">
        <f t="shared" si="798"/>
        <v>NDRG3</v>
      </c>
      <c r="B9379" s="1" t="s">
        <v>145</v>
      </c>
      <c r="C9379" s="1">
        <v>3.5374371E7</v>
      </c>
      <c r="D9379" s="1" t="s">
        <v>14</v>
      </c>
      <c r="E9379" s="1">
        <v>24.0</v>
      </c>
      <c r="F9379" s="1" t="s">
        <v>9389</v>
      </c>
      <c r="G9379" s="1">
        <v>0.453762780535</v>
      </c>
    </row>
    <row r="9380" ht="15.75" customHeight="1">
      <c r="A9380" s="1" t="str">
        <f t="shared" si="798"/>
        <v>NDRG3</v>
      </c>
      <c r="B9380" s="1" t="s">
        <v>145</v>
      </c>
      <c r="C9380" s="1">
        <v>3.5374365E7</v>
      </c>
      <c r="D9380" s="1" t="s">
        <v>14</v>
      </c>
      <c r="E9380" s="1">
        <v>23.0</v>
      </c>
      <c r="F9380" s="1" t="s">
        <v>9390</v>
      </c>
      <c r="G9380" s="1">
        <v>-0.171055978884</v>
      </c>
    </row>
    <row r="9381" ht="15.75" customHeight="1">
      <c r="A9381" s="1" t="str">
        <f t="shared" si="798"/>
        <v>NDRG3</v>
      </c>
      <c r="B9381" s="1" t="s">
        <v>145</v>
      </c>
      <c r="C9381" s="1">
        <v>3.5374404E7</v>
      </c>
      <c r="D9381" s="1" t="s">
        <v>14</v>
      </c>
      <c r="E9381" s="1">
        <v>22.0</v>
      </c>
      <c r="F9381" s="1" t="s">
        <v>9391</v>
      </c>
      <c r="G9381" s="1">
        <v>0.389330069791</v>
      </c>
    </row>
    <row r="9382" ht="15.75" customHeight="1">
      <c r="A9382" s="1" t="str">
        <f t="shared" si="798"/>
        <v>NDRG3</v>
      </c>
      <c r="B9382" s="1" t="s">
        <v>145</v>
      </c>
      <c r="C9382" s="1">
        <v>3.5374452E7</v>
      </c>
      <c r="D9382" s="1" t="s">
        <v>14</v>
      </c>
      <c r="E9382" s="1">
        <v>24.0</v>
      </c>
      <c r="F9382" s="1" t="s">
        <v>9392</v>
      </c>
      <c r="G9382" s="1">
        <v>0.991314186503</v>
      </c>
    </row>
    <row r="9383" ht="15.75" customHeight="1">
      <c r="A9383" s="1" t="str">
        <f t="shared" si="798"/>
        <v>NDRG3</v>
      </c>
      <c r="B9383" s="1" t="s">
        <v>145</v>
      </c>
      <c r="C9383" s="1">
        <v>3.5374458E7</v>
      </c>
      <c r="D9383" s="1" t="s">
        <v>14</v>
      </c>
      <c r="E9383" s="1">
        <v>24.0</v>
      </c>
      <c r="F9383" s="1" t="s">
        <v>9393</v>
      </c>
      <c r="G9383" s="1">
        <v>0.684006881075</v>
      </c>
    </row>
    <row r="9384" ht="15.75" customHeight="1">
      <c r="A9384" s="1" t="str">
        <f t="shared" si="798"/>
        <v>NDRG3</v>
      </c>
      <c r="B9384" s="1" t="s">
        <v>145</v>
      </c>
      <c r="C9384" s="1">
        <v>3.5374278E7</v>
      </c>
      <c r="D9384" s="1" t="s">
        <v>14</v>
      </c>
      <c r="E9384" s="1">
        <v>24.0</v>
      </c>
      <c r="F9384" s="1" t="s">
        <v>9394</v>
      </c>
      <c r="G9384" s="1">
        <v>0.999440921453</v>
      </c>
    </row>
    <row r="9385" ht="15.75" customHeight="1">
      <c r="A9385" s="1" t="str">
        <f t="shared" si="798"/>
        <v>NDRG3</v>
      </c>
      <c r="B9385" s="1" t="s">
        <v>145</v>
      </c>
      <c r="C9385" s="1">
        <v>3.5374338E7</v>
      </c>
      <c r="D9385" s="1" t="s">
        <v>14</v>
      </c>
      <c r="E9385" s="1">
        <v>24.0</v>
      </c>
      <c r="F9385" s="1" t="s">
        <v>9395</v>
      </c>
      <c r="G9385" s="1">
        <v>0.908692279595</v>
      </c>
    </row>
    <row r="9386" ht="15.75" customHeight="1">
      <c r="A9386" s="1" t="str">
        <f t="shared" ref="A9386:A9395" si="799">"NDUFA1"</f>
        <v>NDUFA1</v>
      </c>
      <c r="B9386" s="1" t="s">
        <v>50</v>
      </c>
      <c r="C9386" s="1">
        <v>1.19005458E8</v>
      </c>
      <c r="D9386" s="1" t="s">
        <v>14</v>
      </c>
      <c r="E9386" s="1">
        <v>24.0</v>
      </c>
      <c r="F9386" s="1" t="s">
        <v>9396</v>
      </c>
      <c r="G9386" s="1">
        <v>1.21678562004</v>
      </c>
    </row>
    <row r="9387" ht="15.75" customHeight="1">
      <c r="A9387" s="1" t="str">
        <f t="shared" si="799"/>
        <v>NDUFA1</v>
      </c>
      <c r="B9387" s="1" t="s">
        <v>50</v>
      </c>
      <c r="C9387" s="1">
        <v>1.19005464E8</v>
      </c>
      <c r="D9387" s="1" t="s">
        <v>14</v>
      </c>
      <c r="E9387" s="1">
        <v>24.0</v>
      </c>
      <c r="F9387" s="1" t="s">
        <v>9397</v>
      </c>
      <c r="G9387" s="1">
        <v>0.0642290867707</v>
      </c>
    </row>
    <row r="9388" ht="15.75" customHeight="1">
      <c r="A9388" s="1" t="str">
        <f t="shared" si="799"/>
        <v>NDUFA1</v>
      </c>
      <c r="B9388" s="1" t="s">
        <v>50</v>
      </c>
      <c r="C9388" s="1">
        <v>1.19005704E8</v>
      </c>
      <c r="D9388" s="1" t="s">
        <v>8</v>
      </c>
      <c r="E9388" s="1">
        <v>23.0</v>
      </c>
      <c r="F9388" s="1" t="s">
        <v>9398</v>
      </c>
      <c r="G9388" s="1">
        <v>-0.0378988771332</v>
      </c>
    </row>
    <row r="9389" ht="15.75" customHeight="1">
      <c r="A9389" s="1" t="str">
        <f t="shared" si="799"/>
        <v>NDUFA1</v>
      </c>
      <c r="B9389" s="1" t="s">
        <v>50</v>
      </c>
      <c r="C9389" s="1">
        <v>1.19005628E8</v>
      </c>
      <c r="D9389" s="1" t="s">
        <v>8</v>
      </c>
      <c r="E9389" s="1">
        <v>24.0</v>
      </c>
      <c r="F9389" s="1" t="s">
        <v>9399</v>
      </c>
      <c r="G9389" s="1">
        <v>0.978949468782</v>
      </c>
    </row>
    <row r="9390" ht="15.75" customHeight="1">
      <c r="A9390" s="1" t="str">
        <f t="shared" si="799"/>
        <v>NDUFA1</v>
      </c>
      <c r="B9390" s="1" t="s">
        <v>50</v>
      </c>
      <c r="C9390" s="1">
        <v>1.19005454E8</v>
      </c>
      <c r="D9390" s="1" t="s">
        <v>8</v>
      </c>
      <c r="E9390" s="1">
        <v>25.0</v>
      </c>
      <c r="F9390" s="1" t="s">
        <v>9400</v>
      </c>
      <c r="G9390" s="1">
        <v>-0.00343624045239</v>
      </c>
    </row>
    <row r="9391" ht="15.75" customHeight="1">
      <c r="A9391" s="1" t="str">
        <f t="shared" si="799"/>
        <v>NDUFA1</v>
      </c>
      <c r="B9391" s="1" t="s">
        <v>50</v>
      </c>
      <c r="C9391" s="1">
        <v>1.19005445E8</v>
      </c>
      <c r="D9391" s="1" t="s">
        <v>8</v>
      </c>
      <c r="E9391" s="1">
        <v>25.0</v>
      </c>
      <c r="F9391" s="1" t="s">
        <v>9401</v>
      </c>
      <c r="G9391" s="1">
        <v>0.804264911179</v>
      </c>
    </row>
    <row r="9392" ht="15.75" customHeight="1">
      <c r="A9392" s="1" t="str">
        <f t="shared" si="799"/>
        <v>NDUFA1</v>
      </c>
      <c r="B9392" s="1" t="s">
        <v>50</v>
      </c>
      <c r="C9392" s="1">
        <v>1.19005427E8</v>
      </c>
      <c r="D9392" s="1" t="s">
        <v>8</v>
      </c>
      <c r="E9392" s="1">
        <v>26.0</v>
      </c>
      <c r="F9392" s="1" t="s">
        <v>9402</v>
      </c>
      <c r="G9392" s="1">
        <v>0.262157234015</v>
      </c>
    </row>
    <row r="9393" ht="15.75" customHeight="1">
      <c r="A9393" s="1" t="str">
        <f t="shared" si="799"/>
        <v>NDUFA1</v>
      </c>
      <c r="B9393" s="1" t="s">
        <v>50</v>
      </c>
      <c r="C9393" s="1">
        <v>1.19005416E8</v>
      </c>
      <c r="D9393" s="1" t="s">
        <v>8</v>
      </c>
      <c r="E9393" s="1">
        <v>27.0</v>
      </c>
      <c r="F9393" s="1" t="s">
        <v>9403</v>
      </c>
      <c r="G9393" s="1">
        <v>0.301089490585</v>
      </c>
    </row>
    <row r="9394" ht="15.75" customHeight="1">
      <c r="A9394" s="1" t="str">
        <f t="shared" si="799"/>
        <v>NDUFA1</v>
      </c>
      <c r="B9394" s="1" t="s">
        <v>50</v>
      </c>
      <c r="C9394" s="1">
        <v>1.19005407E8</v>
      </c>
      <c r="D9394" s="1" t="s">
        <v>8</v>
      </c>
      <c r="E9394" s="1">
        <v>25.0</v>
      </c>
      <c r="F9394" s="1" t="s">
        <v>9404</v>
      </c>
      <c r="G9394" s="1">
        <v>0.0496999159007</v>
      </c>
    </row>
    <row r="9395" ht="15.75" customHeight="1">
      <c r="A9395" s="1" t="str">
        <f t="shared" si="799"/>
        <v>NDUFA1</v>
      </c>
      <c r="B9395" s="1" t="s">
        <v>50</v>
      </c>
      <c r="C9395" s="1">
        <v>1.19005512E8</v>
      </c>
      <c r="D9395" s="1" t="s">
        <v>14</v>
      </c>
      <c r="E9395" s="1">
        <v>27.0</v>
      </c>
      <c r="F9395" s="1" t="s">
        <v>9405</v>
      </c>
      <c r="G9395" s="1">
        <v>0.207396265672</v>
      </c>
    </row>
    <row r="9396" ht="15.75" customHeight="1">
      <c r="A9396" s="1" t="str">
        <f t="shared" ref="A9396:A9405" si="800">"NDUFA10"</f>
        <v>NDUFA10</v>
      </c>
      <c r="B9396" s="1" t="s">
        <v>256</v>
      </c>
      <c r="C9396" s="1">
        <v>2.40964559E8</v>
      </c>
      <c r="D9396" s="1" t="s">
        <v>8</v>
      </c>
      <c r="E9396" s="1">
        <v>23.0</v>
      </c>
      <c r="F9396" s="1" t="s">
        <v>9406</v>
      </c>
      <c r="G9396" s="1">
        <v>0.872274964908</v>
      </c>
    </row>
    <row r="9397" ht="15.75" customHeight="1">
      <c r="A9397" s="1" t="str">
        <f t="shared" si="800"/>
        <v>NDUFA10</v>
      </c>
      <c r="B9397" s="1" t="s">
        <v>256</v>
      </c>
      <c r="C9397" s="1">
        <v>2.40964656E8</v>
      </c>
      <c r="D9397" s="1" t="s">
        <v>8</v>
      </c>
      <c r="E9397" s="1">
        <v>24.0</v>
      </c>
      <c r="F9397" s="1" t="s">
        <v>9407</v>
      </c>
      <c r="G9397" s="1">
        <v>0.0426881202714</v>
      </c>
    </row>
    <row r="9398" ht="15.75" customHeight="1">
      <c r="A9398" s="1" t="str">
        <f t="shared" si="800"/>
        <v>NDUFA10</v>
      </c>
      <c r="B9398" s="1" t="s">
        <v>256</v>
      </c>
      <c r="C9398" s="1">
        <v>2.40964724E8</v>
      </c>
      <c r="D9398" s="1" t="s">
        <v>8</v>
      </c>
      <c r="E9398" s="1">
        <v>24.0</v>
      </c>
      <c r="F9398" s="1" t="s">
        <v>9408</v>
      </c>
      <c r="G9398" s="1">
        <v>0.661050824399</v>
      </c>
    </row>
    <row r="9399" ht="15.75" customHeight="1">
      <c r="A9399" s="1" t="str">
        <f t="shared" si="800"/>
        <v>NDUFA10</v>
      </c>
      <c r="B9399" s="1" t="s">
        <v>256</v>
      </c>
      <c r="C9399" s="1">
        <v>2.40964773E8</v>
      </c>
      <c r="D9399" s="1" t="s">
        <v>8</v>
      </c>
      <c r="E9399" s="1">
        <v>24.0</v>
      </c>
      <c r="F9399" s="1" t="s">
        <v>9409</v>
      </c>
      <c r="G9399" s="1">
        <v>-0.0856279954578</v>
      </c>
    </row>
    <row r="9400" ht="15.75" customHeight="1">
      <c r="A9400" s="1" t="str">
        <f t="shared" si="800"/>
        <v>NDUFA10</v>
      </c>
      <c r="B9400" s="1" t="s">
        <v>256</v>
      </c>
      <c r="C9400" s="1">
        <v>2.4096476E8</v>
      </c>
      <c r="D9400" s="1" t="s">
        <v>14</v>
      </c>
      <c r="E9400" s="1">
        <v>24.0</v>
      </c>
      <c r="F9400" s="1" t="s">
        <v>9410</v>
      </c>
      <c r="G9400" s="1">
        <v>1.04985648027</v>
      </c>
    </row>
    <row r="9401" ht="15.75" customHeight="1">
      <c r="A9401" s="1" t="str">
        <f t="shared" si="800"/>
        <v>NDUFA10</v>
      </c>
      <c r="B9401" s="1" t="s">
        <v>256</v>
      </c>
      <c r="C9401" s="1">
        <v>2.40964564E8</v>
      </c>
      <c r="D9401" s="1" t="s">
        <v>14</v>
      </c>
      <c r="E9401" s="1">
        <v>24.0</v>
      </c>
      <c r="F9401" s="1" t="s">
        <v>9411</v>
      </c>
      <c r="G9401" s="1">
        <v>0.241532477644</v>
      </c>
    </row>
    <row r="9402" ht="15.75" customHeight="1">
      <c r="A9402" s="1" t="str">
        <f t="shared" si="800"/>
        <v>NDUFA10</v>
      </c>
      <c r="B9402" s="1" t="s">
        <v>256</v>
      </c>
      <c r="C9402" s="1">
        <v>2.40964703E8</v>
      </c>
      <c r="D9402" s="1" t="s">
        <v>14</v>
      </c>
      <c r="E9402" s="1">
        <v>24.0</v>
      </c>
      <c r="F9402" s="1" t="s">
        <v>9412</v>
      </c>
      <c r="G9402" s="1">
        <v>0.988289935787</v>
      </c>
    </row>
    <row r="9403" ht="15.75" customHeight="1">
      <c r="A9403" s="1" t="str">
        <f t="shared" si="800"/>
        <v>NDUFA10</v>
      </c>
      <c r="B9403" s="1" t="s">
        <v>256</v>
      </c>
      <c r="C9403" s="1">
        <v>2.40964846E8</v>
      </c>
      <c r="D9403" s="1" t="s">
        <v>14</v>
      </c>
      <c r="E9403" s="1">
        <v>23.0</v>
      </c>
      <c r="F9403" s="1" t="s">
        <v>9413</v>
      </c>
      <c r="G9403" s="1">
        <v>0.025076549038</v>
      </c>
    </row>
    <row r="9404" ht="15.75" customHeight="1">
      <c r="A9404" s="1" t="str">
        <f t="shared" si="800"/>
        <v>NDUFA10</v>
      </c>
      <c r="B9404" s="1" t="s">
        <v>256</v>
      </c>
      <c r="C9404" s="1">
        <v>2.4096481E8</v>
      </c>
      <c r="D9404" s="1" t="s">
        <v>8</v>
      </c>
      <c r="E9404" s="1">
        <v>23.0</v>
      </c>
      <c r="F9404" s="1" t="s">
        <v>9414</v>
      </c>
      <c r="G9404" s="1">
        <v>0.198200222905</v>
      </c>
    </row>
    <row r="9405" ht="15.75" customHeight="1">
      <c r="A9405" s="1" t="str">
        <f t="shared" si="800"/>
        <v>NDUFA10</v>
      </c>
      <c r="B9405" s="1" t="s">
        <v>256</v>
      </c>
      <c r="C9405" s="1">
        <v>2.40964523E8</v>
      </c>
      <c r="D9405" s="1" t="s">
        <v>8</v>
      </c>
      <c r="E9405" s="1">
        <v>24.0</v>
      </c>
      <c r="F9405" s="1" t="s">
        <v>9415</v>
      </c>
      <c r="G9405" s="1">
        <v>0.96185358394</v>
      </c>
    </row>
    <row r="9406" ht="15.75" customHeight="1">
      <c r="A9406" s="1" t="str">
        <f t="shared" ref="A9406:A9415" si="801">"NDUFA2"</f>
        <v>NDUFA2</v>
      </c>
      <c r="B9406" s="1" t="s">
        <v>987</v>
      </c>
      <c r="C9406" s="1">
        <v>1.40027164E8</v>
      </c>
      <c r="D9406" s="1" t="s">
        <v>8</v>
      </c>
      <c r="E9406" s="1">
        <v>23.0</v>
      </c>
      <c r="F9406" s="1" t="s">
        <v>9416</v>
      </c>
      <c r="G9406" s="1">
        <v>0.559522562948</v>
      </c>
    </row>
    <row r="9407" ht="15.75" customHeight="1">
      <c r="A9407" s="1" t="str">
        <f t="shared" si="801"/>
        <v>NDUFA2</v>
      </c>
      <c r="B9407" s="1" t="s">
        <v>987</v>
      </c>
      <c r="C9407" s="1">
        <v>1.40027158E8</v>
      </c>
      <c r="D9407" s="1" t="s">
        <v>8</v>
      </c>
      <c r="E9407" s="1">
        <v>23.0</v>
      </c>
      <c r="F9407" s="1" t="s">
        <v>9417</v>
      </c>
      <c r="G9407" s="1">
        <v>1.05379475382</v>
      </c>
    </row>
    <row r="9408" ht="15.75" customHeight="1">
      <c r="A9408" s="1" t="str">
        <f t="shared" si="801"/>
        <v>NDUFA2</v>
      </c>
      <c r="B9408" s="1" t="s">
        <v>987</v>
      </c>
      <c r="C9408" s="1">
        <v>1.40027194E8</v>
      </c>
      <c r="D9408" s="1" t="s">
        <v>8</v>
      </c>
      <c r="E9408" s="1">
        <v>23.0</v>
      </c>
      <c r="F9408" s="1" t="s">
        <v>9418</v>
      </c>
      <c r="G9408" s="1">
        <v>0.901242976249</v>
      </c>
    </row>
    <row r="9409" ht="15.75" customHeight="1">
      <c r="A9409" s="1" t="str">
        <f t="shared" si="801"/>
        <v>NDUFA2</v>
      </c>
      <c r="B9409" s="1" t="s">
        <v>987</v>
      </c>
      <c r="C9409" s="1">
        <v>1.40027216E8</v>
      </c>
      <c r="D9409" s="1" t="s">
        <v>8</v>
      </c>
      <c r="E9409" s="1">
        <v>22.0</v>
      </c>
      <c r="F9409" s="1" t="s">
        <v>9419</v>
      </c>
      <c r="G9409" s="1">
        <v>0.734218412515</v>
      </c>
    </row>
    <row r="9410" ht="15.75" customHeight="1">
      <c r="A9410" s="1" t="str">
        <f t="shared" si="801"/>
        <v>NDUFA2</v>
      </c>
      <c r="B9410" s="1" t="s">
        <v>987</v>
      </c>
      <c r="C9410" s="1">
        <v>1.40027105E8</v>
      </c>
      <c r="D9410" s="1" t="s">
        <v>14</v>
      </c>
      <c r="E9410" s="1">
        <v>22.0</v>
      </c>
      <c r="F9410" s="1" t="s">
        <v>9420</v>
      </c>
      <c r="G9410" s="1">
        <v>1.04496226993</v>
      </c>
    </row>
    <row r="9411" ht="15.75" customHeight="1">
      <c r="A9411" s="1" t="str">
        <f t="shared" si="801"/>
        <v>NDUFA2</v>
      </c>
      <c r="B9411" s="1" t="s">
        <v>987</v>
      </c>
      <c r="C9411" s="1">
        <v>1.40027234E8</v>
      </c>
      <c r="D9411" s="1" t="s">
        <v>14</v>
      </c>
      <c r="E9411" s="1">
        <v>24.0</v>
      </c>
      <c r="F9411" s="1" t="s">
        <v>9421</v>
      </c>
      <c r="G9411" s="1">
        <v>0.428847780537</v>
      </c>
    </row>
    <row r="9412" ht="15.75" customHeight="1">
      <c r="A9412" s="1" t="str">
        <f t="shared" si="801"/>
        <v>NDUFA2</v>
      </c>
      <c r="B9412" s="1" t="s">
        <v>987</v>
      </c>
      <c r="C9412" s="1">
        <v>1.40027266E8</v>
      </c>
      <c r="D9412" s="1" t="s">
        <v>14</v>
      </c>
      <c r="E9412" s="1">
        <v>24.0</v>
      </c>
      <c r="F9412" s="1" t="s">
        <v>9422</v>
      </c>
      <c r="G9412" s="1">
        <v>0.0235733916664</v>
      </c>
    </row>
    <row r="9413" ht="15.75" customHeight="1">
      <c r="A9413" s="1" t="str">
        <f t="shared" si="801"/>
        <v>NDUFA2</v>
      </c>
      <c r="B9413" s="1" t="s">
        <v>987</v>
      </c>
      <c r="C9413" s="1">
        <v>1.40027323E8</v>
      </c>
      <c r="D9413" s="1" t="s">
        <v>14</v>
      </c>
      <c r="E9413" s="1">
        <v>22.0</v>
      </c>
      <c r="F9413" s="1" t="s">
        <v>9423</v>
      </c>
      <c r="G9413" s="1">
        <v>0.0344070452949</v>
      </c>
    </row>
    <row r="9414" ht="15.75" customHeight="1">
      <c r="A9414" s="1" t="str">
        <f t="shared" si="801"/>
        <v>NDUFA2</v>
      </c>
      <c r="B9414" s="1" t="s">
        <v>987</v>
      </c>
      <c r="C9414" s="1">
        <v>1.40027125E8</v>
      </c>
      <c r="D9414" s="1" t="s">
        <v>8</v>
      </c>
      <c r="E9414" s="1">
        <v>24.0</v>
      </c>
      <c r="F9414" s="1" t="s">
        <v>9424</v>
      </c>
      <c r="G9414" s="1">
        <v>0.0231396972858</v>
      </c>
    </row>
    <row r="9415" ht="15.75" customHeight="1">
      <c r="A9415" s="1" t="str">
        <f t="shared" si="801"/>
        <v>NDUFA2</v>
      </c>
      <c r="B9415" s="1" t="s">
        <v>987</v>
      </c>
      <c r="C9415" s="1">
        <v>1.40027135E8</v>
      </c>
      <c r="D9415" s="1" t="s">
        <v>8</v>
      </c>
      <c r="E9415" s="1">
        <v>24.0</v>
      </c>
      <c r="F9415" s="1" t="s">
        <v>9425</v>
      </c>
      <c r="G9415" s="1">
        <v>0.58621592702</v>
      </c>
    </row>
    <row r="9416" ht="15.75" customHeight="1">
      <c r="A9416" s="1" t="str">
        <f t="shared" ref="A9416:A9425" si="802">"NDUFA8"</f>
        <v>NDUFA8</v>
      </c>
      <c r="B9416" s="1" t="s">
        <v>298</v>
      </c>
      <c r="C9416" s="1">
        <v>1.24921808E8</v>
      </c>
      <c r="D9416" s="1" t="s">
        <v>8</v>
      </c>
      <c r="E9416" s="1">
        <v>24.0</v>
      </c>
      <c r="F9416" s="1" t="s">
        <v>9426</v>
      </c>
      <c r="G9416" s="1">
        <v>0.108975546627</v>
      </c>
    </row>
    <row r="9417" ht="15.75" customHeight="1">
      <c r="A9417" s="1" t="str">
        <f t="shared" si="802"/>
        <v>NDUFA8</v>
      </c>
      <c r="B9417" s="1" t="s">
        <v>298</v>
      </c>
      <c r="C9417" s="1">
        <v>1.24921949E8</v>
      </c>
      <c r="D9417" s="1" t="s">
        <v>8</v>
      </c>
      <c r="E9417" s="1">
        <v>22.0</v>
      </c>
      <c r="F9417" s="1" t="s">
        <v>9427</v>
      </c>
      <c r="G9417" s="1">
        <v>0.128628094798</v>
      </c>
    </row>
    <row r="9418" ht="15.75" customHeight="1">
      <c r="A9418" s="1" t="str">
        <f t="shared" si="802"/>
        <v>NDUFA8</v>
      </c>
      <c r="B9418" s="1" t="s">
        <v>298</v>
      </c>
      <c r="C9418" s="1">
        <v>1.24921973E8</v>
      </c>
      <c r="D9418" s="1" t="s">
        <v>8</v>
      </c>
      <c r="E9418" s="1">
        <v>24.0</v>
      </c>
      <c r="F9418" s="1" t="s">
        <v>9428</v>
      </c>
      <c r="G9418" s="1">
        <v>1.11462940688</v>
      </c>
    </row>
    <row r="9419" ht="15.75" customHeight="1">
      <c r="A9419" s="1" t="str">
        <f t="shared" si="802"/>
        <v>NDUFA8</v>
      </c>
      <c r="B9419" s="1" t="s">
        <v>298</v>
      </c>
      <c r="C9419" s="1">
        <v>1.24922003E8</v>
      </c>
      <c r="D9419" s="1" t="s">
        <v>8</v>
      </c>
      <c r="E9419" s="1">
        <v>24.0</v>
      </c>
      <c r="F9419" s="1" t="s">
        <v>9429</v>
      </c>
      <c r="G9419" s="1">
        <v>0.953881516145</v>
      </c>
    </row>
    <row r="9420" ht="15.75" customHeight="1">
      <c r="A9420" s="1" t="str">
        <f t="shared" si="802"/>
        <v>NDUFA8</v>
      </c>
      <c r="B9420" s="1" t="s">
        <v>298</v>
      </c>
      <c r="C9420" s="1">
        <v>1.2492201E8</v>
      </c>
      <c r="D9420" s="1" t="s">
        <v>8</v>
      </c>
      <c r="E9420" s="1">
        <v>23.0</v>
      </c>
      <c r="F9420" s="1" t="s">
        <v>9430</v>
      </c>
      <c r="G9420" s="1">
        <v>0.93148907697</v>
      </c>
    </row>
    <row r="9421" ht="15.75" customHeight="1">
      <c r="A9421" s="1" t="str">
        <f t="shared" si="802"/>
        <v>NDUFA8</v>
      </c>
      <c r="B9421" s="1" t="s">
        <v>298</v>
      </c>
      <c r="C9421" s="1">
        <v>1.24922064E8</v>
      </c>
      <c r="D9421" s="1" t="s">
        <v>8</v>
      </c>
      <c r="E9421" s="1">
        <v>23.0</v>
      </c>
      <c r="F9421" s="1" t="s">
        <v>9431</v>
      </c>
      <c r="G9421" s="1">
        <v>0.0608419377422</v>
      </c>
    </row>
    <row r="9422" ht="15.75" customHeight="1">
      <c r="A9422" s="1" t="str">
        <f t="shared" si="802"/>
        <v>NDUFA8</v>
      </c>
      <c r="B9422" s="1" t="s">
        <v>298</v>
      </c>
      <c r="C9422" s="1">
        <v>1.24922107E8</v>
      </c>
      <c r="D9422" s="1" t="s">
        <v>14</v>
      </c>
      <c r="E9422" s="1">
        <v>23.0</v>
      </c>
      <c r="F9422" s="1" t="s">
        <v>9432</v>
      </c>
      <c r="G9422" s="1">
        <v>0.380378963575</v>
      </c>
    </row>
    <row r="9423" ht="15.75" customHeight="1">
      <c r="A9423" s="1" t="str">
        <f t="shared" si="802"/>
        <v>NDUFA8</v>
      </c>
      <c r="B9423" s="1" t="s">
        <v>298</v>
      </c>
      <c r="C9423" s="1">
        <v>1.24921852E8</v>
      </c>
      <c r="D9423" s="1" t="s">
        <v>8</v>
      </c>
      <c r="E9423" s="1">
        <v>24.0</v>
      </c>
      <c r="F9423" s="1" t="s">
        <v>9433</v>
      </c>
      <c r="G9423" s="1">
        <v>0.578059398947</v>
      </c>
    </row>
    <row r="9424" ht="15.75" customHeight="1">
      <c r="A9424" s="1" t="str">
        <f t="shared" si="802"/>
        <v>NDUFA8</v>
      </c>
      <c r="B9424" s="1" t="s">
        <v>298</v>
      </c>
      <c r="C9424" s="1">
        <v>1.2492183E8</v>
      </c>
      <c r="D9424" s="1" t="s">
        <v>8</v>
      </c>
      <c r="E9424" s="1">
        <v>24.0</v>
      </c>
      <c r="F9424" s="1" t="s">
        <v>9434</v>
      </c>
      <c r="G9424" s="1">
        <v>0.838191832051</v>
      </c>
    </row>
    <row r="9425" ht="15.75" customHeight="1">
      <c r="A9425" s="1" t="str">
        <f t="shared" si="802"/>
        <v>NDUFA8</v>
      </c>
      <c r="B9425" s="1" t="s">
        <v>298</v>
      </c>
      <c r="C9425" s="1">
        <v>1.24921883E8</v>
      </c>
      <c r="D9425" s="1" t="s">
        <v>8</v>
      </c>
      <c r="E9425" s="1">
        <v>23.0</v>
      </c>
      <c r="F9425" s="1" t="s">
        <v>9435</v>
      </c>
      <c r="G9425" s="1">
        <v>0.389010508999</v>
      </c>
    </row>
    <row r="9426" ht="15.75" customHeight="1">
      <c r="A9426" s="1" t="str">
        <f t="shared" ref="A9426:A9435" si="803">"NDUFA9"</f>
        <v>NDUFA9</v>
      </c>
      <c r="B9426" s="1" t="s">
        <v>379</v>
      </c>
      <c r="C9426" s="1">
        <v>4758285.0</v>
      </c>
      <c r="D9426" s="1" t="s">
        <v>14</v>
      </c>
      <c r="E9426" s="1">
        <v>24.0</v>
      </c>
      <c r="F9426" s="1" t="s">
        <v>9436</v>
      </c>
      <c r="G9426" s="1">
        <v>0.0220604084342</v>
      </c>
    </row>
    <row r="9427" ht="15.75" customHeight="1">
      <c r="A9427" s="1" t="str">
        <f t="shared" si="803"/>
        <v>NDUFA9</v>
      </c>
      <c r="B9427" s="1" t="s">
        <v>379</v>
      </c>
      <c r="C9427" s="1">
        <v>4758275.0</v>
      </c>
      <c r="D9427" s="1" t="s">
        <v>14</v>
      </c>
      <c r="E9427" s="1">
        <v>23.0</v>
      </c>
      <c r="F9427" s="1" t="s">
        <v>9437</v>
      </c>
      <c r="G9427" s="1">
        <v>0.707276164332</v>
      </c>
    </row>
    <row r="9428" ht="15.75" customHeight="1">
      <c r="A9428" s="1" t="str">
        <f t="shared" si="803"/>
        <v>NDUFA9</v>
      </c>
      <c r="B9428" s="1" t="s">
        <v>379</v>
      </c>
      <c r="C9428" s="1">
        <v>4758351.0</v>
      </c>
      <c r="D9428" s="1" t="s">
        <v>8</v>
      </c>
      <c r="E9428" s="1">
        <v>22.0</v>
      </c>
      <c r="F9428" s="1" t="s">
        <v>9438</v>
      </c>
      <c r="G9428" s="1">
        <v>0.917599779824</v>
      </c>
    </row>
    <row r="9429" ht="15.75" customHeight="1">
      <c r="A9429" s="1" t="str">
        <f t="shared" si="803"/>
        <v>NDUFA9</v>
      </c>
      <c r="B9429" s="1" t="s">
        <v>379</v>
      </c>
      <c r="C9429" s="1">
        <v>4758484.0</v>
      </c>
      <c r="D9429" s="1" t="s">
        <v>14</v>
      </c>
      <c r="E9429" s="1">
        <v>23.0</v>
      </c>
      <c r="F9429" s="1" t="s">
        <v>9439</v>
      </c>
      <c r="G9429" s="1">
        <v>0.97777761377</v>
      </c>
    </row>
    <row r="9430" ht="15.75" customHeight="1">
      <c r="A9430" s="1" t="str">
        <f t="shared" si="803"/>
        <v>NDUFA9</v>
      </c>
      <c r="B9430" s="1" t="s">
        <v>379</v>
      </c>
      <c r="C9430" s="1">
        <v>4758453.0</v>
      </c>
      <c r="D9430" s="1" t="s">
        <v>14</v>
      </c>
      <c r="E9430" s="1">
        <v>24.0</v>
      </c>
      <c r="F9430" s="1" t="s">
        <v>9440</v>
      </c>
      <c r="G9430" s="1">
        <v>0.509172427423</v>
      </c>
    </row>
    <row r="9431" ht="15.75" customHeight="1">
      <c r="A9431" s="1" t="str">
        <f t="shared" si="803"/>
        <v>NDUFA9</v>
      </c>
      <c r="B9431" s="1" t="s">
        <v>379</v>
      </c>
      <c r="C9431" s="1">
        <v>4758490.0</v>
      </c>
      <c r="D9431" s="1" t="s">
        <v>8</v>
      </c>
      <c r="E9431" s="1">
        <v>24.0</v>
      </c>
      <c r="F9431" s="1" t="s">
        <v>9441</v>
      </c>
      <c r="G9431" s="1">
        <v>1.07341958168</v>
      </c>
    </row>
    <row r="9432" ht="15.75" customHeight="1">
      <c r="A9432" s="1" t="str">
        <f t="shared" si="803"/>
        <v>NDUFA9</v>
      </c>
      <c r="B9432" s="1" t="s">
        <v>379</v>
      </c>
      <c r="C9432" s="1">
        <v>4758397.0</v>
      </c>
      <c r="D9432" s="1" t="s">
        <v>14</v>
      </c>
      <c r="E9432" s="1">
        <v>24.0</v>
      </c>
      <c r="F9432" s="1" t="s">
        <v>9442</v>
      </c>
      <c r="G9432" s="1">
        <v>0.27712696846</v>
      </c>
    </row>
    <row r="9433" ht="15.75" customHeight="1">
      <c r="A9433" s="1" t="str">
        <f t="shared" si="803"/>
        <v>NDUFA9</v>
      </c>
      <c r="B9433" s="1" t="s">
        <v>379</v>
      </c>
      <c r="C9433" s="1">
        <v>4758370.0</v>
      </c>
      <c r="D9433" s="1" t="s">
        <v>14</v>
      </c>
      <c r="E9433" s="1">
        <v>24.0</v>
      </c>
      <c r="F9433" s="1" t="s">
        <v>9443</v>
      </c>
      <c r="G9433" s="1">
        <v>0.052903554678</v>
      </c>
    </row>
    <row r="9434" ht="15.75" customHeight="1">
      <c r="A9434" s="1" t="str">
        <f t="shared" si="803"/>
        <v>NDUFA9</v>
      </c>
      <c r="B9434" s="1" t="s">
        <v>379</v>
      </c>
      <c r="C9434" s="1">
        <v>4758360.0</v>
      </c>
      <c r="D9434" s="1" t="s">
        <v>14</v>
      </c>
      <c r="E9434" s="1">
        <v>25.0</v>
      </c>
      <c r="F9434" s="1" t="s">
        <v>9444</v>
      </c>
      <c r="G9434" s="1">
        <v>0.948802804554</v>
      </c>
    </row>
    <row r="9435" ht="15.75" customHeight="1">
      <c r="A9435" s="1" t="str">
        <f t="shared" si="803"/>
        <v>NDUFA9</v>
      </c>
      <c r="B9435" s="1" t="s">
        <v>379</v>
      </c>
      <c r="C9435" s="1">
        <v>4758409.0</v>
      </c>
      <c r="D9435" s="1" t="s">
        <v>14</v>
      </c>
      <c r="E9435" s="1">
        <v>24.0</v>
      </c>
      <c r="F9435" s="1" t="s">
        <v>9445</v>
      </c>
      <c r="G9435" s="1">
        <v>0.109748787035</v>
      </c>
    </row>
    <row r="9436" ht="15.75" customHeight="1">
      <c r="A9436" s="1" t="str">
        <f t="shared" ref="A9436:A9445" si="804">"NDUFAB1"</f>
        <v>NDUFAB1</v>
      </c>
      <c r="B9436" s="1" t="s">
        <v>7</v>
      </c>
      <c r="C9436" s="1">
        <v>2.3607432E7</v>
      </c>
      <c r="D9436" s="1" t="s">
        <v>8</v>
      </c>
      <c r="E9436" s="1">
        <v>23.0</v>
      </c>
      <c r="F9436" s="1" t="s">
        <v>9446</v>
      </c>
      <c r="G9436" s="1">
        <v>0.0116311170946</v>
      </c>
    </row>
    <row r="9437" ht="15.75" customHeight="1">
      <c r="A9437" s="1" t="str">
        <f t="shared" si="804"/>
        <v>NDUFAB1</v>
      </c>
      <c r="B9437" s="1" t="s">
        <v>7</v>
      </c>
      <c r="C9437" s="1">
        <v>2.3607479E7</v>
      </c>
      <c r="D9437" s="1" t="s">
        <v>8</v>
      </c>
      <c r="E9437" s="1">
        <v>23.0</v>
      </c>
      <c r="F9437" s="1" t="s">
        <v>9447</v>
      </c>
      <c r="G9437" s="1">
        <v>0.530287232828</v>
      </c>
    </row>
    <row r="9438" ht="15.75" customHeight="1">
      <c r="A9438" s="1" t="str">
        <f t="shared" si="804"/>
        <v>NDUFAB1</v>
      </c>
      <c r="B9438" s="1" t="s">
        <v>7</v>
      </c>
      <c r="C9438" s="1">
        <v>2.3607532E7</v>
      </c>
      <c r="D9438" s="1" t="s">
        <v>8</v>
      </c>
      <c r="E9438" s="1">
        <v>23.0</v>
      </c>
      <c r="F9438" s="1" t="s">
        <v>9448</v>
      </c>
      <c r="G9438" s="1">
        <v>0.0590427073179</v>
      </c>
    </row>
    <row r="9439" ht="15.75" customHeight="1">
      <c r="A9439" s="1" t="str">
        <f t="shared" si="804"/>
        <v>NDUFAB1</v>
      </c>
      <c r="B9439" s="1" t="s">
        <v>7</v>
      </c>
      <c r="C9439" s="1">
        <v>2.3607459E7</v>
      </c>
      <c r="D9439" s="1" t="s">
        <v>14</v>
      </c>
      <c r="E9439" s="1">
        <v>22.0</v>
      </c>
      <c r="F9439" s="1" t="s">
        <v>9449</v>
      </c>
      <c r="G9439" s="1">
        <v>0.0116704835611</v>
      </c>
    </row>
    <row r="9440" ht="15.75" customHeight="1">
      <c r="A9440" s="1" t="str">
        <f t="shared" si="804"/>
        <v>NDUFAB1</v>
      </c>
      <c r="B9440" s="1" t="s">
        <v>7</v>
      </c>
      <c r="C9440" s="1">
        <v>2.360751E7</v>
      </c>
      <c r="D9440" s="1" t="s">
        <v>14</v>
      </c>
      <c r="E9440" s="1">
        <v>24.0</v>
      </c>
      <c r="F9440" s="1" t="s">
        <v>9450</v>
      </c>
      <c r="G9440" s="1">
        <v>0.165383913849</v>
      </c>
    </row>
    <row r="9441" ht="15.75" customHeight="1">
      <c r="A9441" s="1" t="str">
        <f t="shared" si="804"/>
        <v>NDUFAB1</v>
      </c>
      <c r="B9441" s="1" t="s">
        <v>7</v>
      </c>
      <c r="C9441" s="1">
        <v>2.3607542E7</v>
      </c>
      <c r="D9441" s="1" t="s">
        <v>14</v>
      </c>
      <c r="E9441" s="1">
        <v>24.0</v>
      </c>
      <c r="F9441" s="1" t="s">
        <v>9451</v>
      </c>
      <c r="G9441" s="1">
        <v>-0.00432563591588</v>
      </c>
    </row>
    <row r="9442" ht="15.75" customHeight="1">
      <c r="A9442" s="1" t="str">
        <f t="shared" si="804"/>
        <v>NDUFAB1</v>
      </c>
      <c r="B9442" s="1" t="s">
        <v>7</v>
      </c>
      <c r="C9442" s="1">
        <v>2.3607548E7</v>
      </c>
      <c r="D9442" s="1" t="s">
        <v>14</v>
      </c>
      <c r="E9442" s="1">
        <v>24.0</v>
      </c>
      <c r="F9442" s="1" t="s">
        <v>9452</v>
      </c>
      <c r="G9442" s="1">
        <v>0.128053846225</v>
      </c>
    </row>
    <row r="9443" ht="15.75" customHeight="1">
      <c r="A9443" s="1" t="str">
        <f t="shared" si="804"/>
        <v>NDUFAB1</v>
      </c>
      <c r="B9443" s="1" t="s">
        <v>7</v>
      </c>
      <c r="C9443" s="1">
        <v>2.3607442E7</v>
      </c>
      <c r="D9443" s="1" t="s">
        <v>8</v>
      </c>
      <c r="E9443" s="1">
        <v>23.0</v>
      </c>
      <c r="F9443" s="1" t="s">
        <v>9453</v>
      </c>
      <c r="G9443" s="1">
        <v>-0.0199994298932</v>
      </c>
    </row>
    <row r="9444" ht="15.75" customHeight="1">
      <c r="A9444" s="1" t="str">
        <f t="shared" si="804"/>
        <v>NDUFAB1</v>
      </c>
      <c r="B9444" s="1" t="s">
        <v>7</v>
      </c>
      <c r="C9444" s="1">
        <v>2.3607596E7</v>
      </c>
      <c r="D9444" s="1" t="s">
        <v>14</v>
      </c>
      <c r="E9444" s="1">
        <v>23.0</v>
      </c>
      <c r="F9444" s="1" t="s">
        <v>9454</v>
      </c>
      <c r="G9444" s="1">
        <v>0.641165875116</v>
      </c>
    </row>
    <row r="9445" ht="15.75" customHeight="1">
      <c r="A9445" s="1" t="str">
        <f t="shared" si="804"/>
        <v>NDUFAB1</v>
      </c>
      <c r="B9445" s="1" t="s">
        <v>7</v>
      </c>
      <c r="C9445" s="1">
        <v>2.3607588E7</v>
      </c>
      <c r="D9445" s="1" t="s">
        <v>14</v>
      </c>
      <c r="E9445" s="1">
        <v>22.0</v>
      </c>
      <c r="F9445" s="1" t="s">
        <v>9455</v>
      </c>
      <c r="G9445" s="1">
        <v>1.82854689206</v>
      </c>
    </row>
    <row r="9446" ht="15.75" customHeight="1">
      <c r="A9446" s="1" t="str">
        <f t="shared" ref="A9446:A9455" si="805">"NDUFAF1"</f>
        <v>NDUFAF1</v>
      </c>
      <c r="B9446" s="1" t="s">
        <v>425</v>
      </c>
      <c r="C9446" s="1">
        <v>4.1694522E7</v>
      </c>
      <c r="D9446" s="1" t="s">
        <v>14</v>
      </c>
      <c r="E9446" s="1">
        <v>23.0</v>
      </c>
      <c r="F9446" s="1" t="s">
        <v>9456</v>
      </c>
      <c r="G9446" s="1">
        <v>0.521977292073</v>
      </c>
    </row>
    <row r="9447" ht="15.75" customHeight="1">
      <c r="A9447" s="1" t="str">
        <f t="shared" si="805"/>
        <v>NDUFAF1</v>
      </c>
      <c r="B9447" s="1" t="s">
        <v>425</v>
      </c>
      <c r="C9447" s="1">
        <v>4.169451E7</v>
      </c>
      <c r="D9447" s="1" t="s">
        <v>8</v>
      </c>
      <c r="E9447" s="1">
        <v>23.0</v>
      </c>
      <c r="F9447" s="1" t="s">
        <v>9457</v>
      </c>
      <c r="G9447" s="1">
        <v>0.275294742127</v>
      </c>
    </row>
    <row r="9448" ht="15.75" customHeight="1">
      <c r="A9448" s="1" t="str">
        <f t="shared" si="805"/>
        <v>NDUFAF1</v>
      </c>
      <c r="B9448" s="1" t="s">
        <v>425</v>
      </c>
      <c r="C9448" s="1">
        <v>4.1694528E7</v>
      </c>
      <c r="D9448" s="1" t="s">
        <v>8</v>
      </c>
      <c r="E9448" s="1">
        <v>24.0</v>
      </c>
      <c r="F9448" s="1" t="s">
        <v>9458</v>
      </c>
      <c r="G9448" s="1">
        <v>-0.00140379715082</v>
      </c>
    </row>
    <row r="9449" ht="15.75" customHeight="1">
      <c r="A9449" s="1" t="str">
        <f t="shared" si="805"/>
        <v>NDUFAF1</v>
      </c>
      <c r="B9449" s="1" t="s">
        <v>425</v>
      </c>
      <c r="C9449" s="1">
        <v>4.169455E7</v>
      </c>
      <c r="D9449" s="1" t="s">
        <v>8</v>
      </c>
      <c r="E9449" s="1">
        <v>24.0</v>
      </c>
      <c r="F9449" s="1" t="s">
        <v>9459</v>
      </c>
      <c r="G9449" s="1">
        <v>0.738750614252</v>
      </c>
    </row>
    <row r="9450" ht="15.75" customHeight="1">
      <c r="A9450" s="1" t="str">
        <f t="shared" si="805"/>
        <v>NDUFAF1</v>
      </c>
      <c r="B9450" s="1" t="s">
        <v>425</v>
      </c>
      <c r="C9450" s="1">
        <v>4.1694567E7</v>
      </c>
      <c r="D9450" s="1" t="s">
        <v>8</v>
      </c>
      <c r="E9450" s="1">
        <v>23.0</v>
      </c>
      <c r="F9450" s="1" t="s">
        <v>9460</v>
      </c>
      <c r="G9450" s="1">
        <v>0.389009416653</v>
      </c>
    </row>
    <row r="9451" ht="15.75" customHeight="1">
      <c r="A9451" s="1" t="str">
        <f t="shared" si="805"/>
        <v>NDUFAF1</v>
      </c>
      <c r="B9451" s="1" t="s">
        <v>425</v>
      </c>
      <c r="C9451" s="1">
        <v>4.1694607E7</v>
      </c>
      <c r="D9451" s="1" t="s">
        <v>8</v>
      </c>
      <c r="E9451" s="1">
        <v>24.0</v>
      </c>
      <c r="F9451" s="1" t="s">
        <v>9461</v>
      </c>
      <c r="G9451" s="1">
        <v>1.4958019245</v>
      </c>
    </row>
    <row r="9452" ht="15.75" customHeight="1">
      <c r="A9452" s="1" t="str">
        <f t="shared" si="805"/>
        <v>NDUFAF1</v>
      </c>
      <c r="B9452" s="1" t="s">
        <v>425</v>
      </c>
      <c r="C9452" s="1">
        <v>4.1694646E7</v>
      </c>
      <c r="D9452" s="1" t="s">
        <v>8</v>
      </c>
      <c r="E9452" s="1">
        <v>23.0</v>
      </c>
      <c r="F9452" s="1" t="s">
        <v>9462</v>
      </c>
      <c r="G9452" s="1">
        <v>0.760092828985</v>
      </c>
    </row>
    <row r="9453" ht="15.75" customHeight="1">
      <c r="A9453" s="1" t="str">
        <f t="shared" si="805"/>
        <v>NDUFAF1</v>
      </c>
      <c r="B9453" s="1" t="s">
        <v>425</v>
      </c>
      <c r="C9453" s="1">
        <v>4.1694664E7</v>
      </c>
      <c r="D9453" s="1" t="s">
        <v>8</v>
      </c>
      <c r="E9453" s="1">
        <v>24.0</v>
      </c>
      <c r="F9453" s="1" t="s">
        <v>9463</v>
      </c>
      <c r="G9453" s="1">
        <v>0.744105246516</v>
      </c>
    </row>
    <row r="9454" ht="15.75" customHeight="1">
      <c r="A9454" s="1" t="str">
        <f t="shared" si="805"/>
        <v>NDUFAF1</v>
      </c>
      <c r="B9454" s="1" t="s">
        <v>425</v>
      </c>
      <c r="C9454" s="1">
        <v>4.1694462E7</v>
      </c>
      <c r="D9454" s="1" t="s">
        <v>14</v>
      </c>
      <c r="E9454" s="1">
        <v>24.0</v>
      </c>
      <c r="F9454" s="1" t="s">
        <v>9464</v>
      </c>
      <c r="G9454" s="1">
        <v>0.573280947803</v>
      </c>
    </row>
    <row r="9455" ht="15.75" customHeight="1">
      <c r="A9455" s="1" t="str">
        <f t="shared" si="805"/>
        <v>NDUFAF1</v>
      </c>
      <c r="B9455" s="1" t="s">
        <v>425</v>
      </c>
      <c r="C9455" s="1">
        <v>4.1694559E7</v>
      </c>
      <c r="D9455" s="1" t="s">
        <v>14</v>
      </c>
      <c r="E9455" s="1">
        <v>24.0</v>
      </c>
      <c r="F9455" s="1" t="s">
        <v>9465</v>
      </c>
      <c r="G9455" s="1">
        <v>-0.145957371525</v>
      </c>
    </row>
    <row r="9456" ht="15.75" customHeight="1">
      <c r="A9456" s="1" t="str">
        <f t="shared" ref="A9456:A9464" si="806">"NDUFAF5"</f>
        <v>NDUFAF5</v>
      </c>
      <c r="B9456" s="1" t="s">
        <v>145</v>
      </c>
      <c r="C9456" s="1">
        <v>1.376586E7</v>
      </c>
      <c r="D9456" s="1" t="s">
        <v>14</v>
      </c>
      <c r="E9456" s="1">
        <v>23.0</v>
      </c>
      <c r="F9456" s="1" t="s">
        <v>9466</v>
      </c>
      <c r="G9456" s="1">
        <v>0.00659765416856</v>
      </c>
    </row>
    <row r="9457" ht="15.75" customHeight="1">
      <c r="A9457" s="1" t="str">
        <f t="shared" si="806"/>
        <v>NDUFAF5</v>
      </c>
      <c r="B9457" s="1" t="s">
        <v>145</v>
      </c>
      <c r="C9457" s="1">
        <v>1.3765787E7</v>
      </c>
      <c r="D9457" s="1" t="s">
        <v>14</v>
      </c>
      <c r="E9457" s="1">
        <v>24.0</v>
      </c>
      <c r="F9457" s="1" t="s">
        <v>9467</v>
      </c>
      <c r="G9457" s="1">
        <v>0.147389778194</v>
      </c>
    </row>
    <row r="9458" ht="15.75" customHeight="1">
      <c r="A9458" s="1" t="str">
        <f t="shared" si="806"/>
        <v>NDUFAF5</v>
      </c>
      <c r="B9458" s="1" t="s">
        <v>145</v>
      </c>
      <c r="C9458" s="1">
        <v>1.3765818E7</v>
      </c>
      <c r="D9458" s="1" t="s">
        <v>8</v>
      </c>
      <c r="E9458" s="1">
        <v>24.0</v>
      </c>
      <c r="F9458" s="1" t="s">
        <v>9468</v>
      </c>
      <c r="G9458" s="1">
        <v>0.119358626417</v>
      </c>
    </row>
    <row r="9459" ht="15.75" customHeight="1">
      <c r="A9459" s="1" t="str">
        <f t="shared" si="806"/>
        <v>NDUFAF5</v>
      </c>
      <c r="B9459" s="1" t="s">
        <v>145</v>
      </c>
      <c r="C9459" s="1">
        <v>1.3765768E7</v>
      </c>
      <c r="D9459" s="1" t="s">
        <v>14</v>
      </c>
      <c r="E9459" s="1">
        <v>24.0</v>
      </c>
      <c r="F9459" s="1" t="s">
        <v>9469</v>
      </c>
      <c r="G9459" s="1">
        <v>0.730093255562</v>
      </c>
    </row>
    <row r="9460" ht="15.75" customHeight="1">
      <c r="A9460" s="1" t="str">
        <f t="shared" si="806"/>
        <v>NDUFAF5</v>
      </c>
      <c r="B9460" s="1" t="s">
        <v>145</v>
      </c>
      <c r="C9460" s="1">
        <v>1.3765588E7</v>
      </c>
      <c r="D9460" s="1" t="s">
        <v>8</v>
      </c>
      <c r="E9460" s="1">
        <v>23.0</v>
      </c>
      <c r="F9460" s="1" t="s">
        <v>9470</v>
      </c>
      <c r="G9460" s="1">
        <v>1.00093267915</v>
      </c>
    </row>
    <row r="9461" ht="15.75" customHeight="1">
      <c r="A9461" s="1" t="str">
        <f t="shared" si="806"/>
        <v>NDUFAF5</v>
      </c>
      <c r="B9461" s="1" t="s">
        <v>145</v>
      </c>
      <c r="C9461" s="1">
        <v>1.3765563E7</v>
      </c>
      <c r="D9461" s="1" t="s">
        <v>8</v>
      </c>
      <c r="E9461" s="1">
        <v>24.0</v>
      </c>
      <c r="F9461" s="1" t="s">
        <v>9471</v>
      </c>
      <c r="G9461" s="1">
        <v>0.114711912275</v>
      </c>
    </row>
    <row r="9462" ht="15.75" customHeight="1">
      <c r="A9462" s="1" t="str">
        <f t="shared" si="806"/>
        <v>NDUFAF5</v>
      </c>
      <c r="B9462" s="1" t="s">
        <v>145</v>
      </c>
      <c r="C9462" s="1">
        <v>1.376561E7</v>
      </c>
      <c r="D9462" s="1" t="s">
        <v>8</v>
      </c>
      <c r="E9462" s="1">
        <v>23.0</v>
      </c>
      <c r="F9462" s="1" t="s">
        <v>9472</v>
      </c>
      <c r="G9462" s="1">
        <v>0.941513164073</v>
      </c>
    </row>
    <row r="9463" ht="15.75" customHeight="1">
      <c r="A9463" s="1" t="str">
        <f t="shared" si="806"/>
        <v>NDUFAF5</v>
      </c>
      <c r="B9463" s="1" t="s">
        <v>145</v>
      </c>
      <c r="C9463" s="1">
        <v>1.3765596E7</v>
      </c>
      <c r="D9463" s="1" t="s">
        <v>14</v>
      </c>
      <c r="E9463" s="1">
        <v>22.0</v>
      </c>
      <c r="F9463" s="1" t="s">
        <v>9473</v>
      </c>
      <c r="G9463" s="1">
        <v>1.05755415677</v>
      </c>
    </row>
    <row r="9464" ht="15.75" customHeight="1">
      <c r="A9464" s="1" t="str">
        <f t="shared" si="806"/>
        <v>NDUFAF5</v>
      </c>
      <c r="B9464" s="1" t="s">
        <v>145</v>
      </c>
      <c r="C9464" s="1">
        <v>1.3765762E7</v>
      </c>
      <c r="D9464" s="1" t="s">
        <v>14</v>
      </c>
      <c r="E9464" s="1">
        <v>24.0</v>
      </c>
      <c r="F9464" s="1" t="s">
        <v>9474</v>
      </c>
      <c r="G9464" s="1">
        <v>0.669701908447</v>
      </c>
    </row>
    <row r="9465" ht="15.75" customHeight="1">
      <c r="A9465" s="1" t="str">
        <f t="shared" ref="A9465:A9482" si="807">"NDUFB1"</f>
        <v>NDUFB1</v>
      </c>
      <c r="B9465" s="1" t="s">
        <v>135</v>
      </c>
      <c r="C9465" s="1">
        <v>9.2587748E7</v>
      </c>
      <c r="D9465" s="1" t="s">
        <v>14</v>
      </c>
      <c r="E9465" s="1">
        <v>24.0</v>
      </c>
      <c r="F9465" s="1" t="s">
        <v>9475</v>
      </c>
      <c r="G9465" s="1">
        <v>0.120249703787</v>
      </c>
    </row>
    <row r="9466" ht="15.75" customHeight="1">
      <c r="A9466" s="1" t="str">
        <f t="shared" si="807"/>
        <v>NDUFB1</v>
      </c>
      <c r="B9466" s="1" t="s">
        <v>135</v>
      </c>
      <c r="C9466" s="1">
        <v>9.2588051E7</v>
      </c>
      <c r="D9466" s="1" t="s">
        <v>14</v>
      </c>
      <c r="E9466" s="1">
        <v>23.0</v>
      </c>
      <c r="F9466" s="1" t="s">
        <v>9476</v>
      </c>
      <c r="G9466" s="1">
        <v>1.43378704081</v>
      </c>
    </row>
    <row r="9467" ht="15.75" customHeight="1">
      <c r="A9467" s="1" t="str">
        <f t="shared" si="807"/>
        <v>NDUFB1</v>
      </c>
      <c r="B9467" s="1" t="s">
        <v>135</v>
      </c>
      <c r="C9467" s="1">
        <v>9.2587722E7</v>
      </c>
      <c r="D9467" s="1" t="s">
        <v>14</v>
      </c>
      <c r="E9467" s="1">
        <v>25.0</v>
      </c>
      <c r="F9467" s="1" t="s">
        <v>9477</v>
      </c>
      <c r="G9467" s="1">
        <v>0.113587501434</v>
      </c>
    </row>
    <row r="9468" ht="15.75" customHeight="1">
      <c r="A9468" s="1" t="str">
        <f t="shared" si="807"/>
        <v>NDUFB1</v>
      </c>
      <c r="B9468" s="1" t="s">
        <v>135</v>
      </c>
      <c r="C9468" s="1">
        <v>9.2587734E7</v>
      </c>
      <c r="D9468" s="1" t="s">
        <v>14</v>
      </c>
      <c r="E9468" s="1">
        <v>21.0</v>
      </c>
      <c r="F9468" s="1" t="s">
        <v>9478</v>
      </c>
      <c r="G9468" s="1">
        <v>0.0640414496101</v>
      </c>
    </row>
    <row r="9469" ht="15.75" customHeight="1">
      <c r="A9469" s="1" t="str">
        <f t="shared" si="807"/>
        <v>NDUFB1</v>
      </c>
      <c r="B9469" s="1" t="s">
        <v>135</v>
      </c>
      <c r="C9469" s="1">
        <v>9.2587681E7</v>
      </c>
      <c r="D9469" s="1" t="s">
        <v>14</v>
      </c>
      <c r="E9469" s="1">
        <v>24.0</v>
      </c>
      <c r="F9469" s="1" t="s">
        <v>9479</v>
      </c>
      <c r="G9469" s="1">
        <v>-0.0228140439908</v>
      </c>
    </row>
    <row r="9470" ht="15.75" customHeight="1">
      <c r="A9470" s="1" t="str">
        <f t="shared" si="807"/>
        <v>NDUFB1</v>
      </c>
      <c r="B9470" s="1" t="s">
        <v>135</v>
      </c>
      <c r="C9470" s="1">
        <v>9.2587647E7</v>
      </c>
      <c r="D9470" s="1" t="s">
        <v>14</v>
      </c>
      <c r="E9470" s="1">
        <v>23.0</v>
      </c>
      <c r="F9470" s="1" t="s">
        <v>9480</v>
      </c>
      <c r="G9470" s="1">
        <v>0.0767352530002</v>
      </c>
    </row>
    <row r="9471" ht="15.75" customHeight="1">
      <c r="A9471" s="1" t="str">
        <f t="shared" si="807"/>
        <v>NDUFB1</v>
      </c>
      <c r="B9471" s="1" t="s">
        <v>135</v>
      </c>
      <c r="C9471" s="1">
        <v>9.2587619E7</v>
      </c>
      <c r="D9471" s="1" t="s">
        <v>14</v>
      </c>
      <c r="E9471" s="1">
        <v>25.0</v>
      </c>
      <c r="F9471" s="1" t="s">
        <v>9481</v>
      </c>
      <c r="G9471" s="1">
        <v>-0.178921616114</v>
      </c>
    </row>
    <row r="9472" ht="15.75" customHeight="1">
      <c r="A9472" s="1" t="str">
        <f t="shared" si="807"/>
        <v>NDUFB1</v>
      </c>
      <c r="B9472" s="1" t="s">
        <v>135</v>
      </c>
      <c r="C9472" s="1">
        <v>9.2587571E7</v>
      </c>
      <c r="D9472" s="1" t="s">
        <v>14</v>
      </c>
      <c r="E9472" s="1">
        <v>22.0</v>
      </c>
      <c r="F9472" s="1" t="s">
        <v>9482</v>
      </c>
      <c r="G9472" s="1">
        <v>0.0861652587816</v>
      </c>
    </row>
    <row r="9473" ht="15.75" customHeight="1">
      <c r="A9473" s="1" t="str">
        <f t="shared" si="807"/>
        <v>NDUFB1</v>
      </c>
      <c r="B9473" s="1" t="s">
        <v>135</v>
      </c>
      <c r="C9473" s="1">
        <v>9.2587958E7</v>
      </c>
      <c r="D9473" s="1" t="s">
        <v>14</v>
      </c>
      <c r="E9473" s="1">
        <v>22.0</v>
      </c>
      <c r="F9473" s="1" t="s">
        <v>9483</v>
      </c>
      <c r="G9473" s="1">
        <v>0.26861869544</v>
      </c>
    </row>
    <row r="9474" ht="15.75" customHeight="1">
      <c r="A9474" s="1" t="str">
        <f t="shared" si="807"/>
        <v>NDUFB1</v>
      </c>
      <c r="B9474" s="1" t="s">
        <v>135</v>
      </c>
      <c r="C9474" s="1">
        <v>9.2587965E7</v>
      </c>
      <c r="D9474" s="1" t="s">
        <v>8</v>
      </c>
      <c r="E9474" s="1">
        <v>24.0</v>
      </c>
      <c r="F9474" s="1" t="s">
        <v>9484</v>
      </c>
      <c r="G9474" s="1">
        <v>0.00785055728932</v>
      </c>
    </row>
    <row r="9475" ht="15.75" customHeight="1">
      <c r="A9475" s="1" t="str">
        <f t="shared" si="807"/>
        <v>NDUFB1</v>
      </c>
      <c r="B9475" s="1" t="s">
        <v>135</v>
      </c>
      <c r="C9475" s="1">
        <v>9.2587941E7</v>
      </c>
      <c r="D9475" s="1" t="s">
        <v>8</v>
      </c>
      <c r="E9475" s="1">
        <v>24.0</v>
      </c>
      <c r="F9475" s="1" t="s">
        <v>9485</v>
      </c>
      <c r="G9475" s="1">
        <v>0.0896016702799</v>
      </c>
    </row>
    <row r="9476" ht="15.75" customHeight="1">
      <c r="A9476" s="1" t="str">
        <f t="shared" si="807"/>
        <v>NDUFB1</v>
      </c>
      <c r="B9476" s="1" t="s">
        <v>135</v>
      </c>
      <c r="C9476" s="1">
        <v>9.2587905E7</v>
      </c>
      <c r="D9476" s="1" t="s">
        <v>8</v>
      </c>
      <c r="E9476" s="1">
        <v>23.0</v>
      </c>
      <c r="F9476" s="1" t="s">
        <v>9486</v>
      </c>
      <c r="G9476" s="1">
        <v>0.205152324489</v>
      </c>
    </row>
    <row r="9477" ht="15.75" customHeight="1">
      <c r="A9477" s="1" t="str">
        <f t="shared" si="807"/>
        <v>NDUFB1</v>
      </c>
      <c r="B9477" s="1" t="s">
        <v>135</v>
      </c>
      <c r="C9477" s="1">
        <v>9.2587889E7</v>
      </c>
      <c r="D9477" s="1" t="s">
        <v>8</v>
      </c>
      <c r="E9477" s="1">
        <v>24.0</v>
      </c>
      <c r="F9477" s="1" t="s">
        <v>9487</v>
      </c>
      <c r="G9477" s="1">
        <v>0.104729329544</v>
      </c>
    </row>
    <row r="9478" ht="15.75" customHeight="1">
      <c r="A9478" s="1" t="str">
        <f t="shared" si="807"/>
        <v>NDUFB1</v>
      </c>
      <c r="B9478" s="1" t="s">
        <v>135</v>
      </c>
      <c r="C9478" s="1">
        <v>9.2587844E7</v>
      </c>
      <c r="D9478" s="1" t="s">
        <v>8</v>
      </c>
      <c r="E9478" s="1">
        <v>22.0</v>
      </c>
      <c r="F9478" s="1" t="s">
        <v>9488</v>
      </c>
      <c r="G9478" s="1">
        <v>0.47615614806</v>
      </c>
    </row>
    <row r="9479" ht="15.75" customHeight="1">
      <c r="A9479" s="1" t="str">
        <f t="shared" si="807"/>
        <v>NDUFB1</v>
      </c>
      <c r="B9479" s="1" t="s">
        <v>135</v>
      </c>
      <c r="C9479" s="1">
        <v>9.258804E7</v>
      </c>
      <c r="D9479" s="1" t="s">
        <v>8</v>
      </c>
      <c r="E9479" s="1">
        <v>23.0</v>
      </c>
      <c r="F9479" s="1" t="s">
        <v>9489</v>
      </c>
      <c r="G9479" s="1">
        <v>1.09005681113</v>
      </c>
    </row>
    <row r="9480" ht="15.75" customHeight="1">
      <c r="A9480" s="1" t="str">
        <f t="shared" si="807"/>
        <v>NDUFB1</v>
      </c>
      <c r="B9480" s="1" t="s">
        <v>135</v>
      </c>
      <c r="C9480" s="1">
        <v>9.2587707E7</v>
      </c>
      <c r="D9480" s="1" t="s">
        <v>8</v>
      </c>
      <c r="E9480" s="1">
        <v>22.0</v>
      </c>
      <c r="F9480" s="1" t="s">
        <v>9490</v>
      </c>
      <c r="G9480" s="1">
        <v>0.0611834785949</v>
      </c>
    </row>
    <row r="9481" ht="15.75" customHeight="1">
      <c r="A9481" s="1" t="str">
        <f t="shared" si="807"/>
        <v>NDUFB1</v>
      </c>
      <c r="B9481" s="1" t="s">
        <v>135</v>
      </c>
      <c r="C9481" s="1">
        <v>9.258769E7</v>
      </c>
      <c r="D9481" s="1" t="s">
        <v>8</v>
      </c>
      <c r="E9481" s="1">
        <v>24.0</v>
      </c>
      <c r="F9481" s="1" t="s">
        <v>9491</v>
      </c>
      <c r="G9481" s="1">
        <v>0.0291922572275</v>
      </c>
    </row>
    <row r="9482" ht="15.75" customHeight="1">
      <c r="A9482" s="1" t="str">
        <f t="shared" si="807"/>
        <v>NDUFB1</v>
      </c>
      <c r="B9482" s="1" t="s">
        <v>135</v>
      </c>
      <c r="C9482" s="1">
        <v>9.2587794E7</v>
      </c>
      <c r="D9482" s="1" t="s">
        <v>8</v>
      </c>
      <c r="E9482" s="1">
        <v>23.0</v>
      </c>
      <c r="F9482" s="1" t="s">
        <v>9492</v>
      </c>
      <c r="G9482" s="1">
        <v>-0.0271666257097</v>
      </c>
    </row>
    <row r="9483" ht="15.75" customHeight="1">
      <c r="A9483" s="1" t="str">
        <f t="shared" ref="A9483:A9492" si="808">"NDUFB10"</f>
        <v>NDUFB10</v>
      </c>
      <c r="B9483" s="1" t="s">
        <v>7</v>
      </c>
      <c r="C9483" s="1">
        <v>2009533.0</v>
      </c>
      <c r="D9483" s="1" t="s">
        <v>8</v>
      </c>
      <c r="E9483" s="1">
        <v>23.0</v>
      </c>
      <c r="F9483" s="1" t="s">
        <v>9493</v>
      </c>
      <c r="G9483" s="1">
        <v>0.909755094684</v>
      </c>
    </row>
    <row r="9484" ht="15.75" customHeight="1">
      <c r="A9484" s="1" t="str">
        <f t="shared" si="808"/>
        <v>NDUFB10</v>
      </c>
      <c r="B9484" s="1" t="s">
        <v>7</v>
      </c>
      <c r="C9484" s="1">
        <v>2009620.0</v>
      </c>
      <c r="D9484" s="1" t="s">
        <v>8</v>
      </c>
      <c r="E9484" s="1">
        <v>23.0</v>
      </c>
      <c r="F9484" s="1" t="s">
        <v>9494</v>
      </c>
      <c r="G9484" s="1">
        <v>0.304852966868</v>
      </c>
    </row>
    <row r="9485" ht="15.75" customHeight="1">
      <c r="A9485" s="1" t="str">
        <f t="shared" si="808"/>
        <v>NDUFB10</v>
      </c>
      <c r="B9485" s="1" t="s">
        <v>7</v>
      </c>
      <c r="C9485" s="1">
        <v>2009736.0</v>
      </c>
      <c r="D9485" s="1" t="s">
        <v>8</v>
      </c>
      <c r="E9485" s="1">
        <v>23.0</v>
      </c>
      <c r="F9485" s="1" t="s">
        <v>9495</v>
      </c>
      <c r="G9485" s="1">
        <v>0.833898549605</v>
      </c>
    </row>
    <row r="9486" ht="15.75" customHeight="1">
      <c r="A9486" s="1" t="str">
        <f t="shared" si="808"/>
        <v>NDUFB10</v>
      </c>
      <c r="B9486" s="1" t="s">
        <v>7</v>
      </c>
      <c r="C9486" s="1">
        <v>2009743.0</v>
      </c>
      <c r="D9486" s="1" t="s">
        <v>8</v>
      </c>
      <c r="E9486" s="1">
        <v>23.0</v>
      </c>
      <c r="F9486" s="1" t="s">
        <v>9496</v>
      </c>
      <c r="G9486" s="1">
        <v>0.686814053123</v>
      </c>
    </row>
    <row r="9487" ht="15.75" customHeight="1">
      <c r="A9487" s="1" t="str">
        <f t="shared" si="808"/>
        <v>NDUFB10</v>
      </c>
      <c r="B9487" s="1" t="s">
        <v>7</v>
      </c>
      <c r="C9487" s="1">
        <v>2009662.0</v>
      </c>
      <c r="D9487" s="1" t="s">
        <v>8</v>
      </c>
      <c r="E9487" s="1">
        <v>24.0</v>
      </c>
      <c r="F9487" s="1" t="s">
        <v>9497</v>
      </c>
      <c r="G9487" s="1">
        <v>0.05118911288</v>
      </c>
    </row>
    <row r="9488" ht="15.75" customHeight="1">
      <c r="A9488" s="1" t="str">
        <f t="shared" si="808"/>
        <v>NDUFB10</v>
      </c>
      <c r="B9488" s="1" t="s">
        <v>7</v>
      </c>
      <c r="C9488" s="1">
        <v>2009773.0</v>
      </c>
      <c r="D9488" s="1" t="s">
        <v>14</v>
      </c>
      <c r="E9488" s="1">
        <v>24.0</v>
      </c>
      <c r="F9488" s="1" t="s">
        <v>9498</v>
      </c>
      <c r="G9488" s="1">
        <v>0.00241866457402</v>
      </c>
    </row>
    <row r="9489" ht="15.75" customHeight="1">
      <c r="A9489" s="1" t="str">
        <f t="shared" si="808"/>
        <v>NDUFB10</v>
      </c>
      <c r="B9489" s="1" t="s">
        <v>7</v>
      </c>
      <c r="C9489" s="1">
        <v>2009567.0</v>
      </c>
      <c r="D9489" s="1" t="s">
        <v>14</v>
      </c>
      <c r="E9489" s="1">
        <v>24.0</v>
      </c>
      <c r="F9489" s="1" t="s">
        <v>9499</v>
      </c>
      <c r="G9489" s="1">
        <v>0.868421011788</v>
      </c>
    </row>
    <row r="9490" ht="15.75" customHeight="1">
      <c r="A9490" s="1" t="str">
        <f t="shared" si="808"/>
        <v>NDUFB10</v>
      </c>
      <c r="B9490" s="1" t="s">
        <v>7</v>
      </c>
      <c r="C9490" s="1">
        <v>2009639.0</v>
      </c>
      <c r="D9490" s="1" t="s">
        <v>14</v>
      </c>
      <c r="E9490" s="1">
        <v>24.0</v>
      </c>
      <c r="F9490" s="1" t="s">
        <v>9500</v>
      </c>
      <c r="G9490" s="1">
        <v>-0.0886405641319</v>
      </c>
    </row>
    <row r="9491" ht="15.75" customHeight="1">
      <c r="A9491" s="1" t="str">
        <f t="shared" si="808"/>
        <v>NDUFB10</v>
      </c>
      <c r="B9491" s="1" t="s">
        <v>7</v>
      </c>
      <c r="C9491" s="1">
        <v>2009796.0</v>
      </c>
      <c r="D9491" s="1" t="s">
        <v>14</v>
      </c>
      <c r="E9491" s="1">
        <v>24.0</v>
      </c>
      <c r="F9491" s="1" t="s">
        <v>9501</v>
      </c>
      <c r="G9491" s="1">
        <v>0.668530299288</v>
      </c>
    </row>
    <row r="9492" ht="15.75" customHeight="1">
      <c r="A9492" s="1" t="str">
        <f t="shared" si="808"/>
        <v>NDUFB10</v>
      </c>
      <c r="B9492" s="1" t="s">
        <v>7</v>
      </c>
      <c r="C9492" s="1">
        <v>2009544.0</v>
      </c>
      <c r="D9492" s="1" t="s">
        <v>14</v>
      </c>
      <c r="E9492" s="1">
        <v>23.0</v>
      </c>
      <c r="F9492" s="1" t="s">
        <v>9502</v>
      </c>
      <c r="G9492" s="1">
        <v>1.22182389353</v>
      </c>
    </row>
    <row r="9493" ht="15.75" customHeight="1">
      <c r="A9493" s="1" t="str">
        <f t="shared" ref="A9493:A9501" si="809">"NDUFB11"</f>
        <v>NDUFB11</v>
      </c>
      <c r="B9493" s="1" t="s">
        <v>50</v>
      </c>
      <c r="C9493" s="1">
        <v>4.7004907E7</v>
      </c>
      <c r="D9493" s="1" t="s">
        <v>14</v>
      </c>
      <c r="E9493" s="1">
        <v>22.0</v>
      </c>
      <c r="F9493" s="1" t="s">
        <v>9503</v>
      </c>
      <c r="G9493" s="1">
        <v>0.507044897513</v>
      </c>
    </row>
    <row r="9494" ht="15.75" customHeight="1">
      <c r="A9494" s="1" t="str">
        <f t="shared" si="809"/>
        <v>NDUFB11</v>
      </c>
      <c r="B9494" s="1" t="s">
        <v>50</v>
      </c>
      <c r="C9494" s="1">
        <v>4.70049E7</v>
      </c>
      <c r="D9494" s="1" t="s">
        <v>14</v>
      </c>
      <c r="E9494" s="1">
        <v>21.0</v>
      </c>
      <c r="F9494" s="1" t="s">
        <v>9504</v>
      </c>
      <c r="G9494" s="1">
        <v>0.483943718881</v>
      </c>
    </row>
    <row r="9495" ht="15.75" customHeight="1">
      <c r="A9495" s="1" t="str">
        <f t="shared" si="809"/>
        <v>NDUFB11</v>
      </c>
      <c r="B9495" s="1" t="s">
        <v>50</v>
      </c>
      <c r="C9495" s="1">
        <v>4.7004874E7</v>
      </c>
      <c r="D9495" s="1" t="s">
        <v>14</v>
      </c>
      <c r="E9495" s="1">
        <v>24.0</v>
      </c>
      <c r="F9495" s="1" t="s">
        <v>9505</v>
      </c>
      <c r="G9495" s="1">
        <v>0.10098469784</v>
      </c>
    </row>
    <row r="9496" ht="15.75" customHeight="1">
      <c r="A9496" s="1" t="str">
        <f t="shared" si="809"/>
        <v>NDUFB11</v>
      </c>
      <c r="B9496" s="1" t="s">
        <v>50</v>
      </c>
      <c r="C9496" s="1">
        <v>4.7004615E7</v>
      </c>
      <c r="D9496" s="1" t="s">
        <v>8</v>
      </c>
      <c r="E9496" s="1">
        <v>22.0</v>
      </c>
      <c r="F9496" s="1" t="s">
        <v>9506</v>
      </c>
      <c r="G9496" s="1">
        <v>1.30840343264</v>
      </c>
    </row>
    <row r="9497" ht="15.75" customHeight="1">
      <c r="A9497" s="1" t="str">
        <f t="shared" si="809"/>
        <v>NDUFB11</v>
      </c>
      <c r="B9497" s="1" t="s">
        <v>50</v>
      </c>
      <c r="C9497" s="1">
        <v>4.7004724E7</v>
      </c>
      <c r="D9497" s="1" t="s">
        <v>14</v>
      </c>
      <c r="E9497" s="1">
        <v>24.0</v>
      </c>
      <c r="F9497" s="1" t="s">
        <v>9507</v>
      </c>
      <c r="G9497" s="1">
        <v>0.871402467056</v>
      </c>
    </row>
    <row r="9498" ht="15.75" customHeight="1">
      <c r="A9498" s="1" t="str">
        <f t="shared" si="809"/>
        <v>NDUFB11</v>
      </c>
      <c r="B9498" s="1" t="s">
        <v>50</v>
      </c>
      <c r="C9498" s="1">
        <v>4.7004694E7</v>
      </c>
      <c r="D9498" s="1" t="s">
        <v>14</v>
      </c>
      <c r="E9498" s="1">
        <v>24.0</v>
      </c>
      <c r="F9498" s="1" t="s">
        <v>9508</v>
      </c>
      <c r="G9498" s="1">
        <v>0.11570824817</v>
      </c>
    </row>
    <row r="9499" ht="15.75" customHeight="1">
      <c r="A9499" s="1" t="str">
        <f t="shared" si="809"/>
        <v>NDUFB11</v>
      </c>
      <c r="B9499" s="1" t="s">
        <v>50</v>
      </c>
      <c r="C9499" s="1">
        <v>4.7004686E7</v>
      </c>
      <c r="D9499" s="1" t="s">
        <v>14</v>
      </c>
      <c r="E9499" s="1">
        <v>24.0</v>
      </c>
      <c r="F9499" s="1" t="s">
        <v>9509</v>
      </c>
      <c r="G9499" s="1">
        <v>-0.00635953546266</v>
      </c>
    </row>
    <row r="9500" ht="15.75" customHeight="1">
      <c r="A9500" s="1" t="str">
        <f t="shared" si="809"/>
        <v>NDUFB11</v>
      </c>
      <c r="B9500" s="1" t="s">
        <v>50</v>
      </c>
      <c r="C9500" s="1">
        <v>4.7004627E7</v>
      </c>
      <c r="D9500" s="1" t="s">
        <v>14</v>
      </c>
      <c r="E9500" s="1">
        <v>23.0</v>
      </c>
      <c r="F9500" s="1" t="s">
        <v>9510</v>
      </c>
      <c r="G9500" s="1">
        <v>0.8201941003</v>
      </c>
    </row>
    <row r="9501" ht="15.75" customHeight="1">
      <c r="A9501" s="1" t="str">
        <f t="shared" si="809"/>
        <v>NDUFB11</v>
      </c>
      <c r="B9501" s="1" t="s">
        <v>50</v>
      </c>
      <c r="C9501" s="1">
        <v>4.7004796E7</v>
      </c>
      <c r="D9501" s="1" t="s">
        <v>14</v>
      </c>
      <c r="E9501" s="1">
        <v>24.0</v>
      </c>
      <c r="F9501" s="1" t="s">
        <v>9511</v>
      </c>
      <c r="G9501" s="1">
        <v>0.209031968989</v>
      </c>
    </row>
    <row r="9502" ht="15.75" customHeight="1">
      <c r="A9502" s="1" t="str">
        <f t="shared" ref="A9502:A9511" si="810">"NDUFB2"</f>
        <v>NDUFB2</v>
      </c>
      <c r="B9502" s="1" t="s">
        <v>715</v>
      </c>
      <c r="C9502" s="1">
        <v>1.40396667E8</v>
      </c>
      <c r="D9502" s="1" t="s">
        <v>8</v>
      </c>
      <c r="E9502" s="1">
        <v>24.0</v>
      </c>
      <c r="F9502" s="1" t="s">
        <v>9512</v>
      </c>
      <c r="G9502" s="1">
        <v>0.127647517558</v>
      </c>
    </row>
    <row r="9503" ht="15.75" customHeight="1">
      <c r="A9503" s="1" t="str">
        <f t="shared" si="810"/>
        <v>NDUFB2</v>
      </c>
      <c r="B9503" s="1" t="s">
        <v>715</v>
      </c>
      <c r="C9503" s="1">
        <v>1.40396676E8</v>
      </c>
      <c r="D9503" s="1" t="s">
        <v>8</v>
      </c>
      <c r="E9503" s="1">
        <v>22.0</v>
      </c>
      <c r="F9503" s="1" t="s">
        <v>9513</v>
      </c>
      <c r="G9503" s="1">
        <v>0.354823441647</v>
      </c>
    </row>
    <row r="9504" ht="15.75" customHeight="1">
      <c r="A9504" s="1" t="str">
        <f t="shared" si="810"/>
        <v>NDUFB2</v>
      </c>
      <c r="B9504" s="1" t="s">
        <v>715</v>
      </c>
      <c r="C9504" s="1">
        <v>1.40396468E8</v>
      </c>
      <c r="D9504" s="1" t="s">
        <v>14</v>
      </c>
      <c r="E9504" s="1">
        <v>22.0</v>
      </c>
      <c r="F9504" s="1" t="s">
        <v>9514</v>
      </c>
      <c r="G9504" s="1">
        <v>0.00107720667504</v>
      </c>
    </row>
    <row r="9505" ht="15.75" customHeight="1">
      <c r="A9505" s="1" t="str">
        <f t="shared" si="810"/>
        <v>NDUFB2</v>
      </c>
      <c r="B9505" s="1" t="s">
        <v>715</v>
      </c>
      <c r="C9505" s="1">
        <v>1.40396503E8</v>
      </c>
      <c r="D9505" s="1" t="s">
        <v>14</v>
      </c>
      <c r="E9505" s="1">
        <v>23.0</v>
      </c>
      <c r="F9505" s="1" t="s">
        <v>9515</v>
      </c>
      <c r="G9505" s="1">
        <v>0.689220680766</v>
      </c>
    </row>
    <row r="9506" ht="15.75" customHeight="1">
      <c r="A9506" s="1" t="str">
        <f t="shared" si="810"/>
        <v>NDUFB2</v>
      </c>
      <c r="B9506" s="1" t="s">
        <v>715</v>
      </c>
      <c r="C9506" s="1">
        <v>1.4039651E8</v>
      </c>
      <c r="D9506" s="1" t="s">
        <v>14</v>
      </c>
      <c r="E9506" s="1">
        <v>24.0</v>
      </c>
      <c r="F9506" s="1" t="s">
        <v>9516</v>
      </c>
      <c r="G9506" s="1">
        <v>0.189462067146</v>
      </c>
    </row>
    <row r="9507" ht="15.75" customHeight="1">
      <c r="A9507" s="1" t="str">
        <f t="shared" si="810"/>
        <v>NDUFB2</v>
      </c>
      <c r="B9507" s="1" t="s">
        <v>715</v>
      </c>
      <c r="C9507" s="1">
        <v>1.40396535E8</v>
      </c>
      <c r="D9507" s="1" t="s">
        <v>14</v>
      </c>
      <c r="E9507" s="1">
        <v>24.0</v>
      </c>
      <c r="F9507" s="1" t="s">
        <v>9517</v>
      </c>
      <c r="G9507" s="1">
        <v>0.499825909683</v>
      </c>
    </row>
    <row r="9508" ht="15.75" customHeight="1">
      <c r="A9508" s="1" t="str">
        <f t="shared" si="810"/>
        <v>NDUFB2</v>
      </c>
      <c r="B9508" s="1" t="s">
        <v>715</v>
      </c>
      <c r="C9508" s="1">
        <v>1.40396561E8</v>
      </c>
      <c r="D9508" s="1" t="s">
        <v>14</v>
      </c>
      <c r="E9508" s="1">
        <v>22.0</v>
      </c>
      <c r="F9508" s="1" t="s">
        <v>9518</v>
      </c>
      <c r="G9508" s="1">
        <v>0.94307347116</v>
      </c>
    </row>
    <row r="9509" ht="15.75" customHeight="1">
      <c r="A9509" s="1" t="str">
        <f t="shared" si="810"/>
        <v>NDUFB2</v>
      </c>
      <c r="B9509" s="1" t="s">
        <v>715</v>
      </c>
      <c r="C9509" s="1">
        <v>1.40396587E8</v>
      </c>
      <c r="D9509" s="1" t="s">
        <v>14</v>
      </c>
      <c r="E9509" s="1">
        <v>24.0</v>
      </c>
      <c r="F9509" s="1" t="s">
        <v>9519</v>
      </c>
      <c r="G9509" s="1">
        <v>-0.0240431815133</v>
      </c>
    </row>
    <row r="9510" ht="15.75" customHeight="1">
      <c r="A9510" s="1" t="str">
        <f t="shared" si="810"/>
        <v>NDUFB2</v>
      </c>
      <c r="B9510" s="1" t="s">
        <v>715</v>
      </c>
      <c r="C9510" s="1">
        <v>1.40396724E8</v>
      </c>
      <c r="D9510" s="1" t="s">
        <v>14</v>
      </c>
      <c r="E9510" s="1">
        <v>24.0</v>
      </c>
      <c r="F9510" s="1" t="s">
        <v>9520</v>
      </c>
      <c r="G9510" s="1">
        <v>0.430880931842</v>
      </c>
    </row>
    <row r="9511" ht="15.75" customHeight="1">
      <c r="A9511" s="1" t="str">
        <f t="shared" si="810"/>
        <v>NDUFB2</v>
      </c>
      <c r="B9511" s="1" t="s">
        <v>715</v>
      </c>
      <c r="C9511" s="1">
        <v>1.40396499E8</v>
      </c>
      <c r="D9511" s="1" t="s">
        <v>14</v>
      </c>
      <c r="E9511" s="1">
        <v>24.0</v>
      </c>
      <c r="F9511" s="1" t="s">
        <v>9521</v>
      </c>
      <c r="G9511" s="1">
        <v>1.36770584807</v>
      </c>
    </row>
    <row r="9512" ht="15.75" customHeight="1">
      <c r="A9512" s="1" t="str">
        <f t="shared" ref="A9512:A9521" si="811">"NDUFB4"</f>
        <v>NDUFB4</v>
      </c>
      <c r="B9512" s="1" t="s">
        <v>119</v>
      </c>
      <c r="C9512" s="1">
        <v>1.20315108E8</v>
      </c>
      <c r="D9512" s="1" t="s">
        <v>8</v>
      </c>
      <c r="E9512" s="1">
        <v>23.0</v>
      </c>
      <c r="F9512" s="1" t="s">
        <v>9522</v>
      </c>
      <c r="G9512" s="1">
        <v>0.20410070871</v>
      </c>
    </row>
    <row r="9513" ht="15.75" customHeight="1">
      <c r="A9513" s="1" t="str">
        <f t="shared" si="811"/>
        <v>NDUFB4</v>
      </c>
      <c r="B9513" s="1" t="s">
        <v>119</v>
      </c>
      <c r="C9513" s="1">
        <v>1.20315133E8</v>
      </c>
      <c r="D9513" s="1" t="s">
        <v>8</v>
      </c>
      <c r="E9513" s="1">
        <v>25.0</v>
      </c>
      <c r="F9513" s="1" t="s">
        <v>9523</v>
      </c>
      <c r="G9513" s="1">
        <v>0.12154776537</v>
      </c>
    </row>
    <row r="9514" ht="15.75" customHeight="1">
      <c r="A9514" s="1" t="str">
        <f t="shared" si="811"/>
        <v>NDUFB4</v>
      </c>
      <c r="B9514" s="1" t="s">
        <v>119</v>
      </c>
      <c r="C9514" s="1">
        <v>1.20315429E8</v>
      </c>
      <c r="D9514" s="1" t="s">
        <v>14</v>
      </c>
      <c r="E9514" s="1">
        <v>24.0</v>
      </c>
      <c r="F9514" s="1" t="s">
        <v>9524</v>
      </c>
      <c r="G9514" s="1">
        <v>0.458915169236</v>
      </c>
    </row>
    <row r="9515" ht="15.75" customHeight="1">
      <c r="A9515" s="1" t="str">
        <f t="shared" si="811"/>
        <v>NDUFB4</v>
      </c>
      <c r="B9515" s="1" t="s">
        <v>119</v>
      </c>
      <c r="C9515" s="1">
        <v>1.20315417E8</v>
      </c>
      <c r="D9515" s="1" t="s">
        <v>14</v>
      </c>
      <c r="E9515" s="1">
        <v>24.0</v>
      </c>
      <c r="F9515" s="1" t="s">
        <v>9525</v>
      </c>
      <c r="G9515" s="1">
        <v>1.84042808336</v>
      </c>
    </row>
    <row r="9516" ht="15.75" customHeight="1">
      <c r="A9516" s="1" t="str">
        <f t="shared" si="811"/>
        <v>NDUFB4</v>
      </c>
      <c r="B9516" s="1" t="s">
        <v>119</v>
      </c>
      <c r="C9516" s="1">
        <v>1.20315396E8</v>
      </c>
      <c r="D9516" s="1" t="s">
        <v>14</v>
      </c>
      <c r="E9516" s="1">
        <v>25.0</v>
      </c>
      <c r="F9516" s="1" t="s">
        <v>9526</v>
      </c>
      <c r="G9516" s="1">
        <v>0.468155089731</v>
      </c>
    </row>
    <row r="9517" ht="15.75" customHeight="1">
      <c r="A9517" s="1" t="str">
        <f t="shared" si="811"/>
        <v>NDUFB4</v>
      </c>
      <c r="B9517" s="1" t="s">
        <v>119</v>
      </c>
      <c r="C9517" s="1">
        <v>1.2031518E8</v>
      </c>
      <c r="D9517" s="1" t="s">
        <v>14</v>
      </c>
      <c r="E9517" s="1">
        <v>26.0</v>
      </c>
      <c r="F9517" s="1" t="s">
        <v>9527</v>
      </c>
      <c r="G9517" s="1">
        <v>0.242073348746</v>
      </c>
    </row>
    <row r="9518" ht="15.75" customHeight="1">
      <c r="A9518" s="1" t="str">
        <f t="shared" si="811"/>
        <v>NDUFB4</v>
      </c>
      <c r="B9518" s="1" t="s">
        <v>119</v>
      </c>
      <c r="C9518" s="1">
        <v>1.20315162E8</v>
      </c>
      <c r="D9518" s="1" t="s">
        <v>14</v>
      </c>
      <c r="E9518" s="1">
        <v>24.0</v>
      </c>
      <c r="F9518" s="1" t="s">
        <v>9528</v>
      </c>
      <c r="G9518" s="1">
        <v>0.691416826905</v>
      </c>
    </row>
    <row r="9519" ht="15.75" customHeight="1">
      <c r="A9519" s="1" t="str">
        <f t="shared" si="811"/>
        <v>NDUFB4</v>
      </c>
      <c r="B9519" s="1" t="s">
        <v>119</v>
      </c>
      <c r="C9519" s="1">
        <v>1.20315409E8</v>
      </c>
      <c r="D9519" s="1" t="s">
        <v>14</v>
      </c>
      <c r="E9519" s="1">
        <v>24.0</v>
      </c>
      <c r="F9519" s="1" t="s">
        <v>9529</v>
      </c>
      <c r="G9519" s="1">
        <v>0.107166241538</v>
      </c>
    </row>
    <row r="9520" ht="15.75" customHeight="1">
      <c r="A9520" s="1" t="str">
        <f t="shared" si="811"/>
        <v>NDUFB4</v>
      </c>
      <c r="B9520" s="1" t="s">
        <v>119</v>
      </c>
      <c r="C9520" s="1">
        <v>1.20315235E8</v>
      </c>
      <c r="D9520" s="1" t="s">
        <v>8</v>
      </c>
      <c r="E9520" s="1">
        <v>25.0</v>
      </c>
      <c r="F9520" s="1" t="s">
        <v>9530</v>
      </c>
      <c r="G9520" s="1">
        <v>-0.00873118921549</v>
      </c>
    </row>
    <row r="9521" ht="15.75" customHeight="1">
      <c r="A9521" s="1" t="str">
        <f t="shared" si="811"/>
        <v>NDUFB4</v>
      </c>
      <c r="B9521" s="1" t="s">
        <v>119</v>
      </c>
      <c r="C9521" s="1">
        <v>1.20315398E8</v>
      </c>
      <c r="D9521" s="1" t="s">
        <v>8</v>
      </c>
      <c r="E9521" s="1">
        <v>23.0</v>
      </c>
      <c r="F9521" s="1" t="s">
        <v>9531</v>
      </c>
      <c r="G9521" s="1">
        <v>0.279304849521</v>
      </c>
    </row>
    <row r="9522" ht="15.75" customHeight="1">
      <c r="A9522" s="1" t="str">
        <f t="shared" ref="A9522:A9531" si="812">"NDUFB7"</f>
        <v>NDUFB7</v>
      </c>
      <c r="B9522" s="1" t="s">
        <v>277</v>
      </c>
      <c r="C9522" s="1">
        <v>1.4682791E7</v>
      </c>
      <c r="D9522" s="1" t="s">
        <v>8</v>
      </c>
      <c r="E9522" s="1">
        <v>24.0</v>
      </c>
      <c r="F9522" s="1" t="s">
        <v>9532</v>
      </c>
      <c r="G9522" s="1">
        <v>0.150801305641</v>
      </c>
    </row>
    <row r="9523" ht="15.75" customHeight="1">
      <c r="A9523" s="1" t="str">
        <f t="shared" si="812"/>
        <v>NDUFB7</v>
      </c>
      <c r="B9523" s="1" t="s">
        <v>277</v>
      </c>
      <c r="C9523" s="1">
        <v>1.46828E7</v>
      </c>
      <c r="D9523" s="1" t="s">
        <v>14</v>
      </c>
      <c r="E9523" s="1">
        <v>22.0</v>
      </c>
      <c r="F9523" s="1" t="s">
        <v>9533</v>
      </c>
      <c r="G9523" s="1">
        <v>0.548834068316</v>
      </c>
    </row>
    <row r="9524" ht="15.75" customHeight="1">
      <c r="A9524" s="1" t="str">
        <f t="shared" si="812"/>
        <v>NDUFB7</v>
      </c>
      <c r="B9524" s="1" t="s">
        <v>277</v>
      </c>
      <c r="C9524" s="1">
        <v>1.4682774E7</v>
      </c>
      <c r="D9524" s="1" t="s">
        <v>14</v>
      </c>
      <c r="E9524" s="1">
        <v>24.0</v>
      </c>
      <c r="F9524" s="1" t="s">
        <v>9534</v>
      </c>
      <c r="G9524" s="1">
        <v>0.80815159459</v>
      </c>
    </row>
    <row r="9525" ht="15.75" customHeight="1">
      <c r="A9525" s="1" t="str">
        <f t="shared" si="812"/>
        <v>NDUFB7</v>
      </c>
      <c r="B9525" s="1" t="s">
        <v>277</v>
      </c>
      <c r="C9525" s="1">
        <v>1.4682755E7</v>
      </c>
      <c r="D9525" s="1" t="s">
        <v>14</v>
      </c>
      <c r="E9525" s="1">
        <v>24.0</v>
      </c>
      <c r="F9525" s="1" t="s">
        <v>9535</v>
      </c>
      <c r="G9525" s="1">
        <v>0.0343364637375</v>
      </c>
    </row>
    <row r="9526" ht="15.75" customHeight="1">
      <c r="A9526" s="1" t="str">
        <f t="shared" si="812"/>
        <v>NDUFB7</v>
      </c>
      <c r="B9526" s="1" t="s">
        <v>277</v>
      </c>
      <c r="C9526" s="1">
        <v>1.4682733E7</v>
      </c>
      <c r="D9526" s="1" t="s">
        <v>14</v>
      </c>
      <c r="E9526" s="1">
        <v>24.0</v>
      </c>
      <c r="F9526" s="1" t="s">
        <v>9536</v>
      </c>
      <c r="G9526" s="1">
        <v>0.390798978797</v>
      </c>
    </row>
    <row r="9527" ht="15.75" customHeight="1">
      <c r="A9527" s="1" t="str">
        <f t="shared" si="812"/>
        <v>NDUFB7</v>
      </c>
      <c r="B9527" s="1" t="s">
        <v>277</v>
      </c>
      <c r="C9527" s="1">
        <v>1.4682675E7</v>
      </c>
      <c r="D9527" s="1" t="s">
        <v>14</v>
      </c>
      <c r="E9527" s="1">
        <v>24.0</v>
      </c>
      <c r="F9527" s="1" t="s">
        <v>9537</v>
      </c>
      <c r="G9527" s="1">
        <v>0.760823559984</v>
      </c>
    </row>
    <row r="9528" ht="15.75" customHeight="1">
      <c r="A9528" s="1" t="str">
        <f t="shared" si="812"/>
        <v>NDUFB7</v>
      </c>
      <c r="B9528" s="1" t="s">
        <v>277</v>
      </c>
      <c r="C9528" s="1">
        <v>1.4682859E7</v>
      </c>
      <c r="D9528" s="1" t="s">
        <v>8</v>
      </c>
      <c r="E9528" s="1">
        <v>24.0</v>
      </c>
      <c r="F9528" s="1" t="s">
        <v>9538</v>
      </c>
      <c r="G9528" s="1">
        <v>1.25985739533</v>
      </c>
    </row>
    <row r="9529" ht="15.75" customHeight="1">
      <c r="A9529" s="1" t="str">
        <f t="shared" si="812"/>
        <v>NDUFB7</v>
      </c>
      <c r="B9529" s="1" t="s">
        <v>277</v>
      </c>
      <c r="C9529" s="1">
        <v>1.4682808E7</v>
      </c>
      <c r="D9529" s="1" t="s">
        <v>8</v>
      </c>
      <c r="E9529" s="1">
        <v>24.0</v>
      </c>
      <c r="F9529" s="1" t="s">
        <v>9539</v>
      </c>
      <c r="G9529" s="1">
        <v>0.236689152495</v>
      </c>
    </row>
    <row r="9530" ht="15.75" customHeight="1">
      <c r="A9530" s="1" t="str">
        <f t="shared" si="812"/>
        <v>NDUFB7</v>
      </c>
      <c r="B9530" s="1" t="s">
        <v>277</v>
      </c>
      <c r="C9530" s="1">
        <v>1.4682723E7</v>
      </c>
      <c r="D9530" s="1" t="s">
        <v>8</v>
      </c>
      <c r="E9530" s="1">
        <v>24.0</v>
      </c>
      <c r="F9530" s="1" t="s">
        <v>9540</v>
      </c>
      <c r="G9530" s="1">
        <v>0.737680084184</v>
      </c>
    </row>
    <row r="9531" ht="15.75" customHeight="1">
      <c r="A9531" s="1" t="str">
        <f t="shared" si="812"/>
        <v>NDUFB7</v>
      </c>
      <c r="B9531" s="1" t="s">
        <v>277</v>
      </c>
      <c r="C9531" s="1">
        <v>1.468264E7</v>
      </c>
      <c r="D9531" s="1" t="s">
        <v>8</v>
      </c>
      <c r="E9531" s="1">
        <v>23.0</v>
      </c>
      <c r="F9531" s="1" t="s">
        <v>9541</v>
      </c>
      <c r="G9531" s="1">
        <v>0.931991010077</v>
      </c>
    </row>
    <row r="9532" ht="15.75" customHeight="1">
      <c r="A9532" s="1" t="str">
        <f t="shared" ref="A9532:A9541" si="813">"NDUFB8"</f>
        <v>NDUFB8</v>
      </c>
      <c r="B9532" s="1" t="s">
        <v>176</v>
      </c>
      <c r="C9532" s="1">
        <v>1.02289597E8</v>
      </c>
      <c r="D9532" s="1" t="s">
        <v>14</v>
      </c>
      <c r="E9532" s="1">
        <v>24.0</v>
      </c>
      <c r="F9532" s="1" t="s">
        <v>9542</v>
      </c>
      <c r="G9532" s="1">
        <v>1.13787105183</v>
      </c>
    </row>
    <row r="9533" ht="15.75" customHeight="1">
      <c r="A9533" s="1" t="str">
        <f t="shared" si="813"/>
        <v>NDUFB8</v>
      </c>
      <c r="B9533" s="1" t="s">
        <v>176</v>
      </c>
      <c r="C9533" s="1">
        <v>1.0228952E8</v>
      </c>
      <c r="D9533" s="1" t="s">
        <v>14</v>
      </c>
      <c r="E9533" s="1">
        <v>22.0</v>
      </c>
      <c r="F9533" s="1" t="s">
        <v>9543</v>
      </c>
      <c r="G9533" s="1">
        <v>0.322927079897</v>
      </c>
    </row>
    <row r="9534" ht="15.75" customHeight="1">
      <c r="A9534" s="1" t="str">
        <f t="shared" si="813"/>
        <v>NDUFB8</v>
      </c>
      <c r="B9534" s="1" t="s">
        <v>176</v>
      </c>
      <c r="C9534" s="1">
        <v>1.02289627E8</v>
      </c>
      <c r="D9534" s="1" t="s">
        <v>8</v>
      </c>
      <c r="E9534" s="1">
        <v>24.0</v>
      </c>
      <c r="F9534" s="1" t="s">
        <v>9544</v>
      </c>
      <c r="G9534" s="1">
        <v>-0.0379654985431</v>
      </c>
    </row>
    <row r="9535" ht="15.75" customHeight="1">
      <c r="A9535" s="1" t="str">
        <f t="shared" si="813"/>
        <v>NDUFB8</v>
      </c>
      <c r="B9535" s="1" t="s">
        <v>176</v>
      </c>
      <c r="C9535" s="1">
        <v>1.02289522E8</v>
      </c>
      <c r="D9535" s="1" t="s">
        <v>8</v>
      </c>
      <c r="E9535" s="1">
        <v>24.0</v>
      </c>
      <c r="F9535" s="1" t="s">
        <v>9545</v>
      </c>
      <c r="G9535" s="1">
        <v>0.0797358412051</v>
      </c>
    </row>
    <row r="9536" ht="15.75" customHeight="1">
      <c r="A9536" s="1" t="str">
        <f t="shared" si="813"/>
        <v>NDUFB8</v>
      </c>
      <c r="B9536" s="1" t="s">
        <v>176</v>
      </c>
      <c r="C9536" s="1">
        <v>1.02289351E8</v>
      </c>
      <c r="D9536" s="1" t="s">
        <v>8</v>
      </c>
      <c r="E9536" s="1">
        <v>24.0</v>
      </c>
      <c r="F9536" s="1" t="s">
        <v>9546</v>
      </c>
      <c r="G9536" s="1">
        <v>1.22224472978</v>
      </c>
    </row>
    <row r="9537" ht="15.75" customHeight="1">
      <c r="A9537" s="1" t="str">
        <f t="shared" si="813"/>
        <v>NDUFB8</v>
      </c>
      <c r="B9537" s="1" t="s">
        <v>176</v>
      </c>
      <c r="C9537" s="1">
        <v>1.02289462E8</v>
      </c>
      <c r="D9537" s="1" t="s">
        <v>8</v>
      </c>
      <c r="E9537" s="1">
        <v>23.0</v>
      </c>
      <c r="F9537" s="1" t="s">
        <v>9547</v>
      </c>
      <c r="G9537" s="1">
        <v>0.0930831869626</v>
      </c>
    </row>
    <row r="9538" ht="15.75" customHeight="1">
      <c r="A9538" s="1" t="str">
        <f t="shared" si="813"/>
        <v>NDUFB8</v>
      </c>
      <c r="B9538" s="1" t="s">
        <v>176</v>
      </c>
      <c r="C9538" s="1">
        <v>1.02289457E8</v>
      </c>
      <c r="D9538" s="1" t="s">
        <v>8</v>
      </c>
      <c r="E9538" s="1">
        <v>22.0</v>
      </c>
      <c r="F9538" s="1" t="s">
        <v>9548</v>
      </c>
      <c r="G9538" s="1">
        <v>0.639884218393</v>
      </c>
    </row>
    <row r="9539" ht="15.75" customHeight="1">
      <c r="A9539" s="1" t="str">
        <f t="shared" si="813"/>
        <v>NDUFB8</v>
      </c>
      <c r="B9539" s="1" t="s">
        <v>176</v>
      </c>
      <c r="C9539" s="1">
        <v>1.02289424E8</v>
      </c>
      <c r="D9539" s="1" t="s">
        <v>8</v>
      </c>
      <c r="E9539" s="1">
        <v>24.0</v>
      </c>
      <c r="F9539" s="1" t="s">
        <v>9549</v>
      </c>
      <c r="G9539" s="1">
        <v>0.516424622305</v>
      </c>
    </row>
    <row r="9540" ht="15.75" customHeight="1">
      <c r="A9540" s="1" t="str">
        <f t="shared" si="813"/>
        <v>NDUFB8</v>
      </c>
      <c r="B9540" s="1" t="s">
        <v>176</v>
      </c>
      <c r="C9540" s="1">
        <v>1.0228947E8</v>
      </c>
      <c r="D9540" s="1" t="s">
        <v>8</v>
      </c>
      <c r="E9540" s="1">
        <v>24.0</v>
      </c>
      <c r="F9540" s="1" t="s">
        <v>9550</v>
      </c>
      <c r="G9540" s="1">
        <v>0.0876922001104</v>
      </c>
    </row>
    <row r="9541" ht="15.75" customHeight="1">
      <c r="A9541" s="1" t="str">
        <f t="shared" si="813"/>
        <v>NDUFB8</v>
      </c>
      <c r="B9541" s="1" t="s">
        <v>176</v>
      </c>
      <c r="C9541" s="1">
        <v>1.02289366E8</v>
      </c>
      <c r="D9541" s="1" t="s">
        <v>14</v>
      </c>
      <c r="E9541" s="1">
        <v>23.0</v>
      </c>
      <c r="F9541" s="1" t="s">
        <v>9551</v>
      </c>
      <c r="G9541" s="1">
        <v>0.302693291414</v>
      </c>
    </row>
    <row r="9542" ht="15.75" customHeight="1">
      <c r="A9542" s="1" t="str">
        <f t="shared" ref="A9542:A9565" si="814">"NDUFC1"</f>
        <v>NDUFC1</v>
      </c>
      <c r="B9542" s="1" t="s">
        <v>87</v>
      </c>
      <c r="C9542" s="1">
        <v>1.40223437E8</v>
      </c>
      <c r="D9542" s="1" t="s">
        <v>8</v>
      </c>
      <c r="E9542" s="1">
        <v>26.0</v>
      </c>
      <c r="F9542" s="1" t="s">
        <v>9552</v>
      </c>
      <c r="G9542" s="1">
        <v>-0.0108141168251</v>
      </c>
    </row>
    <row r="9543" ht="15.75" customHeight="1">
      <c r="A9543" s="1" t="str">
        <f t="shared" si="814"/>
        <v>NDUFC1</v>
      </c>
      <c r="B9543" s="1" t="s">
        <v>87</v>
      </c>
      <c r="C9543" s="1">
        <v>1.40216962E8</v>
      </c>
      <c r="D9543" s="1" t="s">
        <v>8</v>
      </c>
      <c r="E9543" s="1">
        <v>24.0</v>
      </c>
      <c r="F9543" s="1" t="s">
        <v>9553</v>
      </c>
      <c r="G9543" s="1">
        <v>0.969810108378</v>
      </c>
    </row>
    <row r="9544" ht="15.75" customHeight="1">
      <c r="A9544" s="1" t="str">
        <f t="shared" si="814"/>
        <v>NDUFC1</v>
      </c>
      <c r="B9544" s="1" t="s">
        <v>87</v>
      </c>
      <c r="C9544" s="1">
        <v>1.40223462E8</v>
      </c>
      <c r="D9544" s="1" t="s">
        <v>8</v>
      </c>
      <c r="E9544" s="1">
        <v>24.0</v>
      </c>
      <c r="F9544" s="1" t="s">
        <v>9554</v>
      </c>
      <c r="G9544" s="1">
        <v>-0.0280076595917</v>
      </c>
    </row>
    <row r="9545" ht="15.75" customHeight="1">
      <c r="A9545" s="1" t="str">
        <f t="shared" si="814"/>
        <v>NDUFC1</v>
      </c>
      <c r="B9545" s="1" t="s">
        <v>87</v>
      </c>
      <c r="C9545" s="1">
        <v>1.40223478E8</v>
      </c>
      <c r="D9545" s="1" t="s">
        <v>8</v>
      </c>
      <c r="E9545" s="1">
        <v>24.0</v>
      </c>
      <c r="F9545" s="1" t="s">
        <v>9555</v>
      </c>
      <c r="G9545" s="1">
        <v>0.202421577641</v>
      </c>
    </row>
    <row r="9546" ht="15.75" customHeight="1">
      <c r="A9546" s="1" t="str">
        <f t="shared" si="814"/>
        <v>NDUFC1</v>
      </c>
      <c r="B9546" s="1" t="s">
        <v>87</v>
      </c>
      <c r="C9546" s="1">
        <v>1.40223489E8</v>
      </c>
      <c r="D9546" s="1" t="s">
        <v>8</v>
      </c>
      <c r="E9546" s="1">
        <v>24.0</v>
      </c>
      <c r="F9546" s="1" t="s">
        <v>9556</v>
      </c>
      <c r="G9546" s="1">
        <v>0.214380886819</v>
      </c>
    </row>
    <row r="9547" ht="15.75" customHeight="1">
      <c r="A9547" s="1" t="str">
        <f t="shared" si="814"/>
        <v>NDUFC1</v>
      </c>
      <c r="B9547" s="1" t="s">
        <v>87</v>
      </c>
      <c r="C9547" s="1">
        <v>1.40216734E8</v>
      </c>
      <c r="D9547" s="1" t="s">
        <v>14</v>
      </c>
      <c r="E9547" s="1">
        <v>24.0</v>
      </c>
      <c r="F9547" s="1" t="s">
        <v>9557</v>
      </c>
      <c r="G9547" s="1">
        <v>1.08413877757</v>
      </c>
    </row>
    <row r="9548" ht="15.75" customHeight="1">
      <c r="A9548" s="1" t="str">
        <f t="shared" si="814"/>
        <v>NDUFC1</v>
      </c>
      <c r="B9548" s="1" t="s">
        <v>87</v>
      </c>
      <c r="C9548" s="1">
        <v>1.4021696E8</v>
      </c>
      <c r="D9548" s="1" t="s">
        <v>14</v>
      </c>
      <c r="E9548" s="1">
        <v>24.0</v>
      </c>
      <c r="F9548" s="1" t="s">
        <v>9558</v>
      </c>
      <c r="G9548" s="1">
        <v>0.935656305669</v>
      </c>
    </row>
    <row r="9549" ht="15.75" customHeight="1">
      <c r="A9549" s="1" t="str">
        <f t="shared" si="814"/>
        <v>NDUFC1</v>
      </c>
      <c r="B9549" s="1" t="s">
        <v>87</v>
      </c>
      <c r="C9549" s="1">
        <v>1.40222087E8</v>
      </c>
      <c r="D9549" s="1" t="s">
        <v>14</v>
      </c>
      <c r="E9549" s="1">
        <v>24.0</v>
      </c>
      <c r="F9549" s="1" t="s">
        <v>9559</v>
      </c>
      <c r="G9549" s="1">
        <v>0.029655961731</v>
      </c>
    </row>
    <row r="9550" ht="15.75" customHeight="1">
      <c r="A9550" s="1" t="str">
        <f t="shared" si="814"/>
        <v>NDUFC1</v>
      </c>
      <c r="B9550" s="1" t="s">
        <v>87</v>
      </c>
      <c r="C9550" s="1">
        <v>1.40222219E8</v>
      </c>
      <c r="D9550" s="1" t="s">
        <v>14</v>
      </c>
      <c r="E9550" s="1">
        <v>24.0</v>
      </c>
      <c r="F9550" s="1" t="s">
        <v>9560</v>
      </c>
      <c r="G9550" s="1">
        <v>-0.0222838307516</v>
      </c>
    </row>
    <row r="9551" ht="15.75" customHeight="1">
      <c r="A9551" s="1" t="str">
        <f t="shared" si="814"/>
        <v>NDUFC1</v>
      </c>
      <c r="B9551" s="1" t="s">
        <v>87</v>
      </c>
      <c r="C9551" s="1">
        <v>1.40222392E8</v>
      </c>
      <c r="D9551" s="1" t="s">
        <v>14</v>
      </c>
      <c r="E9551" s="1">
        <v>24.0</v>
      </c>
      <c r="F9551" s="1" t="s">
        <v>9561</v>
      </c>
      <c r="G9551" s="1">
        <v>-0.0580787644463</v>
      </c>
    </row>
    <row r="9552" ht="15.75" customHeight="1">
      <c r="A9552" s="1" t="str">
        <f t="shared" si="814"/>
        <v>NDUFC1</v>
      </c>
      <c r="B9552" s="1" t="s">
        <v>87</v>
      </c>
      <c r="C9552" s="1">
        <v>1.40222396E8</v>
      </c>
      <c r="D9552" s="1" t="s">
        <v>14</v>
      </c>
      <c r="E9552" s="1">
        <v>23.0</v>
      </c>
      <c r="F9552" s="1" t="s">
        <v>9562</v>
      </c>
      <c r="G9552" s="1">
        <v>-0.00482673994035</v>
      </c>
    </row>
    <row r="9553" ht="15.75" customHeight="1">
      <c r="A9553" s="1" t="str">
        <f t="shared" si="814"/>
        <v>NDUFC1</v>
      </c>
      <c r="B9553" s="1" t="s">
        <v>87</v>
      </c>
      <c r="C9553" s="1">
        <v>1.40223497E8</v>
      </c>
      <c r="D9553" s="1" t="s">
        <v>14</v>
      </c>
      <c r="E9553" s="1">
        <v>26.0</v>
      </c>
      <c r="F9553" s="1" t="s">
        <v>9563</v>
      </c>
      <c r="G9553" s="1">
        <v>0.128211438077</v>
      </c>
    </row>
    <row r="9554" ht="15.75" customHeight="1">
      <c r="A9554" s="1" t="str">
        <f t="shared" si="814"/>
        <v>NDUFC1</v>
      </c>
      <c r="B9554" s="1" t="s">
        <v>87</v>
      </c>
      <c r="C9554" s="1">
        <v>1.40223519E8</v>
      </c>
      <c r="D9554" s="1" t="s">
        <v>14</v>
      </c>
      <c r="E9554" s="1">
        <v>23.0</v>
      </c>
      <c r="F9554" s="1" t="s">
        <v>9564</v>
      </c>
      <c r="G9554" s="1">
        <v>-0.0292475087408</v>
      </c>
    </row>
    <row r="9555" ht="15.75" customHeight="1">
      <c r="A9555" s="1" t="str">
        <f t="shared" si="814"/>
        <v>NDUFC1</v>
      </c>
      <c r="B9555" s="1" t="s">
        <v>87</v>
      </c>
      <c r="C9555" s="1">
        <v>1.40223632E8</v>
      </c>
      <c r="D9555" s="1" t="s">
        <v>14</v>
      </c>
      <c r="E9555" s="1">
        <v>23.0</v>
      </c>
      <c r="F9555" s="1" t="s">
        <v>9565</v>
      </c>
      <c r="G9555" s="1">
        <v>-0.0660964693836</v>
      </c>
    </row>
    <row r="9556" ht="15.75" customHeight="1">
      <c r="A9556" s="1" t="str">
        <f t="shared" si="814"/>
        <v>NDUFC1</v>
      </c>
      <c r="B9556" s="1" t="s">
        <v>87</v>
      </c>
      <c r="C9556" s="1">
        <v>1.40223638E8</v>
      </c>
      <c r="D9556" s="1" t="s">
        <v>14</v>
      </c>
      <c r="E9556" s="1">
        <v>23.0</v>
      </c>
      <c r="F9556" s="1" t="s">
        <v>9566</v>
      </c>
      <c r="G9556" s="1">
        <v>0.0689550950222</v>
      </c>
    </row>
    <row r="9557" ht="15.75" customHeight="1">
      <c r="A9557" s="1" t="str">
        <f t="shared" si="814"/>
        <v>NDUFC1</v>
      </c>
      <c r="B9557" s="1" t="s">
        <v>87</v>
      </c>
      <c r="C9557" s="1">
        <v>1.40216863E8</v>
      </c>
      <c r="D9557" s="1" t="s">
        <v>8</v>
      </c>
      <c r="E9557" s="1">
        <v>22.0</v>
      </c>
      <c r="F9557" s="1" t="s">
        <v>9567</v>
      </c>
      <c r="G9557" s="1">
        <v>0.946051114052</v>
      </c>
    </row>
    <row r="9558" ht="15.75" customHeight="1">
      <c r="A9558" s="1" t="str">
        <f t="shared" si="814"/>
        <v>NDUFC1</v>
      </c>
      <c r="B9558" s="1" t="s">
        <v>87</v>
      </c>
      <c r="C9558" s="1">
        <v>1.4022367E8</v>
      </c>
      <c r="D9558" s="1" t="s">
        <v>14</v>
      </c>
      <c r="E9558" s="1">
        <v>26.0</v>
      </c>
      <c r="F9558" s="1" t="s">
        <v>9568</v>
      </c>
      <c r="G9558" s="1">
        <v>0.109629669079</v>
      </c>
    </row>
    <row r="9559" ht="15.75" customHeight="1">
      <c r="A9559" s="1" t="str">
        <f t="shared" si="814"/>
        <v>NDUFC1</v>
      </c>
      <c r="B9559" s="1" t="s">
        <v>87</v>
      </c>
      <c r="C9559" s="1">
        <v>1.40222309E8</v>
      </c>
      <c r="D9559" s="1" t="s">
        <v>8</v>
      </c>
      <c r="E9559" s="1">
        <v>24.0</v>
      </c>
      <c r="F9559" s="1" t="s">
        <v>9569</v>
      </c>
      <c r="G9559" s="1">
        <v>-0.0475540969265</v>
      </c>
    </row>
    <row r="9560" ht="15.75" customHeight="1">
      <c r="A9560" s="1" t="str">
        <f t="shared" si="814"/>
        <v>NDUFC1</v>
      </c>
      <c r="B9560" s="1" t="s">
        <v>87</v>
      </c>
      <c r="C9560" s="1">
        <v>1.40222274E8</v>
      </c>
      <c r="D9560" s="1" t="s">
        <v>8</v>
      </c>
      <c r="E9560" s="1">
        <v>24.0</v>
      </c>
      <c r="F9560" s="1" t="s">
        <v>9570</v>
      </c>
      <c r="G9560" s="1">
        <v>0.0867433330764</v>
      </c>
    </row>
    <row r="9561" ht="15.75" customHeight="1">
      <c r="A9561" s="1" t="str">
        <f t="shared" si="814"/>
        <v>NDUFC1</v>
      </c>
      <c r="B9561" s="1" t="s">
        <v>87</v>
      </c>
      <c r="C9561" s="1">
        <v>1.40222254E8</v>
      </c>
      <c r="D9561" s="1" t="s">
        <v>8</v>
      </c>
      <c r="E9561" s="1">
        <v>22.0</v>
      </c>
      <c r="F9561" s="1" t="s">
        <v>9571</v>
      </c>
      <c r="G9561" s="1">
        <v>-0.0923622065888</v>
      </c>
    </row>
    <row r="9562" ht="15.75" customHeight="1">
      <c r="A9562" s="1" t="str">
        <f t="shared" si="814"/>
        <v>NDUFC1</v>
      </c>
      <c r="B9562" s="1" t="s">
        <v>87</v>
      </c>
      <c r="C9562" s="1">
        <v>1.40223418E8</v>
      </c>
      <c r="D9562" s="1" t="s">
        <v>8</v>
      </c>
      <c r="E9562" s="1">
        <v>24.0</v>
      </c>
      <c r="F9562" s="1" t="s">
        <v>9572</v>
      </c>
      <c r="G9562" s="1">
        <v>-0.0340132377983</v>
      </c>
    </row>
    <row r="9563" ht="15.75" customHeight="1">
      <c r="A9563" s="1" t="str">
        <f t="shared" si="814"/>
        <v>NDUFC1</v>
      </c>
      <c r="B9563" s="1" t="s">
        <v>87</v>
      </c>
      <c r="C9563" s="1">
        <v>1.40222128E8</v>
      </c>
      <c r="D9563" s="1" t="s">
        <v>8</v>
      </c>
      <c r="E9563" s="1">
        <v>24.0</v>
      </c>
      <c r="F9563" s="1" t="s">
        <v>9573</v>
      </c>
      <c r="G9563" s="1">
        <v>-0.00408221580717</v>
      </c>
    </row>
    <row r="9564" ht="15.75" customHeight="1">
      <c r="A9564" s="1" t="str">
        <f t="shared" si="814"/>
        <v>NDUFC1</v>
      </c>
      <c r="B9564" s="1" t="s">
        <v>87</v>
      </c>
      <c r="C9564" s="1">
        <v>1.40222108E8</v>
      </c>
      <c r="D9564" s="1" t="s">
        <v>8</v>
      </c>
      <c r="E9564" s="1">
        <v>22.0</v>
      </c>
      <c r="F9564" s="1" t="s">
        <v>9574</v>
      </c>
      <c r="G9564" s="1">
        <v>-0.00463973058889</v>
      </c>
    </row>
    <row r="9565" ht="15.75" customHeight="1">
      <c r="A9565" s="1" t="str">
        <f t="shared" si="814"/>
        <v>NDUFC1</v>
      </c>
      <c r="B9565" s="1" t="s">
        <v>87</v>
      </c>
      <c r="C9565" s="1">
        <v>1.40222181E8</v>
      </c>
      <c r="D9565" s="1" t="s">
        <v>8</v>
      </c>
      <c r="E9565" s="1">
        <v>24.0</v>
      </c>
      <c r="F9565" s="1" t="s">
        <v>9575</v>
      </c>
      <c r="G9565" s="1">
        <v>0.140870548235</v>
      </c>
    </row>
    <row r="9566" ht="15.75" customHeight="1">
      <c r="A9566" s="1" t="str">
        <f t="shared" ref="A9566:A9575" si="815">"NDUFC2-KCTD14"</f>
        <v>NDUFC2-KCTD14</v>
      </c>
      <c r="B9566" s="1" t="s">
        <v>328</v>
      </c>
      <c r="C9566" s="1">
        <v>7.7790723E7</v>
      </c>
      <c r="D9566" s="1" t="s">
        <v>14</v>
      </c>
      <c r="E9566" s="1">
        <v>24.0</v>
      </c>
      <c r="F9566" s="1" t="s">
        <v>9576</v>
      </c>
      <c r="G9566" s="1">
        <v>0.812577514026</v>
      </c>
    </row>
    <row r="9567" ht="15.75" customHeight="1">
      <c r="A9567" s="1" t="str">
        <f t="shared" si="815"/>
        <v>NDUFC2-KCTD14</v>
      </c>
      <c r="B9567" s="1" t="s">
        <v>328</v>
      </c>
      <c r="C9567" s="1">
        <v>7.7790709E7</v>
      </c>
      <c r="D9567" s="1" t="s">
        <v>14</v>
      </c>
      <c r="E9567" s="1">
        <v>22.0</v>
      </c>
      <c r="F9567" s="1" t="s">
        <v>9577</v>
      </c>
      <c r="G9567" s="1">
        <v>0.570412048586</v>
      </c>
    </row>
    <row r="9568" ht="15.75" customHeight="1">
      <c r="A9568" s="1" t="str">
        <f t="shared" si="815"/>
        <v>NDUFC2-KCTD14</v>
      </c>
      <c r="B9568" s="1" t="s">
        <v>328</v>
      </c>
      <c r="C9568" s="1">
        <v>7.7790667E7</v>
      </c>
      <c r="D9568" s="1" t="s">
        <v>14</v>
      </c>
      <c r="E9568" s="1">
        <v>23.0</v>
      </c>
      <c r="F9568" s="1" t="s">
        <v>9578</v>
      </c>
      <c r="G9568" s="1">
        <v>0.398965546892</v>
      </c>
    </row>
    <row r="9569" ht="15.75" customHeight="1">
      <c r="A9569" s="1" t="str">
        <f t="shared" si="815"/>
        <v>NDUFC2-KCTD14</v>
      </c>
      <c r="B9569" s="1" t="s">
        <v>328</v>
      </c>
      <c r="C9569" s="1">
        <v>7.7790865E7</v>
      </c>
      <c r="D9569" s="1" t="s">
        <v>8</v>
      </c>
      <c r="E9569" s="1">
        <v>23.0</v>
      </c>
      <c r="F9569" s="1" t="s">
        <v>9579</v>
      </c>
      <c r="G9569" s="1">
        <v>1.52529707163</v>
      </c>
    </row>
    <row r="9570" ht="15.75" customHeight="1">
      <c r="A9570" s="1" t="str">
        <f t="shared" si="815"/>
        <v>NDUFC2-KCTD14</v>
      </c>
      <c r="B9570" s="1" t="s">
        <v>328</v>
      </c>
      <c r="C9570" s="1">
        <v>7.7790859E7</v>
      </c>
      <c r="D9570" s="1" t="s">
        <v>8</v>
      </c>
      <c r="E9570" s="1">
        <v>24.0</v>
      </c>
      <c r="F9570" s="1" t="s">
        <v>9580</v>
      </c>
      <c r="G9570" s="1">
        <v>0.218623754234</v>
      </c>
    </row>
    <row r="9571" ht="15.75" customHeight="1">
      <c r="A9571" s="1" t="str">
        <f t="shared" si="815"/>
        <v>NDUFC2-KCTD14</v>
      </c>
      <c r="B9571" s="1" t="s">
        <v>328</v>
      </c>
      <c r="C9571" s="1">
        <v>7.7790825E7</v>
      </c>
      <c r="D9571" s="1" t="s">
        <v>8</v>
      </c>
      <c r="E9571" s="1">
        <v>23.0</v>
      </c>
      <c r="F9571" s="1" t="s">
        <v>9581</v>
      </c>
      <c r="G9571" s="1">
        <v>0.309534449538</v>
      </c>
    </row>
    <row r="9572" ht="15.75" customHeight="1">
      <c r="A9572" s="1" t="str">
        <f t="shared" si="815"/>
        <v>NDUFC2-KCTD14</v>
      </c>
      <c r="B9572" s="1" t="s">
        <v>328</v>
      </c>
      <c r="C9572" s="1">
        <v>7.7790775E7</v>
      </c>
      <c r="D9572" s="1" t="s">
        <v>8</v>
      </c>
      <c r="E9572" s="1">
        <v>23.0</v>
      </c>
      <c r="F9572" s="1" t="s">
        <v>9582</v>
      </c>
      <c r="G9572" s="1">
        <v>0.662125414343</v>
      </c>
    </row>
    <row r="9573" ht="15.75" customHeight="1">
      <c r="A9573" s="1" t="str">
        <f t="shared" si="815"/>
        <v>NDUFC2-KCTD14</v>
      </c>
      <c r="B9573" s="1" t="s">
        <v>328</v>
      </c>
      <c r="C9573" s="1">
        <v>7.7790728E7</v>
      </c>
      <c r="D9573" s="1" t="s">
        <v>14</v>
      </c>
      <c r="E9573" s="1">
        <v>24.0</v>
      </c>
      <c r="F9573" s="1" t="s">
        <v>9583</v>
      </c>
      <c r="G9573" s="1">
        <v>0.307908393339</v>
      </c>
    </row>
    <row r="9574" ht="15.75" customHeight="1">
      <c r="A9574" s="1" t="str">
        <f t="shared" si="815"/>
        <v>NDUFC2-KCTD14</v>
      </c>
      <c r="B9574" s="1" t="s">
        <v>328</v>
      </c>
      <c r="C9574" s="1">
        <v>7.7790771E7</v>
      </c>
      <c r="D9574" s="1" t="s">
        <v>14</v>
      </c>
      <c r="E9574" s="1">
        <v>23.0</v>
      </c>
      <c r="F9574" s="1" t="s">
        <v>9584</v>
      </c>
      <c r="G9574" s="1">
        <v>0.486616291223</v>
      </c>
    </row>
    <row r="9575" ht="15.75" customHeight="1">
      <c r="A9575" s="1" t="str">
        <f t="shared" si="815"/>
        <v>NDUFC2-KCTD14</v>
      </c>
      <c r="B9575" s="1" t="s">
        <v>328</v>
      </c>
      <c r="C9575" s="1">
        <v>7.779095E7</v>
      </c>
      <c r="D9575" s="1" t="s">
        <v>14</v>
      </c>
      <c r="E9575" s="1">
        <v>24.0</v>
      </c>
      <c r="F9575" s="1" t="s">
        <v>9585</v>
      </c>
      <c r="G9575" s="1">
        <v>-0.178356937384</v>
      </c>
    </row>
    <row r="9576" ht="15.75" customHeight="1">
      <c r="A9576" s="1" t="str">
        <f t="shared" ref="A9576:A9595" si="816">"NDUFS1"</f>
        <v>NDUFS1</v>
      </c>
      <c r="B9576" s="1" t="s">
        <v>256</v>
      </c>
      <c r="C9576" s="1">
        <v>2.07024176E8</v>
      </c>
      <c r="D9576" s="1" t="s">
        <v>14</v>
      </c>
      <c r="E9576" s="1">
        <v>24.0</v>
      </c>
      <c r="F9576" s="1" t="s">
        <v>9586</v>
      </c>
      <c r="G9576" s="1">
        <v>0.265363218793</v>
      </c>
    </row>
    <row r="9577" ht="15.75" customHeight="1">
      <c r="A9577" s="1" t="str">
        <f t="shared" si="816"/>
        <v>NDUFS1</v>
      </c>
      <c r="B9577" s="1" t="s">
        <v>256</v>
      </c>
      <c r="C9577" s="1">
        <v>2.07023688E8</v>
      </c>
      <c r="D9577" s="1" t="s">
        <v>14</v>
      </c>
      <c r="E9577" s="1">
        <v>24.0</v>
      </c>
      <c r="F9577" s="1" t="s">
        <v>9587</v>
      </c>
      <c r="G9577" s="1">
        <v>-0.12716963533</v>
      </c>
    </row>
    <row r="9578" ht="15.75" customHeight="1">
      <c r="A9578" s="1" t="str">
        <f t="shared" si="816"/>
        <v>NDUFS1</v>
      </c>
      <c r="B9578" s="1" t="s">
        <v>256</v>
      </c>
      <c r="C9578" s="1">
        <v>2.07023709E8</v>
      </c>
      <c r="D9578" s="1" t="s">
        <v>14</v>
      </c>
      <c r="E9578" s="1">
        <v>24.0</v>
      </c>
      <c r="F9578" s="1" t="s">
        <v>9588</v>
      </c>
      <c r="G9578" s="1">
        <v>-0.117805893069</v>
      </c>
    </row>
    <row r="9579" ht="15.75" customHeight="1">
      <c r="A9579" s="1" t="str">
        <f t="shared" si="816"/>
        <v>NDUFS1</v>
      </c>
      <c r="B9579" s="1" t="s">
        <v>256</v>
      </c>
      <c r="C9579" s="1">
        <v>2.07023798E8</v>
      </c>
      <c r="D9579" s="1" t="s">
        <v>14</v>
      </c>
      <c r="E9579" s="1">
        <v>24.0</v>
      </c>
      <c r="F9579" s="1" t="s">
        <v>9589</v>
      </c>
      <c r="G9579" s="1">
        <v>-0.0233866095284</v>
      </c>
    </row>
    <row r="9580" ht="15.75" customHeight="1">
      <c r="A9580" s="1" t="str">
        <f t="shared" si="816"/>
        <v>NDUFS1</v>
      </c>
      <c r="B9580" s="1" t="s">
        <v>256</v>
      </c>
      <c r="C9580" s="1">
        <v>2.0702389E8</v>
      </c>
      <c r="D9580" s="1" t="s">
        <v>14</v>
      </c>
      <c r="E9580" s="1">
        <v>24.0</v>
      </c>
      <c r="F9580" s="1" t="s">
        <v>9590</v>
      </c>
      <c r="G9580" s="1">
        <v>0.492398903759</v>
      </c>
    </row>
    <row r="9581" ht="15.75" customHeight="1">
      <c r="A9581" s="1" t="str">
        <f t="shared" si="816"/>
        <v>NDUFS1</v>
      </c>
      <c r="B9581" s="1" t="s">
        <v>256</v>
      </c>
      <c r="C9581" s="1">
        <v>2.07023931E8</v>
      </c>
      <c r="D9581" s="1" t="s">
        <v>14</v>
      </c>
      <c r="E9581" s="1">
        <v>24.0</v>
      </c>
      <c r="F9581" s="1" t="s">
        <v>9591</v>
      </c>
      <c r="G9581" s="1">
        <v>0.565463183886</v>
      </c>
    </row>
    <row r="9582" ht="15.75" customHeight="1">
      <c r="A9582" s="1" t="str">
        <f t="shared" si="816"/>
        <v>NDUFS1</v>
      </c>
      <c r="B9582" s="1" t="s">
        <v>256</v>
      </c>
      <c r="C9582" s="1">
        <v>2.07024106E8</v>
      </c>
      <c r="D9582" s="1" t="s">
        <v>14</v>
      </c>
      <c r="E9582" s="1">
        <v>23.0</v>
      </c>
      <c r="F9582" s="1" t="s">
        <v>9592</v>
      </c>
      <c r="G9582" s="1">
        <v>0.380144838122</v>
      </c>
    </row>
    <row r="9583" ht="15.75" customHeight="1">
      <c r="A9583" s="1" t="str">
        <f t="shared" si="816"/>
        <v>NDUFS1</v>
      </c>
      <c r="B9583" s="1" t="s">
        <v>256</v>
      </c>
      <c r="C9583" s="1">
        <v>2.07024128E8</v>
      </c>
      <c r="D9583" s="1" t="s">
        <v>14</v>
      </c>
      <c r="E9583" s="1">
        <v>23.0</v>
      </c>
      <c r="F9583" s="1" t="s">
        <v>9593</v>
      </c>
      <c r="G9583" s="1">
        <v>0.85964144504</v>
      </c>
    </row>
    <row r="9584" ht="15.75" customHeight="1">
      <c r="A9584" s="1" t="str">
        <f t="shared" si="816"/>
        <v>NDUFS1</v>
      </c>
      <c r="B9584" s="1" t="s">
        <v>256</v>
      </c>
      <c r="C9584" s="1">
        <v>2.07024153E8</v>
      </c>
      <c r="D9584" s="1" t="s">
        <v>14</v>
      </c>
      <c r="E9584" s="1">
        <v>22.0</v>
      </c>
      <c r="F9584" s="1" t="s">
        <v>9594</v>
      </c>
      <c r="G9584" s="1">
        <v>0.883200139762</v>
      </c>
    </row>
    <row r="9585" ht="15.75" customHeight="1">
      <c r="A9585" s="1" t="str">
        <f t="shared" si="816"/>
        <v>NDUFS1</v>
      </c>
      <c r="B9585" s="1" t="s">
        <v>256</v>
      </c>
      <c r="C9585" s="1">
        <v>2.0702427E8</v>
      </c>
      <c r="D9585" s="1" t="s">
        <v>14</v>
      </c>
      <c r="E9585" s="1">
        <v>24.0</v>
      </c>
      <c r="F9585" s="1" t="s">
        <v>9595</v>
      </c>
      <c r="G9585" s="1">
        <v>0.246745349183</v>
      </c>
    </row>
    <row r="9586" ht="15.75" customHeight="1">
      <c r="A9586" s="1" t="str">
        <f t="shared" si="816"/>
        <v>NDUFS1</v>
      </c>
      <c r="B9586" s="1" t="s">
        <v>256</v>
      </c>
      <c r="C9586" s="1">
        <v>2.07024173E8</v>
      </c>
      <c r="D9586" s="1" t="s">
        <v>8</v>
      </c>
      <c r="E9586" s="1">
        <v>24.0</v>
      </c>
      <c r="F9586" s="1" t="s">
        <v>9596</v>
      </c>
      <c r="G9586" s="1">
        <v>1.2571584152</v>
      </c>
    </row>
    <row r="9587" ht="15.75" customHeight="1">
      <c r="A9587" s="1" t="str">
        <f t="shared" si="816"/>
        <v>NDUFS1</v>
      </c>
      <c r="B9587" s="1" t="s">
        <v>256</v>
      </c>
      <c r="C9587" s="1">
        <v>2.0702412E8</v>
      </c>
      <c r="D9587" s="1" t="s">
        <v>8</v>
      </c>
      <c r="E9587" s="1">
        <v>24.0</v>
      </c>
      <c r="F9587" s="1" t="s">
        <v>9597</v>
      </c>
      <c r="G9587" s="1">
        <v>0.406469374611</v>
      </c>
    </row>
    <row r="9588" ht="15.75" customHeight="1">
      <c r="A9588" s="1" t="str">
        <f t="shared" si="816"/>
        <v>NDUFS1</v>
      </c>
      <c r="B9588" s="1" t="s">
        <v>256</v>
      </c>
      <c r="C9588" s="1">
        <v>2.07024071E8</v>
      </c>
      <c r="D9588" s="1" t="s">
        <v>8</v>
      </c>
      <c r="E9588" s="1">
        <v>24.0</v>
      </c>
      <c r="F9588" s="1" t="s">
        <v>9598</v>
      </c>
      <c r="G9588" s="1">
        <v>0.146105471299</v>
      </c>
    </row>
    <row r="9589" ht="15.75" customHeight="1">
      <c r="A9589" s="1" t="str">
        <f t="shared" si="816"/>
        <v>NDUFS1</v>
      </c>
      <c r="B9589" s="1" t="s">
        <v>256</v>
      </c>
      <c r="C9589" s="1">
        <v>2.07023627E8</v>
      </c>
      <c r="D9589" s="1" t="s">
        <v>8</v>
      </c>
      <c r="E9589" s="1">
        <v>23.0</v>
      </c>
      <c r="F9589" s="1" t="s">
        <v>9599</v>
      </c>
      <c r="G9589" s="1">
        <v>-0.24193530359</v>
      </c>
    </row>
    <row r="9590" ht="15.75" customHeight="1">
      <c r="A9590" s="1" t="str">
        <f t="shared" si="816"/>
        <v>NDUFS1</v>
      </c>
      <c r="B9590" s="1" t="s">
        <v>256</v>
      </c>
      <c r="C9590" s="1">
        <v>2.0702371E8</v>
      </c>
      <c r="D9590" s="1" t="s">
        <v>8</v>
      </c>
      <c r="E9590" s="1">
        <v>23.0</v>
      </c>
      <c r="F9590" s="1" t="s">
        <v>9600</v>
      </c>
      <c r="G9590" s="1">
        <v>-0.0846146811027</v>
      </c>
    </row>
    <row r="9591" ht="15.75" customHeight="1">
      <c r="A9591" s="1" t="str">
        <f t="shared" si="816"/>
        <v>NDUFS1</v>
      </c>
      <c r="B9591" s="1" t="s">
        <v>256</v>
      </c>
      <c r="C9591" s="1">
        <v>2.07023731E8</v>
      </c>
      <c r="D9591" s="1" t="s">
        <v>8</v>
      </c>
      <c r="E9591" s="1">
        <v>23.0</v>
      </c>
      <c r="F9591" s="1" t="s">
        <v>9601</v>
      </c>
      <c r="G9591" s="1">
        <v>0.189698564653</v>
      </c>
    </row>
    <row r="9592" ht="15.75" customHeight="1">
      <c r="A9592" s="1" t="str">
        <f t="shared" si="816"/>
        <v>NDUFS1</v>
      </c>
      <c r="B9592" s="1" t="s">
        <v>256</v>
      </c>
      <c r="C9592" s="1">
        <v>2.07023814E8</v>
      </c>
      <c r="D9592" s="1" t="s">
        <v>8</v>
      </c>
      <c r="E9592" s="1">
        <v>22.0</v>
      </c>
      <c r="F9592" s="1" t="s">
        <v>9602</v>
      </c>
      <c r="G9592" s="1">
        <v>-0.0841060487101</v>
      </c>
    </row>
    <row r="9593" ht="15.75" customHeight="1">
      <c r="A9593" s="1" t="str">
        <f t="shared" si="816"/>
        <v>NDUFS1</v>
      </c>
      <c r="B9593" s="1" t="s">
        <v>256</v>
      </c>
      <c r="C9593" s="1">
        <v>2.07023878E8</v>
      </c>
      <c r="D9593" s="1" t="s">
        <v>8</v>
      </c>
      <c r="E9593" s="1">
        <v>23.0</v>
      </c>
      <c r="F9593" s="1" t="s">
        <v>9603</v>
      </c>
      <c r="G9593" s="1">
        <v>0.0806577344193</v>
      </c>
    </row>
    <row r="9594" ht="15.75" customHeight="1">
      <c r="A9594" s="1" t="str">
        <f t="shared" si="816"/>
        <v>NDUFS1</v>
      </c>
      <c r="B9594" s="1" t="s">
        <v>256</v>
      </c>
      <c r="C9594" s="1">
        <v>2.07024039E8</v>
      </c>
      <c r="D9594" s="1" t="s">
        <v>8</v>
      </c>
      <c r="E9594" s="1">
        <v>23.0</v>
      </c>
      <c r="F9594" s="1" t="s">
        <v>9604</v>
      </c>
      <c r="G9594" s="1">
        <v>0.150815739508</v>
      </c>
    </row>
    <row r="9595" ht="15.75" customHeight="1">
      <c r="A9595" s="1" t="str">
        <f t="shared" si="816"/>
        <v>NDUFS1</v>
      </c>
      <c r="B9595" s="1" t="s">
        <v>256</v>
      </c>
      <c r="C9595" s="1">
        <v>2.07024044E8</v>
      </c>
      <c r="D9595" s="1" t="s">
        <v>8</v>
      </c>
      <c r="E9595" s="1">
        <v>24.0</v>
      </c>
      <c r="F9595" s="1" t="s">
        <v>9605</v>
      </c>
      <c r="G9595" s="1">
        <v>0.103003239913</v>
      </c>
    </row>
    <row r="9596" ht="15.75" customHeight="1">
      <c r="A9596" s="1" t="str">
        <f t="shared" ref="A9596:A9605" si="817">"NDUFS4"</f>
        <v>NDUFS4</v>
      </c>
      <c r="B9596" s="1" t="s">
        <v>987</v>
      </c>
      <c r="C9596" s="1">
        <v>5.2856536E7</v>
      </c>
      <c r="D9596" s="1" t="s">
        <v>14</v>
      </c>
      <c r="E9596" s="1">
        <v>24.0</v>
      </c>
      <c r="F9596" s="1" t="s">
        <v>9606</v>
      </c>
      <c r="G9596" s="1">
        <v>0.943716245718</v>
      </c>
    </row>
    <row r="9597" ht="15.75" customHeight="1">
      <c r="A9597" s="1" t="str">
        <f t="shared" si="817"/>
        <v>NDUFS4</v>
      </c>
      <c r="B9597" s="1" t="s">
        <v>987</v>
      </c>
      <c r="C9597" s="1">
        <v>5.2856756E7</v>
      </c>
      <c r="D9597" s="1" t="s">
        <v>14</v>
      </c>
      <c r="E9597" s="1">
        <v>22.0</v>
      </c>
      <c r="F9597" s="1" t="s">
        <v>9607</v>
      </c>
      <c r="G9597" s="1">
        <v>0.874807366284</v>
      </c>
    </row>
    <row r="9598" ht="15.75" customHeight="1">
      <c r="A9598" s="1" t="str">
        <f t="shared" si="817"/>
        <v>NDUFS4</v>
      </c>
      <c r="B9598" s="1" t="s">
        <v>987</v>
      </c>
      <c r="C9598" s="1">
        <v>5.2856731E7</v>
      </c>
      <c r="D9598" s="1" t="s">
        <v>14</v>
      </c>
      <c r="E9598" s="1">
        <v>23.0</v>
      </c>
      <c r="F9598" s="1" t="s">
        <v>9608</v>
      </c>
      <c r="G9598" s="1">
        <v>0.326380291865</v>
      </c>
    </row>
    <row r="9599" ht="15.75" customHeight="1">
      <c r="A9599" s="1" t="str">
        <f t="shared" si="817"/>
        <v>NDUFS4</v>
      </c>
      <c r="B9599" s="1" t="s">
        <v>987</v>
      </c>
      <c r="C9599" s="1">
        <v>5.2856445E7</v>
      </c>
      <c r="D9599" s="1" t="s">
        <v>8</v>
      </c>
      <c r="E9599" s="1">
        <v>23.0</v>
      </c>
      <c r="F9599" s="1" t="s">
        <v>9609</v>
      </c>
      <c r="G9599" s="1">
        <v>0.890911309885</v>
      </c>
    </row>
    <row r="9600" ht="15.75" customHeight="1">
      <c r="A9600" s="1" t="str">
        <f t="shared" si="817"/>
        <v>NDUFS4</v>
      </c>
      <c r="B9600" s="1" t="s">
        <v>987</v>
      </c>
      <c r="C9600" s="1">
        <v>5.2856458E7</v>
      </c>
      <c r="D9600" s="1" t="s">
        <v>8</v>
      </c>
      <c r="E9600" s="1">
        <v>24.0</v>
      </c>
      <c r="F9600" s="1" t="s">
        <v>9610</v>
      </c>
      <c r="G9600" s="1">
        <v>0.995847582473</v>
      </c>
    </row>
    <row r="9601" ht="15.75" customHeight="1">
      <c r="A9601" s="1" t="str">
        <f t="shared" si="817"/>
        <v>NDUFS4</v>
      </c>
      <c r="B9601" s="1" t="s">
        <v>987</v>
      </c>
      <c r="C9601" s="1">
        <v>5.2856474E7</v>
      </c>
      <c r="D9601" s="1" t="s">
        <v>14</v>
      </c>
      <c r="E9601" s="1">
        <v>23.0</v>
      </c>
      <c r="F9601" s="1" t="s">
        <v>9611</v>
      </c>
      <c r="G9601" s="1">
        <v>1.06043617181</v>
      </c>
    </row>
    <row r="9602" ht="15.75" customHeight="1">
      <c r="A9602" s="1" t="str">
        <f t="shared" si="817"/>
        <v>NDUFS4</v>
      </c>
      <c r="B9602" s="1" t="s">
        <v>987</v>
      </c>
      <c r="C9602" s="1">
        <v>5.2856679E7</v>
      </c>
      <c r="D9602" s="1" t="s">
        <v>14</v>
      </c>
      <c r="E9602" s="1">
        <v>24.0</v>
      </c>
      <c r="F9602" s="1" t="s">
        <v>9612</v>
      </c>
      <c r="G9602" s="1">
        <v>0.258572452474</v>
      </c>
    </row>
    <row r="9603" ht="15.75" customHeight="1">
      <c r="A9603" s="1" t="str">
        <f t="shared" si="817"/>
        <v>NDUFS4</v>
      </c>
      <c r="B9603" s="1" t="s">
        <v>987</v>
      </c>
      <c r="C9603" s="1">
        <v>5.2856524E7</v>
      </c>
      <c r="D9603" s="1" t="s">
        <v>14</v>
      </c>
      <c r="E9603" s="1">
        <v>24.0</v>
      </c>
      <c r="F9603" s="1" t="s">
        <v>9613</v>
      </c>
      <c r="G9603" s="1">
        <v>0.889706582643</v>
      </c>
    </row>
    <row r="9604" ht="15.75" customHeight="1">
      <c r="A9604" s="1" t="str">
        <f t="shared" si="817"/>
        <v>NDUFS4</v>
      </c>
      <c r="B9604" s="1" t="s">
        <v>987</v>
      </c>
      <c r="C9604" s="1">
        <v>5.2856546E7</v>
      </c>
      <c r="D9604" s="1" t="s">
        <v>14</v>
      </c>
      <c r="E9604" s="1">
        <v>23.0</v>
      </c>
      <c r="F9604" s="1" t="s">
        <v>9614</v>
      </c>
      <c r="G9604" s="1">
        <v>0.839797250364</v>
      </c>
    </row>
    <row r="9605" ht="15.75" customHeight="1">
      <c r="A9605" s="1" t="str">
        <f t="shared" si="817"/>
        <v>NDUFS4</v>
      </c>
      <c r="B9605" s="1" t="s">
        <v>987</v>
      </c>
      <c r="C9605" s="1">
        <v>5.2856516E7</v>
      </c>
      <c r="D9605" s="1" t="s">
        <v>14</v>
      </c>
      <c r="E9605" s="1">
        <v>23.0</v>
      </c>
      <c r="F9605" s="1" t="s">
        <v>9615</v>
      </c>
      <c r="G9605" s="1">
        <v>0.0838314928966</v>
      </c>
    </row>
    <row r="9606" ht="15.75" customHeight="1">
      <c r="A9606" s="1" t="str">
        <f t="shared" ref="A9606:A9615" si="818">"NDUFS5"</f>
        <v>NDUFS5</v>
      </c>
      <c r="B9606" s="1" t="s">
        <v>108</v>
      </c>
      <c r="C9606" s="1">
        <v>3.9492128E7</v>
      </c>
      <c r="D9606" s="1" t="s">
        <v>14</v>
      </c>
      <c r="E9606" s="1">
        <v>23.0</v>
      </c>
      <c r="F9606" s="1" t="s">
        <v>9616</v>
      </c>
      <c r="G9606" s="1">
        <v>0.14682765403</v>
      </c>
    </row>
    <row r="9607" ht="15.75" customHeight="1">
      <c r="A9607" s="1" t="str">
        <f t="shared" si="818"/>
        <v>NDUFS5</v>
      </c>
      <c r="B9607" s="1" t="s">
        <v>108</v>
      </c>
      <c r="C9607" s="1">
        <v>3.9492123E7</v>
      </c>
      <c r="D9607" s="1" t="s">
        <v>8</v>
      </c>
      <c r="E9607" s="1">
        <v>24.0</v>
      </c>
      <c r="F9607" s="1" t="s">
        <v>9617</v>
      </c>
      <c r="G9607" s="1">
        <v>0.494587797541</v>
      </c>
    </row>
    <row r="9608" ht="15.75" customHeight="1">
      <c r="A9608" s="1" t="str">
        <f t="shared" si="818"/>
        <v>NDUFS5</v>
      </c>
      <c r="B9608" s="1" t="s">
        <v>108</v>
      </c>
      <c r="C9608" s="1">
        <v>3.9492224E7</v>
      </c>
      <c r="D9608" s="1" t="s">
        <v>8</v>
      </c>
      <c r="E9608" s="1">
        <v>22.0</v>
      </c>
      <c r="F9608" s="1" t="s">
        <v>9618</v>
      </c>
      <c r="G9608" s="1">
        <v>0.989324310854</v>
      </c>
    </row>
    <row r="9609" ht="15.75" customHeight="1">
      <c r="A9609" s="1" t="str">
        <f t="shared" si="818"/>
        <v>NDUFS5</v>
      </c>
      <c r="B9609" s="1" t="s">
        <v>108</v>
      </c>
      <c r="C9609" s="1">
        <v>3.9492245E7</v>
      </c>
      <c r="D9609" s="1" t="s">
        <v>8</v>
      </c>
      <c r="E9609" s="1">
        <v>24.0</v>
      </c>
      <c r="F9609" s="1" t="s">
        <v>9619</v>
      </c>
      <c r="G9609" s="1">
        <v>0.551750222509</v>
      </c>
    </row>
    <row r="9610" ht="15.75" customHeight="1">
      <c r="A9610" s="1" t="str">
        <f t="shared" si="818"/>
        <v>NDUFS5</v>
      </c>
      <c r="B9610" s="1" t="s">
        <v>108</v>
      </c>
      <c r="C9610" s="1">
        <v>3.9492003E7</v>
      </c>
      <c r="D9610" s="1" t="s">
        <v>14</v>
      </c>
      <c r="E9610" s="1">
        <v>24.0</v>
      </c>
      <c r="F9610" s="1" t="s">
        <v>9620</v>
      </c>
      <c r="G9610" s="1">
        <v>0.15783161506</v>
      </c>
    </row>
    <row r="9611" ht="15.75" customHeight="1">
      <c r="A9611" s="1" t="str">
        <f t="shared" si="818"/>
        <v>NDUFS5</v>
      </c>
      <c r="B9611" s="1" t="s">
        <v>108</v>
      </c>
      <c r="C9611" s="1">
        <v>3.9492036E7</v>
      </c>
      <c r="D9611" s="1" t="s">
        <v>14</v>
      </c>
      <c r="E9611" s="1">
        <v>23.0</v>
      </c>
      <c r="F9611" s="1" t="s">
        <v>9621</v>
      </c>
      <c r="G9611" s="1">
        <v>1.45892546664</v>
      </c>
    </row>
    <row r="9612" ht="15.75" customHeight="1">
      <c r="A9612" s="1" t="str">
        <f t="shared" si="818"/>
        <v>NDUFS5</v>
      </c>
      <c r="B9612" s="1" t="s">
        <v>108</v>
      </c>
      <c r="C9612" s="1">
        <v>3.9492078E7</v>
      </c>
      <c r="D9612" s="1" t="s">
        <v>14</v>
      </c>
      <c r="E9612" s="1">
        <v>24.0</v>
      </c>
      <c r="F9612" s="1" t="s">
        <v>9622</v>
      </c>
      <c r="G9612" s="1">
        <v>0.538188082941</v>
      </c>
    </row>
    <row r="9613" ht="15.75" customHeight="1">
      <c r="A9613" s="1" t="str">
        <f t="shared" si="818"/>
        <v>NDUFS5</v>
      </c>
      <c r="B9613" s="1" t="s">
        <v>108</v>
      </c>
      <c r="C9613" s="1">
        <v>3.9492098E7</v>
      </c>
      <c r="D9613" s="1" t="s">
        <v>14</v>
      </c>
      <c r="E9613" s="1">
        <v>22.0</v>
      </c>
      <c r="F9613" s="1" t="s">
        <v>9623</v>
      </c>
      <c r="G9613" s="1">
        <v>0.0739222068451</v>
      </c>
    </row>
    <row r="9614" ht="15.75" customHeight="1">
      <c r="A9614" s="1" t="str">
        <f t="shared" si="818"/>
        <v>NDUFS5</v>
      </c>
      <c r="B9614" s="1" t="s">
        <v>108</v>
      </c>
      <c r="C9614" s="1">
        <v>3.9491956E7</v>
      </c>
      <c r="D9614" s="1" t="s">
        <v>8</v>
      </c>
      <c r="E9614" s="1">
        <v>22.0</v>
      </c>
      <c r="F9614" s="1" t="s">
        <v>9624</v>
      </c>
      <c r="G9614" s="1">
        <v>0.517978127058</v>
      </c>
    </row>
    <row r="9615" ht="15.75" customHeight="1">
      <c r="A9615" s="1" t="str">
        <f t="shared" si="818"/>
        <v>NDUFS5</v>
      </c>
      <c r="B9615" s="1" t="s">
        <v>108</v>
      </c>
      <c r="C9615" s="1">
        <v>3.9492115E7</v>
      </c>
      <c r="D9615" s="1" t="s">
        <v>8</v>
      </c>
      <c r="E9615" s="1">
        <v>24.0</v>
      </c>
      <c r="F9615" s="1" t="s">
        <v>9625</v>
      </c>
      <c r="G9615" s="1">
        <v>0.160116189492</v>
      </c>
    </row>
    <row r="9616" ht="15.75" customHeight="1">
      <c r="A9616" s="1" t="str">
        <f t="shared" ref="A9616:A9625" si="819">"NDUFS8"</f>
        <v>NDUFS8</v>
      </c>
      <c r="B9616" s="1" t="s">
        <v>328</v>
      </c>
      <c r="C9616" s="1">
        <v>6.7798204E7</v>
      </c>
      <c r="D9616" s="1" t="s">
        <v>14</v>
      </c>
      <c r="E9616" s="1">
        <v>24.0</v>
      </c>
      <c r="F9616" s="1" t="s">
        <v>9626</v>
      </c>
      <c r="G9616" s="1">
        <v>1.16053534516</v>
      </c>
    </row>
    <row r="9617" ht="15.75" customHeight="1">
      <c r="A9617" s="1" t="str">
        <f t="shared" si="819"/>
        <v>NDUFS8</v>
      </c>
      <c r="B9617" s="1" t="s">
        <v>328</v>
      </c>
      <c r="C9617" s="1">
        <v>6.7798276E7</v>
      </c>
      <c r="D9617" s="1" t="s">
        <v>14</v>
      </c>
      <c r="E9617" s="1">
        <v>24.0</v>
      </c>
      <c r="F9617" s="1" t="s">
        <v>9627</v>
      </c>
      <c r="G9617" s="1">
        <v>0.0634844750547</v>
      </c>
    </row>
    <row r="9618" ht="15.75" customHeight="1">
      <c r="A9618" s="1" t="str">
        <f t="shared" si="819"/>
        <v>NDUFS8</v>
      </c>
      <c r="B9618" s="1" t="s">
        <v>328</v>
      </c>
      <c r="C9618" s="1">
        <v>6.7798264E7</v>
      </c>
      <c r="D9618" s="1" t="s">
        <v>14</v>
      </c>
      <c r="E9618" s="1">
        <v>24.0</v>
      </c>
      <c r="F9618" s="1" t="s">
        <v>9628</v>
      </c>
      <c r="G9618" s="1">
        <v>1.41719092422</v>
      </c>
    </row>
    <row r="9619" ht="15.75" customHeight="1">
      <c r="A9619" s="1" t="str">
        <f t="shared" si="819"/>
        <v>NDUFS8</v>
      </c>
      <c r="B9619" s="1" t="s">
        <v>328</v>
      </c>
      <c r="C9619" s="1">
        <v>6.7798238E7</v>
      </c>
      <c r="D9619" s="1" t="s">
        <v>14</v>
      </c>
      <c r="E9619" s="1">
        <v>21.0</v>
      </c>
      <c r="F9619" s="1" t="s">
        <v>9629</v>
      </c>
      <c r="G9619" s="1">
        <v>0.158095343807</v>
      </c>
    </row>
    <row r="9620" ht="15.75" customHeight="1">
      <c r="A9620" s="1" t="str">
        <f t="shared" si="819"/>
        <v>NDUFS8</v>
      </c>
      <c r="B9620" s="1" t="s">
        <v>328</v>
      </c>
      <c r="C9620" s="1">
        <v>6.7798123E7</v>
      </c>
      <c r="D9620" s="1" t="s">
        <v>14</v>
      </c>
      <c r="E9620" s="1">
        <v>23.0</v>
      </c>
      <c r="F9620" s="1" t="s">
        <v>9630</v>
      </c>
      <c r="G9620" s="1">
        <v>0.314855157726</v>
      </c>
    </row>
    <row r="9621" ht="15.75" customHeight="1">
      <c r="A9621" s="1" t="str">
        <f t="shared" si="819"/>
        <v>NDUFS8</v>
      </c>
      <c r="B9621" s="1" t="s">
        <v>328</v>
      </c>
      <c r="C9621" s="1">
        <v>6.779827E7</v>
      </c>
      <c r="D9621" s="1" t="s">
        <v>8</v>
      </c>
      <c r="E9621" s="1">
        <v>24.0</v>
      </c>
      <c r="F9621" s="1" t="s">
        <v>9631</v>
      </c>
      <c r="G9621" s="1">
        <v>-0.0561617669075</v>
      </c>
    </row>
    <row r="9622" ht="15.75" customHeight="1">
      <c r="A9622" s="1" t="str">
        <f t="shared" si="819"/>
        <v>NDUFS8</v>
      </c>
      <c r="B9622" s="1" t="s">
        <v>328</v>
      </c>
      <c r="C9622" s="1">
        <v>6.7798142E7</v>
      </c>
      <c r="D9622" s="1" t="s">
        <v>8</v>
      </c>
      <c r="E9622" s="1">
        <v>24.0</v>
      </c>
      <c r="F9622" s="1" t="s">
        <v>9632</v>
      </c>
      <c r="G9622" s="1">
        <v>0.422273730616</v>
      </c>
    </row>
    <row r="9623" ht="15.75" customHeight="1">
      <c r="A9623" s="1" t="str">
        <f t="shared" si="819"/>
        <v>NDUFS8</v>
      </c>
      <c r="B9623" s="1" t="s">
        <v>328</v>
      </c>
      <c r="C9623" s="1">
        <v>6.779813E7</v>
      </c>
      <c r="D9623" s="1" t="s">
        <v>8</v>
      </c>
      <c r="E9623" s="1">
        <v>24.0</v>
      </c>
      <c r="F9623" s="1" t="s">
        <v>9633</v>
      </c>
      <c r="G9623" s="1">
        <v>0.329883497872</v>
      </c>
    </row>
    <row r="9624" ht="15.75" customHeight="1">
      <c r="A9624" s="1" t="str">
        <f t="shared" si="819"/>
        <v>NDUFS8</v>
      </c>
      <c r="B9624" s="1" t="s">
        <v>328</v>
      </c>
      <c r="C9624" s="1">
        <v>6.7798064E7</v>
      </c>
      <c r="D9624" s="1" t="s">
        <v>8</v>
      </c>
      <c r="E9624" s="1">
        <v>23.0</v>
      </c>
      <c r="F9624" s="1" t="s">
        <v>9634</v>
      </c>
      <c r="G9624" s="1">
        <v>0.0710966424837</v>
      </c>
    </row>
    <row r="9625" ht="15.75" customHeight="1">
      <c r="A9625" s="1" t="str">
        <f t="shared" si="819"/>
        <v>NDUFS8</v>
      </c>
      <c r="B9625" s="1" t="s">
        <v>328</v>
      </c>
      <c r="C9625" s="1">
        <v>6.7798055E7</v>
      </c>
      <c r="D9625" s="1" t="s">
        <v>8</v>
      </c>
      <c r="E9625" s="1">
        <v>24.0</v>
      </c>
      <c r="F9625" s="1" t="s">
        <v>9635</v>
      </c>
      <c r="G9625" s="1">
        <v>-0.0623794481077</v>
      </c>
    </row>
    <row r="9626" ht="15.75" customHeight="1">
      <c r="A9626" s="1" t="str">
        <f t="shared" ref="A9626:A9635" si="820">"NDUFV1"</f>
        <v>NDUFV1</v>
      </c>
      <c r="B9626" s="1" t="s">
        <v>328</v>
      </c>
      <c r="C9626" s="1">
        <v>6.7374584E7</v>
      </c>
      <c r="D9626" s="1" t="s">
        <v>14</v>
      </c>
      <c r="E9626" s="1">
        <v>24.0</v>
      </c>
      <c r="F9626" s="1" t="s">
        <v>9636</v>
      </c>
      <c r="G9626" s="1">
        <v>0.234511201569</v>
      </c>
    </row>
    <row r="9627" ht="15.75" customHeight="1">
      <c r="A9627" s="1" t="str">
        <f t="shared" si="820"/>
        <v>NDUFV1</v>
      </c>
      <c r="B9627" s="1" t="s">
        <v>328</v>
      </c>
      <c r="C9627" s="1">
        <v>6.7374575E7</v>
      </c>
      <c r="D9627" s="1" t="s">
        <v>14</v>
      </c>
      <c r="E9627" s="1">
        <v>25.0</v>
      </c>
      <c r="F9627" s="1" t="s">
        <v>9637</v>
      </c>
      <c r="G9627" s="1">
        <v>0.137477044224</v>
      </c>
    </row>
    <row r="9628" ht="15.75" customHeight="1">
      <c r="A9628" s="1" t="str">
        <f t="shared" si="820"/>
        <v>NDUFV1</v>
      </c>
      <c r="B9628" s="1" t="s">
        <v>328</v>
      </c>
      <c r="C9628" s="1">
        <v>6.7374552E7</v>
      </c>
      <c r="D9628" s="1" t="s">
        <v>14</v>
      </c>
      <c r="E9628" s="1">
        <v>23.0</v>
      </c>
      <c r="F9628" s="1" t="s">
        <v>9638</v>
      </c>
      <c r="G9628" s="1">
        <v>0.0933628664331</v>
      </c>
    </row>
    <row r="9629" ht="15.75" customHeight="1">
      <c r="A9629" s="1" t="str">
        <f t="shared" si="820"/>
        <v>NDUFV1</v>
      </c>
      <c r="B9629" s="1" t="s">
        <v>328</v>
      </c>
      <c r="C9629" s="1">
        <v>6.7374504E7</v>
      </c>
      <c r="D9629" s="1" t="s">
        <v>14</v>
      </c>
      <c r="E9629" s="1">
        <v>24.0</v>
      </c>
      <c r="F9629" s="1" t="s">
        <v>9639</v>
      </c>
      <c r="G9629" s="1">
        <v>0.0745804765035</v>
      </c>
    </row>
    <row r="9630" ht="15.75" customHeight="1">
      <c r="A9630" s="1" t="str">
        <f t="shared" si="820"/>
        <v>NDUFV1</v>
      </c>
      <c r="B9630" s="1" t="s">
        <v>328</v>
      </c>
      <c r="C9630" s="1">
        <v>6.7374465E7</v>
      </c>
      <c r="D9630" s="1" t="s">
        <v>14</v>
      </c>
      <c r="E9630" s="1">
        <v>24.0</v>
      </c>
      <c r="F9630" s="1" t="s">
        <v>9640</v>
      </c>
      <c r="G9630" s="1">
        <v>0.781970607911</v>
      </c>
    </row>
    <row r="9631" ht="15.75" customHeight="1">
      <c r="A9631" s="1" t="str">
        <f t="shared" si="820"/>
        <v>NDUFV1</v>
      </c>
      <c r="B9631" s="1" t="s">
        <v>328</v>
      </c>
      <c r="C9631" s="1">
        <v>6.7374394E7</v>
      </c>
      <c r="D9631" s="1" t="s">
        <v>8</v>
      </c>
      <c r="E9631" s="1">
        <v>25.0</v>
      </c>
      <c r="F9631" s="1" t="s">
        <v>9641</v>
      </c>
      <c r="G9631" s="1">
        <v>-0.00722985771212</v>
      </c>
    </row>
    <row r="9632" ht="15.75" customHeight="1">
      <c r="A9632" s="1" t="str">
        <f t="shared" si="820"/>
        <v>NDUFV1</v>
      </c>
      <c r="B9632" s="1" t="s">
        <v>328</v>
      </c>
      <c r="C9632" s="1">
        <v>6.7374598E7</v>
      </c>
      <c r="D9632" s="1" t="s">
        <v>8</v>
      </c>
      <c r="E9632" s="1">
        <v>24.0</v>
      </c>
      <c r="F9632" s="1" t="s">
        <v>9642</v>
      </c>
      <c r="G9632" s="1">
        <v>0.0691155630546</v>
      </c>
    </row>
    <row r="9633" ht="15.75" customHeight="1">
      <c r="A9633" s="1" t="str">
        <f t="shared" si="820"/>
        <v>NDUFV1</v>
      </c>
      <c r="B9633" s="1" t="s">
        <v>328</v>
      </c>
      <c r="C9633" s="1">
        <v>6.7374512E7</v>
      </c>
      <c r="D9633" s="1" t="s">
        <v>8</v>
      </c>
      <c r="E9633" s="1">
        <v>23.0</v>
      </c>
      <c r="F9633" s="1" t="s">
        <v>9643</v>
      </c>
      <c r="G9633" s="1">
        <v>0.178756760403</v>
      </c>
    </row>
    <row r="9634" ht="15.75" customHeight="1">
      <c r="A9634" s="1" t="str">
        <f t="shared" si="820"/>
        <v>NDUFV1</v>
      </c>
      <c r="B9634" s="1" t="s">
        <v>328</v>
      </c>
      <c r="C9634" s="1">
        <v>6.737447E7</v>
      </c>
      <c r="D9634" s="1" t="s">
        <v>8</v>
      </c>
      <c r="E9634" s="1">
        <v>24.0</v>
      </c>
      <c r="F9634" s="1" t="s">
        <v>9644</v>
      </c>
      <c r="G9634" s="1">
        <v>1.16397485419</v>
      </c>
    </row>
    <row r="9635" ht="15.75" customHeight="1">
      <c r="A9635" s="1" t="str">
        <f t="shared" si="820"/>
        <v>NDUFV1</v>
      </c>
      <c r="B9635" s="1" t="s">
        <v>328</v>
      </c>
      <c r="C9635" s="1">
        <v>6.7374457E7</v>
      </c>
      <c r="D9635" s="1" t="s">
        <v>8</v>
      </c>
      <c r="E9635" s="1">
        <v>22.0</v>
      </c>
      <c r="F9635" s="1" t="s">
        <v>9645</v>
      </c>
      <c r="G9635" s="1">
        <v>1.0540545379</v>
      </c>
    </row>
    <row r="9636" ht="15.75" customHeight="1">
      <c r="A9636" s="1" t="str">
        <f t="shared" ref="A9636:A9643" si="821">"NDUFV2"</f>
        <v>NDUFV2</v>
      </c>
      <c r="B9636" s="1" t="s">
        <v>245</v>
      </c>
      <c r="C9636" s="1">
        <v>9102605.0</v>
      </c>
      <c r="D9636" s="1" t="s">
        <v>8</v>
      </c>
      <c r="E9636" s="1">
        <v>24.0</v>
      </c>
      <c r="F9636" s="1" t="s">
        <v>9646</v>
      </c>
      <c r="G9636" s="1">
        <v>-0.0882683998742</v>
      </c>
    </row>
    <row r="9637" ht="15.75" customHeight="1">
      <c r="A9637" s="1" t="str">
        <f t="shared" si="821"/>
        <v>NDUFV2</v>
      </c>
      <c r="B9637" s="1" t="s">
        <v>245</v>
      </c>
      <c r="C9637" s="1">
        <v>9102610.0</v>
      </c>
      <c r="D9637" s="1" t="s">
        <v>8</v>
      </c>
      <c r="E9637" s="1">
        <v>24.0</v>
      </c>
      <c r="F9637" s="1" t="s">
        <v>9647</v>
      </c>
      <c r="G9637" s="1">
        <v>0.10978929318</v>
      </c>
    </row>
    <row r="9638" ht="15.75" customHeight="1">
      <c r="A9638" s="1" t="str">
        <f t="shared" si="821"/>
        <v>NDUFV2</v>
      </c>
      <c r="B9638" s="1" t="s">
        <v>245</v>
      </c>
      <c r="C9638" s="1">
        <v>9102636.0</v>
      </c>
      <c r="D9638" s="1" t="s">
        <v>8</v>
      </c>
      <c r="E9638" s="1">
        <v>23.0</v>
      </c>
      <c r="F9638" s="1" t="s">
        <v>9648</v>
      </c>
      <c r="G9638" s="1">
        <v>2.21954642239</v>
      </c>
    </row>
    <row r="9639" ht="15.75" customHeight="1">
      <c r="A9639" s="1" t="str">
        <f t="shared" si="821"/>
        <v>NDUFV2</v>
      </c>
      <c r="B9639" s="1" t="s">
        <v>245</v>
      </c>
      <c r="C9639" s="1">
        <v>9102680.0</v>
      </c>
      <c r="D9639" s="1" t="s">
        <v>8</v>
      </c>
      <c r="E9639" s="1">
        <v>24.0</v>
      </c>
      <c r="F9639" s="1" t="s">
        <v>9649</v>
      </c>
      <c r="G9639" s="1">
        <v>0.0805096242933</v>
      </c>
    </row>
    <row r="9640" ht="15.75" customHeight="1">
      <c r="A9640" s="1" t="str">
        <f t="shared" si="821"/>
        <v>NDUFV2</v>
      </c>
      <c r="B9640" s="1" t="s">
        <v>245</v>
      </c>
      <c r="C9640" s="1">
        <v>9102640.0</v>
      </c>
      <c r="D9640" s="1" t="s">
        <v>14</v>
      </c>
      <c r="E9640" s="1">
        <v>24.0</v>
      </c>
      <c r="F9640" s="1" t="s">
        <v>9650</v>
      </c>
      <c r="G9640" s="1">
        <v>0.195772341473</v>
      </c>
    </row>
    <row r="9641" ht="15.75" customHeight="1">
      <c r="A9641" s="1" t="str">
        <f t="shared" si="821"/>
        <v>NDUFV2</v>
      </c>
      <c r="B9641" s="1" t="s">
        <v>245</v>
      </c>
      <c r="C9641" s="1">
        <v>9102649.0</v>
      </c>
      <c r="D9641" s="1" t="s">
        <v>14</v>
      </c>
      <c r="E9641" s="1">
        <v>24.0</v>
      </c>
      <c r="F9641" s="1" t="s">
        <v>9651</v>
      </c>
      <c r="G9641" s="1">
        <v>-0.0311506378551</v>
      </c>
    </row>
    <row r="9642" ht="15.75" customHeight="1">
      <c r="A9642" s="1" t="str">
        <f t="shared" si="821"/>
        <v>NDUFV2</v>
      </c>
      <c r="B9642" s="1" t="s">
        <v>245</v>
      </c>
      <c r="C9642" s="1">
        <v>9102654.0</v>
      </c>
      <c r="D9642" s="1" t="s">
        <v>14</v>
      </c>
      <c r="E9642" s="1">
        <v>24.0</v>
      </c>
      <c r="F9642" s="1" t="s">
        <v>9652</v>
      </c>
      <c r="G9642" s="1">
        <v>0.105466918549</v>
      </c>
    </row>
    <row r="9643" ht="15.75" customHeight="1">
      <c r="A9643" s="1" t="str">
        <f t="shared" si="821"/>
        <v>NDUFV2</v>
      </c>
      <c r="B9643" s="1" t="s">
        <v>245</v>
      </c>
      <c r="C9643" s="1">
        <v>9102716.0</v>
      </c>
      <c r="D9643" s="1" t="s">
        <v>14</v>
      </c>
      <c r="E9643" s="1">
        <v>24.0</v>
      </c>
      <c r="F9643" s="1" t="s">
        <v>9653</v>
      </c>
      <c r="G9643" s="1">
        <v>0.584681236137</v>
      </c>
    </row>
    <row r="9644" ht="15.75" customHeight="1">
      <c r="A9644" s="1" t="str">
        <f t="shared" ref="A9644:A9651" si="822">"NEDD1"</f>
        <v>NEDD1</v>
      </c>
      <c r="B9644" s="1" t="s">
        <v>379</v>
      </c>
      <c r="C9644" s="1">
        <v>9.7301119E7</v>
      </c>
      <c r="D9644" s="1" t="s">
        <v>8</v>
      </c>
      <c r="E9644" s="1">
        <v>24.0</v>
      </c>
      <c r="F9644" s="1" t="s">
        <v>9654</v>
      </c>
      <c r="G9644" s="1">
        <v>0.16558045611</v>
      </c>
    </row>
    <row r="9645" ht="15.75" customHeight="1">
      <c r="A9645" s="1" t="str">
        <f t="shared" si="822"/>
        <v>NEDD1</v>
      </c>
      <c r="B9645" s="1" t="s">
        <v>379</v>
      </c>
      <c r="C9645" s="1">
        <v>9.7300991E7</v>
      </c>
      <c r="D9645" s="1" t="s">
        <v>8</v>
      </c>
      <c r="E9645" s="1">
        <v>23.0</v>
      </c>
      <c r="F9645" s="1" t="s">
        <v>9655</v>
      </c>
      <c r="G9645" s="1">
        <v>0.0126975830417</v>
      </c>
    </row>
    <row r="9646" ht="15.75" customHeight="1">
      <c r="A9646" s="1" t="str">
        <f t="shared" si="822"/>
        <v>NEDD1</v>
      </c>
      <c r="B9646" s="1" t="s">
        <v>379</v>
      </c>
      <c r="C9646" s="1">
        <v>9.7301201E7</v>
      </c>
      <c r="D9646" s="1" t="s">
        <v>8</v>
      </c>
      <c r="E9646" s="1">
        <v>24.0</v>
      </c>
      <c r="F9646" s="1" t="s">
        <v>9656</v>
      </c>
      <c r="G9646" s="1">
        <v>0.996281537265</v>
      </c>
    </row>
    <row r="9647" ht="15.75" customHeight="1">
      <c r="A9647" s="1" t="str">
        <f t="shared" si="822"/>
        <v>NEDD1</v>
      </c>
      <c r="B9647" s="1" t="s">
        <v>379</v>
      </c>
      <c r="C9647" s="1">
        <v>9.730098E7</v>
      </c>
      <c r="D9647" s="1" t="s">
        <v>14</v>
      </c>
      <c r="E9647" s="1">
        <v>24.0</v>
      </c>
      <c r="F9647" s="1" t="s">
        <v>9657</v>
      </c>
      <c r="G9647" s="1">
        <v>-0.00711996561809</v>
      </c>
    </row>
    <row r="9648" ht="15.75" customHeight="1">
      <c r="A9648" s="1" t="str">
        <f t="shared" si="822"/>
        <v>NEDD1</v>
      </c>
      <c r="B9648" s="1" t="s">
        <v>379</v>
      </c>
      <c r="C9648" s="1">
        <v>9.730102E7</v>
      </c>
      <c r="D9648" s="1" t="s">
        <v>14</v>
      </c>
      <c r="E9648" s="1">
        <v>24.0</v>
      </c>
      <c r="F9648" s="1" t="s">
        <v>9658</v>
      </c>
      <c r="G9648" s="1">
        <v>0.0196318032242</v>
      </c>
    </row>
    <row r="9649" ht="15.75" customHeight="1">
      <c r="A9649" s="1" t="str">
        <f t="shared" si="822"/>
        <v>NEDD1</v>
      </c>
      <c r="B9649" s="1" t="s">
        <v>379</v>
      </c>
      <c r="C9649" s="1">
        <v>9.730117E7</v>
      </c>
      <c r="D9649" s="1" t="s">
        <v>14</v>
      </c>
      <c r="E9649" s="1">
        <v>24.0</v>
      </c>
      <c r="F9649" s="1" t="s">
        <v>9659</v>
      </c>
      <c r="G9649" s="1">
        <v>1.12141934778</v>
      </c>
    </row>
    <row r="9650" ht="15.75" customHeight="1">
      <c r="A9650" s="1" t="str">
        <f t="shared" si="822"/>
        <v>NEDD1</v>
      </c>
      <c r="B9650" s="1" t="s">
        <v>379</v>
      </c>
      <c r="C9650" s="1">
        <v>9.7301287E7</v>
      </c>
      <c r="D9650" s="1" t="s">
        <v>14</v>
      </c>
      <c r="E9650" s="1">
        <v>24.0</v>
      </c>
      <c r="F9650" s="1" t="s">
        <v>9660</v>
      </c>
      <c r="G9650" s="1">
        <v>0.882299114955</v>
      </c>
    </row>
    <row r="9651" ht="15.75" customHeight="1">
      <c r="A9651" s="1" t="str">
        <f t="shared" si="822"/>
        <v>NEDD1</v>
      </c>
      <c r="B9651" s="1" t="s">
        <v>379</v>
      </c>
      <c r="C9651" s="1">
        <v>9.7301298E7</v>
      </c>
      <c r="D9651" s="1" t="s">
        <v>14</v>
      </c>
      <c r="E9651" s="1">
        <v>22.0</v>
      </c>
      <c r="F9651" s="1" t="s">
        <v>9661</v>
      </c>
      <c r="G9651" s="1">
        <v>0.626554273962</v>
      </c>
    </row>
    <row r="9652" ht="15.75" customHeight="1">
      <c r="A9652" s="1" t="str">
        <f t="shared" ref="A9652:A9661" si="823">"NEDD8"</f>
        <v>NEDD8</v>
      </c>
      <c r="B9652" s="1" t="s">
        <v>135</v>
      </c>
      <c r="C9652" s="1">
        <v>2.4701382E7</v>
      </c>
      <c r="D9652" s="1" t="s">
        <v>8</v>
      </c>
      <c r="E9652" s="1">
        <v>22.0</v>
      </c>
      <c r="F9652" s="1" t="s">
        <v>9662</v>
      </c>
      <c r="G9652" s="1">
        <v>1.04006478469</v>
      </c>
    </row>
    <row r="9653" ht="15.75" customHeight="1">
      <c r="A9653" s="1" t="str">
        <f t="shared" si="823"/>
        <v>NEDD8</v>
      </c>
      <c r="B9653" s="1" t="s">
        <v>135</v>
      </c>
      <c r="C9653" s="1">
        <v>2.4701392E7</v>
      </c>
      <c r="D9653" s="1" t="s">
        <v>8</v>
      </c>
      <c r="E9653" s="1">
        <v>24.0</v>
      </c>
      <c r="F9653" s="1" t="s">
        <v>9663</v>
      </c>
      <c r="G9653" s="1">
        <v>0.110998927085</v>
      </c>
    </row>
    <row r="9654" ht="15.75" customHeight="1">
      <c r="A9654" s="1" t="str">
        <f t="shared" si="823"/>
        <v>NEDD8</v>
      </c>
      <c r="B9654" s="1" t="s">
        <v>135</v>
      </c>
      <c r="C9654" s="1">
        <v>2.4701514E7</v>
      </c>
      <c r="D9654" s="1" t="s">
        <v>8</v>
      </c>
      <c r="E9654" s="1">
        <v>24.0</v>
      </c>
      <c r="F9654" s="1" t="s">
        <v>9664</v>
      </c>
      <c r="G9654" s="1">
        <v>1.72477976708</v>
      </c>
    </row>
    <row r="9655" ht="15.75" customHeight="1">
      <c r="A9655" s="1" t="str">
        <f t="shared" si="823"/>
        <v>NEDD8</v>
      </c>
      <c r="B9655" s="1" t="s">
        <v>135</v>
      </c>
      <c r="C9655" s="1">
        <v>2.4701612E7</v>
      </c>
      <c r="D9655" s="1" t="s">
        <v>8</v>
      </c>
      <c r="E9655" s="1">
        <v>23.0</v>
      </c>
      <c r="F9655" s="1" t="s">
        <v>9665</v>
      </c>
      <c r="G9655" s="1">
        <v>-3.12627132749E-4</v>
      </c>
    </row>
    <row r="9656" ht="15.75" customHeight="1">
      <c r="A9656" s="1" t="str">
        <f t="shared" si="823"/>
        <v>NEDD8</v>
      </c>
      <c r="B9656" s="1" t="s">
        <v>135</v>
      </c>
      <c r="C9656" s="1">
        <v>2.4701623E7</v>
      </c>
      <c r="D9656" s="1" t="s">
        <v>8</v>
      </c>
      <c r="E9656" s="1">
        <v>22.0</v>
      </c>
      <c r="F9656" s="1" t="s">
        <v>9666</v>
      </c>
      <c r="G9656" s="1">
        <v>0.235155448228</v>
      </c>
    </row>
    <row r="9657" ht="15.75" customHeight="1">
      <c r="A9657" s="1" t="str">
        <f t="shared" si="823"/>
        <v>NEDD8</v>
      </c>
      <c r="B9657" s="1" t="s">
        <v>135</v>
      </c>
      <c r="C9657" s="1">
        <v>2.4701644E7</v>
      </c>
      <c r="D9657" s="1" t="s">
        <v>8</v>
      </c>
      <c r="E9657" s="1">
        <v>24.0</v>
      </c>
      <c r="F9657" s="1" t="s">
        <v>9667</v>
      </c>
      <c r="G9657" s="1">
        <v>0.172381256623</v>
      </c>
    </row>
    <row r="9658" ht="15.75" customHeight="1">
      <c r="A9658" s="1" t="str">
        <f t="shared" si="823"/>
        <v>NEDD8</v>
      </c>
      <c r="B9658" s="1" t="s">
        <v>135</v>
      </c>
      <c r="C9658" s="1">
        <v>2.4701655E7</v>
      </c>
      <c r="D9658" s="1" t="s">
        <v>14</v>
      </c>
      <c r="E9658" s="1">
        <v>25.0</v>
      </c>
      <c r="F9658" s="1" t="s">
        <v>9668</v>
      </c>
      <c r="G9658" s="1">
        <v>0.0779121880934</v>
      </c>
    </row>
    <row r="9659" ht="15.75" customHeight="1">
      <c r="A9659" s="1" t="str">
        <f t="shared" si="823"/>
        <v>NEDD8</v>
      </c>
      <c r="B9659" s="1" t="s">
        <v>135</v>
      </c>
      <c r="C9659" s="1">
        <v>2.4701676E7</v>
      </c>
      <c r="D9659" s="1" t="s">
        <v>14</v>
      </c>
      <c r="E9659" s="1">
        <v>22.0</v>
      </c>
      <c r="F9659" s="1" t="s">
        <v>9669</v>
      </c>
      <c r="G9659" s="1">
        <v>-0.0384989057546</v>
      </c>
    </row>
    <row r="9660" ht="15.75" customHeight="1">
      <c r="A9660" s="1" t="str">
        <f t="shared" si="823"/>
        <v>NEDD8</v>
      </c>
      <c r="B9660" s="1" t="s">
        <v>135</v>
      </c>
      <c r="C9660" s="1">
        <v>2.4701683E7</v>
      </c>
      <c r="D9660" s="1" t="s">
        <v>14</v>
      </c>
      <c r="E9660" s="1">
        <v>24.0</v>
      </c>
      <c r="F9660" s="1" t="s">
        <v>9670</v>
      </c>
      <c r="G9660" s="1">
        <v>0.152325027352</v>
      </c>
    </row>
    <row r="9661" ht="15.75" customHeight="1">
      <c r="A9661" s="1" t="str">
        <f t="shared" si="823"/>
        <v>NEDD8</v>
      </c>
      <c r="B9661" s="1" t="s">
        <v>135</v>
      </c>
      <c r="C9661" s="1">
        <v>2.4701581E7</v>
      </c>
      <c r="D9661" s="1" t="s">
        <v>14</v>
      </c>
      <c r="E9661" s="1">
        <v>24.0</v>
      </c>
      <c r="F9661" s="1" t="s">
        <v>9671</v>
      </c>
      <c r="G9661" s="1">
        <v>0.0442014650118</v>
      </c>
    </row>
    <row r="9662" ht="15.75" customHeight="1">
      <c r="A9662" s="1" t="str">
        <f t="shared" ref="A9662:A9671" si="824">"NEDD8-MDP1"</f>
        <v>NEDD8-MDP1</v>
      </c>
      <c r="B9662" s="1" t="s">
        <v>135</v>
      </c>
      <c r="C9662" s="1">
        <v>2.4701291E7</v>
      </c>
      <c r="D9662" s="1" t="s">
        <v>8</v>
      </c>
      <c r="E9662" s="1">
        <v>25.0</v>
      </c>
      <c r="F9662" s="1" t="s">
        <v>9672</v>
      </c>
      <c r="G9662" s="1">
        <v>0.595460900585</v>
      </c>
    </row>
    <row r="9663" ht="15.75" customHeight="1">
      <c r="A9663" s="1" t="str">
        <f t="shared" si="824"/>
        <v>NEDD8-MDP1</v>
      </c>
      <c r="B9663" s="1" t="s">
        <v>135</v>
      </c>
      <c r="C9663" s="1">
        <v>2.4701353E7</v>
      </c>
      <c r="D9663" s="1" t="s">
        <v>8</v>
      </c>
      <c r="E9663" s="1">
        <v>26.0</v>
      </c>
      <c r="F9663" s="1" t="s">
        <v>9673</v>
      </c>
      <c r="G9663" s="1">
        <v>-0.0760135429094</v>
      </c>
    </row>
    <row r="9664" ht="15.75" customHeight="1">
      <c r="A9664" s="1" t="str">
        <f t="shared" si="824"/>
        <v>NEDD8-MDP1</v>
      </c>
      <c r="B9664" s="1" t="s">
        <v>135</v>
      </c>
      <c r="C9664" s="1">
        <v>2.4701362E7</v>
      </c>
      <c r="D9664" s="1" t="s">
        <v>14</v>
      </c>
      <c r="E9664" s="1">
        <v>25.0</v>
      </c>
      <c r="F9664" s="1" t="s">
        <v>9674</v>
      </c>
      <c r="G9664" s="1">
        <v>0.9665664968</v>
      </c>
    </row>
    <row r="9665" ht="15.75" customHeight="1">
      <c r="A9665" s="1" t="str">
        <f t="shared" si="824"/>
        <v>NEDD8-MDP1</v>
      </c>
      <c r="B9665" s="1" t="s">
        <v>135</v>
      </c>
      <c r="C9665" s="1">
        <v>2.4701319E7</v>
      </c>
      <c r="D9665" s="1" t="s">
        <v>8</v>
      </c>
      <c r="E9665" s="1">
        <v>22.0</v>
      </c>
      <c r="F9665" s="1" t="s">
        <v>9675</v>
      </c>
      <c r="G9665" s="1">
        <v>0.940161839162</v>
      </c>
    </row>
    <row r="9666" ht="15.75" customHeight="1">
      <c r="A9666" s="1" t="str">
        <f t="shared" si="824"/>
        <v>NEDD8-MDP1</v>
      </c>
      <c r="B9666" s="1" t="s">
        <v>135</v>
      </c>
      <c r="C9666" s="1">
        <v>2.4701304E7</v>
      </c>
      <c r="D9666" s="1" t="s">
        <v>8</v>
      </c>
      <c r="E9666" s="1">
        <v>24.0</v>
      </c>
      <c r="F9666" s="1" t="s">
        <v>9676</v>
      </c>
      <c r="G9666" s="1">
        <v>0.316554929904</v>
      </c>
    </row>
    <row r="9667" ht="15.75" customHeight="1">
      <c r="A9667" s="1" t="str">
        <f t="shared" si="824"/>
        <v>NEDD8-MDP1</v>
      </c>
      <c r="B9667" s="1" t="s">
        <v>135</v>
      </c>
      <c r="C9667" s="1">
        <v>2.4701368E7</v>
      </c>
      <c r="D9667" s="1" t="s">
        <v>14</v>
      </c>
      <c r="E9667" s="1">
        <v>23.0</v>
      </c>
      <c r="F9667" s="1" t="s">
        <v>9677</v>
      </c>
      <c r="G9667" s="1">
        <v>0.527635072132</v>
      </c>
    </row>
    <row r="9668" ht="15.75" customHeight="1">
      <c r="A9668" s="1" t="str">
        <f t="shared" si="824"/>
        <v>NEDD8-MDP1</v>
      </c>
      <c r="B9668" s="1" t="s">
        <v>135</v>
      </c>
      <c r="C9668" s="1">
        <v>2.4701332E7</v>
      </c>
      <c r="D9668" s="1" t="s">
        <v>8</v>
      </c>
      <c r="E9668" s="1">
        <v>27.0</v>
      </c>
      <c r="F9668" s="1" t="s">
        <v>9678</v>
      </c>
      <c r="G9668" s="1">
        <v>0.697439845857</v>
      </c>
    </row>
    <row r="9669" ht="15.75" customHeight="1">
      <c r="A9669" s="1" t="str">
        <f t="shared" si="824"/>
        <v>NEDD8-MDP1</v>
      </c>
      <c r="B9669" s="1" t="s">
        <v>135</v>
      </c>
      <c r="C9669" s="1">
        <v>2.4701378E7</v>
      </c>
      <c r="D9669" s="1" t="s">
        <v>8</v>
      </c>
      <c r="E9669" s="1">
        <v>24.0</v>
      </c>
      <c r="F9669" s="1" t="s">
        <v>9679</v>
      </c>
      <c r="G9669" s="1">
        <v>0.74703111395</v>
      </c>
    </row>
    <row r="9670" ht="15.75" customHeight="1">
      <c r="A9670" s="1" t="str">
        <f t="shared" si="824"/>
        <v>NEDD8-MDP1</v>
      </c>
      <c r="B9670" s="1" t="s">
        <v>135</v>
      </c>
      <c r="C9670" s="1">
        <v>2.4701278E7</v>
      </c>
      <c r="D9670" s="1" t="s">
        <v>8</v>
      </c>
      <c r="E9670" s="1">
        <v>24.0</v>
      </c>
      <c r="F9670" s="1" t="s">
        <v>9680</v>
      </c>
      <c r="G9670" s="1">
        <v>1.09327166404</v>
      </c>
    </row>
    <row r="9671" ht="15.75" customHeight="1">
      <c r="A9671" s="1" t="str">
        <f t="shared" si="824"/>
        <v>NEDD8-MDP1</v>
      </c>
      <c r="B9671" s="1" t="s">
        <v>135</v>
      </c>
      <c r="C9671" s="1">
        <v>2.4701298E7</v>
      </c>
      <c r="D9671" s="1" t="s">
        <v>14</v>
      </c>
      <c r="E9671" s="1">
        <v>25.0</v>
      </c>
      <c r="F9671" s="1" t="s">
        <v>9681</v>
      </c>
      <c r="G9671" s="1">
        <v>0.295452101432</v>
      </c>
    </row>
    <row r="9672" ht="15.75" customHeight="1">
      <c r="A9672" s="1" t="str">
        <f t="shared" ref="A9672:A9681" si="825">"NELFE"</f>
        <v>NELFE</v>
      </c>
      <c r="B9672" s="1" t="s">
        <v>28</v>
      </c>
      <c r="C9672" s="1">
        <v>3.1926673E7</v>
      </c>
      <c r="D9672" s="1" t="s">
        <v>14</v>
      </c>
      <c r="E9672" s="1">
        <v>23.0</v>
      </c>
      <c r="F9672" s="1" t="s">
        <v>9682</v>
      </c>
      <c r="G9672" s="1">
        <v>0.814531504993</v>
      </c>
    </row>
    <row r="9673" ht="15.75" customHeight="1">
      <c r="A9673" s="1" t="str">
        <f t="shared" si="825"/>
        <v>NELFE</v>
      </c>
      <c r="B9673" s="1" t="s">
        <v>28</v>
      </c>
      <c r="C9673" s="1">
        <v>3.1926697E7</v>
      </c>
      <c r="D9673" s="1" t="s">
        <v>14</v>
      </c>
      <c r="E9673" s="1">
        <v>24.0</v>
      </c>
      <c r="F9673" s="1" t="s">
        <v>9683</v>
      </c>
      <c r="G9673" s="1">
        <v>-0.161996829481</v>
      </c>
    </row>
    <row r="9674" ht="15.75" customHeight="1">
      <c r="A9674" s="1" t="str">
        <f t="shared" si="825"/>
        <v>NELFE</v>
      </c>
      <c r="B9674" s="1" t="s">
        <v>28</v>
      </c>
      <c r="C9674" s="1">
        <v>3.1926733E7</v>
      </c>
      <c r="D9674" s="1" t="s">
        <v>14</v>
      </c>
      <c r="E9674" s="1">
        <v>21.0</v>
      </c>
      <c r="F9674" s="1" t="s">
        <v>9684</v>
      </c>
      <c r="G9674" s="1">
        <v>0.0962154781032</v>
      </c>
    </row>
    <row r="9675" ht="15.75" customHeight="1">
      <c r="A9675" s="1" t="str">
        <f t="shared" si="825"/>
        <v>NELFE</v>
      </c>
      <c r="B9675" s="1" t="s">
        <v>28</v>
      </c>
      <c r="C9675" s="1">
        <v>3.1926756E7</v>
      </c>
      <c r="D9675" s="1" t="s">
        <v>14</v>
      </c>
      <c r="E9675" s="1">
        <v>24.0</v>
      </c>
      <c r="F9675" s="1" t="s">
        <v>9685</v>
      </c>
      <c r="G9675" s="1">
        <v>0.258462001933</v>
      </c>
    </row>
    <row r="9676" ht="15.75" customHeight="1">
      <c r="A9676" s="1" t="str">
        <f t="shared" si="825"/>
        <v>NELFE</v>
      </c>
      <c r="B9676" s="1" t="s">
        <v>28</v>
      </c>
      <c r="C9676" s="1">
        <v>3.192677E7</v>
      </c>
      <c r="D9676" s="1" t="s">
        <v>14</v>
      </c>
      <c r="E9676" s="1">
        <v>23.0</v>
      </c>
      <c r="F9676" s="1" t="s">
        <v>9686</v>
      </c>
      <c r="G9676" s="1">
        <v>0.703753429623</v>
      </c>
    </row>
    <row r="9677" ht="15.75" customHeight="1">
      <c r="A9677" s="1" t="str">
        <f t="shared" si="825"/>
        <v>NELFE</v>
      </c>
      <c r="B9677" s="1" t="s">
        <v>28</v>
      </c>
      <c r="C9677" s="1">
        <v>3.1926608E7</v>
      </c>
      <c r="D9677" s="1" t="s">
        <v>14</v>
      </c>
      <c r="E9677" s="1">
        <v>23.0</v>
      </c>
      <c r="F9677" s="1" t="s">
        <v>9687</v>
      </c>
      <c r="G9677" s="1">
        <v>-0.00529064269403</v>
      </c>
    </row>
    <row r="9678" ht="15.75" customHeight="1">
      <c r="A9678" s="1" t="str">
        <f t="shared" si="825"/>
        <v>NELFE</v>
      </c>
      <c r="B9678" s="1" t="s">
        <v>28</v>
      </c>
      <c r="C9678" s="1">
        <v>3.192672E7</v>
      </c>
      <c r="D9678" s="1" t="s">
        <v>8</v>
      </c>
      <c r="E9678" s="1">
        <v>22.0</v>
      </c>
      <c r="F9678" s="1" t="s">
        <v>9688</v>
      </c>
      <c r="G9678" s="1">
        <v>0.183114907276</v>
      </c>
    </row>
    <row r="9679" ht="15.75" customHeight="1">
      <c r="A9679" s="1" t="str">
        <f t="shared" si="825"/>
        <v>NELFE</v>
      </c>
      <c r="B9679" s="1" t="s">
        <v>28</v>
      </c>
      <c r="C9679" s="1">
        <v>3.1926691E7</v>
      </c>
      <c r="D9679" s="1" t="s">
        <v>8</v>
      </c>
      <c r="E9679" s="1">
        <v>22.0</v>
      </c>
      <c r="F9679" s="1" t="s">
        <v>9689</v>
      </c>
      <c r="G9679" s="1">
        <v>1.48171506538</v>
      </c>
    </row>
    <row r="9680" ht="15.75" customHeight="1">
      <c r="A9680" s="1" t="str">
        <f t="shared" si="825"/>
        <v>NELFE</v>
      </c>
      <c r="B9680" s="1" t="s">
        <v>28</v>
      </c>
      <c r="C9680" s="1">
        <v>3.1926662E7</v>
      </c>
      <c r="D9680" s="1" t="s">
        <v>8</v>
      </c>
      <c r="E9680" s="1">
        <v>22.0</v>
      </c>
      <c r="F9680" s="1" t="s">
        <v>9690</v>
      </c>
      <c r="G9680" s="1">
        <v>0.537192514688</v>
      </c>
    </row>
    <row r="9681" ht="15.75" customHeight="1">
      <c r="A9681" s="1" t="str">
        <f t="shared" si="825"/>
        <v>NELFE</v>
      </c>
      <c r="B9681" s="1" t="s">
        <v>28</v>
      </c>
      <c r="C9681" s="1">
        <v>3.1926639E7</v>
      </c>
      <c r="D9681" s="1" t="s">
        <v>14</v>
      </c>
      <c r="E9681" s="1">
        <v>24.0</v>
      </c>
      <c r="F9681" s="1" t="s">
        <v>9691</v>
      </c>
      <c r="G9681" s="1">
        <v>0.0962043576108</v>
      </c>
    </row>
    <row r="9682" ht="15.75" customHeight="1">
      <c r="A9682" s="1" t="str">
        <f t="shared" ref="A9682:A9691" si="826">"NF1"</f>
        <v>NF1</v>
      </c>
      <c r="B9682" s="1" t="s">
        <v>39</v>
      </c>
      <c r="C9682" s="1">
        <v>2.9421924E7</v>
      </c>
      <c r="D9682" s="1" t="s">
        <v>8</v>
      </c>
      <c r="E9682" s="1">
        <v>24.0</v>
      </c>
      <c r="F9682" s="1" t="s">
        <v>9692</v>
      </c>
      <c r="G9682" s="1">
        <v>0.603288945327</v>
      </c>
    </row>
    <row r="9683" ht="15.75" customHeight="1">
      <c r="A9683" s="1" t="str">
        <f t="shared" si="826"/>
        <v>NF1</v>
      </c>
      <c r="B9683" s="1" t="s">
        <v>39</v>
      </c>
      <c r="C9683" s="1">
        <v>2.9422087E7</v>
      </c>
      <c r="D9683" s="1" t="s">
        <v>8</v>
      </c>
      <c r="E9683" s="1">
        <v>24.0</v>
      </c>
      <c r="F9683" s="1" t="s">
        <v>9693</v>
      </c>
      <c r="G9683" s="1">
        <v>0.262340239602</v>
      </c>
    </row>
    <row r="9684" ht="15.75" customHeight="1">
      <c r="A9684" s="1" t="str">
        <f t="shared" si="826"/>
        <v>NF1</v>
      </c>
      <c r="B9684" s="1" t="s">
        <v>39</v>
      </c>
      <c r="C9684" s="1">
        <v>2.9421971E7</v>
      </c>
      <c r="D9684" s="1" t="s">
        <v>8</v>
      </c>
      <c r="E9684" s="1">
        <v>23.0</v>
      </c>
      <c r="F9684" s="1" t="s">
        <v>9694</v>
      </c>
      <c r="G9684" s="1">
        <v>1.95764040639</v>
      </c>
    </row>
    <row r="9685" ht="15.75" customHeight="1">
      <c r="A9685" s="1" t="str">
        <f t="shared" si="826"/>
        <v>NF1</v>
      </c>
      <c r="B9685" s="1" t="s">
        <v>39</v>
      </c>
      <c r="C9685" s="1">
        <v>2.9421992E7</v>
      </c>
      <c r="D9685" s="1" t="s">
        <v>8</v>
      </c>
      <c r="E9685" s="1">
        <v>24.0</v>
      </c>
      <c r="F9685" s="1" t="s">
        <v>9695</v>
      </c>
      <c r="G9685" s="1">
        <v>0.428191458661</v>
      </c>
    </row>
    <row r="9686" ht="15.75" customHeight="1">
      <c r="A9686" s="1" t="str">
        <f t="shared" si="826"/>
        <v>NF1</v>
      </c>
      <c r="B9686" s="1" t="s">
        <v>39</v>
      </c>
      <c r="C9686" s="1">
        <v>2.9422114E7</v>
      </c>
      <c r="D9686" s="1" t="s">
        <v>8</v>
      </c>
      <c r="E9686" s="1">
        <v>24.0</v>
      </c>
      <c r="F9686" s="1" t="s">
        <v>9696</v>
      </c>
      <c r="G9686" s="1">
        <v>0.149150700853</v>
      </c>
    </row>
    <row r="9687" ht="15.75" customHeight="1">
      <c r="A9687" s="1" t="str">
        <f t="shared" si="826"/>
        <v>NF1</v>
      </c>
      <c r="B9687" s="1" t="s">
        <v>39</v>
      </c>
      <c r="C9687" s="1">
        <v>2.9421983E7</v>
      </c>
      <c r="D9687" s="1" t="s">
        <v>14</v>
      </c>
      <c r="E9687" s="1">
        <v>24.0</v>
      </c>
      <c r="F9687" s="1" t="s">
        <v>9697</v>
      </c>
      <c r="G9687" s="1">
        <v>0.100175265264</v>
      </c>
    </row>
    <row r="9688" ht="15.75" customHeight="1">
      <c r="A9688" s="1" t="str">
        <f t="shared" si="826"/>
        <v>NF1</v>
      </c>
      <c r="B9688" s="1" t="s">
        <v>39</v>
      </c>
      <c r="C9688" s="1">
        <v>2.9422025E7</v>
      </c>
      <c r="D9688" s="1" t="s">
        <v>14</v>
      </c>
      <c r="E9688" s="1">
        <v>22.0</v>
      </c>
      <c r="F9688" s="1" t="s">
        <v>9698</v>
      </c>
      <c r="G9688" s="1">
        <v>0.0556762534152</v>
      </c>
    </row>
    <row r="9689" ht="15.75" customHeight="1">
      <c r="A9689" s="1" t="str">
        <f t="shared" si="826"/>
        <v>NF1</v>
      </c>
      <c r="B9689" s="1" t="s">
        <v>39</v>
      </c>
      <c r="C9689" s="1">
        <v>2.9422042E7</v>
      </c>
      <c r="D9689" s="1" t="s">
        <v>14</v>
      </c>
      <c r="E9689" s="1">
        <v>24.0</v>
      </c>
      <c r="F9689" s="1" t="s">
        <v>9699</v>
      </c>
      <c r="G9689" s="1">
        <v>0.439070648279</v>
      </c>
    </row>
    <row r="9690" ht="15.75" customHeight="1">
      <c r="A9690" s="1" t="str">
        <f t="shared" si="826"/>
        <v>NF1</v>
      </c>
      <c r="B9690" s="1" t="s">
        <v>39</v>
      </c>
      <c r="C9690" s="1">
        <v>2.9422058E7</v>
      </c>
      <c r="D9690" s="1" t="s">
        <v>14</v>
      </c>
      <c r="E9690" s="1">
        <v>24.0</v>
      </c>
      <c r="F9690" s="1" t="s">
        <v>9700</v>
      </c>
      <c r="G9690" s="1">
        <v>0.141010627362</v>
      </c>
    </row>
    <row r="9691" ht="15.75" customHeight="1">
      <c r="A9691" s="1" t="str">
        <f t="shared" si="826"/>
        <v>NF1</v>
      </c>
      <c r="B9691" s="1" t="s">
        <v>39</v>
      </c>
      <c r="C9691" s="1">
        <v>2.9422005E7</v>
      </c>
      <c r="D9691" s="1" t="s">
        <v>14</v>
      </c>
      <c r="E9691" s="1">
        <v>24.0</v>
      </c>
      <c r="F9691" s="1" t="s">
        <v>9701</v>
      </c>
      <c r="G9691" s="1">
        <v>0.162318121029</v>
      </c>
    </row>
    <row r="9692" ht="15.75" customHeight="1">
      <c r="A9692" s="1" t="str">
        <f t="shared" ref="A9692:A9701" si="827">"NFE2L1"</f>
        <v>NFE2L1</v>
      </c>
      <c r="B9692" s="1" t="s">
        <v>39</v>
      </c>
      <c r="C9692" s="1">
        <v>4.6125808E7</v>
      </c>
      <c r="D9692" s="1" t="s">
        <v>14</v>
      </c>
      <c r="E9692" s="1">
        <v>24.0</v>
      </c>
      <c r="F9692" s="1" t="s">
        <v>9702</v>
      </c>
      <c r="G9692" s="1">
        <v>1.78821702651</v>
      </c>
    </row>
    <row r="9693" ht="15.75" customHeight="1">
      <c r="A9693" s="1" t="str">
        <f t="shared" si="827"/>
        <v>NFE2L1</v>
      </c>
      <c r="B9693" s="1" t="s">
        <v>39</v>
      </c>
      <c r="C9693" s="1">
        <v>4.6125785E7</v>
      </c>
      <c r="D9693" s="1" t="s">
        <v>14</v>
      </c>
      <c r="E9693" s="1">
        <v>24.0</v>
      </c>
      <c r="F9693" s="1" t="s">
        <v>9703</v>
      </c>
      <c r="G9693" s="1">
        <v>0.0371755740713</v>
      </c>
    </row>
    <row r="9694" ht="15.75" customHeight="1">
      <c r="A9694" s="1" t="str">
        <f t="shared" si="827"/>
        <v>NFE2L1</v>
      </c>
      <c r="B9694" s="1" t="s">
        <v>39</v>
      </c>
      <c r="C9694" s="1">
        <v>4.6125756E7</v>
      </c>
      <c r="D9694" s="1" t="s">
        <v>14</v>
      </c>
      <c r="E9694" s="1">
        <v>24.0</v>
      </c>
      <c r="F9694" s="1" t="s">
        <v>9704</v>
      </c>
      <c r="G9694" s="1">
        <v>1.00270642136</v>
      </c>
    </row>
    <row r="9695" ht="15.75" customHeight="1">
      <c r="A9695" s="1" t="str">
        <f t="shared" si="827"/>
        <v>NFE2L1</v>
      </c>
      <c r="B9695" s="1" t="s">
        <v>39</v>
      </c>
      <c r="C9695" s="1">
        <v>4.612575E7</v>
      </c>
      <c r="D9695" s="1" t="s">
        <v>14</v>
      </c>
      <c r="E9695" s="1">
        <v>23.0</v>
      </c>
      <c r="F9695" s="1" t="s">
        <v>9705</v>
      </c>
      <c r="G9695" s="1">
        <v>0.156471948032</v>
      </c>
    </row>
    <row r="9696" ht="15.75" customHeight="1">
      <c r="A9696" s="1" t="str">
        <f t="shared" si="827"/>
        <v>NFE2L1</v>
      </c>
      <c r="B9696" s="1" t="s">
        <v>39</v>
      </c>
      <c r="C9696" s="1">
        <v>4.6125697E7</v>
      </c>
      <c r="D9696" s="1" t="s">
        <v>14</v>
      </c>
      <c r="E9696" s="1">
        <v>22.0</v>
      </c>
      <c r="F9696" s="1" t="s">
        <v>9706</v>
      </c>
      <c r="G9696" s="1">
        <v>0.201697259059</v>
      </c>
    </row>
    <row r="9697" ht="15.75" customHeight="1">
      <c r="A9697" s="1" t="str">
        <f t="shared" si="827"/>
        <v>NFE2L1</v>
      </c>
      <c r="B9697" s="1" t="s">
        <v>39</v>
      </c>
      <c r="C9697" s="1">
        <v>4.6125688E7</v>
      </c>
      <c r="D9697" s="1" t="s">
        <v>8</v>
      </c>
      <c r="E9697" s="1">
        <v>24.0</v>
      </c>
      <c r="F9697" s="1" t="s">
        <v>9707</v>
      </c>
      <c r="G9697" s="1">
        <v>0.0837122487804</v>
      </c>
    </row>
    <row r="9698" ht="15.75" customHeight="1">
      <c r="A9698" s="1" t="str">
        <f t="shared" si="827"/>
        <v>NFE2L1</v>
      </c>
      <c r="B9698" s="1" t="s">
        <v>39</v>
      </c>
      <c r="C9698" s="1">
        <v>4.6125958E7</v>
      </c>
      <c r="D9698" s="1" t="s">
        <v>14</v>
      </c>
      <c r="E9698" s="1">
        <v>24.0</v>
      </c>
      <c r="F9698" s="1" t="s">
        <v>9708</v>
      </c>
      <c r="G9698" s="1">
        <v>0.0401957929926</v>
      </c>
    </row>
    <row r="9699" ht="15.75" customHeight="1">
      <c r="A9699" s="1" t="str">
        <f t="shared" si="827"/>
        <v>NFE2L1</v>
      </c>
      <c r="B9699" s="1" t="s">
        <v>39</v>
      </c>
      <c r="C9699" s="1">
        <v>4.6125986E7</v>
      </c>
      <c r="D9699" s="1" t="s">
        <v>14</v>
      </c>
      <c r="E9699" s="1">
        <v>24.0</v>
      </c>
      <c r="F9699" s="1" t="s">
        <v>9709</v>
      </c>
      <c r="G9699" s="1">
        <v>0.20907655213</v>
      </c>
    </row>
    <row r="9700" ht="15.75" customHeight="1">
      <c r="A9700" s="1" t="str">
        <f t="shared" si="827"/>
        <v>NFE2L1</v>
      </c>
      <c r="B9700" s="1" t="s">
        <v>39</v>
      </c>
      <c r="C9700" s="1">
        <v>4.6126009E7</v>
      </c>
      <c r="D9700" s="1" t="s">
        <v>14</v>
      </c>
      <c r="E9700" s="1">
        <v>24.0</v>
      </c>
      <c r="F9700" s="1" t="s">
        <v>9710</v>
      </c>
      <c r="G9700" s="1">
        <v>0.100655700972</v>
      </c>
    </row>
    <row r="9701" ht="15.75" customHeight="1">
      <c r="A9701" s="1" t="str">
        <f t="shared" si="827"/>
        <v>NFE2L1</v>
      </c>
      <c r="B9701" s="1" t="s">
        <v>39</v>
      </c>
      <c r="C9701" s="1">
        <v>4.6125891E7</v>
      </c>
      <c r="D9701" s="1" t="s">
        <v>14</v>
      </c>
      <c r="E9701" s="1">
        <v>24.0</v>
      </c>
      <c r="F9701" s="1" t="s">
        <v>9711</v>
      </c>
      <c r="G9701" s="1">
        <v>0.139911064734</v>
      </c>
    </row>
    <row r="9702" ht="15.75" customHeight="1">
      <c r="A9702" s="1" t="str">
        <f t="shared" ref="A9702:A9711" si="828">"NFU1"</f>
        <v>NFU1</v>
      </c>
      <c r="B9702" s="1" t="s">
        <v>256</v>
      </c>
      <c r="C9702" s="1">
        <v>6.9664547E7</v>
      </c>
      <c r="D9702" s="1" t="s">
        <v>8</v>
      </c>
      <c r="E9702" s="1">
        <v>23.0</v>
      </c>
      <c r="F9702" s="1" t="s">
        <v>9712</v>
      </c>
      <c r="G9702" s="1">
        <v>1.17987717674</v>
      </c>
    </row>
    <row r="9703" ht="15.75" customHeight="1">
      <c r="A9703" s="1" t="str">
        <f t="shared" si="828"/>
        <v>NFU1</v>
      </c>
      <c r="B9703" s="1" t="s">
        <v>256</v>
      </c>
      <c r="C9703" s="1">
        <v>6.9664579E7</v>
      </c>
      <c r="D9703" s="1" t="s">
        <v>8</v>
      </c>
      <c r="E9703" s="1">
        <v>23.0</v>
      </c>
      <c r="F9703" s="1" t="s">
        <v>9713</v>
      </c>
      <c r="G9703" s="1">
        <v>0.854196452118</v>
      </c>
    </row>
    <row r="9704" ht="15.75" customHeight="1">
      <c r="A9704" s="1" t="str">
        <f t="shared" si="828"/>
        <v>NFU1</v>
      </c>
      <c r="B9704" s="1" t="s">
        <v>256</v>
      </c>
      <c r="C9704" s="1">
        <v>6.9664568E7</v>
      </c>
      <c r="D9704" s="1" t="s">
        <v>8</v>
      </c>
      <c r="E9704" s="1">
        <v>24.0</v>
      </c>
      <c r="F9704" s="1" t="s">
        <v>9714</v>
      </c>
      <c r="G9704" s="1">
        <v>0.965926371141</v>
      </c>
    </row>
    <row r="9705" ht="15.75" customHeight="1">
      <c r="A9705" s="1" t="str">
        <f t="shared" si="828"/>
        <v>NFU1</v>
      </c>
      <c r="B9705" s="1" t="s">
        <v>256</v>
      </c>
      <c r="C9705" s="1">
        <v>6.9664504E7</v>
      </c>
      <c r="D9705" s="1" t="s">
        <v>8</v>
      </c>
      <c r="E9705" s="1">
        <v>24.0</v>
      </c>
      <c r="F9705" s="1" t="s">
        <v>9715</v>
      </c>
      <c r="G9705" s="1">
        <v>-0.029165235001</v>
      </c>
    </row>
    <row r="9706" ht="15.75" customHeight="1">
      <c r="A9706" s="1" t="str">
        <f t="shared" si="828"/>
        <v>NFU1</v>
      </c>
      <c r="B9706" s="1" t="s">
        <v>256</v>
      </c>
      <c r="C9706" s="1">
        <v>6.9664634E7</v>
      </c>
      <c r="D9706" s="1" t="s">
        <v>14</v>
      </c>
      <c r="E9706" s="1">
        <v>24.0</v>
      </c>
      <c r="F9706" s="1" t="s">
        <v>9716</v>
      </c>
      <c r="G9706" s="1">
        <v>0.454998290524</v>
      </c>
    </row>
    <row r="9707" ht="15.75" customHeight="1">
      <c r="A9707" s="1" t="str">
        <f t="shared" si="828"/>
        <v>NFU1</v>
      </c>
      <c r="B9707" s="1" t="s">
        <v>256</v>
      </c>
      <c r="C9707" s="1">
        <v>6.9664462E7</v>
      </c>
      <c r="D9707" s="1" t="s">
        <v>8</v>
      </c>
      <c r="E9707" s="1">
        <v>24.0</v>
      </c>
      <c r="F9707" s="1" t="s">
        <v>9717</v>
      </c>
      <c r="G9707" s="1">
        <v>0.556909160644</v>
      </c>
    </row>
    <row r="9708" ht="15.75" customHeight="1">
      <c r="A9708" s="1" t="str">
        <f t="shared" si="828"/>
        <v>NFU1</v>
      </c>
      <c r="B9708" s="1" t="s">
        <v>256</v>
      </c>
      <c r="C9708" s="1">
        <v>6.9664615E7</v>
      </c>
      <c r="D9708" s="1" t="s">
        <v>14</v>
      </c>
      <c r="E9708" s="1">
        <v>22.0</v>
      </c>
      <c r="F9708" s="1" t="s">
        <v>9718</v>
      </c>
      <c r="G9708" s="1">
        <v>-0.0409039624372</v>
      </c>
    </row>
    <row r="9709" ht="15.75" customHeight="1">
      <c r="A9709" s="1" t="str">
        <f t="shared" si="828"/>
        <v>NFU1</v>
      </c>
      <c r="B9709" s="1" t="s">
        <v>256</v>
      </c>
      <c r="C9709" s="1">
        <v>6.9664563E7</v>
      </c>
      <c r="D9709" s="1" t="s">
        <v>14</v>
      </c>
      <c r="E9709" s="1">
        <v>24.0</v>
      </c>
      <c r="F9709" s="1" t="s">
        <v>9719</v>
      </c>
      <c r="G9709" s="1">
        <v>0.0628855824646</v>
      </c>
    </row>
    <row r="9710" ht="15.75" customHeight="1">
      <c r="A9710" s="1" t="str">
        <f t="shared" si="828"/>
        <v>NFU1</v>
      </c>
      <c r="B9710" s="1" t="s">
        <v>256</v>
      </c>
      <c r="C9710" s="1">
        <v>6.9664491E7</v>
      </c>
      <c r="D9710" s="1" t="s">
        <v>8</v>
      </c>
      <c r="E9710" s="1">
        <v>24.0</v>
      </c>
      <c r="F9710" s="1" t="s">
        <v>9720</v>
      </c>
      <c r="G9710" s="1">
        <v>0.514571477119</v>
      </c>
    </row>
    <row r="9711" ht="15.75" customHeight="1">
      <c r="A9711" s="1" t="str">
        <f t="shared" si="828"/>
        <v>NFU1</v>
      </c>
      <c r="B9711" s="1" t="s">
        <v>256</v>
      </c>
      <c r="C9711" s="1">
        <v>6.9664507E7</v>
      </c>
      <c r="D9711" s="1" t="s">
        <v>14</v>
      </c>
      <c r="E9711" s="1">
        <v>25.0</v>
      </c>
      <c r="F9711" s="1" t="s">
        <v>9721</v>
      </c>
      <c r="G9711" s="1">
        <v>0.241746615689</v>
      </c>
    </row>
    <row r="9712" ht="15.75" customHeight="1">
      <c r="A9712" s="1" t="str">
        <f t="shared" ref="A9712:A9728" si="829">"NFYC"</f>
        <v>NFYC</v>
      </c>
      <c r="B9712" s="1" t="s">
        <v>108</v>
      </c>
      <c r="C9712" s="1">
        <v>4.1157431E7</v>
      </c>
      <c r="D9712" s="1" t="s">
        <v>8</v>
      </c>
      <c r="E9712" s="1">
        <v>23.0</v>
      </c>
      <c r="F9712" s="1" t="s">
        <v>9722</v>
      </c>
      <c r="G9712" s="1">
        <v>0.370798840175</v>
      </c>
    </row>
    <row r="9713" ht="15.75" customHeight="1">
      <c r="A9713" s="1" t="str">
        <f t="shared" si="829"/>
        <v>NFYC</v>
      </c>
      <c r="B9713" s="1" t="s">
        <v>108</v>
      </c>
      <c r="C9713" s="1">
        <v>4.1157671E7</v>
      </c>
      <c r="D9713" s="1" t="s">
        <v>8</v>
      </c>
      <c r="E9713" s="1">
        <v>24.0</v>
      </c>
      <c r="F9713" s="1" t="s">
        <v>9723</v>
      </c>
      <c r="G9713" s="1">
        <v>0.559430345543</v>
      </c>
    </row>
    <row r="9714" ht="15.75" customHeight="1">
      <c r="A9714" s="1" t="str">
        <f t="shared" si="829"/>
        <v>NFYC</v>
      </c>
      <c r="B9714" s="1" t="s">
        <v>108</v>
      </c>
      <c r="C9714" s="1">
        <v>4.1157677E7</v>
      </c>
      <c r="D9714" s="1" t="s">
        <v>8</v>
      </c>
      <c r="E9714" s="1">
        <v>24.0</v>
      </c>
      <c r="F9714" s="1" t="s">
        <v>9724</v>
      </c>
      <c r="G9714" s="1">
        <v>0.652024362108</v>
      </c>
    </row>
    <row r="9715" ht="15.75" customHeight="1">
      <c r="A9715" s="1" t="str">
        <f t="shared" si="829"/>
        <v>NFYC</v>
      </c>
      <c r="B9715" s="1" t="s">
        <v>108</v>
      </c>
      <c r="C9715" s="1">
        <v>4.1157588E7</v>
      </c>
      <c r="D9715" s="1" t="s">
        <v>14</v>
      </c>
      <c r="E9715" s="1">
        <v>24.0</v>
      </c>
      <c r="F9715" s="1" t="s">
        <v>9725</v>
      </c>
      <c r="G9715" s="1">
        <v>-0.160562762441</v>
      </c>
    </row>
    <row r="9716" ht="15.75" customHeight="1">
      <c r="A9716" s="1" t="str">
        <f t="shared" si="829"/>
        <v>NFYC</v>
      </c>
      <c r="B9716" s="1" t="s">
        <v>108</v>
      </c>
      <c r="C9716" s="1">
        <v>4.1157666E7</v>
      </c>
      <c r="D9716" s="1" t="s">
        <v>8</v>
      </c>
      <c r="E9716" s="1">
        <v>24.0</v>
      </c>
      <c r="F9716" s="1" t="s">
        <v>9726</v>
      </c>
      <c r="G9716" s="1">
        <v>0.37759926107</v>
      </c>
    </row>
    <row r="9717" ht="15.75" customHeight="1">
      <c r="A9717" s="1" t="str">
        <f t="shared" si="829"/>
        <v>NFYC</v>
      </c>
      <c r="B9717" s="1" t="s">
        <v>108</v>
      </c>
      <c r="C9717" s="1">
        <v>4.1157431E7</v>
      </c>
      <c r="D9717" s="1" t="s">
        <v>8</v>
      </c>
      <c r="E9717" s="1">
        <v>22.0</v>
      </c>
      <c r="F9717" s="1" t="s">
        <v>9727</v>
      </c>
      <c r="G9717" s="1">
        <v>0.611200733028</v>
      </c>
    </row>
    <row r="9718" ht="15.75" customHeight="1">
      <c r="A9718" s="1" t="str">
        <f t="shared" si="829"/>
        <v>NFYC</v>
      </c>
      <c r="B9718" s="1" t="s">
        <v>108</v>
      </c>
      <c r="C9718" s="1">
        <v>4.1157424E7</v>
      </c>
      <c r="D9718" s="1" t="s">
        <v>8</v>
      </c>
      <c r="E9718" s="1">
        <v>24.0</v>
      </c>
      <c r="F9718" s="1" t="s">
        <v>9728</v>
      </c>
      <c r="G9718" s="1">
        <v>1.01963832317</v>
      </c>
    </row>
    <row r="9719" ht="15.75" customHeight="1">
      <c r="A9719" s="1" t="str">
        <f t="shared" si="829"/>
        <v>NFYC</v>
      </c>
      <c r="B9719" s="1" t="s">
        <v>108</v>
      </c>
      <c r="C9719" s="1">
        <v>4.1157406E7</v>
      </c>
      <c r="D9719" s="1" t="s">
        <v>8</v>
      </c>
      <c r="E9719" s="1">
        <v>24.0</v>
      </c>
      <c r="F9719" s="1" t="s">
        <v>9729</v>
      </c>
      <c r="G9719" s="1">
        <v>0.468219794299</v>
      </c>
    </row>
    <row r="9720" ht="15.75" customHeight="1">
      <c r="A9720" s="1" t="str">
        <f t="shared" si="829"/>
        <v>NFYC</v>
      </c>
      <c r="B9720" s="1" t="s">
        <v>108</v>
      </c>
      <c r="C9720" s="1">
        <v>4.1157388E7</v>
      </c>
      <c r="D9720" s="1" t="s">
        <v>8</v>
      </c>
      <c r="E9720" s="1">
        <v>24.0</v>
      </c>
      <c r="F9720" s="1" t="s">
        <v>9730</v>
      </c>
      <c r="G9720" s="1">
        <v>0.248171777699</v>
      </c>
    </row>
    <row r="9721" ht="15.75" customHeight="1">
      <c r="A9721" s="1" t="str">
        <f t="shared" si="829"/>
        <v>NFYC</v>
      </c>
      <c r="B9721" s="1" t="s">
        <v>108</v>
      </c>
      <c r="C9721" s="1">
        <v>4.1157408E7</v>
      </c>
      <c r="D9721" s="1" t="s">
        <v>8</v>
      </c>
      <c r="E9721" s="1">
        <v>24.0</v>
      </c>
      <c r="F9721" s="1" t="s">
        <v>9731</v>
      </c>
      <c r="G9721" s="1">
        <v>0.129359691127</v>
      </c>
    </row>
    <row r="9722" ht="15.75" customHeight="1">
      <c r="A9722" s="1" t="str">
        <f t="shared" si="829"/>
        <v>NFYC</v>
      </c>
      <c r="B9722" s="1" t="s">
        <v>108</v>
      </c>
      <c r="C9722" s="1">
        <v>4.1157503E7</v>
      </c>
      <c r="D9722" s="1" t="s">
        <v>14</v>
      </c>
      <c r="E9722" s="1">
        <v>23.0</v>
      </c>
      <c r="F9722" s="1" t="s">
        <v>9732</v>
      </c>
      <c r="G9722" s="1">
        <v>0.529718937349</v>
      </c>
    </row>
    <row r="9723" ht="15.75" customHeight="1">
      <c r="A9723" s="1" t="str">
        <f t="shared" si="829"/>
        <v>NFYC</v>
      </c>
      <c r="B9723" s="1" t="s">
        <v>108</v>
      </c>
      <c r="C9723" s="1">
        <v>4.1157571E7</v>
      </c>
      <c r="D9723" s="1" t="s">
        <v>14</v>
      </c>
      <c r="E9723" s="1">
        <v>23.0</v>
      </c>
      <c r="F9723" s="1" t="s">
        <v>9733</v>
      </c>
      <c r="G9723" s="1">
        <v>0.330638518108</v>
      </c>
    </row>
    <row r="9724" ht="15.75" customHeight="1">
      <c r="A9724" s="1" t="str">
        <f t="shared" si="829"/>
        <v>NFYC</v>
      </c>
      <c r="B9724" s="1" t="s">
        <v>108</v>
      </c>
      <c r="C9724" s="1">
        <v>4.1157593E7</v>
      </c>
      <c r="D9724" s="1" t="s">
        <v>14</v>
      </c>
      <c r="E9724" s="1">
        <v>24.0</v>
      </c>
      <c r="F9724" s="1" t="s">
        <v>9734</v>
      </c>
      <c r="G9724" s="1">
        <v>-0.0593977047191</v>
      </c>
    </row>
    <row r="9725" ht="15.75" customHeight="1">
      <c r="A9725" s="1" t="str">
        <f t="shared" si="829"/>
        <v>NFYC</v>
      </c>
      <c r="B9725" s="1" t="s">
        <v>108</v>
      </c>
      <c r="C9725" s="1">
        <v>4.1157502E7</v>
      </c>
      <c r="D9725" s="1" t="s">
        <v>14</v>
      </c>
      <c r="E9725" s="1">
        <v>22.0</v>
      </c>
      <c r="F9725" s="1" t="s">
        <v>9735</v>
      </c>
      <c r="G9725" s="1">
        <v>0.579382885994</v>
      </c>
    </row>
    <row r="9726" ht="15.75" customHeight="1">
      <c r="A9726" s="1" t="str">
        <f t="shared" si="829"/>
        <v>NFYC</v>
      </c>
      <c r="B9726" s="1" t="s">
        <v>108</v>
      </c>
      <c r="C9726" s="1">
        <v>4.115767E7</v>
      </c>
      <c r="D9726" s="1" t="s">
        <v>8</v>
      </c>
      <c r="E9726" s="1">
        <v>24.0</v>
      </c>
      <c r="F9726" s="1" t="s">
        <v>9736</v>
      </c>
      <c r="G9726" s="1">
        <v>0.596317111268</v>
      </c>
    </row>
    <row r="9727" ht="15.75" customHeight="1">
      <c r="A9727" s="1" t="str">
        <f t="shared" si="829"/>
        <v>NFYC</v>
      </c>
      <c r="B9727" s="1" t="s">
        <v>108</v>
      </c>
      <c r="C9727" s="1">
        <v>4.1157619E7</v>
      </c>
      <c r="D9727" s="1" t="s">
        <v>8</v>
      </c>
      <c r="E9727" s="1">
        <v>23.0</v>
      </c>
      <c r="F9727" s="1" t="s">
        <v>9737</v>
      </c>
      <c r="G9727" s="1">
        <v>1.32833731472</v>
      </c>
    </row>
    <row r="9728" ht="15.75" customHeight="1">
      <c r="A9728" s="1" t="str">
        <f t="shared" si="829"/>
        <v>NFYC</v>
      </c>
      <c r="B9728" s="1" t="s">
        <v>108</v>
      </c>
      <c r="C9728" s="1">
        <v>4.1157489E7</v>
      </c>
      <c r="D9728" s="1" t="s">
        <v>8</v>
      </c>
      <c r="E9728" s="1">
        <v>24.0</v>
      </c>
      <c r="F9728" s="1" t="s">
        <v>9738</v>
      </c>
      <c r="G9728" s="1">
        <v>0.25280719532</v>
      </c>
    </row>
    <row r="9729" ht="15.75" customHeight="1">
      <c r="A9729" s="1" t="str">
        <f t="shared" ref="A9729:A9738" si="830">"NGDN"</f>
        <v>NGDN</v>
      </c>
      <c r="B9729" s="1" t="s">
        <v>135</v>
      </c>
      <c r="C9729" s="1">
        <v>2.3938909E7</v>
      </c>
      <c r="D9729" s="1" t="s">
        <v>14</v>
      </c>
      <c r="E9729" s="1">
        <v>22.0</v>
      </c>
      <c r="F9729" s="1" t="s">
        <v>9739</v>
      </c>
      <c r="G9729" s="1">
        <v>0.0650409703828</v>
      </c>
    </row>
    <row r="9730" ht="15.75" customHeight="1">
      <c r="A9730" s="1" t="str">
        <f t="shared" si="830"/>
        <v>NGDN</v>
      </c>
      <c r="B9730" s="1" t="s">
        <v>135</v>
      </c>
      <c r="C9730" s="1">
        <v>2.3939022E7</v>
      </c>
      <c r="D9730" s="1" t="s">
        <v>14</v>
      </c>
      <c r="E9730" s="1">
        <v>23.0</v>
      </c>
      <c r="F9730" s="1" t="s">
        <v>9740</v>
      </c>
      <c r="G9730" s="1">
        <v>-0.0291194068593</v>
      </c>
    </row>
    <row r="9731" ht="15.75" customHeight="1">
      <c r="A9731" s="1" t="str">
        <f t="shared" si="830"/>
        <v>NGDN</v>
      </c>
      <c r="B9731" s="1" t="s">
        <v>135</v>
      </c>
      <c r="C9731" s="1">
        <v>2.3939122E7</v>
      </c>
      <c r="D9731" s="1" t="s">
        <v>8</v>
      </c>
      <c r="E9731" s="1">
        <v>23.0</v>
      </c>
      <c r="F9731" s="1" t="s">
        <v>9741</v>
      </c>
      <c r="G9731" s="1">
        <v>1.67912154674</v>
      </c>
    </row>
    <row r="9732" ht="15.75" customHeight="1">
      <c r="A9732" s="1" t="str">
        <f t="shared" si="830"/>
        <v>NGDN</v>
      </c>
      <c r="B9732" s="1" t="s">
        <v>135</v>
      </c>
      <c r="C9732" s="1">
        <v>2.3938982E7</v>
      </c>
      <c r="D9732" s="1" t="s">
        <v>8</v>
      </c>
      <c r="E9732" s="1">
        <v>24.0</v>
      </c>
      <c r="F9732" s="1" t="s">
        <v>9742</v>
      </c>
      <c r="G9732" s="1">
        <v>-0.0124312606411</v>
      </c>
    </row>
    <row r="9733" ht="15.75" customHeight="1">
      <c r="A9733" s="1" t="str">
        <f t="shared" si="830"/>
        <v>NGDN</v>
      </c>
      <c r="B9733" s="1" t="s">
        <v>135</v>
      </c>
      <c r="C9733" s="1">
        <v>2.3938875E7</v>
      </c>
      <c r="D9733" s="1" t="s">
        <v>8</v>
      </c>
      <c r="E9733" s="1">
        <v>24.0</v>
      </c>
      <c r="F9733" s="1" t="s">
        <v>9743</v>
      </c>
      <c r="G9733" s="1">
        <v>0.0237198125888</v>
      </c>
    </row>
    <row r="9734" ht="15.75" customHeight="1">
      <c r="A9734" s="1" t="str">
        <f t="shared" si="830"/>
        <v>NGDN</v>
      </c>
      <c r="B9734" s="1" t="s">
        <v>135</v>
      </c>
      <c r="C9734" s="1">
        <v>2.3939051E7</v>
      </c>
      <c r="D9734" s="1" t="s">
        <v>14</v>
      </c>
      <c r="E9734" s="1">
        <v>24.0</v>
      </c>
      <c r="F9734" s="1" t="s">
        <v>9744</v>
      </c>
      <c r="G9734" s="1">
        <v>0.00266388727992</v>
      </c>
    </row>
    <row r="9735" ht="15.75" customHeight="1">
      <c r="A9735" s="1" t="str">
        <f t="shared" si="830"/>
        <v>NGDN</v>
      </c>
      <c r="B9735" s="1" t="s">
        <v>135</v>
      </c>
      <c r="C9735" s="1">
        <v>2.3939097E7</v>
      </c>
      <c r="D9735" s="1" t="s">
        <v>14</v>
      </c>
      <c r="E9735" s="1">
        <v>24.0</v>
      </c>
      <c r="F9735" s="1" t="s">
        <v>9745</v>
      </c>
      <c r="G9735" s="1">
        <v>1.03951880949</v>
      </c>
    </row>
    <row r="9736" ht="15.75" customHeight="1">
      <c r="A9736" s="1" t="str">
        <f t="shared" si="830"/>
        <v>NGDN</v>
      </c>
      <c r="B9736" s="1" t="s">
        <v>135</v>
      </c>
      <c r="C9736" s="1">
        <v>2.3939165E7</v>
      </c>
      <c r="D9736" s="1" t="s">
        <v>14</v>
      </c>
      <c r="E9736" s="1">
        <v>24.0</v>
      </c>
      <c r="F9736" s="1" t="s">
        <v>9746</v>
      </c>
      <c r="G9736" s="1">
        <v>0.273570482879</v>
      </c>
    </row>
    <row r="9737" ht="15.75" customHeight="1">
      <c r="A9737" s="1" t="str">
        <f t="shared" si="830"/>
        <v>NGDN</v>
      </c>
      <c r="B9737" s="1" t="s">
        <v>135</v>
      </c>
      <c r="C9737" s="1">
        <v>2.3938936E7</v>
      </c>
      <c r="D9737" s="1" t="s">
        <v>14</v>
      </c>
      <c r="E9737" s="1">
        <v>24.0</v>
      </c>
      <c r="F9737" s="1" t="s">
        <v>9747</v>
      </c>
      <c r="G9737" s="1">
        <v>-0.0368705118163</v>
      </c>
    </row>
    <row r="9738" ht="15.75" customHeight="1">
      <c r="A9738" s="1" t="str">
        <f t="shared" si="830"/>
        <v>NGDN</v>
      </c>
      <c r="B9738" s="1" t="s">
        <v>135</v>
      </c>
      <c r="C9738" s="1">
        <v>2.3939173E7</v>
      </c>
      <c r="D9738" s="1" t="s">
        <v>8</v>
      </c>
      <c r="E9738" s="1">
        <v>24.0</v>
      </c>
      <c r="F9738" s="1" t="s">
        <v>9748</v>
      </c>
      <c r="G9738" s="1">
        <v>0.281359643766</v>
      </c>
    </row>
    <row r="9739" ht="15.75" customHeight="1">
      <c r="A9739" s="1" t="str">
        <f t="shared" ref="A9739:A9748" si="831">"NGLY1"</f>
        <v>NGLY1</v>
      </c>
      <c r="B9739" s="1" t="s">
        <v>119</v>
      </c>
      <c r="C9739" s="1">
        <v>2.5824743E7</v>
      </c>
      <c r="D9739" s="1" t="s">
        <v>8</v>
      </c>
      <c r="E9739" s="1">
        <v>24.0</v>
      </c>
      <c r="F9739" s="1" t="s">
        <v>9749</v>
      </c>
      <c r="G9739" s="1">
        <v>-0.0117875338848</v>
      </c>
    </row>
    <row r="9740" ht="15.75" customHeight="1">
      <c r="A9740" s="1" t="str">
        <f t="shared" si="831"/>
        <v>NGLY1</v>
      </c>
      <c r="B9740" s="1" t="s">
        <v>119</v>
      </c>
      <c r="C9740" s="1">
        <v>2.5824808E7</v>
      </c>
      <c r="D9740" s="1" t="s">
        <v>14</v>
      </c>
      <c r="E9740" s="1">
        <v>24.0</v>
      </c>
      <c r="F9740" s="1" t="s">
        <v>9750</v>
      </c>
      <c r="G9740" s="1">
        <v>-0.0540105487654</v>
      </c>
    </row>
    <row r="9741" ht="15.75" customHeight="1">
      <c r="A9741" s="1" t="str">
        <f t="shared" si="831"/>
        <v>NGLY1</v>
      </c>
      <c r="B9741" s="1" t="s">
        <v>119</v>
      </c>
      <c r="C9741" s="1">
        <v>2.5824793E7</v>
      </c>
      <c r="D9741" s="1" t="s">
        <v>8</v>
      </c>
      <c r="E9741" s="1">
        <v>23.0</v>
      </c>
      <c r="F9741" s="1" t="s">
        <v>9751</v>
      </c>
      <c r="G9741" s="1">
        <v>-0.0542180772</v>
      </c>
    </row>
    <row r="9742" ht="15.75" customHeight="1">
      <c r="A9742" s="1" t="str">
        <f t="shared" si="831"/>
        <v>NGLY1</v>
      </c>
      <c r="B9742" s="1" t="s">
        <v>119</v>
      </c>
      <c r="C9742" s="1">
        <v>2.5824835E7</v>
      </c>
      <c r="D9742" s="1" t="s">
        <v>8</v>
      </c>
      <c r="E9742" s="1">
        <v>24.0</v>
      </c>
      <c r="F9742" s="1" t="s">
        <v>9752</v>
      </c>
      <c r="G9742" s="1">
        <v>0.199950334778</v>
      </c>
    </row>
    <row r="9743" ht="15.75" customHeight="1">
      <c r="A9743" s="1" t="str">
        <f t="shared" si="831"/>
        <v>NGLY1</v>
      </c>
      <c r="B9743" s="1" t="s">
        <v>119</v>
      </c>
      <c r="C9743" s="1">
        <v>2.5824849E7</v>
      </c>
      <c r="D9743" s="1" t="s">
        <v>8</v>
      </c>
      <c r="E9743" s="1">
        <v>24.0</v>
      </c>
      <c r="F9743" s="1" t="s">
        <v>9753</v>
      </c>
      <c r="G9743" s="1">
        <v>0.707018978514</v>
      </c>
    </row>
    <row r="9744" ht="15.75" customHeight="1">
      <c r="A9744" s="1" t="str">
        <f t="shared" si="831"/>
        <v>NGLY1</v>
      </c>
      <c r="B9744" s="1" t="s">
        <v>119</v>
      </c>
      <c r="C9744" s="1">
        <v>2.5824871E7</v>
      </c>
      <c r="D9744" s="1" t="s">
        <v>8</v>
      </c>
      <c r="E9744" s="1">
        <v>24.0</v>
      </c>
      <c r="F9744" s="1" t="s">
        <v>9754</v>
      </c>
      <c r="G9744" s="1">
        <v>0.628724865143</v>
      </c>
    </row>
    <row r="9745" ht="15.75" customHeight="1">
      <c r="A9745" s="1" t="str">
        <f t="shared" si="831"/>
        <v>NGLY1</v>
      </c>
      <c r="B9745" s="1" t="s">
        <v>119</v>
      </c>
      <c r="C9745" s="1">
        <v>2.5824877E7</v>
      </c>
      <c r="D9745" s="1" t="s">
        <v>8</v>
      </c>
      <c r="E9745" s="1">
        <v>24.0</v>
      </c>
      <c r="F9745" s="1" t="s">
        <v>9755</v>
      </c>
      <c r="G9745" s="1">
        <v>1.24128485628</v>
      </c>
    </row>
    <row r="9746" ht="15.75" customHeight="1">
      <c r="A9746" s="1" t="str">
        <f t="shared" si="831"/>
        <v>NGLY1</v>
      </c>
      <c r="B9746" s="1" t="s">
        <v>119</v>
      </c>
      <c r="C9746" s="1">
        <v>2.5824926E7</v>
      </c>
      <c r="D9746" s="1" t="s">
        <v>8</v>
      </c>
      <c r="E9746" s="1">
        <v>24.0</v>
      </c>
      <c r="F9746" s="1" t="s">
        <v>9756</v>
      </c>
      <c r="G9746" s="1">
        <v>1.05169616521</v>
      </c>
    </row>
    <row r="9747" ht="15.75" customHeight="1">
      <c r="A9747" s="1" t="str">
        <f t="shared" si="831"/>
        <v>NGLY1</v>
      </c>
      <c r="B9747" s="1" t="s">
        <v>119</v>
      </c>
      <c r="C9747" s="1">
        <v>2.5824844E7</v>
      </c>
      <c r="D9747" s="1" t="s">
        <v>8</v>
      </c>
      <c r="E9747" s="1">
        <v>25.0</v>
      </c>
      <c r="F9747" s="1" t="s">
        <v>9757</v>
      </c>
      <c r="G9747" s="1">
        <v>0.416484081004</v>
      </c>
    </row>
    <row r="9748" ht="15.75" customHeight="1">
      <c r="A9748" s="1" t="str">
        <f t="shared" si="831"/>
        <v>NGLY1</v>
      </c>
      <c r="B9748" s="1" t="s">
        <v>119</v>
      </c>
      <c r="C9748" s="1">
        <v>2.5824974E7</v>
      </c>
      <c r="D9748" s="1" t="s">
        <v>14</v>
      </c>
      <c r="E9748" s="1">
        <v>25.0</v>
      </c>
      <c r="F9748" s="1" t="s">
        <v>9758</v>
      </c>
      <c r="G9748" s="1">
        <v>0.169978645977</v>
      </c>
    </row>
    <row r="9749" ht="15.75" customHeight="1">
      <c r="A9749" s="1" t="str">
        <f t="shared" ref="A9749:A9758" si="832">"NHLRC2"</f>
        <v>NHLRC2</v>
      </c>
      <c r="B9749" s="1" t="s">
        <v>176</v>
      </c>
      <c r="C9749" s="1">
        <v>1.1561455E8</v>
      </c>
      <c r="D9749" s="1" t="s">
        <v>8</v>
      </c>
      <c r="E9749" s="1">
        <v>24.0</v>
      </c>
      <c r="F9749" s="1" t="s">
        <v>9759</v>
      </c>
      <c r="G9749" s="1">
        <v>0.268547427115</v>
      </c>
    </row>
    <row r="9750" ht="15.75" customHeight="1">
      <c r="A9750" s="1" t="str">
        <f t="shared" si="832"/>
        <v>NHLRC2</v>
      </c>
      <c r="B9750" s="1" t="s">
        <v>176</v>
      </c>
      <c r="C9750" s="1">
        <v>1.15614433E8</v>
      </c>
      <c r="D9750" s="1" t="s">
        <v>8</v>
      </c>
      <c r="E9750" s="1">
        <v>24.0</v>
      </c>
      <c r="F9750" s="1" t="s">
        <v>9760</v>
      </c>
      <c r="G9750" s="1">
        <v>1.1344983246</v>
      </c>
    </row>
    <row r="9751" ht="15.75" customHeight="1">
      <c r="A9751" s="1" t="str">
        <f t="shared" si="832"/>
        <v>NHLRC2</v>
      </c>
      <c r="B9751" s="1" t="s">
        <v>176</v>
      </c>
      <c r="C9751" s="1">
        <v>1.15614607E8</v>
      </c>
      <c r="D9751" s="1" t="s">
        <v>8</v>
      </c>
      <c r="E9751" s="1">
        <v>24.0</v>
      </c>
      <c r="F9751" s="1" t="s">
        <v>9761</v>
      </c>
      <c r="G9751" s="1">
        <v>1.10487647168</v>
      </c>
    </row>
    <row r="9752" ht="15.75" customHeight="1">
      <c r="A9752" s="1" t="str">
        <f t="shared" si="832"/>
        <v>NHLRC2</v>
      </c>
      <c r="B9752" s="1" t="s">
        <v>176</v>
      </c>
      <c r="C9752" s="1">
        <v>1.15614619E8</v>
      </c>
      <c r="D9752" s="1" t="s">
        <v>8</v>
      </c>
      <c r="E9752" s="1">
        <v>23.0</v>
      </c>
      <c r="F9752" s="1" t="s">
        <v>9762</v>
      </c>
      <c r="G9752" s="1">
        <v>0.24682951879</v>
      </c>
    </row>
    <row r="9753" ht="15.75" customHeight="1">
      <c r="A9753" s="1" t="str">
        <f t="shared" si="832"/>
        <v>NHLRC2</v>
      </c>
      <c r="B9753" s="1" t="s">
        <v>176</v>
      </c>
      <c r="C9753" s="1">
        <v>1.15614438E8</v>
      </c>
      <c r="D9753" s="1" t="s">
        <v>14</v>
      </c>
      <c r="E9753" s="1">
        <v>23.0</v>
      </c>
      <c r="F9753" s="1" t="s">
        <v>9763</v>
      </c>
      <c r="G9753" s="1">
        <v>0.443997544176</v>
      </c>
    </row>
    <row r="9754" ht="15.75" customHeight="1">
      <c r="A9754" s="1" t="str">
        <f t="shared" si="832"/>
        <v>NHLRC2</v>
      </c>
      <c r="B9754" s="1" t="s">
        <v>176</v>
      </c>
      <c r="C9754" s="1">
        <v>1.1561453E8</v>
      </c>
      <c r="D9754" s="1" t="s">
        <v>14</v>
      </c>
      <c r="E9754" s="1">
        <v>24.0</v>
      </c>
      <c r="F9754" s="1" t="s">
        <v>9764</v>
      </c>
      <c r="G9754" s="1">
        <v>-0.0486282942155</v>
      </c>
    </row>
    <row r="9755" ht="15.75" customHeight="1">
      <c r="A9755" s="1" t="str">
        <f t="shared" si="832"/>
        <v>NHLRC2</v>
      </c>
      <c r="B9755" s="1" t="s">
        <v>176</v>
      </c>
      <c r="C9755" s="1">
        <v>1.15614606E8</v>
      </c>
      <c r="D9755" s="1" t="s">
        <v>14</v>
      </c>
      <c r="E9755" s="1">
        <v>24.0</v>
      </c>
      <c r="F9755" s="1" t="s">
        <v>9765</v>
      </c>
      <c r="G9755" s="1">
        <v>0.76062520372</v>
      </c>
    </row>
    <row r="9756" ht="15.75" customHeight="1">
      <c r="A9756" s="1" t="str">
        <f t="shared" si="832"/>
        <v>NHLRC2</v>
      </c>
      <c r="B9756" s="1" t="s">
        <v>176</v>
      </c>
      <c r="C9756" s="1">
        <v>1.15614626E8</v>
      </c>
      <c r="D9756" s="1" t="s">
        <v>14</v>
      </c>
      <c r="E9756" s="1">
        <v>24.0</v>
      </c>
      <c r="F9756" s="1" t="s">
        <v>9766</v>
      </c>
      <c r="G9756" s="1">
        <v>0.734778776832</v>
      </c>
    </row>
    <row r="9757" ht="15.75" customHeight="1">
      <c r="A9757" s="1" t="str">
        <f t="shared" si="832"/>
        <v>NHLRC2</v>
      </c>
      <c r="B9757" s="1" t="s">
        <v>176</v>
      </c>
      <c r="C9757" s="1">
        <v>1.15614647E8</v>
      </c>
      <c r="D9757" s="1" t="s">
        <v>14</v>
      </c>
      <c r="E9757" s="1">
        <v>23.0</v>
      </c>
      <c r="F9757" s="1" t="s">
        <v>9767</v>
      </c>
      <c r="G9757" s="1">
        <v>0.165192029509</v>
      </c>
    </row>
    <row r="9758" ht="15.75" customHeight="1">
      <c r="A9758" s="1" t="str">
        <f t="shared" si="832"/>
        <v>NHLRC2</v>
      </c>
      <c r="B9758" s="1" t="s">
        <v>176</v>
      </c>
      <c r="C9758" s="1">
        <v>1.15614546E8</v>
      </c>
      <c r="D9758" s="1" t="s">
        <v>14</v>
      </c>
      <c r="E9758" s="1">
        <v>22.0</v>
      </c>
      <c r="F9758" s="1" t="s">
        <v>9768</v>
      </c>
      <c r="G9758" s="1">
        <v>0.0886604632759</v>
      </c>
    </row>
    <row r="9759" ht="15.75" customHeight="1">
      <c r="A9759" s="1" t="str">
        <f t="shared" ref="A9759:A9775" si="833">"NIFK"</f>
        <v>NIFK</v>
      </c>
      <c r="B9759" s="1" t="s">
        <v>256</v>
      </c>
      <c r="C9759" s="1">
        <v>1.22494427E8</v>
      </c>
      <c r="D9759" s="1" t="s">
        <v>8</v>
      </c>
      <c r="E9759" s="1">
        <v>24.0</v>
      </c>
      <c r="F9759" s="1" t="s">
        <v>9769</v>
      </c>
      <c r="G9759" s="1">
        <v>0.0234537448218</v>
      </c>
    </row>
    <row r="9760" ht="15.75" customHeight="1">
      <c r="A9760" s="1" t="str">
        <f t="shared" si="833"/>
        <v>NIFK</v>
      </c>
      <c r="B9760" s="1" t="s">
        <v>256</v>
      </c>
      <c r="C9760" s="1">
        <v>1.22494542E8</v>
      </c>
      <c r="D9760" s="1" t="s">
        <v>14</v>
      </c>
      <c r="E9760" s="1">
        <v>24.0</v>
      </c>
      <c r="F9760" s="1" t="s">
        <v>8243</v>
      </c>
      <c r="G9760" s="1">
        <v>0.0344586760474</v>
      </c>
    </row>
    <row r="9761" ht="15.75" customHeight="1">
      <c r="A9761" s="1" t="str">
        <f t="shared" si="833"/>
        <v>NIFK</v>
      </c>
      <c r="B9761" s="1" t="s">
        <v>256</v>
      </c>
      <c r="C9761" s="1">
        <v>1.22494532E8</v>
      </c>
      <c r="D9761" s="1" t="s">
        <v>14</v>
      </c>
      <c r="E9761" s="1">
        <v>22.0</v>
      </c>
      <c r="F9761" s="1" t="s">
        <v>8244</v>
      </c>
      <c r="G9761" s="1">
        <v>0.0223873225093</v>
      </c>
    </row>
    <row r="9762" ht="15.75" customHeight="1">
      <c r="A9762" s="1" t="str">
        <f t="shared" si="833"/>
        <v>NIFK</v>
      </c>
      <c r="B9762" s="1" t="s">
        <v>256</v>
      </c>
      <c r="C9762" s="1">
        <v>1.22494239E8</v>
      </c>
      <c r="D9762" s="1" t="s">
        <v>14</v>
      </c>
      <c r="E9762" s="1">
        <v>24.0</v>
      </c>
      <c r="F9762" s="1" t="s">
        <v>8246</v>
      </c>
      <c r="G9762" s="1">
        <v>0.772832811726</v>
      </c>
    </row>
    <row r="9763" ht="15.75" customHeight="1">
      <c r="A9763" s="1" t="str">
        <f t="shared" si="833"/>
        <v>NIFK</v>
      </c>
      <c r="B9763" s="1" t="s">
        <v>256</v>
      </c>
      <c r="C9763" s="1">
        <v>1.22494224E8</v>
      </c>
      <c r="D9763" s="1" t="s">
        <v>14</v>
      </c>
      <c r="E9763" s="1">
        <v>23.0</v>
      </c>
      <c r="F9763" s="1" t="s">
        <v>9770</v>
      </c>
      <c r="G9763" s="1">
        <v>0.331184536661</v>
      </c>
    </row>
    <row r="9764" ht="15.75" customHeight="1">
      <c r="A9764" s="1" t="str">
        <f t="shared" si="833"/>
        <v>NIFK</v>
      </c>
      <c r="B9764" s="1" t="s">
        <v>256</v>
      </c>
      <c r="C9764" s="1">
        <v>1.22494437E8</v>
      </c>
      <c r="D9764" s="1" t="s">
        <v>8</v>
      </c>
      <c r="E9764" s="1">
        <v>23.0</v>
      </c>
      <c r="F9764" s="1" t="s">
        <v>9771</v>
      </c>
      <c r="G9764" s="1">
        <v>1.62061168548</v>
      </c>
    </row>
    <row r="9765" ht="15.75" customHeight="1">
      <c r="A9765" s="1" t="str">
        <f t="shared" si="833"/>
        <v>NIFK</v>
      </c>
      <c r="B9765" s="1" t="s">
        <v>256</v>
      </c>
      <c r="C9765" s="1">
        <v>1.2249432E8</v>
      </c>
      <c r="D9765" s="1" t="s">
        <v>8</v>
      </c>
      <c r="E9765" s="1">
        <v>23.0</v>
      </c>
      <c r="F9765" s="1" t="s">
        <v>9772</v>
      </c>
      <c r="G9765" s="1">
        <v>-0.00612348499805</v>
      </c>
    </row>
    <row r="9766" ht="15.75" customHeight="1">
      <c r="A9766" s="1" t="str">
        <f t="shared" si="833"/>
        <v>NIFK</v>
      </c>
      <c r="B9766" s="1" t="s">
        <v>256</v>
      </c>
      <c r="C9766" s="1">
        <v>1.22494265E8</v>
      </c>
      <c r="D9766" s="1" t="s">
        <v>8</v>
      </c>
      <c r="E9766" s="1">
        <v>24.0</v>
      </c>
      <c r="F9766" s="1" t="s">
        <v>9773</v>
      </c>
      <c r="G9766" s="1">
        <v>0.0011710603232</v>
      </c>
    </row>
    <row r="9767" ht="15.75" customHeight="1">
      <c r="A9767" s="1" t="str">
        <f t="shared" si="833"/>
        <v>NIFK</v>
      </c>
      <c r="B9767" s="1" t="s">
        <v>256</v>
      </c>
      <c r="C9767" s="1">
        <v>1.22494257E8</v>
      </c>
      <c r="D9767" s="1" t="s">
        <v>8</v>
      </c>
      <c r="E9767" s="1">
        <v>23.0</v>
      </c>
      <c r="F9767" s="1" t="s">
        <v>8242</v>
      </c>
      <c r="G9767" s="1">
        <v>0.240277437025</v>
      </c>
    </row>
    <row r="9768" ht="15.75" customHeight="1">
      <c r="A9768" s="1" t="str">
        <f t="shared" si="833"/>
        <v>NIFK</v>
      </c>
      <c r="B9768" s="1" t="s">
        <v>256</v>
      </c>
      <c r="C9768" s="1">
        <v>1.22494235E8</v>
      </c>
      <c r="D9768" s="1" t="s">
        <v>8</v>
      </c>
      <c r="E9768" s="1">
        <v>24.0</v>
      </c>
      <c r="F9768" s="1" t="s">
        <v>9774</v>
      </c>
      <c r="G9768" s="1">
        <v>-0.0111907431412</v>
      </c>
    </row>
    <row r="9769" ht="15.75" customHeight="1">
      <c r="A9769" s="1" t="str">
        <f t="shared" si="833"/>
        <v>NIFK</v>
      </c>
      <c r="B9769" s="1" t="s">
        <v>256</v>
      </c>
      <c r="C9769" s="1">
        <v>1.22494486E8</v>
      </c>
      <c r="D9769" s="1" t="s">
        <v>8</v>
      </c>
      <c r="E9769" s="1">
        <v>24.0</v>
      </c>
      <c r="F9769" s="1" t="s">
        <v>8248</v>
      </c>
      <c r="G9769" s="1">
        <v>0.0234297615133</v>
      </c>
    </row>
    <row r="9770" ht="15.75" customHeight="1">
      <c r="A9770" s="1" t="str">
        <f t="shared" si="833"/>
        <v>NIFK</v>
      </c>
      <c r="B9770" s="1" t="s">
        <v>256</v>
      </c>
      <c r="C9770" s="1">
        <v>1.22494273E8</v>
      </c>
      <c r="D9770" s="1" t="s">
        <v>8</v>
      </c>
      <c r="E9770" s="1">
        <v>23.0</v>
      </c>
      <c r="F9770" s="1" t="s">
        <v>9775</v>
      </c>
      <c r="G9770" s="1">
        <v>0.144355320083</v>
      </c>
    </row>
    <row r="9771" ht="15.75" customHeight="1">
      <c r="A9771" s="1" t="str">
        <f t="shared" si="833"/>
        <v>NIFK</v>
      </c>
      <c r="B9771" s="1" t="s">
        <v>256</v>
      </c>
      <c r="C9771" s="1">
        <v>1.22494434E8</v>
      </c>
      <c r="D9771" s="1" t="s">
        <v>8</v>
      </c>
      <c r="E9771" s="1">
        <v>24.0</v>
      </c>
      <c r="F9771" s="1" t="s">
        <v>9776</v>
      </c>
      <c r="G9771" s="1">
        <v>0.606555502794</v>
      </c>
    </row>
    <row r="9772" ht="15.75" customHeight="1">
      <c r="A9772" s="1" t="str">
        <f t="shared" si="833"/>
        <v>NIFK</v>
      </c>
      <c r="B9772" s="1" t="s">
        <v>256</v>
      </c>
      <c r="C9772" s="1">
        <v>1.22494231E8</v>
      </c>
      <c r="D9772" s="1" t="s">
        <v>14</v>
      </c>
      <c r="E9772" s="1">
        <v>24.0</v>
      </c>
      <c r="F9772" s="1" t="s">
        <v>9777</v>
      </c>
      <c r="G9772" s="1">
        <v>0.328262344672</v>
      </c>
    </row>
    <row r="9773" ht="15.75" customHeight="1">
      <c r="A9773" s="1" t="str">
        <f t="shared" si="833"/>
        <v>NIFK</v>
      </c>
      <c r="B9773" s="1" t="s">
        <v>256</v>
      </c>
      <c r="C9773" s="1">
        <v>1.22494463E8</v>
      </c>
      <c r="D9773" s="1" t="s">
        <v>14</v>
      </c>
      <c r="E9773" s="1">
        <v>22.0</v>
      </c>
      <c r="F9773" s="1" t="s">
        <v>9778</v>
      </c>
      <c r="G9773" s="1">
        <v>-0.0135610381223</v>
      </c>
    </row>
    <row r="9774" ht="15.75" customHeight="1">
      <c r="A9774" s="1" t="str">
        <f t="shared" si="833"/>
        <v>NIFK</v>
      </c>
      <c r="B9774" s="1" t="s">
        <v>256</v>
      </c>
      <c r="C9774" s="1">
        <v>1.22494542E8</v>
      </c>
      <c r="D9774" s="1" t="s">
        <v>14</v>
      </c>
      <c r="E9774" s="1">
        <v>22.0</v>
      </c>
      <c r="F9774" s="1" t="s">
        <v>9779</v>
      </c>
      <c r="G9774" s="1">
        <v>0.0873339243296</v>
      </c>
    </row>
    <row r="9775" ht="15.75" customHeight="1">
      <c r="A9775" s="1" t="str">
        <f t="shared" si="833"/>
        <v>NIFK</v>
      </c>
      <c r="B9775" s="1" t="s">
        <v>256</v>
      </c>
      <c r="C9775" s="1">
        <v>1.22494234E8</v>
      </c>
      <c r="D9775" s="1" t="s">
        <v>8</v>
      </c>
      <c r="E9775" s="1">
        <v>24.0</v>
      </c>
      <c r="F9775" s="1" t="s">
        <v>9780</v>
      </c>
      <c r="G9775" s="1">
        <v>-3.87850990998E-4</v>
      </c>
    </row>
    <row r="9776" ht="15.75" customHeight="1">
      <c r="A9776" s="1" t="str">
        <f t="shared" ref="A9776:A9785" si="834">"NIP7"</f>
        <v>NIP7</v>
      </c>
      <c r="B9776" s="1" t="s">
        <v>7</v>
      </c>
      <c r="C9776" s="1">
        <v>6.9373622E7</v>
      </c>
      <c r="D9776" s="1" t="s">
        <v>14</v>
      </c>
      <c r="E9776" s="1">
        <v>23.0</v>
      </c>
      <c r="F9776" s="1" t="s">
        <v>9781</v>
      </c>
      <c r="G9776" s="1">
        <v>0.181728057036</v>
      </c>
    </row>
    <row r="9777" ht="15.75" customHeight="1">
      <c r="A9777" s="1" t="str">
        <f t="shared" si="834"/>
        <v>NIP7</v>
      </c>
      <c r="B9777" s="1" t="s">
        <v>7</v>
      </c>
      <c r="C9777" s="1">
        <v>6.9373434E7</v>
      </c>
      <c r="D9777" s="1" t="s">
        <v>14</v>
      </c>
      <c r="E9777" s="1">
        <v>24.0</v>
      </c>
      <c r="F9777" s="1" t="s">
        <v>9782</v>
      </c>
      <c r="G9777" s="1">
        <v>1.20295885926</v>
      </c>
    </row>
    <row r="9778" ht="15.75" customHeight="1">
      <c r="A9778" s="1" t="str">
        <f t="shared" si="834"/>
        <v>NIP7</v>
      </c>
      <c r="B9778" s="1" t="s">
        <v>7</v>
      </c>
      <c r="C9778" s="1">
        <v>6.9373377E7</v>
      </c>
      <c r="D9778" s="1" t="s">
        <v>14</v>
      </c>
      <c r="E9778" s="1">
        <v>23.0</v>
      </c>
      <c r="F9778" s="1" t="s">
        <v>9783</v>
      </c>
      <c r="G9778" s="1">
        <v>-0.0120803883128</v>
      </c>
    </row>
    <row r="9779" ht="15.75" customHeight="1">
      <c r="A9779" s="1" t="str">
        <f t="shared" si="834"/>
        <v>NIP7</v>
      </c>
      <c r="B9779" s="1" t="s">
        <v>7</v>
      </c>
      <c r="C9779" s="1">
        <v>6.9373477E7</v>
      </c>
      <c r="D9779" s="1" t="s">
        <v>8</v>
      </c>
      <c r="E9779" s="1">
        <v>23.0</v>
      </c>
      <c r="F9779" s="1" t="s">
        <v>9784</v>
      </c>
      <c r="G9779" s="1">
        <v>-0.00333236947295</v>
      </c>
    </row>
    <row r="9780" ht="15.75" customHeight="1">
      <c r="A9780" s="1" t="str">
        <f t="shared" si="834"/>
        <v>NIP7</v>
      </c>
      <c r="B9780" s="1" t="s">
        <v>7</v>
      </c>
      <c r="C9780" s="1">
        <v>6.9373451E7</v>
      </c>
      <c r="D9780" s="1" t="s">
        <v>8</v>
      </c>
      <c r="E9780" s="1">
        <v>24.0</v>
      </c>
      <c r="F9780" s="1" t="s">
        <v>9785</v>
      </c>
      <c r="G9780" s="1">
        <v>0.0752975664062</v>
      </c>
    </row>
    <row r="9781" ht="15.75" customHeight="1">
      <c r="A9781" s="1" t="str">
        <f t="shared" si="834"/>
        <v>NIP7</v>
      </c>
      <c r="B9781" s="1" t="s">
        <v>7</v>
      </c>
      <c r="C9781" s="1">
        <v>6.9373427E7</v>
      </c>
      <c r="D9781" s="1" t="s">
        <v>8</v>
      </c>
      <c r="E9781" s="1">
        <v>23.0</v>
      </c>
      <c r="F9781" s="1" t="s">
        <v>9786</v>
      </c>
      <c r="G9781" s="1">
        <v>1.37794562153</v>
      </c>
    </row>
    <row r="9782" ht="15.75" customHeight="1">
      <c r="A9782" s="1" t="str">
        <f t="shared" si="834"/>
        <v>NIP7</v>
      </c>
      <c r="B9782" s="1" t="s">
        <v>7</v>
      </c>
      <c r="C9782" s="1">
        <v>6.9373315E7</v>
      </c>
      <c r="D9782" s="1" t="s">
        <v>8</v>
      </c>
      <c r="E9782" s="1">
        <v>22.0</v>
      </c>
      <c r="F9782" s="1" t="s">
        <v>9787</v>
      </c>
      <c r="G9782" s="1">
        <v>0.0124043252597</v>
      </c>
    </row>
    <row r="9783" ht="15.75" customHeight="1">
      <c r="A9783" s="1" t="str">
        <f t="shared" si="834"/>
        <v>NIP7</v>
      </c>
      <c r="B9783" s="1" t="s">
        <v>7</v>
      </c>
      <c r="C9783" s="1">
        <v>6.9373359E7</v>
      </c>
      <c r="D9783" s="1" t="s">
        <v>8</v>
      </c>
      <c r="E9783" s="1">
        <v>24.0</v>
      </c>
      <c r="F9783" s="1" t="s">
        <v>9788</v>
      </c>
      <c r="G9783" s="1">
        <v>-0.00348656361434</v>
      </c>
    </row>
    <row r="9784" ht="15.75" customHeight="1">
      <c r="A9784" s="1" t="str">
        <f t="shared" si="834"/>
        <v>NIP7</v>
      </c>
      <c r="B9784" s="1" t="s">
        <v>7</v>
      </c>
      <c r="C9784" s="1">
        <v>6.9373629E7</v>
      </c>
      <c r="D9784" s="1" t="s">
        <v>14</v>
      </c>
      <c r="E9784" s="1">
        <v>24.0</v>
      </c>
      <c r="F9784" s="1" t="s">
        <v>9789</v>
      </c>
      <c r="G9784" s="1">
        <v>0.419095519207</v>
      </c>
    </row>
    <row r="9785" ht="15.75" customHeight="1">
      <c r="A9785" s="1" t="str">
        <f t="shared" si="834"/>
        <v>NIP7</v>
      </c>
      <c r="B9785" s="1" t="s">
        <v>7</v>
      </c>
      <c r="C9785" s="1">
        <v>6.9373388E7</v>
      </c>
      <c r="D9785" s="1" t="s">
        <v>8</v>
      </c>
      <c r="E9785" s="1">
        <v>22.0</v>
      </c>
      <c r="F9785" s="1" t="s">
        <v>9790</v>
      </c>
      <c r="G9785" s="1">
        <v>0.249216665572</v>
      </c>
    </row>
    <row r="9786" ht="15.75" customHeight="1">
      <c r="A9786" s="1" t="str">
        <f t="shared" ref="A9786:A9800" si="835">"NKAP"</f>
        <v>NKAP</v>
      </c>
      <c r="B9786" s="1" t="s">
        <v>50</v>
      </c>
      <c r="C9786" s="1">
        <v>1.19077723E8</v>
      </c>
      <c r="D9786" s="1" t="s">
        <v>8</v>
      </c>
      <c r="E9786" s="1">
        <v>24.0</v>
      </c>
      <c r="F9786" s="1" t="s">
        <v>9791</v>
      </c>
      <c r="G9786" s="1">
        <v>0.886658015626</v>
      </c>
    </row>
    <row r="9787" ht="15.75" customHeight="1">
      <c r="A9787" s="1" t="str">
        <f t="shared" si="835"/>
        <v>NKAP</v>
      </c>
      <c r="B9787" s="1" t="s">
        <v>50</v>
      </c>
      <c r="C9787" s="1">
        <v>1.19077645E8</v>
      </c>
      <c r="D9787" s="1" t="s">
        <v>8</v>
      </c>
      <c r="E9787" s="1">
        <v>23.0</v>
      </c>
      <c r="F9787" s="1" t="s">
        <v>9792</v>
      </c>
      <c r="G9787" s="1">
        <v>0.303480541464</v>
      </c>
    </row>
    <row r="9788" ht="15.75" customHeight="1">
      <c r="A9788" s="1" t="str">
        <f t="shared" si="835"/>
        <v>NKAP</v>
      </c>
      <c r="B9788" s="1" t="s">
        <v>50</v>
      </c>
      <c r="C9788" s="1">
        <v>1.19077583E8</v>
      </c>
      <c r="D9788" s="1" t="s">
        <v>8</v>
      </c>
      <c r="E9788" s="1">
        <v>24.0</v>
      </c>
      <c r="F9788" s="1" t="s">
        <v>9793</v>
      </c>
      <c r="G9788" s="1">
        <v>0.0035780223139</v>
      </c>
    </row>
    <row r="9789" ht="15.75" customHeight="1">
      <c r="A9789" s="1" t="str">
        <f t="shared" si="835"/>
        <v>NKAP</v>
      </c>
      <c r="B9789" s="1" t="s">
        <v>50</v>
      </c>
      <c r="C9789" s="1">
        <v>1.19077541E8</v>
      </c>
      <c r="D9789" s="1" t="s">
        <v>14</v>
      </c>
      <c r="E9789" s="1">
        <v>24.0</v>
      </c>
      <c r="F9789" s="1" t="s">
        <v>9794</v>
      </c>
      <c r="G9789" s="1">
        <v>0.834585107774</v>
      </c>
    </row>
    <row r="9790" ht="15.75" customHeight="1">
      <c r="A9790" s="1" t="str">
        <f t="shared" si="835"/>
        <v>NKAP</v>
      </c>
      <c r="B9790" s="1" t="s">
        <v>50</v>
      </c>
      <c r="C9790" s="1">
        <v>1.19077623E8</v>
      </c>
      <c r="D9790" s="1" t="s">
        <v>14</v>
      </c>
      <c r="E9790" s="1">
        <v>23.0</v>
      </c>
      <c r="F9790" s="1" t="s">
        <v>9795</v>
      </c>
      <c r="G9790" s="1">
        <v>0.0523844204969</v>
      </c>
    </row>
    <row r="9791" ht="15.75" customHeight="1">
      <c r="A9791" s="1" t="str">
        <f t="shared" si="835"/>
        <v>NKAP</v>
      </c>
      <c r="B9791" s="1" t="s">
        <v>50</v>
      </c>
      <c r="C9791" s="1">
        <v>1.19077784E8</v>
      </c>
      <c r="D9791" s="1" t="s">
        <v>14</v>
      </c>
      <c r="E9791" s="1">
        <v>23.0</v>
      </c>
      <c r="F9791" s="1" t="s">
        <v>9796</v>
      </c>
      <c r="G9791" s="1">
        <v>0.0321795368723</v>
      </c>
    </row>
    <row r="9792" ht="15.75" customHeight="1">
      <c r="A9792" s="1" t="str">
        <f t="shared" si="835"/>
        <v>NKAP</v>
      </c>
      <c r="B9792" s="1" t="s">
        <v>50</v>
      </c>
      <c r="C9792" s="1">
        <v>1.19077704E8</v>
      </c>
      <c r="D9792" s="1" t="s">
        <v>14</v>
      </c>
      <c r="E9792" s="1">
        <v>24.0</v>
      </c>
      <c r="F9792" s="1" t="s">
        <v>9797</v>
      </c>
      <c r="G9792" s="1">
        <v>0.798143606526</v>
      </c>
    </row>
    <row r="9793" ht="15.75" customHeight="1">
      <c r="A9793" s="1" t="str">
        <f t="shared" si="835"/>
        <v>NKAP</v>
      </c>
      <c r="B9793" s="1" t="s">
        <v>50</v>
      </c>
      <c r="C9793" s="1">
        <v>1.19077561E8</v>
      </c>
      <c r="D9793" s="1" t="s">
        <v>14</v>
      </c>
      <c r="E9793" s="1">
        <v>23.0</v>
      </c>
      <c r="F9793" s="1" t="s">
        <v>9798</v>
      </c>
      <c r="G9793" s="1">
        <v>0.471290346302</v>
      </c>
    </row>
    <row r="9794" ht="15.75" customHeight="1">
      <c r="A9794" s="1" t="str">
        <f t="shared" si="835"/>
        <v>NKAP</v>
      </c>
      <c r="B9794" s="1" t="s">
        <v>50</v>
      </c>
      <c r="C9794" s="1">
        <v>1.1907746E8</v>
      </c>
      <c r="D9794" s="1" t="s">
        <v>14</v>
      </c>
      <c r="E9794" s="1">
        <v>24.0</v>
      </c>
      <c r="F9794" s="1" t="s">
        <v>9799</v>
      </c>
      <c r="G9794" s="1">
        <v>0.295372312404</v>
      </c>
    </row>
    <row r="9795" ht="15.75" customHeight="1">
      <c r="A9795" s="1" t="str">
        <f t="shared" si="835"/>
        <v>NKAP</v>
      </c>
      <c r="B9795" s="1" t="s">
        <v>50</v>
      </c>
      <c r="C9795" s="1">
        <v>1.19077725E8</v>
      </c>
      <c r="D9795" s="1" t="s">
        <v>8</v>
      </c>
      <c r="E9795" s="1">
        <v>22.0</v>
      </c>
      <c r="F9795" s="1" t="s">
        <v>9800</v>
      </c>
      <c r="G9795" s="1">
        <v>1.03756919745</v>
      </c>
    </row>
    <row r="9796" ht="15.75" customHeight="1">
      <c r="A9796" s="1" t="str">
        <f t="shared" si="835"/>
        <v>NKAP</v>
      </c>
      <c r="B9796" s="1" t="s">
        <v>50</v>
      </c>
      <c r="C9796" s="1">
        <v>1.19077718E8</v>
      </c>
      <c r="D9796" s="1" t="s">
        <v>8</v>
      </c>
      <c r="E9796" s="1">
        <v>23.0</v>
      </c>
      <c r="F9796" s="1" t="s">
        <v>9801</v>
      </c>
      <c r="G9796" s="1">
        <v>0.979077474597</v>
      </c>
    </row>
    <row r="9797" ht="15.75" customHeight="1">
      <c r="A9797" s="1" t="str">
        <f t="shared" si="835"/>
        <v>NKAP</v>
      </c>
      <c r="B9797" s="1" t="s">
        <v>50</v>
      </c>
      <c r="C9797" s="1">
        <v>1.1907767E8</v>
      </c>
      <c r="D9797" s="1" t="s">
        <v>8</v>
      </c>
      <c r="E9797" s="1">
        <v>24.0</v>
      </c>
      <c r="F9797" s="1" t="s">
        <v>9802</v>
      </c>
      <c r="G9797" s="1">
        <v>0.647322666877</v>
      </c>
    </row>
    <row r="9798" ht="15.75" customHeight="1">
      <c r="A9798" s="1" t="str">
        <f t="shared" si="835"/>
        <v>NKAP</v>
      </c>
      <c r="B9798" s="1" t="s">
        <v>50</v>
      </c>
      <c r="C9798" s="1">
        <v>1.19077637E8</v>
      </c>
      <c r="D9798" s="1" t="s">
        <v>8</v>
      </c>
      <c r="E9798" s="1">
        <v>23.0</v>
      </c>
      <c r="F9798" s="1" t="s">
        <v>9803</v>
      </c>
      <c r="G9798" s="1">
        <v>0.983353327957</v>
      </c>
    </row>
    <row r="9799" ht="15.75" customHeight="1">
      <c r="A9799" s="1" t="str">
        <f t="shared" si="835"/>
        <v>NKAP</v>
      </c>
      <c r="B9799" s="1" t="s">
        <v>50</v>
      </c>
      <c r="C9799" s="1">
        <v>1.19077528E8</v>
      </c>
      <c r="D9799" s="1" t="s">
        <v>8</v>
      </c>
      <c r="E9799" s="1">
        <v>24.0</v>
      </c>
      <c r="F9799" s="1" t="s">
        <v>9804</v>
      </c>
      <c r="G9799" s="1">
        <v>0.553573910312</v>
      </c>
    </row>
    <row r="9800" ht="15.75" customHeight="1">
      <c r="A9800" s="1" t="str">
        <f t="shared" si="835"/>
        <v>NKAP</v>
      </c>
      <c r="B9800" s="1" t="s">
        <v>50</v>
      </c>
      <c r="C9800" s="1">
        <v>1.19077453E8</v>
      </c>
      <c r="D9800" s="1" t="s">
        <v>8</v>
      </c>
      <c r="E9800" s="1">
        <v>24.0</v>
      </c>
      <c r="F9800" s="1" t="s">
        <v>9805</v>
      </c>
      <c r="G9800" s="1">
        <v>0.471998651868</v>
      </c>
    </row>
    <row r="9801" ht="15.75" customHeight="1">
      <c r="A9801" s="1" t="str">
        <f t="shared" ref="A9801:A9810" si="836">"NLE1"</f>
        <v>NLE1</v>
      </c>
      <c r="B9801" s="1" t="s">
        <v>39</v>
      </c>
      <c r="C9801" s="1">
        <v>3.3469272E7</v>
      </c>
      <c r="D9801" s="1" t="s">
        <v>8</v>
      </c>
      <c r="E9801" s="1">
        <v>24.0</v>
      </c>
      <c r="F9801" s="1" t="s">
        <v>9806</v>
      </c>
      <c r="G9801" s="1">
        <v>-0.0936913830105</v>
      </c>
    </row>
    <row r="9802" ht="15.75" customHeight="1">
      <c r="A9802" s="1" t="str">
        <f t="shared" si="836"/>
        <v>NLE1</v>
      </c>
      <c r="B9802" s="1" t="s">
        <v>39</v>
      </c>
      <c r="C9802" s="1">
        <v>3.3469369E7</v>
      </c>
      <c r="D9802" s="1" t="s">
        <v>14</v>
      </c>
      <c r="E9802" s="1">
        <v>24.0</v>
      </c>
      <c r="F9802" s="1" t="s">
        <v>9807</v>
      </c>
      <c r="G9802" s="1">
        <v>-0.0236992048599</v>
      </c>
    </row>
    <row r="9803" ht="15.75" customHeight="1">
      <c r="A9803" s="1" t="str">
        <f t="shared" si="836"/>
        <v>NLE1</v>
      </c>
      <c r="B9803" s="1" t="s">
        <v>39</v>
      </c>
      <c r="C9803" s="1">
        <v>3.3469228E7</v>
      </c>
      <c r="D9803" s="1" t="s">
        <v>8</v>
      </c>
      <c r="E9803" s="1">
        <v>24.0</v>
      </c>
      <c r="F9803" s="1" t="s">
        <v>9808</v>
      </c>
      <c r="G9803" s="1">
        <v>0.013660178396</v>
      </c>
    </row>
    <row r="9804" ht="15.75" customHeight="1">
      <c r="A9804" s="1" t="str">
        <f t="shared" si="836"/>
        <v>NLE1</v>
      </c>
      <c r="B9804" s="1" t="s">
        <v>39</v>
      </c>
      <c r="C9804" s="1">
        <v>3.3469189E7</v>
      </c>
      <c r="D9804" s="1" t="s">
        <v>14</v>
      </c>
      <c r="E9804" s="1">
        <v>22.0</v>
      </c>
      <c r="F9804" s="1" t="s">
        <v>9809</v>
      </c>
      <c r="G9804" s="1">
        <v>1.01071083387</v>
      </c>
    </row>
    <row r="9805" ht="15.75" customHeight="1">
      <c r="A9805" s="1" t="str">
        <f t="shared" si="836"/>
        <v>NLE1</v>
      </c>
      <c r="B9805" s="1" t="s">
        <v>39</v>
      </c>
      <c r="C9805" s="1">
        <v>3.3469358E7</v>
      </c>
      <c r="D9805" s="1" t="s">
        <v>14</v>
      </c>
      <c r="E9805" s="1">
        <v>24.0</v>
      </c>
      <c r="F9805" s="1" t="s">
        <v>9810</v>
      </c>
      <c r="G9805" s="1">
        <v>0.110441819961</v>
      </c>
    </row>
    <row r="9806" ht="15.75" customHeight="1">
      <c r="A9806" s="1" t="str">
        <f t="shared" si="836"/>
        <v>NLE1</v>
      </c>
      <c r="B9806" s="1" t="s">
        <v>39</v>
      </c>
      <c r="C9806" s="1">
        <v>3.3469096E7</v>
      </c>
      <c r="D9806" s="1" t="s">
        <v>14</v>
      </c>
      <c r="E9806" s="1">
        <v>23.0</v>
      </c>
      <c r="F9806" s="1" t="s">
        <v>9811</v>
      </c>
      <c r="G9806" s="1">
        <v>1.05026298045</v>
      </c>
    </row>
    <row r="9807" ht="15.75" customHeight="1">
      <c r="A9807" s="1" t="str">
        <f t="shared" si="836"/>
        <v>NLE1</v>
      </c>
      <c r="B9807" s="1" t="s">
        <v>39</v>
      </c>
      <c r="C9807" s="1">
        <v>3.3469161E7</v>
      </c>
      <c r="D9807" s="1" t="s">
        <v>14</v>
      </c>
      <c r="E9807" s="1">
        <v>24.0</v>
      </c>
      <c r="F9807" s="1" t="s">
        <v>9812</v>
      </c>
      <c r="G9807" s="1">
        <v>0.939026185676</v>
      </c>
    </row>
    <row r="9808" ht="15.75" customHeight="1">
      <c r="A9808" s="1" t="str">
        <f t="shared" si="836"/>
        <v>NLE1</v>
      </c>
      <c r="B9808" s="1" t="s">
        <v>39</v>
      </c>
      <c r="C9808" s="1">
        <v>3.3469178E7</v>
      </c>
      <c r="D9808" s="1" t="s">
        <v>8</v>
      </c>
      <c r="E9808" s="1">
        <v>24.0</v>
      </c>
      <c r="F9808" s="1" t="s">
        <v>9813</v>
      </c>
      <c r="G9808" s="1">
        <v>0.633658734337</v>
      </c>
    </row>
    <row r="9809" ht="15.75" customHeight="1">
      <c r="A9809" s="1" t="str">
        <f t="shared" si="836"/>
        <v>NLE1</v>
      </c>
      <c r="B9809" s="1" t="s">
        <v>39</v>
      </c>
      <c r="C9809" s="1">
        <v>3.3469322E7</v>
      </c>
      <c r="D9809" s="1" t="s">
        <v>8</v>
      </c>
      <c r="E9809" s="1">
        <v>24.0</v>
      </c>
      <c r="F9809" s="1" t="s">
        <v>9814</v>
      </c>
      <c r="G9809" s="1">
        <v>0.052940996698</v>
      </c>
    </row>
    <row r="9810" ht="15.75" customHeight="1">
      <c r="A9810" s="1" t="str">
        <f t="shared" si="836"/>
        <v>NLE1</v>
      </c>
      <c r="B9810" s="1" t="s">
        <v>39</v>
      </c>
      <c r="C9810" s="1">
        <v>3.3469047E7</v>
      </c>
      <c r="D9810" s="1" t="s">
        <v>8</v>
      </c>
      <c r="E9810" s="1">
        <v>24.0</v>
      </c>
      <c r="F9810" s="1" t="s">
        <v>9815</v>
      </c>
      <c r="G9810" s="1">
        <v>0.204233343048</v>
      </c>
    </row>
    <row r="9811" ht="15.75" customHeight="1">
      <c r="A9811" s="1" t="str">
        <f t="shared" ref="A9811:A9823" si="837">"NMD3"</f>
        <v>NMD3</v>
      </c>
      <c r="B9811" s="1" t="s">
        <v>119</v>
      </c>
      <c r="C9811" s="1">
        <v>1.60939299E8</v>
      </c>
      <c r="D9811" s="1" t="s">
        <v>8</v>
      </c>
      <c r="E9811" s="1">
        <v>23.0</v>
      </c>
      <c r="F9811" s="1" t="s">
        <v>9816</v>
      </c>
      <c r="G9811" s="1">
        <v>0.468078698488</v>
      </c>
    </row>
    <row r="9812" ht="15.75" customHeight="1">
      <c r="A9812" s="1" t="str">
        <f t="shared" si="837"/>
        <v>NMD3</v>
      </c>
      <c r="B9812" s="1" t="s">
        <v>119</v>
      </c>
      <c r="C9812" s="1">
        <v>1.60939306E8</v>
      </c>
      <c r="D9812" s="1" t="s">
        <v>8</v>
      </c>
      <c r="E9812" s="1">
        <v>24.0</v>
      </c>
      <c r="F9812" s="1" t="s">
        <v>9817</v>
      </c>
      <c r="G9812" s="1">
        <v>0.709880486129</v>
      </c>
    </row>
    <row r="9813" ht="15.75" customHeight="1">
      <c r="A9813" s="1" t="str">
        <f t="shared" si="837"/>
        <v>NMD3</v>
      </c>
      <c r="B9813" s="1" t="s">
        <v>119</v>
      </c>
      <c r="C9813" s="1">
        <v>1.60939357E8</v>
      </c>
      <c r="D9813" s="1" t="s">
        <v>8</v>
      </c>
      <c r="E9813" s="1">
        <v>24.0</v>
      </c>
      <c r="F9813" s="1" t="s">
        <v>9818</v>
      </c>
      <c r="G9813" s="1">
        <v>0.569536719999</v>
      </c>
    </row>
    <row r="9814" ht="15.75" customHeight="1">
      <c r="A9814" s="1" t="str">
        <f t="shared" si="837"/>
        <v>NMD3</v>
      </c>
      <c r="B9814" s="1" t="s">
        <v>119</v>
      </c>
      <c r="C9814" s="1">
        <v>1.60939469E8</v>
      </c>
      <c r="D9814" s="1" t="s">
        <v>8</v>
      </c>
      <c r="E9814" s="1">
        <v>24.0</v>
      </c>
      <c r="F9814" s="1" t="s">
        <v>9819</v>
      </c>
      <c r="G9814" s="1">
        <v>0.857730550232</v>
      </c>
    </row>
    <row r="9815" ht="15.75" customHeight="1">
      <c r="A9815" s="1" t="str">
        <f t="shared" si="837"/>
        <v>NMD3</v>
      </c>
      <c r="B9815" s="1" t="s">
        <v>119</v>
      </c>
      <c r="C9815" s="1">
        <v>1.60939484E8</v>
      </c>
      <c r="D9815" s="1" t="s">
        <v>8</v>
      </c>
      <c r="E9815" s="1">
        <v>24.0</v>
      </c>
      <c r="F9815" s="1" t="s">
        <v>9820</v>
      </c>
      <c r="G9815" s="1">
        <v>1.29386157192</v>
      </c>
    </row>
    <row r="9816" ht="15.75" customHeight="1">
      <c r="A9816" s="1" t="str">
        <f t="shared" si="837"/>
        <v>NMD3</v>
      </c>
      <c r="B9816" s="1" t="s">
        <v>119</v>
      </c>
      <c r="C9816" s="1">
        <v>1.60939061E8</v>
      </c>
      <c r="D9816" s="1" t="s">
        <v>14</v>
      </c>
      <c r="E9816" s="1">
        <v>23.0</v>
      </c>
      <c r="F9816" s="1" t="s">
        <v>9821</v>
      </c>
      <c r="G9816" s="1">
        <v>-0.0159477888919</v>
      </c>
    </row>
    <row r="9817" ht="15.75" customHeight="1">
      <c r="A9817" s="1" t="str">
        <f t="shared" si="837"/>
        <v>NMD3</v>
      </c>
      <c r="B9817" s="1" t="s">
        <v>119</v>
      </c>
      <c r="C9817" s="1">
        <v>1.60939133E8</v>
      </c>
      <c r="D9817" s="1" t="s">
        <v>14</v>
      </c>
      <c r="E9817" s="1">
        <v>24.0</v>
      </c>
      <c r="F9817" s="1" t="s">
        <v>9822</v>
      </c>
      <c r="G9817" s="1">
        <v>0.65833700873</v>
      </c>
    </row>
    <row r="9818" ht="15.75" customHeight="1">
      <c r="A9818" s="1" t="str">
        <f t="shared" si="837"/>
        <v>NMD3</v>
      </c>
      <c r="B9818" s="1" t="s">
        <v>119</v>
      </c>
      <c r="C9818" s="1">
        <v>1.60939201E8</v>
      </c>
      <c r="D9818" s="1" t="s">
        <v>14</v>
      </c>
      <c r="E9818" s="1">
        <v>24.0</v>
      </c>
      <c r="F9818" s="1" t="s">
        <v>9823</v>
      </c>
      <c r="G9818" s="1">
        <v>0.848407877851</v>
      </c>
    </row>
    <row r="9819" ht="15.75" customHeight="1">
      <c r="A9819" s="1" t="str">
        <f t="shared" si="837"/>
        <v>NMD3</v>
      </c>
      <c r="B9819" s="1" t="s">
        <v>119</v>
      </c>
      <c r="C9819" s="1">
        <v>1.60939341E8</v>
      </c>
      <c r="D9819" s="1" t="s">
        <v>14</v>
      </c>
      <c r="E9819" s="1">
        <v>24.0</v>
      </c>
      <c r="F9819" s="1" t="s">
        <v>9824</v>
      </c>
      <c r="G9819" s="1">
        <v>0.126352491042</v>
      </c>
    </row>
    <row r="9820" ht="15.75" customHeight="1">
      <c r="A9820" s="1" t="str">
        <f t="shared" si="837"/>
        <v>NMD3</v>
      </c>
      <c r="B9820" s="1" t="s">
        <v>119</v>
      </c>
      <c r="C9820" s="1">
        <v>1.60939347E8</v>
      </c>
      <c r="D9820" s="1" t="s">
        <v>14</v>
      </c>
      <c r="E9820" s="1">
        <v>25.0</v>
      </c>
      <c r="F9820" s="1" t="s">
        <v>9825</v>
      </c>
      <c r="G9820" s="1">
        <v>-0.0273401301864</v>
      </c>
    </row>
    <row r="9821" ht="15.75" customHeight="1">
      <c r="A9821" s="1" t="str">
        <f t="shared" si="837"/>
        <v>NMD3</v>
      </c>
      <c r="B9821" s="1" t="s">
        <v>119</v>
      </c>
      <c r="C9821" s="1">
        <v>1.60939353E8</v>
      </c>
      <c r="D9821" s="1" t="s">
        <v>14</v>
      </c>
      <c r="E9821" s="1">
        <v>26.0</v>
      </c>
      <c r="F9821" s="1" t="s">
        <v>9826</v>
      </c>
      <c r="G9821" s="1">
        <v>0.0288853617536</v>
      </c>
    </row>
    <row r="9822" ht="15.75" customHeight="1">
      <c r="A9822" s="1" t="str">
        <f t="shared" si="837"/>
        <v>NMD3</v>
      </c>
      <c r="B9822" s="1" t="s">
        <v>119</v>
      </c>
      <c r="C9822" s="1">
        <v>1.60939363E8</v>
      </c>
      <c r="D9822" s="1" t="s">
        <v>14</v>
      </c>
      <c r="E9822" s="1">
        <v>24.0</v>
      </c>
      <c r="F9822" s="1" t="s">
        <v>9827</v>
      </c>
      <c r="G9822" s="1">
        <v>0.131875756766</v>
      </c>
    </row>
    <row r="9823" ht="15.75" customHeight="1">
      <c r="A9823" s="1" t="str">
        <f t="shared" si="837"/>
        <v>NMD3</v>
      </c>
      <c r="B9823" s="1" t="s">
        <v>119</v>
      </c>
      <c r="C9823" s="1">
        <v>1.60939371E8</v>
      </c>
      <c r="D9823" s="1" t="s">
        <v>14</v>
      </c>
      <c r="E9823" s="1">
        <v>23.0</v>
      </c>
      <c r="F9823" s="1" t="s">
        <v>9828</v>
      </c>
      <c r="G9823" s="1">
        <v>0.00202029189204</v>
      </c>
    </row>
    <row r="9824" ht="15.75" customHeight="1">
      <c r="A9824" s="1" t="str">
        <f t="shared" ref="A9824:A9833" si="838">"NMNAT1"</f>
        <v>NMNAT1</v>
      </c>
      <c r="B9824" s="1" t="s">
        <v>108</v>
      </c>
      <c r="C9824" s="1">
        <v>1.0003784E7</v>
      </c>
      <c r="D9824" s="1" t="s">
        <v>14</v>
      </c>
      <c r="E9824" s="1">
        <v>24.0</v>
      </c>
      <c r="F9824" s="1" t="s">
        <v>9829</v>
      </c>
      <c r="G9824" s="1">
        <v>-0.0352106417672</v>
      </c>
    </row>
    <row r="9825" ht="15.75" customHeight="1">
      <c r="A9825" s="1" t="str">
        <f t="shared" si="838"/>
        <v>NMNAT1</v>
      </c>
      <c r="B9825" s="1" t="s">
        <v>108</v>
      </c>
      <c r="C9825" s="1">
        <v>1.0003775E7</v>
      </c>
      <c r="D9825" s="1" t="s">
        <v>14</v>
      </c>
      <c r="E9825" s="1">
        <v>24.0</v>
      </c>
      <c r="F9825" s="1" t="s">
        <v>9830</v>
      </c>
      <c r="G9825" s="1">
        <v>0.0274785505176</v>
      </c>
    </row>
    <row r="9826" ht="15.75" customHeight="1">
      <c r="A9826" s="1" t="str">
        <f t="shared" si="838"/>
        <v>NMNAT1</v>
      </c>
      <c r="B9826" s="1" t="s">
        <v>108</v>
      </c>
      <c r="C9826" s="1">
        <v>1.000354E7</v>
      </c>
      <c r="D9826" s="1" t="s">
        <v>14</v>
      </c>
      <c r="E9826" s="1">
        <v>24.0</v>
      </c>
      <c r="F9826" s="1" t="s">
        <v>9831</v>
      </c>
      <c r="G9826" s="1">
        <v>1.26697404243</v>
      </c>
    </row>
    <row r="9827" ht="15.75" customHeight="1">
      <c r="A9827" s="1" t="str">
        <f t="shared" si="838"/>
        <v>NMNAT1</v>
      </c>
      <c r="B9827" s="1" t="s">
        <v>108</v>
      </c>
      <c r="C9827" s="1">
        <v>1.000358E7</v>
      </c>
      <c r="D9827" s="1" t="s">
        <v>8</v>
      </c>
      <c r="E9827" s="1">
        <v>24.0</v>
      </c>
      <c r="F9827" s="1" t="s">
        <v>9832</v>
      </c>
      <c r="G9827" s="1">
        <v>0.0354586535524</v>
      </c>
    </row>
    <row r="9828" ht="15.75" customHeight="1">
      <c r="A9828" s="1" t="str">
        <f t="shared" si="838"/>
        <v>NMNAT1</v>
      </c>
      <c r="B9828" s="1" t="s">
        <v>108</v>
      </c>
      <c r="C9828" s="1">
        <v>1.0003639E7</v>
      </c>
      <c r="D9828" s="1" t="s">
        <v>14</v>
      </c>
      <c r="E9828" s="1">
        <v>24.0</v>
      </c>
      <c r="F9828" s="1" t="s">
        <v>9833</v>
      </c>
      <c r="G9828" s="1">
        <v>0.0716502580184</v>
      </c>
    </row>
    <row r="9829" ht="15.75" customHeight="1">
      <c r="A9829" s="1" t="str">
        <f t="shared" si="838"/>
        <v>NMNAT1</v>
      </c>
      <c r="B9829" s="1" t="s">
        <v>108</v>
      </c>
      <c r="C9829" s="1">
        <v>1.0003702E7</v>
      </c>
      <c r="D9829" s="1" t="s">
        <v>14</v>
      </c>
      <c r="E9829" s="1">
        <v>24.0</v>
      </c>
      <c r="F9829" s="1" t="s">
        <v>9834</v>
      </c>
      <c r="G9829" s="1">
        <v>0.0124691392834</v>
      </c>
    </row>
    <row r="9830" ht="15.75" customHeight="1">
      <c r="A9830" s="1" t="str">
        <f t="shared" si="838"/>
        <v>NMNAT1</v>
      </c>
      <c r="B9830" s="1" t="s">
        <v>108</v>
      </c>
      <c r="C9830" s="1">
        <v>1.0003537E7</v>
      </c>
      <c r="D9830" s="1" t="s">
        <v>8</v>
      </c>
      <c r="E9830" s="1">
        <v>24.0</v>
      </c>
      <c r="F9830" s="1" t="s">
        <v>9835</v>
      </c>
      <c r="G9830" s="1">
        <v>0.92491137626</v>
      </c>
    </row>
    <row r="9831" ht="15.75" customHeight="1">
      <c r="A9831" s="1" t="str">
        <f t="shared" si="838"/>
        <v>NMNAT1</v>
      </c>
      <c r="B9831" s="1" t="s">
        <v>108</v>
      </c>
      <c r="C9831" s="1">
        <v>1.0003524E7</v>
      </c>
      <c r="D9831" s="1" t="s">
        <v>8</v>
      </c>
      <c r="E9831" s="1">
        <v>23.0</v>
      </c>
      <c r="F9831" s="1" t="s">
        <v>9836</v>
      </c>
      <c r="G9831" s="1">
        <v>0.80811458131</v>
      </c>
    </row>
    <row r="9832" ht="15.75" customHeight="1">
      <c r="A9832" s="1" t="str">
        <f t="shared" si="838"/>
        <v>NMNAT1</v>
      </c>
      <c r="B9832" s="1" t="s">
        <v>108</v>
      </c>
      <c r="C9832" s="1">
        <v>1.0003522E7</v>
      </c>
      <c r="D9832" s="1" t="s">
        <v>14</v>
      </c>
      <c r="E9832" s="1">
        <v>24.0</v>
      </c>
      <c r="F9832" s="1" t="s">
        <v>9837</v>
      </c>
      <c r="G9832" s="1">
        <v>0.0404421419534</v>
      </c>
    </row>
    <row r="9833" ht="15.75" customHeight="1">
      <c r="A9833" s="1" t="str">
        <f t="shared" si="838"/>
        <v>NMNAT1</v>
      </c>
      <c r="B9833" s="1" t="s">
        <v>108</v>
      </c>
      <c r="C9833" s="1">
        <v>1.0003515E7</v>
      </c>
      <c r="D9833" s="1" t="s">
        <v>14</v>
      </c>
      <c r="E9833" s="1">
        <v>23.0</v>
      </c>
      <c r="F9833" s="1" t="s">
        <v>9838</v>
      </c>
      <c r="G9833" s="1">
        <v>-0.0271435223333</v>
      </c>
    </row>
    <row r="9834" ht="15.75" customHeight="1">
      <c r="A9834" s="1" t="str">
        <f t="shared" ref="A9834:A9843" si="839">"NOC2L"</f>
        <v>NOC2L</v>
      </c>
      <c r="B9834" s="1" t="s">
        <v>108</v>
      </c>
      <c r="C9834" s="1">
        <v>894404.0</v>
      </c>
      <c r="D9834" s="1" t="s">
        <v>14</v>
      </c>
      <c r="E9834" s="1">
        <v>24.0</v>
      </c>
      <c r="F9834" s="1" t="s">
        <v>9839</v>
      </c>
      <c r="G9834" s="1">
        <v>0.0442505819222</v>
      </c>
    </row>
    <row r="9835" ht="15.75" customHeight="1">
      <c r="A9835" s="1" t="str">
        <f t="shared" si="839"/>
        <v>NOC2L</v>
      </c>
      <c r="B9835" s="1" t="s">
        <v>108</v>
      </c>
      <c r="C9835" s="1">
        <v>894460.0</v>
      </c>
      <c r="D9835" s="1" t="s">
        <v>8</v>
      </c>
      <c r="E9835" s="1">
        <v>23.0</v>
      </c>
      <c r="F9835" s="1" t="s">
        <v>9840</v>
      </c>
      <c r="G9835" s="1">
        <v>-0.0509489961929</v>
      </c>
    </row>
    <row r="9836" ht="15.75" customHeight="1">
      <c r="A9836" s="1" t="str">
        <f t="shared" si="839"/>
        <v>NOC2L</v>
      </c>
      <c r="B9836" s="1" t="s">
        <v>108</v>
      </c>
      <c r="C9836" s="1">
        <v>894512.0</v>
      </c>
      <c r="D9836" s="1" t="s">
        <v>8</v>
      </c>
      <c r="E9836" s="1">
        <v>24.0</v>
      </c>
      <c r="F9836" s="1" t="s">
        <v>9841</v>
      </c>
      <c r="G9836" s="1">
        <v>0.00224049315678</v>
      </c>
    </row>
    <row r="9837" ht="15.75" customHeight="1">
      <c r="A9837" s="1" t="str">
        <f t="shared" si="839"/>
        <v>NOC2L</v>
      </c>
      <c r="B9837" s="1" t="s">
        <v>108</v>
      </c>
      <c r="C9837" s="1">
        <v>894554.0</v>
      </c>
      <c r="D9837" s="1" t="s">
        <v>8</v>
      </c>
      <c r="E9837" s="1">
        <v>22.0</v>
      </c>
      <c r="F9837" s="1" t="s">
        <v>9842</v>
      </c>
      <c r="G9837" s="1">
        <v>0.453167216237</v>
      </c>
    </row>
    <row r="9838" ht="15.75" customHeight="1">
      <c r="A9838" s="1" t="str">
        <f t="shared" si="839"/>
        <v>NOC2L</v>
      </c>
      <c r="B9838" s="1" t="s">
        <v>108</v>
      </c>
      <c r="C9838" s="1">
        <v>894574.0</v>
      </c>
      <c r="D9838" s="1" t="s">
        <v>8</v>
      </c>
      <c r="E9838" s="1">
        <v>23.0</v>
      </c>
      <c r="F9838" s="1" t="s">
        <v>9843</v>
      </c>
      <c r="G9838" s="1">
        <v>0.532606906227</v>
      </c>
    </row>
    <row r="9839" ht="15.75" customHeight="1">
      <c r="A9839" s="1" t="str">
        <f t="shared" si="839"/>
        <v>NOC2L</v>
      </c>
      <c r="B9839" s="1" t="s">
        <v>108</v>
      </c>
      <c r="C9839" s="1">
        <v>894583.0</v>
      </c>
      <c r="D9839" s="1" t="s">
        <v>8</v>
      </c>
      <c r="E9839" s="1">
        <v>24.0</v>
      </c>
      <c r="F9839" s="1" t="s">
        <v>9844</v>
      </c>
      <c r="G9839" s="1">
        <v>0.531570555624</v>
      </c>
    </row>
    <row r="9840" ht="15.75" customHeight="1">
      <c r="A9840" s="1" t="str">
        <f t="shared" si="839"/>
        <v>NOC2L</v>
      </c>
      <c r="B9840" s="1" t="s">
        <v>108</v>
      </c>
      <c r="C9840" s="1">
        <v>894605.0</v>
      </c>
      <c r="D9840" s="1" t="s">
        <v>8</v>
      </c>
      <c r="E9840" s="1">
        <v>24.0</v>
      </c>
      <c r="F9840" s="1" t="s">
        <v>9845</v>
      </c>
      <c r="G9840" s="1">
        <v>1.20323748261</v>
      </c>
    </row>
    <row r="9841" ht="15.75" customHeight="1">
      <c r="A9841" s="1" t="str">
        <f t="shared" si="839"/>
        <v>NOC2L</v>
      </c>
      <c r="B9841" s="1" t="s">
        <v>108</v>
      </c>
      <c r="C9841" s="1">
        <v>894616.0</v>
      </c>
      <c r="D9841" s="1" t="s">
        <v>8</v>
      </c>
      <c r="E9841" s="1">
        <v>24.0</v>
      </c>
      <c r="F9841" s="1" t="s">
        <v>9846</v>
      </c>
      <c r="G9841" s="1">
        <v>1.03488725227</v>
      </c>
    </row>
    <row r="9842" ht="15.75" customHeight="1">
      <c r="A9842" s="1" t="str">
        <f t="shared" si="839"/>
        <v>NOC2L</v>
      </c>
      <c r="B9842" s="1" t="s">
        <v>108</v>
      </c>
      <c r="C9842" s="1">
        <v>894564.0</v>
      </c>
      <c r="D9842" s="1" t="s">
        <v>14</v>
      </c>
      <c r="E9842" s="1">
        <v>23.0</v>
      </c>
      <c r="F9842" s="1" t="s">
        <v>9847</v>
      </c>
      <c r="G9842" s="1">
        <v>0.0797602231659</v>
      </c>
    </row>
    <row r="9843" ht="15.75" customHeight="1">
      <c r="A9843" s="1" t="str">
        <f t="shared" si="839"/>
        <v>NOC2L</v>
      </c>
      <c r="B9843" s="1" t="s">
        <v>108</v>
      </c>
      <c r="C9843" s="1">
        <v>894624.0</v>
      </c>
      <c r="D9843" s="1" t="s">
        <v>8</v>
      </c>
      <c r="E9843" s="1">
        <v>23.0</v>
      </c>
      <c r="F9843" s="1" t="s">
        <v>9848</v>
      </c>
      <c r="G9843" s="1">
        <v>0.761875265121</v>
      </c>
    </row>
    <row r="9844" ht="15.75" customHeight="1">
      <c r="A9844" s="1" t="str">
        <f t="shared" ref="A9844:A9861" si="840">"NOC3L"</f>
        <v>NOC3L</v>
      </c>
      <c r="B9844" s="1" t="s">
        <v>176</v>
      </c>
      <c r="C9844" s="1">
        <v>9.6121445E7</v>
      </c>
      <c r="D9844" s="1" t="s">
        <v>8</v>
      </c>
      <c r="E9844" s="1">
        <v>23.0</v>
      </c>
      <c r="F9844" s="1" t="s">
        <v>9849</v>
      </c>
      <c r="G9844" s="1">
        <v>0.0379833613226</v>
      </c>
    </row>
    <row r="9845" ht="15.75" customHeight="1">
      <c r="A9845" s="1" t="str">
        <f t="shared" si="840"/>
        <v>NOC3L</v>
      </c>
      <c r="B9845" s="1" t="s">
        <v>176</v>
      </c>
      <c r="C9845" s="1">
        <v>9.6121721E7</v>
      </c>
      <c r="D9845" s="1" t="s">
        <v>8</v>
      </c>
      <c r="E9845" s="1">
        <v>24.0</v>
      </c>
      <c r="F9845" s="1" t="s">
        <v>9850</v>
      </c>
      <c r="G9845" s="1">
        <v>-0.029002516078</v>
      </c>
    </row>
    <row r="9846" ht="15.75" customHeight="1">
      <c r="A9846" s="1" t="str">
        <f t="shared" si="840"/>
        <v>NOC3L</v>
      </c>
      <c r="B9846" s="1" t="s">
        <v>176</v>
      </c>
      <c r="C9846" s="1">
        <v>9.6122482E7</v>
      </c>
      <c r="D9846" s="1" t="s">
        <v>8</v>
      </c>
      <c r="E9846" s="1">
        <v>22.0</v>
      </c>
      <c r="F9846" s="1" t="s">
        <v>9851</v>
      </c>
      <c r="G9846" s="1">
        <v>0.722081987658</v>
      </c>
    </row>
    <row r="9847" ht="15.75" customHeight="1">
      <c r="A9847" s="1" t="str">
        <f t="shared" si="840"/>
        <v>NOC3L</v>
      </c>
      <c r="B9847" s="1" t="s">
        <v>176</v>
      </c>
      <c r="C9847" s="1">
        <v>9.6122685E7</v>
      </c>
      <c r="D9847" s="1" t="s">
        <v>8</v>
      </c>
      <c r="E9847" s="1">
        <v>23.0</v>
      </c>
      <c r="F9847" s="1" t="s">
        <v>9852</v>
      </c>
      <c r="G9847" s="1">
        <v>0.854254027381</v>
      </c>
    </row>
    <row r="9848" ht="15.75" customHeight="1">
      <c r="A9848" s="1" t="str">
        <f t="shared" si="840"/>
        <v>NOC3L</v>
      </c>
      <c r="B9848" s="1" t="s">
        <v>176</v>
      </c>
      <c r="C9848" s="1">
        <v>9.6122539E7</v>
      </c>
      <c r="D9848" s="1" t="s">
        <v>8</v>
      </c>
      <c r="E9848" s="1">
        <v>23.0</v>
      </c>
      <c r="F9848" s="1" t="s">
        <v>9853</v>
      </c>
      <c r="G9848" s="1">
        <v>1.05134322597</v>
      </c>
    </row>
    <row r="9849" ht="15.75" customHeight="1">
      <c r="A9849" s="1" t="str">
        <f t="shared" si="840"/>
        <v>NOC3L</v>
      </c>
      <c r="B9849" s="1" t="s">
        <v>176</v>
      </c>
      <c r="C9849" s="1">
        <v>9.612142E7</v>
      </c>
      <c r="D9849" s="1" t="s">
        <v>8</v>
      </c>
      <c r="E9849" s="1">
        <v>24.0</v>
      </c>
      <c r="F9849" s="1" t="s">
        <v>9854</v>
      </c>
      <c r="G9849" s="1">
        <v>-0.01792614189</v>
      </c>
    </row>
    <row r="9850" ht="15.75" customHeight="1">
      <c r="A9850" s="1" t="str">
        <f t="shared" si="840"/>
        <v>NOC3L</v>
      </c>
      <c r="B9850" s="1" t="s">
        <v>176</v>
      </c>
      <c r="C9850" s="1">
        <v>9.6122602E7</v>
      </c>
      <c r="D9850" s="1" t="s">
        <v>8</v>
      </c>
      <c r="E9850" s="1">
        <v>23.0</v>
      </c>
      <c r="F9850" s="1" t="s">
        <v>9855</v>
      </c>
      <c r="G9850" s="1">
        <v>-0.00909247212979</v>
      </c>
    </row>
    <row r="9851" ht="15.75" customHeight="1">
      <c r="A9851" s="1" t="str">
        <f t="shared" si="840"/>
        <v>NOC3L</v>
      </c>
      <c r="B9851" s="1" t="s">
        <v>176</v>
      </c>
      <c r="C9851" s="1">
        <v>9.6122545E7</v>
      </c>
      <c r="D9851" s="1" t="s">
        <v>14</v>
      </c>
      <c r="E9851" s="1">
        <v>23.0</v>
      </c>
      <c r="F9851" s="1" t="s">
        <v>9856</v>
      </c>
      <c r="G9851" s="1">
        <v>0.391710487517</v>
      </c>
    </row>
    <row r="9852" ht="15.75" customHeight="1">
      <c r="A9852" s="1" t="str">
        <f t="shared" si="840"/>
        <v>NOC3L</v>
      </c>
      <c r="B9852" s="1" t="s">
        <v>176</v>
      </c>
      <c r="C9852" s="1">
        <v>9.6122457E7</v>
      </c>
      <c r="D9852" s="1" t="s">
        <v>14</v>
      </c>
      <c r="E9852" s="1">
        <v>24.0</v>
      </c>
      <c r="F9852" s="1" t="s">
        <v>9857</v>
      </c>
      <c r="G9852" s="1">
        <v>1.09440274665</v>
      </c>
    </row>
    <row r="9853" ht="15.75" customHeight="1">
      <c r="A9853" s="1" t="str">
        <f t="shared" si="840"/>
        <v>NOC3L</v>
      </c>
      <c r="B9853" s="1" t="s">
        <v>176</v>
      </c>
      <c r="C9853" s="1">
        <v>9.6122425E7</v>
      </c>
      <c r="D9853" s="1" t="s">
        <v>14</v>
      </c>
      <c r="E9853" s="1">
        <v>23.0</v>
      </c>
      <c r="F9853" s="1" t="s">
        <v>9858</v>
      </c>
      <c r="G9853" s="1">
        <v>0.658436161415</v>
      </c>
    </row>
    <row r="9854" ht="15.75" customHeight="1">
      <c r="A9854" s="1" t="str">
        <f t="shared" si="840"/>
        <v>NOC3L</v>
      </c>
      <c r="B9854" s="1" t="s">
        <v>176</v>
      </c>
      <c r="C9854" s="1">
        <v>9.6121607E7</v>
      </c>
      <c r="D9854" s="1" t="s">
        <v>14</v>
      </c>
      <c r="E9854" s="1">
        <v>26.0</v>
      </c>
      <c r="F9854" s="1" t="s">
        <v>9859</v>
      </c>
      <c r="G9854" s="1">
        <v>0.0239494260038</v>
      </c>
    </row>
    <row r="9855" ht="15.75" customHeight="1">
      <c r="A9855" s="1" t="str">
        <f t="shared" si="840"/>
        <v>NOC3L</v>
      </c>
      <c r="B9855" s="1" t="s">
        <v>176</v>
      </c>
      <c r="C9855" s="1">
        <v>9.6121512E7</v>
      </c>
      <c r="D9855" s="1" t="s">
        <v>14</v>
      </c>
      <c r="E9855" s="1">
        <v>26.0</v>
      </c>
      <c r="F9855" s="1" t="s">
        <v>9860</v>
      </c>
      <c r="G9855" s="1">
        <v>-0.0503292566694</v>
      </c>
    </row>
    <row r="9856" ht="15.75" customHeight="1">
      <c r="A9856" s="1" t="str">
        <f t="shared" si="840"/>
        <v>NOC3L</v>
      </c>
      <c r="B9856" s="1" t="s">
        <v>176</v>
      </c>
      <c r="C9856" s="1">
        <v>9.6121451E7</v>
      </c>
      <c r="D9856" s="1" t="s">
        <v>14</v>
      </c>
      <c r="E9856" s="1">
        <v>25.0</v>
      </c>
      <c r="F9856" s="1" t="s">
        <v>9861</v>
      </c>
      <c r="G9856" s="1">
        <v>-0.0293763190883</v>
      </c>
    </row>
    <row r="9857" ht="15.75" customHeight="1">
      <c r="A9857" s="1" t="str">
        <f t="shared" si="840"/>
        <v>NOC3L</v>
      </c>
      <c r="B9857" s="1" t="s">
        <v>176</v>
      </c>
      <c r="C9857" s="1">
        <v>9.61227E7</v>
      </c>
      <c r="D9857" s="1" t="s">
        <v>8</v>
      </c>
      <c r="E9857" s="1">
        <v>24.0</v>
      </c>
      <c r="F9857" s="1" t="s">
        <v>9862</v>
      </c>
      <c r="G9857" s="1">
        <v>0.457453024489</v>
      </c>
    </row>
    <row r="9858" ht="15.75" customHeight="1">
      <c r="A9858" s="1" t="str">
        <f t="shared" si="840"/>
        <v>NOC3L</v>
      </c>
      <c r="B9858" s="1" t="s">
        <v>176</v>
      </c>
      <c r="C9858" s="1">
        <v>9.6122677E7</v>
      </c>
      <c r="D9858" s="1" t="s">
        <v>8</v>
      </c>
      <c r="E9858" s="1">
        <v>24.0</v>
      </c>
      <c r="F9858" s="1" t="s">
        <v>9863</v>
      </c>
      <c r="G9858" s="1">
        <v>0.358363849752</v>
      </c>
    </row>
    <row r="9859" ht="15.75" customHeight="1">
      <c r="A9859" s="1" t="str">
        <f t="shared" si="840"/>
        <v>NOC3L</v>
      </c>
      <c r="B9859" s="1" t="s">
        <v>176</v>
      </c>
      <c r="C9859" s="1">
        <v>9.6122661E7</v>
      </c>
      <c r="D9859" s="1" t="s">
        <v>14</v>
      </c>
      <c r="E9859" s="1">
        <v>24.0</v>
      </c>
      <c r="F9859" s="1" t="s">
        <v>9864</v>
      </c>
      <c r="G9859" s="1">
        <v>0.481496553127</v>
      </c>
    </row>
    <row r="9860" ht="15.75" customHeight="1">
      <c r="A9860" s="1" t="str">
        <f t="shared" si="840"/>
        <v>NOC3L</v>
      </c>
      <c r="B9860" s="1" t="s">
        <v>176</v>
      </c>
      <c r="C9860" s="1">
        <v>9.6121497E7</v>
      </c>
      <c r="D9860" s="1" t="s">
        <v>8</v>
      </c>
      <c r="E9860" s="1">
        <v>22.0</v>
      </c>
      <c r="F9860" s="1" t="s">
        <v>9865</v>
      </c>
      <c r="G9860" s="1">
        <v>0.0416233186359</v>
      </c>
    </row>
    <row r="9861" ht="15.75" customHeight="1">
      <c r="A9861" s="1" t="str">
        <f t="shared" si="840"/>
        <v>NOC3L</v>
      </c>
      <c r="B9861" s="1" t="s">
        <v>176</v>
      </c>
      <c r="C9861" s="1">
        <v>9.6121658E7</v>
      </c>
      <c r="D9861" s="1" t="s">
        <v>8</v>
      </c>
      <c r="E9861" s="1">
        <v>23.0</v>
      </c>
      <c r="F9861" s="1" t="s">
        <v>9866</v>
      </c>
      <c r="G9861" s="1">
        <v>-0.021674438154</v>
      </c>
    </row>
    <row r="9862" ht="15.75" customHeight="1">
      <c r="A9862" s="1" t="str">
        <f t="shared" ref="A9862:A9871" si="841">"NOL10"</f>
        <v>NOL10</v>
      </c>
      <c r="B9862" s="1" t="s">
        <v>256</v>
      </c>
      <c r="C9862" s="1">
        <v>1.0829796E7</v>
      </c>
      <c r="D9862" s="1" t="s">
        <v>8</v>
      </c>
      <c r="E9862" s="1">
        <v>23.0</v>
      </c>
      <c r="F9862" s="1" t="s">
        <v>9867</v>
      </c>
      <c r="G9862" s="1">
        <v>0.0646779692976</v>
      </c>
    </row>
    <row r="9863" ht="15.75" customHeight="1">
      <c r="A9863" s="1" t="str">
        <f t="shared" si="841"/>
        <v>NOL10</v>
      </c>
      <c r="B9863" s="1" t="s">
        <v>256</v>
      </c>
      <c r="C9863" s="1">
        <v>1.0830018E7</v>
      </c>
      <c r="D9863" s="1" t="s">
        <v>8</v>
      </c>
      <c r="E9863" s="1">
        <v>24.0</v>
      </c>
      <c r="F9863" s="1" t="s">
        <v>9868</v>
      </c>
      <c r="G9863" s="1">
        <v>0.544216372074</v>
      </c>
    </row>
    <row r="9864" ht="15.75" customHeight="1">
      <c r="A9864" s="1" t="str">
        <f t="shared" si="841"/>
        <v>NOL10</v>
      </c>
      <c r="B9864" s="1" t="s">
        <v>256</v>
      </c>
      <c r="C9864" s="1">
        <v>1.0830043E7</v>
      </c>
      <c r="D9864" s="1" t="s">
        <v>8</v>
      </c>
      <c r="E9864" s="1">
        <v>24.0</v>
      </c>
      <c r="F9864" s="1" t="s">
        <v>9869</v>
      </c>
      <c r="G9864" s="1">
        <v>0.119008935288</v>
      </c>
    </row>
    <row r="9865" ht="15.75" customHeight="1">
      <c r="A9865" s="1" t="str">
        <f t="shared" si="841"/>
        <v>NOL10</v>
      </c>
      <c r="B9865" s="1" t="s">
        <v>256</v>
      </c>
      <c r="C9865" s="1">
        <v>1.0830051E7</v>
      </c>
      <c r="D9865" s="1" t="s">
        <v>8</v>
      </c>
      <c r="E9865" s="1">
        <v>23.0</v>
      </c>
      <c r="F9865" s="1" t="s">
        <v>9870</v>
      </c>
      <c r="G9865" s="1">
        <v>1.14527401885</v>
      </c>
    </row>
    <row r="9866" ht="15.75" customHeight="1">
      <c r="A9866" s="1" t="str">
        <f t="shared" si="841"/>
        <v>NOL10</v>
      </c>
      <c r="B9866" s="1" t="s">
        <v>256</v>
      </c>
      <c r="C9866" s="1">
        <v>1.0830073E7</v>
      </c>
      <c r="D9866" s="1" t="s">
        <v>8</v>
      </c>
      <c r="E9866" s="1">
        <v>23.0</v>
      </c>
      <c r="F9866" s="1" t="s">
        <v>9871</v>
      </c>
      <c r="G9866" s="1">
        <v>0.190833360561</v>
      </c>
    </row>
    <row r="9867" ht="15.75" customHeight="1">
      <c r="A9867" s="1" t="str">
        <f t="shared" si="841"/>
        <v>NOL10</v>
      </c>
      <c r="B9867" s="1" t="s">
        <v>256</v>
      </c>
      <c r="C9867" s="1">
        <v>1.0829871E7</v>
      </c>
      <c r="D9867" s="1" t="s">
        <v>14</v>
      </c>
      <c r="E9867" s="1">
        <v>24.0</v>
      </c>
      <c r="F9867" s="1" t="s">
        <v>9872</v>
      </c>
      <c r="G9867" s="1">
        <v>-0.00975136509816</v>
      </c>
    </row>
    <row r="9868" ht="15.75" customHeight="1">
      <c r="A9868" s="1" t="str">
        <f t="shared" si="841"/>
        <v>NOL10</v>
      </c>
      <c r="B9868" s="1" t="s">
        <v>256</v>
      </c>
      <c r="C9868" s="1">
        <v>1.0829926E7</v>
      </c>
      <c r="D9868" s="1" t="s">
        <v>14</v>
      </c>
      <c r="E9868" s="1">
        <v>24.0</v>
      </c>
      <c r="F9868" s="1" t="s">
        <v>9873</v>
      </c>
      <c r="G9868" s="1">
        <v>0.246117358233</v>
      </c>
    </row>
    <row r="9869" ht="15.75" customHeight="1">
      <c r="A9869" s="1" t="str">
        <f t="shared" si="841"/>
        <v>NOL10</v>
      </c>
      <c r="B9869" s="1" t="s">
        <v>256</v>
      </c>
      <c r="C9869" s="1">
        <v>1.0830055E7</v>
      </c>
      <c r="D9869" s="1" t="s">
        <v>14</v>
      </c>
      <c r="E9869" s="1">
        <v>24.0</v>
      </c>
      <c r="F9869" s="1" t="s">
        <v>9874</v>
      </c>
      <c r="G9869" s="1">
        <v>1.31050960908</v>
      </c>
    </row>
    <row r="9870" ht="15.75" customHeight="1">
      <c r="A9870" s="1" t="str">
        <f t="shared" si="841"/>
        <v>NOL10</v>
      </c>
      <c r="B9870" s="1" t="s">
        <v>256</v>
      </c>
      <c r="C9870" s="1">
        <v>1.0830085E7</v>
      </c>
      <c r="D9870" s="1" t="s">
        <v>14</v>
      </c>
      <c r="E9870" s="1">
        <v>24.0</v>
      </c>
      <c r="F9870" s="1" t="s">
        <v>9875</v>
      </c>
      <c r="G9870" s="1">
        <v>-0.109403231572</v>
      </c>
    </row>
    <row r="9871" ht="15.75" customHeight="1">
      <c r="A9871" s="1" t="str">
        <f t="shared" si="841"/>
        <v>NOL10</v>
      </c>
      <c r="B9871" s="1" t="s">
        <v>256</v>
      </c>
      <c r="C9871" s="1">
        <v>1.0830117E7</v>
      </c>
      <c r="D9871" s="1" t="s">
        <v>14</v>
      </c>
      <c r="E9871" s="1">
        <v>24.0</v>
      </c>
      <c r="F9871" s="1" t="s">
        <v>9876</v>
      </c>
      <c r="G9871" s="1">
        <v>0.0996952406369</v>
      </c>
    </row>
    <row r="9872" ht="15.75" customHeight="1">
      <c r="A9872" s="1" t="str">
        <f t="shared" ref="A9872:A9881" si="842">"NOL11"</f>
        <v>NOL11</v>
      </c>
      <c r="B9872" s="1" t="s">
        <v>39</v>
      </c>
      <c r="C9872" s="1">
        <v>6.5713925E7</v>
      </c>
      <c r="D9872" s="1" t="s">
        <v>8</v>
      </c>
      <c r="E9872" s="1">
        <v>25.0</v>
      </c>
      <c r="F9872" s="1" t="s">
        <v>9877</v>
      </c>
      <c r="G9872" s="1">
        <v>-0.0110810974019</v>
      </c>
    </row>
    <row r="9873" ht="15.75" customHeight="1">
      <c r="A9873" s="1" t="str">
        <f t="shared" si="842"/>
        <v>NOL11</v>
      </c>
      <c r="B9873" s="1" t="s">
        <v>39</v>
      </c>
      <c r="C9873" s="1">
        <v>6.5713983E7</v>
      </c>
      <c r="D9873" s="1" t="s">
        <v>8</v>
      </c>
      <c r="E9873" s="1">
        <v>23.0</v>
      </c>
      <c r="F9873" s="1" t="s">
        <v>9878</v>
      </c>
      <c r="G9873" s="1">
        <v>0.147712629408</v>
      </c>
    </row>
    <row r="9874" ht="15.75" customHeight="1">
      <c r="A9874" s="1" t="str">
        <f t="shared" si="842"/>
        <v>NOL11</v>
      </c>
      <c r="B9874" s="1" t="s">
        <v>39</v>
      </c>
      <c r="C9874" s="1">
        <v>6.5713992E7</v>
      </c>
      <c r="D9874" s="1" t="s">
        <v>8</v>
      </c>
      <c r="E9874" s="1">
        <v>24.0</v>
      </c>
      <c r="F9874" s="1" t="s">
        <v>9879</v>
      </c>
      <c r="G9874" s="1">
        <v>0.0414999082734</v>
      </c>
    </row>
    <row r="9875" ht="15.75" customHeight="1">
      <c r="A9875" s="1" t="str">
        <f t="shared" si="842"/>
        <v>NOL11</v>
      </c>
      <c r="B9875" s="1" t="s">
        <v>39</v>
      </c>
      <c r="C9875" s="1">
        <v>6.5713958E7</v>
      </c>
      <c r="D9875" s="1" t="s">
        <v>14</v>
      </c>
      <c r="E9875" s="1">
        <v>24.0</v>
      </c>
      <c r="F9875" s="1" t="s">
        <v>9880</v>
      </c>
      <c r="G9875" s="1">
        <v>0.0556374020103</v>
      </c>
    </row>
    <row r="9876" ht="15.75" customHeight="1">
      <c r="A9876" s="1" t="str">
        <f t="shared" si="842"/>
        <v>NOL11</v>
      </c>
      <c r="B9876" s="1" t="s">
        <v>39</v>
      </c>
      <c r="C9876" s="1">
        <v>6.5713965E7</v>
      </c>
      <c r="D9876" s="1" t="s">
        <v>14</v>
      </c>
      <c r="E9876" s="1">
        <v>25.0</v>
      </c>
      <c r="F9876" s="1" t="s">
        <v>9881</v>
      </c>
      <c r="G9876" s="1">
        <v>0.0565400876821</v>
      </c>
    </row>
    <row r="9877" ht="15.75" customHeight="1">
      <c r="A9877" s="1" t="str">
        <f t="shared" si="842"/>
        <v>NOL11</v>
      </c>
      <c r="B9877" s="1" t="s">
        <v>39</v>
      </c>
      <c r="C9877" s="1">
        <v>6.5714052E7</v>
      </c>
      <c r="D9877" s="1" t="s">
        <v>14</v>
      </c>
      <c r="E9877" s="1">
        <v>21.0</v>
      </c>
      <c r="F9877" s="1" t="s">
        <v>9882</v>
      </c>
      <c r="G9877" s="1">
        <v>1.0845131419</v>
      </c>
    </row>
    <row r="9878" ht="15.75" customHeight="1">
      <c r="A9878" s="1" t="str">
        <f t="shared" si="842"/>
        <v>NOL11</v>
      </c>
      <c r="B9878" s="1" t="s">
        <v>39</v>
      </c>
      <c r="C9878" s="1">
        <v>6.5714041E7</v>
      </c>
      <c r="D9878" s="1" t="s">
        <v>14</v>
      </c>
      <c r="E9878" s="1">
        <v>24.0</v>
      </c>
      <c r="F9878" s="1" t="s">
        <v>9883</v>
      </c>
      <c r="G9878" s="1">
        <v>1.21898944643</v>
      </c>
    </row>
    <row r="9879" ht="15.75" customHeight="1">
      <c r="A9879" s="1" t="str">
        <f t="shared" si="842"/>
        <v>NOL11</v>
      </c>
      <c r="B9879" s="1" t="s">
        <v>39</v>
      </c>
      <c r="C9879" s="1">
        <v>6.5714138E7</v>
      </c>
      <c r="D9879" s="1" t="s">
        <v>14</v>
      </c>
      <c r="E9879" s="1">
        <v>23.0</v>
      </c>
      <c r="F9879" s="1" t="s">
        <v>9884</v>
      </c>
      <c r="G9879" s="1">
        <v>0.484545686462</v>
      </c>
    </row>
    <row r="9880" ht="15.75" customHeight="1">
      <c r="A9880" s="1" t="str">
        <f t="shared" si="842"/>
        <v>NOL11</v>
      </c>
      <c r="B9880" s="1" t="s">
        <v>39</v>
      </c>
      <c r="C9880" s="1">
        <v>6.571403E7</v>
      </c>
      <c r="D9880" s="1" t="s">
        <v>14</v>
      </c>
      <c r="E9880" s="1">
        <v>23.0</v>
      </c>
      <c r="F9880" s="1" t="s">
        <v>9885</v>
      </c>
      <c r="G9880" s="1">
        <v>0.074760461396</v>
      </c>
    </row>
    <row r="9881" ht="15.75" customHeight="1">
      <c r="A9881" s="1" t="str">
        <f t="shared" si="842"/>
        <v>NOL11</v>
      </c>
      <c r="B9881" s="1" t="s">
        <v>39</v>
      </c>
      <c r="C9881" s="1">
        <v>6.571399E7</v>
      </c>
      <c r="D9881" s="1" t="s">
        <v>14</v>
      </c>
      <c r="E9881" s="1">
        <v>22.0</v>
      </c>
      <c r="F9881" s="1" t="s">
        <v>9886</v>
      </c>
      <c r="G9881" s="1">
        <v>0.696497411671</v>
      </c>
    </row>
    <row r="9882" ht="15.75" customHeight="1">
      <c r="A9882" s="1" t="str">
        <f t="shared" ref="A9882:A9891" si="843">"NOL6"</f>
        <v>NOL6</v>
      </c>
      <c r="B9882" s="1" t="s">
        <v>298</v>
      </c>
      <c r="C9882" s="1">
        <v>3.3473796E7</v>
      </c>
      <c r="D9882" s="1" t="s">
        <v>8</v>
      </c>
      <c r="E9882" s="1">
        <v>23.0</v>
      </c>
      <c r="F9882" s="1" t="s">
        <v>9887</v>
      </c>
      <c r="G9882" s="1">
        <v>0.60849140013</v>
      </c>
    </row>
    <row r="9883" ht="15.75" customHeight="1">
      <c r="A9883" s="1" t="str">
        <f t="shared" si="843"/>
        <v>NOL6</v>
      </c>
      <c r="B9883" s="1" t="s">
        <v>298</v>
      </c>
      <c r="C9883" s="1">
        <v>3.3473769E7</v>
      </c>
      <c r="D9883" s="1" t="s">
        <v>8</v>
      </c>
      <c r="E9883" s="1">
        <v>24.0</v>
      </c>
      <c r="F9883" s="1" t="s">
        <v>9888</v>
      </c>
      <c r="G9883" s="1">
        <v>0.383670882639</v>
      </c>
    </row>
    <row r="9884" ht="15.75" customHeight="1">
      <c r="A9884" s="1" t="str">
        <f t="shared" si="843"/>
        <v>NOL6</v>
      </c>
      <c r="B9884" s="1" t="s">
        <v>298</v>
      </c>
      <c r="C9884" s="1">
        <v>3.3473764E7</v>
      </c>
      <c r="D9884" s="1" t="s">
        <v>8</v>
      </c>
      <c r="E9884" s="1">
        <v>22.0</v>
      </c>
      <c r="F9884" s="1" t="s">
        <v>9889</v>
      </c>
      <c r="G9884" s="1">
        <v>0.85229430121</v>
      </c>
    </row>
    <row r="9885" ht="15.75" customHeight="1">
      <c r="A9885" s="1" t="str">
        <f t="shared" si="843"/>
        <v>NOL6</v>
      </c>
      <c r="B9885" s="1" t="s">
        <v>298</v>
      </c>
      <c r="C9885" s="1">
        <v>3.3473697E7</v>
      </c>
      <c r="D9885" s="1" t="s">
        <v>8</v>
      </c>
      <c r="E9885" s="1">
        <v>23.0</v>
      </c>
      <c r="F9885" s="1" t="s">
        <v>9890</v>
      </c>
      <c r="G9885" s="1">
        <v>0.456615787544</v>
      </c>
    </row>
    <row r="9886" ht="15.75" customHeight="1">
      <c r="A9886" s="1" t="str">
        <f t="shared" si="843"/>
        <v>NOL6</v>
      </c>
      <c r="B9886" s="1" t="s">
        <v>298</v>
      </c>
      <c r="C9886" s="1">
        <v>3.3473879E7</v>
      </c>
      <c r="D9886" s="1" t="s">
        <v>8</v>
      </c>
      <c r="E9886" s="1">
        <v>24.0</v>
      </c>
      <c r="F9886" s="1" t="s">
        <v>9891</v>
      </c>
      <c r="G9886" s="1">
        <v>1.53921429866</v>
      </c>
    </row>
    <row r="9887" ht="15.75" customHeight="1">
      <c r="A9887" s="1" t="str">
        <f t="shared" si="843"/>
        <v>NOL6</v>
      </c>
      <c r="B9887" s="1" t="s">
        <v>298</v>
      </c>
      <c r="C9887" s="1">
        <v>3.3473902E7</v>
      </c>
      <c r="D9887" s="1" t="s">
        <v>8</v>
      </c>
      <c r="E9887" s="1">
        <v>23.0</v>
      </c>
      <c r="F9887" s="1" t="s">
        <v>9892</v>
      </c>
      <c r="G9887" s="1">
        <v>0.0241225145017</v>
      </c>
    </row>
    <row r="9888" ht="15.75" customHeight="1">
      <c r="A9888" s="1" t="str">
        <f t="shared" si="843"/>
        <v>NOL6</v>
      </c>
      <c r="B9888" s="1" t="s">
        <v>298</v>
      </c>
      <c r="C9888" s="1">
        <v>3.3473932E7</v>
      </c>
      <c r="D9888" s="1" t="s">
        <v>8</v>
      </c>
      <c r="E9888" s="1">
        <v>24.0</v>
      </c>
      <c r="F9888" s="1" t="s">
        <v>9893</v>
      </c>
      <c r="G9888" s="1">
        <v>0.027821783398</v>
      </c>
    </row>
    <row r="9889" ht="15.75" customHeight="1">
      <c r="A9889" s="1" t="str">
        <f t="shared" si="843"/>
        <v>NOL6</v>
      </c>
      <c r="B9889" s="1" t="s">
        <v>298</v>
      </c>
      <c r="C9889" s="1">
        <v>3.3473946E7</v>
      </c>
      <c r="D9889" s="1" t="s">
        <v>8</v>
      </c>
      <c r="E9889" s="1">
        <v>24.0</v>
      </c>
      <c r="F9889" s="1" t="s">
        <v>9894</v>
      </c>
      <c r="G9889" s="1">
        <v>0.0205856646475</v>
      </c>
    </row>
    <row r="9890" ht="15.75" customHeight="1">
      <c r="A9890" s="1" t="str">
        <f t="shared" si="843"/>
        <v>NOL6</v>
      </c>
      <c r="B9890" s="1" t="s">
        <v>298</v>
      </c>
      <c r="C9890" s="1">
        <v>3.347393E7</v>
      </c>
      <c r="D9890" s="1" t="s">
        <v>14</v>
      </c>
      <c r="E9890" s="1">
        <v>23.0</v>
      </c>
      <c r="F9890" s="1" t="s">
        <v>9895</v>
      </c>
      <c r="G9890" s="1">
        <v>0.234565982273</v>
      </c>
    </row>
    <row r="9891" ht="15.75" customHeight="1">
      <c r="A9891" s="1" t="str">
        <f t="shared" si="843"/>
        <v>NOL6</v>
      </c>
      <c r="B9891" s="1" t="s">
        <v>298</v>
      </c>
      <c r="C9891" s="1">
        <v>3.3473677E7</v>
      </c>
      <c r="D9891" s="1" t="s">
        <v>14</v>
      </c>
      <c r="E9891" s="1">
        <v>24.0</v>
      </c>
      <c r="F9891" s="1" t="s">
        <v>9896</v>
      </c>
      <c r="G9891" s="1">
        <v>0.434734078927</v>
      </c>
    </row>
    <row r="9892" ht="15.75" customHeight="1">
      <c r="A9892" s="1" t="str">
        <f t="shared" ref="A9892:A9901" si="844">"NOL8"</f>
        <v>NOL8</v>
      </c>
      <c r="B9892" s="1" t="s">
        <v>298</v>
      </c>
      <c r="C9892" s="1">
        <v>9.5087581E7</v>
      </c>
      <c r="D9892" s="1" t="s">
        <v>8</v>
      </c>
      <c r="E9892" s="1">
        <v>25.0</v>
      </c>
      <c r="F9892" s="1" t="s">
        <v>9897</v>
      </c>
      <c r="G9892" s="1">
        <v>0.69558490738</v>
      </c>
    </row>
    <row r="9893" ht="15.75" customHeight="1">
      <c r="A9893" s="1" t="str">
        <f t="shared" si="844"/>
        <v>NOL8</v>
      </c>
      <c r="B9893" s="1" t="s">
        <v>298</v>
      </c>
      <c r="C9893" s="1">
        <v>9.5087552E7</v>
      </c>
      <c r="D9893" s="1" t="s">
        <v>8</v>
      </c>
      <c r="E9893" s="1">
        <v>28.0</v>
      </c>
      <c r="F9893" s="1" t="s">
        <v>9898</v>
      </c>
      <c r="G9893" s="1">
        <v>0.197707875848</v>
      </c>
    </row>
    <row r="9894" ht="15.75" customHeight="1">
      <c r="A9894" s="1" t="str">
        <f t="shared" si="844"/>
        <v>NOL8</v>
      </c>
      <c r="B9894" s="1" t="s">
        <v>298</v>
      </c>
      <c r="C9894" s="1">
        <v>9.5087586E7</v>
      </c>
      <c r="D9894" s="1" t="s">
        <v>8</v>
      </c>
      <c r="E9894" s="1">
        <v>24.0</v>
      </c>
      <c r="F9894" s="1" t="s">
        <v>9899</v>
      </c>
      <c r="G9894" s="1">
        <v>1.73247332142</v>
      </c>
    </row>
    <row r="9895" ht="15.75" customHeight="1">
      <c r="A9895" s="1" t="str">
        <f t="shared" si="844"/>
        <v>NOL8</v>
      </c>
      <c r="B9895" s="1" t="s">
        <v>298</v>
      </c>
      <c r="C9895" s="1">
        <v>9.5087598E7</v>
      </c>
      <c r="D9895" s="1" t="s">
        <v>8</v>
      </c>
      <c r="E9895" s="1">
        <v>24.0</v>
      </c>
      <c r="F9895" s="1" t="s">
        <v>9900</v>
      </c>
      <c r="G9895" s="1">
        <v>0.0137077764736</v>
      </c>
    </row>
    <row r="9896" ht="15.75" customHeight="1">
      <c r="A9896" s="1" t="str">
        <f t="shared" si="844"/>
        <v>NOL8</v>
      </c>
      <c r="B9896" s="1" t="s">
        <v>298</v>
      </c>
      <c r="C9896" s="1">
        <v>9.5087621E7</v>
      </c>
      <c r="D9896" s="1" t="s">
        <v>8</v>
      </c>
      <c r="E9896" s="1">
        <v>24.0</v>
      </c>
      <c r="F9896" s="1" t="s">
        <v>9901</v>
      </c>
      <c r="G9896" s="1">
        <v>0.0543096031055</v>
      </c>
    </row>
    <row r="9897" ht="15.75" customHeight="1">
      <c r="A9897" s="1" t="str">
        <f t="shared" si="844"/>
        <v>NOL8</v>
      </c>
      <c r="B9897" s="1" t="s">
        <v>298</v>
      </c>
      <c r="C9897" s="1">
        <v>9.5087642E7</v>
      </c>
      <c r="D9897" s="1" t="s">
        <v>8</v>
      </c>
      <c r="E9897" s="1">
        <v>23.0</v>
      </c>
      <c r="F9897" s="1" t="s">
        <v>9902</v>
      </c>
      <c r="G9897" s="1">
        <v>-0.0301401826787</v>
      </c>
    </row>
    <row r="9898" ht="15.75" customHeight="1">
      <c r="A9898" s="1" t="str">
        <f t="shared" si="844"/>
        <v>NOL8</v>
      </c>
      <c r="B9898" s="1" t="s">
        <v>298</v>
      </c>
      <c r="C9898" s="1">
        <v>9.5087655E7</v>
      </c>
      <c r="D9898" s="1" t="s">
        <v>8</v>
      </c>
      <c r="E9898" s="1">
        <v>26.0</v>
      </c>
      <c r="F9898" s="1" t="s">
        <v>9903</v>
      </c>
      <c r="G9898" s="1">
        <v>0.0312836693626</v>
      </c>
    </row>
    <row r="9899" ht="15.75" customHeight="1">
      <c r="A9899" s="1" t="str">
        <f t="shared" si="844"/>
        <v>NOL8</v>
      </c>
      <c r="B9899" s="1" t="s">
        <v>298</v>
      </c>
      <c r="C9899" s="1">
        <v>9.5087633E7</v>
      </c>
      <c r="D9899" s="1" t="s">
        <v>14</v>
      </c>
      <c r="E9899" s="1">
        <v>26.0</v>
      </c>
      <c r="F9899" s="1" t="s">
        <v>9904</v>
      </c>
      <c r="G9899" s="1">
        <v>0.0392893050545</v>
      </c>
    </row>
    <row r="9900" ht="15.75" customHeight="1">
      <c r="A9900" s="1" t="str">
        <f t="shared" si="844"/>
        <v>NOL8</v>
      </c>
      <c r="B9900" s="1" t="s">
        <v>298</v>
      </c>
      <c r="C9900" s="1">
        <v>9.5087576E7</v>
      </c>
      <c r="D9900" s="1" t="s">
        <v>8</v>
      </c>
      <c r="E9900" s="1">
        <v>24.0</v>
      </c>
      <c r="F9900" s="1" t="s">
        <v>9905</v>
      </c>
      <c r="G9900" s="1">
        <v>0.571941771203</v>
      </c>
    </row>
    <row r="9901" ht="15.75" customHeight="1">
      <c r="A9901" s="1" t="str">
        <f t="shared" si="844"/>
        <v>NOL8</v>
      </c>
      <c r="B9901" s="1" t="s">
        <v>298</v>
      </c>
      <c r="C9901" s="1">
        <v>9.5087569E7</v>
      </c>
      <c r="D9901" s="1" t="s">
        <v>8</v>
      </c>
      <c r="E9901" s="1">
        <v>28.0</v>
      </c>
      <c r="F9901" s="1" t="s">
        <v>9906</v>
      </c>
      <c r="G9901" s="1">
        <v>0.0904040603767</v>
      </c>
    </row>
    <row r="9902" ht="15.75" customHeight="1">
      <c r="A9902" s="1" t="str">
        <f t="shared" ref="A9902:A9911" si="845">"NOL9"</f>
        <v>NOL9</v>
      </c>
      <c r="B9902" s="1" t="s">
        <v>108</v>
      </c>
      <c r="C9902" s="1">
        <v>6614523.0</v>
      </c>
      <c r="D9902" s="1" t="s">
        <v>14</v>
      </c>
      <c r="E9902" s="1">
        <v>23.0</v>
      </c>
      <c r="F9902" s="1" t="s">
        <v>9907</v>
      </c>
      <c r="G9902" s="1">
        <v>1.49123828513</v>
      </c>
    </row>
    <row r="9903" ht="15.75" customHeight="1">
      <c r="A9903" s="1" t="str">
        <f t="shared" si="845"/>
        <v>NOL9</v>
      </c>
      <c r="B9903" s="1" t="s">
        <v>108</v>
      </c>
      <c r="C9903" s="1">
        <v>6614393.0</v>
      </c>
      <c r="D9903" s="1" t="s">
        <v>8</v>
      </c>
      <c r="E9903" s="1">
        <v>23.0</v>
      </c>
      <c r="F9903" s="1" t="s">
        <v>9908</v>
      </c>
      <c r="G9903" s="1">
        <v>1.07039169375</v>
      </c>
    </row>
    <row r="9904" ht="15.75" customHeight="1">
      <c r="A9904" s="1" t="str">
        <f t="shared" si="845"/>
        <v>NOL9</v>
      </c>
      <c r="B9904" s="1" t="s">
        <v>108</v>
      </c>
      <c r="C9904" s="1">
        <v>6614431.0</v>
      </c>
      <c r="D9904" s="1" t="s">
        <v>8</v>
      </c>
      <c r="E9904" s="1">
        <v>24.0</v>
      </c>
      <c r="F9904" s="1" t="s">
        <v>9909</v>
      </c>
      <c r="G9904" s="1">
        <v>0.438370021123</v>
      </c>
    </row>
    <row r="9905" ht="15.75" customHeight="1">
      <c r="A9905" s="1" t="str">
        <f t="shared" si="845"/>
        <v>NOL9</v>
      </c>
      <c r="B9905" s="1" t="s">
        <v>108</v>
      </c>
      <c r="C9905" s="1">
        <v>6614549.0</v>
      </c>
      <c r="D9905" s="1" t="s">
        <v>8</v>
      </c>
      <c r="E9905" s="1">
        <v>22.0</v>
      </c>
      <c r="F9905" s="1" t="s">
        <v>9910</v>
      </c>
      <c r="G9905" s="1">
        <v>-0.0165641150899</v>
      </c>
    </row>
    <row r="9906" ht="15.75" customHeight="1">
      <c r="A9906" s="1" t="str">
        <f t="shared" si="845"/>
        <v>NOL9</v>
      </c>
      <c r="B9906" s="1" t="s">
        <v>108</v>
      </c>
      <c r="C9906" s="1">
        <v>6614604.0</v>
      </c>
      <c r="D9906" s="1" t="s">
        <v>8</v>
      </c>
      <c r="E9906" s="1">
        <v>24.0</v>
      </c>
      <c r="F9906" s="1" t="s">
        <v>9911</v>
      </c>
      <c r="G9906" s="1">
        <v>0.327468736916</v>
      </c>
    </row>
    <row r="9907" ht="15.75" customHeight="1">
      <c r="A9907" s="1" t="str">
        <f t="shared" si="845"/>
        <v>NOL9</v>
      </c>
      <c r="B9907" s="1" t="s">
        <v>108</v>
      </c>
      <c r="C9907" s="1">
        <v>6614337.0</v>
      </c>
      <c r="D9907" s="1" t="s">
        <v>14</v>
      </c>
      <c r="E9907" s="1">
        <v>24.0</v>
      </c>
      <c r="F9907" s="1" t="s">
        <v>9912</v>
      </c>
      <c r="G9907" s="1">
        <v>-0.0418699796985</v>
      </c>
    </row>
    <row r="9908" ht="15.75" customHeight="1">
      <c r="A9908" s="1" t="str">
        <f t="shared" si="845"/>
        <v>NOL9</v>
      </c>
      <c r="B9908" s="1" t="s">
        <v>108</v>
      </c>
      <c r="C9908" s="1">
        <v>6614566.0</v>
      </c>
      <c r="D9908" s="1" t="s">
        <v>14</v>
      </c>
      <c r="E9908" s="1">
        <v>24.0</v>
      </c>
      <c r="F9908" s="1" t="s">
        <v>9913</v>
      </c>
      <c r="G9908" s="1">
        <v>0.0931238013292</v>
      </c>
    </row>
    <row r="9909" ht="15.75" customHeight="1">
      <c r="A9909" s="1" t="str">
        <f t="shared" si="845"/>
        <v>NOL9</v>
      </c>
      <c r="B9909" s="1" t="s">
        <v>108</v>
      </c>
      <c r="C9909" s="1">
        <v>6614381.0</v>
      </c>
      <c r="D9909" s="1" t="s">
        <v>8</v>
      </c>
      <c r="E9909" s="1">
        <v>23.0</v>
      </c>
      <c r="F9909" s="1" t="s">
        <v>9914</v>
      </c>
      <c r="G9909" s="1">
        <v>0.0287709548179</v>
      </c>
    </row>
    <row r="9910" ht="15.75" customHeight="1">
      <c r="A9910" s="1" t="str">
        <f t="shared" si="845"/>
        <v>NOL9</v>
      </c>
      <c r="B9910" s="1" t="s">
        <v>108</v>
      </c>
      <c r="C9910" s="1">
        <v>6614364.0</v>
      </c>
      <c r="D9910" s="1" t="s">
        <v>14</v>
      </c>
      <c r="E9910" s="1">
        <v>24.0</v>
      </c>
      <c r="F9910" s="1" t="s">
        <v>9915</v>
      </c>
      <c r="G9910" s="1">
        <v>0.213658286538</v>
      </c>
    </row>
    <row r="9911" ht="15.75" customHeight="1">
      <c r="A9911" s="1" t="str">
        <f t="shared" si="845"/>
        <v>NOL9</v>
      </c>
      <c r="B9911" s="1" t="s">
        <v>108</v>
      </c>
      <c r="C9911" s="1">
        <v>6614487.0</v>
      </c>
      <c r="D9911" s="1" t="s">
        <v>14</v>
      </c>
      <c r="E9911" s="1">
        <v>24.0</v>
      </c>
      <c r="F9911" s="1" t="s">
        <v>9916</v>
      </c>
      <c r="G9911" s="1">
        <v>0.15631779395</v>
      </c>
    </row>
    <row r="9912" ht="15.75" customHeight="1">
      <c r="A9912" s="1" t="str">
        <f t="shared" ref="A9912:A9921" si="846">"NOLC1"</f>
        <v>NOLC1</v>
      </c>
      <c r="B9912" s="1" t="s">
        <v>176</v>
      </c>
      <c r="C9912" s="1">
        <v>1.0391217E8</v>
      </c>
      <c r="D9912" s="1" t="s">
        <v>14</v>
      </c>
      <c r="E9912" s="1">
        <v>23.0</v>
      </c>
      <c r="F9912" s="1" t="s">
        <v>9917</v>
      </c>
      <c r="G9912" s="1">
        <v>1.16022889627</v>
      </c>
    </row>
    <row r="9913" ht="15.75" customHeight="1">
      <c r="A9913" s="1" t="str">
        <f t="shared" si="846"/>
        <v>NOLC1</v>
      </c>
      <c r="B9913" s="1" t="s">
        <v>176</v>
      </c>
      <c r="C9913" s="1">
        <v>1.03912166E8</v>
      </c>
      <c r="D9913" s="1" t="s">
        <v>14</v>
      </c>
      <c r="E9913" s="1">
        <v>24.0</v>
      </c>
      <c r="F9913" s="1" t="s">
        <v>9918</v>
      </c>
      <c r="G9913" s="1">
        <v>0.176664293935</v>
      </c>
    </row>
    <row r="9914" ht="15.75" customHeight="1">
      <c r="A9914" s="1" t="str">
        <f t="shared" si="846"/>
        <v>NOLC1</v>
      </c>
      <c r="B9914" s="1" t="s">
        <v>176</v>
      </c>
      <c r="C9914" s="1">
        <v>1.0391218E8</v>
      </c>
      <c r="D9914" s="1" t="s">
        <v>14</v>
      </c>
      <c r="E9914" s="1">
        <v>28.0</v>
      </c>
      <c r="F9914" s="1" t="s">
        <v>9919</v>
      </c>
      <c r="G9914" s="1">
        <v>-0.0118273234793</v>
      </c>
    </row>
    <row r="9915" ht="15.75" customHeight="1">
      <c r="A9915" s="1" t="str">
        <f t="shared" si="846"/>
        <v>NOLC1</v>
      </c>
      <c r="B9915" s="1" t="s">
        <v>176</v>
      </c>
      <c r="C9915" s="1">
        <v>1.03912163E8</v>
      </c>
      <c r="D9915" s="1" t="s">
        <v>14</v>
      </c>
      <c r="E9915" s="1">
        <v>28.0</v>
      </c>
      <c r="F9915" s="1" t="s">
        <v>9920</v>
      </c>
      <c r="G9915" s="1">
        <v>0.0221487053361</v>
      </c>
    </row>
    <row r="9916" ht="15.75" customHeight="1">
      <c r="A9916" s="1" t="str">
        <f t="shared" si="846"/>
        <v>NOLC1</v>
      </c>
      <c r="B9916" s="1" t="s">
        <v>176</v>
      </c>
      <c r="C9916" s="1">
        <v>1.03912143E8</v>
      </c>
      <c r="D9916" s="1" t="s">
        <v>14</v>
      </c>
      <c r="E9916" s="1">
        <v>23.0</v>
      </c>
      <c r="F9916" s="1" t="s">
        <v>9921</v>
      </c>
      <c r="G9916" s="1">
        <v>0.753854595084</v>
      </c>
    </row>
    <row r="9917" ht="15.75" customHeight="1">
      <c r="A9917" s="1" t="str">
        <f t="shared" si="846"/>
        <v>NOLC1</v>
      </c>
      <c r="B9917" s="1" t="s">
        <v>176</v>
      </c>
      <c r="C9917" s="1">
        <v>1.03912198E8</v>
      </c>
      <c r="D9917" s="1" t="s">
        <v>8</v>
      </c>
      <c r="E9917" s="1">
        <v>24.0</v>
      </c>
      <c r="F9917" s="1" t="s">
        <v>9922</v>
      </c>
      <c r="G9917" s="1">
        <v>0.0649291728418</v>
      </c>
    </row>
    <row r="9918" ht="15.75" customHeight="1">
      <c r="A9918" s="1" t="str">
        <f t="shared" si="846"/>
        <v>NOLC1</v>
      </c>
      <c r="B9918" s="1" t="s">
        <v>176</v>
      </c>
      <c r="C9918" s="1">
        <v>1.03912187E8</v>
      </c>
      <c r="D9918" s="1" t="s">
        <v>8</v>
      </c>
      <c r="E9918" s="1">
        <v>26.0</v>
      </c>
      <c r="F9918" s="1" t="s">
        <v>9923</v>
      </c>
      <c r="G9918" s="1">
        <v>0.244102297535</v>
      </c>
    </row>
    <row r="9919" ht="15.75" customHeight="1">
      <c r="A9919" s="1" t="str">
        <f t="shared" si="846"/>
        <v>NOLC1</v>
      </c>
      <c r="B9919" s="1" t="s">
        <v>176</v>
      </c>
      <c r="C9919" s="1">
        <v>1.03912177E8</v>
      </c>
      <c r="D9919" s="1" t="s">
        <v>8</v>
      </c>
      <c r="E9919" s="1">
        <v>22.0</v>
      </c>
      <c r="F9919" s="1" t="s">
        <v>9924</v>
      </c>
      <c r="G9919" s="1">
        <v>1.08591650865</v>
      </c>
    </row>
    <row r="9920" ht="15.75" customHeight="1">
      <c r="A9920" s="1" t="str">
        <f t="shared" si="846"/>
        <v>NOLC1</v>
      </c>
      <c r="B9920" s="1" t="s">
        <v>176</v>
      </c>
      <c r="C9920" s="1">
        <v>1.03912159E8</v>
      </c>
      <c r="D9920" s="1" t="s">
        <v>8</v>
      </c>
      <c r="E9920" s="1">
        <v>27.0</v>
      </c>
      <c r="F9920" s="1" t="s">
        <v>9925</v>
      </c>
      <c r="G9920" s="1">
        <v>0.0442876322332</v>
      </c>
    </row>
    <row r="9921" ht="15.75" customHeight="1">
      <c r="A9921" s="1" t="str">
        <f t="shared" si="846"/>
        <v>NOLC1</v>
      </c>
      <c r="B9921" s="1" t="s">
        <v>176</v>
      </c>
      <c r="C9921" s="1">
        <v>1.03912194E8</v>
      </c>
      <c r="D9921" s="1" t="s">
        <v>14</v>
      </c>
      <c r="E9921" s="1">
        <v>22.0</v>
      </c>
      <c r="F9921" s="1" t="s">
        <v>9926</v>
      </c>
      <c r="G9921" s="1">
        <v>0.147148703461</v>
      </c>
    </row>
    <row r="9922" ht="15.75" customHeight="1">
      <c r="A9922" s="1" t="str">
        <f t="shared" ref="A9922:A9931" si="847">"NONO"</f>
        <v>NONO</v>
      </c>
      <c r="B9922" s="1" t="s">
        <v>50</v>
      </c>
      <c r="C9922" s="1">
        <v>7.0503491E7</v>
      </c>
      <c r="D9922" s="1" t="s">
        <v>14</v>
      </c>
      <c r="E9922" s="1">
        <v>23.0</v>
      </c>
      <c r="F9922" s="1" t="s">
        <v>9927</v>
      </c>
      <c r="G9922" s="1">
        <v>0.878159302093</v>
      </c>
    </row>
    <row r="9923" ht="15.75" customHeight="1">
      <c r="A9923" s="1" t="str">
        <f t="shared" si="847"/>
        <v>NONO</v>
      </c>
      <c r="B9923" s="1" t="s">
        <v>50</v>
      </c>
      <c r="C9923" s="1">
        <v>7.0503571E7</v>
      </c>
      <c r="D9923" s="1" t="s">
        <v>14</v>
      </c>
      <c r="E9923" s="1">
        <v>24.0</v>
      </c>
      <c r="F9923" s="1" t="s">
        <v>9928</v>
      </c>
      <c r="G9923" s="1">
        <v>0.834478019411</v>
      </c>
    </row>
    <row r="9924" ht="15.75" customHeight="1">
      <c r="A9924" s="1" t="str">
        <f t="shared" si="847"/>
        <v>NONO</v>
      </c>
      <c r="B9924" s="1" t="s">
        <v>50</v>
      </c>
      <c r="C9924" s="1">
        <v>7.0503591E7</v>
      </c>
      <c r="D9924" s="1" t="s">
        <v>14</v>
      </c>
      <c r="E9924" s="1">
        <v>23.0</v>
      </c>
      <c r="F9924" s="1" t="s">
        <v>9929</v>
      </c>
      <c r="G9924" s="1">
        <v>0.295961404998</v>
      </c>
    </row>
    <row r="9925" ht="15.75" customHeight="1">
      <c r="A9925" s="1" t="str">
        <f t="shared" si="847"/>
        <v>NONO</v>
      </c>
      <c r="B9925" s="1" t="s">
        <v>50</v>
      </c>
      <c r="C9925" s="1">
        <v>7.0503613E7</v>
      </c>
      <c r="D9925" s="1" t="s">
        <v>14</v>
      </c>
      <c r="E9925" s="1">
        <v>23.0</v>
      </c>
      <c r="F9925" s="1" t="s">
        <v>9930</v>
      </c>
      <c r="G9925" s="1">
        <v>0.0803615597697</v>
      </c>
    </row>
    <row r="9926" ht="15.75" customHeight="1">
      <c r="A9926" s="1" t="str">
        <f t="shared" si="847"/>
        <v>NONO</v>
      </c>
      <c r="B9926" s="1" t="s">
        <v>50</v>
      </c>
      <c r="C9926" s="1">
        <v>7.050366E7</v>
      </c>
      <c r="D9926" s="1" t="s">
        <v>14</v>
      </c>
      <c r="E9926" s="1">
        <v>24.0</v>
      </c>
      <c r="F9926" s="1" t="s">
        <v>9931</v>
      </c>
      <c r="G9926" s="1">
        <v>0.295573010734</v>
      </c>
    </row>
    <row r="9927" ht="15.75" customHeight="1">
      <c r="A9927" s="1" t="str">
        <f t="shared" si="847"/>
        <v>NONO</v>
      </c>
      <c r="B9927" s="1" t="s">
        <v>50</v>
      </c>
      <c r="C9927" s="1">
        <v>7.0503665E7</v>
      </c>
      <c r="D9927" s="1" t="s">
        <v>14</v>
      </c>
      <c r="E9927" s="1">
        <v>22.0</v>
      </c>
      <c r="F9927" s="1" t="s">
        <v>9932</v>
      </c>
      <c r="G9927" s="1">
        <v>1.02526619647</v>
      </c>
    </row>
    <row r="9928" ht="15.75" customHeight="1">
      <c r="A9928" s="1" t="str">
        <f t="shared" si="847"/>
        <v>NONO</v>
      </c>
      <c r="B9928" s="1" t="s">
        <v>50</v>
      </c>
      <c r="C9928" s="1">
        <v>7.0503687E7</v>
      </c>
      <c r="D9928" s="1" t="s">
        <v>14</v>
      </c>
      <c r="E9928" s="1">
        <v>24.0</v>
      </c>
      <c r="F9928" s="1" t="s">
        <v>9933</v>
      </c>
      <c r="G9928" s="1">
        <v>0.389174526779</v>
      </c>
    </row>
    <row r="9929" ht="15.75" customHeight="1">
      <c r="A9929" s="1" t="str">
        <f t="shared" si="847"/>
        <v>NONO</v>
      </c>
      <c r="B9929" s="1" t="s">
        <v>50</v>
      </c>
      <c r="C9929" s="1">
        <v>7.0503689E7</v>
      </c>
      <c r="D9929" s="1" t="s">
        <v>8</v>
      </c>
      <c r="E9929" s="1">
        <v>24.0</v>
      </c>
      <c r="F9929" s="1" t="s">
        <v>9934</v>
      </c>
      <c r="G9929" s="1">
        <v>1.07299413545</v>
      </c>
    </row>
    <row r="9930" ht="15.75" customHeight="1">
      <c r="A9930" s="1" t="str">
        <f t="shared" si="847"/>
        <v>NONO</v>
      </c>
      <c r="B9930" s="1" t="s">
        <v>50</v>
      </c>
      <c r="C9930" s="1">
        <v>7.0503514E7</v>
      </c>
      <c r="D9930" s="1" t="s">
        <v>14</v>
      </c>
      <c r="E9930" s="1">
        <v>24.0</v>
      </c>
      <c r="F9930" s="1" t="s">
        <v>9935</v>
      </c>
      <c r="G9930" s="1">
        <v>0.460719964857</v>
      </c>
    </row>
    <row r="9931" ht="15.75" customHeight="1">
      <c r="A9931" s="1" t="str">
        <f t="shared" si="847"/>
        <v>NONO</v>
      </c>
      <c r="B9931" s="1" t="s">
        <v>50</v>
      </c>
      <c r="C9931" s="1">
        <v>7.0503474E7</v>
      </c>
      <c r="D9931" s="1" t="s">
        <v>8</v>
      </c>
      <c r="E9931" s="1">
        <v>23.0</v>
      </c>
      <c r="F9931" s="1" t="s">
        <v>9936</v>
      </c>
      <c r="G9931" s="1">
        <v>0.901739668078</v>
      </c>
    </row>
    <row r="9932" ht="15.75" customHeight="1">
      <c r="A9932" s="1" t="str">
        <f t="shared" ref="A9932:A9941" si="848">"NOP10"</f>
        <v>NOP10</v>
      </c>
      <c r="B9932" s="1" t="s">
        <v>425</v>
      </c>
      <c r="C9932" s="1">
        <v>3.4635359E7</v>
      </c>
      <c r="D9932" s="1" t="s">
        <v>8</v>
      </c>
      <c r="E9932" s="1">
        <v>22.0</v>
      </c>
      <c r="F9932" s="1" t="s">
        <v>9937</v>
      </c>
      <c r="G9932" s="1">
        <v>-0.0316898001778</v>
      </c>
    </row>
    <row r="9933" ht="15.75" customHeight="1">
      <c r="A9933" s="1" t="str">
        <f t="shared" si="848"/>
        <v>NOP10</v>
      </c>
      <c r="B9933" s="1" t="s">
        <v>425</v>
      </c>
      <c r="C9933" s="1">
        <v>3.4635111E7</v>
      </c>
      <c r="D9933" s="1" t="s">
        <v>14</v>
      </c>
      <c r="E9933" s="1">
        <v>24.0</v>
      </c>
      <c r="F9933" s="1" t="s">
        <v>9938</v>
      </c>
      <c r="G9933" s="1">
        <v>0.0153693746786</v>
      </c>
    </row>
    <row r="9934" ht="15.75" customHeight="1">
      <c r="A9934" s="1" t="str">
        <f t="shared" si="848"/>
        <v>NOP10</v>
      </c>
      <c r="B9934" s="1" t="s">
        <v>425</v>
      </c>
      <c r="C9934" s="1">
        <v>3.4635331E7</v>
      </c>
      <c r="D9934" s="1" t="s">
        <v>8</v>
      </c>
      <c r="E9934" s="1">
        <v>23.0</v>
      </c>
      <c r="F9934" s="1" t="s">
        <v>9939</v>
      </c>
      <c r="G9934" s="1">
        <v>0.178274684651</v>
      </c>
    </row>
    <row r="9935" ht="15.75" customHeight="1">
      <c r="A9935" s="1" t="str">
        <f t="shared" si="848"/>
        <v>NOP10</v>
      </c>
      <c r="B9935" s="1" t="s">
        <v>425</v>
      </c>
      <c r="C9935" s="1">
        <v>3.4635306E7</v>
      </c>
      <c r="D9935" s="1" t="s">
        <v>8</v>
      </c>
      <c r="E9935" s="1">
        <v>24.0</v>
      </c>
      <c r="F9935" s="1" t="s">
        <v>9940</v>
      </c>
      <c r="G9935" s="1">
        <v>1.12868614598</v>
      </c>
    </row>
    <row r="9936" ht="15.75" customHeight="1">
      <c r="A9936" s="1" t="str">
        <f t="shared" si="848"/>
        <v>NOP10</v>
      </c>
      <c r="B9936" s="1" t="s">
        <v>425</v>
      </c>
      <c r="C9936" s="1">
        <v>3.4635296E7</v>
      </c>
      <c r="D9936" s="1" t="s">
        <v>8</v>
      </c>
      <c r="E9936" s="1">
        <v>23.0</v>
      </c>
      <c r="F9936" s="1" t="s">
        <v>9941</v>
      </c>
      <c r="G9936" s="1">
        <v>1.12231803703</v>
      </c>
    </row>
    <row r="9937" ht="15.75" customHeight="1">
      <c r="A9937" s="1" t="str">
        <f t="shared" si="848"/>
        <v>NOP10</v>
      </c>
      <c r="B9937" s="1" t="s">
        <v>425</v>
      </c>
      <c r="C9937" s="1">
        <v>3.4635105E7</v>
      </c>
      <c r="D9937" s="1" t="s">
        <v>14</v>
      </c>
      <c r="E9937" s="1">
        <v>24.0</v>
      </c>
      <c r="F9937" s="1" t="s">
        <v>9942</v>
      </c>
      <c r="G9937" s="1">
        <v>0.187944121586</v>
      </c>
    </row>
    <row r="9938" ht="15.75" customHeight="1">
      <c r="A9938" s="1" t="str">
        <f t="shared" si="848"/>
        <v>NOP10</v>
      </c>
      <c r="B9938" s="1" t="s">
        <v>425</v>
      </c>
      <c r="C9938" s="1">
        <v>3.4635219E7</v>
      </c>
      <c r="D9938" s="1" t="s">
        <v>8</v>
      </c>
      <c r="E9938" s="1">
        <v>22.0</v>
      </c>
      <c r="F9938" s="1" t="s">
        <v>9943</v>
      </c>
      <c r="G9938" s="1">
        <v>0.0423539929951</v>
      </c>
    </row>
    <row r="9939" ht="15.75" customHeight="1">
      <c r="A9939" s="1" t="str">
        <f t="shared" si="848"/>
        <v>NOP10</v>
      </c>
      <c r="B9939" s="1" t="s">
        <v>425</v>
      </c>
      <c r="C9939" s="1">
        <v>3.46351E7</v>
      </c>
      <c r="D9939" s="1" t="s">
        <v>8</v>
      </c>
      <c r="E9939" s="1">
        <v>24.0</v>
      </c>
      <c r="F9939" s="1" t="s">
        <v>9944</v>
      </c>
      <c r="G9939" s="1">
        <v>0.435186578746</v>
      </c>
    </row>
    <row r="9940" ht="15.75" customHeight="1">
      <c r="A9940" s="1" t="str">
        <f t="shared" si="848"/>
        <v>NOP10</v>
      </c>
      <c r="B9940" s="1" t="s">
        <v>425</v>
      </c>
      <c r="C9940" s="1">
        <v>3.4635095E7</v>
      </c>
      <c r="D9940" s="1" t="s">
        <v>8</v>
      </c>
      <c r="E9940" s="1">
        <v>23.0</v>
      </c>
      <c r="F9940" s="1" t="s">
        <v>9945</v>
      </c>
      <c r="G9940" s="1">
        <v>0.471667171084</v>
      </c>
    </row>
    <row r="9941" ht="15.75" customHeight="1">
      <c r="A9941" s="1" t="str">
        <f t="shared" si="848"/>
        <v>NOP10</v>
      </c>
      <c r="B9941" s="1" t="s">
        <v>425</v>
      </c>
      <c r="C9941" s="1">
        <v>3.4635287E7</v>
      </c>
      <c r="D9941" s="1" t="s">
        <v>8</v>
      </c>
      <c r="E9941" s="1">
        <v>24.0</v>
      </c>
      <c r="F9941" s="1" t="s">
        <v>9946</v>
      </c>
      <c r="G9941" s="1">
        <v>0.748995816986</v>
      </c>
    </row>
    <row r="9942" ht="15.75" customHeight="1">
      <c r="A9942" s="1" t="str">
        <f t="shared" ref="A9942:A9961" si="849">"NOP2"</f>
        <v>NOP2</v>
      </c>
      <c r="B9942" s="1" t="s">
        <v>379</v>
      </c>
      <c r="C9942" s="1">
        <v>6677290.0</v>
      </c>
      <c r="D9942" s="1" t="s">
        <v>8</v>
      </c>
      <c r="E9942" s="1">
        <v>24.0</v>
      </c>
      <c r="F9942" s="1" t="s">
        <v>9947</v>
      </c>
      <c r="G9942" s="1">
        <v>0.0356735879159</v>
      </c>
    </row>
    <row r="9943" ht="15.75" customHeight="1">
      <c r="A9943" s="1" t="str">
        <f t="shared" si="849"/>
        <v>NOP2</v>
      </c>
      <c r="B9943" s="1" t="s">
        <v>379</v>
      </c>
      <c r="C9943" s="1">
        <v>6676964.0</v>
      </c>
      <c r="D9943" s="1" t="s">
        <v>8</v>
      </c>
      <c r="E9943" s="1">
        <v>25.0</v>
      </c>
      <c r="F9943" s="1" t="s">
        <v>9948</v>
      </c>
      <c r="G9943" s="1">
        <v>0.137131283316</v>
      </c>
    </row>
    <row r="9944" ht="15.75" customHeight="1">
      <c r="A9944" s="1" t="str">
        <f t="shared" si="849"/>
        <v>NOP2</v>
      </c>
      <c r="B9944" s="1" t="s">
        <v>379</v>
      </c>
      <c r="C9944" s="1">
        <v>6677056.0</v>
      </c>
      <c r="D9944" s="1" t="s">
        <v>8</v>
      </c>
      <c r="E9944" s="1">
        <v>23.0</v>
      </c>
      <c r="F9944" s="1" t="s">
        <v>9949</v>
      </c>
      <c r="G9944" s="1">
        <v>0.477348510421</v>
      </c>
    </row>
    <row r="9945" ht="15.75" customHeight="1">
      <c r="A9945" s="1" t="str">
        <f t="shared" si="849"/>
        <v>NOP2</v>
      </c>
      <c r="B9945" s="1" t="s">
        <v>379</v>
      </c>
      <c r="C9945" s="1">
        <v>6677245.0</v>
      </c>
      <c r="D9945" s="1" t="s">
        <v>8</v>
      </c>
      <c r="E9945" s="1">
        <v>24.0</v>
      </c>
      <c r="F9945" s="1" t="s">
        <v>9950</v>
      </c>
      <c r="G9945" s="1">
        <v>0.801399513758</v>
      </c>
    </row>
    <row r="9946" ht="15.75" customHeight="1">
      <c r="A9946" s="1" t="str">
        <f t="shared" si="849"/>
        <v>NOP2</v>
      </c>
      <c r="B9946" s="1" t="s">
        <v>379</v>
      </c>
      <c r="C9946" s="1">
        <v>6677253.0</v>
      </c>
      <c r="D9946" s="1" t="s">
        <v>8</v>
      </c>
      <c r="E9946" s="1">
        <v>24.0</v>
      </c>
      <c r="F9946" s="1" t="s">
        <v>9951</v>
      </c>
      <c r="G9946" s="1">
        <v>0.762919137683</v>
      </c>
    </row>
    <row r="9947" ht="15.75" customHeight="1">
      <c r="A9947" s="1" t="str">
        <f t="shared" si="849"/>
        <v>NOP2</v>
      </c>
      <c r="B9947" s="1" t="s">
        <v>379</v>
      </c>
      <c r="C9947" s="1">
        <v>6677268.0</v>
      </c>
      <c r="D9947" s="1" t="s">
        <v>8</v>
      </c>
      <c r="E9947" s="1">
        <v>24.0</v>
      </c>
      <c r="F9947" s="1" t="s">
        <v>9952</v>
      </c>
      <c r="G9947" s="1">
        <v>0.111248237335</v>
      </c>
    </row>
    <row r="9948" ht="15.75" customHeight="1">
      <c r="A9948" s="1" t="str">
        <f t="shared" si="849"/>
        <v>NOP2</v>
      </c>
      <c r="B9948" s="1" t="s">
        <v>379</v>
      </c>
      <c r="C9948" s="1">
        <v>6677279.0</v>
      </c>
      <c r="D9948" s="1" t="s">
        <v>8</v>
      </c>
      <c r="E9948" s="1">
        <v>23.0</v>
      </c>
      <c r="F9948" s="1" t="s">
        <v>9953</v>
      </c>
      <c r="G9948" s="1">
        <v>0.317773353283</v>
      </c>
    </row>
    <row r="9949" ht="15.75" customHeight="1">
      <c r="A9949" s="1" t="str">
        <f t="shared" si="849"/>
        <v>NOP2</v>
      </c>
      <c r="B9949" s="1" t="s">
        <v>379</v>
      </c>
      <c r="C9949" s="1">
        <v>6677371.0</v>
      </c>
      <c r="D9949" s="1" t="s">
        <v>8</v>
      </c>
      <c r="E9949" s="1">
        <v>21.0</v>
      </c>
      <c r="F9949" s="1" t="s">
        <v>9954</v>
      </c>
      <c r="G9949" s="1">
        <v>0.0335520376225</v>
      </c>
    </row>
    <row r="9950" ht="15.75" customHeight="1">
      <c r="A9950" s="1" t="str">
        <f t="shared" si="849"/>
        <v>NOP2</v>
      </c>
      <c r="B9950" s="1" t="s">
        <v>379</v>
      </c>
      <c r="C9950" s="1">
        <v>6677046.0</v>
      </c>
      <c r="D9950" s="1" t="s">
        <v>8</v>
      </c>
      <c r="E9950" s="1">
        <v>23.0</v>
      </c>
      <c r="F9950" s="1" t="s">
        <v>9955</v>
      </c>
      <c r="G9950" s="1">
        <v>0.7195640172</v>
      </c>
    </row>
    <row r="9951" ht="15.75" customHeight="1">
      <c r="A9951" s="1" t="str">
        <f t="shared" si="849"/>
        <v>NOP2</v>
      </c>
      <c r="B9951" s="1" t="s">
        <v>379</v>
      </c>
      <c r="C9951" s="1">
        <v>6677431.0</v>
      </c>
      <c r="D9951" s="1" t="s">
        <v>8</v>
      </c>
      <c r="E9951" s="1">
        <v>23.0</v>
      </c>
      <c r="F9951" s="1" t="s">
        <v>9956</v>
      </c>
      <c r="G9951" s="1">
        <v>1.05262895279</v>
      </c>
    </row>
    <row r="9952" ht="15.75" customHeight="1">
      <c r="A9952" s="1" t="str">
        <f t="shared" si="849"/>
        <v>NOP2</v>
      </c>
      <c r="B9952" s="1" t="s">
        <v>379</v>
      </c>
      <c r="C9952" s="1">
        <v>6677013.0</v>
      </c>
      <c r="D9952" s="1" t="s">
        <v>14</v>
      </c>
      <c r="E9952" s="1">
        <v>23.0</v>
      </c>
      <c r="F9952" s="1" t="s">
        <v>9957</v>
      </c>
      <c r="G9952" s="1">
        <v>0.782919270739</v>
      </c>
    </row>
    <row r="9953" ht="15.75" customHeight="1">
      <c r="A9953" s="1" t="str">
        <f t="shared" si="849"/>
        <v>NOP2</v>
      </c>
      <c r="B9953" s="1" t="s">
        <v>379</v>
      </c>
      <c r="C9953" s="1">
        <v>6677030.0</v>
      </c>
      <c r="D9953" s="1" t="s">
        <v>14</v>
      </c>
      <c r="E9953" s="1">
        <v>24.0</v>
      </c>
      <c r="F9953" s="1" t="s">
        <v>9958</v>
      </c>
      <c r="G9953" s="1">
        <v>0.0208132942703</v>
      </c>
    </row>
    <row r="9954" ht="15.75" customHeight="1">
      <c r="A9954" s="1" t="str">
        <f t="shared" si="849"/>
        <v>NOP2</v>
      </c>
      <c r="B9954" s="1" t="s">
        <v>379</v>
      </c>
      <c r="C9954" s="1">
        <v>6677097.0</v>
      </c>
      <c r="D9954" s="1" t="s">
        <v>14</v>
      </c>
      <c r="E9954" s="1">
        <v>23.0</v>
      </c>
      <c r="F9954" s="1" t="s">
        <v>9959</v>
      </c>
      <c r="G9954" s="1">
        <v>0.285675191022</v>
      </c>
    </row>
    <row r="9955" ht="15.75" customHeight="1">
      <c r="A9955" s="1" t="str">
        <f t="shared" si="849"/>
        <v>NOP2</v>
      </c>
      <c r="B9955" s="1" t="s">
        <v>379</v>
      </c>
      <c r="C9955" s="1">
        <v>6677131.0</v>
      </c>
      <c r="D9955" s="1" t="s">
        <v>14</v>
      </c>
      <c r="E9955" s="1">
        <v>23.0</v>
      </c>
      <c r="F9955" s="1" t="s">
        <v>9960</v>
      </c>
      <c r="G9955" s="1">
        <v>0.352143727315</v>
      </c>
    </row>
    <row r="9956" ht="15.75" customHeight="1">
      <c r="A9956" s="1" t="str">
        <f t="shared" si="849"/>
        <v>NOP2</v>
      </c>
      <c r="B9956" s="1" t="s">
        <v>379</v>
      </c>
      <c r="C9956" s="1">
        <v>6677135.0</v>
      </c>
      <c r="D9956" s="1" t="s">
        <v>14</v>
      </c>
      <c r="E9956" s="1">
        <v>21.0</v>
      </c>
      <c r="F9956" s="1" t="s">
        <v>9961</v>
      </c>
      <c r="G9956" s="1">
        <v>0.232553157754</v>
      </c>
    </row>
    <row r="9957" ht="15.75" customHeight="1">
      <c r="A9957" s="1" t="str">
        <f t="shared" si="849"/>
        <v>NOP2</v>
      </c>
      <c r="B9957" s="1" t="s">
        <v>379</v>
      </c>
      <c r="C9957" s="1">
        <v>6677156.0</v>
      </c>
      <c r="D9957" s="1" t="s">
        <v>14</v>
      </c>
      <c r="E9957" s="1">
        <v>22.0</v>
      </c>
      <c r="F9957" s="1" t="s">
        <v>9962</v>
      </c>
      <c r="G9957" s="1">
        <v>0.458893678313</v>
      </c>
    </row>
    <row r="9958" ht="15.75" customHeight="1">
      <c r="A9958" s="1" t="str">
        <f t="shared" si="849"/>
        <v>NOP2</v>
      </c>
      <c r="B9958" s="1" t="s">
        <v>379</v>
      </c>
      <c r="C9958" s="1">
        <v>6677170.0</v>
      </c>
      <c r="D9958" s="1" t="s">
        <v>14</v>
      </c>
      <c r="E9958" s="1">
        <v>24.0</v>
      </c>
      <c r="F9958" s="1" t="s">
        <v>9963</v>
      </c>
      <c r="G9958" s="1">
        <v>0.476043200766</v>
      </c>
    </row>
    <row r="9959" ht="15.75" customHeight="1">
      <c r="A9959" s="1" t="str">
        <f t="shared" si="849"/>
        <v>NOP2</v>
      </c>
      <c r="B9959" s="1" t="s">
        <v>379</v>
      </c>
      <c r="C9959" s="1">
        <v>6677429.0</v>
      </c>
      <c r="D9959" s="1" t="s">
        <v>14</v>
      </c>
      <c r="E9959" s="1">
        <v>24.0</v>
      </c>
      <c r="F9959" s="1" t="s">
        <v>9964</v>
      </c>
      <c r="G9959" s="1">
        <v>1.14597153345</v>
      </c>
    </row>
    <row r="9960" ht="15.75" customHeight="1">
      <c r="A9960" s="1" t="str">
        <f t="shared" si="849"/>
        <v>NOP2</v>
      </c>
      <c r="B9960" s="1" t="s">
        <v>379</v>
      </c>
      <c r="C9960" s="1">
        <v>6677499.0</v>
      </c>
      <c r="D9960" s="1" t="s">
        <v>14</v>
      </c>
      <c r="E9960" s="1">
        <v>24.0</v>
      </c>
      <c r="F9960" s="1" t="s">
        <v>9965</v>
      </c>
      <c r="G9960" s="1">
        <v>0.00975537237627</v>
      </c>
    </row>
    <row r="9961" ht="15.75" customHeight="1">
      <c r="A9961" s="1" t="str">
        <f t="shared" si="849"/>
        <v>NOP2</v>
      </c>
      <c r="B9961" s="1" t="s">
        <v>379</v>
      </c>
      <c r="C9961" s="1">
        <v>6677399.0</v>
      </c>
      <c r="D9961" s="1" t="s">
        <v>8</v>
      </c>
      <c r="E9961" s="1">
        <v>24.0</v>
      </c>
      <c r="F9961" s="1" t="s">
        <v>9966</v>
      </c>
      <c r="G9961" s="1">
        <v>0.601383149201</v>
      </c>
    </row>
    <row r="9962" ht="15.75" customHeight="1">
      <c r="A9962" s="1" t="str">
        <f t="shared" ref="A9962:A9972" si="850">"NOP58"</f>
        <v>NOP58</v>
      </c>
      <c r="B9962" s="1" t="s">
        <v>256</v>
      </c>
      <c r="C9962" s="1">
        <v>2.03130736E8</v>
      </c>
      <c r="D9962" s="1" t="s">
        <v>14</v>
      </c>
      <c r="E9962" s="1">
        <v>22.0</v>
      </c>
      <c r="F9962" s="1" t="s">
        <v>9967</v>
      </c>
      <c r="G9962" s="1">
        <v>0.718093877172</v>
      </c>
    </row>
    <row r="9963" ht="15.75" customHeight="1">
      <c r="A9963" s="1" t="str">
        <f t="shared" si="850"/>
        <v>NOP58</v>
      </c>
      <c r="B9963" s="1" t="s">
        <v>256</v>
      </c>
      <c r="C9963" s="1">
        <v>2.03130692E8</v>
      </c>
      <c r="D9963" s="1" t="s">
        <v>14</v>
      </c>
      <c r="E9963" s="1">
        <v>24.0</v>
      </c>
      <c r="F9963" s="1" t="s">
        <v>9968</v>
      </c>
      <c r="G9963" s="1">
        <v>0.0447395600142</v>
      </c>
    </row>
    <row r="9964" ht="15.75" customHeight="1">
      <c r="A9964" s="1" t="str">
        <f t="shared" si="850"/>
        <v>NOP58</v>
      </c>
      <c r="B9964" s="1" t="s">
        <v>256</v>
      </c>
      <c r="C9964" s="1">
        <v>2.03130602E8</v>
      </c>
      <c r="D9964" s="1" t="s">
        <v>14</v>
      </c>
      <c r="E9964" s="1">
        <v>24.0</v>
      </c>
      <c r="F9964" s="1" t="s">
        <v>9969</v>
      </c>
      <c r="G9964" s="1">
        <v>-0.0225622625365</v>
      </c>
    </row>
    <row r="9965" ht="15.75" customHeight="1">
      <c r="A9965" s="1" t="str">
        <f t="shared" si="850"/>
        <v>NOP58</v>
      </c>
      <c r="B9965" s="1" t="s">
        <v>256</v>
      </c>
      <c r="C9965" s="1">
        <v>2.03130738E8</v>
      </c>
      <c r="D9965" s="1" t="s">
        <v>14</v>
      </c>
      <c r="E9965" s="1">
        <v>23.0</v>
      </c>
      <c r="F9965" s="1" t="s">
        <v>9970</v>
      </c>
      <c r="G9965" s="1">
        <v>1.23404301593</v>
      </c>
    </row>
    <row r="9966" ht="15.75" customHeight="1">
      <c r="A9966" s="1" t="str">
        <f t="shared" si="850"/>
        <v>NOP58</v>
      </c>
      <c r="B9966" s="1" t="s">
        <v>256</v>
      </c>
      <c r="C9966" s="1">
        <v>2.03130591E8</v>
      </c>
      <c r="D9966" s="1" t="s">
        <v>8</v>
      </c>
      <c r="E9966" s="1">
        <v>23.0</v>
      </c>
      <c r="F9966" s="1" t="s">
        <v>9971</v>
      </c>
      <c r="G9966" s="1">
        <v>0.0332878774682</v>
      </c>
    </row>
    <row r="9967" ht="15.75" customHeight="1">
      <c r="A9967" s="1" t="str">
        <f t="shared" si="850"/>
        <v>NOP58</v>
      </c>
      <c r="B9967" s="1" t="s">
        <v>256</v>
      </c>
      <c r="C9967" s="1">
        <v>2.03130504E8</v>
      </c>
      <c r="D9967" s="1" t="s">
        <v>14</v>
      </c>
      <c r="E9967" s="1">
        <v>23.0</v>
      </c>
      <c r="F9967" s="1" t="s">
        <v>9972</v>
      </c>
      <c r="G9967" s="1">
        <v>1.0478631069</v>
      </c>
    </row>
    <row r="9968" ht="15.75" customHeight="1">
      <c r="A9968" s="1" t="str">
        <f t="shared" si="850"/>
        <v>NOP58</v>
      </c>
      <c r="B9968" s="1" t="s">
        <v>256</v>
      </c>
      <c r="C9968" s="1">
        <v>2.03130542E8</v>
      </c>
      <c r="D9968" s="1" t="s">
        <v>14</v>
      </c>
      <c r="E9968" s="1">
        <v>24.0</v>
      </c>
      <c r="F9968" s="1" t="s">
        <v>9973</v>
      </c>
      <c r="G9968" s="1">
        <v>-0.0761446713265</v>
      </c>
    </row>
    <row r="9969" ht="15.75" customHeight="1">
      <c r="A9969" s="1" t="str">
        <f t="shared" si="850"/>
        <v>NOP58</v>
      </c>
      <c r="B9969" s="1" t="s">
        <v>256</v>
      </c>
      <c r="C9969" s="1">
        <v>2.03130571E8</v>
      </c>
      <c r="D9969" s="1" t="s">
        <v>14</v>
      </c>
      <c r="E9969" s="1">
        <v>24.0</v>
      </c>
      <c r="F9969" s="1" t="s">
        <v>9974</v>
      </c>
      <c r="G9969" s="1">
        <v>0.0100304350457</v>
      </c>
    </row>
    <row r="9970" ht="15.75" customHeight="1">
      <c r="A9970" s="1" t="str">
        <f t="shared" si="850"/>
        <v>NOP58</v>
      </c>
      <c r="B9970" s="1" t="s">
        <v>256</v>
      </c>
      <c r="C9970" s="1">
        <v>2.03130454E8</v>
      </c>
      <c r="D9970" s="1" t="s">
        <v>8</v>
      </c>
      <c r="E9970" s="1">
        <v>24.0</v>
      </c>
      <c r="F9970" s="1" t="s">
        <v>9975</v>
      </c>
      <c r="G9970" s="1">
        <v>0.0639352370907</v>
      </c>
    </row>
    <row r="9971" ht="15.75" customHeight="1">
      <c r="A9971" s="1" t="str">
        <f t="shared" si="850"/>
        <v>NOP58</v>
      </c>
      <c r="B9971" s="1" t="s">
        <v>256</v>
      </c>
      <c r="C9971" s="1">
        <v>2.03130537E8</v>
      </c>
      <c r="D9971" s="1" t="s">
        <v>14</v>
      </c>
      <c r="E9971" s="1">
        <v>24.0</v>
      </c>
      <c r="F9971" s="1" t="s">
        <v>9976</v>
      </c>
      <c r="G9971" s="1">
        <v>0.0362441986898</v>
      </c>
    </row>
    <row r="9972" ht="15.75" customHeight="1">
      <c r="A9972" s="1" t="str">
        <f t="shared" si="850"/>
        <v>NOP58</v>
      </c>
      <c r="B9972" s="1" t="s">
        <v>256</v>
      </c>
      <c r="C9972" s="1">
        <v>2.03130713E8</v>
      </c>
      <c r="D9972" s="1" t="s">
        <v>14</v>
      </c>
      <c r="E9972" s="1">
        <v>24.0</v>
      </c>
      <c r="F9972" s="1" t="s">
        <v>9977</v>
      </c>
      <c r="G9972" s="1">
        <v>0.16976219687</v>
      </c>
    </row>
    <row r="9973" ht="15.75" customHeight="1">
      <c r="A9973" s="1" t="str">
        <f t="shared" ref="A9973:A9982" si="851">"NPAT"</f>
        <v>NPAT</v>
      </c>
      <c r="B9973" s="1" t="s">
        <v>328</v>
      </c>
      <c r="C9973" s="1">
        <v>1.08093191E8</v>
      </c>
      <c r="D9973" s="1" t="s">
        <v>14</v>
      </c>
      <c r="E9973" s="1">
        <v>24.0</v>
      </c>
      <c r="F9973" s="1" t="s">
        <v>9978</v>
      </c>
      <c r="G9973" s="1">
        <v>0.304103634123</v>
      </c>
    </row>
    <row r="9974" ht="15.75" customHeight="1">
      <c r="A9974" s="1" t="str">
        <f t="shared" si="851"/>
        <v>NPAT</v>
      </c>
      <c r="B9974" s="1" t="s">
        <v>328</v>
      </c>
      <c r="C9974" s="1">
        <v>1.08093072E8</v>
      </c>
      <c r="D9974" s="1" t="s">
        <v>8</v>
      </c>
      <c r="E9974" s="1">
        <v>23.0</v>
      </c>
      <c r="F9974" s="1" t="s">
        <v>9979</v>
      </c>
      <c r="G9974" s="1">
        <v>-0.001757808065</v>
      </c>
    </row>
    <row r="9975" ht="15.75" customHeight="1">
      <c r="A9975" s="1" t="str">
        <f t="shared" si="851"/>
        <v>NPAT</v>
      </c>
      <c r="B9975" s="1" t="s">
        <v>328</v>
      </c>
      <c r="C9975" s="1">
        <v>1.08093139E8</v>
      </c>
      <c r="D9975" s="1" t="s">
        <v>8</v>
      </c>
      <c r="E9975" s="1">
        <v>23.0</v>
      </c>
      <c r="F9975" s="1" t="s">
        <v>9980</v>
      </c>
      <c r="G9975" s="1">
        <v>0.73118474522</v>
      </c>
    </row>
    <row r="9976" ht="15.75" customHeight="1">
      <c r="A9976" s="1" t="str">
        <f t="shared" si="851"/>
        <v>NPAT</v>
      </c>
      <c r="B9976" s="1" t="s">
        <v>328</v>
      </c>
      <c r="C9976" s="1">
        <v>1.08093194E8</v>
      </c>
      <c r="D9976" s="1" t="s">
        <v>8</v>
      </c>
      <c r="E9976" s="1">
        <v>24.0</v>
      </c>
      <c r="F9976" s="1" t="s">
        <v>9981</v>
      </c>
      <c r="G9976" s="1">
        <v>0.297992937929</v>
      </c>
    </row>
    <row r="9977" ht="15.75" customHeight="1">
      <c r="A9977" s="1" t="str">
        <f t="shared" si="851"/>
        <v>NPAT</v>
      </c>
      <c r="B9977" s="1" t="s">
        <v>328</v>
      </c>
      <c r="C9977" s="1">
        <v>1.08093209E8</v>
      </c>
      <c r="D9977" s="1" t="s">
        <v>8</v>
      </c>
      <c r="E9977" s="1">
        <v>24.0</v>
      </c>
      <c r="F9977" s="1" t="s">
        <v>9982</v>
      </c>
      <c r="G9977" s="1">
        <v>0.0502299397983</v>
      </c>
    </row>
    <row r="9978" ht="15.75" customHeight="1">
      <c r="A9978" s="1" t="str">
        <f t="shared" si="851"/>
        <v>NPAT</v>
      </c>
      <c r="B9978" s="1" t="s">
        <v>328</v>
      </c>
      <c r="C9978" s="1">
        <v>1.08093216E8</v>
      </c>
      <c r="D9978" s="1" t="s">
        <v>8</v>
      </c>
      <c r="E9978" s="1">
        <v>22.0</v>
      </c>
      <c r="F9978" s="1" t="s">
        <v>9983</v>
      </c>
      <c r="G9978" s="1">
        <v>0.298372263342</v>
      </c>
    </row>
    <row r="9979" ht="15.75" customHeight="1">
      <c r="A9979" s="1" t="str">
        <f t="shared" si="851"/>
        <v>NPAT</v>
      </c>
      <c r="B9979" s="1" t="s">
        <v>328</v>
      </c>
      <c r="C9979" s="1">
        <v>1.08093226E8</v>
      </c>
      <c r="D9979" s="1" t="s">
        <v>8</v>
      </c>
      <c r="E9979" s="1">
        <v>22.0</v>
      </c>
      <c r="F9979" s="1" t="s">
        <v>9984</v>
      </c>
      <c r="G9979" s="1">
        <v>0.629208497463</v>
      </c>
    </row>
    <row r="9980" ht="15.75" customHeight="1">
      <c r="A9980" s="1" t="str">
        <f t="shared" si="851"/>
        <v>NPAT</v>
      </c>
      <c r="B9980" s="1" t="s">
        <v>328</v>
      </c>
      <c r="C9980" s="1">
        <v>1.0809333E8</v>
      </c>
      <c r="D9980" s="1" t="s">
        <v>8</v>
      </c>
      <c r="E9980" s="1">
        <v>23.0</v>
      </c>
      <c r="F9980" s="1" t="s">
        <v>9985</v>
      </c>
      <c r="G9980" s="1">
        <v>1.63960675732</v>
      </c>
    </row>
    <row r="9981" ht="15.75" customHeight="1">
      <c r="A9981" s="1" t="str">
        <f t="shared" si="851"/>
        <v>NPAT</v>
      </c>
      <c r="B9981" s="1" t="s">
        <v>328</v>
      </c>
      <c r="C9981" s="1">
        <v>1.08093384E8</v>
      </c>
      <c r="D9981" s="1" t="s">
        <v>8</v>
      </c>
      <c r="E9981" s="1">
        <v>24.0</v>
      </c>
      <c r="F9981" s="1" t="s">
        <v>9986</v>
      </c>
      <c r="G9981" s="1">
        <v>0.313597423404</v>
      </c>
    </row>
    <row r="9982" ht="15.75" customHeight="1">
      <c r="A9982" s="1" t="str">
        <f t="shared" si="851"/>
        <v>NPAT</v>
      </c>
      <c r="B9982" s="1" t="s">
        <v>328</v>
      </c>
      <c r="C9982" s="1">
        <v>1.08093117E8</v>
      </c>
      <c r="D9982" s="1" t="s">
        <v>14</v>
      </c>
      <c r="E9982" s="1">
        <v>23.0</v>
      </c>
      <c r="F9982" s="1" t="s">
        <v>9987</v>
      </c>
      <c r="G9982" s="1">
        <v>0.0949717167957</v>
      </c>
    </row>
    <row r="9983" ht="15.75" customHeight="1">
      <c r="A9983" s="1" t="str">
        <f t="shared" ref="A9983:A9992" si="852">"NPC2"</f>
        <v>NPC2</v>
      </c>
      <c r="B9983" s="1" t="s">
        <v>135</v>
      </c>
      <c r="C9983" s="1">
        <v>7.4959964E7</v>
      </c>
      <c r="D9983" s="1" t="s">
        <v>8</v>
      </c>
      <c r="E9983" s="1">
        <v>23.0</v>
      </c>
      <c r="F9983" s="1" t="s">
        <v>9988</v>
      </c>
      <c r="G9983" s="1">
        <v>0.994727281711</v>
      </c>
    </row>
    <row r="9984" ht="15.75" customHeight="1">
      <c r="A9984" s="1" t="str">
        <f t="shared" si="852"/>
        <v>NPC2</v>
      </c>
      <c r="B9984" s="1" t="s">
        <v>135</v>
      </c>
      <c r="C9984" s="1">
        <v>7.4960085E7</v>
      </c>
      <c r="D9984" s="1" t="s">
        <v>8</v>
      </c>
      <c r="E9984" s="1">
        <v>24.0</v>
      </c>
      <c r="F9984" s="1" t="s">
        <v>9989</v>
      </c>
      <c r="G9984" s="1">
        <v>0.516603180196</v>
      </c>
    </row>
    <row r="9985" ht="15.75" customHeight="1">
      <c r="A9985" s="1" t="str">
        <f t="shared" si="852"/>
        <v>NPC2</v>
      </c>
      <c r="B9985" s="1" t="s">
        <v>135</v>
      </c>
      <c r="C9985" s="1">
        <v>7.4960092E7</v>
      </c>
      <c r="D9985" s="1" t="s">
        <v>8</v>
      </c>
      <c r="E9985" s="1">
        <v>23.0</v>
      </c>
      <c r="F9985" s="1" t="s">
        <v>9990</v>
      </c>
      <c r="G9985" s="1">
        <v>0.0786492232009</v>
      </c>
    </row>
    <row r="9986" ht="15.75" customHeight="1">
      <c r="A9986" s="1" t="str">
        <f t="shared" si="852"/>
        <v>NPC2</v>
      </c>
      <c r="B9986" s="1" t="s">
        <v>135</v>
      </c>
      <c r="C9986" s="1">
        <v>7.4960119E7</v>
      </c>
      <c r="D9986" s="1" t="s">
        <v>8</v>
      </c>
      <c r="E9986" s="1">
        <v>24.0</v>
      </c>
      <c r="F9986" s="1" t="s">
        <v>9991</v>
      </c>
      <c r="G9986" s="1">
        <v>0.253120705069</v>
      </c>
    </row>
    <row r="9987" ht="15.75" customHeight="1">
      <c r="A9987" s="1" t="str">
        <f t="shared" si="852"/>
        <v>NPC2</v>
      </c>
      <c r="B9987" s="1" t="s">
        <v>135</v>
      </c>
      <c r="C9987" s="1">
        <v>7.4960142E7</v>
      </c>
      <c r="D9987" s="1" t="s">
        <v>8</v>
      </c>
      <c r="E9987" s="1">
        <v>24.0</v>
      </c>
      <c r="F9987" s="1" t="s">
        <v>9992</v>
      </c>
      <c r="G9987" s="1">
        <v>0.943487727886</v>
      </c>
    </row>
    <row r="9988" ht="15.75" customHeight="1">
      <c r="A9988" s="1" t="str">
        <f t="shared" si="852"/>
        <v>NPC2</v>
      </c>
      <c r="B9988" s="1" t="s">
        <v>135</v>
      </c>
      <c r="C9988" s="1">
        <v>7.4960189E7</v>
      </c>
      <c r="D9988" s="1" t="s">
        <v>8</v>
      </c>
      <c r="E9988" s="1">
        <v>25.0</v>
      </c>
      <c r="F9988" s="1" t="s">
        <v>9993</v>
      </c>
      <c r="G9988" s="1">
        <v>0.215332204457</v>
      </c>
    </row>
    <row r="9989" ht="15.75" customHeight="1">
      <c r="A9989" s="1" t="str">
        <f t="shared" si="852"/>
        <v>NPC2</v>
      </c>
      <c r="B9989" s="1" t="s">
        <v>135</v>
      </c>
      <c r="C9989" s="1">
        <v>7.4960003E7</v>
      </c>
      <c r="D9989" s="1" t="s">
        <v>14</v>
      </c>
      <c r="E9989" s="1">
        <v>24.0</v>
      </c>
      <c r="F9989" s="1" t="s">
        <v>9994</v>
      </c>
      <c r="G9989" s="1">
        <v>0.774037591089</v>
      </c>
    </row>
    <row r="9990" ht="15.75" customHeight="1">
      <c r="A9990" s="1" t="str">
        <f t="shared" si="852"/>
        <v>NPC2</v>
      </c>
      <c r="B9990" s="1" t="s">
        <v>135</v>
      </c>
      <c r="C9990" s="1">
        <v>7.4960017E7</v>
      </c>
      <c r="D9990" s="1" t="s">
        <v>8</v>
      </c>
      <c r="E9990" s="1">
        <v>24.0</v>
      </c>
      <c r="F9990" s="1" t="s">
        <v>9995</v>
      </c>
      <c r="G9990" s="1">
        <v>1.0617849904</v>
      </c>
    </row>
    <row r="9991" ht="15.75" customHeight="1">
      <c r="A9991" s="1" t="str">
        <f t="shared" si="852"/>
        <v>NPC2</v>
      </c>
      <c r="B9991" s="1" t="s">
        <v>135</v>
      </c>
      <c r="C9991" s="1">
        <v>7.4960026E7</v>
      </c>
      <c r="D9991" s="1" t="s">
        <v>14</v>
      </c>
      <c r="E9991" s="1">
        <v>24.0</v>
      </c>
      <c r="F9991" s="1" t="s">
        <v>9996</v>
      </c>
      <c r="G9991" s="1">
        <v>0.794171270126</v>
      </c>
    </row>
    <row r="9992" ht="15.75" customHeight="1">
      <c r="A9992" s="1" t="str">
        <f t="shared" si="852"/>
        <v>NPC2</v>
      </c>
      <c r="B9992" s="1" t="s">
        <v>135</v>
      </c>
      <c r="C9992" s="1">
        <v>7.4960048E7</v>
      </c>
      <c r="D9992" s="1" t="s">
        <v>14</v>
      </c>
      <c r="E9992" s="1">
        <v>23.0</v>
      </c>
      <c r="F9992" s="1" t="s">
        <v>9997</v>
      </c>
      <c r="G9992" s="1">
        <v>0.560862565518</v>
      </c>
    </row>
    <row r="9993" ht="15.75" customHeight="1">
      <c r="A9993" s="1" t="str">
        <f t="shared" ref="A9993:A10011" si="853">"NRBP1"</f>
        <v>NRBP1</v>
      </c>
      <c r="B9993" s="1" t="s">
        <v>256</v>
      </c>
      <c r="C9993" s="1">
        <v>2.765069E7</v>
      </c>
      <c r="D9993" s="1" t="s">
        <v>8</v>
      </c>
      <c r="E9993" s="1">
        <v>25.0</v>
      </c>
      <c r="F9993" s="1" t="s">
        <v>9998</v>
      </c>
      <c r="G9993" s="1">
        <v>0.0357119315478</v>
      </c>
    </row>
    <row r="9994" ht="15.75" customHeight="1">
      <c r="A9994" s="1" t="str">
        <f t="shared" si="853"/>
        <v>NRBP1</v>
      </c>
      <c r="B9994" s="1" t="s">
        <v>256</v>
      </c>
      <c r="C9994" s="1">
        <v>2.7650651E7</v>
      </c>
      <c r="D9994" s="1" t="s">
        <v>8</v>
      </c>
      <c r="E9994" s="1">
        <v>24.0</v>
      </c>
      <c r="F9994" s="1" t="s">
        <v>9999</v>
      </c>
      <c r="G9994" s="1">
        <v>0.0634513652568</v>
      </c>
    </row>
    <row r="9995" ht="15.75" customHeight="1">
      <c r="A9995" s="1" t="str">
        <f t="shared" si="853"/>
        <v>NRBP1</v>
      </c>
      <c r="B9995" s="1" t="s">
        <v>256</v>
      </c>
      <c r="C9995" s="1">
        <v>2.7650621E7</v>
      </c>
      <c r="D9995" s="1" t="s">
        <v>8</v>
      </c>
      <c r="E9995" s="1">
        <v>27.0</v>
      </c>
      <c r="F9995" s="1" t="s">
        <v>10000</v>
      </c>
      <c r="G9995" s="1">
        <v>-0.0648922044016</v>
      </c>
    </row>
    <row r="9996" ht="15.75" customHeight="1">
      <c r="A9996" s="1" t="str">
        <f t="shared" si="853"/>
        <v>NRBP1</v>
      </c>
      <c r="B9996" s="1" t="s">
        <v>256</v>
      </c>
      <c r="C9996" s="1">
        <v>2.7650785E7</v>
      </c>
      <c r="D9996" s="1" t="s">
        <v>8</v>
      </c>
      <c r="E9996" s="1">
        <v>25.0</v>
      </c>
      <c r="F9996" s="1" t="s">
        <v>10001</v>
      </c>
      <c r="G9996" s="1">
        <v>-0.0181925131018</v>
      </c>
    </row>
    <row r="9997" ht="15.75" customHeight="1">
      <c r="A9997" s="1" t="str">
        <f t="shared" si="853"/>
        <v>NRBP1</v>
      </c>
      <c r="B9997" s="1" t="s">
        <v>256</v>
      </c>
      <c r="C9997" s="1">
        <v>2.7650853E7</v>
      </c>
      <c r="D9997" s="1" t="s">
        <v>8</v>
      </c>
      <c r="E9997" s="1">
        <v>24.0</v>
      </c>
      <c r="F9997" s="1" t="s">
        <v>10002</v>
      </c>
      <c r="G9997" s="1">
        <v>2.87702279315E-4</v>
      </c>
    </row>
    <row r="9998" ht="15.75" customHeight="1">
      <c r="A9998" s="1" t="str">
        <f t="shared" si="853"/>
        <v>NRBP1</v>
      </c>
      <c r="B9998" s="1" t="s">
        <v>256</v>
      </c>
      <c r="C9998" s="1">
        <v>2.7650883E7</v>
      </c>
      <c r="D9998" s="1" t="s">
        <v>8</v>
      </c>
      <c r="E9998" s="1">
        <v>27.0</v>
      </c>
      <c r="F9998" s="1" t="s">
        <v>10003</v>
      </c>
      <c r="G9998" s="1">
        <v>-0.0555581095261</v>
      </c>
    </row>
    <row r="9999" ht="15.75" customHeight="1">
      <c r="A9999" s="1" t="str">
        <f t="shared" si="853"/>
        <v>NRBP1</v>
      </c>
      <c r="B9999" s="1" t="s">
        <v>256</v>
      </c>
      <c r="C9999" s="1">
        <v>2.7651553E7</v>
      </c>
      <c r="D9999" s="1" t="s">
        <v>8</v>
      </c>
      <c r="E9999" s="1">
        <v>24.0</v>
      </c>
      <c r="F9999" s="1" t="s">
        <v>10004</v>
      </c>
      <c r="G9999" s="1">
        <v>0.77524806812</v>
      </c>
    </row>
    <row r="10000" ht="15.75" customHeight="1">
      <c r="A10000" s="1" t="str">
        <f t="shared" si="853"/>
        <v>NRBP1</v>
      </c>
      <c r="B10000" s="1" t="s">
        <v>256</v>
      </c>
      <c r="C10000" s="1">
        <v>2.7651688E7</v>
      </c>
      <c r="D10000" s="1" t="s">
        <v>8</v>
      </c>
      <c r="E10000" s="1">
        <v>23.0</v>
      </c>
      <c r="F10000" s="1" t="s">
        <v>10005</v>
      </c>
      <c r="G10000" s="1">
        <v>0.472395331283</v>
      </c>
    </row>
    <row r="10001" ht="15.75" customHeight="1">
      <c r="A10001" s="1" t="str">
        <f t="shared" si="853"/>
        <v>NRBP1</v>
      </c>
      <c r="B10001" s="1" t="s">
        <v>256</v>
      </c>
      <c r="C10001" s="1">
        <v>2.765171E7</v>
      </c>
      <c r="D10001" s="1" t="s">
        <v>8</v>
      </c>
      <c r="E10001" s="1">
        <v>24.0</v>
      </c>
      <c r="F10001" s="1" t="s">
        <v>10006</v>
      </c>
      <c r="G10001" s="1">
        <v>0.196319372535</v>
      </c>
    </row>
    <row r="10002" ht="15.75" customHeight="1">
      <c r="A10002" s="1" t="str">
        <f t="shared" si="853"/>
        <v>NRBP1</v>
      </c>
      <c r="B10002" s="1" t="s">
        <v>256</v>
      </c>
      <c r="C10002" s="1">
        <v>2.7650697E7</v>
      </c>
      <c r="D10002" s="1" t="s">
        <v>14</v>
      </c>
      <c r="E10002" s="1">
        <v>25.0</v>
      </c>
      <c r="F10002" s="1" t="s">
        <v>10007</v>
      </c>
      <c r="G10002" s="1">
        <v>0.0367426184293</v>
      </c>
    </row>
    <row r="10003" ht="15.75" customHeight="1">
      <c r="A10003" s="1" t="str">
        <f t="shared" si="853"/>
        <v>NRBP1</v>
      </c>
      <c r="B10003" s="1" t="s">
        <v>256</v>
      </c>
      <c r="C10003" s="1">
        <v>2.7650868E7</v>
      </c>
      <c r="D10003" s="1" t="s">
        <v>14</v>
      </c>
      <c r="E10003" s="1">
        <v>24.0</v>
      </c>
      <c r="F10003" s="1" t="s">
        <v>10008</v>
      </c>
      <c r="G10003" s="1">
        <v>0.0437151550887</v>
      </c>
    </row>
    <row r="10004" ht="15.75" customHeight="1">
      <c r="A10004" s="1" t="str">
        <f t="shared" si="853"/>
        <v>NRBP1</v>
      </c>
      <c r="B10004" s="1" t="s">
        <v>256</v>
      </c>
      <c r="C10004" s="1">
        <v>2.7651498E7</v>
      </c>
      <c r="D10004" s="1" t="s">
        <v>14</v>
      </c>
      <c r="E10004" s="1">
        <v>24.0</v>
      </c>
      <c r="F10004" s="1" t="s">
        <v>10009</v>
      </c>
      <c r="G10004" s="1">
        <v>0.162242120895</v>
      </c>
    </row>
    <row r="10005" ht="15.75" customHeight="1">
      <c r="A10005" s="1" t="str">
        <f t="shared" si="853"/>
        <v>NRBP1</v>
      </c>
      <c r="B10005" s="1" t="s">
        <v>256</v>
      </c>
      <c r="C10005" s="1">
        <v>2.7651543E7</v>
      </c>
      <c r="D10005" s="1" t="s">
        <v>14</v>
      </c>
      <c r="E10005" s="1">
        <v>23.0</v>
      </c>
      <c r="F10005" s="1" t="s">
        <v>10010</v>
      </c>
      <c r="G10005" s="1">
        <v>1.7523566006</v>
      </c>
    </row>
    <row r="10006" ht="15.75" customHeight="1">
      <c r="A10006" s="1" t="str">
        <f t="shared" si="853"/>
        <v>NRBP1</v>
      </c>
      <c r="B10006" s="1" t="s">
        <v>256</v>
      </c>
      <c r="C10006" s="1">
        <v>2.7651668E7</v>
      </c>
      <c r="D10006" s="1" t="s">
        <v>14</v>
      </c>
      <c r="E10006" s="1">
        <v>24.0</v>
      </c>
      <c r="F10006" s="1" t="s">
        <v>10011</v>
      </c>
      <c r="G10006" s="1">
        <v>0.0968977437334</v>
      </c>
    </row>
    <row r="10007" ht="15.75" customHeight="1">
      <c r="A10007" s="1" t="str">
        <f t="shared" si="853"/>
        <v>NRBP1</v>
      </c>
      <c r="B10007" s="1" t="s">
        <v>256</v>
      </c>
      <c r="C10007" s="1">
        <v>2.7651681E7</v>
      </c>
      <c r="D10007" s="1" t="s">
        <v>14</v>
      </c>
      <c r="E10007" s="1">
        <v>24.0</v>
      </c>
      <c r="F10007" s="1" t="s">
        <v>10012</v>
      </c>
      <c r="G10007" s="1">
        <v>0.0367522703008</v>
      </c>
    </row>
    <row r="10008" ht="15.75" customHeight="1">
      <c r="A10008" s="1" t="str">
        <f t="shared" si="853"/>
        <v>NRBP1</v>
      </c>
      <c r="B10008" s="1" t="s">
        <v>256</v>
      </c>
      <c r="C10008" s="1">
        <v>2.7651763E7</v>
      </c>
      <c r="D10008" s="1" t="s">
        <v>14</v>
      </c>
      <c r="E10008" s="1">
        <v>24.0</v>
      </c>
      <c r="F10008" s="1" t="s">
        <v>10013</v>
      </c>
      <c r="G10008" s="1">
        <v>0.0575760310047</v>
      </c>
    </row>
    <row r="10009" ht="15.75" customHeight="1">
      <c r="A10009" s="1" t="str">
        <f t="shared" si="853"/>
        <v>NRBP1</v>
      </c>
      <c r="B10009" s="1" t="s">
        <v>256</v>
      </c>
      <c r="C10009" s="1">
        <v>2.7651773E7</v>
      </c>
      <c r="D10009" s="1" t="s">
        <v>14</v>
      </c>
      <c r="E10009" s="1">
        <v>24.0</v>
      </c>
      <c r="F10009" s="1" t="s">
        <v>10014</v>
      </c>
      <c r="G10009" s="1">
        <v>0.406312578611</v>
      </c>
    </row>
    <row r="10010" ht="15.75" customHeight="1">
      <c r="A10010" s="1" t="str">
        <f t="shared" si="853"/>
        <v>NRBP1</v>
      </c>
      <c r="B10010" s="1" t="s">
        <v>256</v>
      </c>
      <c r="C10010" s="1">
        <v>2.7650769E7</v>
      </c>
      <c r="D10010" s="1" t="s">
        <v>8</v>
      </c>
      <c r="E10010" s="1">
        <v>25.0</v>
      </c>
      <c r="F10010" s="1" t="s">
        <v>10015</v>
      </c>
      <c r="G10010" s="1">
        <v>-0.00108119014817</v>
      </c>
    </row>
    <row r="10011" ht="15.75" customHeight="1">
      <c r="A10011" s="1" t="str">
        <f t="shared" si="853"/>
        <v>NRBP1</v>
      </c>
      <c r="B10011" s="1" t="s">
        <v>256</v>
      </c>
      <c r="C10011" s="1">
        <v>2.7650755E7</v>
      </c>
      <c r="D10011" s="1" t="s">
        <v>8</v>
      </c>
      <c r="E10011" s="1">
        <v>27.0</v>
      </c>
      <c r="F10011" s="1" t="s">
        <v>10016</v>
      </c>
      <c r="G10011" s="1">
        <v>0.00696178952071</v>
      </c>
    </row>
    <row r="10012" ht="15.75" customHeight="1">
      <c r="A10012" s="1" t="str">
        <f t="shared" ref="A10012:A10029" si="854">"NRDE2"</f>
        <v>NRDE2</v>
      </c>
      <c r="B10012" s="1" t="s">
        <v>135</v>
      </c>
      <c r="C10012" s="1">
        <v>9.079825E7</v>
      </c>
      <c r="D10012" s="1" t="s">
        <v>8</v>
      </c>
      <c r="E10012" s="1">
        <v>24.0</v>
      </c>
      <c r="F10012" s="1" t="s">
        <v>10017</v>
      </c>
      <c r="G10012" s="1">
        <v>0.165222852015</v>
      </c>
    </row>
    <row r="10013" ht="15.75" customHeight="1">
      <c r="A10013" s="1" t="str">
        <f t="shared" si="854"/>
        <v>NRDE2</v>
      </c>
      <c r="B10013" s="1" t="s">
        <v>135</v>
      </c>
      <c r="C10013" s="1">
        <v>9.0798201E7</v>
      </c>
      <c r="D10013" s="1" t="s">
        <v>8</v>
      </c>
      <c r="E10013" s="1">
        <v>22.0</v>
      </c>
      <c r="F10013" s="1" t="s">
        <v>10018</v>
      </c>
      <c r="G10013" s="1">
        <v>0.7754379163</v>
      </c>
    </row>
    <row r="10014" ht="15.75" customHeight="1">
      <c r="A10014" s="1" t="str">
        <f t="shared" si="854"/>
        <v>NRDE2</v>
      </c>
      <c r="B10014" s="1" t="s">
        <v>135</v>
      </c>
      <c r="C10014" s="1">
        <v>9.0798315E7</v>
      </c>
      <c r="D10014" s="1" t="s">
        <v>8</v>
      </c>
      <c r="E10014" s="1">
        <v>22.0</v>
      </c>
      <c r="F10014" s="1" t="s">
        <v>10019</v>
      </c>
      <c r="G10014" s="1">
        <v>0.51656013066</v>
      </c>
    </row>
    <row r="10015" ht="15.75" customHeight="1">
      <c r="A10015" s="1" t="str">
        <f t="shared" si="854"/>
        <v>NRDE2</v>
      </c>
      <c r="B10015" s="1" t="s">
        <v>135</v>
      </c>
      <c r="C10015" s="1">
        <v>9.0798201E7</v>
      </c>
      <c r="D10015" s="1" t="s">
        <v>8</v>
      </c>
      <c r="E10015" s="1">
        <v>24.0</v>
      </c>
      <c r="F10015" s="1" t="s">
        <v>10020</v>
      </c>
      <c r="G10015" s="1">
        <v>0.0544087561819</v>
      </c>
    </row>
    <row r="10016" ht="15.75" customHeight="1">
      <c r="A10016" s="1" t="str">
        <f t="shared" si="854"/>
        <v>NRDE2</v>
      </c>
      <c r="B10016" s="1" t="s">
        <v>135</v>
      </c>
      <c r="C10016" s="1">
        <v>9.0798265E7</v>
      </c>
      <c r="D10016" s="1" t="s">
        <v>8</v>
      </c>
      <c r="E10016" s="1">
        <v>23.0</v>
      </c>
      <c r="F10016" s="1" t="s">
        <v>10021</v>
      </c>
      <c r="G10016" s="1">
        <v>0.800636583069</v>
      </c>
    </row>
    <row r="10017" ht="15.75" customHeight="1">
      <c r="A10017" s="1" t="str">
        <f t="shared" si="854"/>
        <v>NRDE2</v>
      </c>
      <c r="B10017" s="1" t="s">
        <v>135</v>
      </c>
      <c r="C10017" s="1">
        <v>9.0798256E7</v>
      </c>
      <c r="D10017" s="1" t="s">
        <v>14</v>
      </c>
      <c r="E10017" s="1">
        <v>23.0</v>
      </c>
      <c r="F10017" s="1" t="s">
        <v>10022</v>
      </c>
      <c r="G10017" s="1">
        <v>1.13031208169</v>
      </c>
    </row>
    <row r="10018" ht="15.75" customHeight="1">
      <c r="A10018" s="1" t="str">
        <f t="shared" si="854"/>
        <v>NRDE2</v>
      </c>
      <c r="B10018" s="1" t="s">
        <v>135</v>
      </c>
      <c r="C10018" s="1">
        <v>9.0798282E7</v>
      </c>
      <c r="D10018" s="1" t="s">
        <v>14</v>
      </c>
      <c r="E10018" s="1">
        <v>24.0</v>
      </c>
      <c r="F10018" s="1" t="s">
        <v>10023</v>
      </c>
      <c r="G10018" s="1">
        <v>0.990398393955</v>
      </c>
    </row>
    <row r="10019" ht="15.75" customHeight="1">
      <c r="A10019" s="1" t="str">
        <f t="shared" si="854"/>
        <v>NRDE2</v>
      </c>
      <c r="B10019" s="1" t="s">
        <v>135</v>
      </c>
      <c r="C10019" s="1">
        <v>9.0798368E7</v>
      </c>
      <c r="D10019" s="1" t="s">
        <v>14</v>
      </c>
      <c r="E10019" s="1">
        <v>22.0</v>
      </c>
      <c r="F10019" s="1" t="s">
        <v>10024</v>
      </c>
      <c r="G10019" s="1">
        <v>0.0216283131128</v>
      </c>
    </row>
    <row r="10020" ht="15.75" customHeight="1">
      <c r="A10020" s="1" t="str">
        <f t="shared" si="854"/>
        <v>NRDE2</v>
      </c>
      <c r="B10020" s="1" t="s">
        <v>135</v>
      </c>
      <c r="C10020" s="1">
        <v>9.0798426E7</v>
      </c>
      <c r="D10020" s="1" t="s">
        <v>14</v>
      </c>
      <c r="E10020" s="1">
        <v>24.0</v>
      </c>
      <c r="F10020" s="1" t="s">
        <v>10025</v>
      </c>
      <c r="G10020" s="1">
        <v>0.141016833164</v>
      </c>
    </row>
    <row r="10021" ht="15.75" customHeight="1">
      <c r="A10021" s="1" t="str">
        <f t="shared" si="854"/>
        <v>NRDE2</v>
      </c>
      <c r="B10021" s="1" t="s">
        <v>135</v>
      </c>
      <c r="C10021" s="1">
        <v>9.0798221E7</v>
      </c>
      <c r="D10021" s="1" t="s">
        <v>8</v>
      </c>
      <c r="E10021" s="1">
        <v>24.0</v>
      </c>
      <c r="F10021" s="1" t="s">
        <v>10026</v>
      </c>
      <c r="G10021" s="1">
        <v>0.380218848669</v>
      </c>
    </row>
    <row r="10022" ht="15.75" customHeight="1">
      <c r="A10022" s="1" t="str">
        <f t="shared" si="854"/>
        <v>NRDE2</v>
      </c>
      <c r="B10022" s="1" t="s">
        <v>135</v>
      </c>
      <c r="C10022" s="1">
        <v>9.0798436E7</v>
      </c>
      <c r="D10022" s="1" t="s">
        <v>14</v>
      </c>
      <c r="E10022" s="1">
        <v>24.0</v>
      </c>
      <c r="F10022" s="1" t="s">
        <v>10027</v>
      </c>
      <c r="G10022" s="1">
        <v>0.428706621065</v>
      </c>
    </row>
    <row r="10023" ht="15.75" customHeight="1">
      <c r="A10023" s="1" t="str">
        <f t="shared" si="854"/>
        <v>NRDE2</v>
      </c>
      <c r="B10023" s="1" t="s">
        <v>135</v>
      </c>
      <c r="C10023" s="1">
        <v>9.0798516E7</v>
      </c>
      <c r="D10023" s="1" t="s">
        <v>14</v>
      </c>
      <c r="E10023" s="1">
        <v>23.0</v>
      </c>
      <c r="F10023" s="1" t="s">
        <v>10028</v>
      </c>
      <c r="G10023" s="1">
        <v>0.167106628288</v>
      </c>
    </row>
    <row r="10024" ht="15.75" customHeight="1">
      <c r="A10024" s="1" t="str">
        <f t="shared" si="854"/>
        <v>NRDE2</v>
      </c>
      <c r="B10024" s="1" t="s">
        <v>135</v>
      </c>
      <c r="C10024" s="1">
        <v>9.0798427E7</v>
      </c>
      <c r="D10024" s="1" t="s">
        <v>14</v>
      </c>
      <c r="E10024" s="1">
        <v>23.0</v>
      </c>
      <c r="F10024" s="1" t="s">
        <v>10029</v>
      </c>
      <c r="G10024" s="1">
        <v>0.0854200571101</v>
      </c>
    </row>
    <row r="10025" ht="15.75" customHeight="1">
      <c r="A10025" s="1" t="str">
        <f t="shared" si="854"/>
        <v>NRDE2</v>
      </c>
      <c r="B10025" s="1" t="s">
        <v>135</v>
      </c>
      <c r="C10025" s="1">
        <v>9.0798419E7</v>
      </c>
      <c r="D10025" s="1" t="s">
        <v>14</v>
      </c>
      <c r="E10025" s="1">
        <v>24.0</v>
      </c>
      <c r="F10025" s="1" t="s">
        <v>10030</v>
      </c>
      <c r="G10025" s="1">
        <v>0.478208894125</v>
      </c>
    </row>
    <row r="10026" ht="15.75" customHeight="1">
      <c r="A10026" s="1" t="str">
        <f t="shared" si="854"/>
        <v>NRDE2</v>
      </c>
      <c r="B10026" s="1" t="s">
        <v>135</v>
      </c>
      <c r="C10026" s="1">
        <v>9.0798389E7</v>
      </c>
      <c r="D10026" s="1" t="s">
        <v>14</v>
      </c>
      <c r="E10026" s="1">
        <v>24.0</v>
      </c>
      <c r="F10026" s="1" t="s">
        <v>10031</v>
      </c>
      <c r="G10026" s="1">
        <v>0.0212542963117</v>
      </c>
    </row>
    <row r="10027" ht="15.75" customHeight="1">
      <c r="A10027" s="1" t="str">
        <f t="shared" si="854"/>
        <v>NRDE2</v>
      </c>
      <c r="B10027" s="1" t="s">
        <v>135</v>
      </c>
      <c r="C10027" s="1">
        <v>9.0798368E7</v>
      </c>
      <c r="D10027" s="1" t="s">
        <v>14</v>
      </c>
      <c r="E10027" s="1">
        <v>24.0</v>
      </c>
      <c r="F10027" s="1" t="s">
        <v>10032</v>
      </c>
      <c r="G10027" s="1">
        <v>0.0108816758878</v>
      </c>
    </row>
    <row r="10028" ht="15.75" customHeight="1">
      <c r="A10028" s="1" t="str">
        <f t="shared" si="854"/>
        <v>NRDE2</v>
      </c>
      <c r="B10028" s="1" t="s">
        <v>135</v>
      </c>
      <c r="C10028" s="1">
        <v>9.0798231E7</v>
      </c>
      <c r="D10028" s="1" t="s">
        <v>14</v>
      </c>
      <c r="E10028" s="1">
        <v>24.0</v>
      </c>
      <c r="F10028" s="1" t="s">
        <v>10033</v>
      </c>
      <c r="G10028" s="1">
        <v>0.879289524354</v>
      </c>
    </row>
    <row r="10029" ht="15.75" customHeight="1">
      <c r="A10029" s="1" t="str">
        <f t="shared" si="854"/>
        <v>NRDE2</v>
      </c>
      <c r="B10029" s="1" t="s">
        <v>135</v>
      </c>
      <c r="C10029" s="1">
        <v>9.0798515E7</v>
      </c>
      <c r="D10029" s="1" t="s">
        <v>14</v>
      </c>
      <c r="E10029" s="1">
        <v>22.0</v>
      </c>
      <c r="F10029" s="1" t="s">
        <v>10034</v>
      </c>
      <c r="G10029" s="1">
        <v>0.275561206468</v>
      </c>
    </row>
    <row r="10030" ht="15.75" customHeight="1">
      <c r="A10030" s="1" t="str">
        <f t="shared" ref="A10030:A10046" si="855">"NRF1"</f>
        <v>NRF1</v>
      </c>
      <c r="B10030" s="1" t="s">
        <v>715</v>
      </c>
      <c r="C10030" s="1">
        <v>1.29270113E8</v>
      </c>
      <c r="D10030" s="1" t="s">
        <v>14</v>
      </c>
      <c r="E10030" s="1">
        <v>24.0</v>
      </c>
      <c r="F10030" s="1" t="s">
        <v>10035</v>
      </c>
      <c r="G10030" s="1">
        <v>0.178876934316</v>
      </c>
    </row>
    <row r="10031" ht="15.75" customHeight="1">
      <c r="A10031" s="1" t="str">
        <f t="shared" si="855"/>
        <v>NRF1</v>
      </c>
      <c r="B10031" s="1" t="s">
        <v>715</v>
      </c>
      <c r="C10031" s="1">
        <v>1.29251822E8</v>
      </c>
      <c r="D10031" s="1" t="s">
        <v>14</v>
      </c>
      <c r="E10031" s="1">
        <v>24.0</v>
      </c>
      <c r="F10031" s="1" t="s">
        <v>10036</v>
      </c>
      <c r="G10031" s="1">
        <v>0.0504896577705</v>
      </c>
    </row>
    <row r="10032" ht="15.75" customHeight="1">
      <c r="A10032" s="1" t="str">
        <f t="shared" si="855"/>
        <v>NRF1</v>
      </c>
      <c r="B10032" s="1" t="s">
        <v>715</v>
      </c>
      <c r="C10032" s="1">
        <v>1.29251592E8</v>
      </c>
      <c r="D10032" s="1" t="s">
        <v>14</v>
      </c>
      <c r="E10032" s="1">
        <v>23.0</v>
      </c>
      <c r="F10032" s="1" t="s">
        <v>10037</v>
      </c>
      <c r="G10032" s="1">
        <v>1.3219354765</v>
      </c>
    </row>
    <row r="10033" ht="15.75" customHeight="1">
      <c r="A10033" s="1" t="str">
        <f t="shared" si="855"/>
        <v>NRF1</v>
      </c>
      <c r="B10033" s="1" t="s">
        <v>715</v>
      </c>
      <c r="C10033" s="1">
        <v>1.29270035E8</v>
      </c>
      <c r="D10033" s="1" t="s">
        <v>8</v>
      </c>
      <c r="E10033" s="1">
        <v>23.0</v>
      </c>
      <c r="F10033" s="1" t="s">
        <v>10038</v>
      </c>
      <c r="G10033" s="1">
        <v>0.037707568297</v>
      </c>
    </row>
    <row r="10034" ht="15.75" customHeight="1">
      <c r="A10034" s="1" t="str">
        <f t="shared" si="855"/>
        <v>NRF1</v>
      </c>
      <c r="B10034" s="1" t="s">
        <v>715</v>
      </c>
      <c r="C10034" s="1">
        <v>1.29251677E8</v>
      </c>
      <c r="D10034" s="1" t="s">
        <v>8</v>
      </c>
      <c r="E10034" s="1">
        <v>22.0</v>
      </c>
      <c r="F10034" s="1" t="s">
        <v>10039</v>
      </c>
      <c r="G10034" s="1">
        <v>0.706905304449</v>
      </c>
    </row>
    <row r="10035" ht="15.75" customHeight="1">
      <c r="A10035" s="1" t="str">
        <f t="shared" si="855"/>
        <v>NRF1</v>
      </c>
      <c r="B10035" s="1" t="s">
        <v>715</v>
      </c>
      <c r="C10035" s="1">
        <v>1.29251672E8</v>
      </c>
      <c r="D10035" s="1" t="s">
        <v>8</v>
      </c>
      <c r="E10035" s="1">
        <v>21.0</v>
      </c>
      <c r="F10035" s="1" t="s">
        <v>10040</v>
      </c>
      <c r="G10035" s="1">
        <v>0.618307598356</v>
      </c>
    </row>
    <row r="10036" ht="15.75" customHeight="1">
      <c r="A10036" s="1" t="str">
        <f t="shared" si="855"/>
        <v>NRF1</v>
      </c>
      <c r="B10036" s="1" t="s">
        <v>715</v>
      </c>
      <c r="C10036" s="1">
        <v>1.2925161E8</v>
      </c>
      <c r="D10036" s="1" t="s">
        <v>8</v>
      </c>
      <c r="E10036" s="1">
        <v>22.0</v>
      </c>
      <c r="F10036" s="1" t="s">
        <v>10041</v>
      </c>
      <c r="G10036" s="1">
        <v>0.376911804554</v>
      </c>
    </row>
    <row r="10037" ht="15.75" customHeight="1">
      <c r="A10037" s="1" t="str">
        <f t="shared" si="855"/>
        <v>NRF1</v>
      </c>
      <c r="B10037" s="1" t="s">
        <v>715</v>
      </c>
      <c r="C10037" s="1">
        <v>1.29251577E8</v>
      </c>
      <c r="D10037" s="1" t="s">
        <v>8</v>
      </c>
      <c r="E10037" s="1">
        <v>24.0</v>
      </c>
      <c r="F10037" s="1" t="s">
        <v>10042</v>
      </c>
      <c r="G10037" s="1">
        <v>0.971159219047</v>
      </c>
    </row>
    <row r="10038" ht="15.75" customHeight="1">
      <c r="A10038" s="1" t="str">
        <f t="shared" si="855"/>
        <v>NRF1</v>
      </c>
      <c r="B10038" s="1" t="s">
        <v>715</v>
      </c>
      <c r="C10038" s="1">
        <v>1.2927004E8</v>
      </c>
      <c r="D10038" s="1" t="s">
        <v>8</v>
      </c>
      <c r="E10038" s="1">
        <v>25.0</v>
      </c>
      <c r="F10038" s="1" t="s">
        <v>10043</v>
      </c>
      <c r="G10038" s="1">
        <v>0.0990400312273</v>
      </c>
    </row>
    <row r="10039" ht="15.75" customHeight="1">
      <c r="A10039" s="1" t="str">
        <f t="shared" si="855"/>
        <v>NRF1</v>
      </c>
      <c r="B10039" s="1" t="s">
        <v>715</v>
      </c>
      <c r="C10039" s="1">
        <v>1.29270182E8</v>
      </c>
      <c r="D10039" s="1" t="s">
        <v>8</v>
      </c>
      <c r="E10039" s="1">
        <v>26.0</v>
      </c>
      <c r="F10039" s="1" t="s">
        <v>10044</v>
      </c>
      <c r="G10039" s="1">
        <v>-0.0352963574973</v>
      </c>
    </row>
    <row r="10040" ht="15.75" customHeight="1">
      <c r="A10040" s="1" t="str">
        <f t="shared" si="855"/>
        <v>NRF1</v>
      </c>
      <c r="B10040" s="1" t="s">
        <v>715</v>
      </c>
      <c r="C10040" s="1">
        <v>1.29251806E8</v>
      </c>
      <c r="D10040" s="1" t="s">
        <v>14</v>
      </c>
      <c r="E10040" s="1">
        <v>24.0</v>
      </c>
      <c r="F10040" s="1" t="s">
        <v>10045</v>
      </c>
      <c r="G10040" s="1">
        <v>0.394824778713</v>
      </c>
    </row>
    <row r="10041" ht="15.75" customHeight="1">
      <c r="A10041" s="1" t="str">
        <f t="shared" si="855"/>
        <v>NRF1</v>
      </c>
      <c r="B10041" s="1" t="s">
        <v>715</v>
      </c>
      <c r="C10041" s="1">
        <v>1.29269885E8</v>
      </c>
      <c r="D10041" s="1" t="s">
        <v>14</v>
      </c>
      <c r="E10041" s="1">
        <v>24.0</v>
      </c>
      <c r="F10041" s="1" t="s">
        <v>10046</v>
      </c>
      <c r="G10041" s="1">
        <v>-0.0384932859129</v>
      </c>
    </row>
    <row r="10042" ht="15.75" customHeight="1">
      <c r="A10042" s="1" t="str">
        <f t="shared" si="855"/>
        <v>NRF1</v>
      </c>
      <c r="B10042" s="1" t="s">
        <v>715</v>
      </c>
      <c r="C10042" s="1">
        <v>1.29269947E8</v>
      </c>
      <c r="D10042" s="1" t="s">
        <v>14</v>
      </c>
      <c r="E10042" s="1">
        <v>24.0</v>
      </c>
      <c r="F10042" s="1" t="s">
        <v>10047</v>
      </c>
      <c r="G10042" s="1">
        <v>-0.00951836542577</v>
      </c>
    </row>
    <row r="10043" ht="15.75" customHeight="1">
      <c r="A10043" s="1" t="str">
        <f t="shared" si="855"/>
        <v>NRF1</v>
      </c>
      <c r="B10043" s="1" t="s">
        <v>715</v>
      </c>
      <c r="C10043" s="1">
        <v>1.29270009E8</v>
      </c>
      <c r="D10043" s="1" t="s">
        <v>14</v>
      </c>
      <c r="E10043" s="1">
        <v>25.0</v>
      </c>
      <c r="F10043" s="1" t="s">
        <v>10048</v>
      </c>
      <c r="G10043" s="1">
        <v>0.0729757467939</v>
      </c>
    </row>
    <row r="10044" ht="15.75" customHeight="1">
      <c r="A10044" s="1" t="str">
        <f t="shared" si="855"/>
        <v>NRF1</v>
      </c>
      <c r="B10044" s="1" t="s">
        <v>715</v>
      </c>
      <c r="C10044" s="1">
        <v>1.29270048E8</v>
      </c>
      <c r="D10044" s="1" t="s">
        <v>14</v>
      </c>
      <c r="E10044" s="1">
        <v>25.0</v>
      </c>
      <c r="F10044" s="1" t="s">
        <v>10049</v>
      </c>
      <c r="G10044" s="1">
        <v>-0.0137162425593</v>
      </c>
    </row>
    <row r="10045" ht="15.75" customHeight="1">
      <c r="A10045" s="1" t="str">
        <f t="shared" si="855"/>
        <v>NRF1</v>
      </c>
      <c r="B10045" s="1" t="s">
        <v>715</v>
      </c>
      <c r="C10045" s="1">
        <v>1.29270098E8</v>
      </c>
      <c r="D10045" s="1" t="s">
        <v>14</v>
      </c>
      <c r="E10045" s="1">
        <v>26.0</v>
      </c>
      <c r="F10045" s="1" t="s">
        <v>10050</v>
      </c>
      <c r="G10045" s="1">
        <v>0.0438339706257</v>
      </c>
    </row>
    <row r="10046" ht="15.75" customHeight="1">
      <c r="A10046" s="1" t="str">
        <f t="shared" si="855"/>
        <v>NRF1</v>
      </c>
      <c r="B10046" s="1" t="s">
        <v>715</v>
      </c>
      <c r="C10046" s="1">
        <v>1.29270191E8</v>
      </c>
      <c r="D10046" s="1" t="s">
        <v>14</v>
      </c>
      <c r="E10046" s="1">
        <v>26.0</v>
      </c>
      <c r="F10046" s="1" t="s">
        <v>10051</v>
      </c>
      <c r="G10046" s="1">
        <v>0.0314178139367</v>
      </c>
    </row>
    <row r="10047" ht="15.75" customHeight="1">
      <c r="A10047" s="1" t="str">
        <f t="shared" ref="A10047:A10056" si="856">"NSDHL"</f>
        <v>NSDHL</v>
      </c>
      <c r="B10047" s="1" t="s">
        <v>50</v>
      </c>
      <c r="C10047" s="1">
        <v>1.51999582E8</v>
      </c>
      <c r="D10047" s="1" t="s">
        <v>14</v>
      </c>
      <c r="E10047" s="1">
        <v>24.0</v>
      </c>
      <c r="F10047" s="1" t="s">
        <v>10052</v>
      </c>
      <c r="G10047" s="1">
        <v>0.536204148933</v>
      </c>
    </row>
    <row r="10048" ht="15.75" customHeight="1">
      <c r="A10048" s="1" t="str">
        <f t="shared" si="856"/>
        <v>NSDHL</v>
      </c>
      <c r="B10048" s="1" t="s">
        <v>50</v>
      </c>
      <c r="C10048" s="1">
        <v>1.51999595E8</v>
      </c>
      <c r="D10048" s="1" t="s">
        <v>14</v>
      </c>
      <c r="E10048" s="1">
        <v>23.0</v>
      </c>
      <c r="F10048" s="1" t="s">
        <v>10053</v>
      </c>
      <c r="G10048" s="1">
        <v>0.948390176975</v>
      </c>
    </row>
    <row r="10049" ht="15.75" customHeight="1">
      <c r="A10049" s="1" t="str">
        <f t="shared" si="856"/>
        <v>NSDHL</v>
      </c>
      <c r="B10049" s="1" t="s">
        <v>50</v>
      </c>
      <c r="C10049" s="1">
        <v>1.51999574E8</v>
      </c>
      <c r="D10049" s="1" t="s">
        <v>14</v>
      </c>
      <c r="E10049" s="1">
        <v>24.0</v>
      </c>
      <c r="F10049" s="1" t="s">
        <v>10054</v>
      </c>
      <c r="G10049" s="1">
        <v>0.642897281884</v>
      </c>
    </row>
    <row r="10050" ht="15.75" customHeight="1">
      <c r="A10050" s="1" t="str">
        <f t="shared" si="856"/>
        <v>NSDHL</v>
      </c>
      <c r="B10050" s="1" t="s">
        <v>50</v>
      </c>
      <c r="C10050" s="1">
        <v>1.51999537E8</v>
      </c>
      <c r="D10050" s="1" t="s">
        <v>14</v>
      </c>
      <c r="E10050" s="1">
        <v>24.0</v>
      </c>
      <c r="F10050" s="1" t="s">
        <v>10055</v>
      </c>
      <c r="G10050" s="1">
        <v>0.0841072906947</v>
      </c>
    </row>
    <row r="10051" ht="15.75" customHeight="1">
      <c r="A10051" s="1" t="str">
        <f t="shared" si="856"/>
        <v>NSDHL</v>
      </c>
      <c r="B10051" s="1" t="s">
        <v>50</v>
      </c>
      <c r="C10051" s="1">
        <v>1.51999611E8</v>
      </c>
      <c r="D10051" s="1" t="s">
        <v>14</v>
      </c>
      <c r="E10051" s="1">
        <v>24.0</v>
      </c>
      <c r="F10051" s="1" t="s">
        <v>10056</v>
      </c>
      <c r="G10051" s="1">
        <v>1.40871254114</v>
      </c>
    </row>
    <row r="10052" ht="15.75" customHeight="1">
      <c r="A10052" s="1" t="str">
        <f t="shared" si="856"/>
        <v>NSDHL</v>
      </c>
      <c r="B10052" s="1" t="s">
        <v>50</v>
      </c>
      <c r="C10052" s="1">
        <v>1.51999643E8</v>
      </c>
      <c r="D10052" s="1" t="s">
        <v>14</v>
      </c>
      <c r="E10052" s="1">
        <v>24.0</v>
      </c>
      <c r="F10052" s="1" t="s">
        <v>10057</v>
      </c>
      <c r="G10052" s="1">
        <v>0.635768445926</v>
      </c>
    </row>
    <row r="10053" ht="15.75" customHeight="1">
      <c r="A10053" s="1" t="str">
        <f t="shared" si="856"/>
        <v>NSDHL</v>
      </c>
      <c r="B10053" s="1" t="s">
        <v>50</v>
      </c>
      <c r="C10053" s="1">
        <v>1.51999661E8</v>
      </c>
      <c r="D10053" s="1" t="s">
        <v>14</v>
      </c>
      <c r="E10053" s="1">
        <v>24.0</v>
      </c>
      <c r="F10053" s="1" t="s">
        <v>10058</v>
      </c>
      <c r="G10053" s="1">
        <v>0.179049100296</v>
      </c>
    </row>
    <row r="10054" ht="15.75" customHeight="1">
      <c r="A10054" s="1" t="str">
        <f t="shared" si="856"/>
        <v>NSDHL</v>
      </c>
      <c r="B10054" s="1" t="s">
        <v>50</v>
      </c>
      <c r="C10054" s="1">
        <v>1.51999747E8</v>
      </c>
      <c r="D10054" s="1" t="s">
        <v>14</v>
      </c>
      <c r="E10054" s="1">
        <v>23.0</v>
      </c>
      <c r="F10054" s="1" t="s">
        <v>10059</v>
      </c>
      <c r="G10054" s="1">
        <v>0.110229855773</v>
      </c>
    </row>
    <row r="10055" ht="15.75" customHeight="1">
      <c r="A10055" s="1" t="str">
        <f t="shared" si="856"/>
        <v>NSDHL</v>
      </c>
      <c r="B10055" s="1" t="s">
        <v>50</v>
      </c>
      <c r="C10055" s="1">
        <v>1.51999763E8</v>
      </c>
      <c r="D10055" s="1" t="s">
        <v>14</v>
      </c>
      <c r="E10055" s="1">
        <v>23.0</v>
      </c>
      <c r="F10055" s="1" t="s">
        <v>10060</v>
      </c>
      <c r="G10055" s="1">
        <v>0.0667285324565</v>
      </c>
    </row>
    <row r="10056" ht="15.75" customHeight="1">
      <c r="A10056" s="1" t="str">
        <f t="shared" si="856"/>
        <v>NSDHL</v>
      </c>
      <c r="B10056" s="1" t="s">
        <v>50</v>
      </c>
      <c r="C10056" s="1">
        <v>1.51999521E8</v>
      </c>
      <c r="D10056" s="1" t="s">
        <v>14</v>
      </c>
      <c r="E10056" s="1">
        <v>22.0</v>
      </c>
      <c r="F10056" s="1" t="s">
        <v>10061</v>
      </c>
      <c r="G10056" s="1">
        <v>-0.0185532881313</v>
      </c>
    </row>
    <row r="10057" ht="15.75" customHeight="1">
      <c r="A10057" s="1" t="str">
        <f t="shared" ref="A10057:A10066" si="857">"NSMCE1"</f>
        <v>NSMCE1</v>
      </c>
      <c r="B10057" s="1" t="s">
        <v>7</v>
      </c>
      <c r="C10057" s="1">
        <v>2.7280131E7</v>
      </c>
      <c r="D10057" s="1" t="s">
        <v>14</v>
      </c>
      <c r="E10057" s="1">
        <v>23.0</v>
      </c>
      <c r="F10057" s="1" t="s">
        <v>10062</v>
      </c>
      <c r="G10057" s="1">
        <v>0.103882554807</v>
      </c>
    </row>
    <row r="10058" ht="15.75" customHeight="1">
      <c r="A10058" s="1" t="str">
        <f t="shared" si="857"/>
        <v>NSMCE1</v>
      </c>
      <c r="B10058" s="1" t="s">
        <v>7</v>
      </c>
      <c r="C10058" s="1">
        <v>2.7280061E7</v>
      </c>
      <c r="D10058" s="1" t="s">
        <v>14</v>
      </c>
      <c r="E10058" s="1">
        <v>24.0</v>
      </c>
      <c r="F10058" s="1" t="s">
        <v>10063</v>
      </c>
      <c r="G10058" s="1">
        <v>0.643951333879</v>
      </c>
    </row>
    <row r="10059" ht="15.75" customHeight="1">
      <c r="A10059" s="1" t="str">
        <f t="shared" si="857"/>
        <v>NSMCE1</v>
      </c>
      <c r="B10059" s="1" t="s">
        <v>7</v>
      </c>
      <c r="C10059" s="1">
        <v>2.7279885E7</v>
      </c>
      <c r="D10059" s="1" t="s">
        <v>8</v>
      </c>
      <c r="E10059" s="1">
        <v>24.0</v>
      </c>
      <c r="F10059" s="1" t="s">
        <v>10064</v>
      </c>
      <c r="G10059" s="1">
        <v>0.124953476287</v>
      </c>
    </row>
    <row r="10060" ht="15.75" customHeight="1">
      <c r="A10060" s="1" t="str">
        <f t="shared" si="857"/>
        <v>NSMCE1</v>
      </c>
      <c r="B10060" s="1" t="s">
        <v>7</v>
      </c>
      <c r="C10060" s="1">
        <v>2.7279963E7</v>
      </c>
      <c r="D10060" s="1" t="s">
        <v>8</v>
      </c>
      <c r="E10060" s="1">
        <v>24.0</v>
      </c>
      <c r="F10060" s="1" t="s">
        <v>10065</v>
      </c>
      <c r="G10060" s="1">
        <v>0.382291634678</v>
      </c>
    </row>
    <row r="10061" ht="15.75" customHeight="1">
      <c r="A10061" s="1" t="str">
        <f t="shared" si="857"/>
        <v>NSMCE1</v>
      </c>
      <c r="B10061" s="1" t="s">
        <v>7</v>
      </c>
      <c r="C10061" s="1">
        <v>2.7280002E7</v>
      </c>
      <c r="D10061" s="1" t="s">
        <v>8</v>
      </c>
      <c r="E10061" s="1">
        <v>24.0</v>
      </c>
      <c r="F10061" s="1" t="s">
        <v>10066</v>
      </c>
      <c r="G10061" s="1">
        <v>1.00125680849</v>
      </c>
    </row>
    <row r="10062" ht="15.75" customHeight="1">
      <c r="A10062" s="1" t="str">
        <f t="shared" si="857"/>
        <v>NSMCE1</v>
      </c>
      <c r="B10062" s="1" t="s">
        <v>7</v>
      </c>
      <c r="C10062" s="1">
        <v>2.7280012E7</v>
      </c>
      <c r="D10062" s="1" t="s">
        <v>8</v>
      </c>
      <c r="E10062" s="1">
        <v>23.0</v>
      </c>
      <c r="F10062" s="1" t="s">
        <v>10067</v>
      </c>
      <c r="G10062" s="1">
        <v>1.35479185764</v>
      </c>
    </row>
    <row r="10063" ht="15.75" customHeight="1">
      <c r="A10063" s="1" t="str">
        <f t="shared" si="857"/>
        <v>NSMCE1</v>
      </c>
      <c r="B10063" s="1" t="s">
        <v>7</v>
      </c>
      <c r="C10063" s="1">
        <v>2.728005E7</v>
      </c>
      <c r="D10063" s="1" t="s">
        <v>8</v>
      </c>
      <c r="E10063" s="1">
        <v>22.0</v>
      </c>
      <c r="F10063" s="1" t="s">
        <v>10068</v>
      </c>
      <c r="G10063" s="1">
        <v>0.0721277176438</v>
      </c>
    </row>
    <row r="10064" ht="15.75" customHeight="1">
      <c r="A10064" s="1" t="str">
        <f t="shared" si="857"/>
        <v>NSMCE1</v>
      </c>
      <c r="B10064" s="1" t="s">
        <v>7</v>
      </c>
      <c r="C10064" s="1">
        <v>2.7280132E7</v>
      </c>
      <c r="D10064" s="1" t="s">
        <v>8</v>
      </c>
      <c r="E10064" s="1">
        <v>21.0</v>
      </c>
      <c r="F10064" s="1" t="s">
        <v>10069</v>
      </c>
      <c r="G10064" s="1">
        <v>0.0132887058143</v>
      </c>
    </row>
    <row r="10065" ht="15.75" customHeight="1">
      <c r="A10065" s="1" t="str">
        <f t="shared" si="857"/>
        <v>NSMCE1</v>
      </c>
      <c r="B10065" s="1" t="s">
        <v>7</v>
      </c>
      <c r="C10065" s="1">
        <v>2.727985E7</v>
      </c>
      <c r="D10065" s="1" t="s">
        <v>8</v>
      </c>
      <c r="E10065" s="1">
        <v>22.0</v>
      </c>
      <c r="F10065" s="1" t="s">
        <v>10070</v>
      </c>
      <c r="G10065" s="1">
        <v>-0.00396435129919</v>
      </c>
    </row>
    <row r="10066" ht="15.75" customHeight="1">
      <c r="A10066" s="1" t="str">
        <f t="shared" si="857"/>
        <v>NSMCE1</v>
      </c>
      <c r="B10066" s="1" t="s">
        <v>7</v>
      </c>
      <c r="C10066" s="1">
        <v>2.7280116E7</v>
      </c>
      <c r="D10066" s="1" t="s">
        <v>14</v>
      </c>
      <c r="E10066" s="1">
        <v>21.0</v>
      </c>
      <c r="F10066" s="1" t="s">
        <v>10071</v>
      </c>
      <c r="G10066" s="1">
        <v>0.0884961971293</v>
      </c>
    </row>
    <row r="10067" ht="15.75" customHeight="1">
      <c r="A10067" s="1" t="str">
        <f t="shared" ref="A10067:A10075" si="858">"NSMCE4A"</f>
        <v>NSMCE4A</v>
      </c>
      <c r="B10067" s="1" t="s">
        <v>176</v>
      </c>
      <c r="C10067" s="1">
        <v>1.23734705E8</v>
      </c>
      <c r="D10067" s="1" t="s">
        <v>14</v>
      </c>
      <c r="E10067" s="1">
        <v>23.0</v>
      </c>
      <c r="F10067" s="1" t="s">
        <v>10072</v>
      </c>
      <c r="G10067" s="1">
        <v>0.486857162288</v>
      </c>
    </row>
    <row r="10068" ht="15.75" customHeight="1">
      <c r="A10068" s="1" t="str">
        <f t="shared" si="858"/>
        <v>NSMCE4A</v>
      </c>
      <c r="B10068" s="1" t="s">
        <v>176</v>
      </c>
      <c r="C10068" s="1">
        <v>1.23734632E8</v>
      </c>
      <c r="D10068" s="1" t="s">
        <v>14</v>
      </c>
      <c r="E10068" s="1">
        <v>24.0</v>
      </c>
      <c r="F10068" s="1" t="s">
        <v>10073</v>
      </c>
      <c r="G10068" s="1">
        <v>0.03100729339</v>
      </c>
    </row>
    <row r="10069" ht="15.75" customHeight="1">
      <c r="A10069" s="1" t="str">
        <f t="shared" si="858"/>
        <v>NSMCE4A</v>
      </c>
      <c r="B10069" s="1" t="s">
        <v>176</v>
      </c>
      <c r="C10069" s="1">
        <v>1.23734496E8</v>
      </c>
      <c r="D10069" s="1" t="s">
        <v>8</v>
      </c>
      <c r="E10069" s="1">
        <v>24.0</v>
      </c>
      <c r="F10069" s="1" t="s">
        <v>10074</v>
      </c>
      <c r="G10069" s="1">
        <v>0.779827857872</v>
      </c>
    </row>
    <row r="10070" ht="15.75" customHeight="1">
      <c r="A10070" s="1" t="str">
        <f t="shared" si="858"/>
        <v>NSMCE4A</v>
      </c>
      <c r="B10070" s="1" t="s">
        <v>176</v>
      </c>
      <c r="C10070" s="1">
        <v>1.23734775E8</v>
      </c>
      <c r="D10070" s="1" t="s">
        <v>14</v>
      </c>
      <c r="E10070" s="1">
        <v>24.0</v>
      </c>
      <c r="F10070" s="1" t="s">
        <v>10075</v>
      </c>
      <c r="G10070" s="1">
        <v>1.24942247915</v>
      </c>
    </row>
    <row r="10071" ht="15.75" customHeight="1">
      <c r="A10071" s="1" t="str">
        <f t="shared" si="858"/>
        <v>NSMCE4A</v>
      </c>
      <c r="B10071" s="1" t="s">
        <v>176</v>
      </c>
      <c r="C10071" s="1">
        <v>1.23734492E8</v>
      </c>
      <c r="D10071" s="1" t="s">
        <v>14</v>
      </c>
      <c r="E10071" s="1">
        <v>22.0</v>
      </c>
      <c r="F10071" s="1" t="s">
        <v>10076</v>
      </c>
      <c r="G10071" s="1">
        <v>0.970749662976</v>
      </c>
    </row>
    <row r="10072" ht="15.75" customHeight="1">
      <c r="A10072" s="1" t="str">
        <f t="shared" si="858"/>
        <v>NSMCE4A</v>
      </c>
      <c r="B10072" s="1" t="s">
        <v>176</v>
      </c>
      <c r="C10072" s="1">
        <v>1.23734738E8</v>
      </c>
      <c r="D10072" s="1" t="s">
        <v>8</v>
      </c>
      <c r="E10072" s="1">
        <v>24.0</v>
      </c>
      <c r="F10072" s="1" t="s">
        <v>10077</v>
      </c>
      <c r="G10072" s="1">
        <v>0.553523579082</v>
      </c>
    </row>
    <row r="10073" ht="15.75" customHeight="1">
      <c r="A10073" s="1" t="str">
        <f t="shared" si="858"/>
        <v>NSMCE4A</v>
      </c>
      <c r="B10073" s="1" t="s">
        <v>176</v>
      </c>
      <c r="C10073" s="1">
        <v>1.23734548E8</v>
      </c>
      <c r="D10073" s="1" t="s">
        <v>8</v>
      </c>
      <c r="E10073" s="1">
        <v>23.0</v>
      </c>
      <c r="F10073" s="1" t="s">
        <v>10078</v>
      </c>
      <c r="G10073" s="1">
        <v>0.492524908821</v>
      </c>
    </row>
    <row r="10074" ht="15.75" customHeight="1">
      <c r="A10074" s="1" t="str">
        <f t="shared" si="858"/>
        <v>NSMCE4A</v>
      </c>
      <c r="B10074" s="1" t="s">
        <v>176</v>
      </c>
      <c r="C10074" s="1">
        <v>1.23734475E8</v>
      </c>
      <c r="D10074" s="1" t="s">
        <v>8</v>
      </c>
      <c r="E10074" s="1">
        <v>22.0</v>
      </c>
      <c r="F10074" s="1" t="s">
        <v>10079</v>
      </c>
      <c r="G10074" s="1">
        <v>0.65063382168</v>
      </c>
    </row>
    <row r="10075" ht="15.75" customHeight="1">
      <c r="A10075" s="1" t="str">
        <f t="shared" si="858"/>
        <v>NSMCE4A</v>
      </c>
      <c r="B10075" s="1" t="s">
        <v>176</v>
      </c>
      <c r="C10075" s="1">
        <v>1.23734489E8</v>
      </c>
      <c r="D10075" s="1" t="s">
        <v>8</v>
      </c>
      <c r="E10075" s="1">
        <v>23.0</v>
      </c>
      <c r="F10075" s="1" t="s">
        <v>10080</v>
      </c>
      <c r="G10075" s="1">
        <v>0.270123527389</v>
      </c>
    </row>
    <row r="10076" ht="15.75" customHeight="1">
      <c r="A10076" s="1" t="str">
        <f t="shared" ref="A10076:A10089" si="859">"NSRP1"</f>
        <v>NSRP1</v>
      </c>
      <c r="B10076" s="1" t="s">
        <v>39</v>
      </c>
      <c r="C10076" s="1">
        <v>2.8443902E7</v>
      </c>
      <c r="D10076" s="1" t="s">
        <v>14</v>
      </c>
      <c r="E10076" s="1">
        <v>22.0</v>
      </c>
      <c r="F10076" s="1" t="s">
        <v>10081</v>
      </c>
      <c r="G10076" s="1">
        <v>1.35704444566</v>
      </c>
    </row>
    <row r="10077" ht="15.75" customHeight="1">
      <c r="A10077" s="1" t="str">
        <f t="shared" si="859"/>
        <v>NSRP1</v>
      </c>
      <c r="B10077" s="1" t="s">
        <v>39</v>
      </c>
      <c r="C10077" s="1">
        <v>2.8443754E7</v>
      </c>
      <c r="D10077" s="1" t="s">
        <v>8</v>
      </c>
      <c r="E10077" s="1">
        <v>23.0</v>
      </c>
      <c r="F10077" s="1" t="s">
        <v>10082</v>
      </c>
      <c r="G10077" s="1">
        <v>-0.00122760329544</v>
      </c>
    </row>
    <row r="10078" ht="15.75" customHeight="1">
      <c r="A10078" s="1" t="str">
        <f t="shared" si="859"/>
        <v>NSRP1</v>
      </c>
      <c r="B10078" s="1" t="s">
        <v>39</v>
      </c>
      <c r="C10078" s="1">
        <v>2.8443777E7</v>
      </c>
      <c r="D10078" s="1" t="s">
        <v>8</v>
      </c>
      <c r="E10078" s="1">
        <v>22.0</v>
      </c>
      <c r="F10078" s="1" t="s">
        <v>10083</v>
      </c>
      <c r="G10078" s="1">
        <v>-0.0231981053658</v>
      </c>
    </row>
    <row r="10079" ht="15.75" customHeight="1">
      <c r="A10079" s="1" t="str">
        <f t="shared" si="859"/>
        <v>NSRP1</v>
      </c>
      <c r="B10079" s="1" t="s">
        <v>39</v>
      </c>
      <c r="C10079" s="1">
        <v>2.8443754E7</v>
      </c>
      <c r="D10079" s="1" t="s">
        <v>8</v>
      </c>
      <c r="E10079" s="1">
        <v>24.0</v>
      </c>
      <c r="F10079" s="1" t="s">
        <v>10084</v>
      </c>
      <c r="G10079" s="1">
        <v>0.00346150473544</v>
      </c>
    </row>
    <row r="10080" ht="15.75" customHeight="1">
      <c r="A10080" s="1" t="str">
        <f t="shared" si="859"/>
        <v>NSRP1</v>
      </c>
      <c r="B10080" s="1" t="s">
        <v>39</v>
      </c>
      <c r="C10080" s="1">
        <v>2.8443949E7</v>
      </c>
      <c r="D10080" s="1" t="s">
        <v>14</v>
      </c>
      <c r="E10080" s="1">
        <v>22.0</v>
      </c>
      <c r="F10080" s="1" t="s">
        <v>10085</v>
      </c>
      <c r="G10080" s="1">
        <v>0.00399240004366</v>
      </c>
    </row>
    <row r="10081" ht="15.75" customHeight="1">
      <c r="A10081" s="1" t="str">
        <f t="shared" si="859"/>
        <v>NSRP1</v>
      </c>
      <c r="B10081" s="1" t="s">
        <v>39</v>
      </c>
      <c r="C10081" s="1">
        <v>2.8443853E7</v>
      </c>
      <c r="D10081" s="1" t="s">
        <v>14</v>
      </c>
      <c r="E10081" s="1">
        <v>24.0</v>
      </c>
      <c r="F10081" s="1" t="s">
        <v>10086</v>
      </c>
      <c r="G10081" s="1">
        <v>0.602242250815</v>
      </c>
    </row>
    <row r="10082" ht="15.75" customHeight="1">
      <c r="A10082" s="1" t="str">
        <f t="shared" si="859"/>
        <v>NSRP1</v>
      </c>
      <c r="B10082" s="1" t="s">
        <v>39</v>
      </c>
      <c r="C10082" s="1">
        <v>2.8443783E7</v>
      </c>
      <c r="D10082" s="1" t="s">
        <v>8</v>
      </c>
      <c r="E10082" s="1">
        <v>21.0</v>
      </c>
      <c r="F10082" s="1" t="s">
        <v>10087</v>
      </c>
      <c r="G10082" s="1">
        <v>-0.0581757676429</v>
      </c>
    </row>
    <row r="10083" ht="15.75" customHeight="1">
      <c r="A10083" s="1" t="str">
        <f t="shared" si="859"/>
        <v>NSRP1</v>
      </c>
      <c r="B10083" s="1" t="s">
        <v>39</v>
      </c>
      <c r="C10083" s="1">
        <v>2.8443834E7</v>
      </c>
      <c r="D10083" s="1" t="s">
        <v>14</v>
      </c>
      <c r="E10083" s="1">
        <v>24.0</v>
      </c>
      <c r="F10083" s="1" t="s">
        <v>10088</v>
      </c>
      <c r="G10083" s="1">
        <v>0.837242143232</v>
      </c>
    </row>
    <row r="10084" ht="15.75" customHeight="1">
      <c r="A10084" s="1" t="str">
        <f t="shared" si="859"/>
        <v>NSRP1</v>
      </c>
      <c r="B10084" s="1" t="s">
        <v>39</v>
      </c>
      <c r="C10084" s="1">
        <v>2.8443811E7</v>
      </c>
      <c r="D10084" s="1" t="s">
        <v>14</v>
      </c>
      <c r="E10084" s="1">
        <v>23.0</v>
      </c>
      <c r="F10084" s="1" t="s">
        <v>10089</v>
      </c>
      <c r="G10084" s="1">
        <v>0.165081768658</v>
      </c>
    </row>
    <row r="10085" ht="15.75" customHeight="1">
      <c r="A10085" s="1" t="str">
        <f t="shared" si="859"/>
        <v>NSRP1</v>
      </c>
      <c r="B10085" s="1" t="s">
        <v>39</v>
      </c>
      <c r="C10085" s="1">
        <v>2.8443835E7</v>
      </c>
      <c r="D10085" s="1" t="s">
        <v>8</v>
      </c>
      <c r="E10085" s="1">
        <v>23.0</v>
      </c>
      <c r="F10085" s="1" t="s">
        <v>10090</v>
      </c>
      <c r="G10085" s="1">
        <v>0.805713411111</v>
      </c>
    </row>
    <row r="10086" ht="15.75" customHeight="1">
      <c r="A10086" s="1" t="str">
        <f t="shared" si="859"/>
        <v>NSRP1</v>
      </c>
      <c r="B10086" s="1" t="s">
        <v>39</v>
      </c>
      <c r="C10086" s="1">
        <v>2.8443783E7</v>
      </c>
      <c r="D10086" s="1" t="s">
        <v>8</v>
      </c>
      <c r="E10086" s="1">
        <v>24.0</v>
      </c>
      <c r="F10086" s="1" t="s">
        <v>10091</v>
      </c>
      <c r="G10086" s="1">
        <v>0.0615731827217</v>
      </c>
    </row>
    <row r="10087" ht="15.75" customHeight="1">
      <c r="A10087" s="1" t="str">
        <f t="shared" si="859"/>
        <v>NSRP1</v>
      </c>
      <c r="B10087" s="1" t="s">
        <v>39</v>
      </c>
      <c r="C10087" s="1">
        <v>2.8443776E7</v>
      </c>
      <c r="D10087" s="1" t="s">
        <v>8</v>
      </c>
      <c r="E10087" s="1">
        <v>23.0</v>
      </c>
      <c r="F10087" s="1" t="s">
        <v>10092</v>
      </c>
      <c r="G10087" s="1">
        <v>-0.0266563792466</v>
      </c>
    </row>
    <row r="10088" ht="15.75" customHeight="1">
      <c r="A10088" s="1" t="str">
        <f t="shared" si="859"/>
        <v>NSRP1</v>
      </c>
      <c r="B10088" s="1" t="s">
        <v>39</v>
      </c>
      <c r="C10088" s="1">
        <v>2.8443966E7</v>
      </c>
      <c r="D10088" s="1" t="s">
        <v>14</v>
      </c>
      <c r="E10088" s="1">
        <v>24.0</v>
      </c>
      <c r="F10088" s="1" t="s">
        <v>10093</v>
      </c>
      <c r="G10088" s="1">
        <v>0.00173774865223</v>
      </c>
    </row>
    <row r="10089" ht="15.75" customHeight="1">
      <c r="A10089" s="1" t="str">
        <f t="shared" si="859"/>
        <v>NSRP1</v>
      </c>
      <c r="B10089" s="1" t="s">
        <v>39</v>
      </c>
      <c r="C10089" s="1">
        <v>2.8443992E7</v>
      </c>
      <c r="D10089" s="1" t="s">
        <v>14</v>
      </c>
      <c r="E10089" s="1">
        <v>24.0</v>
      </c>
      <c r="F10089" s="1" t="s">
        <v>10094</v>
      </c>
      <c r="G10089" s="1">
        <v>0.419433695378</v>
      </c>
    </row>
    <row r="10090" ht="15.75" customHeight="1">
      <c r="A10090" s="1" t="str">
        <f t="shared" ref="A10090:A10098" si="860">"NUBP1"</f>
        <v>NUBP1</v>
      </c>
      <c r="B10090" s="1" t="s">
        <v>7</v>
      </c>
      <c r="C10090" s="1">
        <v>1.0837905E7</v>
      </c>
      <c r="D10090" s="1" t="s">
        <v>14</v>
      </c>
      <c r="E10090" s="1">
        <v>23.0</v>
      </c>
      <c r="F10090" s="1" t="s">
        <v>10095</v>
      </c>
      <c r="G10090" s="1">
        <v>0.183797513857</v>
      </c>
    </row>
    <row r="10091" ht="15.75" customHeight="1">
      <c r="A10091" s="1" t="str">
        <f t="shared" si="860"/>
        <v>NUBP1</v>
      </c>
      <c r="B10091" s="1" t="s">
        <v>7</v>
      </c>
      <c r="C10091" s="1">
        <v>1.0837921E7</v>
      </c>
      <c r="D10091" s="1" t="s">
        <v>14</v>
      </c>
      <c r="E10091" s="1">
        <v>24.0</v>
      </c>
      <c r="F10091" s="1" t="s">
        <v>10096</v>
      </c>
      <c r="G10091" s="1">
        <v>0.277442713597</v>
      </c>
    </row>
    <row r="10092" ht="15.75" customHeight="1">
      <c r="A10092" s="1" t="str">
        <f t="shared" si="860"/>
        <v>NUBP1</v>
      </c>
      <c r="B10092" s="1" t="s">
        <v>7</v>
      </c>
      <c r="C10092" s="1">
        <v>1.0837868E7</v>
      </c>
      <c r="D10092" s="1" t="s">
        <v>14</v>
      </c>
      <c r="E10092" s="1">
        <v>24.0</v>
      </c>
      <c r="F10092" s="1" t="s">
        <v>10097</v>
      </c>
      <c r="G10092" s="1">
        <v>0.223740178491</v>
      </c>
    </row>
    <row r="10093" ht="15.75" customHeight="1">
      <c r="A10093" s="1" t="str">
        <f t="shared" si="860"/>
        <v>NUBP1</v>
      </c>
      <c r="B10093" s="1" t="s">
        <v>7</v>
      </c>
      <c r="C10093" s="1">
        <v>1.0837753E7</v>
      </c>
      <c r="D10093" s="1" t="s">
        <v>14</v>
      </c>
      <c r="E10093" s="1">
        <v>23.0</v>
      </c>
      <c r="F10093" s="1" t="s">
        <v>10098</v>
      </c>
      <c r="G10093" s="1">
        <v>0.455310635117</v>
      </c>
    </row>
    <row r="10094" ht="15.75" customHeight="1">
      <c r="A10094" s="1" t="str">
        <f t="shared" si="860"/>
        <v>NUBP1</v>
      </c>
      <c r="B10094" s="1" t="s">
        <v>7</v>
      </c>
      <c r="C10094" s="1">
        <v>1.0837695E7</v>
      </c>
      <c r="D10094" s="1" t="s">
        <v>8</v>
      </c>
      <c r="E10094" s="1">
        <v>22.0</v>
      </c>
      <c r="F10094" s="1" t="s">
        <v>10099</v>
      </c>
      <c r="G10094" s="1">
        <v>0.125253644951</v>
      </c>
    </row>
    <row r="10095" ht="15.75" customHeight="1">
      <c r="A10095" s="1" t="str">
        <f t="shared" si="860"/>
        <v>NUBP1</v>
      </c>
      <c r="B10095" s="1" t="s">
        <v>7</v>
      </c>
      <c r="C10095" s="1">
        <v>1.0837685E7</v>
      </c>
      <c r="D10095" s="1" t="s">
        <v>14</v>
      </c>
      <c r="E10095" s="1">
        <v>22.0</v>
      </c>
      <c r="F10095" s="1" t="s">
        <v>10100</v>
      </c>
      <c r="G10095" s="1">
        <v>0.067274711424</v>
      </c>
    </row>
    <row r="10096" ht="15.75" customHeight="1">
      <c r="A10096" s="1" t="str">
        <f t="shared" si="860"/>
        <v>NUBP1</v>
      </c>
      <c r="B10096" s="1" t="s">
        <v>7</v>
      </c>
      <c r="C10096" s="1">
        <v>1.0837703E7</v>
      </c>
      <c r="D10096" s="1" t="s">
        <v>14</v>
      </c>
      <c r="E10096" s="1">
        <v>23.0</v>
      </c>
      <c r="F10096" s="1" t="s">
        <v>10101</v>
      </c>
      <c r="G10096" s="1">
        <v>1.18771827605</v>
      </c>
    </row>
    <row r="10097" ht="15.75" customHeight="1">
      <c r="A10097" s="1" t="str">
        <f t="shared" si="860"/>
        <v>NUBP1</v>
      </c>
      <c r="B10097" s="1" t="s">
        <v>7</v>
      </c>
      <c r="C10097" s="1">
        <v>1.0837712E7</v>
      </c>
      <c r="D10097" s="1" t="s">
        <v>14</v>
      </c>
      <c r="E10097" s="1">
        <v>23.0</v>
      </c>
      <c r="F10097" s="1" t="s">
        <v>10102</v>
      </c>
      <c r="G10097" s="1">
        <v>1.35457644738</v>
      </c>
    </row>
    <row r="10098" ht="15.75" customHeight="1">
      <c r="A10098" s="1" t="str">
        <f t="shared" si="860"/>
        <v>NUBP1</v>
      </c>
      <c r="B10098" s="1" t="s">
        <v>7</v>
      </c>
      <c r="C10098" s="1">
        <v>1.0837729E7</v>
      </c>
      <c r="D10098" s="1" t="s">
        <v>14</v>
      </c>
      <c r="E10098" s="1">
        <v>24.0</v>
      </c>
      <c r="F10098" s="1" t="s">
        <v>10103</v>
      </c>
      <c r="G10098" s="1">
        <v>0.457705276575</v>
      </c>
    </row>
    <row r="10099" ht="15.75" customHeight="1">
      <c r="A10099" s="1" t="str">
        <f t="shared" ref="A10099:A10114" si="861">"NUDC"</f>
        <v>NUDC</v>
      </c>
      <c r="B10099" s="1" t="s">
        <v>108</v>
      </c>
      <c r="C10099" s="1">
        <v>2.7248435E7</v>
      </c>
      <c r="D10099" s="1" t="s">
        <v>14</v>
      </c>
      <c r="E10099" s="1">
        <v>23.0</v>
      </c>
      <c r="F10099" s="1" t="s">
        <v>10104</v>
      </c>
      <c r="G10099" s="1">
        <v>0.235112043489</v>
      </c>
    </row>
    <row r="10100" ht="15.75" customHeight="1">
      <c r="A10100" s="1" t="str">
        <f t="shared" si="861"/>
        <v>NUDC</v>
      </c>
      <c r="B10100" s="1" t="s">
        <v>108</v>
      </c>
      <c r="C10100" s="1">
        <v>2.7248441E7</v>
      </c>
      <c r="D10100" s="1" t="s">
        <v>14</v>
      </c>
      <c r="E10100" s="1">
        <v>22.0</v>
      </c>
      <c r="F10100" s="1" t="s">
        <v>10105</v>
      </c>
      <c r="G10100" s="1">
        <v>0.361119135829</v>
      </c>
    </row>
    <row r="10101" ht="15.75" customHeight="1">
      <c r="A10101" s="1" t="str">
        <f t="shared" si="861"/>
        <v>NUDC</v>
      </c>
      <c r="B10101" s="1" t="s">
        <v>108</v>
      </c>
      <c r="C10101" s="1">
        <v>2.7248323E7</v>
      </c>
      <c r="D10101" s="1" t="s">
        <v>14</v>
      </c>
      <c r="E10101" s="1">
        <v>23.0</v>
      </c>
      <c r="F10101" s="1" t="s">
        <v>10106</v>
      </c>
      <c r="G10101" s="1">
        <v>0.0921697770095</v>
      </c>
    </row>
    <row r="10102" ht="15.75" customHeight="1">
      <c r="A10102" s="1" t="str">
        <f t="shared" si="861"/>
        <v>NUDC</v>
      </c>
      <c r="B10102" s="1" t="s">
        <v>108</v>
      </c>
      <c r="C10102" s="1">
        <v>2.7248261E7</v>
      </c>
      <c r="D10102" s="1" t="s">
        <v>14</v>
      </c>
      <c r="E10102" s="1">
        <v>22.0</v>
      </c>
      <c r="F10102" s="1" t="s">
        <v>10107</v>
      </c>
      <c r="G10102" s="1">
        <v>0.993570572521</v>
      </c>
    </row>
    <row r="10103" ht="15.75" customHeight="1">
      <c r="A10103" s="1" t="str">
        <f t="shared" si="861"/>
        <v>NUDC</v>
      </c>
      <c r="B10103" s="1" t="s">
        <v>108</v>
      </c>
      <c r="C10103" s="1">
        <v>2.7248225E7</v>
      </c>
      <c r="D10103" s="1" t="s">
        <v>14</v>
      </c>
      <c r="E10103" s="1">
        <v>23.0</v>
      </c>
      <c r="F10103" s="1" t="s">
        <v>10108</v>
      </c>
      <c r="G10103" s="1">
        <v>0.0173632372578</v>
      </c>
    </row>
    <row r="10104" ht="15.75" customHeight="1">
      <c r="A10104" s="1" t="str">
        <f t="shared" si="861"/>
        <v>NUDC</v>
      </c>
      <c r="B10104" s="1" t="s">
        <v>108</v>
      </c>
      <c r="C10104" s="1">
        <v>2.7248441E7</v>
      </c>
      <c r="D10104" s="1" t="s">
        <v>14</v>
      </c>
      <c r="E10104" s="1">
        <v>23.0</v>
      </c>
      <c r="F10104" s="1" t="s">
        <v>10109</v>
      </c>
      <c r="G10104" s="1">
        <v>0.266903077592</v>
      </c>
    </row>
    <row r="10105" ht="15.75" customHeight="1">
      <c r="A10105" s="1" t="str">
        <f t="shared" si="861"/>
        <v>NUDC</v>
      </c>
      <c r="B10105" s="1" t="s">
        <v>108</v>
      </c>
      <c r="C10105" s="1">
        <v>2.7248454E7</v>
      </c>
      <c r="D10105" s="1" t="s">
        <v>8</v>
      </c>
      <c r="E10105" s="1">
        <v>23.0</v>
      </c>
      <c r="F10105" s="1" t="s">
        <v>10110</v>
      </c>
      <c r="G10105" s="1">
        <v>0.0280405005791</v>
      </c>
    </row>
    <row r="10106" ht="15.75" customHeight="1">
      <c r="A10106" s="1" t="str">
        <f t="shared" si="861"/>
        <v>NUDC</v>
      </c>
      <c r="B10106" s="1" t="s">
        <v>108</v>
      </c>
      <c r="C10106" s="1">
        <v>2.7248442E7</v>
      </c>
      <c r="D10106" s="1" t="s">
        <v>8</v>
      </c>
      <c r="E10106" s="1">
        <v>24.0</v>
      </c>
      <c r="F10106" s="1" t="s">
        <v>10111</v>
      </c>
      <c r="G10106" s="1">
        <v>0.412614344109</v>
      </c>
    </row>
    <row r="10107" ht="15.75" customHeight="1">
      <c r="A10107" s="1" t="str">
        <f t="shared" si="861"/>
        <v>NUDC</v>
      </c>
      <c r="B10107" s="1" t="s">
        <v>108</v>
      </c>
      <c r="C10107" s="1">
        <v>2.7248328E7</v>
      </c>
      <c r="D10107" s="1" t="s">
        <v>14</v>
      </c>
      <c r="E10107" s="1">
        <v>21.0</v>
      </c>
      <c r="F10107" s="1" t="s">
        <v>10112</v>
      </c>
      <c r="G10107" s="1">
        <v>0.690886627565</v>
      </c>
    </row>
    <row r="10108" ht="15.75" customHeight="1">
      <c r="A10108" s="1" t="str">
        <f t="shared" si="861"/>
        <v>NUDC</v>
      </c>
      <c r="B10108" s="1" t="s">
        <v>108</v>
      </c>
      <c r="C10108" s="1">
        <v>2.7248428E7</v>
      </c>
      <c r="D10108" s="1" t="s">
        <v>8</v>
      </c>
      <c r="E10108" s="1">
        <v>24.0</v>
      </c>
      <c r="F10108" s="1" t="s">
        <v>10113</v>
      </c>
      <c r="G10108" s="1">
        <v>0.148888786217</v>
      </c>
    </row>
    <row r="10109" ht="15.75" customHeight="1">
      <c r="A10109" s="1" t="str">
        <f t="shared" si="861"/>
        <v>NUDC</v>
      </c>
      <c r="B10109" s="1" t="s">
        <v>108</v>
      </c>
      <c r="C10109" s="1">
        <v>2.7248313E7</v>
      </c>
      <c r="D10109" s="1" t="s">
        <v>8</v>
      </c>
      <c r="E10109" s="1">
        <v>23.0</v>
      </c>
      <c r="F10109" s="1" t="s">
        <v>10114</v>
      </c>
      <c r="G10109" s="1">
        <v>1.09587608879</v>
      </c>
    </row>
    <row r="10110" ht="15.75" customHeight="1">
      <c r="A10110" s="1" t="str">
        <f t="shared" si="861"/>
        <v>NUDC</v>
      </c>
      <c r="B10110" s="1" t="s">
        <v>108</v>
      </c>
      <c r="C10110" s="1">
        <v>2.7248204E7</v>
      </c>
      <c r="D10110" s="1" t="s">
        <v>8</v>
      </c>
      <c r="E10110" s="1">
        <v>23.0</v>
      </c>
      <c r="F10110" s="1" t="s">
        <v>10115</v>
      </c>
      <c r="G10110" s="1">
        <v>-0.00546568106077</v>
      </c>
    </row>
    <row r="10111" ht="15.75" customHeight="1">
      <c r="A10111" s="1" t="str">
        <f t="shared" si="861"/>
        <v>NUDC</v>
      </c>
      <c r="B10111" s="1" t="s">
        <v>108</v>
      </c>
      <c r="C10111" s="1">
        <v>2.7248222E7</v>
      </c>
      <c r="D10111" s="1" t="s">
        <v>8</v>
      </c>
      <c r="E10111" s="1">
        <v>24.0</v>
      </c>
      <c r="F10111" s="1" t="s">
        <v>10116</v>
      </c>
      <c r="G10111" s="1">
        <v>0.00502815060368</v>
      </c>
    </row>
    <row r="10112" ht="15.75" customHeight="1">
      <c r="A10112" s="1" t="str">
        <f t="shared" si="861"/>
        <v>NUDC</v>
      </c>
      <c r="B10112" s="1" t="s">
        <v>108</v>
      </c>
      <c r="C10112" s="1">
        <v>2.7248266E7</v>
      </c>
      <c r="D10112" s="1" t="s">
        <v>14</v>
      </c>
      <c r="E10112" s="1">
        <v>24.0</v>
      </c>
      <c r="F10112" s="1" t="s">
        <v>10117</v>
      </c>
      <c r="G10112" s="1">
        <v>0.433968905739</v>
      </c>
    </row>
    <row r="10113" ht="15.75" customHeight="1">
      <c r="A10113" s="1" t="str">
        <f t="shared" si="861"/>
        <v>NUDC</v>
      </c>
      <c r="B10113" s="1" t="s">
        <v>108</v>
      </c>
      <c r="C10113" s="1">
        <v>2.7248279E7</v>
      </c>
      <c r="D10113" s="1" t="s">
        <v>14</v>
      </c>
      <c r="E10113" s="1">
        <v>24.0</v>
      </c>
      <c r="F10113" s="1" t="s">
        <v>10118</v>
      </c>
      <c r="G10113" s="1">
        <v>-0.00144398262536</v>
      </c>
    </row>
    <row r="10114" ht="15.75" customHeight="1">
      <c r="A10114" s="1" t="str">
        <f t="shared" si="861"/>
        <v>NUDC</v>
      </c>
      <c r="B10114" s="1" t="s">
        <v>108</v>
      </c>
      <c r="C10114" s="1">
        <v>2.7248426E7</v>
      </c>
      <c r="D10114" s="1" t="s">
        <v>14</v>
      </c>
      <c r="E10114" s="1">
        <v>23.0</v>
      </c>
      <c r="F10114" s="1" t="s">
        <v>10119</v>
      </c>
      <c r="G10114" s="1">
        <v>0.910553338684</v>
      </c>
    </row>
    <row r="10115" ht="15.75" customHeight="1">
      <c r="A10115" s="1" t="str">
        <f t="shared" ref="A10115:A10129" si="862">"NUDT21"</f>
        <v>NUDT21</v>
      </c>
      <c r="B10115" s="1" t="s">
        <v>7</v>
      </c>
      <c r="C10115" s="1">
        <v>5.6485178E7</v>
      </c>
      <c r="D10115" s="1" t="s">
        <v>14</v>
      </c>
      <c r="E10115" s="1">
        <v>24.0</v>
      </c>
      <c r="F10115" s="1" t="s">
        <v>10120</v>
      </c>
      <c r="G10115" s="1">
        <v>0.236483828841</v>
      </c>
    </row>
    <row r="10116" ht="15.75" customHeight="1">
      <c r="A10116" s="1" t="str">
        <f t="shared" si="862"/>
        <v>NUDT21</v>
      </c>
      <c r="B10116" s="1" t="s">
        <v>7</v>
      </c>
      <c r="C10116" s="1">
        <v>5.6485101E7</v>
      </c>
      <c r="D10116" s="1" t="s">
        <v>14</v>
      </c>
      <c r="E10116" s="1">
        <v>24.0</v>
      </c>
      <c r="F10116" s="1" t="s">
        <v>10121</v>
      </c>
      <c r="G10116" s="1">
        <v>0.0447323388469</v>
      </c>
    </row>
    <row r="10117" ht="15.75" customHeight="1">
      <c r="A10117" s="1" t="str">
        <f t="shared" si="862"/>
        <v>NUDT21</v>
      </c>
      <c r="B10117" s="1" t="s">
        <v>7</v>
      </c>
      <c r="C10117" s="1">
        <v>5.6485207E7</v>
      </c>
      <c r="D10117" s="1" t="s">
        <v>14</v>
      </c>
      <c r="E10117" s="1">
        <v>23.0</v>
      </c>
      <c r="F10117" s="1" t="s">
        <v>10122</v>
      </c>
      <c r="G10117" s="1">
        <v>0.911642613689</v>
      </c>
    </row>
    <row r="10118" ht="15.75" customHeight="1">
      <c r="A10118" s="1" t="str">
        <f t="shared" si="862"/>
        <v>NUDT21</v>
      </c>
      <c r="B10118" s="1" t="s">
        <v>7</v>
      </c>
      <c r="C10118" s="1">
        <v>5.6485295E7</v>
      </c>
      <c r="D10118" s="1" t="s">
        <v>14</v>
      </c>
      <c r="E10118" s="1">
        <v>24.0</v>
      </c>
      <c r="F10118" s="1" t="s">
        <v>10123</v>
      </c>
      <c r="G10118" s="1">
        <v>-0.00670607434526</v>
      </c>
    </row>
    <row r="10119" ht="15.75" customHeight="1">
      <c r="A10119" s="1" t="str">
        <f t="shared" si="862"/>
        <v>NUDT21</v>
      </c>
      <c r="B10119" s="1" t="s">
        <v>7</v>
      </c>
      <c r="C10119" s="1">
        <v>5.6485286E7</v>
      </c>
      <c r="D10119" s="1" t="s">
        <v>14</v>
      </c>
      <c r="E10119" s="1">
        <v>24.0</v>
      </c>
      <c r="F10119" s="1" t="s">
        <v>10124</v>
      </c>
      <c r="G10119" s="1">
        <v>-0.0178107726701</v>
      </c>
    </row>
    <row r="10120" ht="15.75" customHeight="1">
      <c r="A10120" s="1" t="str">
        <f t="shared" si="862"/>
        <v>NUDT21</v>
      </c>
      <c r="B10120" s="1" t="s">
        <v>7</v>
      </c>
      <c r="C10120" s="1">
        <v>5.648527E7</v>
      </c>
      <c r="D10120" s="1" t="s">
        <v>14</v>
      </c>
      <c r="E10120" s="1">
        <v>22.0</v>
      </c>
      <c r="F10120" s="1" t="s">
        <v>10125</v>
      </c>
      <c r="G10120" s="1">
        <v>0.20769841252</v>
      </c>
    </row>
    <row r="10121" ht="15.75" customHeight="1">
      <c r="A10121" s="1" t="str">
        <f t="shared" si="862"/>
        <v>NUDT21</v>
      </c>
      <c r="B10121" s="1" t="s">
        <v>7</v>
      </c>
      <c r="C10121" s="1">
        <v>5.6485228E7</v>
      </c>
      <c r="D10121" s="1" t="s">
        <v>14</v>
      </c>
      <c r="E10121" s="1">
        <v>23.0</v>
      </c>
      <c r="F10121" s="1" t="s">
        <v>10126</v>
      </c>
      <c r="G10121" s="1">
        <v>1.1400732357</v>
      </c>
    </row>
    <row r="10122" ht="15.75" customHeight="1">
      <c r="A10122" s="1" t="str">
        <f t="shared" si="862"/>
        <v>NUDT21</v>
      </c>
      <c r="B10122" s="1" t="s">
        <v>7</v>
      </c>
      <c r="C10122" s="1">
        <v>5.6485207E7</v>
      </c>
      <c r="D10122" s="1" t="s">
        <v>14</v>
      </c>
      <c r="E10122" s="1">
        <v>24.0</v>
      </c>
      <c r="F10122" s="1" t="s">
        <v>10127</v>
      </c>
      <c r="G10122" s="1">
        <v>0.907808459839</v>
      </c>
    </row>
    <row r="10123" ht="15.75" customHeight="1">
      <c r="A10123" s="1" t="str">
        <f t="shared" si="862"/>
        <v>NUDT21</v>
      </c>
      <c r="B10123" s="1" t="s">
        <v>7</v>
      </c>
      <c r="C10123" s="1">
        <v>5.6485073E7</v>
      </c>
      <c r="D10123" s="1" t="s">
        <v>14</v>
      </c>
      <c r="E10123" s="1">
        <v>23.0</v>
      </c>
      <c r="F10123" s="1" t="s">
        <v>10128</v>
      </c>
      <c r="G10123" s="1">
        <v>0.102617162959</v>
      </c>
    </row>
    <row r="10124" ht="15.75" customHeight="1">
      <c r="A10124" s="1" t="str">
        <f t="shared" si="862"/>
        <v>NUDT21</v>
      </c>
      <c r="B10124" s="1" t="s">
        <v>7</v>
      </c>
      <c r="C10124" s="1">
        <v>5.6485197E7</v>
      </c>
      <c r="D10124" s="1" t="s">
        <v>8</v>
      </c>
      <c r="E10124" s="1">
        <v>23.0</v>
      </c>
      <c r="F10124" s="1" t="s">
        <v>10129</v>
      </c>
      <c r="G10124" s="1">
        <v>0.948284150608</v>
      </c>
    </row>
    <row r="10125" ht="15.75" customHeight="1">
      <c r="A10125" s="1" t="str">
        <f t="shared" si="862"/>
        <v>NUDT21</v>
      </c>
      <c r="B10125" s="1" t="s">
        <v>7</v>
      </c>
      <c r="C10125" s="1">
        <v>5.6485137E7</v>
      </c>
      <c r="D10125" s="1" t="s">
        <v>14</v>
      </c>
      <c r="E10125" s="1">
        <v>24.0</v>
      </c>
      <c r="F10125" s="1" t="s">
        <v>10130</v>
      </c>
      <c r="G10125" s="1">
        <v>0.376472283592</v>
      </c>
    </row>
    <row r="10126" ht="15.75" customHeight="1">
      <c r="A10126" s="1" t="str">
        <f t="shared" si="862"/>
        <v>NUDT21</v>
      </c>
      <c r="B10126" s="1" t="s">
        <v>7</v>
      </c>
      <c r="C10126" s="1">
        <v>5.6485069E7</v>
      </c>
      <c r="D10126" s="1" t="s">
        <v>8</v>
      </c>
      <c r="E10126" s="1">
        <v>23.0</v>
      </c>
      <c r="F10126" s="1" t="s">
        <v>10131</v>
      </c>
      <c r="G10126" s="1">
        <v>0.0259023129538</v>
      </c>
    </row>
    <row r="10127" ht="15.75" customHeight="1">
      <c r="A10127" s="1" t="str">
        <f t="shared" si="862"/>
        <v>NUDT21</v>
      </c>
      <c r="B10127" s="1" t="s">
        <v>7</v>
      </c>
      <c r="C10127" s="1">
        <v>5.648517E7</v>
      </c>
      <c r="D10127" s="1" t="s">
        <v>8</v>
      </c>
      <c r="E10127" s="1">
        <v>24.0</v>
      </c>
      <c r="F10127" s="1" t="s">
        <v>10132</v>
      </c>
      <c r="G10127" s="1">
        <v>0.364181671914</v>
      </c>
    </row>
    <row r="10128" ht="15.75" customHeight="1">
      <c r="A10128" s="1" t="str">
        <f t="shared" si="862"/>
        <v>NUDT21</v>
      </c>
      <c r="B10128" s="1" t="s">
        <v>7</v>
      </c>
      <c r="C10128" s="1">
        <v>5.6485308E7</v>
      </c>
      <c r="D10128" s="1" t="s">
        <v>8</v>
      </c>
      <c r="E10128" s="1">
        <v>22.0</v>
      </c>
      <c r="F10128" s="1" t="s">
        <v>10133</v>
      </c>
      <c r="G10128" s="1">
        <v>-0.00810173729695</v>
      </c>
    </row>
    <row r="10129" ht="15.75" customHeight="1">
      <c r="A10129" s="1" t="str">
        <f t="shared" si="862"/>
        <v>NUDT21</v>
      </c>
      <c r="B10129" s="1" t="s">
        <v>7</v>
      </c>
      <c r="C10129" s="1">
        <v>5.6485052E7</v>
      </c>
      <c r="D10129" s="1" t="s">
        <v>8</v>
      </c>
      <c r="E10129" s="1">
        <v>24.0</v>
      </c>
      <c r="F10129" s="1" t="s">
        <v>10134</v>
      </c>
      <c r="G10129" s="1">
        <v>0.475558701402</v>
      </c>
    </row>
    <row r="10130" ht="15.75" customHeight="1">
      <c r="A10130" s="1" t="str">
        <f t="shared" ref="A10130:A10137" si="863">"NUF2"</f>
        <v>NUF2</v>
      </c>
      <c r="B10130" s="1" t="s">
        <v>108</v>
      </c>
      <c r="C10130" s="1">
        <v>1.63291939E8</v>
      </c>
      <c r="D10130" s="1" t="s">
        <v>14</v>
      </c>
      <c r="E10130" s="1">
        <v>24.0</v>
      </c>
      <c r="F10130" s="1" t="s">
        <v>10135</v>
      </c>
      <c r="G10130" s="1">
        <v>0.188812009168</v>
      </c>
    </row>
    <row r="10131" ht="15.75" customHeight="1">
      <c r="A10131" s="1" t="str">
        <f t="shared" si="863"/>
        <v>NUF2</v>
      </c>
      <c r="B10131" s="1" t="s">
        <v>108</v>
      </c>
      <c r="C10131" s="1">
        <v>1.63291968E8</v>
      </c>
      <c r="D10131" s="1" t="s">
        <v>14</v>
      </c>
      <c r="E10131" s="1">
        <v>22.0</v>
      </c>
      <c r="F10131" s="1" t="s">
        <v>10136</v>
      </c>
      <c r="G10131" s="1">
        <v>0.812287169713</v>
      </c>
    </row>
    <row r="10132" ht="15.75" customHeight="1">
      <c r="A10132" s="1" t="str">
        <f t="shared" si="863"/>
        <v>NUF2</v>
      </c>
      <c r="B10132" s="1" t="s">
        <v>108</v>
      </c>
      <c r="C10132" s="1">
        <v>1.63291904E8</v>
      </c>
      <c r="D10132" s="1" t="s">
        <v>8</v>
      </c>
      <c r="E10132" s="1">
        <v>24.0</v>
      </c>
      <c r="F10132" s="1" t="s">
        <v>10137</v>
      </c>
      <c r="G10132" s="1">
        <v>1.00534148556</v>
      </c>
    </row>
    <row r="10133" ht="15.75" customHeight="1">
      <c r="A10133" s="1" t="str">
        <f t="shared" si="863"/>
        <v>NUF2</v>
      </c>
      <c r="B10133" s="1" t="s">
        <v>108</v>
      </c>
      <c r="C10133" s="1">
        <v>1.63291716E8</v>
      </c>
      <c r="D10133" s="1" t="s">
        <v>14</v>
      </c>
      <c r="E10133" s="1">
        <v>24.0</v>
      </c>
      <c r="F10133" s="1" t="s">
        <v>10138</v>
      </c>
      <c r="G10133" s="1">
        <v>0.0587918009107</v>
      </c>
    </row>
    <row r="10134" ht="15.75" customHeight="1">
      <c r="A10134" s="1" t="str">
        <f t="shared" si="863"/>
        <v>NUF2</v>
      </c>
      <c r="B10134" s="1" t="s">
        <v>108</v>
      </c>
      <c r="C10134" s="1">
        <v>1.63291869E8</v>
      </c>
      <c r="D10134" s="1" t="s">
        <v>14</v>
      </c>
      <c r="E10134" s="1">
        <v>23.0</v>
      </c>
      <c r="F10134" s="1" t="s">
        <v>10139</v>
      </c>
      <c r="G10134" s="1">
        <v>1.18237134473</v>
      </c>
    </row>
    <row r="10135" ht="15.75" customHeight="1">
      <c r="A10135" s="1" t="str">
        <f t="shared" si="863"/>
        <v>NUF2</v>
      </c>
      <c r="B10135" s="1" t="s">
        <v>108</v>
      </c>
      <c r="C10135" s="1">
        <v>1.63291919E8</v>
      </c>
      <c r="D10135" s="1" t="s">
        <v>14</v>
      </c>
      <c r="E10135" s="1">
        <v>23.0</v>
      </c>
      <c r="F10135" s="1" t="s">
        <v>10140</v>
      </c>
      <c r="G10135" s="1">
        <v>0.662305369506</v>
      </c>
    </row>
    <row r="10136" ht="15.75" customHeight="1">
      <c r="A10136" s="1" t="str">
        <f t="shared" si="863"/>
        <v>NUF2</v>
      </c>
      <c r="B10136" s="1" t="s">
        <v>108</v>
      </c>
      <c r="C10136" s="1">
        <v>1.63291998E8</v>
      </c>
      <c r="D10136" s="1" t="s">
        <v>14</v>
      </c>
      <c r="E10136" s="1">
        <v>24.0</v>
      </c>
      <c r="F10136" s="1" t="s">
        <v>10141</v>
      </c>
      <c r="G10136" s="1">
        <v>0.0107365712139</v>
      </c>
    </row>
    <row r="10137" ht="15.75" customHeight="1">
      <c r="A10137" s="1" t="str">
        <f t="shared" si="863"/>
        <v>NUF2</v>
      </c>
      <c r="B10137" s="1" t="s">
        <v>108</v>
      </c>
      <c r="C10137" s="1">
        <v>1.63291847E8</v>
      </c>
      <c r="D10137" s="1" t="s">
        <v>14</v>
      </c>
      <c r="E10137" s="1">
        <v>23.0</v>
      </c>
      <c r="F10137" s="1" t="s">
        <v>10142</v>
      </c>
      <c r="G10137" s="1">
        <v>-0.00147763296555</v>
      </c>
    </row>
    <row r="10138" ht="15.75" customHeight="1">
      <c r="A10138" s="1" t="str">
        <f t="shared" ref="A10138:A10152" si="864">"NUP160"</f>
        <v>NUP160</v>
      </c>
      <c r="B10138" s="1" t="s">
        <v>328</v>
      </c>
      <c r="C10138" s="1">
        <v>4.7870015E7</v>
      </c>
      <c r="D10138" s="1" t="s">
        <v>8</v>
      </c>
      <c r="E10138" s="1">
        <v>23.0</v>
      </c>
      <c r="F10138" s="1" t="s">
        <v>10143</v>
      </c>
      <c r="G10138" s="1">
        <v>0.00707872514278</v>
      </c>
    </row>
    <row r="10139" ht="15.75" customHeight="1">
      <c r="A10139" s="1" t="str">
        <f t="shared" si="864"/>
        <v>NUP160</v>
      </c>
      <c r="B10139" s="1" t="s">
        <v>328</v>
      </c>
      <c r="C10139" s="1">
        <v>4.7869912E7</v>
      </c>
      <c r="D10139" s="1" t="s">
        <v>8</v>
      </c>
      <c r="E10139" s="1">
        <v>22.0</v>
      </c>
      <c r="F10139" s="1" t="s">
        <v>10144</v>
      </c>
      <c r="G10139" s="1">
        <v>0.0389215638996</v>
      </c>
    </row>
    <row r="10140" ht="15.75" customHeight="1">
      <c r="A10140" s="1" t="str">
        <f t="shared" si="864"/>
        <v>NUP160</v>
      </c>
      <c r="B10140" s="1" t="s">
        <v>328</v>
      </c>
      <c r="C10140" s="1">
        <v>4.7869892E7</v>
      </c>
      <c r="D10140" s="1" t="s">
        <v>8</v>
      </c>
      <c r="E10140" s="1">
        <v>24.0</v>
      </c>
      <c r="F10140" s="1" t="s">
        <v>10145</v>
      </c>
      <c r="G10140" s="1">
        <v>0.155624108519</v>
      </c>
    </row>
    <row r="10141" ht="15.75" customHeight="1">
      <c r="A10141" s="1" t="str">
        <f t="shared" si="864"/>
        <v>NUP160</v>
      </c>
      <c r="B10141" s="1" t="s">
        <v>328</v>
      </c>
      <c r="C10141" s="1">
        <v>4.7869998E7</v>
      </c>
      <c r="D10141" s="1" t="s">
        <v>8</v>
      </c>
      <c r="E10141" s="1">
        <v>22.0</v>
      </c>
      <c r="F10141" s="1" t="s">
        <v>10146</v>
      </c>
      <c r="G10141" s="1">
        <v>0.0423693599748</v>
      </c>
    </row>
    <row r="10142" ht="15.75" customHeight="1">
      <c r="A10142" s="1" t="str">
        <f t="shared" si="864"/>
        <v>NUP160</v>
      </c>
      <c r="B10142" s="1" t="s">
        <v>328</v>
      </c>
      <c r="C10142" s="1">
        <v>4.7869942E7</v>
      </c>
      <c r="D10142" s="1" t="s">
        <v>14</v>
      </c>
      <c r="E10142" s="1">
        <v>24.0</v>
      </c>
      <c r="F10142" s="1" t="s">
        <v>10147</v>
      </c>
      <c r="G10142" s="1">
        <v>0.00955576251411</v>
      </c>
    </row>
    <row r="10143" ht="15.75" customHeight="1">
      <c r="A10143" s="1" t="str">
        <f t="shared" si="864"/>
        <v>NUP160</v>
      </c>
      <c r="B10143" s="1" t="s">
        <v>328</v>
      </c>
      <c r="C10143" s="1">
        <v>4.7869997E7</v>
      </c>
      <c r="D10143" s="1" t="s">
        <v>8</v>
      </c>
      <c r="E10143" s="1">
        <v>23.0</v>
      </c>
      <c r="F10143" s="1" t="s">
        <v>10148</v>
      </c>
      <c r="G10143" s="1">
        <v>-0.0360967136737</v>
      </c>
    </row>
    <row r="10144" ht="15.75" customHeight="1">
      <c r="A10144" s="1" t="str">
        <f t="shared" si="864"/>
        <v>NUP160</v>
      </c>
      <c r="B10144" s="1" t="s">
        <v>328</v>
      </c>
      <c r="C10144" s="1">
        <v>4.7869806E7</v>
      </c>
      <c r="D10144" s="1" t="s">
        <v>14</v>
      </c>
      <c r="E10144" s="1">
        <v>23.0</v>
      </c>
      <c r="F10144" s="1" t="s">
        <v>10149</v>
      </c>
      <c r="G10144" s="1">
        <v>0.0932927584962</v>
      </c>
    </row>
    <row r="10145" ht="15.75" customHeight="1">
      <c r="A10145" s="1" t="str">
        <f t="shared" si="864"/>
        <v>NUP160</v>
      </c>
      <c r="B10145" s="1" t="s">
        <v>328</v>
      </c>
      <c r="C10145" s="1">
        <v>4.7869906E7</v>
      </c>
      <c r="D10145" s="1" t="s">
        <v>14</v>
      </c>
      <c r="E10145" s="1">
        <v>22.0</v>
      </c>
      <c r="F10145" s="1" t="s">
        <v>10150</v>
      </c>
      <c r="G10145" s="1">
        <v>0.961120466562</v>
      </c>
    </row>
    <row r="10146" ht="15.75" customHeight="1">
      <c r="A10146" s="1" t="str">
        <f t="shared" si="864"/>
        <v>NUP160</v>
      </c>
      <c r="B10146" s="1" t="s">
        <v>328</v>
      </c>
      <c r="C10146" s="1">
        <v>4.7869993E7</v>
      </c>
      <c r="D10146" s="1" t="s">
        <v>8</v>
      </c>
      <c r="E10146" s="1">
        <v>24.0</v>
      </c>
      <c r="F10146" s="1" t="s">
        <v>10151</v>
      </c>
      <c r="G10146" s="1">
        <v>0.0576286047182</v>
      </c>
    </row>
    <row r="10147" ht="15.75" customHeight="1">
      <c r="A10147" s="1" t="str">
        <f t="shared" si="864"/>
        <v>NUP160</v>
      </c>
      <c r="B10147" s="1" t="s">
        <v>328</v>
      </c>
      <c r="C10147" s="1">
        <v>4.7869937E7</v>
      </c>
      <c r="D10147" s="1" t="s">
        <v>14</v>
      </c>
      <c r="E10147" s="1">
        <v>24.0</v>
      </c>
      <c r="F10147" s="1" t="s">
        <v>10152</v>
      </c>
      <c r="G10147" s="1">
        <v>-0.00203315434435</v>
      </c>
    </row>
    <row r="10148" ht="15.75" customHeight="1">
      <c r="A10148" s="1" t="str">
        <f t="shared" si="864"/>
        <v>NUP160</v>
      </c>
      <c r="B10148" s="1" t="s">
        <v>328</v>
      </c>
      <c r="C10148" s="1">
        <v>4.7870044E7</v>
      </c>
      <c r="D10148" s="1" t="s">
        <v>14</v>
      </c>
      <c r="E10148" s="1">
        <v>24.0</v>
      </c>
      <c r="F10148" s="1" t="s">
        <v>10153</v>
      </c>
      <c r="G10148" s="1">
        <v>0.0366040616931</v>
      </c>
    </row>
    <row r="10149" ht="15.75" customHeight="1">
      <c r="A10149" s="1" t="str">
        <f t="shared" si="864"/>
        <v>NUP160</v>
      </c>
      <c r="B10149" s="1" t="s">
        <v>328</v>
      </c>
      <c r="C10149" s="1">
        <v>4.7869843E7</v>
      </c>
      <c r="D10149" s="1" t="s">
        <v>8</v>
      </c>
      <c r="E10149" s="1">
        <v>24.0</v>
      </c>
      <c r="F10149" s="1" t="s">
        <v>10154</v>
      </c>
      <c r="G10149" s="1">
        <v>1.02142792053</v>
      </c>
    </row>
    <row r="10150" ht="15.75" customHeight="1">
      <c r="A10150" s="1" t="str">
        <f t="shared" si="864"/>
        <v>NUP160</v>
      </c>
      <c r="B10150" s="1" t="s">
        <v>328</v>
      </c>
      <c r="C10150" s="1">
        <v>4.7869833E7</v>
      </c>
      <c r="D10150" s="1" t="s">
        <v>8</v>
      </c>
      <c r="E10150" s="1">
        <v>22.0</v>
      </c>
      <c r="F10150" s="1" t="s">
        <v>10155</v>
      </c>
      <c r="G10150" s="1">
        <v>1.0174516129</v>
      </c>
    </row>
    <row r="10151" ht="15.75" customHeight="1">
      <c r="A10151" s="1" t="str">
        <f t="shared" si="864"/>
        <v>NUP160</v>
      </c>
      <c r="B10151" s="1" t="s">
        <v>328</v>
      </c>
      <c r="C10151" s="1">
        <v>4.7869791E7</v>
      </c>
      <c r="D10151" s="1" t="s">
        <v>8</v>
      </c>
      <c r="E10151" s="1">
        <v>24.0</v>
      </c>
      <c r="F10151" s="1" t="s">
        <v>10156</v>
      </c>
      <c r="G10151" s="1">
        <v>0.188487155296</v>
      </c>
    </row>
    <row r="10152" ht="15.75" customHeight="1">
      <c r="A10152" s="1" t="str">
        <f t="shared" si="864"/>
        <v>NUP160</v>
      </c>
      <c r="B10152" s="1" t="s">
        <v>328</v>
      </c>
      <c r="C10152" s="1">
        <v>4.7869753E7</v>
      </c>
      <c r="D10152" s="1" t="s">
        <v>8</v>
      </c>
      <c r="E10152" s="1">
        <v>23.0</v>
      </c>
      <c r="F10152" s="1" t="s">
        <v>10157</v>
      </c>
      <c r="G10152" s="1">
        <v>0.124613378941</v>
      </c>
    </row>
    <row r="10153" ht="15.75" customHeight="1">
      <c r="A10153" s="1" t="str">
        <f t="shared" ref="A10153:A10165" si="865">"NUP205"</f>
        <v>NUP205</v>
      </c>
      <c r="B10153" s="1" t="s">
        <v>715</v>
      </c>
      <c r="C10153" s="1">
        <v>1.35242908E8</v>
      </c>
      <c r="D10153" s="1" t="s">
        <v>8</v>
      </c>
      <c r="E10153" s="1">
        <v>24.0</v>
      </c>
      <c r="F10153" s="1" t="s">
        <v>10158</v>
      </c>
      <c r="G10153" s="1">
        <v>-0.115550489327</v>
      </c>
    </row>
    <row r="10154" ht="15.75" customHeight="1">
      <c r="A10154" s="1" t="str">
        <f t="shared" si="865"/>
        <v>NUP205</v>
      </c>
      <c r="B10154" s="1" t="s">
        <v>715</v>
      </c>
      <c r="C10154" s="1">
        <v>1.3524292E8</v>
      </c>
      <c r="D10154" s="1" t="s">
        <v>14</v>
      </c>
      <c r="E10154" s="1">
        <v>24.0</v>
      </c>
      <c r="F10154" s="1" t="s">
        <v>10159</v>
      </c>
      <c r="G10154" s="1">
        <v>0.00510017130952</v>
      </c>
    </row>
    <row r="10155" ht="15.75" customHeight="1">
      <c r="A10155" s="1" t="str">
        <f t="shared" si="865"/>
        <v>NUP205</v>
      </c>
      <c r="B10155" s="1" t="s">
        <v>715</v>
      </c>
      <c r="C10155" s="1">
        <v>1.35242719E8</v>
      </c>
      <c r="D10155" s="1" t="s">
        <v>14</v>
      </c>
      <c r="E10155" s="1">
        <v>23.0</v>
      </c>
      <c r="F10155" s="1" t="s">
        <v>10160</v>
      </c>
      <c r="G10155" s="1">
        <v>0.389054580045</v>
      </c>
    </row>
    <row r="10156" ht="15.75" customHeight="1">
      <c r="A10156" s="1" t="str">
        <f t="shared" si="865"/>
        <v>NUP205</v>
      </c>
      <c r="B10156" s="1" t="s">
        <v>715</v>
      </c>
      <c r="C10156" s="1">
        <v>1.35242651E8</v>
      </c>
      <c r="D10156" s="1" t="s">
        <v>14</v>
      </c>
      <c r="E10156" s="1">
        <v>24.0</v>
      </c>
      <c r="F10156" s="1" t="s">
        <v>10161</v>
      </c>
      <c r="G10156" s="1">
        <v>0.999966724011</v>
      </c>
    </row>
    <row r="10157" ht="15.75" customHeight="1">
      <c r="A10157" s="1" t="str">
        <f t="shared" si="865"/>
        <v>NUP205</v>
      </c>
      <c r="B10157" s="1" t="s">
        <v>715</v>
      </c>
      <c r="C10157" s="1">
        <v>1.352429E8</v>
      </c>
      <c r="D10157" s="1" t="s">
        <v>14</v>
      </c>
      <c r="E10157" s="1">
        <v>24.0</v>
      </c>
      <c r="F10157" s="1" t="s">
        <v>10162</v>
      </c>
      <c r="G10157" s="1">
        <v>0.343731694267</v>
      </c>
    </row>
    <row r="10158" ht="15.75" customHeight="1">
      <c r="A10158" s="1" t="str">
        <f t="shared" si="865"/>
        <v>NUP205</v>
      </c>
      <c r="B10158" s="1" t="s">
        <v>715</v>
      </c>
      <c r="C10158" s="1">
        <v>1.35242868E8</v>
      </c>
      <c r="D10158" s="1" t="s">
        <v>8</v>
      </c>
      <c r="E10158" s="1">
        <v>23.0</v>
      </c>
      <c r="F10158" s="1" t="s">
        <v>10163</v>
      </c>
      <c r="G10158" s="1">
        <v>0.790892887836</v>
      </c>
    </row>
    <row r="10159" ht="15.75" customHeight="1">
      <c r="A10159" s="1" t="str">
        <f t="shared" si="865"/>
        <v>NUP205</v>
      </c>
      <c r="B10159" s="1" t="s">
        <v>715</v>
      </c>
      <c r="C10159" s="1">
        <v>1.35242839E8</v>
      </c>
      <c r="D10159" s="1" t="s">
        <v>8</v>
      </c>
      <c r="E10159" s="1">
        <v>23.0</v>
      </c>
      <c r="F10159" s="1" t="s">
        <v>10164</v>
      </c>
      <c r="G10159" s="1">
        <v>0.291709260029</v>
      </c>
    </row>
    <row r="10160" ht="15.75" customHeight="1">
      <c r="A10160" s="1" t="str">
        <f t="shared" si="865"/>
        <v>NUP205</v>
      </c>
      <c r="B10160" s="1" t="s">
        <v>715</v>
      </c>
      <c r="C10160" s="1">
        <v>1.35242829E8</v>
      </c>
      <c r="D10160" s="1" t="s">
        <v>8</v>
      </c>
      <c r="E10160" s="1">
        <v>24.0</v>
      </c>
      <c r="F10160" s="1" t="s">
        <v>10165</v>
      </c>
      <c r="G10160" s="1">
        <v>0.426225055015</v>
      </c>
    </row>
    <row r="10161" ht="15.75" customHeight="1">
      <c r="A10161" s="1" t="str">
        <f t="shared" si="865"/>
        <v>NUP205</v>
      </c>
      <c r="B10161" s="1" t="s">
        <v>715</v>
      </c>
      <c r="C10161" s="1">
        <v>1.3524273E8</v>
      </c>
      <c r="D10161" s="1" t="s">
        <v>8</v>
      </c>
      <c r="E10161" s="1">
        <v>22.0</v>
      </c>
      <c r="F10161" s="1" t="s">
        <v>10166</v>
      </c>
      <c r="G10161" s="1">
        <v>0.0998984712965</v>
      </c>
    </row>
    <row r="10162" ht="15.75" customHeight="1">
      <c r="A10162" s="1" t="str">
        <f t="shared" si="865"/>
        <v>NUP205</v>
      </c>
      <c r="B10162" s="1" t="s">
        <v>715</v>
      </c>
      <c r="C10162" s="1">
        <v>1.35242639E8</v>
      </c>
      <c r="D10162" s="1" t="s">
        <v>8</v>
      </c>
      <c r="E10162" s="1">
        <v>25.0</v>
      </c>
      <c r="F10162" s="1" t="s">
        <v>10167</v>
      </c>
      <c r="G10162" s="1">
        <v>1.05555299014</v>
      </c>
    </row>
    <row r="10163" ht="15.75" customHeight="1">
      <c r="A10163" s="1" t="str">
        <f t="shared" si="865"/>
        <v>NUP205</v>
      </c>
      <c r="B10163" s="1" t="s">
        <v>715</v>
      </c>
      <c r="C10163" s="1">
        <v>1.35242651E8</v>
      </c>
      <c r="D10163" s="1" t="s">
        <v>14</v>
      </c>
      <c r="E10163" s="1">
        <v>23.0</v>
      </c>
      <c r="F10163" s="1" t="s">
        <v>10168</v>
      </c>
      <c r="G10163" s="1">
        <v>0.944480285852</v>
      </c>
    </row>
    <row r="10164" ht="15.75" customHeight="1">
      <c r="A10164" s="1" t="str">
        <f t="shared" si="865"/>
        <v>NUP205</v>
      </c>
      <c r="B10164" s="1" t="s">
        <v>715</v>
      </c>
      <c r="C10164" s="1">
        <v>1.35242907E8</v>
      </c>
      <c r="D10164" s="1" t="s">
        <v>8</v>
      </c>
      <c r="E10164" s="1">
        <v>24.0</v>
      </c>
      <c r="F10164" s="1" t="s">
        <v>10169</v>
      </c>
      <c r="G10164" s="1">
        <v>0.434413592666</v>
      </c>
    </row>
    <row r="10165" ht="15.75" customHeight="1">
      <c r="A10165" s="1" t="str">
        <f t="shared" si="865"/>
        <v>NUP205</v>
      </c>
      <c r="B10165" s="1" t="s">
        <v>715</v>
      </c>
      <c r="C10165" s="1">
        <v>1.35242829E8</v>
      </c>
      <c r="D10165" s="1" t="s">
        <v>8</v>
      </c>
      <c r="E10165" s="1">
        <v>23.0</v>
      </c>
      <c r="F10165" s="1" t="s">
        <v>10170</v>
      </c>
      <c r="G10165" s="1">
        <v>0.416423327863</v>
      </c>
    </row>
    <row r="10166" ht="15.75" customHeight="1">
      <c r="A10166" s="1" t="str">
        <f t="shared" ref="A10166:A10174" si="866">"NUP35"</f>
        <v>NUP35</v>
      </c>
      <c r="B10166" s="1" t="s">
        <v>256</v>
      </c>
      <c r="C10166" s="1">
        <v>1.83989214E8</v>
      </c>
      <c r="D10166" s="1" t="s">
        <v>14</v>
      </c>
      <c r="E10166" s="1">
        <v>24.0</v>
      </c>
      <c r="F10166" s="1" t="s">
        <v>10171</v>
      </c>
      <c r="G10166" s="1">
        <v>0.65811371926</v>
      </c>
    </row>
    <row r="10167" ht="15.75" customHeight="1">
      <c r="A10167" s="1" t="str">
        <f t="shared" si="866"/>
        <v>NUP35</v>
      </c>
      <c r="B10167" s="1" t="s">
        <v>256</v>
      </c>
      <c r="C10167" s="1">
        <v>1.83989118E8</v>
      </c>
      <c r="D10167" s="1" t="s">
        <v>14</v>
      </c>
      <c r="E10167" s="1">
        <v>22.0</v>
      </c>
      <c r="F10167" s="1" t="s">
        <v>10172</v>
      </c>
      <c r="G10167" s="1">
        <v>1.17801208882</v>
      </c>
    </row>
    <row r="10168" ht="15.75" customHeight="1">
      <c r="A10168" s="1" t="str">
        <f t="shared" si="866"/>
        <v>NUP35</v>
      </c>
      <c r="B10168" s="1" t="s">
        <v>256</v>
      </c>
      <c r="C10168" s="1">
        <v>1.83989097E8</v>
      </c>
      <c r="D10168" s="1" t="s">
        <v>14</v>
      </c>
      <c r="E10168" s="1">
        <v>23.0</v>
      </c>
      <c r="F10168" s="1" t="s">
        <v>10173</v>
      </c>
      <c r="G10168" s="1">
        <v>0.0988412050045</v>
      </c>
    </row>
    <row r="10169" ht="15.75" customHeight="1">
      <c r="A10169" s="1" t="str">
        <f t="shared" si="866"/>
        <v>NUP35</v>
      </c>
      <c r="B10169" s="1" t="s">
        <v>256</v>
      </c>
      <c r="C10169" s="1">
        <v>1.83989225E8</v>
      </c>
      <c r="D10169" s="1" t="s">
        <v>14</v>
      </c>
      <c r="E10169" s="1">
        <v>23.0</v>
      </c>
      <c r="F10169" s="1" t="s">
        <v>10174</v>
      </c>
      <c r="G10169" s="1">
        <v>0.329106623334</v>
      </c>
    </row>
    <row r="10170" ht="15.75" customHeight="1">
      <c r="A10170" s="1" t="str">
        <f t="shared" si="866"/>
        <v>NUP35</v>
      </c>
      <c r="B10170" s="1" t="s">
        <v>256</v>
      </c>
      <c r="C10170" s="1">
        <v>1.83989105E8</v>
      </c>
      <c r="D10170" s="1" t="s">
        <v>8</v>
      </c>
      <c r="E10170" s="1">
        <v>24.0</v>
      </c>
      <c r="F10170" s="1" t="s">
        <v>10175</v>
      </c>
      <c r="G10170" s="1">
        <v>1.16387419192</v>
      </c>
    </row>
    <row r="10171" ht="15.75" customHeight="1">
      <c r="A10171" s="1" t="str">
        <f t="shared" si="866"/>
        <v>NUP35</v>
      </c>
      <c r="B10171" s="1" t="s">
        <v>256</v>
      </c>
      <c r="C10171" s="1">
        <v>1.8398909E8</v>
      </c>
      <c r="D10171" s="1" t="s">
        <v>8</v>
      </c>
      <c r="E10171" s="1">
        <v>22.0</v>
      </c>
      <c r="F10171" s="1" t="s">
        <v>10176</v>
      </c>
      <c r="G10171" s="1">
        <v>0.245992302419</v>
      </c>
    </row>
    <row r="10172" ht="15.75" customHeight="1">
      <c r="A10172" s="1" t="str">
        <f t="shared" si="866"/>
        <v>NUP35</v>
      </c>
      <c r="B10172" s="1" t="s">
        <v>256</v>
      </c>
      <c r="C10172" s="1">
        <v>1.83989324E8</v>
      </c>
      <c r="D10172" s="1" t="s">
        <v>14</v>
      </c>
      <c r="E10172" s="1">
        <v>23.0</v>
      </c>
      <c r="F10172" s="1" t="s">
        <v>10177</v>
      </c>
      <c r="G10172" s="1">
        <v>0.23644616544</v>
      </c>
    </row>
    <row r="10173" ht="15.75" customHeight="1">
      <c r="A10173" s="1" t="str">
        <f t="shared" si="866"/>
        <v>NUP35</v>
      </c>
      <c r="B10173" s="1" t="s">
        <v>256</v>
      </c>
      <c r="C10173" s="1">
        <v>1.83989177E8</v>
      </c>
      <c r="D10173" s="1" t="s">
        <v>8</v>
      </c>
      <c r="E10173" s="1">
        <v>22.0</v>
      </c>
      <c r="F10173" s="1" t="s">
        <v>10178</v>
      </c>
      <c r="G10173" s="1">
        <v>0.100032823858</v>
      </c>
    </row>
    <row r="10174" ht="15.75" customHeight="1">
      <c r="A10174" s="1" t="str">
        <f t="shared" si="866"/>
        <v>NUP35</v>
      </c>
      <c r="B10174" s="1" t="s">
        <v>256</v>
      </c>
      <c r="C10174" s="1">
        <v>1.83989341E8</v>
      </c>
      <c r="D10174" s="1" t="s">
        <v>14</v>
      </c>
      <c r="E10174" s="1">
        <v>22.0</v>
      </c>
      <c r="F10174" s="1" t="s">
        <v>10179</v>
      </c>
      <c r="G10174" s="1">
        <v>0.0144173838455</v>
      </c>
    </row>
    <row r="10175" ht="15.75" customHeight="1">
      <c r="A10175" s="1" t="str">
        <f t="shared" ref="A10175:A10184" si="867">"NUP43"</f>
        <v>NUP43</v>
      </c>
      <c r="B10175" s="1" t="s">
        <v>28</v>
      </c>
      <c r="C10175" s="1">
        <v>1.50067519E8</v>
      </c>
      <c r="D10175" s="1" t="s">
        <v>8</v>
      </c>
      <c r="E10175" s="1">
        <v>23.0</v>
      </c>
      <c r="F10175" s="1" t="s">
        <v>10180</v>
      </c>
      <c r="G10175" s="1">
        <v>0.380838519783</v>
      </c>
    </row>
    <row r="10176" ht="15.75" customHeight="1">
      <c r="A10176" s="1" t="str">
        <f t="shared" si="867"/>
        <v>NUP43</v>
      </c>
      <c r="B10176" s="1" t="s">
        <v>28</v>
      </c>
      <c r="C10176" s="1">
        <v>1.5006751E8</v>
      </c>
      <c r="D10176" s="1" t="s">
        <v>8</v>
      </c>
      <c r="E10176" s="1">
        <v>25.0</v>
      </c>
      <c r="F10176" s="1" t="s">
        <v>10181</v>
      </c>
      <c r="G10176" s="1">
        <v>0.323701316237</v>
      </c>
    </row>
    <row r="10177" ht="15.75" customHeight="1">
      <c r="A10177" s="1" t="str">
        <f t="shared" si="867"/>
        <v>NUP43</v>
      </c>
      <c r="B10177" s="1" t="s">
        <v>28</v>
      </c>
      <c r="C10177" s="1">
        <v>1.50067567E8</v>
      </c>
      <c r="D10177" s="1" t="s">
        <v>14</v>
      </c>
      <c r="E10177" s="1">
        <v>23.0</v>
      </c>
      <c r="F10177" s="1" t="s">
        <v>10182</v>
      </c>
      <c r="G10177" s="1">
        <v>1.20136738962</v>
      </c>
    </row>
    <row r="10178" ht="15.75" customHeight="1">
      <c r="A10178" s="1" t="str">
        <f t="shared" si="867"/>
        <v>NUP43</v>
      </c>
      <c r="B10178" s="1" t="s">
        <v>28</v>
      </c>
      <c r="C10178" s="1">
        <v>1.50067504E8</v>
      </c>
      <c r="D10178" s="1" t="s">
        <v>14</v>
      </c>
      <c r="E10178" s="1">
        <v>24.0</v>
      </c>
      <c r="F10178" s="1" t="s">
        <v>10183</v>
      </c>
      <c r="G10178" s="1">
        <v>0.351157104403</v>
      </c>
    </row>
    <row r="10179" ht="15.75" customHeight="1">
      <c r="A10179" s="1" t="str">
        <f t="shared" si="867"/>
        <v>NUP43</v>
      </c>
      <c r="B10179" s="1" t="s">
        <v>28</v>
      </c>
      <c r="C10179" s="1">
        <v>1.50067527E8</v>
      </c>
      <c r="D10179" s="1" t="s">
        <v>8</v>
      </c>
      <c r="E10179" s="1">
        <v>24.0</v>
      </c>
      <c r="F10179" s="1" t="s">
        <v>10184</v>
      </c>
      <c r="G10179" s="1">
        <v>0.152036251158</v>
      </c>
    </row>
    <row r="10180" ht="15.75" customHeight="1">
      <c r="A10180" s="1" t="str">
        <f t="shared" si="867"/>
        <v>NUP43</v>
      </c>
      <c r="B10180" s="1" t="s">
        <v>28</v>
      </c>
      <c r="C10180" s="1">
        <v>1.50067627E8</v>
      </c>
      <c r="D10180" s="1" t="s">
        <v>8</v>
      </c>
      <c r="E10180" s="1">
        <v>22.0</v>
      </c>
      <c r="F10180" s="1" t="s">
        <v>10185</v>
      </c>
      <c r="G10180" s="1">
        <v>1.03129814939</v>
      </c>
    </row>
    <row r="10181" ht="15.75" customHeight="1">
      <c r="A10181" s="1" t="str">
        <f t="shared" si="867"/>
        <v>NUP43</v>
      </c>
      <c r="B10181" s="1" t="s">
        <v>28</v>
      </c>
      <c r="C10181" s="1">
        <v>1.50067632E8</v>
      </c>
      <c r="D10181" s="1" t="s">
        <v>8</v>
      </c>
      <c r="E10181" s="1">
        <v>23.0</v>
      </c>
      <c r="F10181" s="1" t="s">
        <v>10186</v>
      </c>
      <c r="G10181" s="1">
        <v>0.636791063508</v>
      </c>
    </row>
    <row r="10182" ht="15.75" customHeight="1">
      <c r="A10182" s="1" t="str">
        <f t="shared" si="867"/>
        <v>NUP43</v>
      </c>
      <c r="B10182" s="1" t="s">
        <v>28</v>
      </c>
      <c r="C10182" s="1">
        <v>1.5006743E8</v>
      </c>
      <c r="D10182" s="1" t="s">
        <v>14</v>
      </c>
      <c r="E10182" s="1">
        <v>24.0</v>
      </c>
      <c r="F10182" s="1" t="s">
        <v>10187</v>
      </c>
      <c r="G10182" s="1">
        <v>0.767334460994</v>
      </c>
    </row>
    <row r="10183" ht="15.75" customHeight="1">
      <c r="A10183" s="1" t="str">
        <f t="shared" si="867"/>
        <v>NUP43</v>
      </c>
      <c r="B10183" s="1" t="s">
        <v>28</v>
      </c>
      <c r="C10183" s="1">
        <v>1.50067453E8</v>
      </c>
      <c r="D10183" s="1" t="s">
        <v>14</v>
      </c>
      <c r="E10183" s="1">
        <v>24.0</v>
      </c>
      <c r="F10183" s="1" t="s">
        <v>10188</v>
      </c>
      <c r="G10183" s="1">
        <v>0.116961139282</v>
      </c>
    </row>
    <row r="10184" ht="15.75" customHeight="1">
      <c r="A10184" s="1" t="str">
        <f t="shared" si="867"/>
        <v>NUP43</v>
      </c>
      <c r="B10184" s="1" t="s">
        <v>28</v>
      </c>
      <c r="C10184" s="1">
        <v>1.50067474E8</v>
      </c>
      <c r="D10184" s="1" t="s">
        <v>14</v>
      </c>
      <c r="E10184" s="1">
        <v>24.0</v>
      </c>
      <c r="F10184" s="1" t="s">
        <v>10189</v>
      </c>
      <c r="G10184" s="1">
        <v>0.638265975466</v>
      </c>
    </row>
    <row r="10185" ht="15.75" customHeight="1">
      <c r="A10185" s="1" t="str">
        <f t="shared" ref="A10185:A10201" si="868">"NUP54"</f>
        <v>NUP54</v>
      </c>
      <c r="B10185" s="1" t="s">
        <v>87</v>
      </c>
      <c r="C10185" s="1">
        <v>7.7069593E7</v>
      </c>
      <c r="D10185" s="1" t="s">
        <v>14</v>
      </c>
      <c r="E10185" s="1">
        <v>23.0</v>
      </c>
      <c r="F10185" s="1" t="s">
        <v>10190</v>
      </c>
      <c r="G10185" s="1">
        <v>0.450840775062</v>
      </c>
    </row>
    <row r="10186" ht="15.75" customHeight="1">
      <c r="A10186" s="1" t="str">
        <f t="shared" si="868"/>
        <v>NUP54</v>
      </c>
      <c r="B10186" s="1" t="s">
        <v>87</v>
      </c>
      <c r="C10186" s="1">
        <v>7.7069505E7</v>
      </c>
      <c r="D10186" s="1" t="s">
        <v>14</v>
      </c>
      <c r="E10186" s="1">
        <v>23.0</v>
      </c>
      <c r="F10186" s="1" t="s">
        <v>10191</v>
      </c>
      <c r="G10186" s="1">
        <v>0.896058224536</v>
      </c>
    </row>
    <row r="10187" ht="15.75" customHeight="1">
      <c r="A10187" s="1" t="str">
        <f t="shared" si="868"/>
        <v>NUP54</v>
      </c>
      <c r="B10187" s="1" t="s">
        <v>87</v>
      </c>
      <c r="C10187" s="1">
        <v>7.7069404E7</v>
      </c>
      <c r="D10187" s="1" t="s">
        <v>14</v>
      </c>
      <c r="E10187" s="1">
        <v>23.0</v>
      </c>
      <c r="F10187" s="1" t="s">
        <v>10192</v>
      </c>
      <c r="G10187" s="1">
        <v>0.0350334144011</v>
      </c>
    </row>
    <row r="10188" ht="15.75" customHeight="1">
      <c r="A10188" s="1" t="str">
        <f t="shared" si="868"/>
        <v>NUP54</v>
      </c>
      <c r="B10188" s="1" t="s">
        <v>87</v>
      </c>
      <c r="C10188" s="1">
        <v>7.7069579E7</v>
      </c>
      <c r="D10188" s="1" t="s">
        <v>8</v>
      </c>
      <c r="E10188" s="1">
        <v>24.0</v>
      </c>
      <c r="F10188" s="1" t="s">
        <v>10193</v>
      </c>
      <c r="G10188" s="1">
        <v>0.474229418214</v>
      </c>
    </row>
    <row r="10189" ht="15.75" customHeight="1">
      <c r="A10189" s="1" t="str">
        <f t="shared" si="868"/>
        <v>NUP54</v>
      </c>
      <c r="B10189" s="1" t="s">
        <v>87</v>
      </c>
      <c r="C10189" s="1">
        <v>7.7069523E7</v>
      </c>
      <c r="D10189" s="1" t="s">
        <v>8</v>
      </c>
      <c r="E10189" s="1">
        <v>22.0</v>
      </c>
      <c r="F10189" s="1" t="s">
        <v>10194</v>
      </c>
      <c r="G10189" s="1">
        <v>0.182547692609</v>
      </c>
    </row>
    <row r="10190" ht="15.75" customHeight="1">
      <c r="A10190" s="1" t="str">
        <f t="shared" si="868"/>
        <v>NUP54</v>
      </c>
      <c r="B10190" s="1" t="s">
        <v>87</v>
      </c>
      <c r="C10190" s="1">
        <v>7.7069508E7</v>
      </c>
      <c r="D10190" s="1" t="s">
        <v>8</v>
      </c>
      <c r="E10190" s="1">
        <v>24.0</v>
      </c>
      <c r="F10190" s="1" t="s">
        <v>10195</v>
      </c>
      <c r="G10190" s="1">
        <v>0.034807059835</v>
      </c>
    </row>
    <row r="10191" ht="15.75" customHeight="1">
      <c r="A10191" s="1" t="str">
        <f t="shared" si="868"/>
        <v>NUP54</v>
      </c>
      <c r="B10191" s="1" t="s">
        <v>87</v>
      </c>
      <c r="C10191" s="1">
        <v>7.706943E7</v>
      </c>
      <c r="D10191" s="1" t="s">
        <v>8</v>
      </c>
      <c r="E10191" s="1">
        <v>24.0</v>
      </c>
      <c r="F10191" s="1" t="s">
        <v>10196</v>
      </c>
      <c r="G10191" s="1">
        <v>0.0404615451234</v>
      </c>
    </row>
    <row r="10192" ht="15.75" customHeight="1">
      <c r="A10192" s="1" t="str">
        <f t="shared" si="868"/>
        <v>NUP54</v>
      </c>
      <c r="B10192" s="1" t="s">
        <v>87</v>
      </c>
      <c r="C10192" s="1">
        <v>7.7069376E7</v>
      </c>
      <c r="D10192" s="1" t="s">
        <v>8</v>
      </c>
      <c r="E10192" s="1">
        <v>23.0</v>
      </c>
      <c r="F10192" s="1" t="s">
        <v>10197</v>
      </c>
      <c r="G10192" s="1">
        <v>0.960528261516</v>
      </c>
    </row>
    <row r="10193" ht="15.75" customHeight="1">
      <c r="A10193" s="1" t="str">
        <f t="shared" si="868"/>
        <v>NUP54</v>
      </c>
      <c r="B10193" s="1" t="s">
        <v>87</v>
      </c>
      <c r="C10193" s="1">
        <v>7.7069369E7</v>
      </c>
      <c r="D10193" s="1" t="s">
        <v>8</v>
      </c>
      <c r="E10193" s="1">
        <v>24.0</v>
      </c>
      <c r="F10193" s="1" t="s">
        <v>10198</v>
      </c>
      <c r="G10193" s="1">
        <v>0.294532772337</v>
      </c>
    </row>
    <row r="10194" ht="15.75" customHeight="1">
      <c r="A10194" s="1" t="str">
        <f t="shared" si="868"/>
        <v>NUP54</v>
      </c>
      <c r="B10194" s="1" t="s">
        <v>87</v>
      </c>
      <c r="C10194" s="1">
        <v>7.706958E7</v>
      </c>
      <c r="D10194" s="1" t="s">
        <v>8</v>
      </c>
      <c r="E10194" s="1">
        <v>24.0</v>
      </c>
      <c r="F10194" s="1" t="s">
        <v>10199</v>
      </c>
      <c r="G10194" s="1">
        <v>0.254063235858</v>
      </c>
    </row>
    <row r="10195" ht="15.75" customHeight="1">
      <c r="A10195" s="1" t="str">
        <f t="shared" si="868"/>
        <v>NUP54</v>
      </c>
      <c r="B10195" s="1" t="s">
        <v>87</v>
      </c>
      <c r="C10195" s="1">
        <v>7.7069605E7</v>
      </c>
      <c r="D10195" s="1" t="s">
        <v>8</v>
      </c>
      <c r="E10195" s="1">
        <v>24.0</v>
      </c>
      <c r="F10195" s="1" t="s">
        <v>10200</v>
      </c>
      <c r="G10195" s="1">
        <v>0.301040384785</v>
      </c>
    </row>
    <row r="10196" ht="15.75" customHeight="1">
      <c r="A10196" s="1" t="str">
        <f t="shared" si="868"/>
        <v>NUP54</v>
      </c>
      <c r="B10196" s="1" t="s">
        <v>87</v>
      </c>
      <c r="C10196" s="1">
        <v>7.7069598E7</v>
      </c>
      <c r="D10196" s="1" t="s">
        <v>14</v>
      </c>
      <c r="E10196" s="1">
        <v>24.0</v>
      </c>
      <c r="F10196" s="1" t="s">
        <v>10201</v>
      </c>
      <c r="G10196" s="1">
        <v>0.0393144256179</v>
      </c>
    </row>
    <row r="10197" ht="15.75" customHeight="1">
      <c r="A10197" s="1" t="str">
        <f t="shared" si="868"/>
        <v>NUP54</v>
      </c>
      <c r="B10197" s="1" t="s">
        <v>87</v>
      </c>
      <c r="C10197" s="1">
        <v>7.706966E7</v>
      </c>
      <c r="D10197" s="1" t="s">
        <v>14</v>
      </c>
      <c r="E10197" s="1">
        <v>24.0</v>
      </c>
      <c r="F10197" s="1" t="s">
        <v>10202</v>
      </c>
      <c r="G10197" s="1">
        <v>0.0869372869284</v>
      </c>
    </row>
    <row r="10198" ht="15.75" customHeight="1">
      <c r="A10198" s="1" t="str">
        <f t="shared" si="868"/>
        <v>NUP54</v>
      </c>
      <c r="B10198" s="1" t="s">
        <v>87</v>
      </c>
      <c r="C10198" s="1">
        <v>7.7069681E7</v>
      </c>
      <c r="D10198" s="1" t="s">
        <v>14</v>
      </c>
      <c r="E10198" s="1">
        <v>23.0</v>
      </c>
      <c r="F10198" s="1" t="s">
        <v>10203</v>
      </c>
      <c r="G10198" s="1">
        <v>0.613871346439</v>
      </c>
    </row>
    <row r="10199" ht="15.75" customHeight="1">
      <c r="A10199" s="1" t="str">
        <f t="shared" si="868"/>
        <v>NUP54</v>
      </c>
      <c r="B10199" s="1" t="s">
        <v>87</v>
      </c>
      <c r="C10199" s="1">
        <v>7.7069544E7</v>
      </c>
      <c r="D10199" s="1" t="s">
        <v>8</v>
      </c>
      <c r="E10199" s="1">
        <v>24.0</v>
      </c>
      <c r="F10199" s="1" t="s">
        <v>10204</v>
      </c>
      <c r="G10199" s="1">
        <v>1.14341351395</v>
      </c>
    </row>
    <row r="10200" ht="15.75" customHeight="1">
      <c r="A10200" s="1" t="str">
        <f t="shared" si="868"/>
        <v>NUP54</v>
      </c>
      <c r="B10200" s="1" t="s">
        <v>87</v>
      </c>
      <c r="C10200" s="1">
        <v>7.7069377E7</v>
      </c>
      <c r="D10200" s="1" t="s">
        <v>8</v>
      </c>
      <c r="E10200" s="1">
        <v>22.0</v>
      </c>
      <c r="F10200" s="1" t="s">
        <v>10205</v>
      </c>
      <c r="G10200" s="1">
        <v>0.784556670354</v>
      </c>
    </row>
    <row r="10201" ht="15.75" customHeight="1">
      <c r="A10201" s="1" t="str">
        <f t="shared" si="868"/>
        <v>NUP54</v>
      </c>
      <c r="B10201" s="1" t="s">
        <v>87</v>
      </c>
      <c r="C10201" s="1">
        <v>7.7069685E7</v>
      </c>
      <c r="D10201" s="1" t="s">
        <v>14</v>
      </c>
      <c r="E10201" s="1">
        <v>24.0</v>
      </c>
      <c r="F10201" s="1" t="s">
        <v>10206</v>
      </c>
      <c r="G10201" s="1">
        <v>-0.00597188300844</v>
      </c>
    </row>
    <row r="10202" ht="15.75" customHeight="1">
      <c r="A10202" s="1" t="str">
        <f t="shared" ref="A10202:A10219" si="869">"NUP62"</f>
        <v>NUP62</v>
      </c>
      <c r="B10202" s="1" t="s">
        <v>277</v>
      </c>
      <c r="C10202" s="1">
        <v>5.0432793E7</v>
      </c>
      <c r="D10202" s="1" t="s">
        <v>14</v>
      </c>
      <c r="E10202" s="1">
        <v>22.0</v>
      </c>
      <c r="F10202" s="1" t="s">
        <v>10207</v>
      </c>
      <c r="G10202" s="1">
        <v>1.16506909449</v>
      </c>
    </row>
    <row r="10203" ht="15.75" customHeight="1">
      <c r="A10203" s="1" t="str">
        <f t="shared" si="869"/>
        <v>NUP62</v>
      </c>
      <c r="B10203" s="1" t="s">
        <v>277</v>
      </c>
      <c r="C10203" s="1">
        <v>5.0432733E7</v>
      </c>
      <c r="D10203" s="1" t="s">
        <v>14</v>
      </c>
      <c r="E10203" s="1">
        <v>28.0</v>
      </c>
      <c r="F10203" s="1" t="s">
        <v>10208</v>
      </c>
      <c r="G10203" s="1">
        <v>-0.0232422207844</v>
      </c>
    </row>
    <row r="10204" ht="15.75" customHeight="1">
      <c r="A10204" s="1" t="str">
        <f t="shared" si="869"/>
        <v>NUP62</v>
      </c>
      <c r="B10204" s="1" t="s">
        <v>277</v>
      </c>
      <c r="C10204" s="1">
        <v>5.0432736E7</v>
      </c>
      <c r="D10204" s="1" t="s">
        <v>14</v>
      </c>
      <c r="E10204" s="1">
        <v>25.0</v>
      </c>
      <c r="F10204" s="1" t="s">
        <v>10209</v>
      </c>
      <c r="G10204" s="1">
        <v>-0.0659229568444</v>
      </c>
    </row>
    <row r="10205" ht="15.75" customHeight="1">
      <c r="A10205" s="1" t="str">
        <f t="shared" si="869"/>
        <v>NUP62</v>
      </c>
      <c r="B10205" s="1" t="s">
        <v>277</v>
      </c>
      <c r="C10205" s="1">
        <v>5.0432754E7</v>
      </c>
      <c r="D10205" s="1" t="s">
        <v>14</v>
      </c>
      <c r="E10205" s="1">
        <v>28.0</v>
      </c>
      <c r="F10205" s="1" t="s">
        <v>10210</v>
      </c>
      <c r="G10205" s="1">
        <v>0.00516305562999</v>
      </c>
    </row>
    <row r="10206" ht="15.75" customHeight="1">
      <c r="A10206" s="1" t="str">
        <f t="shared" si="869"/>
        <v>NUP62</v>
      </c>
      <c r="B10206" s="1" t="s">
        <v>277</v>
      </c>
      <c r="C10206" s="1">
        <v>5.0432756E7</v>
      </c>
      <c r="D10206" s="1" t="s">
        <v>14</v>
      </c>
      <c r="E10206" s="1">
        <v>25.0</v>
      </c>
      <c r="F10206" s="1" t="s">
        <v>10211</v>
      </c>
      <c r="G10206" s="1">
        <v>0.0583462244513</v>
      </c>
    </row>
    <row r="10207" ht="15.75" customHeight="1">
      <c r="A10207" s="1" t="str">
        <f t="shared" si="869"/>
        <v>NUP62</v>
      </c>
      <c r="B10207" s="1" t="s">
        <v>277</v>
      </c>
      <c r="C10207" s="1">
        <v>5.0432764E7</v>
      </c>
      <c r="D10207" s="1" t="s">
        <v>14</v>
      </c>
      <c r="E10207" s="1">
        <v>24.0</v>
      </c>
      <c r="F10207" s="1" t="s">
        <v>10212</v>
      </c>
      <c r="G10207" s="1">
        <v>0.459188018657</v>
      </c>
    </row>
    <row r="10208" ht="15.75" customHeight="1">
      <c r="A10208" s="1" t="str">
        <f t="shared" si="869"/>
        <v>NUP62</v>
      </c>
      <c r="B10208" s="1" t="s">
        <v>277</v>
      </c>
      <c r="C10208" s="1">
        <v>5.0432773E7</v>
      </c>
      <c r="D10208" s="1" t="s">
        <v>14</v>
      </c>
      <c r="E10208" s="1">
        <v>23.0</v>
      </c>
      <c r="F10208" s="1" t="s">
        <v>10213</v>
      </c>
      <c r="G10208" s="1">
        <v>0.233138039612</v>
      </c>
    </row>
    <row r="10209" ht="15.75" customHeight="1">
      <c r="A10209" s="1" t="str">
        <f t="shared" si="869"/>
        <v>NUP62</v>
      </c>
      <c r="B10209" s="1" t="s">
        <v>277</v>
      </c>
      <c r="C10209" s="1">
        <v>5.0432549E7</v>
      </c>
      <c r="D10209" s="1" t="s">
        <v>8</v>
      </c>
      <c r="E10209" s="1">
        <v>24.0</v>
      </c>
      <c r="F10209" s="1" t="s">
        <v>608</v>
      </c>
      <c r="G10209" s="1">
        <v>0.552153055531</v>
      </c>
    </row>
    <row r="10210" ht="15.75" customHeight="1">
      <c r="A10210" s="1" t="str">
        <f t="shared" si="869"/>
        <v>NUP62</v>
      </c>
      <c r="B10210" s="1" t="s">
        <v>277</v>
      </c>
      <c r="C10210" s="1">
        <v>5.0432528E7</v>
      </c>
      <c r="D10210" s="1" t="s">
        <v>8</v>
      </c>
      <c r="E10210" s="1">
        <v>24.0</v>
      </c>
      <c r="F10210" s="1" t="s">
        <v>10214</v>
      </c>
      <c r="G10210" s="1">
        <v>0.255242634954</v>
      </c>
    </row>
    <row r="10211" ht="15.75" customHeight="1">
      <c r="A10211" s="1" t="str">
        <f t="shared" si="869"/>
        <v>NUP62</v>
      </c>
      <c r="B10211" s="1" t="s">
        <v>277</v>
      </c>
      <c r="C10211" s="1">
        <v>5.0432513E7</v>
      </c>
      <c r="D10211" s="1" t="s">
        <v>8</v>
      </c>
      <c r="E10211" s="1">
        <v>24.0</v>
      </c>
      <c r="F10211" s="1" t="s">
        <v>10215</v>
      </c>
      <c r="G10211" s="1">
        <v>0.674252566392</v>
      </c>
    </row>
    <row r="10212" ht="15.75" customHeight="1">
      <c r="A10212" s="1" t="str">
        <f t="shared" si="869"/>
        <v>NUP62</v>
      </c>
      <c r="B10212" s="1" t="s">
        <v>277</v>
      </c>
      <c r="C10212" s="1">
        <v>5.0432696E7</v>
      </c>
      <c r="D10212" s="1" t="s">
        <v>8</v>
      </c>
      <c r="E10212" s="1">
        <v>23.0</v>
      </c>
      <c r="F10212" s="1" t="s">
        <v>10216</v>
      </c>
      <c r="G10212" s="1">
        <v>0.952706147825</v>
      </c>
    </row>
    <row r="10213" ht="15.75" customHeight="1">
      <c r="A10213" s="1" t="str">
        <f t="shared" si="869"/>
        <v>NUP62</v>
      </c>
      <c r="B10213" s="1" t="s">
        <v>277</v>
      </c>
      <c r="C10213" s="1">
        <v>5.0432687E7</v>
      </c>
      <c r="D10213" s="1" t="s">
        <v>8</v>
      </c>
      <c r="E10213" s="1">
        <v>23.0</v>
      </c>
      <c r="F10213" s="1" t="s">
        <v>10217</v>
      </c>
      <c r="G10213" s="1">
        <v>0.882224757687</v>
      </c>
    </row>
    <row r="10214" ht="15.75" customHeight="1">
      <c r="A10214" s="1" t="str">
        <f t="shared" si="869"/>
        <v>NUP62</v>
      </c>
      <c r="B10214" s="1" t="s">
        <v>277</v>
      </c>
      <c r="C10214" s="1">
        <v>5.043268E7</v>
      </c>
      <c r="D10214" s="1" t="s">
        <v>8</v>
      </c>
      <c r="E10214" s="1">
        <v>25.0</v>
      </c>
      <c r="F10214" s="1" t="s">
        <v>10218</v>
      </c>
      <c r="G10214" s="1">
        <v>0.377266626398</v>
      </c>
    </row>
    <row r="10215" ht="15.75" customHeight="1">
      <c r="A10215" s="1" t="str">
        <f t="shared" si="869"/>
        <v>NUP62</v>
      </c>
      <c r="B10215" s="1" t="s">
        <v>277</v>
      </c>
      <c r="C10215" s="1">
        <v>5.0432586E7</v>
      </c>
      <c r="D10215" s="1" t="s">
        <v>8</v>
      </c>
      <c r="E10215" s="1">
        <v>24.0</v>
      </c>
      <c r="F10215" s="1" t="s">
        <v>10219</v>
      </c>
      <c r="G10215" s="1">
        <v>0.469843488192</v>
      </c>
    </row>
    <row r="10216" ht="15.75" customHeight="1">
      <c r="A10216" s="1" t="str">
        <f t="shared" si="869"/>
        <v>NUP62</v>
      </c>
      <c r="B10216" s="1" t="s">
        <v>277</v>
      </c>
      <c r="C10216" s="1">
        <v>5.0432559E7</v>
      </c>
      <c r="D10216" s="1" t="s">
        <v>8</v>
      </c>
      <c r="E10216" s="1">
        <v>24.0</v>
      </c>
      <c r="F10216" s="1" t="s">
        <v>10220</v>
      </c>
      <c r="G10216" s="1">
        <v>0.00172606943706</v>
      </c>
    </row>
    <row r="10217" ht="15.75" customHeight="1">
      <c r="A10217" s="1" t="str">
        <f t="shared" si="869"/>
        <v>NUP62</v>
      </c>
      <c r="B10217" s="1" t="s">
        <v>277</v>
      </c>
      <c r="C10217" s="1">
        <v>5.04328E7</v>
      </c>
      <c r="D10217" s="1" t="s">
        <v>14</v>
      </c>
      <c r="E10217" s="1">
        <v>23.0</v>
      </c>
      <c r="F10217" s="1" t="s">
        <v>10221</v>
      </c>
      <c r="G10217" s="1">
        <v>0.0967850560706</v>
      </c>
    </row>
    <row r="10218" ht="15.75" customHeight="1">
      <c r="A10218" s="1" t="str">
        <f t="shared" si="869"/>
        <v>NUP62</v>
      </c>
      <c r="B10218" s="1" t="s">
        <v>277</v>
      </c>
      <c r="C10218" s="1">
        <v>5.0432807E7</v>
      </c>
      <c r="D10218" s="1" t="s">
        <v>14</v>
      </c>
      <c r="E10218" s="1">
        <v>24.0</v>
      </c>
      <c r="F10218" s="1" t="s">
        <v>10222</v>
      </c>
      <c r="G10218" s="1">
        <v>0.0416123002441</v>
      </c>
    </row>
    <row r="10219" ht="15.75" customHeight="1">
      <c r="A10219" s="1" t="str">
        <f t="shared" si="869"/>
        <v>NUP62</v>
      </c>
      <c r="B10219" s="1" t="s">
        <v>277</v>
      </c>
      <c r="C10219" s="1">
        <v>5.0432789E7</v>
      </c>
      <c r="D10219" s="1" t="s">
        <v>14</v>
      </c>
      <c r="E10219" s="1">
        <v>26.0</v>
      </c>
      <c r="F10219" s="1" t="s">
        <v>10223</v>
      </c>
      <c r="G10219" s="1">
        <v>0.169306261509</v>
      </c>
    </row>
    <row r="10220" ht="15.75" customHeight="1">
      <c r="A10220" s="1" t="str">
        <f t="shared" ref="A10220:A10229" si="870">"NUP85"</f>
        <v>NUP85</v>
      </c>
      <c r="B10220" s="1" t="s">
        <v>39</v>
      </c>
      <c r="C10220" s="1">
        <v>7.3202059E7</v>
      </c>
      <c r="D10220" s="1" t="s">
        <v>14</v>
      </c>
      <c r="E10220" s="1">
        <v>24.0</v>
      </c>
      <c r="F10220" s="1" t="s">
        <v>10224</v>
      </c>
      <c r="G10220" s="1">
        <v>0.173078135335</v>
      </c>
    </row>
    <row r="10221" ht="15.75" customHeight="1">
      <c r="A10221" s="1" t="str">
        <f t="shared" si="870"/>
        <v>NUP85</v>
      </c>
      <c r="B10221" s="1" t="s">
        <v>39</v>
      </c>
      <c r="C10221" s="1">
        <v>7.3201895E7</v>
      </c>
      <c r="D10221" s="1" t="s">
        <v>14</v>
      </c>
      <c r="E10221" s="1">
        <v>22.0</v>
      </c>
      <c r="F10221" s="1" t="s">
        <v>10225</v>
      </c>
      <c r="G10221" s="1">
        <v>0.703775634081</v>
      </c>
    </row>
    <row r="10222" ht="15.75" customHeight="1">
      <c r="A10222" s="1" t="str">
        <f t="shared" si="870"/>
        <v>NUP85</v>
      </c>
      <c r="B10222" s="1" t="s">
        <v>39</v>
      </c>
      <c r="C10222" s="1">
        <v>7.3201985E7</v>
      </c>
      <c r="D10222" s="1" t="s">
        <v>14</v>
      </c>
      <c r="E10222" s="1">
        <v>21.0</v>
      </c>
      <c r="F10222" s="1" t="s">
        <v>10226</v>
      </c>
      <c r="G10222" s="1">
        <v>0.0669568053951</v>
      </c>
    </row>
    <row r="10223" ht="15.75" customHeight="1">
      <c r="A10223" s="1" t="str">
        <f t="shared" si="870"/>
        <v>NUP85</v>
      </c>
      <c r="B10223" s="1" t="s">
        <v>39</v>
      </c>
      <c r="C10223" s="1">
        <v>7.3202048E7</v>
      </c>
      <c r="D10223" s="1" t="s">
        <v>8</v>
      </c>
      <c r="E10223" s="1">
        <v>23.0</v>
      </c>
      <c r="F10223" s="1" t="s">
        <v>10227</v>
      </c>
      <c r="G10223" s="1">
        <v>0.307760669753</v>
      </c>
    </row>
    <row r="10224" ht="15.75" customHeight="1">
      <c r="A10224" s="1" t="str">
        <f t="shared" si="870"/>
        <v>NUP85</v>
      </c>
      <c r="B10224" s="1" t="s">
        <v>39</v>
      </c>
      <c r="C10224" s="1">
        <v>7.3201862E7</v>
      </c>
      <c r="D10224" s="1" t="s">
        <v>14</v>
      </c>
      <c r="E10224" s="1">
        <v>24.0</v>
      </c>
      <c r="F10224" s="1" t="s">
        <v>10228</v>
      </c>
      <c r="G10224" s="1">
        <v>1.13412925067</v>
      </c>
    </row>
    <row r="10225" ht="15.75" customHeight="1">
      <c r="A10225" s="1" t="str">
        <f t="shared" si="870"/>
        <v>NUP85</v>
      </c>
      <c r="B10225" s="1" t="s">
        <v>39</v>
      </c>
      <c r="C10225" s="1">
        <v>7.3201969E7</v>
      </c>
      <c r="D10225" s="1" t="s">
        <v>8</v>
      </c>
      <c r="E10225" s="1">
        <v>22.0</v>
      </c>
      <c r="F10225" s="1" t="s">
        <v>10229</v>
      </c>
      <c r="G10225" s="1">
        <v>1.16209511524</v>
      </c>
    </row>
    <row r="10226" ht="15.75" customHeight="1">
      <c r="A10226" s="1" t="str">
        <f t="shared" si="870"/>
        <v>NUP85</v>
      </c>
      <c r="B10226" s="1" t="s">
        <v>39</v>
      </c>
      <c r="C10226" s="1">
        <v>7.3201918E7</v>
      </c>
      <c r="D10226" s="1" t="s">
        <v>8</v>
      </c>
      <c r="E10226" s="1">
        <v>23.0</v>
      </c>
      <c r="F10226" s="1" t="s">
        <v>10230</v>
      </c>
      <c r="G10226" s="1">
        <v>0.0700057339047</v>
      </c>
    </row>
    <row r="10227" ht="15.75" customHeight="1">
      <c r="A10227" s="1" t="str">
        <f t="shared" si="870"/>
        <v>NUP85</v>
      </c>
      <c r="B10227" s="1" t="s">
        <v>39</v>
      </c>
      <c r="C10227" s="1">
        <v>7.3201759E7</v>
      </c>
      <c r="D10227" s="1" t="s">
        <v>8</v>
      </c>
      <c r="E10227" s="1">
        <v>24.0</v>
      </c>
      <c r="F10227" s="1" t="s">
        <v>10231</v>
      </c>
      <c r="G10227" s="1">
        <v>0.0463193178727</v>
      </c>
    </row>
    <row r="10228" ht="15.75" customHeight="1">
      <c r="A10228" s="1" t="str">
        <f t="shared" si="870"/>
        <v>NUP85</v>
      </c>
      <c r="B10228" s="1" t="s">
        <v>39</v>
      </c>
      <c r="C10228" s="1">
        <v>7.3201994E7</v>
      </c>
      <c r="D10228" s="1" t="s">
        <v>8</v>
      </c>
      <c r="E10228" s="1">
        <v>24.0</v>
      </c>
      <c r="F10228" s="1" t="s">
        <v>10232</v>
      </c>
      <c r="G10228" s="1">
        <v>0.468014596632</v>
      </c>
    </row>
    <row r="10229" ht="15.75" customHeight="1">
      <c r="A10229" s="1" t="str">
        <f t="shared" si="870"/>
        <v>NUP85</v>
      </c>
      <c r="B10229" s="1" t="s">
        <v>39</v>
      </c>
      <c r="C10229" s="1">
        <v>7.3201925E7</v>
      </c>
      <c r="D10229" s="1" t="s">
        <v>14</v>
      </c>
      <c r="E10229" s="1">
        <v>24.0</v>
      </c>
      <c r="F10229" s="1" t="s">
        <v>10233</v>
      </c>
      <c r="G10229" s="1">
        <v>0.0649230756612</v>
      </c>
    </row>
    <row r="10230" ht="15.75" customHeight="1">
      <c r="A10230" s="1" t="str">
        <f t="shared" ref="A10230:A10243" si="871">"NUP93"</f>
        <v>NUP93</v>
      </c>
      <c r="B10230" s="1" t="s">
        <v>7</v>
      </c>
      <c r="C10230" s="1">
        <v>5.6763976E7</v>
      </c>
      <c r="D10230" s="1" t="s">
        <v>8</v>
      </c>
      <c r="E10230" s="1">
        <v>23.0</v>
      </c>
      <c r="F10230" s="1" t="s">
        <v>10234</v>
      </c>
      <c r="G10230" s="1">
        <v>0.5655015348</v>
      </c>
    </row>
    <row r="10231" ht="15.75" customHeight="1">
      <c r="A10231" s="1" t="str">
        <f t="shared" si="871"/>
        <v>NUP93</v>
      </c>
      <c r="B10231" s="1" t="s">
        <v>7</v>
      </c>
      <c r="C10231" s="1">
        <v>5.6764205E7</v>
      </c>
      <c r="D10231" s="1" t="s">
        <v>8</v>
      </c>
      <c r="E10231" s="1">
        <v>23.0</v>
      </c>
      <c r="F10231" s="1" t="s">
        <v>10235</v>
      </c>
      <c r="G10231" s="1">
        <v>0.124030500713</v>
      </c>
    </row>
    <row r="10232" ht="15.75" customHeight="1">
      <c r="A10232" s="1" t="str">
        <f t="shared" si="871"/>
        <v>NUP93</v>
      </c>
      <c r="B10232" s="1" t="s">
        <v>7</v>
      </c>
      <c r="C10232" s="1">
        <v>5.6764222E7</v>
      </c>
      <c r="D10232" s="1" t="s">
        <v>8</v>
      </c>
      <c r="E10232" s="1">
        <v>24.0</v>
      </c>
      <c r="F10232" s="1" t="s">
        <v>10236</v>
      </c>
      <c r="G10232" s="1">
        <v>0.61929705337</v>
      </c>
    </row>
    <row r="10233" ht="15.75" customHeight="1">
      <c r="A10233" s="1" t="str">
        <f t="shared" si="871"/>
        <v>NUP93</v>
      </c>
      <c r="B10233" s="1" t="s">
        <v>7</v>
      </c>
      <c r="C10233" s="1">
        <v>5.676407E7</v>
      </c>
      <c r="D10233" s="1" t="s">
        <v>14</v>
      </c>
      <c r="E10233" s="1">
        <v>24.0</v>
      </c>
      <c r="F10233" s="1" t="s">
        <v>10237</v>
      </c>
      <c r="G10233" s="1">
        <v>0.690557823105</v>
      </c>
    </row>
    <row r="10234" ht="15.75" customHeight="1">
      <c r="A10234" s="1" t="str">
        <f t="shared" si="871"/>
        <v>NUP93</v>
      </c>
      <c r="B10234" s="1" t="s">
        <v>7</v>
      </c>
      <c r="C10234" s="1">
        <v>5.6764123E7</v>
      </c>
      <c r="D10234" s="1" t="s">
        <v>14</v>
      </c>
      <c r="E10234" s="1">
        <v>24.0</v>
      </c>
      <c r="F10234" s="1" t="s">
        <v>10238</v>
      </c>
      <c r="G10234" s="1">
        <v>0.7067798528</v>
      </c>
    </row>
    <row r="10235" ht="15.75" customHeight="1">
      <c r="A10235" s="1" t="str">
        <f t="shared" si="871"/>
        <v>NUP93</v>
      </c>
      <c r="B10235" s="1" t="s">
        <v>7</v>
      </c>
      <c r="C10235" s="1">
        <v>5.6764123E7</v>
      </c>
      <c r="D10235" s="1" t="s">
        <v>14</v>
      </c>
      <c r="E10235" s="1">
        <v>23.0</v>
      </c>
      <c r="F10235" s="1" t="s">
        <v>10239</v>
      </c>
      <c r="G10235" s="1">
        <v>0.688372866792</v>
      </c>
    </row>
    <row r="10236" ht="15.75" customHeight="1">
      <c r="A10236" s="1" t="str">
        <f t="shared" si="871"/>
        <v>NUP93</v>
      </c>
      <c r="B10236" s="1" t="s">
        <v>7</v>
      </c>
      <c r="C10236" s="1">
        <v>5.6764191E7</v>
      </c>
      <c r="D10236" s="1" t="s">
        <v>14</v>
      </c>
      <c r="E10236" s="1">
        <v>23.0</v>
      </c>
      <c r="F10236" s="1" t="s">
        <v>10240</v>
      </c>
      <c r="G10236" s="1">
        <v>0.512339852994</v>
      </c>
    </row>
    <row r="10237" ht="15.75" customHeight="1">
      <c r="A10237" s="1" t="str">
        <f t="shared" si="871"/>
        <v>NUP93</v>
      </c>
      <c r="B10237" s="1" t="s">
        <v>7</v>
      </c>
      <c r="C10237" s="1">
        <v>5.6764214E7</v>
      </c>
      <c r="D10237" s="1" t="s">
        <v>14</v>
      </c>
      <c r="E10237" s="1">
        <v>24.0</v>
      </c>
      <c r="F10237" s="1" t="s">
        <v>10241</v>
      </c>
      <c r="G10237" s="1">
        <v>0.90514092964</v>
      </c>
    </row>
    <row r="10238" ht="15.75" customHeight="1">
      <c r="A10238" s="1" t="str">
        <f t="shared" si="871"/>
        <v>NUP93</v>
      </c>
      <c r="B10238" s="1" t="s">
        <v>7</v>
      </c>
      <c r="C10238" s="1">
        <v>5.6764158E7</v>
      </c>
      <c r="D10238" s="1" t="s">
        <v>14</v>
      </c>
      <c r="E10238" s="1">
        <v>22.0</v>
      </c>
      <c r="F10238" s="1" t="s">
        <v>10242</v>
      </c>
      <c r="G10238" s="1">
        <v>-0.0253876319429</v>
      </c>
    </row>
    <row r="10239" ht="15.75" customHeight="1">
      <c r="A10239" s="1" t="str">
        <f t="shared" si="871"/>
        <v>NUP93</v>
      </c>
      <c r="B10239" s="1" t="s">
        <v>7</v>
      </c>
      <c r="C10239" s="1">
        <v>5.6764033E7</v>
      </c>
      <c r="D10239" s="1" t="s">
        <v>14</v>
      </c>
      <c r="E10239" s="1">
        <v>24.0</v>
      </c>
      <c r="F10239" s="1" t="s">
        <v>10243</v>
      </c>
      <c r="G10239" s="1">
        <v>-0.00123702680132</v>
      </c>
    </row>
    <row r="10240" ht="15.75" customHeight="1">
      <c r="A10240" s="1" t="str">
        <f t="shared" si="871"/>
        <v>NUP93</v>
      </c>
      <c r="B10240" s="1" t="s">
        <v>7</v>
      </c>
      <c r="C10240" s="1">
        <v>5.6763992E7</v>
      </c>
      <c r="D10240" s="1" t="s">
        <v>14</v>
      </c>
      <c r="E10240" s="1">
        <v>23.0</v>
      </c>
      <c r="F10240" s="1" t="s">
        <v>10244</v>
      </c>
      <c r="G10240" s="1">
        <v>0.174095288338</v>
      </c>
    </row>
    <row r="10241" ht="15.75" customHeight="1">
      <c r="A10241" s="1" t="str">
        <f t="shared" si="871"/>
        <v>NUP93</v>
      </c>
      <c r="B10241" s="1" t="s">
        <v>7</v>
      </c>
      <c r="C10241" s="1">
        <v>5.6764235E7</v>
      </c>
      <c r="D10241" s="1" t="s">
        <v>8</v>
      </c>
      <c r="E10241" s="1">
        <v>24.0</v>
      </c>
      <c r="F10241" s="1" t="s">
        <v>10245</v>
      </c>
      <c r="G10241" s="1">
        <v>1.10537599595</v>
      </c>
    </row>
    <row r="10242" ht="15.75" customHeight="1">
      <c r="A10242" s="1" t="str">
        <f t="shared" si="871"/>
        <v>NUP93</v>
      </c>
      <c r="B10242" s="1" t="s">
        <v>7</v>
      </c>
      <c r="C10242" s="1">
        <v>5.6764219E7</v>
      </c>
      <c r="D10242" s="1" t="s">
        <v>8</v>
      </c>
      <c r="E10242" s="1">
        <v>24.0</v>
      </c>
      <c r="F10242" s="1" t="s">
        <v>10246</v>
      </c>
      <c r="G10242" s="1">
        <v>0.610476893189</v>
      </c>
    </row>
    <row r="10243" ht="15.75" customHeight="1">
      <c r="A10243" s="1" t="str">
        <f t="shared" si="871"/>
        <v>NUP93</v>
      </c>
      <c r="B10243" s="1" t="s">
        <v>7</v>
      </c>
      <c r="C10243" s="1">
        <v>5.6764129E7</v>
      </c>
      <c r="D10243" s="1" t="s">
        <v>14</v>
      </c>
      <c r="E10243" s="1">
        <v>24.0</v>
      </c>
      <c r="F10243" s="1" t="s">
        <v>10247</v>
      </c>
      <c r="G10243" s="1">
        <v>0.989483074414</v>
      </c>
    </row>
    <row r="10244" ht="15.75" customHeight="1">
      <c r="A10244" s="1" t="str">
        <f t="shared" ref="A10244:A10253" si="872">"NUPL1"</f>
        <v>NUPL1</v>
      </c>
      <c r="B10244" s="1" t="s">
        <v>76</v>
      </c>
      <c r="C10244" s="1">
        <v>2.5876007E7</v>
      </c>
      <c r="D10244" s="1" t="s">
        <v>14</v>
      </c>
      <c r="E10244" s="1">
        <v>24.0</v>
      </c>
      <c r="F10244" s="1" t="s">
        <v>10248</v>
      </c>
      <c r="G10244" s="1">
        <v>0.485932672627</v>
      </c>
    </row>
    <row r="10245" ht="15.75" customHeight="1">
      <c r="A10245" s="1" t="str">
        <f t="shared" si="872"/>
        <v>NUPL1</v>
      </c>
      <c r="B10245" s="1" t="s">
        <v>76</v>
      </c>
      <c r="C10245" s="1">
        <v>2.5875962E7</v>
      </c>
      <c r="D10245" s="1" t="s">
        <v>14</v>
      </c>
      <c r="E10245" s="1">
        <v>24.0</v>
      </c>
      <c r="F10245" s="1" t="s">
        <v>10249</v>
      </c>
      <c r="G10245" s="1">
        <v>0.73672561364</v>
      </c>
    </row>
    <row r="10246" ht="15.75" customHeight="1">
      <c r="A10246" s="1" t="str">
        <f t="shared" si="872"/>
        <v>NUPL1</v>
      </c>
      <c r="B10246" s="1" t="s">
        <v>76</v>
      </c>
      <c r="C10246" s="1">
        <v>2.5875852E7</v>
      </c>
      <c r="D10246" s="1" t="s">
        <v>14</v>
      </c>
      <c r="E10246" s="1">
        <v>24.0</v>
      </c>
      <c r="F10246" s="1" t="s">
        <v>10250</v>
      </c>
      <c r="G10246" s="1">
        <v>0.248056139796</v>
      </c>
    </row>
    <row r="10247" ht="15.75" customHeight="1">
      <c r="A10247" s="1" t="str">
        <f t="shared" si="872"/>
        <v>NUPL1</v>
      </c>
      <c r="B10247" s="1" t="s">
        <v>76</v>
      </c>
      <c r="C10247" s="1">
        <v>2.5875844E7</v>
      </c>
      <c r="D10247" s="1" t="s">
        <v>14</v>
      </c>
      <c r="E10247" s="1">
        <v>24.0</v>
      </c>
      <c r="F10247" s="1" t="s">
        <v>10251</v>
      </c>
      <c r="G10247" s="1">
        <v>0.019616228114</v>
      </c>
    </row>
    <row r="10248" ht="15.75" customHeight="1">
      <c r="A10248" s="1" t="str">
        <f t="shared" si="872"/>
        <v>NUPL1</v>
      </c>
      <c r="B10248" s="1" t="s">
        <v>76</v>
      </c>
      <c r="C10248" s="1">
        <v>2.5875775E7</v>
      </c>
      <c r="D10248" s="1" t="s">
        <v>8</v>
      </c>
      <c r="E10248" s="1">
        <v>24.0</v>
      </c>
      <c r="F10248" s="1" t="s">
        <v>10252</v>
      </c>
      <c r="G10248" s="1">
        <v>1.1976952528</v>
      </c>
    </row>
    <row r="10249" ht="15.75" customHeight="1">
      <c r="A10249" s="1" t="str">
        <f t="shared" si="872"/>
        <v>NUPL1</v>
      </c>
      <c r="B10249" s="1" t="s">
        <v>76</v>
      </c>
      <c r="C10249" s="1">
        <v>2.5875872E7</v>
      </c>
      <c r="D10249" s="1" t="s">
        <v>8</v>
      </c>
      <c r="E10249" s="1">
        <v>24.0</v>
      </c>
      <c r="F10249" s="1" t="s">
        <v>10253</v>
      </c>
      <c r="G10249" s="1">
        <v>0.148893463836</v>
      </c>
    </row>
    <row r="10250" ht="15.75" customHeight="1">
      <c r="A10250" s="1" t="str">
        <f t="shared" si="872"/>
        <v>NUPL1</v>
      </c>
      <c r="B10250" s="1" t="s">
        <v>76</v>
      </c>
      <c r="C10250" s="1">
        <v>2.5875905E7</v>
      </c>
      <c r="D10250" s="1" t="s">
        <v>8</v>
      </c>
      <c r="E10250" s="1">
        <v>24.0</v>
      </c>
      <c r="F10250" s="1" t="s">
        <v>10254</v>
      </c>
      <c r="G10250" s="1">
        <v>0.0705543645204</v>
      </c>
    </row>
    <row r="10251" ht="15.75" customHeight="1">
      <c r="A10251" s="1" t="str">
        <f t="shared" si="872"/>
        <v>NUPL1</v>
      </c>
      <c r="B10251" s="1" t="s">
        <v>76</v>
      </c>
      <c r="C10251" s="1">
        <v>2.5875915E7</v>
      </c>
      <c r="D10251" s="1" t="s">
        <v>8</v>
      </c>
      <c r="E10251" s="1">
        <v>23.0</v>
      </c>
      <c r="F10251" s="1" t="s">
        <v>10255</v>
      </c>
      <c r="G10251" s="1">
        <v>1.06557913356</v>
      </c>
    </row>
    <row r="10252" ht="15.75" customHeight="1">
      <c r="A10252" s="1" t="str">
        <f t="shared" si="872"/>
        <v>NUPL1</v>
      </c>
      <c r="B10252" s="1" t="s">
        <v>76</v>
      </c>
      <c r="C10252" s="1">
        <v>2.587588E7</v>
      </c>
      <c r="D10252" s="1" t="s">
        <v>8</v>
      </c>
      <c r="E10252" s="1">
        <v>22.0</v>
      </c>
      <c r="F10252" s="1" t="s">
        <v>10256</v>
      </c>
      <c r="G10252" s="1">
        <v>0.589525125027</v>
      </c>
    </row>
    <row r="10253" ht="15.75" customHeight="1">
      <c r="A10253" s="1" t="str">
        <f t="shared" si="872"/>
        <v>NUPL1</v>
      </c>
      <c r="B10253" s="1" t="s">
        <v>76</v>
      </c>
      <c r="C10253" s="1">
        <v>2.5876039E7</v>
      </c>
      <c r="D10253" s="1" t="s">
        <v>8</v>
      </c>
      <c r="E10253" s="1">
        <v>24.0</v>
      </c>
      <c r="F10253" s="1" t="s">
        <v>10257</v>
      </c>
      <c r="G10253" s="1">
        <v>0.00426149492018</v>
      </c>
    </row>
    <row r="10254" ht="15.75" customHeight="1">
      <c r="A10254" s="1" t="str">
        <f t="shared" ref="A10254:A10284" si="873">"NUTF2"</f>
        <v>NUTF2</v>
      </c>
      <c r="B10254" s="1" t="s">
        <v>7</v>
      </c>
      <c r="C10254" s="1">
        <v>6.788121E7</v>
      </c>
      <c r="D10254" s="1" t="s">
        <v>8</v>
      </c>
      <c r="E10254" s="1">
        <v>24.0</v>
      </c>
      <c r="F10254" s="1" t="s">
        <v>10258</v>
      </c>
      <c r="G10254" s="1">
        <v>-0.0431081480451</v>
      </c>
    </row>
    <row r="10255" ht="15.75" customHeight="1">
      <c r="A10255" s="1" t="str">
        <f t="shared" si="873"/>
        <v>NUTF2</v>
      </c>
      <c r="B10255" s="1" t="s">
        <v>7</v>
      </c>
      <c r="C10255" s="1">
        <v>6.78812E7</v>
      </c>
      <c r="D10255" s="1" t="s">
        <v>8</v>
      </c>
      <c r="E10255" s="1">
        <v>24.0</v>
      </c>
      <c r="F10255" s="1" t="s">
        <v>2153</v>
      </c>
      <c r="G10255" s="1">
        <v>-0.112399228959</v>
      </c>
    </row>
    <row r="10256" ht="15.75" customHeight="1">
      <c r="A10256" s="1" t="str">
        <f t="shared" si="873"/>
        <v>NUTF2</v>
      </c>
      <c r="B10256" s="1" t="s">
        <v>7</v>
      </c>
      <c r="C10256" s="1">
        <v>6.7880811E7</v>
      </c>
      <c r="D10256" s="1" t="s">
        <v>14</v>
      </c>
      <c r="E10256" s="1">
        <v>25.0</v>
      </c>
      <c r="F10256" s="1" t="s">
        <v>10259</v>
      </c>
      <c r="G10256" s="1">
        <v>0.194801599655</v>
      </c>
    </row>
    <row r="10257" ht="15.75" customHeight="1">
      <c r="A10257" s="1" t="str">
        <f t="shared" si="873"/>
        <v>NUTF2</v>
      </c>
      <c r="B10257" s="1" t="s">
        <v>7</v>
      </c>
      <c r="C10257" s="1">
        <v>6.788119E7</v>
      </c>
      <c r="D10257" s="1" t="s">
        <v>8</v>
      </c>
      <c r="E10257" s="1">
        <v>24.0</v>
      </c>
      <c r="F10257" s="1" t="s">
        <v>10260</v>
      </c>
      <c r="G10257" s="1">
        <v>-0.0616720556668</v>
      </c>
    </row>
    <row r="10258" ht="15.75" customHeight="1">
      <c r="A10258" s="1" t="str">
        <f t="shared" si="873"/>
        <v>NUTF2</v>
      </c>
      <c r="B10258" s="1" t="s">
        <v>7</v>
      </c>
      <c r="C10258" s="1">
        <v>6.7880609E7</v>
      </c>
      <c r="D10258" s="1" t="s">
        <v>14</v>
      </c>
      <c r="E10258" s="1">
        <v>23.0</v>
      </c>
      <c r="F10258" s="1" t="s">
        <v>10261</v>
      </c>
      <c r="G10258" s="1">
        <v>0.0913923924317</v>
      </c>
    </row>
    <row r="10259" ht="15.75" customHeight="1">
      <c r="A10259" s="1" t="str">
        <f t="shared" si="873"/>
        <v>NUTF2</v>
      </c>
      <c r="B10259" s="1" t="s">
        <v>7</v>
      </c>
      <c r="C10259" s="1">
        <v>6.788072E7</v>
      </c>
      <c r="D10259" s="1" t="s">
        <v>14</v>
      </c>
      <c r="E10259" s="1">
        <v>23.0</v>
      </c>
      <c r="F10259" s="1" t="s">
        <v>10262</v>
      </c>
      <c r="G10259" s="1">
        <v>-0.00278690537824</v>
      </c>
    </row>
    <row r="10260" ht="15.75" customHeight="1">
      <c r="A10260" s="1" t="str">
        <f t="shared" si="873"/>
        <v>NUTF2</v>
      </c>
      <c r="B10260" s="1" t="s">
        <v>7</v>
      </c>
      <c r="C10260" s="1">
        <v>6.7880762E7</v>
      </c>
      <c r="D10260" s="1" t="s">
        <v>14</v>
      </c>
      <c r="E10260" s="1">
        <v>24.0</v>
      </c>
      <c r="F10260" s="1" t="s">
        <v>10263</v>
      </c>
      <c r="G10260" s="1">
        <v>0.034762207084</v>
      </c>
    </row>
    <row r="10261" ht="15.75" customHeight="1">
      <c r="A10261" s="1" t="str">
        <f t="shared" si="873"/>
        <v>NUTF2</v>
      </c>
      <c r="B10261" s="1" t="s">
        <v>7</v>
      </c>
      <c r="C10261" s="1">
        <v>6.7880767E7</v>
      </c>
      <c r="D10261" s="1" t="s">
        <v>14</v>
      </c>
      <c r="E10261" s="1">
        <v>24.0</v>
      </c>
      <c r="F10261" s="1" t="s">
        <v>10264</v>
      </c>
      <c r="G10261" s="1">
        <v>0.175746512258</v>
      </c>
    </row>
    <row r="10262" ht="15.75" customHeight="1">
      <c r="A10262" s="1" t="str">
        <f t="shared" si="873"/>
        <v>NUTF2</v>
      </c>
      <c r="B10262" s="1" t="s">
        <v>7</v>
      </c>
      <c r="C10262" s="1">
        <v>6.7881302E7</v>
      </c>
      <c r="D10262" s="1" t="s">
        <v>8</v>
      </c>
      <c r="E10262" s="1">
        <v>24.0</v>
      </c>
      <c r="F10262" s="1" t="s">
        <v>10265</v>
      </c>
      <c r="G10262" s="1">
        <v>-0.0351149225129</v>
      </c>
    </row>
    <row r="10263" ht="15.75" customHeight="1">
      <c r="A10263" s="1" t="str">
        <f t="shared" si="873"/>
        <v>NUTF2</v>
      </c>
      <c r="B10263" s="1" t="s">
        <v>7</v>
      </c>
      <c r="C10263" s="1">
        <v>6.7880613E7</v>
      </c>
      <c r="D10263" s="1" t="s">
        <v>8</v>
      </c>
      <c r="E10263" s="1">
        <v>25.0</v>
      </c>
      <c r="F10263" s="1" t="s">
        <v>10266</v>
      </c>
      <c r="G10263" s="1">
        <v>-0.00691272113444</v>
      </c>
    </row>
    <row r="10264" ht="15.75" customHeight="1">
      <c r="A10264" s="1" t="str">
        <f t="shared" si="873"/>
        <v>NUTF2</v>
      </c>
      <c r="B10264" s="1" t="s">
        <v>7</v>
      </c>
      <c r="C10264" s="1">
        <v>6.7880912E7</v>
      </c>
      <c r="D10264" s="1" t="s">
        <v>14</v>
      </c>
      <c r="E10264" s="1">
        <v>23.0</v>
      </c>
      <c r="F10264" s="1" t="s">
        <v>10267</v>
      </c>
      <c r="G10264" s="1">
        <v>0.116092989048</v>
      </c>
    </row>
    <row r="10265" ht="15.75" customHeight="1">
      <c r="A10265" s="1" t="str">
        <f t="shared" si="873"/>
        <v>NUTF2</v>
      </c>
      <c r="B10265" s="1" t="s">
        <v>7</v>
      </c>
      <c r="C10265" s="1">
        <v>6.7880673E7</v>
      </c>
      <c r="D10265" s="1" t="s">
        <v>8</v>
      </c>
      <c r="E10265" s="1">
        <v>23.0</v>
      </c>
      <c r="F10265" s="1" t="s">
        <v>10268</v>
      </c>
      <c r="G10265" s="1">
        <v>0.086608584586</v>
      </c>
    </row>
    <row r="10266" ht="15.75" customHeight="1">
      <c r="A10266" s="1" t="str">
        <f t="shared" si="873"/>
        <v>NUTF2</v>
      </c>
      <c r="B10266" s="1" t="s">
        <v>7</v>
      </c>
      <c r="C10266" s="1">
        <v>6.7880882E7</v>
      </c>
      <c r="D10266" s="1" t="s">
        <v>8</v>
      </c>
      <c r="E10266" s="1">
        <v>24.0</v>
      </c>
      <c r="F10266" s="1" t="s">
        <v>10269</v>
      </c>
      <c r="G10266" s="1">
        <v>1.4618521213</v>
      </c>
    </row>
    <row r="10267" ht="15.75" customHeight="1">
      <c r="A10267" s="1" t="str">
        <f t="shared" si="873"/>
        <v>NUTF2</v>
      </c>
      <c r="B10267" s="1" t="s">
        <v>7</v>
      </c>
      <c r="C10267" s="1">
        <v>6.7881166E7</v>
      </c>
      <c r="D10267" s="1" t="s">
        <v>14</v>
      </c>
      <c r="E10267" s="1">
        <v>24.0</v>
      </c>
      <c r="F10267" s="1" t="s">
        <v>2148</v>
      </c>
      <c r="G10267" s="1">
        <v>-2.33223604592E-4</v>
      </c>
    </row>
    <row r="10268" ht="15.75" customHeight="1">
      <c r="A10268" s="1" t="str">
        <f t="shared" si="873"/>
        <v>NUTF2</v>
      </c>
      <c r="B10268" s="1" t="s">
        <v>7</v>
      </c>
      <c r="C10268" s="1">
        <v>6.7880913E7</v>
      </c>
      <c r="D10268" s="1" t="s">
        <v>14</v>
      </c>
      <c r="E10268" s="1">
        <v>24.0</v>
      </c>
      <c r="F10268" s="1" t="s">
        <v>10270</v>
      </c>
      <c r="G10268" s="1">
        <v>-0.0584554967063</v>
      </c>
    </row>
    <row r="10269" ht="15.75" customHeight="1">
      <c r="A10269" s="1" t="str">
        <f t="shared" si="873"/>
        <v>NUTF2</v>
      </c>
      <c r="B10269" s="1" t="s">
        <v>7</v>
      </c>
      <c r="C10269" s="1">
        <v>6.788112E7</v>
      </c>
      <c r="D10269" s="1" t="s">
        <v>14</v>
      </c>
      <c r="E10269" s="1">
        <v>24.0</v>
      </c>
      <c r="F10269" s="1" t="s">
        <v>2165</v>
      </c>
      <c r="G10269" s="1">
        <v>0.367964201065</v>
      </c>
    </row>
    <row r="10270" ht="15.75" customHeight="1">
      <c r="A10270" s="1" t="str">
        <f t="shared" si="873"/>
        <v>NUTF2</v>
      </c>
      <c r="B10270" s="1" t="s">
        <v>7</v>
      </c>
      <c r="C10270" s="1">
        <v>6.7881317E7</v>
      </c>
      <c r="D10270" s="1" t="s">
        <v>14</v>
      </c>
      <c r="E10270" s="1">
        <v>24.0</v>
      </c>
      <c r="F10270" s="1" t="s">
        <v>2145</v>
      </c>
      <c r="G10270" s="1">
        <v>0.00659626334819</v>
      </c>
    </row>
    <row r="10271" ht="15.75" customHeight="1">
      <c r="A10271" s="1" t="str">
        <f t="shared" si="873"/>
        <v>NUTF2</v>
      </c>
      <c r="B10271" s="1" t="s">
        <v>7</v>
      </c>
      <c r="C10271" s="1">
        <v>6.7881311E7</v>
      </c>
      <c r="D10271" s="1" t="s">
        <v>14</v>
      </c>
      <c r="E10271" s="1">
        <v>23.0</v>
      </c>
      <c r="F10271" s="1" t="s">
        <v>2147</v>
      </c>
      <c r="G10271" s="1">
        <v>0.0241964605256</v>
      </c>
    </row>
    <row r="10272" ht="15.75" customHeight="1">
      <c r="A10272" s="1" t="str">
        <f t="shared" si="873"/>
        <v>NUTF2</v>
      </c>
      <c r="B10272" s="1" t="s">
        <v>7</v>
      </c>
      <c r="C10272" s="1">
        <v>6.7881206E7</v>
      </c>
      <c r="D10272" s="1" t="s">
        <v>14</v>
      </c>
      <c r="E10272" s="1">
        <v>24.0</v>
      </c>
      <c r="F10272" s="1" t="s">
        <v>10271</v>
      </c>
      <c r="G10272" s="1">
        <v>-0.00214425851417</v>
      </c>
    </row>
    <row r="10273" ht="15.75" customHeight="1">
      <c r="A10273" s="1" t="str">
        <f t="shared" si="873"/>
        <v>NUTF2</v>
      </c>
      <c r="B10273" s="1" t="s">
        <v>7</v>
      </c>
      <c r="C10273" s="1">
        <v>6.7881141E7</v>
      </c>
      <c r="D10273" s="1" t="s">
        <v>14</v>
      </c>
      <c r="E10273" s="1">
        <v>24.0</v>
      </c>
      <c r="F10273" s="1" t="s">
        <v>2149</v>
      </c>
      <c r="G10273" s="1">
        <v>0.0510547048831</v>
      </c>
    </row>
    <row r="10274" ht="15.75" customHeight="1">
      <c r="A10274" s="1" t="str">
        <f t="shared" si="873"/>
        <v>NUTF2</v>
      </c>
      <c r="B10274" s="1" t="s">
        <v>7</v>
      </c>
      <c r="C10274" s="1">
        <v>6.7880621E7</v>
      </c>
      <c r="D10274" s="1" t="s">
        <v>8</v>
      </c>
      <c r="E10274" s="1">
        <v>24.0</v>
      </c>
      <c r="F10274" s="1" t="s">
        <v>10272</v>
      </c>
      <c r="G10274" s="1">
        <v>-0.00434428908133</v>
      </c>
    </row>
    <row r="10275" ht="15.75" customHeight="1">
      <c r="A10275" s="1" t="str">
        <f t="shared" si="873"/>
        <v>NUTF2</v>
      </c>
      <c r="B10275" s="1" t="s">
        <v>7</v>
      </c>
      <c r="C10275" s="1">
        <v>6.7881104E7</v>
      </c>
      <c r="D10275" s="1" t="s">
        <v>8</v>
      </c>
      <c r="E10275" s="1">
        <v>24.0</v>
      </c>
      <c r="F10275" s="1" t="s">
        <v>10273</v>
      </c>
      <c r="G10275" s="1">
        <v>0.595961412805</v>
      </c>
    </row>
    <row r="10276" ht="15.75" customHeight="1">
      <c r="A10276" s="1" t="str">
        <f t="shared" si="873"/>
        <v>NUTF2</v>
      </c>
      <c r="B10276" s="1" t="s">
        <v>7</v>
      </c>
      <c r="C10276" s="1">
        <v>6.7881119E7</v>
      </c>
      <c r="D10276" s="1" t="s">
        <v>14</v>
      </c>
      <c r="E10276" s="1">
        <v>23.0</v>
      </c>
      <c r="F10276" s="1" t="s">
        <v>10274</v>
      </c>
      <c r="G10276" s="1">
        <v>-0.0214497474268</v>
      </c>
    </row>
    <row r="10277" ht="15.75" customHeight="1">
      <c r="A10277" s="1" t="str">
        <f t="shared" si="873"/>
        <v>NUTF2</v>
      </c>
      <c r="B10277" s="1" t="s">
        <v>7</v>
      </c>
      <c r="C10277" s="1">
        <v>6.7880763E7</v>
      </c>
      <c r="D10277" s="1" t="s">
        <v>14</v>
      </c>
      <c r="E10277" s="1">
        <v>22.0</v>
      </c>
      <c r="F10277" s="1" t="s">
        <v>10275</v>
      </c>
      <c r="G10277" s="1">
        <v>0.345430909723</v>
      </c>
    </row>
    <row r="10278" ht="15.75" customHeight="1">
      <c r="A10278" s="1" t="str">
        <f t="shared" si="873"/>
        <v>NUTF2</v>
      </c>
      <c r="B10278" s="1" t="s">
        <v>7</v>
      </c>
      <c r="C10278" s="1">
        <v>6.788074E7</v>
      </c>
      <c r="D10278" s="1" t="s">
        <v>14</v>
      </c>
      <c r="E10278" s="1">
        <v>25.0</v>
      </c>
      <c r="F10278" s="1" t="s">
        <v>10276</v>
      </c>
      <c r="G10278" s="1">
        <v>0.148418128354</v>
      </c>
    </row>
    <row r="10279" ht="15.75" customHeight="1">
      <c r="A10279" s="1" t="str">
        <f t="shared" si="873"/>
        <v>NUTF2</v>
      </c>
      <c r="B10279" s="1" t="s">
        <v>7</v>
      </c>
      <c r="C10279" s="1">
        <v>6.7880721E7</v>
      </c>
      <c r="D10279" s="1" t="s">
        <v>14</v>
      </c>
      <c r="E10279" s="1">
        <v>24.0</v>
      </c>
      <c r="F10279" s="1" t="s">
        <v>10277</v>
      </c>
      <c r="G10279" s="1">
        <v>-0.0516909140924</v>
      </c>
    </row>
    <row r="10280" ht="15.75" customHeight="1">
      <c r="A10280" s="1" t="str">
        <f t="shared" si="873"/>
        <v>NUTF2</v>
      </c>
      <c r="B10280" s="1" t="s">
        <v>7</v>
      </c>
      <c r="C10280" s="1">
        <v>6.7881213E7</v>
      </c>
      <c r="D10280" s="1" t="s">
        <v>8</v>
      </c>
      <c r="E10280" s="1">
        <v>22.0</v>
      </c>
      <c r="F10280" s="1" t="s">
        <v>10278</v>
      </c>
      <c r="G10280" s="1">
        <v>0.148500392928</v>
      </c>
    </row>
    <row r="10281" ht="15.75" customHeight="1">
      <c r="A10281" s="1" t="str">
        <f t="shared" si="873"/>
        <v>NUTF2</v>
      </c>
      <c r="B10281" s="1" t="s">
        <v>7</v>
      </c>
      <c r="C10281" s="1">
        <v>6.7881186E7</v>
      </c>
      <c r="D10281" s="1" t="s">
        <v>8</v>
      </c>
      <c r="E10281" s="1">
        <v>24.0</v>
      </c>
      <c r="F10281" s="1" t="s">
        <v>10279</v>
      </c>
      <c r="G10281" s="1">
        <v>0.259061830077</v>
      </c>
    </row>
    <row r="10282" ht="15.75" customHeight="1">
      <c r="A10282" s="1" t="str">
        <f t="shared" si="873"/>
        <v>NUTF2</v>
      </c>
      <c r="B10282" s="1" t="s">
        <v>7</v>
      </c>
      <c r="C10282" s="1">
        <v>6.7881121E7</v>
      </c>
      <c r="D10282" s="1" t="s">
        <v>8</v>
      </c>
      <c r="E10282" s="1">
        <v>24.0</v>
      </c>
      <c r="F10282" s="1" t="s">
        <v>10280</v>
      </c>
      <c r="G10282" s="1">
        <v>0.0927290594054</v>
      </c>
    </row>
    <row r="10283" ht="15.75" customHeight="1">
      <c r="A10283" s="1" t="str">
        <f t="shared" si="873"/>
        <v>NUTF2</v>
      </c>
      <c r="B10283" s="1" t="s">
        <v>7</v>
      </c>
      <c r="C10283" s="1">
        <v>6.7880816E7</v>
      </c>
      <c r="D10283" s="1" t="s">
        <v>14</v>
      </c>
      <c r="E10283" s="1">
        <v>25.0</v>
      </c>
      <c r="F10283" s="1" t="s">
        <v>10281</v>
      </c>
      <c r="G10283" s="1">
        <v>0.674024835801</v>
      </c>
    </row>
    <row r="10284" ht="15.75" customHeight="1">
      <c r="A10284" s="1" t="str">
        <f t="shared" si="873"/>
        <v>NUTF2</v>
      </c>
      <c r="B10284" s="1" t="s">
        <v>7</v>
      </c>
      <c r="C10284" s="1">
        <v>6.7880689E7</v>
      </c>
      <c r="D10284" s="1" t="s">
        <v>8</v>
      </c>
      <c r="E10284" s="1">
        <v>25.0</v>
      </c>
      <c r="F10284" s="1" t="s">
        <v>10282</v>
      </c>
      <c r="G10284" s="1">
        <v>0.864123042901</v>
      </c>
    </row>
    <row r="10285" ht="15.75" customHeight="1">
      <c r="A10285" s="1" t="str">
        <f t="shared" ref="A10285:A10295" si="874">"NVL"</f>
        <v>NVL</v>
      </c>
      <c r="B10285" s="1" t="s">
        <v>108</v>
      </c>
      <c r="C10285" s="1">
        <v>2.24517697E8</v>
      </c>
      <c r="D10285" s="1" t="s">
        <v>8</v>
      </c>
      <c r="E10285" s="1">
        <v>24.0</v>
      </c>
      <c r="F10285" s="1" t="s">
        <v>10283</v>
      </c>
      <c r="G10285" s="1">
        <v>0.00694635859686</v>
      </c>
    </row>
    <row r="10286" ht="15.75" customHeight="1">
      <c r="A10286" s="1" t="str">
        <f t="shared" si="874"/>
        <v>NVL</v>
      </c>
      <c r="B10286" s="1" t="s">
        <v>108</v>
      </c>
      <c r="C10286" s="1">
        <v>2.24517801E8</v>
      </c>
      <c r="D10286" s="1" t="s">
        <v>8</v>
      </c>
      <c r="E10286" s="1">
        <v>26.0</v>
      </c>
      <c r="F10286" s="1" t="s">
        <v>10284</v>
      </c>
      <c r="G10286" s="1">
        <v>-0.093967839224</v>
      </c>
    </row>
    <row r="10287" ht="15.75" customHeight="1">
      <c r="A10287" s="1" t="str">
        <f t="shared" si="874"/>
        <v>NVL</v>
      </c>
      <c r="B10287" s="1" t="s">
        <v>108</v>
      </c>
      <c r="C10287" s="1">
        <v>2.24517808E8</v>
      </c>
      <c r="D10287" s="1" t="s">
        <v>8</v>
      </c>
      <c r="E10287" s="1">
        <v>24.0</v>
      </c>
      <c r="F10287" s="1" t="s">
        <v>10285</v>
      </c>
      <c r="G10287" s="1">
        <v>0.414041467384</v>
      </c>
    </row>
    <row r="10288" ht="15.75" customHeight="1">
      <c r="A10288" s="1" t="str">
        <f t="shared" si="874"/>
        <v>NVL</v>
      </c>
      <c r="B10288" s="1" t="s">
        <v>108</v>
      </c>
      <c r="C10288" s="1">
        <v>2.24517841E8</v>
      </c>
      <c r="D10288" s="1" t="s">
        <v>8</v>
      </c>
      <c r="E10288" s="1">
        <v>25.0</v>
      </c>
      <c r="F10288" s="1" t="s">
        <v>10286</v>
      </c>
      <c r="G10288" s="1">
        <v>0.032452917808</v>
      </c>
    </row>
    <row r="10289" ht="15.75" customHeight="1">
      <c r="A10289" s="1" t="str">
        <f t="shared" si="874"/>
        <v>NVL</v>
      </c>
      <c r="B10289" s="1" t="s">
        <v>108</v>
      </c>
      <c r="C10289" s="1">
        <v>2.24517846E8</v>
      </c>
      <c r="D10289" s="1" t="s">
        <v>8</v>
      </c>
      <c r="E10289" s="1">
        <v>23.0</v>
      </c>
      <c r="F10289" s="1" t="s">
        <v>10287</v>
      </c>
      <c r="G10289" s="1">
        <v>1.41771800193</v>
      </c>
    </row>
    <row r="10290" ht="15.75" customHeight="1">
      <c r="A10290" s="1" t="str">
        <f t="shared" si="874"/>
        <v>NVL</v>
      </c>
      <c r="B10290" s="1" t="s">
        <v>108</v>
      </c>
      <c r="C10290" s="1">
        <v>2.24517861E8</v>
      </c>
      <c r="D10290" s="1" t="s">
        <v>8</v>
      </c>
      <c r="E10290" s="1">
        <v>23.0</v>
      </c>
      <c r="F10290" s="1" t="s">
        <v>10288</v>
      </c>
      <c r="G10290" s="1">
        <v>0.955145215435</v>
      </c>
    </row>
    <row r="10291" ht="15.75" customHeight="1">
      <c r="A10291" s="1" t="str">
        <f t="shared" si="874"/>
        <v>NVL</v>
      </c>
      <c r="B10291" s="1" t="s">
        <v>108</v>
      </c>
      <c r="C10291" s="1">
        <v>2.24517836E8</v>
      </c>
      <c r="D10291" s="1" t="s">
        <v>14</v>
      </c>
      <c r="E10291" s="1">
        <v>22.0</v>
      </c>
      <c r="F10291" s="1" t="s">
        <v>10289</v>
      </c>
      <c r="G10291" s="1">
        <v>0.627136782638</v>
      </c>
    </row>
    <row r="10292" ht="15.75" customHeight="1">
      <c r="A10292" s="1" t="str">
        <f t="shared" si="874"/>
        <v>NVL</v>
      </c>
      <c r="B10292" s="1" t="s">
        <v>108</v>
      </c>
      <c r="C10292" s="1">
        <v>2.24517856E8</v>
      </c>
      <c r="D10292" s="1" t="s">
        <v>14</v>
      </c>
      <c r="E10292" s="1">
        <v>25.0</v>
      </c>
      <c r="F10292" s="1" t="s">
        <v>10290</v>
      </c>
      <c r="G10292" s="1">
        <v>0.0147158932914</v>
      </c>
    </row>
    <row r="10293" ht="15.75" customHeight="1">
      <c r="A10293" s="1" t="str">
        <f t="shared" si="874"/>
        <v>NVL</v>
      </c>
      <c r="B10293" s="1" t="s">
        <v>108</v>
      </c>
      <c r="C10293" s="1">
        <v>2.2451791E8</v>
      </c>
      <c r="D10293" s="1" t="s">
        <v>8</v>
      </c>
      <c r="E10293" s="1">
        <v>24.0</v>
      </c>
      <c r="F10293" s="1" t="s">
        <v>10291</v>
      </c>
      <c r="G10293" s="1">
        <v>-0.0025745857079</v>
      </c>
    </row>
    <row r="10294" ht="15.75" customHeight="1">
      <c r="A10294" s="1" t="str">
        <f t="shared" si="874"/>
        <v>NVL</v>
      </c>
      <c r="B10294" s="1" t="s">
        <v>108</v>
      </c>
      <c r="C10294" s="1">
        <v>2.24517816E8</v>
      </c>
      <c r="D10294" s="1" t="s">
        <v>14</v>
      </c>
      <c r="E10294" s="1">
        <v>25.0</v>
      </c>
      <c r="F10294" s="1" t="s">
        <v>10292</v>
      </c>
      <c r="G10294" s="1">
        <v>0.0172167033015</v>
      </c>
    </row>
    <row r="10295" ht="15.75" customHeight="1">
      <c r="A10295" s="1" t="str">
        <f t="shared" si="874"/>
        <v>NVL</v>
      </c>
      <c r="B10295" s="1" t="s">
        <v>108</v>
      </c>
      <c r="C10295" s="1">
        <v>2.24517879E8</v>
      </c>
      <c r="D10295" s="1" t="s">
        <v>14</v>
      </c>
      <c r="E10295" s="1">
        <v>24.0</v>
      </c>
      <c r="F10295" s="1" t="s">
        <v>10293</v>
      </c>
      <c r="G10295" s="1">
        <v>0.0477050053178</v>
      </c>
    </row>
    <row r="10296" ht="15.75" customHeight="1">
      <c r="A10296" s="1" t="str">
        <f t="shared" ref="A10296:A10305" si="875">"OAZ3"</f>
        <v>OAZ3</v>
      </c>
      <c r="B10296" s="1" t="s">
        <v>108</v>
      </c>
      <c r="C10296" s="1">
        <v>1.51735606E8</v>
      </c>
      <c r="D10296" s="1" t="s">
        <v>8</v>
      </c>
      <c r="E10296" s="1">
        <v>24.0</v>
      </c>
      <c r="F10296" s="1" t="s">
        <v>10294</v>
      </c>
      <c r="G10296" s="1">
        <v>1.72003618934</v>
      </c>
    </row>
    <row r="10297" ht="15.75" customHeight="1">
      <c r="A10297" s="1" t="str">
        <f t="shared" si="875"/>
        <v>OAZ3</v>
      </c>
      <c r="B10297" s="1" t="s">
        <v>108</v>
      </c>
      <c r="C10297" s="1">
        <v>1.51735686E8</v>
      </c>
      <c r="D10297" s="1" t="s">
        <v>8</v>
      </c>
      <c r="E10297" s="1">
        <v>24.0</v>
      </c>
      <c r="F10297" s="1" t="s">
        <v>10295</v>
      </c>
      <c r="G10297" s="1">
        <v>0.462121313118</v>
      </c>
    </row>
    <row r="10298" ht="15.75" customHeight="1">
      <c r="A10298" s="1" t="str">
        <f t="shared" si="875"/>
        <v>OAZ3</v>
      </c>
      <c r="B10298" s="1" t="s">
        <v>108</v>
      </c>
      <c r="C10298" s="1">
        <v>1.51735694E8</v>
      </c>
      <c r="D10298" s="1" t="s">
        <v>8</v>
      </c>
      <c r="E10298" s="1">
        <v>22.0</v>
      </c>
      <c r="F10298" s="1" t="s">
        <v>10296</v>
      </c>
      <c r="G10298" s="1">
        <v>0.392941607446</v>
      </c>
    </row>
    <row r="10299" ht="15.75" customHeight="1">
      <c r="A10299" s="1" t="str">
        <f t="shared" si="875"/>
        <v>OAZ3</v>
      </c>
      <c r="B10299" s="1" t="s">
        <v>108</v>
      </c>
      <c r="C10299" s="1">
        <v>1.51735717E8</v>
      </c>
      <c r="D10299" s="1" t="s">
        <v>8</v>
      </c>
      <c r="E10299" s="1">
        <v>23.0</v>
      </c>
      <c r="F10299" s="1" t="s">
        <v>10297</v>
      </c>
      <c r="G10299" s="1">
        <v>0.388550099361</v>
      </c>
    </row>
    <row r="10300" ht="15.75" customHeight="1">
      <c r="A10300" s="1" t="str">
        <f t="shared" si="875"/>
        <v>OAZ3</v>
      </c>
      <c r="B10300" s="1" t="s">
        <v>108</v>
      </c>
      <c r="C10300" s="1">
        <v>1.51735564E8</v>
      </c>
      <c r="D10300" s="1" t="s">
        <v>14</v>
      </c>
      <c r="E10300" s="1">
        <v>24.0</v>
      </c>
      <c r="F10300" s="1" t="s">
        <v>10298</v>
      </c>
      <c r="G10300" s="1">
        <v>0.0259160122944</v>
      </c>
    </row>
    <row r="10301" ht="15.75" customHeight="1">
      <c r="A10301" s="1" t="str">
        <f t="shared" si="875"/>
        <v>OAZ3</v>
      </c>
      <c r="B10301" s="1" t="s">
        <v>108</v>
      </c>
      <c r="C10301" s="1">
        <v>1.51735725E8</v>
      </c>
      <c r="D10301" s="1" t="s">
        <v>14</v>
      </c>
      <c r="E10301" s="1">
        <v>24.0</v>
      </c>
      <c r="F10301" s="1" t="s">
        <v>10299</v>
      </c>
      <c r="G10301" s="1">
        <v>0.294760646727</v>
      </c>
    </row>
    <row r="10302" ht="15.75" customHeight="1">
      <c r="A10302" s="1" t="str">
        <f t="shared" si="875"/>
        <v>OAZ3</v>
      </c>
      <c r="B10302" s="1" t="s">
        <v>108</v>
      </c>
      <c r="C10302" s="1">
        <v>1.51735471E8</v>
      </c>
      <c r="D10302" s="1" t="s">
        <v>8</v>
      </c>
      <c r="E10302" s="1">
        <v>23.0</v>
      </c>
      <c r="F10302" s="1" t="s">
        <v>10300</v>
      </c>
      <c r="G10302" s="1">
        <v>0.169621664911</v>
      </c>
    </row>
    <row r="10303" ht="15.75" customHeight="1">
      <c r="A10303" s="1" t="str">
        <f t="shared" si="875"/>
        <v>OAZ3</v>
      </c>
      <c r="B10303" s="1" t="s">
        <v>108</v>
      </c>
      <c r="C10303" s="1">
        <v>1.51735453E8</v>
      </c>
      <c r="D10303" s="1" t="s">
        <v>8</v>
      </c>
      <c r="E10303" s="1">
        <v>23.0</v>
      </c>
      <c r="F10303" s="1" t="s">
        <v>10301</v>
      </c>
      <c r="G10303" s="1">
        <v>0.0351873313082</v>
      </c>
    </row>
    <row r="10304" ht="15.75" customHeight="1">
      <c r="A10304" s="1" t="str">
        <f t="shared" si="875"/>
        <v>OAZ3</v>
      </c>
      <c r="B10304" s="1" t="s">
        <v>108</v>
      </c>
      <c r="C10304" s="1">
        <v>1.51735582E8</v>
      </c>
      <c r="D10304" s="1" t="s">
        <v>8</v>
      </c>
      <c r="E10304" s="1">
        <v>23.0</v>
      </c>
      <c r="F10304" s="1" t="s">
        <v>10302</v>
      </c>
      <c r="G10304" s="1">
        <v>0.81784249754</v>
      </c>
    </row>
    <row r="10305" ht="15.75" customHeight="1">
      <c r="A10305" s="1" t="str">
        <f t="shared" si="875"/>
        <v>OAZ3</v>
      </c>
      <c r="B10305" s="1" t="s">
        <v>108</v>
      </c>
      <c r="C10305" s="1">
        <v>1.51735528E8</v>
      </c>
      <c r="D10305" s="1" t="s">
        <v>8</v>
      </c>
      <c r="E10305" s="1">
        <v>23.0</v>
      </c>
      <c r="F10305" s="1" t="s">
        <v>10303</v>
      </c>
      <c r="G10305" s="1">
        <v>0.302530734264</v>
      </c>
    </row>
    <row r="10306" ht="15.75" customHeight="1">
      <c r="A10306" s="1" t="str">
        <f t="shared" ref="A10306:A10325" si="876">"OBFC1"</f>
        <v>OBFC1</v>
      </c>
      <c r="B10306" s="1" t="s">
        <v>176</v>
      </c>
      <c r="C10306" s="1">
        <v>1.05677373E8</v>
      </c>
      <c r="D10306" s="1" t="s">
        <v>8</v>
      </c>
      <c r="E10306" s="1">
        <v>24.0</v>
      </c>
      <c r="F10306" s="1" t="s">
        <v>10304</v>
      </c>
      <c r="G10306" s="1">
        <v>0.0436683566762</v>
      </c>
    </row>
    <row r="10307" ht="15.75" customHeight="1">
      <c r="A10307" s="1" t="str">
        <f t="shared" si="876"/>
        <v>OBFC1</v>
      </c>
      <c r="B10307" s="1" t="s">
        <v>176</v>
      </c>
      <c r="C10307" s="1">
        <v>1.05677713E8</v>
      </c>
      <c r="D10307" s="1" t="s">
        <v>14</v>
      </c>
      <c r="E10307" s="1">
        <v>22.0</v>
      </c>
      <c r="F10307" s="1" t="s">
        <v>10305</v>
      </c>
      <c r="G10307" s="1">
        <v>0.765614895763</v>
      </c>
    </row>
    <row r="10308" ht="15.75" customHeight="1">
      <c r="A10308" s="1" t="str">
        <f t="shared" si="876"/>
        <v>OBFC1</v>
      </c>
      <c r="B10308" s="1" t="s">
        <v>176</v>
      </c>
      <c r="C10308" s="1">
        <v>1.0567772E8</v>
      </c>
      <c r="D10308" s="1" t="s">
        <v>14</v>
      </c>
      <c r="E10308" s="1">
        <v>23.0</v>
      </c>
      <c r="F10308" s="1" t="s">
        <v>10306</v>
      </c>
      <c r="G10308" s="1">
        <v>0.787526670724</v>
      </c>
    </row>
    <row r="10309" ht="15.75" customHeight="1">
      <c r="A10309" s="1" t="str">
        <f t="shared" si="876"/>
        <v>OBFC1</v>
      </c>
      <c r="B10309" s="1" t="s">
        <v>176</v>
      </c>
      <c r="C10309" s="1">
        <v>1.05677197E8</v>
      </c>
      <c r="D10309" s="1" t="s">
        <v>8</v>
      </c>
      <c r="E10309" s="1">
        <v>23.0</v>
      </c>
      <c r="F10309" s="1" t="s">
        <v>10307</v>
      </c>
      <c r="G10309" s="1">
        <v>0.0174362620578</v>
      </c>
    </row>
    <row r="10310" ht="15.75" customHeight="1">
      <c r="A10310" s="1" t="str">
        <f t="shared" si="876"/>
        <v>OBFC1</v>
      </c>
      <c r="B10310" s="1" t="s">
        <v>176</v>
      </c>
      <c r="C10310" s="1">
        <v>1.05677852E8</v>
      </c>
      <c r="D10310" s="1" t="s">
        <v>8</v>
      </c>
      <c r="E10310" s="1">
        <v>24.0</v>
      </c>
      <c r="F10310" s="1" t="s">
        <v>10308</v>
      </c>
      <c r="G10310" s="1">
        <v>0.625029459465</v>
      </c>
    </row>
    <row r="10311" ht="15.75" customHeight="1">
      <c r="A10311" s="1" t="str">
        <f t="shared" si="876"/>
        <v>OBFC1</v>
      </c>
      <c r="B10311" s="1" t="s">
        <v>176</v>
      </c>
      <c r="C10311" s="1">
        <v>1.05677868E8</v>
      </c>
      <c r="D10311" s="1" t="s">
        <v>8</v>
      </c>
      <c r="E10311" s="1">
        <v>24.0</v>
      </c>
      <c r="F10311" s="1" t="s">
        <v>10309</v>
      </c>
      <c r="G10311" s="1">
        <v>0.196444044469</v>
      </c>
    </row>
    <row r="10312" ht="15.75" customHeight="1">
      <c r="A10312" s="1" t="str">
        <f t="shared" si="876"/>
        <v>OBFC1</v>
      </c>
      <c r="B10312" s="1" t="s">
        <v>176</v>
      </c>
      <c r="C10312" s="1">
        <v>1.0567794E8</v>
      </c>
      <c r="D10312" s="1" t="s">
        <v>8</v>
      </c>
      <c r="E10312" s="1">
        <v>24.0</v>
      </c>
      <c r="F10312" s="1" t="s">
        <v>10310</v>
      </c>
      <c r="G10312" s="1">
        <v>0.223313464746</v>
      </c>
    </row>
    <row r="10313" ht="15.75" customHeight="1">
      <c r="A10313" s="1" t="str">
        <f t="shared" si="876"/>
        <v>OBFC1</v>
      </c>
      <c r="B10313" s="1" t="s">
        <v>176</v>
      </c>
      <c r="C10313" s="1">
        <v>1.05677291E8</v>
      </c>
      <c r="D10313" s="1" t="s">
        <v>14</v>
      </c>
      <c r="E10313" s="1">
        <v>25.0</v>
      </c>
      <c r="F10313" s="1" t="s">
        <v>10311</v>
      </c>
      <c r="G10313" s="1">
        <v>-0.0429810831218</v>
      </c>
    </row>
    <row r="10314" ht="15.75" customHeight="1">
      <c r="A10314" s="1" t="str">
        <f t="shared" si="876"/>
        <v>OBFC1</v>
      </c>
      <c r="B10314" s="1" t="s">
        <v>176</v>
      </c>
      <c r="C10314" s="1">
        <v>1.05677334E8</v>
      </c>
      <c r="D10314" s="1" t="s">
        <v>14</v>
      </c>
      <c r="E10314" s="1">
        <v>24.0</v>
      </c>
      <c r="F10314" s="1" t="s">
        <v>10312</v>
      </c>
      <c r="G10314" s="1">
        <v>0.0612601416762</v>
      </c>
    </row>
    <row r="10315" ht="15.75" customHeight="1">
      <c r="A10315" s="1" t="str">
        <f t="shared" si="876"/>
        <v>OBFC1</v>
      </c>
      <c r="B10315" s="1" t="s">
        <v>176</v>
      </c>
      <c r="C10315" s="1">
        <v>1.05677362E8</v>
      </c>
      <c r="D10315" s="1" t="s">
        <v>14</v>
      </c>
      <c r="E10315" s="1">
        <v>25.0</v>
      </c>
      <c r="F10315" s="1" t="s">
        <v>10313</v>
      </c>
      <c r="G10315" s="1">
        <v>0.0513294203495</v>
      </c>
    </row>
    <row r="10316" ht="15.75" customHeight="1">
      <c r="A10316" s="1" t="str">
        <f t="shared" si="876"/>
        <v>OBFC1</v>
      </c>
      <c r="B10316" s="1" t="s">
        <v>176</v>
      </c>
      <c r="C10316" s="1">
        <v>1.05677299E8</v>
      </c>
      <c r="D10316" s="1" t="s">
        <v>8</v>
      </c>
      <c r="E10316" s="1">
        <v>24.0</v>
      </c>
      <c r="F10316" s="1" t="s">
        <v>10314</v>
      </c>
      <c r="G10316" s="1">
        <v>0.238788498482</v>
      </c>
    </row>
    <row r="10317" ht="15.75" customHeight="1">
      <c r="A10317" s="1" t="str">
        <f t="shared" si="876"/>
        <v>OBFC1</v>
      </c>
      <c r="B10317" s="1" t="s">
        <v>176</v>
      </c>
      <c r="C10317" s="1">
        <v>1.05677211E8</v>
      </c>
      <c r="D10317" s="1" t="s">
        <v>8</v>
      </c>
      <c r="E10317" s="1">
        <v>25.0</v>
      </c>
      <c r="F10317" s="1" t="s">
        <v>10315</v>
      </c>
      <c r="G10317" s="1">
        <v>0.0341088455095</v>
      </c>
    </row>
    <row r="10318" ht="15.75" customHeight="1">
      <c r="A10318" s="1" t="str">
        <f t="shared" si="876"/>
        <v>OBFC1</v>
      </c>
      <c r="B10318" s="1" t="s">
        <v>176</v>
      </c>
      <c r="C10318" s="1">
        <v>1.05677456E8</v>
      </c>
      <c r="D10318" s="1" t="s">
        <v>14</v>
      </c>
      <c r="E10318" s="1">
        <v>24.0</v>
      </c>
      <c r="F10318" s="1" t="s">
        <v>10316</v>
      </c>
      <c r="G10318" s="1">
        <v>0.0475476519246</v>
      </c>
    </row>
    <row r="10319" ht="15.75" customHeight="1">
      <c r="A10319" s="1" t="str">
        <f t="shared" si="876"/>
        <v>OBFC1</v>
      </c>
      <c r="B10319" s="1" t="s">
        <v>176</v>
      </c>
      <c r="C10319" s="1">
        <v>1.0567739E8</v>
      </c>
      <c r="D10319" s="1" t="s">
        <v>14</v>
      </c>
      <c r="E10319" s="1">
        <v>23.0</v>
      </c>
      <c r="F10319" s="1" t="s">
        <v>10317</v>
      </c>
      <c r="G10319" s="1">
        <v>0.415206401071</v>
      </c>
    </row>
    <row r="10320" ht="15.75" customHeight="1">
      <c r="A10320" s="1" t="str">
        <f t="shared" si="876"/>
        <v>OBFC1</v>
      </c>
      <c r="B10320" s="1" t="s">
        <v>176</v>
      </c>
      <c r="C10320" s="1">
        <v>1.05677919E8</v>
      </c>
      <c r="D10320" s="1" t="s">
        <v>14</v>
      </c>
      <c r="E10320" s="1">
        <v>23.0</v>
      </c>
      <c r="F10320" s="1" t="s">
        <v>10318</v>
      </c>
      <c r="G10320" s="1">
        <v>0.887186924213</v>
      </c>
    </row>
    <row r="10321" ht="15.75" customHeight="1">
      <c r="A10321" s="1" t="str">
        <f t="shared" si="876"/>
        <v>OBFC1</v>
      </c>
      <c r="B10321" s="1" t="s">
        <v>176</v>
      </c>
      <c r="C10321" s="1">
        <v>1.05677978E8</v>
      </c>
      <c r="D10321" s="1" t="s">
        <v>14</v>
      </c>
      <c r="E10321" s="1">
        <v>24.0</v>
      </c>
      <c r="F10321" s="1" t="s">
        <v>10319</v>
      </c>
      <c r="G10321" s="1">
        <v>1.32528640506</v>
      </c>
    </row>
    <row r="10322" ht="15.75" customHeight="1">
      <c r="A10322" s="1" t="str">
        <f t="shared" si="876"/>
        <v>OBFC1</v>
      </c>
      <c r="B10322" s="1" t="s">
        <v>176</v>
      </c>
      <c r="C10322" s="1">
        <v>1.05677218E8</v>
      </c>
      <c r="D10322" s="1" t="s">
        <v>8</v>
      </c>
      <c r="E10322" s="1">
        <v>24.0</v>
      </c>
      <c r="F10322" s="1" t="s">
        <v>10320</v>
      </c>
      <c r="G10322" s="1">
        <v>0.159176087563</v>
      </c>
    </row>
    <row r="10323" ht="15.75" customHeight="1">
      <c r="A10323" s="1" t="str">
        <f t="shared" si="876"/>
        <v>OBFC1</v>
      </c>
      <c r="B10323" s="1" t="s">
        <v>176</v>
      </c>
      <c r="C10323" s="1">
        <v>1.05677716E8</v>
      </c>
      <c r="D10323" s="1" t="s">
        <v>8</v>
      </c>
      <c r="E10323" s="1">
        <v>24.0</v>
      </c>
      <c r="F10323" s="1" t="s">
        <v>10321</v>
      </c>
      <c r="G10323" s="1">
        <v>0.121886085806</v>
      </c>
    </row>
    <row r="10324" ht="15.75" customHeight="1">
      <c r="A10324" s="1" t="str">
        <f t="shared" si="876"/>
        <v>OBFC1</v>
      </c>
      <c r="B10324" s="1" t="s">
        <v>176</v>
      </c>
      <c r="C10324" s="1">
        <v>1.05677809E8</v>
      </c>
      <c r="D10324" s="1" t="s">
        <v>14</v>
      </c>
      <c r="E10324" s="1">
        <v>23.0</v>
      </c>
      <c r="F10324" s="1" t="s">
        <v>10322</v>
      </c>
      <c r="G10324" s="1">
        <v>0.109118932573</v>
      </c>
    </row>
    <row r="10325" ht="15.75" customHeight="1">
      <c r="A10325" s="1" t="str">
        <f t="shared" si="876"/>
        <v>OBFC1</v>
      </c>
      <c r="B10325" s="1" t="s">
        <v>176</v>
      </c>
      <c r="C10325" s="1">
        <v>1.05677947E8</v>
      </c>
      <c r="D10325" s="1" t="s">
        <v>14</v>
      </c>
      <c r="E10325" s="1">
        <v>24.0</v>
      </c>
      <c r="F10325" s="1" t="s">
        <v>10323</v>
      </c>
      <c r="G10325" s="1">
        <v>0.0587175826326</v>
      </c>
    </row>
    <row r="10326" ht="15.75" customHeight="1">
      <c r="A10326" s="1" t="str">
        <f t="shared" ref="A10326:A10339" si="877">"OCIAD1"</f>
        <v>OCIAD1</v>
      </c>
      <c r="B10326" s="1" t="s">
        <v>87</v>
      </c>
      <c r="C10326" s="1">
        <v>4.883329E7</v>
      </c>
      <c r="D10326" s="1" t="s">
        <v>8</v>
      </c>
      <c r="E10326" s="1">
        <v>22.0</v>
      </c>
      <c r="F10326" s="1" t="s">
        <v>10324</v>
      </c>
      <c r="G10326" s="1">
        <v>0.355762609227</v>
      </c>
    </row>
    <row r="10327" ht="15.75" customHeight="1">
      <c r="A10327" s="1" t="str">
        <f t="shared" si="877"/>
        <v>OCIAD1</v>
      </c>
      <c r="B10327" s="1" t="s">
        <v>87</v>
      </c>
      <c r="C10327" s="1">
        <v>4.8833299E7</v>
      </c>
      <c r="D10327" s="1" t="s">
        <v>8</v>
      </c>
      <c r="E10327" s="1">
        <v>23.0</v>
      </c>
      <c r="F10327" s="1" t="s">
        <v>10325</v>
      </c>
      <c r="G10327" s="1">
        <v>0.613150663423</v>
      </c>
    </row>
    <row r="10328" ht="15.75" customHeight="1">
      <c r="A10328" s="1" t="str">
        <f t="shared" si="877"/>
        <v>OCIAD1</v>
      </c>
      <c r="B10328" s="1" t="s">
        <v>87</v>
      </c>
      <c r="C10328" s="1">
        <v>4.8833311E7</v>
      </c>
      <c r="D10328" s="1" t="s">
        <v>8</v>
      </c>
      <c r="E10328" s="1">
        <v>25.0</v>
      </c>
      <c r="F10328" s="1" t="s">
        <v>10326</v>
      </c>
      <c r="G10328" s="1">
        <v>0.40193859293</v>
      </c>
    </row>
    <row r="10329" ht="15.75" customHeight="1">
      <c r="A10329" s="1" t="str">
        <f t="shared" si="877"/>
        <v>OCIAD1</v>
      </c>
      <c r="B10329" s="1" t="s">
        <v>87</v>
      </c>
      <c r="C10329" s="1">
        <v>4.8833321E7</v>
      </c>
      <c r="D10329" s="1" t="s">
        <v>8</v>
      </c>
      <c r="E10329" s="1">
        <v>24.0</v>
      </c>
      <c r="F10329" s="1" t="s">
        <v>10327</v>
      </c>
      <c r="G10329" s="1">
        <v>0.428253819636</v>
      </c>
    </row>
    <row r="10330" ht="15.75" customHeight="1">
      <c r="A10330" s="1" t="str">
        <f t="shared" si="877"/>
        <v>OCIAD1</v>
      </c>
      <c r="B10330" s="1" t="s">
        <v>87</v>
      </c>
      <c r="C10330" s="1">
        <v>4.883333E7</v>
      </c>
      <c r="D10330" s="1" t="s">
        <v>8</v>
      </c>
      <c r="E10330" s="1">
        <v>26.0</v>
      </c>
      <c r="F10330" s="1" t="s">
        <v>10328</v>
      </c>
      <c r="G10330" s="1">
        <v>0.251529581968</v>
      </c>
    </row>
    <row r="10331" ht="15.75" customHeight="1">
      <c r="A10331" s="1" t="str">
        <f t="shared" si="877"/>
        <v>OCIAD1</v>
      </c>
      <c r="B10331" s="1" t="s">
        <v>87</v>
      </c>
      <c r="C10331" s="1">
        <v>4.8833558E7</v>
      </c>
      <c r="D10331" s="1" t="s">
        <v>14</v>
      </c>
      <c r="E10331" s="1">
        <v>23.0</v>
      </c>
      <c r="F10331" s="1" t="s">
        <v>10329</v>
      </c>
      <c r="G10331" s="1">
        <v>0.628588993196</v>
      </c>
    </row>
    <row r="10332" ht="15.75" customHeight="1">
      <c r="A10332" s="1" t="str">
        <f t="shared" si="877"/>
        <v>OCIAD1</v>
      </c>
      <c r="B10332" s="1" t="s">
        <v>87</v>
      </c>
      <c r="C10332" s="1">
        <v>4.8833565E7</v>
      </c>
      <c r="D10332" s="1" t="s">
        <v>14</v>
      </c>
      <c r="E10332" s="1">
        <v>23.0</v>
      </c>
      <c r="F10332" s="1" t="s">
        <v>10330</v>
      </c>
      <c r="G10332" s="1">
        <v>0.410073346702</v>
      </c>
    </row>
    <row r="10333" ht="15.75" customHeight="1">
      <c r="A10333" s="1" t="str">
        <f t="shared" si="877"/>
        <v>OCIAD1</v>
      </c>
      <c r="B10333" s="1" t="s">
        <v>87</v>
      </c>
      <c r="C10333" s="1">
        <v>4.883309E7</v>
      </c>
      <c r="D10333" s="1" t="s">
        <v>14</v>
      </c>
      <c r="E10333" s="1">
        <v>22.0</v>
      </c>
      <c r="F10333" s="1" t="s">
        <v>10331</v>
      </c>
      <c r="G10333" s="1">
        <v>1.47771990508</v>
      </c>
    </row>
    <row r="10334" ht="15.75" customHeight="1">
      <c r="A10334" s="1" t="str">
        <f t="shared" si="877"/>
        <v>OCIAD1</v>
      </c>
      <c r="B10334" s="1" t="s">
        <v>87</v>
      </c>
      <c r="C10334" s="1">
        <v>4.8833329E7</v>
      </c>
      <c r="D10334" s="1" t="s">
        <v>14</v>
      </c>
      <c r="E10334" s="1">
        <v>25.0</v>
      </c>
      <c r="F10334" s="1" t="s">
        <v>10332</v>
      </c>
      <c r="G10334" s="1">
        <v>0.184458707612</v>
      </c>
    </row>
    <row r="10335" ht="15.75" customHeight="1">
      <c r="A10335" s="1" t="str">
        <f t="shared" si="877"/>
        <v>OCIAD1</v>
      </c>
      <c r="B10335" s="1" t="s">
        <v>87</v>
      </c>
      <c r="C10335" s="1">
        <v>4.8833378E7</v>
      </c>
      <c r="D10335" s="1" t="s">
        <v>14</v>
      </c>
      <c r="E10335" s="1">
        <v>25.0</v>
      </c>
      <c r="F10335" s="1" t="s">
        <v>10333</v>
      </c>
      <c r="G10335" s="1">
        <v>-0.0295445385448</v>
      </c>
    </row>
    <row r="10336" ht="15.75" customHeight="1">
      <c r="A10336" s="1" t="str">
        <f t="shared" si="877"/>
        <v>OCIAD1</v>
      </c>
      <c r="B10336" s="1" t="s">
        <v>87</v>
      </c>
      <c r="C10336" s="1">
        <v>4.88334E7</v>
      </c>
      <c r="D10336" s="1" t="s">
        <v>14</v>
      </c>
      <c r="E10336" s="1">
        <v>24.0</v>
      </c>
      <c r="F10336" s="1" t="s">
        <v>10334</v>
      </c>
      <c r="G10336" s="1">
        <v>0.253891421672</v>
      </c>
    </row>
    <row r="10337" ht="15.75" customHeight="1">
      <c r="A10337" s="1" t="str">
        <f t="shared" si="877"/>
        <v>OCIAD1</v>
      </c>
      <c r="B10337" s="1" t="s">
        <v>87</v>
      </c>
      <c r="C10337" s="1">
        <v>4.8833458E7</v>
      </c>
      <c r="D10337" s="1" t="s">
        <v>14</v>
      </c>
      <c r="E10337" s="1">
        <v>23.0</v>
      </c>
      <c r="F10337" s="1" t="s">
        <v>10335</v>
      </c>
      <c r="G10337" s="1">
        <v>0.0654613289819</v>
      </c>
    </row>
    <row r="10338" ht="15.75" customHeight="1">
      <c r="A10338" s="1" t="str">
        <f t="shared" si="877"/>
        <v>OCIAD1</v>
      </c>
      <c r="B10338" s="1" t="s">
        <v>87</v>
      </c>
      <c r="C10338" s="1">
        <v>4.8833366E7</v>
      </c>
      <c r="D10338" s="1" t="s">
        <v>8</v>
      </c>
      <c r="E10338" s="1">
        <v>24.0</v>
      </c>
      <c r="F10338" s="1" t="s">
        <v>10336</v>
      </c>
      <c r="G10338" s="1">
        <v>0.893691101726</v>
      </c>
    </row>
    <row r="10339" ht="15.75" customHeight="1">
      <c r="A10339" s="1" t="str">
        <f t="shared" si="877"/>
        <v>OCIAD1</v>
      </c>
      <c r="B10339" s="1" t="s">
        <v>87</v>
      </c>
      <c r="C10339" s="1">
        <v>4.8833446E7</v>
      </c>
      <c r="D10339" s="1" t="s">
        <v>14</v>
      </c>
      <c r="E10339" s="1">
        <v>23.0</v>
      </c>
      <c r="F10339" s="1" t="s">
        <v>10337</v>
      </c>
      <c r="G10339" s="1">
        <v>0.546609718156</v>
      </c>
    </row>
    <row r="10340" ht="15.75" customHeight="1">
      <c r="A10340" s="1" t="str">
        <f t="shared" ref="A10340:A10355" si="878">"OGDH"</f>
        <v>OGDH</v>
      </c>
      <c r="B10340" s="1" t="s">
        <v>715</v>
      </c>
      <c r="C10340" s="1">
        <v>4.4646179E7</v>
      </c>
      <c r="D10340" s="1" t="s">
        <v>14</v>
      </c>
      <c r="E10340" s="1">
        <v>21.0</v>
      </c>
      <c r="F10340" s="1" t="s">
        <v>10338</v>
      </c>
      <c r="G10340" s="1">
        <v>-0.0268239527395</v>
      </c>
    </row>
    <row r="10341" ht="15.75" customHeight="1">
      <c r="A10341" s="1" t="str">
        <f t="shared" si="878"/>
        <v>OGDH</v>
      </c>
      <c r="B10341" s="1" t="s">
        <v>715</v>
      </c>
      <c r="C10341" s="1">
        <v>4.4646274E7</v>
      </c>
      <c r="D10341" s="1" t="s">
        <v>8</v>
      </c>
      <c r="E10341" s="1">
        <v>23.0</v>
      </c>
      <c r="F10341" s="1" t="s">
        <v>10339</v>
      </c>
      <c r="G10341" s="1">
        <v>0.133589480839</v>
      </c>
    </row>
    <row r="10342" ht="15.75" customHeight="1">
      <c r="A10342" s="1" t="str">
        <f t="shared" si="878"/>
        <v>OGDH</v>
      </c>
      <c r="B10342" s="1" t="s">
        <v>715</v>
      </c>
      <c r="C10342" s="1">
        <v>4.4646234E7</v>
      </c>
      <c r="D10342" s="1" t="s">
        <v>14</v>
      </c>
      <c r="E10342" s="1">
        <v>23.0</v>
      </c>
      <c r="F10342" s="1" t="s">
        <v>10340</v>
      </c>
      <c r="G10342" s="1">
        <v>0.921347385018</v>
      </c>
    </row>
    <row r="10343" ht="15.75" customHeight="1">
      <c r="A10343" s="1" t="str">
        <f t="shared" si="878"/>
        <v>OGDH</v>
      </c>
      <c r="B10343" s="1" t="s">
        <v>715</v>
      </c>
      <c r="C10343" s="1">
        <v>4.4646308E7</v>
      </c>
      <c r="D10343" s="1" t="s">
        <v>14</v>
      </c>
      <c r="E10343" s="1">
        <v>24.0</v>
      </c>
      <c r="F10343" s="1" t="s">
        <v>10341</v>
      </c>
      <c r="G10343" s="1">
        <v>0.0310917351273</v>
      </c>
    </row>
    <row r="10344" ht="15.75" customHeight="1">
      <c r="A10344" s="1" t="str">
        <f t="shared" si="878"/>
        <v>OGDH</v>
      </c>
      <c r="B10344" s="1" t="s">
        <v>715</v>
      </c>
      <c r="C10344" s="1">
        <v>4.4646328E7</v>
      </c>
      <c r="D10344" s="1" t="s">
        <v>14</v>
      </c>
      <c r="E10344" s="1">
        <v>24.0</v>
      </c>
      <c r="F10344" s="1" t="s">
        <v>10342</v>
      </c>
      <c r="G10344" s="1">
        <v>0.101874264695</v>
      </c>
    </row>
    <row r="10345" ht="15.75" customHeight="1">
      <c r="A10345" s="1" t="str">
        <f t="shared" si="878"/>
        <v>OGDH</v>
      </c>
      <c r="B10345" s="1" t="s">
        <v>715</v>
      </c>
      <c r="C10345" s="1">
        <v>4.4646334E7</v>
      </c>
      <c r="D10345" s="1" t="s">
        <v>14</v>
      </c>
      <c r="E10345" s="1">
        <v>23.0</v>
      </c>
      <c r="F10345" s="1" t="s">
        <v>10343</v>
      </c>
      <c r="G10345" s="1">
        <v>0.0419926228479</v>
      </c>
    </row>
    <row r="10346" ht="15.75" customHeight="1">
      <c r="A10346" s="1" t="str">
        <f t="shared" si="878"/>
        <v>OGDH</v>
      </c>
      <c r="B10346" s="1" t="s">
        <v>715</v>
      </c>
      <c r="C10346" s="1">
        <v>4.464634E7</v>
      </c>
      <c r="D10346" s="1" t="s">
        <v>14</v>
      </c>
      <c r="E10346" s="1">
        <v>23.0</v>
      </c>
      <c r="F10346" s="1" t="s">
        <v>10344</v>
      </c>
      <c r="G10346" s="1">
        <v>0.0700232450421</v>
      </c>
    </row>
    <row r="10347" ht="15.75" customHeight="1">
      <c r="A10347" s="1" t="str">
        <f t="shared" si="878"/>
        <v>OGDH</v>
      </c>
      <c r="B10347" s="1" t="s">
        <v>715</v>
      </c>
      <c r="C10347" s="1">
        <v>4.4646421E7</v>
      </c>
      <c r="D10347" s="1" t="s">
        <v>14</v>
      </c>
      <c r="E10347" s="1">
        <v>24.0</v>
      </c>
      <c r="F10347" s="1" t="s">
        <v>10345</v>
      </c>
      <c r="G10347" s="1">
        <v>-0.0155368131391</v>
      </c>
    </row>
    <row r="10348" ht="15.75" customHeight="1">
      <c r="A10348" s="1" t="str">
        <f t="shared" si="878"/>
        <v>OGDH</v>
      </c>
      <c r="B10348" s="1" t="s">
        <v>715</v>
      </c>
      <c r="C10348" s="1">
        <v>4.4646439E7</v>
      </c>
      <c r="D10348" s="1" t="s">
        <v>14</v>
      </c>
      <c r="E10348" s="1">
        <v>24.0</v>
      </c>
      <c r="F10348" s="1" t="s">
        <v>10346</v>
      </c>
      <c r="G10348" s="1">
        <v>0.0188225244967</v>
      </c>
    </row>
    <row r="10349" ht="15.75" customHeight="1">
      <c r="A10349" s="1" t="str">
        <f t="shared" si="878"/>
        <v>OGDH</v>
      </c>
      <c r="B10349" s="1" t="s">
        <v>715</v>
      </c>
      <c r="C10349" s="1">
        <v>4.4646335E7</v>
      </c>
      <c r="D10349" s="1" t="s">
        <v>14</v>
      </c>
      <c r="E10349" s="1">
        <v>23.0</v>
      </c>
      <c r="F10349" s="1" t="s">
        <v>10347</v>
      </c>
      <c r="G10349" s="1">
        <v>0.0264868342571</v>
      </c>
    </row>
    <row r="10350" ht="15.75" customHeight="1">
      <c r="A10350" s="1" t="str">
        <f t="shared" si="878"/>
        <v>OGDH</v>
      </c>
      <c r="B10350" s="1" t="s">
        <v>715</v>
      </c>
      <c r="C10350" s="1">
        <v>4.4646234E7</v>
      </c>
      <c r="D10350" s="1" t="s">
        <v>14</v>
      </c>
      <c r="E10350" s="1">
        <v>24.0</v>
      </c>
      <c r="F10350" s="1" t="s">
        <v>10348</v>
      </c>
      <c r="G10350" s="1">
        <v>0.777148182787</v>
      </c>
    </row>
    <row r="10351" ht="15.75" customHeight="1">
      <c r="A10351" s="1" t="str">
        <f t="shared" si="878"/>
        <v>OGDH</v>
      </c>
      <c r="B10351" s="1" t="s">
        <v>715</v>
      </c>
      <c r="C10351" s="1">
        <v>4.4646205E7</v>
      </c>
      <c r="D10351" s="1" t="s">
        <v>14</v>
      </c>
      <c r="E10351" s="1">
        <v>24.0</v>
      </c>
      <c r="F10351" s="1" t="s">
        <v>10349</v>
      </c>
      <c r="G10351" s="1">
        <v>-0.00703752360287</v>
      </c>
    </row>
    <row r="10352" ht="15.75" customHeight="1">
      <c r="A10352" s="1" t="str">
        <f t="shared" si="878"/>
        <v>OGDH</v>
      </c>
      <c r="B10352" s="1" t="s">
        <v>715</v>
      </c>
      <c r="C10352" s="1">
        <v>4.4646185E7</v>
      </c>
      <c r="D10352" s="1" t="s">
        <v>14</v>
      </c>
      <c r="E10352" s="1">
        <v>22.0</v>
      </c>
      <c r="F10352" s="1" t="s">
        <v>10350</v>
      </c>
      <c r="G10352" s="1">
        <v>-0.0370266472964</v>
      </c>
    </row>
    <row r="10353" ht="15.75" customHeight="1">
      <c r="A10353" s="1" t="str">
        <f t="shared" si="878"/>
        <v>OGDH</v>
      </c>
      <c r="B10353" s="1" t="s">
        <v>715</v>
      </c>
      <c r="C10353" s="1">
        <v>4.4646256E7</v>
      </c>
      <c r="D10353" s="1" t="s">
        <v>8</v>
      </c>
      <c r="E10353" s="1">
        <v>24.0</v>
      </c>
      <c r="F10353" s="1" t="s">
        <v>10351</v>
      </c>
      <c r="G10353" s="1">
        <v>0.419255179211</v>
      </c>
    </row>
    <row r="10354" ht="15.75" customHeight="1">
      <c r="A10354" s="1" t="str">
        <f t="shared" si="878"/>
        <v>OGDH</v>
      </c>
      <c r="B10354" s="1" t="s">
        <v>715</v>
      </c>
      <c r="C10354" s="1">
        <v>4.4646202E7</v>
      </c>
      <c r="D10354" s="1" t="s">
        <v>8</v>
      </c>
      <c r="E10354" s="1">
        <v>23.0</v>
      </c>
      <c r="F10354" s="1" t="s">
        <v>10352</v>
      </c>
      <c r="G10354" s="1">
        <v>1.30150443219</v>
      </c>
    </row>
    <row r="10355" ht="15.75" customHeight="1">
      <c r="A10355" s="1" t="str">
        <f t="shared" si="878"/>
        <v>OGDH</v>
      </c>
      <c r="B10355" s="1" t="s">
        <v>715</v>
      </c>
      <c r="C10355" s="1">
        <v>4.4646144E7</v>
      </c>
      <c r="D10355" s="1" t="s">
        <v>8</v>
      </c>
      <c r="E10355" s="1">
        <v>23.0</v>
      </c>
      <c r="F10355" s="1" t="s">
        <v>10353</v>
      </c>
      <c r="G10355" s="1">
        <v>0.24152371892</v>
      </c>
    </row>
    <row r="10356" ht="15.75" customHeight="1">
      <c r="A10356" s="1" t="str">
        <f t="shared" ref="A10356:A10365" si="879">"OGFOD1"</f>
        <v>OGFOD1</v>
      </c>
      <c r="B10356" s="1" t="s">
        <v>7</v>
      </c>
      <c r="C10356" s="1">
        <v>5.6485685E7</v>
      </c>
      <c r="D10356" s="1" t="s">
        <v>14</v>
      </c>
      <c r="E10356" s="1">
        <v>22.0</v>
      </c>
      <c r="F10356" s="1" t="s">
        <v>10354</v>
      </c>
      <c r="G10356" s="1">
        <v>0.42084995752</v>
      </c>
    </row>
    <row r="10357" ht="15.75" customHeight="1">
      <c r="A10357" s="1" t="str">
        <f t="shared" si="879"/>
        <v>OGFOD1</v>
      </c>
      <c r="B10357" s="1" t="s">
        <v>7</v>
      </c>
      <c r="C10357" s="1">
        <v>5.6485517E7</v>
      </c>
      <c r="D10357" s="1" t="s">
        <v>14</v>
      </c>
      <c r="E10357" s="1">
        <v>24.0</v>
      </c>
      <c r="F10357" s="1" t="s">
        <v>10355</v>
      </c>
      <c r="G10357" s="1">
        <v>0.0804885626794</v>
      </c>
    </row>
    <row r="10358" ht="15.75" customHeight="1">
      <c r="A10358" s="1" t="str">
        <f t="shared" si="879"/>
        <v>OGFOD1</v>
      </c>
      <c r="B10358" s="1" t="s">
        <v>7</v>
      </c>
      <c r="C10358" s="1">
        <v>5.6485567E7</v>
      </c>
      <c r="D10358" s="1" t="s">
        <v>14</v>
      </c>
      <c r="E10358" s="1">
        <v>24.0</v>
      </c>
      <c r="F10358" s="1" t="s">
        <v>10356</v>
      </c>
      <c r="G10358" s="1">
        <v>-0.111504827749</v>
      </c>
    </row>
    <row r="10359" ht="15.75" customHeight="1">
      <c r="A10359" s="1" t="str">
        <f t="shared" si="879"/>
        <v>OGFOD1</v>
      </c>
      <c r="B10359" s="1" t="s">
        <v>7</v>
      </c>
      <c r="C10359" s="1">
        <v>5.6485545E7</v>
      </c>
      <c r="D10359" s="1" t="s">
        <v>14</v>
      </c>
      <c r="E10359" s="1">
        <v>23.0</v>
      </c>
      <c r="F10359" s="1" t="s">
        <v>10357</v>
      </c>
      <c r="G10359" s="1">
        <v>0.229007938299</v>
      </c>
    </row>
    <row r="10360" ht="15.75" customHeight="1">
      <c r="A10360" s="1" t="str">
        <f t="shared" si="879"/>
        <v>OGFOD1</v>
      </c>
      <c r="B10360" s="1" t="s">
        <v>7</v>
      </c>
      <c r="C10360" s="1">
        <v>5.6485475E7</v>
      </c>
      <c r="D10360" s="1" t="s">
        <v>14</v>
      </c>
      <c r="E10360" s="1">
        <v>24.0</v>
      </c>
      <c r="F10360" s="1" t="s">
        <v>10358</v>
      </c>
      <c r="G10360" s="1">
        <v>0.343121504009</v>
      </c>
    </row>
    <row r="10361" ht="15.75" customHeight="1">
      <c r="A10361" s="1" t="str">
        <f t="shared" si="879"/>
        <v>OGFOD1</v>
      </c>
      <c r="B10361" s="1" t="s">
        <v>7</v>
      </c>
      <c r="C10361" s="1">
        <v>5.6485446E7</v>
      </c>
      <c r="D10361" s="1" t="s">
        <v>14</v>
      </c>
      <c r="E10361" s="1">
        <v>21.0</v>
      </c>
      <c r="F10361" s="1" t="s">
        <v>10359</v>
      </c>
      <c r="G10361" s="1">
        <v>0.776976298323</v>
      </c>
    </row>
    <row r="10362" ht="15.75" customHeight="1">
      <c r="A10362" s="1" t="str">
        <f t="shared" si="879"/>
        <v>OGFOD1</v>
      </c>
      <c r="B10362" s="1" t="s">
        <v>7</v>
      </c>
      <c r="C10362" s="1">
        <v>5.648538E7</v>
      </c>
      <c r="D10362" s="1" t="s">
        <v>14</v>
      </c>
      <c r="E10362" s="1">
        <v>23.0</v>
      </c>
      <c r="F10362" s="1" t="s">
        <v>10360</v>
      </c>
      <c r="G10362" s="1">
        <v>0.0112050272294</v>
      </c>
    </row>
    <row r="10363" ht="15.75" customHeight="1">
      <c r="A10363" s="1" t="str">
        <f t="shared" si="879"/>
        <v>OGFOD1</v>
      </c>
      <c r="B10363" s="1" t="s">
        <v>7</v>
      </c>
      <c r="C10363" s="1">
        <v>5.6485469E7</v>
      </c>
      <c r="D10363" s="1" t="s">
        <v>8</v>
      </c>
      <c r="E10363" s="1">
        <v>24.0</v>
      </c>
      <c r="F10363" s="1" t="s">
        <v>10361</v>
      </c>
      <c r="G10363" s="1">
        <v>1.80217374416</v>
      </c>
    </row>
    <row r="10364" ht="15.75" customHeight="1">
      <c r="A10364" s="1" t="str">
        <f t="shared" si="879"/>
        <v>OGFOD1</v>
      </c>
      <c r="B10364" s="1" t="s">
        <v>7</v>
      </c>
      <c r="C10364" s="1">
        <v>5.6485617E7</v>
      </c>
      <c r="D10364" s="1" t="s">
        <v>14</v>
      </c>
      <c r="E10364" s="1">
        <v>23.0</v>
      </c>
      <c r="F10364" s="1" t="s">
        <v>10362</v>
      </c>
      <c r="G10364" s="1">
        <v>0.078846152705</v>
      </c>
    </row>
    <row r="10365" ht="15.75" customHeight="1">
      <c r="A10365" s="1" t="str">
        <f t="shared" si="879"/>
        <v>OGFOD1</v>
      </c>
      <c r="B10365" s="1" t="s">
        <v>7</v>
      </c>
      <c r="C10365" s="1">
        <v>5.6485413E7</v>
      </c>
      <c r="D10365" s="1" t="s">
        <v>8</v>
      </c>
      <c r="E10365" s="1">
        <v>23.0</v>
      </c>
      <c r="F10365" s="1" t="s">
        <v>10363</v>
      </c>
      <c r="G10365" s="1">
        <v>0.0721379299668</v>
      </c>
    </row>
    <row r="10366" ht="15.75" customHeight="1">
      <c r="A10366" s="1" t="str">
        <f t="shared" ref="A10366:A10378" si="880">"OGT"</f>
        <v>OGT</v>
      </c>
      <c r="B10366" s="1" t="s">
        <v>50</v>
      </c>
      <c r="C10366" s="1">
        <v>7.0752942E7</v>
      </c>
      <c r="D10366" s="1" t="s">
        <v>8</v>
      </c>
      <c r="E10366" s="1">
        <v>22.0</v>
      </c>
      <c r="F10366" s="1" t="s">
        <v>10364</v>
      </c>
      <c r="G10366" s="1">
        <v>1.50705140354</v>
      </c>
    </row>
    <row r="10367" ht="15.75" customHeight="1">
      <c r="A10367" s="1" t="str">
        <f t="shared" si="880"/>
        <v>OGT</v>
      </c>
      <c r="B10367" s="1" t="s">
        <v>50</v>
      </c>
      <c r="C10367" s="1">
        <v>7.0752997E7</v>
      </c>
      <c r="D10367" s="1" t="s">
        <v>14</v>
      </c>
      <c r="E10367" s="1">
        <v>24.0</v>
      </c>
      <c r="F10367" s="1" t="s">
        <v>10365</v>
      </c>
      <c r="G10367" s="1">
        <v>0.75857934219</v>
      </c>
    </row>
    <row r="10368" ht="15.75" customHeight="1">
      <c r="A10368" s="1" t="str">
        <f t="shared" si="880"/>
        <v>OGT</v>
      </c>
      <c r="B10368" s="1" t="s">
        <v>50</v>
      </c>
      <c r="C10368" s="1">
        <v>7.0753164E7</v>
      </c>
      <c r="D10368" s="1" t="s">
        <v>14</v>
      </c>
      <c r="E10368" s="1">
        <v>23.0</v>
      </c>
      <c r="F10368" s="1" t="s">
        <v>10366</v>
      </c>
      <c r="G10368" s="1">
        <v>0.498653577401</v>
      </c>
    </row>
    <row r="10369" ht="15.75" customHeight="1">
      <c r="A10369" s="1" t="str">
        <f t="shared" si="880"/>
        <v>OGT</v>
      </c>
      <c r="B10369" s="1" t="s">
        <v>50</v>
      </c>
      <c r="C10369" s="1">
        <v>7.0753196E7</v>
      </c>
      <c r="D10369" s="1" t="s">
        <v>8</v>
      </c>
      <c r="E10369" s="1">
        <v>23.0</v>
      </c>
      <c r="F10369" s="1" t="s">
        <v>10367</v>
      </c>
      <c r="G10369" s="1">
        <v>0.465508235981</v>
      </c>
    </row>
    <row r="10370" ht="15.75" customHeight="1">
      <c r="A10370" s="1" t="str">
        <f t="shared" si="880"/>
        <v>OGT</v>
      </c>
      <c r="B10370" s="1" t="s">
        <v>50</v>
      </c>
      <c r="C10370" s="1">
        <v>7.0753034E7</v>
      </c>
      <c r="D10370" s="1" t="s">
        <v>8</v>
      </c>
      <c r="E10370" s="1">
        <v>24.0</v>
      </c>
      <c r="F10370" s="1" t="s">
        <v>10368</v>
      </c>
      <c r="G10370" s="1">
        <v>0.329134049918</v>
      </c>
    </row>
    <row r="10371" ht="15.75" customHeight="1">
      <c r="A10371" s="1" t="str">
        <f t="shared" si="880"/>
        <v>OGT</v>
      </c>
      <c r="B10371" s="1" t="s">
        <v>50</v>
      </c>
      <c r="C10371" s="1">
        <v>7.0753058E7</v>
      </c>
      <c r="D10371" s="1" t="s">
        <v>8</v>
      </c>
      <c r="E10371" s="1">
        <v>24.0</v>
      </c>
      <c r="F10371" s="1" t="s">
        <v>10369</v>
      </c>
      <c r="G10371" s="1">
        <v>-0.00825073428289</v>
      </c>
    </row>
    <row r="10372" ht="15.75" customHeight="1">
      <c r="A10372" s="1" t="str">
        <f t="shared" si="880"/>
        <v>OGT</v>
      </c>
      <c r="B10372" s="1" t="s">
        <v>50</v>
      </c>
      <c r="C10372" s="1">
        <v>7.0753133E7</v>
      </c>
      <c r="D10372" s="1" t="s">
        <v>8</v>
      </c>
      <c r="E10372" s="1">
        <v>24.0</v>
      </c>
      <c r="F10372" s="1" t="s">
        <v>10370</v>
      </c>
      <c r="G10372" s="1">
        <v>0.596104874694</v>
      </c>
    </row>
    <row r="10373" ht="15.75" customHeight="1">
      <c r="A10373" s="1" t="str">
        <f t="shared" si="880"/>
        <v>OGT</v>
      </c>
      <c r="B10373" s="1" t="s">
        <v>50</v>
      </c>
      <c r="C10373" s="1">
        <v>7.0753174E7</v>
      </c>
      <c r="D10373" s="1" t="s">
        <v>8</v>
      </c>
      <c r="E10373" s="1">
        <v>24.0</v>
      </c>
      <c r="F10373" s="1" t="s">
        <v>10371</v>
      </c>
      <c r="G10373" s="1">
        <v>0.177465203311</v>
      </c>
    </row>
    <row r="10374" ht="15.75" customHeight="1">
      <c r="A10374" s="1" t="str">
        <f t="shared" si="880"/>
        <v>OGT</v>
      </c>
      <c r="B10374" s="1" t="s">
        <v>50</v>
      </c>
      <c r="C10374" s="1">
        <v>7.0753196E7</v>
      </c>
      <c r="D10374" s="1" t="s">
        <v>8</v>
      </c>
      <c r="E10374" s="1">
        <v>24.0</v>
      </c>
      <c r="F10374" s="1" t="s">
        <v>10372</v>
      </c>
      <c r="G10374" s="1">
        <v>0.329363177995</v>
      </c>
    </row>
    <row r="10375" ht="15.75" customHeight="1">
      <c r="A10375" s="1" t="str">
        <f t="shared" si="880"/>
        <v>OGT</v>
      </c>
      <c r="B10375" s="1" t="s">
        <v>50</v>
      </c>
      <c r="C10375" s="1">
        <v>7.0753173E7</v>
      </c>
      <c r="D10375" s="1" t="s">
        <v>14</v>
      </c>
      <c r="E10375" s="1">
        <v>22.0</v>
      </c>
      <c r="F10375" s="1" t="s">
        <v>10373</v>
      </c>
      <c r="G10375" s="1">
        <v>0.430694908711</v>
      </c>
    </row>
    <row r="10376" ht="15.75" customHeight="1">
      <c r="A10376" s="1" t="str">
        <f t="shared" si="880"/>
        <v>OGT</v>
      </c>
      <c r="B10376" s="1" t="s">
        <v>50</v>
      </c>
      <c r="C10376" s="1">
        <v>7.0753165E7</v>
      </c>
      <c r="D10376" s="1" t="s">
        <v>14</v>
      </c>
      <c r="E10376" s="1">
        <v>24.0</v>
      </c>
      <c r="F10376" s="1" t="s">
        <v>10374</v>
      </c>
      <c r="G10376" s="1">
        <v>0.368864888219</v>
      </c>
    </row>
    <row r="10377" ht="15.75" customHeight="1">
      <c r="A10377" s="1" t="str">
        <f t="shared" si="880"/>
        <v>OGT</v>
      </c>
      <c r="B10377" s="1" t="s">
        <v>50</v>
      </c>
      <c r="C10377" s="1">
        <v>7.0753173E7</v>
      </c>
      <c r="D10377" s="1" t="s">
        <v>14</v>
      </c>
      <c r="E10377" s="1">
        <v>23.0</v>
      </c>
      <c r="F10377" s="1" t="s">
        <v>10375</v>
      </c>
      <c r="G10377" s="1">
        <v>0.734369254269</v>
      </c>
    </row>
    <row r="10378" ht="15.75" customHeight="1">
      <c r="A10378" s="1" t="str">
        <f t="shared" si="880"/>
        <v>OGT</v>
      </c>
      <c r="B10378" s="1" t="s">
        <v>50</v>
      </c>
      <c r="C10378" s="1">
        <v>7.0753186E7</v>
      </c>
      <c r="D10378" s="1" t="s">
        <v>14</v>
      </c>
      <c r="E10378" s="1">
        <v>24.0</v>
      </c>
      <c r="F10378" s="1" t="s">
        <v>10376</v>
      </c>
      <c r="G10378" s="1">
        <v>0.526436176952</v>
      </c>
    </row>
    <row r="10379" ht="15.75" customHeight="1">
      <c r="A10379" s="1" t="str">
        <f t="shared" ref="A10379:A10388" si="881">"OMA1"</f>
        <v>OMA1</v>
      </c>
      <c r="B10379" s="1" t="s">
        <v>108</v>
      </c>
      <c r="C10379" s="1">
        <v>5.9012442E7</v>
      </c>
      <c r="D10379" s="1" t="s">
        <v>8</v>
      </c>
      <c r="E10379" s="1">
        <v>23.0</v>
      </c>
      <c r="F10379" s="1" t="s">
        <v>10377</v>
      </c>
      <c r="G10379" s="1">
        <v>0.972069456749</v>
      </c>
    </row>
    <row r="10380" ht="15.75" customHeight="1">
      <c r="A10380" s="1" t="str">
        <f t="shared" si="881"/>
        <v>OMA1</v>
      </c>
      <c r="B10380" s="1" t="s">
        <v>108</v>
      </c>
      <c r="C10380" s="1">
        <v>5.9012407E7</v>
      </c>
      <c r="D10380" s="1" t="s">
        <v>8</v>
      </c>
      <c r="E10380" s="1">
        <v>24.0</v>
      </c>
      <c r="F10380" s="1" t="s">
        <v>10378</v>
      </c>
      <c r="G10380" s="1">
        <v>0.894996171802</v>
      </c>
    </row>
    <row r="10381" ht="15.75" customHeight="1">
      <c r="A10381" s="1" t="str">
        <f t="shared" si="881"/>
        <v>OMA1</v>
      </c>
      <c r="B10381" s="1" t="s">
        <v>108</v>
      </c>
      <c r="C10381" s="1">
        <v>5.9012226E7</v>
      </c>
      <c r="D10381" s="1" t="s">
        <v>8</v>
      </c>
      <c r="E10381" s="1">
        <v>24.0</v>
      </c>
      <c r="F10381" s="1" t="s">
        <v>10379</v>
      </c>
      <c r="G10381" s="1">
        <v>-0.362168236728</v>
      </c>
    </row>
    <row r="10382" ht="15.75" customHeight="1">
      <c r="A10382" s="1" t="str">
        <f t="shared" si="881"/>
        <v>OMA1</v>
      </c>
      <c r="B10382" s="1" t="s">
        <v>108</v>
      </c>
      <c r="C10382" s="1">
        <v>5.9012481E7</v>
      </c>
      <c r="D10382" s="1" t="s">
        <v>8</v>
      </c>
      <c r="E10382" s="1">
        <v>23.0</v>
      </c>
      <c r="F10382" s="1" t="s">
        <v>10380</v>
      </c>
      <c r="G10382" s="1">
        <v>0.134268556954</v>
      </c>
    </row>
    <row r="10383" ht="15.75" customHeight="1">
      <c r="A10383" s="1" t="str">
        <f t="shared" si="881"/>
        <v>OMA1</v>
      </c>
      <c r="B10383" s="1" t="s">
        <v>108</v>
      </c>
      <c r="C10383" s="1">
        <v>5.9012182E7</v>
      </c>
      <c r="D10383" s="1" t="s">
        <v>8</v>
      </c>
      <c r="E10383" s="1">
        <v>23.0</v>
      </c>
      <c r="F10383" s="1" t="s">
        <v>10381</v>
      </c>
      <c r="G10383" s="1">
        <v>0.48622551139</v>
      </c>
    </row>
    <row r="10384" ht="15.75" customHeight="1">
      <c r="A10384" s="1" t="str">
        <f t="shared" si="881"/>
        <v>OMA1</v>
      </c>
      <c r="B10384" s="1" t="s">
        <v>108</v>
      </c>
      <c r="C10384" s="1">
        <v>5.9012422E7</v>
      </c>
      <c r="D10384" s="1" t="s">
        <v>14</v>
      </c>
      <c r="E10384" s="1">
        <v>22.0</v>
      </c>
      <c r="F10384" s="1" t="s">
        <v>10382</v>
      </c>
      <c r="G10384" s="1">
        <v>-0.029487672175</v>
      </c>
    </row>
    <row r="10385" ht="15.75" customHeight="1">
      <c r="A10385" s="1" t="str">
        <f t="shared" si="881"/>
        <v>OMA1</v>
      </c>
      <c r="B10385" s="1" t="s">
        <v>108</v>
      </c>
      <c r="C10385" s="1">
        <v>5.9012219E7</v>
      </c>
      <c r="D10385" s="1" t="s">
        <v>8</v>
      </c>
      <c r="E10385" s="1">
        <v>24.0</v>
      </c>
      <c r="F10385" s="1" t="s">
        <v>10383</v>
      </c>
      <c r="G10385" s="1">
        <v>0.291437086614</v>
      </c>
    </row>
    <row r="10386" ht="15.75" customHeight="1">
      <c r="A10386" s="1" t="str">
        <f t="shared" si="881"/>
        <v>OMA1</v>
      </c>
      <c r="B10386" s="1" t="s">
        <v>108</v>
      </c>
      <c r="C10386" s="1">
        <v>5.9012454E7</v>
      </c>
      <c r="D10386" s="1" t="s">
        <v>14</v>
      </c>
      <c r="E10386" s="1">
        <v>23.0</v>
      </c>
      <c r="F10386" s="1" t="s">
        <v>10384</v>
      </c>
      <c r="G10386" s="1">
        <v>1.13293437145</v>
      </c>
    </row>
    <row r="10387" ht="15.75" customHeight="1">
      <c r="A10387" s="1" t="str">
        <f t="shared" si="881"/>
        <v>OMA1</v>
      </c>
      <c r="B10387" s="1" t="s">
        <v>108</v>
      </c>
      <c r="C10387" s="1">
        <v>5.9012463E7</v>
      </c>
      <c r="D10387" s="1" t="s">
        <v>8</v>
      </c>
      <c r="E10387" s="1">
        <v>24.0</v>
      </c>
      <c r="F10387" s="1" t="s">
        <v>10385</v>
      </c>
      <c r="G10387" s="1">
        <v>0.470402018423</v>
      </c>
    </row>
    <row r="10388" ht="15.75" customHeight="1">
      <c r="A10388" s="1" t="str">
        <f t="shared" si="881"/>
        <v>OMA1</v>
      </c>
      <c r="B10388" s="1" t="s">
        <v>108</v>
      </c>
      <c r="C10388" s="1">
        <v>5.9012472E7</v>
      </c>
      <c r="D10388" s="1" t="s">
        <v>8</v>
      </c>
      <c r="E10388" s="1">
        <v>24.0</v>
      </c>
      <c r="F10388" s="1" t="s">
        <v>10386</v>
      </c>
      <c r="G10388" s="1">
        <v>0.675441646575</v>
      </c>
    </row>
    <row r="10389" ht="15.75" customHeight="1">
      <c r="A10389" s="1" t="str">
        <f t="shared" ref="A10389:A10398" si="882">"OPA1"</f>
        <v>OPA1</v>
      </c>
      <c r="B10389" s="1" t="s">
        <v>119</v>
      </c>
      <c r="C10389" s="1">
        <v>1.93310889E8</v>
      </c>
      <c r="D10389" s="1" t="s">
        <v>8</v>
      </c>
      <c r="E10389" s="1">
        <v>23.0</v>
      </c>
      <c r="F10389" s="1" t="s">
        <v>10387</v>
      </c>
      <c r="G10389" s="1">
        <v>-0.0330031080325</v>
      </c>
    </row>
    <row r="10390" ht="15.75" customHeight="1">
      <c r="A10390" s="1" t="str">
        <f t="shared" si="882"/>
        <v>OPA1</v>
      </c>
      <c r="B10390" s="1" t="s">
        <v>119</v>
      </c>
      <c r="C10390" s="1">
        <v>1.9331096E8</v>
      </c>
      <c r="D10390" s="1" t="s">
        <v>14</v>
      </c>
      <c r="E10390" s="1">
        <v>24.0</v>
      </c>
      <c r="F10390" s="1" t="s">
        <v>10388</v>
      </c>
      <c r="G10390" s="1">
        <v>0.45887797993</v>
      </c>
    </row>
    <row r="10391" ht="15.75" customHeight="1">
      <c r="A10391" s="1" t="str">
        <f t="shared" si="882"/>
        <v>OPA1</v>
      </c>
      <c r="B10391" s="1" t="s">
        <v>119</v>
      </c>
      <c r="C10391" s="1">
        <v>1.93310998E8</v>
      </c>
      <c r="D10391" s="1" t="s">
        <v>14</v>
      </c>
      <c r="E10391" s="1">
        <v>24.0</v>
      </c>
      <c r="F10391" s="1" t="s">
        <v>10389</v>
      </c>
      <c r="G10391" s="1">
        <v>0.267828015111</v>
      </c>
    </row>
    <row r="10392" ht="15.75" customHeight="1">
      <c r="A10392" s="1" t="str">
        <f t="shared" si="882"/>
        <v>OPA1</v>
      </c>
      <c r="B10392" s="1" t="s">
        <v>119</v>
      </c>
      <c r="C10392" s="1">
        <v>1.93311007E8</v>
      </c>
      <c r="D10392" s="1" t="s">
        <v>14</v>
      </c>
      <c r="E10392" s="1">
        <v>23.0</v>
      </c>
      <c r="F10392" s="1" t="s">
        <v>10390</v>
      </c>
      <c r="G10392" s="1">
        <v>0.699421088324</v>
      </c>
    </row>
    <row r="10393" ht="15.75" customHeight="1">
      <c r="A10393" s="1" t="str">
        <f t="shared" si="882"/>
        <v>OPA1</v>
      </c>
      <c r="B10393" s="1" t="s">
        <v>119</v>
      </c>
      <c r="C10393" s="1">
        <v>1.93311065E8</v>
      </c>
      <c r="D10393" s="1" t="s">
        <v>14</v>
      </c>
      <c r="E10393" s="1">
        <v>24.0</v>
      </c>
      <c r="F10393" s="1" t="s">
        <v>10391</v>
      </c>
      <c r="G10393" s="1">
        <v>0.0661956582804</v>
      </c>
    </row>
    <row r="10394" ht="15.75" customHeight="1">
      <c r="A10394" s="1" t="str">
        <f t="shared" si="882"/>
        <v>OPA1</v>
      </c>
      <c r="B10394" s="1" t="s">
        <v>119</v>
      </c>
      <c r="C10394" s="1">
        <v>1.93310916E8</v>
      </c>
      <c r="D10394" s="1" t="s">
        <v>8</v>
      </c>
      <c r="E10394" s="1">
        <v>24.0</v>
      </c>
      <c r="F10394" s="1" t="s">
        <v>10392</v>
      </c>
      <c r="G10394" s="1">
        <v>0.604189190824</v>
      </c>
    </row>
    <row r="10395" ht="15.75" customHeight="1">
      <c r="A10395" s="1" t="str">
        <f t="shared" si="882"/>
        <v>OPA1</v>
      </c>
      <c r="B10395" s="1" t="s">
        <v>119</v>
      </c>
      <c r="C10395" s="1">
        <v>1.93311171E8</v>
      </c>
      <c r="D10395" s="1" t="s">
        <v>14</v>
      </c>
      <c r="E10395" s="1">
        <v>24.0</v>
      </c>
      <c r="F10395" s="1" t="s">
        <v>10393</v>
      </c>
      <c r="G10395" s="1">
        <v>0.567613432251</v>
      </c>
    </row>
    <row r="10396" ht="15.75" customHeight="1">
      <c r="A10396" s="1" t="str">
        <f t="shared" si="882"/>
        <v>OPA1</v>
      </c>
      <c r="B10396" s="1" t="s">
        <v>119</v>
      </c>
      <c r="C10396" s="1">
        <v>1.93311193E8</v>
      </c>
      <c r="D10396" s="1" t="s">
        <v>14</v>
      </c>
      <c r="E10396" s="1">
        <v>23.0</v>
      </c>
      <c r="F10396" s="1" t="s">
        <v>10394</v>
      </c>
      <c r="G10396" s="1">
        <v>1.21415326732</v>
      </c>
    </row>
    <row r="10397" ht="15.75" customHeight="1">
      <c r="A10397" s="1" t="str">
        <f t="shared" si="882"/>
        <v>OPA1</v>
      </c>
      <c r="B10397" s="1" t="s">
        <v>119</v>
      </c>
      <c r="C10397" s="1">
        <v>1.93311138E8</v>
      </c>
      <c r="D10397" s="1" t="s">
        <v>14</v>
      </c>
      <c r="E10397" s="1">
        <v>23.0</v>
      </c>
      <c r="F10397" s="1" t="s">
        <v>10395</v>
      </c>
      <c r="G10397" s="1">
        <v>1.08642564435</v>
      </c>
    </row>
    <row r="10398" ht="15.75" customHeight="1">
      <c r="A10398" s="1" t="str">
        <f t="shared" si="882"/>
        <v>OPA1</v>
      </c>
      <c r="B10398" s="1" t="s">
        <v>119</v>
      </c>
      <c r="C10398" s="1">
        <v>1.93311025E8</v>
      </c>
      <c r="D10398" s="1" t="s">
        <v>14</v>
      </c>
      <c r="E10398" s="1">
        <v>22.0</v>
      </c>
      <c r="F10398" s="1" t="s">
        <v>10396</v>
      </c>
      <c r="G10398" s="1">
        <v>-0.0162401509213</v>
      </c>
    </row>
    <row r="10399" ht="15.75" customHeight="1">
      <c r="A10399" s="1" t="str">
        <f t="shared" ref="A10399:A10408" si="883">"ORAOV1"</f>
        <v>ORAOV1</v>
      </c>
      <c r="B10399" s="1" t="s">
        <v>328</v>
      </c>
      <c r="C10399" s="1">
        <v>6.9490122E7</v>
      </c>
      <c r="D10399" s="1" t="s">
        <v>14</v>
      </c>
      <c r="E10399" s="1">
        <v>24.0</v>
      </c>
      <c r="F10399" s="1" t="s">
        <v>10397</v>
      </c>
      <c r="G10399" s="1">
        <v>0.325451743889</v>
      </c>
    </row>
    <row r="10400" ht="15.75" customHeight="1">
      <c r="A10400" s="1" t="str">
        <f t="shared" si="883"/>
        <v>ORAOV1</v>
      </c>
      <c r="B10400" s="1" t="s">
        <v>328</v>
      </c>
      <c r="C10400" s="1">
        <v>6.9489895E7</v>
      </c>
      <c r="D10400" s="1" t="s">
        <v>14</v>
      </c>
      <c r="E10400" s="1">
        <v>24.0</v>
      </c>
      <c r="F10400" s="1" t="s">
        <v>10398</v>
      </c>
      <c r="G10400" s="1">
        <v>0.889445299881</v>
      </c>
    </row>
    <row r="10401" ht="15.75" customHeight="1">
      <c r="A10401" s="1" t="str">
        <f t="shared" si="883"/>
        <v>ORAOV1</v>
      </c>
      <c r="B10401" s="1" t="s">
        <v>328</v>
      </c>
      <c r="C10401" s="1">
        <v>6.9489866E7</v>
      </c>
      <c r="D10401" s="1" t="s">
        <v>14</v>
      </c>
      <c r="E10401" s="1">
        <v>23.0</v>
      </c>
      <c r="F10401" s="1" t="s">
        <v>10399</v>
      </c>
      <c r="G10401" s="1">
        <v>-0.155925446385</v>
      </c>
    </row>
    <row r="10402" ht="15.75" customHeight="1">
      <c r="A10402" s="1" t="str">
        <f t="shared" si="883"/>
        <v>ORAOV1</v>
      </c>
      <c r="B10402" s="1" t="s">
        <v>328</v>
      </c>
      <c r="C10402" s="1">
        <v>6.9489911E7</v>
      </c>
      <c r="D10402" s="1" t="s">
        <v>14</v>
      </c>
      <c r="E10402" s="1">
        <v>24.0</v>
      </c>
      <c r="F10402" s="1" t="s">
        <v>10400</v>
      </c>
      <c r="G10402" s="1">
        <v>0.725436267538</v>
      </c>
    </row>
    <row r="10403" ht="15.75" customHeight="1">
      <c r="A10403" s="1" t="str">
        <f t="shared" si="883"/>
        <v>ORAOV1</v>
      </c>
      <c r="B10403" s="1" t="s">
        <v>328</v>
      </c>
      <c r="C10403" s="1">
        <v>6.9490047E7</v>
      </c>
      <c r="D10403" s="1" t="s">
        <v>8</v>
      </c>
      <c r="E10403" s="1">
        <v>22.0</v>
      </c>
      <c r="F10403" s="1" t="s">
        <v>10401</v>
      </c>
      <c r="G10403" s="1">
        <v>1.38511843258</v>
      </c>
    </row>
    <row r="10404" ht="15.75" customHeight="1">
      <c r="A10404" s="1" t="str">
        <f t="shared" si="883"/>
        <v>ORAOV1</v>
      </c>
      <c r="B10404" s="1" t="s">
        <v>328</v>
      </c>
      <c r="C10404" s="1">
        <v>6.9489938E7</v>
      </c>
      <c r="D10404" s="1" t="s">
        <v>14</v>
      </c>
      <c r="E10404" s="1">
        <v>23.0</v>
      </c>
      <c r="F10404" s="1" t="s">
        <v>10402</v>
      </c>
      <c r="G10404" s="1">
        <v>-0.00728251252727</v>
      </c>
    </row>
    <row r="10405" ht="15.75" customHeight="1">
      <c r="A10405" s="1" t="str">
        <f t="shared" si="883"/>
        <v>ORAOV1</v>
      </c>
      <c r="B10405" s="1" t="s">
        <v>328</v>
      </c>
      <c r="C10405" s="1">
        <v>6.9489828E7</v>
      </c>
      <c r="D10405" s="1" t="s">
        <v>8</v>
      </c>
      <c r="E10405" s="1">
        <v>24.0</v>
      </c>
      <c r="F10405" s="1" t="s">
        <v>10403</v>
      </c>
      <c r="G10405" s="1">
        <v>0.0550121381204</v>
      </c>
    </row>
    <row r="10406" ht="15.75" customHeight="1">
      <c r="A10406" s="1" t="str">
        <f t="shared" si="883"/>
        <v>ORAOV1</v>
      </c>
      <c r="B10406" s="1" t="s">
        <v>328</v>
      </c>
      <c r="C10406" s="1">
        <v>6.9490163E7</v>
      </c>
      <c r="D10406" s="1" t="s">
        <v>14</v>
      </c>
      <c r="E10406" s="1">
        <v>23.0</v>
      </c>
      <c r="F10406" s="1" t="s">
        <v>10404</v>
      </c>
      <c r="G10406" s="1">
        <v>0.235653018543</v>
      </c>
    </row>
    <row r="10407" ht="15.75" customHeight="1">
      <c r="A10407" s="1" t="str">
        <f t="shared" si="883"/>
        <v>ORAOV1</v>
      </c>
      <c r="B10407" s="1" t="s">
        <v>328</v>
      </c>
      <c r="C10407" s="1">
        <v>6.9490003E7</v>
      </c>
      <c r="D10407" s="1" t="s">
        <v>8</v>
      </c>
      <c r="E10407" s="1">
        <v>22.0</v>
      </c>
      <c r="F10407" s="1" t="s">
        <v>10405</v>
      </c>
      <c r="G10407" s="1">
        <v>0.050745504662</v>
      </c>
    </row>
    <row r="10408" ht="15.75" customHeight="1">
      <c r="A10408" s="1" t="str">
        <f t="shared" si="883"/>
        <v>ORAOV1</v>
      </c>
      <c r="B10408" s="1" t="s">
        <v>328</v>
      </c>
      <c r="C10408" s="1">
        <v>6.9490128E7</v>
      </c>
      <c r="D10408" s="1" t="s">
        <v>14</v>
      </c>
      <c r="E10408" s="1">
        <v>24.0</v>
      </c>
      <c r="F10408" s="1" t="s">
        <v>10406</v>
      </c>
      <c r="G10408" s="1">
        <v>0.141716928367</v>
      </c>
    </row>
    <row r="10409" ht="15.75" customHeight="1">
      <c r="A10409" s="1" t="str">
        <f t="shared" ref="A10409:A10418" si="884">"ORC1"</f>
        <v>ORC1</v>
      </c>
      <c r="B10409" s="1" t="s">
        <v>108</v>
      </c>
      <c r="C10409" s="1">
        <v>5.2869984E7</v>
      </c>
      <c r="D10409" s="1" t="s">
        <v>8</v>
      </c>
      <c r="E10409" s="1">
        <v>23.0</v>
      </c>
      <c r="F10409" s="1" t="s">
        <v>10407</v>
      </c>
      <c r="G10409" s="1">
        <v>0.557188168802</v>
      </c>
    </row>
    <row r="10410" ht="15.75" customHeight="1">
      <c r="A10410" s="1" t="str">
        <f t="shared" si="884"/>
        <v>ORC1</v>
      </c>
      <c r="B10410" s="1" t="s">
        <v>108</v>
      </c>
      <c r="C10410" s="1">
        <v>5.286996E7</v>
      </c>
      <c r="D10410" s="1" t="s">
        <v>8</v>
      </c>
      <c r="E10410" s="1">
        <v>23.0</v>
      </c>
      <c r="F10410" s="1" t="s">
        <v>10408</v>
      </c>
      <c r="G10410" s="1">
        <v>0.215318258748</v>
      </c>
    </row>
    <row r="10411" ht="15.75" customHeight="1">
      <c r="A10411" s="1" t="str">
        <f t="shared" si="884"/>
        <v>ORC1</v>
      </c>
      <c r="B10411" s="1" t="s">
        <v>108</v>
      </c>
      <c r="C10411" s="1">
        <v>5.2869932E7</v>
      </c>
      <c r="D10411" s="1" t="s">
        <v>8</v>
      </c>
      <c r="E10411" s="1">
        <v>23.0</v>
      </c>
      <c r="F10411" s="1" t="s">
        <v>10409</v>
      </c>
      <c r="G10411" s="1">
        <v>-0.0198018879431</v>
      </c>
    </row>
    <row r="10412" ht="15.75" customHeight="1">
      <c r="A10412" s="1" t="str">
        <f t="shared" si="884"/>
        <v>ORC1</v>
      </c>
      <c r="B10412" s="1" t="s">
        <v>108</v>
      </c>
      <c r="C10412" s="1">
        <v>5.2870047E7</v>
      </c>
      <c r="D10412" s="1" t="s">
        <v>8</v>
      </c>
      <c r="E10412" s="1">
        <v>24.0</v>
      </c>
      <c r="F10412" s="1" t="s">
        <v>10410</v>
      </c>
      <c r="G10412" s="1">
        <v>0.00356927101544</v>
      </c>
    </row>
    <row r="10413" ht="15.75" customHeight="1">
      <c r="A10413" s="1" t="str">
        <f t="shared" si="884"/>
        <v>ORC1</v>
      </c>
      <c r="B10413" s="1" t="s">
        <v>108</v>
      </c>
      <c r="C10413" s="1">
        <v>5.2869897E7</v>
      </c>
      <c r="D10413" s="1" t="s">
        <v>8</v>
      </c>
      <c r="E10413" s="1">
        <v>25.0</v>
      </c>
      <c r="F10413" s="1" t="s">
        <v>10411</v>
      </c>
      <c r="G10413" s="1">
        <v>0.508021402585</v>
      </c>
    </row>
    <row r="10414" ht="15.75" customHeight="1">
      <c r="A10414" s="1" t="str">
        <f t="shared" si="884"/>
        <v>ORC1</v>
      </c>
      <c r="B10414" s="1" t="s">
        <v>108</v>
      </c>
      <c r="C10414" s="1">
        <v>5.2870039E7</v>
      </c>
      <c r="D10414" s="1" t="s">
        <v>14</v>
      </c>
      <c r="E10414" s="1">
        <v>22.0</v>
      </c>
      <c r="F10414" s="1" t="s">
        <v>10412</v>
      </c>
      <c r="G10414" s="1">
        <v>0.733968776712</v>
      </c>
    </row>
    <row r="10415" ht="15.75" customHeight="1">
      <c r="A10415" s="1" t="str">
        <f t="shared" si="884"/>
        <v>ORC1</v>
      </c>
      <c r="B10415" s="1" t="s">
        <v>108</v>
      </c>
      <c r="C10415" s="1">
        <v>5.2869923E7</v>
      </c>
      <c r="D10415" s="1" t="s">
        <v>8</v>
      </c>
      <c r="E10415" s="1">
        <v>24.0</v>
      </c>
      <c r="F10415" s="1" t="s">
        <v>10413</v>
      </c>
      <c r="G10415" s="1">
        <v>1.70884305449</v>
      </c>
    </row>
    <row r="10416" ht="15.75" customHeight="1">
      <c r="A10416" s="1" t="str">
        <f t="shared" si="884"/>
        <v>ORC1</v>
      </c>
      <c r="B10416" s="1" t="s">
        <v>108</v>
      </c>
      <c r="C10416" s="1">
        <v>5.2869887E7</v>
      </c>
      <c r="D10416" s="1" t="s">
        <v>8</v>
      </c>
      <c r="E10416" s="1">
        <v>24.0</v>
      </c>
      <c r="F10416" s="1" t="s">
        <v>10414</v>
      </c>
      <c r="G10416" s="1">
        <v>0.333979229147</v>
      </c>
    </row>
    <row r="10417" ht="15.75" customHeight="1">
      <c r="A10417" s="1" t="str">
        <f t="shared" si="884"/>
        <v>ORC1</v>
      </c>
      <c r="B10417" s="1" t="s">
        <v>108</v>
      </c>
      <c r="C10417" s="1">
        <v>5.2869849E7</v>
      </c>
      <c r="D10417" s="1" t="s">
        <v>8</v>
      </c>
      <c r="E10417" s="1">
        <v>24.0</v>
      </c>
      <c r="F10417" s="1" t="s">
        <v>10415</v>
      </c>
      <c r="G10417" s="1">
        <v>0.0144204185837</v>
      </c>
    </row>
    <row r="10418" ht="15.75" customHeight="1">
      <c r="A10418" s="1" t="str">
        <f t="shared" si="884"/>
        <v>ORC1</v>
      </c>
      <c r="B10418" s="1" t="s">
        <v>108</v>
      </c>
      <c r="C10418" s="1">
        <v>5.2869988E7</v>
      </c>
      <c r="D10418" s="1" t="s">
        <v>14</v>
      </c>
      <c r="E10418" s="1">
        <v>23.0</v>
      </c>
      <c r="F10418" s="1" t="s">
        <v>10416</v>
      </c>
      <c r="G10418" s="1">
        <v>0.0529320485975</v>
      </c>
    </row>
    <row r="10419" ht="15.75" customHeight="1">
      <c r="A10419" s="1" t="str">
        <f t="shared" ref="A10419:A10438" si="885">"ORC4"</f>
        <v>ORC4</v>
      </c>
      <c r="B10419" s="1" t="s">
        <v>256</v>
      </c>
      <c r="C10419" s="1">
        <v>1.48778169E8</v>
      </c>
      <c r="D10419" s="1" t="s">
        <v>8</v>
      </c>
      <c r="E10419" s="1">
        <v>23.0</v>
      </c>
      <c r="F10419" s="1" t="s">
        <v>10417</v>
      </c>
      <c r="G10419" s="1">
        <v>0.151341791391</v>
      </c>
    </row>
    <row r="10420" ht="15.75" customHeight="1">
      <c r="A10420" s="1" t="str">
        <f t="shared" si="885"/>
        <v>ORC4</v>
      </c>
      <c r="B10420" s="1" t="s">
        <v>256</v>
      </c>
      <c r="C10420" s="1">
        <v>1.48778254E8</v>
      </c>
      <c r="D10420" s="1" t="s">
        <v>14</v>
      </c>
      <c r="E10420" s="1">
        <v>24.0</v>
      </c>
      <c r="F10420" s="1" t="s">
        <v>10418</v>
      </c>
      <c r="G10420" s="1">
        <v>0.26836817726</v>
      </c>
    </row>
    <row r="10421" ht="15.75" customHeight="1">
      <c r="A10421" s="1" t="str">
        <f t="shared" si="885"/>
        <v>ORC4</v>
      </c>
      <c r="B10421" s="1" t="s">
        <v>256</v>
      </c>
      <c r="C10421" s="1">
        <v>1.48778924E8</v>
      </c>
      <c r="D10421" s="1" t="s">
        <v>8</v>
      </c>
      <c r="E10421" s="1">
        <v>25.0</v>
      </c>
      <c r="F10421" s="1" t="s">
        <v>10419</v>
      </c>
      <c r="G10421" s="1">
        <v>0.121303840783</v>
      </c>
    </row>
    <row r="10422" ht="15.75" customHeight="1">
      <c r="A10422" s="1" t="str">
        <f t="shared" si="885"/>
        <v>ORC4</v>
      </c>
      <c r="B10422" s="1" t="s">
        <v>256</v>
      </c>
      <c r="C10422" s="1">
        <v>1.48778918E8</v>
      </c>
      <c r="D10422" s="1" t="s">
        <v>8</v>
      </c>
      <c r="E10422" s="1">
        <v>25.0</v>
      </c>
      <c r="F10422" s="1" t="s">
        <v>10420</v>
      </c>
      <c r="G10422" s="1">
        <v>0.0480305652368</v>
      </c>
    </row>
    <row r="10423" ht="15.75" customHeight="1">
      <c r="A10423" s="1" t="str">
        <f t="shared" si="885"/>
        <v>ORC4</v>
      </c>
      <c r="B10423" s="1" t="s">
        <v>256</v>
      </c>
      <c r="C10423" s="1">
        <v>1.4877886E8</v>
      </c>
      <c r="D10423" s="1" t="s">
        <v>8</v>
      </c>
      <c r="E10423" s="1">
        <v>26.0</v>
      </c>
      <c r="F10423" s="1" t="s">
        <v>10421</v>
      </c>
      <c r="G10423" s="1">
        <v>0.0820495356507</v>
      </c>
    </row>
    <row r="10424" ht="15.75" customHeight="1">
      <c r="A10424" s="1" t="str">
        <f t="shared" si="885"/>
        <v>ORC4</v>
      </c>
      <c r="B10424" s="1" t="s">
        <v>256</v>
      </c>
      <c r="C10424" s="1">
        <v>1.48778242E8</v>
      </c>
      <c r="D10424" s="1" t="s">
        <v>8</v>
      </c>
      <c r="E10424" s="1">
        <v>23.0</v>
      </c>
      <c r="F10424" s="1" t="s">
        <v>10422</v>
      </c>
      <c r="G10424" s="1">
        <v>0.648317748815</v>
      </c>
    </row>
    <row r="10425" ht="15.75" customHeight="1">
      <c r="A10425" s="1" t="str">
        <f t="shared" si="885"/>
        <v>ORC4</v>
      </c>
      <c r="B10425" s="1" t="s">
        <v>256</v>
      </c>
      <c r="C10425" s="1">
        <v>1.48778255E8</v>
      </c>
      <c r="D10425" s="1" t="s">
        <v>8</v>
      </c>
      <c r="E10425" s="1">
        <v>23.0</v>
      </c>
      <c r="F10425" s="1" t="s">
        <v>10423</v>
      </c>
      <c r="G10425" s="1">
        <v>0.729651636593</v>
      </c>
    </row>
    <row r="10426" ht="15.75" customHeight="1">
      <c r="A10426" s="1" t="str">
        <f t="shared" si="885"/>
        <v>ORC4</v>
      </c>
      <c r="B10426" s="1" t="s">
        <v>256</v>
      </c>
      <c r="C10426" s="1">
        <v>1.48778261E8</v>
      </c>
      <c r="D10426" s="1" t="s">
        <v>8</v>
      </c>
      <c r="E10426" s="1">
        <v>24.0</v>
      </c>
      <c r="F10426" s="1" t="s">
        <v>10424</v>
      </c>
      <c r="G10426" s="1">
        <v>0.955642674808</v>
      </c>
    </row>
    <row r="10427" ht="15.75" customHeight="1">
      <c r="A10427" s="1" t="str">
        <f t="shared" si="885"/>
        <v>ORC4</v>
      </c>
      <c r="B10427" s="1" t="s">
        <v>256</v>
      </c>
      <c r="C10427" s="1">
        <v>1.48778281E8</v>
      </c>
      <c r="D10427" s="1" t="s">
        <v>8</v>
      </c>
      <c r="E10427" s="1">
        <v>22.0</v>
      </c>
      <c r="F10427" s="1" t="s">
        <v>10425</v>
      </c>
      <c r="G10427" s="1">
        <v>1.3147056886</v>
      </c>
    </row>
    <row r="10428" ht="15.75" customHeight="1">
      <c r="A10428" s="1" t="str">
        <f t="shared" si="885"/>
        <v>ORC4</v>
      </c>
      <c r="B10428" s="1" t="s">
        <v>256</v>
      </c>
      <c r="C10428" s="1">
        <v>1.48778317E8</v>
      </c>
      <c r="D10428" s="1" t="s">
        <v>8</v>
      </c>
      <c r="E10428" s="1">
        <v>24.0</v>
      </c>
      <c r="F10428" s="1" t="s">
        <v>10426</v>
      </c>
      <c r="G10428" s="1">
        <v>0.205592392796</v>
      </c>
    </row>
    <row r="10429" ht="15.75" customHeight="1">
      <c r="A10429" s="1" t="str">
        <f t="shared" si="885"/>
        <v>ORC4</v>
      </c>
      <c r="B10429" s="1" t="s">
        <v>256</v>
      </c>
      <c r="C10429" s="1">
        <v>1.48778898E8</v>
      </c>
      <c r="D10429" s="1" t="s">
        <v>8</v>
      </c>
      <c r="E10429" s="1">
        <v>23.0</v>
      </c>
      <c r="F10429" s="1" t="s">
        <v>10427</v>
      </c>
      <c r="G10429" s="1">
        <v>0.123874282932</v>
      </c>
    </row>
    <row r="10430" ht="15.75" customHeight="1">
      <c r="A10430" s="1" t="str">
        <f t="shared" si="885"/>
        <v>ORC4</v>
      </c>
      <c r="B10430" s="1" t="s">
        <v>256</v>
      </c>
      <c r="C10430" s="1">
        <v>1.48779122E8</v>
      </c>
      <c r="D10430" s="1" t="s">
        <v>8</v>
      </c>
      <c r="E10430" s="1">
        <v>25.0</v>
      </c>
      <c r="F10430" s="1" t="s">
        <v>10428</v>
      </c>
      <c r="G10430" s="1">
        <v>-0.0302901863182</v>
      </c>
    </row>
    <row r="10431" ht="15.75" customHeight="1">
      <c r="A10431" s="1" t="str">
        <f t="shared" si="885"/>
        <v>ORC4</v>
      </c>
      <c r="B10431" s="1" t="s">
        <v>256</v>
      </c>
      <c r="C10431" s="1">
        <v>1.487782E8</v>
      </c>
      <c r="D10431" s="1" t="s">
        <v>8</v>
      </c>
      <c r="E10431" s="1">
        <v>25.0</v>
      </c>
      <c r="F10431" s="1" t="s">
        <v>10429</v>
      </c>
      <c r="G10431" s="1">
        <v>0.0807551278696</v>
      </c>
    </row>
    <row r="10432" ht="15.75" customHeight="1">
      <c r="A10432" s="1" t="str">
        <f t="shared" si="885"/>
        <v>ORC4</v>
      </c>
      <c r="B10432" s="1" t="s">
        <v>256</v>
      </c>
      <c r="C10432" s="1">
        <v>1.48778998E8</v>
      </c>
      <c r="D10432" s="1" t="s">
        <v>8</v>
      </c>
      <c r="E10432" s="1">
        <v>25.0</v>
      </c>
      <c r="F10432" s="1" t="s">
        <v>10430</v>
      </c>
      <c r="G10432" s="1">
        <v>0.0426293807707</v>
      </c>
    </row>
    <row r="10433" ht="15.75" customHeight="1">
      <c r="A10433" s="1" t="str">
        <f t="shared" si="885"/>
        <v>ORC4</v>
      </c>
      <c r="B10433" s="1" t="s">
        <v>256</v>
      </c>
      <c r="C10433" s="1">
        <v>1.48779169E8</v>
      </c>
      <c r="D10433" s="1" t="s">
        <v>8</v>
      </c>
      <c r="E10433" s="1">
        <v>26.0</v>
      </c>
      <c r="F10433" s="1" t="s">
        <v>10431</v>
      </c>
      <c r="G10433" s="1">
        <v>0.397772797055</v>
      </c>
    </row>
    <row r="10434" ht="15.75" customHeight="1">
      <c r="A10434" s="1" t="str">
        <f t="shared" si="885"/>
        <v>ORC4</v>
      </c>
      <c r="B10434" s="1" t="s">
        <v>256</v>
      </c>
      <c r="C10434" s="1">
        <v>1.48778231E8</v>
      </c>
      <c r="D10434" s="1" t="s">
        <v>14</v>
      </c>
      <c r="E10434" s="1">
        <v>22.0</v>
      </c>
      <c r="F10434" s="1" t="s">
        <v>10432</v>
      </c>
      <c r="G10434" s="1">
        <v>0.295117267709</v>
      </c>
    </row>
    <row r="10435" ht="15.75" customHeight="1">
      <c r="A10435" s="1" t="str">
        <f t="shared" si="885"/>
        <v>ORC4</v>
      </c>
      <c r="B10435" s="1" t="s">
        <v>256</v>
      </c>
      <c r="C10435" s="1">
        <v>1.48778967E8</v>
      </c>
      <c r="D10435" s="1" t="s">
        <v>8</v>
      </c>
      <c r="E10435" s="1">
        <v>25.0</v>
      </c>
      <c r="F10435" s="1" t="s">
        <v>10433</v>
      </c>
      <c r="G10435" s="1">
        <v>-0.205613172962</v>
      </c>
    </row>
    <row r="10436" ht="15.75" customHeight="1">
      <c r="A10436" s="1" t="str">
        <f t="shared" si="885"/>
        <v>ORC4</v>
      </c>
      <c r="B10436" s="1" t="s">
        <v>256</v>
      </c>
      <c r="C10436" s="1">
        <v>1.48778991E8</v>
      </c>
      <c r="D10436" s="1" t="s">
        <v>8</v>
      </c>
      <c r="E10436" s="1">
        <v>25.0</v>
      </c>
      <c r="F10436" s="1" t="s">
        <v>10434</v>
      </c>
      <c r="G10436" s="1">
        <v>-0.0226662980044</v>
      </c>
    </row>
    <row r="10437" ht="15.75" customHeight="1">
      <c r="A10437" s="1" t="str">
        <f t="shared" si="885"/>
        <v>ORC4</v>
      </c>
      <c r="B10437" s="1" t="s">
        <v>256</v>
      </c>
      <c r="C10437" s="1">
        <v>1.48778218E8</v>
      </c>
      <c r="D10437" s="1" t="s">
        <v>8</v>
      </c>
      <c r="E10437" s="1">
        <v>23.0</v>
      </c>
      <c r="F10437" s="1" t="s">
        <v>10435</v>
      </c>
      <c r="G10437" s="1">
        <v>0.235642794769</v>
      </c>
    </row>
    <row r="10438" ht="15.75" customHeight="1">
      <c r="A10438" s="1" t="str">
        <f t="shared" si="885"/>
        <v>ORC4</v>
      </c>
      <c r="B10438" s="1" t="s">
        <v>256</v>
      </c>
      <c r="C10438" s="1">
        <v>1.48779096E8</v>
      </c>
      <c r="D10438" s="1" t="s">
        <v>8</v>
      </c>
      <c r="E10438" s="1">
        <v>24.0</v>
      </c>
      <c r="F10438" s="1" t="s">
        <v>10436</v>
      </c>
      <c r="G10438" s="1">
        <v>4.63763784858E-4</v>
      </c>
    </row>
    <row r="10439" ht="15.75" customHeight="1">
      <c r="A10439" s="1" t="str">
        <f t="shared" ref="A10439:A10451" si="886">"ORC5"</f>
        <v>ORC5</v>
      </c>
      <c r="B10439" s="1" t="s">
        <v>715</v>
      </c>
      <c r="C10439" s="1">
        <v>1.0384843E8</v>
      </c>
      <c r="D10439" s="1" t="s">
        <v>14</v>
      </c>
      <c r="E10439" s="1">
        <v>23.0</v>
      </c>
      <c r="F10439" s="1" t="s">
        <v>10437</v>
      </c>
      <c r="G10439" s="1">
        <v>0.780673089313</v>
      </c>
    </row>
    <row r="10440" ht="15.75" customHeight="1">
      <c r="A10440" s="1" t="str">
        <f t="shared" si="886"/>
        <v>ORC5</v>
      </c>
      <c r="B10440" s="1" t="s">
        <v>715</v>
      </c>
      <c r="C10440" s="1">
        <v>1.03848258E8</v>
      </c>
      <c r="D10440" s="1" t="s">
        <v>14</v>
      </c>
      <c r="E10440" s="1">
        <v>24.0</v>
      </c>
      <c r="F10440" s="1" t="s">
        <v>10438</v>
      </c>
      <c r="G10440" s="1">
        <v>0.113493790575</v>
      </c>
    </row>
    <row r="10441" ht="15.75" customHeight="1">
      <c r="A10441" s="1" t="str">
        <f t="shared" si="886"/>
        <v>ORC5</v>
      </c>
      <c r="B10441" s="1" t="s">
        <v>715</v>
      </c>
      <c r="C10441" s="1">
        <v>1.03848518E8</v>
      </c>
      <c r="D10441" s="1" t="s">
        <v>8</v>
      </c>
      <c r="E10441" s="1">
        <v>24.0</v>
      </c>
      <c r="F10441" s="1" t="s">
        <v>10439</v>
      </c>
      <c r="G10441" s="1">
        <v>0.072863364573</v>
      </c>
    </row>
    <row r="10442" ht="15.75" customHeight="1">
      <c r="A10442" s="1" t="str">
        <f t="shared" si="886"/>
        <v>ORC5</v>
      </c>
      <c r="B10442" s="1" t="s">
        <v>715</v>
      </c>
      <c r="C10442" s="1">
        <v>1.03848488E8</v>
      </c>
      <c r="D10442" s="1" t="s">
        <v>8</v>
      </c>
      <c r="E10442" s="1">
        <v>23.0</v>
      </c>
      <c r="F10442" s="1" t="s">
        <v>10440</v>
      </c>
      <c r="G10442" s="1">
        <v>0.00703391687989</v>
      </c>
    </row>
    <row r="10443" ht="15.75" customHeight="1">
      <c r="A10443" s="1" t="str">
        <f t="shared" si="886"/>
        <v>ORC5</v>
      </c>
      <c r="B10443" s="1" t="s">
        <v>715</v>
      </c>
      <c r="C10443" s="1">
        <v>1.0384833E8</v>
      </c>
      <c r="D10443" s="1" t="s">
        <v>8</v>
      </c>
      <c r="E10443" s="1">
        <v>24.0</v>
      </c>
      <c r="F10443" s="1" t="s">
        <v>10441</v>
      </c>
      <c r="G10443" s="1">
        <v>-0.0237075024927</v>
      </c>
    </row>
    <row r="10444" ht="15.75" customHeight="1">
      <c r="A10444" s="1" t="str">
        <f t="shared" si="886"/>
        <v>ORC5</v>
      </c>
      <c r="B10444" s="1" t="s">
        <v>715</v>
      </c>
      <c r="C10444" s="1">
        <v>1.03848442E8</v>
      </c>
      <c r="D10444" s="1" t="s">
        <v>8</v>
      </c>
      <c r="E10444" s="1">
        <v>24.0</v>
      </c>
      <c r="F10444" s="1" t="s">
        <v>10442</v>
      </c>
      <c r="G10444" s="1">
        <v>0.505401026383</v>
      </c>
    </row>
    <row r="10445" ht="15.75" customHeight="1">
      <c r="A10445" s="1" t="str">
        <f t="shared" si="886"/>
        <v>ORC5</v>
      </c>
      <c r="B10445" s="1" t="s">
        <v>715</v>
      </c>
      <c r="C10445" s="1">
        <v>1.03848415E8</v>
      </c>
      <c r="D10445" s="1" t="s">
        <v>8</v>
      </c>
      <c r="E10445" s="1">
        <v>24.0</v>
      </c>
      <c r="F10445" s="1" t="s">
        <v>10443</v>
      </c>
      <c r="G10445" s="1">
        <v>0.957128450218</v>
      </c>
    </row>
    <row r="10446" ht="15.75" customHeight="1">
      <c r="A10446" s="1" t="str">
        <f t="shared" si="886"/>
        <v>ORC5</v>
      </c>
      <c r="B10446" s="1" t="s">
        <v>715</v>
      </c>
      <c r="C10446" s="1">
        <v>1.03848397E8</v>
      </c>
      <c r="D10446" s="1" t="s">
        <v>8</v>
      </c>
      <c r="E10446" s="1">
        <v>24.0</v>
      </c>
      <c r="F10446" s="1" t="s">
        <v>10444</v>
      </c>
      <c r="G10446" s="1">
        <v>0.244683787901</v>
      </c>
    </row>
    <row r="10447" ht="15.75" customHeight="1">
      <c r="A10447" s="1" t="str">
        <f t="shared" si="886"/>
        <v>ORC5</v>
      </c>
      <c r="B10447" s="1" t="s">
        <v>715</v>
      </c>
      <c r="C10447" s="1">
        <v>1.03848284E8</v>
      </c>
      <c r="D10447" s="1" t="s">
        <v>8</v>
      </c>
      <c r="E10447" s="1">
        <v>24.0</v>
      </c>
      <c r="F10447" s="1" t="s">
        <v>10445</v>
      </c>
      <c r="G10447" s="1">
        <v>0.0104385777996</v>
      </c>
    </row>
    <row r="10448" ht="15.75" customHeight="1">
      <c r="A10448" s="1" t="str">
        <f t="shared" si="886"/>
        <v>ORC5</v>
      </c>
      <c r="B10448" s="1" t="s">
        <v>715</v>
      </c>
      <c r="C10448" s="1">
        <v>1.03848433E8</v>
      </c>
      <c r="D10448" s="1" t="s">
        <v>14</v>
      </c>
      <c r="E10448" s="1">
        <v>23.0</v>
      </c>
      <c r="F10448" s="1" t="s">
        <v>10446</v>
      </c>
      <c r="G10448" s="1">
        <v>1.26219846047</v>
      </c>
    </row>
    <row r="10449" ht="15.75" customHeight="1">
      <c r="A10449" s="1" t="str">
        <f t="shared" si="886"/>
        <v>ORC5</v>
      </c>
      <c r="B10449" s="1" t="s">
        <v>715</v>
      </c>
      <c r="C10449" s="1">
        <v>1.03848446E8</v>
      </c>
      <c r="D10449" s="1" t="s">
        <v>8</v>
      </c>
      <c r="E10449" s="1">
        <v>23.0</v>
      </c>
      <c r="F10449" s="1" t="s">
        <v>10447</v>
      </c>
      <c r="G10449" s="1">
        <v>0.184555233506</v>
      </c>
    </row>
    <row r="10450" ht="15.75" customHeight="1">
      <c r="A10450" s="1" t="str">
        <f t="shared" si="886"/>
        <v>ORC5</v>
      </c>
      <c r="B10450" s="1" t="s">
        <v>715</v>
      </c>
      <c r="C10450" s="1">
        <v>1.03848456E8</v>
      </c>
      <c r="D10450" s="1" t="s">
        <v>14</v>
      </c>
      <c r="E10450" s="1">
        <v>24.0</v>
      </c>
      <c r="F10450" s="1" t="s">
        <v>10448</v>
      </c>
      <c r="G10450" s="1">
        <v>0.117594241909</v>
      </c>
    </row>
    <row r="10451" ht="15.75" customHeight="1">
      <c r="A10451" s="1" t="str">
        <f t="shared" si="886"/>
        <v>ORC5</v>
      </c>
      <c r="B10451" s="1" t="s">
        <v>715</v>
      </c>
      <c r="C10451" s="1">
        <v>1.03848472E8</v>
      </c>
      <c r="D10451" s="1" t="s">
        <v>14</v>
      </c>
      <c r="E10451" s="1">
        <v>24.0</v>
      </c>
      <c r="F10451" s="1" t="s">
        <v>10449</v>
      </c>
      <c r="G10451" s="1">
        <v>-0.0330131663721</v>
      </c>
    </row>
    <row r="10452" ht="15.75" customHeight="1">
      <c r="A10452" s="1" t="str">
        <f t="shared" ref="A10452:A10461" si="887">"OS9"</f>
        <v>OS9</v>
      </c>
      <c r="B10452" s="1" t="s">
        <v>379</v>
      </c>
      <c r="C10452" s="1">
        <v>5.8088017E7</v>
      </c>
      <c r="D10452" s="1" t="s">
        <v>8</v>
      </c>
      <c r="E10452" s="1">
        <v>24.0</v>
      </c>
      <c r="F10452" s="1" t="s">
        <v>10450</v>
      </c>
      <c r="G10452" s="1">
        <v>0.874007156766</v>
      </c>
    </row>
    <row r="10453" ht="15.75" customHeight="1">
      <c r="A10453" s="1" t="str">
        <f t="shared" si="887"/>
        <v>OS9</v>
      </c>
      <c r="B10453" s="1" t="s">
        <v>379</v>
      </c>
      <c r="C10453" s="1">
        <v>5.8088004E7</v>
      </c>
      <c r="D10453" s="1" t="s">
        <v>8</v>
      </c>
      <c r="E10453" s="1">
        <v>24.0</v>
      </c>
      <c r="F10453" s="1" t="s">
        <v>10451</v>
      </c>
      <c r="G10453" s="1">
        <v>0.99773374898</v>
      </c>
    </row>
    <row r="10454" ht="15.75" customHeight="1">
      <c r="A10454" s="1" t="str">
        <f t="shared" si="887"/>
        <v>OS9</v>
      </c>
      <c r="B10454" s="1" t="s">
        <v>379</v>
      </c>
      <c r="C10454" s="1">
        <v>5.8087871E7</v>
      </c>
      <c r="D10454" s="1" t="s">
        <v>8</v>
      </c>
      <c r="E10454" s="1">
        <v>22.0</v>
      </c>
      <c r="F10454" s="1" t="s">
        <v>10452</v>
      </c>
      <c r="G10454" s="1">
        <v>0.642115269411</v>
      </c>
    </row>
    <row r="10455" ht="15.75" customHeight="1">
      <c r="A10455" s="1" t="str">
        <f t="shared" si="887"/>
        <v>OS9</v>
      </c>
      <c r="B10455" s="1" t="s">
        <v>379</v>
      </c>
      <c r="C10455" s="1">
        <v>5.8088023E7</v>
      </c>
      <c r="D10455" s="1" t="s">
        <v>14</v>
      </c>
      <c r="E10455" s="1">
        <v>24.0</v>
      </c>
      <c r="F10455" s="1" t="s">
        <v>10453</v>
      </c>
      <c r="G10455" s="1">
        <v>0.572148601161</v>
      </c>
    </row>
    <row r="10456" ht="15.75" customHeight="1">
      <c r="A10456" s="1" t="str">
        <f t="shared" si="887"/>
        <v>OS9</v>
      </c>
      <c r="B10456" s="1" t="s">
        <v>379</v>
      </c>
      <c r="C10456" s="1">
        <v>5.8088191E7</v>
      </c>
      <c r="D10456" s="1" t="s">
        <v>14</v>
      </c>
      <c r="E10456" s="1">
        <v>24.0</v>
      </c>
      <c r="F10456" s="1" t="s">
        <v>10454</v>
      </c>
      <c r="G10456" s="1">
        <v>0.945460872082</v>
      </c>
    </row>
    <row r="10457" ht="15.75" customHeight="1">
      <c r="A10457" s="1" t="str">
        <f t="shared" si="887"/>
        <v>OS9</v>
      </c>
      <c r="B10457" s="1" t="s">
        <v>379</v>
      </c>
      <c r="C10457" s="1">
        <v>5.8088136E7</v>
      </c>
      <c r="D10457" s="1" t="s">
        <v>14</v>
      </c>
      <c r="E10457" s="1">
        <v>24.0</v>
      </c>
      <c r="F10457" s="1" t="s">
        <v>10455</v>
      </c>
      <c r="G10457" s="1">
        <v>0.320167997606</v>
      </c>
    </row>
    <row r="10458" ht="15.75" customHeight="1">
      <c r="A10458" s="1" t="str">
        <f t="shared" si="887"/>
        <v>OS9</v>
      </c>
      <c r="B10458" s="1" t="s">
        <v>379</v>
      </c>
      <c r="C10458" s="1">
        <v>5.8088165E7</v>
      </c>
      <c r="D10458" s="1" t="s">
        <v>14</v>
      </c>
      <c r="E10458" s="1">
        <v>24.0</v>
      </c>
      <c r="F10458" s="1" t="s">
        <v>10456</v>
      </c>
      <c r="G10458" s="1">
        <v>1.0517045044</v>
      </c>
    </row>
    <row r="10459" ht="15.75" customHeight="1">
      <c r="A10459" s="1" t="str">
        <f t="shared" si="887"/>
        <v>OS9</v>
      </c>
      <c r="B10459" s="1" t="s">
        <v>379</v>
      </c>
      <c r="C10459" s="1">
        <v>5.8087992E7</v>
      </c>
      <c r="D10459" s="1" t="s">
        <v>14</v>
      </c>
      <c r="E10459" s="1">
        <v>24.0</v>
      </c>
      <c r="F10459" s="1" t="s">
        <v>10457</v>
      </c>
      <c r="G10459" s="1">
        <v>0.147651517487</v>
      </c>
    </row>
    <row r="10460" ht="15.75" customHeight="1">
      <c r="A10460" s="1" t="str">
        <f t="shared" si="887"/>
        <v>OS9</v>
      </c>
      <c r="B10460" s="1" t="s">
        <v>379</v>
      </c>
      <c r="C10460" s="1">
        <v>5.8088123E7</v>
      </c>
      <c r="D10460" s="1" t="s">
        <v>14</v>
      </c>
      <c r="E10460" s="1">
        <v>24.0</v>
      </c>
      <c r="F10460" s="1" t="s">
        <v>10458</v>
      </c>
      <c r="G10460" s="1">
        <v>0.740513659123</v>
      </c>
    </row>
    <row r="10461" ht="15.75" customHeight="1">
      <c r="A10461" s="1" t="str">
        <f t="shared" si="887"/>
        <v>OS9</v>
      </c>
      <c r="B10461" s="1" t="s">
        <v>379</v>
      </c>
      <c r="C10461" s="1">
        <v>5.8087909E7</v>
      </c>
      <c r="D10461" s="1" t="s">
        <v>14</v>
      </c>
      <c r="E10461" s="1">
        <v>23.0</v>
      </c>
      <c r="F10461" s="1" t="s">
        <v>10459</v>
      </c>
      <c r="G10461" s="1">
        <v>0.950561746618</v>
      </c>
    </row>
    <row r="10462" ht="15.75" customHeight="1">
      <c r="A10462" s="1" t="str">
        <f t="shared" ref="A10462:A10471" si="888">"OSGIN2"</f>
        <v>OSGIN2</v>
      </c>
      <c r="B10462" s="1" t="s">
        <v>779</v>
      </c>
      <c r="C10462" s="1">
        <v>9.0914952E7</v>
      </c>
      <c r="D10462" s="1" t="s">
        <v>14</v>
      </c>
      <c r="E10462" s="1">
        <v>23.0</v>
      </c>
      <c r="F10462" s="1" t="s">
        <v>10460</v>
      </c>
      <c r="G10462" s="1">
        <v>1.00756357896</v>
      </c>
    </row>
    <row r="10463" ht="15.75" customHeight="1">
      <c r="A10463" s="1" t="str">
        <f t="shared" si="888"/>
        <v>OSGIN2</v>
      </c>
      <c r="B10463" s="1" t="s">
        <v>779</v>
      </c>
      <c r="C10463" s="1">
        <v>9.0914847E7</v>
      </c>
      <c r="D10463" s="1" t="s">
        <v>14</v>
      </c>
      <c r="E10463" s="1">
        <v>23.0</v>
      </c>
      <c r="F10463" s="1" t="s">
        <v>10461</v>
      </c>
      <c r="G10463" s="1">
        <v>1.13451747403</v>
      </c>
    </row>
    <row r="10464" ht="15.75" customHeight="1">
      <c r="A10464" s="1" t="str">
        <f t="shared" si="888"/>
        <v>OSGIN2</v>
      </c>
      <c r="B10464" s="1" t="s">
        <v>779</v>
      </c>
      <c r="C10464" s="1">
        <v>9.0915025E7</v>
      </c>
      <c r="D10464" s="1" t="s">
        <v>8</v>
      </c>
      <c r="E10464" s="1">
        <v>23.0</v>
      </c>
      <c r="F10464" s="1" t="s">
        <v>10462</v>
      </c>
      <c r="G10464" s="1">
        <v>0.857918947006</v>
      </c>
    </row>
    <row r="10465" ht="15.75" customHeight="1">
      <c r="A10465" s="1" t="str">
        <f t="shared" si="888"/>
        <v>OSGIN2</v>
      </c>
      <c r="B10465" s="1" t="s">
        <v>779</v>
      </c>
      <c r="C10465" s="1">
        <v>9.0914758E7</v>
      </c>
      <c r="D10465" s="1" t="s">
        <v>8</v>
      </c>
      <c r="E10465" s="1">
        <v>24.0</v>
      </c>
      <c r="F10465" s="1" t="s">
        <v>10463</v>
      </c>
      <c r="G10465" s="1">
        <v>0.070212535213</v>
      </c>
    </row>
    <row r="10466" ht="15.75" customHeight="1">
      <c r="A10466" s="1" t="str">
        <f t="shared" si="888"/>
        <v>OSGIN2</v>
      </c>
      <c r="B10466" s="1" t="s">
        <v>779</v>
      </c>
      <c r="C10466" s="1">
        <v>9.0914857E7</v>
      </c>
      <c r="D10466" s="1" t="s">
        <v>14</v>
      </c>
      <c r="E10466" s="1">
        <v>22.0</v>
      </c>
      <c r="F10466" s="1" t="s">
        <v>10464</v>
      </c>
      <c r="G10466" s="1">
        <v>0.582218160002</v>
      </c>
    </row>
    <row r="10467" ht="15.75" customHeight="1">
      <c r="A10467" s="1" t="str">
        <f t="shared" si="888"/>
        <v>OSGIN2</v>
      </c>
      <c r="B10467" s="1" t="s">
        <v>779</v>
      </c>
      <c r="C10467" s="1">
        <v>9.0914882E7</v>
      </c>
      <c r="D10467" s="1" t="s">
        <v>14</v>
      </c>
      <c r="E10467" s="1">
        <v>24.0</v>
      </c>
      <c r="F10467" s="1" t="s">
        <v>10465</v>
      </c>
      <c r="G10467" s="1">
        <v>0.560321346714</v>
      </c>
    </row>
    <row r="10468" ht="15.75" customHeight="1">
      <c r="A10468" s="1" t="str">
        <f t="shared" si="888"/>
        <v>OSGIN2</v>
      </c>
      <c r="B10468" s="1" t="s">
        <v>779</v>
      </c>
      <c r="C10468" s="1">
        <v>9.0914888E7</v>
      </c>
      <c r="D10468" s="1" t="s">
        <v>14</v>
      </c>
      <c r="E10468" s="1">
        <v>24.0</v>
      </c>
      <c r="F10468" s="1" t="s">
        <v>10466</v>
      </c>
      <c r="G10468" s="1">
        <v>0.441227708629</v>
      </c>
    </row>
    <row r="10469" ht="15.75" customHeight="1">
      <c r="A10469" s="1" t="str">
        <f t="shared" si="888"/>
        <v>OSGIN2</v>
      </c>
      <c r="B10469" s="1" t="s">
        <v>779</v>
      </c>
      <c r="C10469" s="1">
        <v>9.0914965E7</v>
      </c>
      <c r="D10469" s="1" t="s">
        <v>14</v>
      </c>
      <c r="E10469" s="1">
        <v>24.0</v>
      </c>
      <c r="F10469" s="1" t="s">
        <v>10467</v>
      </c>
      <c r="G10469" s="1">
        <v>0.214818639195</v>
      </c>
    </row>
    <row r="10470" ht="15.75" customHeight="1">
      <c r="A10470" s="1" t="str">
        <f t="shared" si="888"/>
        <v>OSGIN2</v>
      </c>
      <c r="B10470" s="1" t="s">
        <v>779</v>
      </c>
      <c r="C10470" s="1">
        <v>9.0915004E7</v>
      </c>
      <c r="D10470" s="1" t="s">
        <v>8</v>
      </c>
      <c r="E10470" s="1">
        <v>21.0</v>
      </c>
      <c r="F10470" s="1" t="s">
        <v>10468</v>
      </c>
      <c r="G10470" s="1">
        <v>0.210143690824</v>
      </c>
    </row>
    <row r="10471" ht="15.75" customHeight="1">
      <c r="A10471" s="1" t="str">
        <f t="shared" si="888"/>
        <v>OSGIN2</v>
      </c>
      <c r="B10471" s="1" t="s">
        <v>779</v>
      </c>
      <c r="C10471" s="1">
        <v>9.0914768E7</v>
      </c>
      <c r="D10471" s="1" t="s">
        <v>8</v>
      </c>
      <c r="E10471" s="1">
        <v>23.0</v>
      </c>
      <c r="F10471" s="1" t="s">
        <v>10469</v>
      </c>
      <c r="G10471" s="1">
        <v>0.792876950489</v>
      </c>
    </row>
    <row r="10472" ht="15.75" customHeight="1">
      <c r="A10472" s="1" t="str">
        <f t="shared" ref="A10472:A10480" si="889">"OXA1L"</f>
        <v>OXA1L</v>
      </c>
      <c r="B10472" s="1" t="s">
        <v>135</v>
      </c>
      <c r="C10472" s="1">
        <v>2.3235988E7</v>
      </c>
      <c r="D10472" s="1" t="s">
        <v>14</v>
      </c>
      <c r="E10472" s="1">
        <v>24.0</v>
      </c>
      <c r="F10472" s="1" t="s">
        <v>10470</v>
      </c>
      <c r="G10472" s="1">
        <v>0.0322913271557</v>
      </c>
    </row>
    <row r="10473" ht="15.75" customHeight="1">
      <c r="A10473" s="1" t="str">
        <f t="shared" si="889"/>
        <v>OXA1L</v>
      </c>
      <c r="B10473" s="1" t="s">
        <v>135</v>
      </c>
      <c r="C10473" s="1">
        <v>2.3235972E7</v>
      </c>
      <c r="D10473" s="1" t="s">
        <v>14</v>
      </c>
      <c r="E10473" s="1">
        <v>23.0</v>
      </c>
      <c r="F10473" s="1" t="s">
        <v>10471</v>
      </c>
      <c r="G10473" s="1">
        <v>0.540110537228</v>
      </c>
    </row>
    <row r="10474" ht="15.75" customHeight="1">
      <c r="A10474" s="1" t="str">
        <f t="shared" si="889"/>
        <v>OXA1L</v>
      </c>
      <c r="B10474" s="1" t="s">
        <v>135</v>
      </c>
      <c r="C10474" s="1">
        <v>2.3235965E7</v>
      </c>
      <c r="D10474" s="1" t="s">
        <v>14</v>
      </c>
      <c r="E10474" s="1">
        <v>24.0</v>
      </c>
      <c r="F10474" s="1" t="s">
        <v>10472</v>
      </c>
      <c r="G10474" s="1">
        <v>0.711617607912</v>
      </c>
    </row>
    <row r="10475" ht="15.75" customHeight="1">
      <c r="A10475" s="1" t="str">
        <f t="shared" si="889"/>
        <v>OXA1L</v>
      </c>
      <c r="B10475" s="1" t="s">
        <v>135</v>
      </c>
      <c r="C10475" s="1">
        <v>2.3236076E7</v>
      </c>
      <c r="D10475" s="1" t="s">
        <v>8</v>
      </c>
      <c r="E10475" s="1">
        <v>24.0</v>
      </c>
      <c r="F10475" s="1" t="s">
        <v>10473</v>
      </c>
      <c r="G10475" s="1">
        <v>0.511309900305</v>
      </c>
    </row>
    <row r="10476" ht="15.75" customHeight="1">
      <c r="A10476" s="1" t="str">
        <f t="shared" si="889"/>
        <v>OXA1L</v>
      </c>
      <c r="B10476" s="1" t="s">
        <v>135</v>
      </c>
      <c r="C10476" s="1">
        <v>2.3236068E7</v>
      </c>
      <c r="D10476" s="1" t="s">
        <v>8</v>
      </c>
      <c r="E10476" s="1">
        <v>24.0</v>
      </c>
      <c r="F10476" s="1" t="s">
        <v>10474</v>
      </c>
      <c r="G10476" s="1">
        <v>0.0136163377897</v>
      </c>
    </row>
    <row r="10477" ht="15.75" customHeight="1">
      <c r="A10477" s="1" t="str">
        <f t="shared" si="889"/>
        <v>OXA1L</v>
      </c>
      <c r="B10477" s="1" t="s">
        <v>135</v>
      </c>
      <c r="C10477" s="1">
        <v>2.3236009E7</v>
      </c>
      <c r="D10477" s="1" t="s">
        <v>8</v>
      </c>
      <c r="E10477" s="1">
        <v>23.0</v>
      </c>
      <c r="F10477" s="1" t="s">
        <v>10475</v>
      </c>
      <c r="G10477" s="1">
        <v>0.0432304836281</v>
      </c>
    </row>
    <row r="10478" ht="15.75" customHeight="1">
      <c r="A10478" s="1" t="str">
        <f t="shared" si="889"/>
        <v>OXA1L</v>
      </c>
      <c r="B10478" s="1" t="s">
        <v>135</v>
      </c>
      <c r="C10478" s="1">
        <v>2.3236112E7</v>
      </c>
      <c r="D10478" s="1" t="s">
        <v>14</v>
      </c>
      <c r="E10478" s="1">
        <v>24.0</v>
      </c>
      <c r="F10478" s="1" t="s">
        <v>10476</v>
      </c>
      <c r="G10478" s="1">
        <v>0.281295592971</v>
      </c>
    </row>
    <row r="10479" ht="15.75" customHeight="1">
      <c r="A10479" s="1" t="str">
        <f t="shared" si="889"/>
        <v>OXA1L</v>
      </c>
      <c r="B10479" s="1" t="s">
        <v>135</v>
      </c>
      <c r="C10479" s="1">
        <v>2.3236169E7</v>
      </c>
      <c r="D10479" s="1" t="s">
        <v>14</v>
      </c>
      <c r="E10479" s="1">
        <v>22.0</v>
      </c>
      <c r="F10479" s="1" t="s">
        <v>10477</v>
      </c>
      <c r="G10479" s="1">
        <v>0.650027372727</v>
      </c>
    </row>
    <row r="10480" ht="15.75" customHeight="1">
      <c r="A10480" s="1" t="str">
        <f t="shared" si="889"/>
        <v>OXA1L</v>
      </c>
      <c r="B10480" s="1" t="s">
        <v>135</v>
      </c>
      <c r="C10480" s="1">
        <v>2.3236129E7</v>
      </c>
      <c r="D10480" s="1" t="s">
        <v>8</v>
      </c>
      <c r="E10480" s="1">
        <v>24.0</v>
      </c>
      <c r="F10480" s="1" t="s">
        <v>10478</v>
      </c>
      <c r="G10480" s="1">
        <v>1.63835501936</v>
      </c>
    </row>
    <row r="10481" ht="15.75" customHeight="1">
      <c r="A10481" s="1" t="str">
        <f t="shared" ref="A10481:A10490" si="890">"PA2G4"</f>
        <v>PA2G4</v>
      </c>
      <c r="B10481" s="1" t="s">
        <v>379</v>
      </c>
      <c r="C10481" s="1">
        <v>5.6498312E7</v>
      </c>
      <c r="D10481" s="1" t="s">
        <v>14</v>
      </c>
      <c r="E10481" s="1">
        <v>24.0</v>
      </c>
      <c r="F10481" s="1" t="s">
        <v>10479</v>
      </c>
      <c r="G10481" s="1">
        <v>1.32040045799</v>
      </c>
    </row>
    <row r="10482" ht="15.75" customHeight="1">
      <c r="A10482" s="1" t="str">
        <f t="shared" si="890"/>
        <v>PA2G4</v>
      </c>
      <c r="B10482" s="1" t="s">
        <v>379</v>
      </c>
      <c r="C10482" s="1">
        <v>5.6498277E7</v>
      </c>
      <c r="D10482" s="1" t="s">
        <v>14</v>
      </c>
      <c r="E10482" s="1">
        <v>23.0</v>
      </c>
      <c r="F10482" s="1" t="s">
        <v>10480</v>
      </c>
      <c r="G10482" s="1">
        <v>0.0768746750899</v>
      </c>
    </row>
    <row r="10483" ht="15.75" customHeight="1">
      <c r="A10483" s="1" t="str">
        <f t="shared" si="890"/>
        <v>PA2G4</v>
      </c>
      <c r="B10483" s="1" t="s">
        <v>379</v>
      </c>
      <c r="C10483" s="1">
        <v>5.6498256E7</v>
      </c>
      <c r="D10483" s="1" t="s">
        <v>14</v>
      </c>
      <c r="E10483" s="1">
        <v>23.0</v>
      </c>
      <c r="F10483" s="1" t="s">
        <v>10481</v>
      </c>
      <c r="G10483" s="1">
        <v>0.530305666277</v>
      </c>
    </row>
    <row r="10484" ht="15.75" customHeight="1">
      <c r="A10484" s="1" t="str">
        <f t="shared" si="890"/>
        <v>PA2G4</v>
      </c>
      <c r="B10484" s="1" t="s">
        <v>379</v>
      </c>
      <c r="C10484" s="1">
        <v>5.6498345E7</v>
      </c>
      <c r="D10484" s="1" t="s">
        <v>8</v>
      </c>
      <c r="E10484" s="1">
        <v>24.0</v>
      </c>
      <c r="F10484" s="1" t="s">
        <v>10482</v>
      </c>
      <c r="G10484" s="1">
        <v>0.617537256182</v>
      </c>
    </row>
    <row r="10485" ht="15.75" customHeight="1">
      <c r="A10485" s="1" t="str">
        <f t="shared" si="890"/>
        <v>PA2G4</v>
      </c>
      <c r="B10485" s="1" t="s">
        <v>379</v>
      </c>
      <c r="C10485" s="1">
        <v>5.6498305E7</v>
      </c>
      <c r="D10485" s="1" t="s">
        <v>8</v>
      </c>
      <c r="E10485" s="1">
        <v>23.0</v>
      </c>
      <c r="F10485" s="1" t="s">
        <v>10483</v>
      </c>
      <c r="G10485" s="1">
        <v>1.03138637675</v>
      </c>
    </row>
    <row r="10486" ht="15.75" customHeight="1">
      <c r="A10486" s="1" t="str">
        <f t="shared" si="890"/>
        <v>PA2G4</v>
      </c>
      <c r="B10486" s="1" t="s">
        <v>379</v>
      </c>
      <c r="C10486" s="1">
        <v>5.6498184E7</v>
      </c>
      <c r="D10486" s="1" t="s">
        <v>8</v>
      </c>
      <c r="E10486" s="1">
        <v>24.0</v>
      </c>
      <c r="F10486" s="1" t="s">
        <v>10484</v>
      </c>
      <c r="G10486" s="1">
        <v>0.355149373877</v>
      </c>
    </row>
    <row r="10487" ht="15.75" customHeight="1">
      <c r="A10487" s="1" t="str">
        <f t="shared" si="890"/>
        <v>PA2G4</v>
      </c>
      <c r="B10487" s="1" t="s">
        <v>379</v>
      </c>
      <c r="C10487" s="1">
        <v>5.6498176E7</v>
      </c>
      <c r="D10487" s="1" t="s">
        <v>8</v>
      </c>
      <c r="E10487" s="1">
        <v>23.0</v>
      </c>
      <c r="F10487" s="1" t="s">
        <v>10485</v>
      </c>
      <c r="G10487" s="1">
        <v>0.64821316526</v>
      </c>
    </row>
    <row r="10488" ht="15.75" customHeight="1">
      <c r="A10488" s="1" t="str">
        <f t="shared" si="890"/>
        <v>PA2G4</v>
      </c>
      <c r="B10488" s="1" t="s">
        <v>379</v>
      </c>
      <c r="C10488" s="1">
        <v>5.6498171E7</v>
      </c>
      <c r="D10488" s="1" t="s">
        <v>8</v>
      </c>
      <c r="E10488" s="1">
        <v>24.0</v>
      </c>
      <c r="F10488" s="1" t="s">
        <v>10486</v>
      </c>
      <c r="G10488" s="1">
        <v>0.168662063306</v>
      </c>
    </row>
    <row r="10489" ht="15.75" customHeight="1">
      <c r="A10489" s="1" t="str">
        <f t="shared" si="890"/>
        <v>PA2G4</v>
      </c>
      <c r="B10489" s="1" t="s">
        <v>379</v>
      </c>
      <c r="C10489" s="1">
        <v>5.6498127E7</v>
      </c>
      <c r="D10489" s="1" t="s">
        <v>8</v>
      </c>
      <c r="E10489" s="1">
        <v>23.0</v>
      </c>
      <c r="F10489" s="1" t="s">
        <v>10487</v>
      </c>
      <c r="G10489" s="1">
        <v>0.48808763527</v>
      </c>
    </row>
    <row r="10490" ht="15.75" customHeight="1">
      <c r="A10490" s="1" t="str">
        <f t="shared" si="890"/>
        <v>PA2G4</v>
      </c>
      <c r="B10490" s="1" t="s">
        <v>379</v>
      </c>
      <c r="C10490" s="1">
        <v>5.6498148E7</v>
      </c>
      <c r="D10490" s="1" t="s">
        <v>8</v>
      </c>
      <c r="E10490" s="1">
        <v>24.0</v>
      </c>
      <c r="F10490" s="1" t="s">
        <v>10488</v>
      </c>
      <c r="G10490" s="1">
        <v>0.615147428606</v>
      </c>
    </row>
    <row r="10491" ht="15.75" customHeight="1">
      <c r="A10491" s="1" t="str">
        <f t="shared" ref="A10491:A10504" si="891">"PABPN1"</f>
        <v>PABPN1</v>
      </c>
      <c r="B10491" s="1" t="s">
        <v>135</v>
      </c>
      <c r="C10491" s="1">
        <v>2.3790661E7</v>
      </c>
      <c r="D10491" s="1" t="s">
        <v>8</v>
      </c>
      <c r="E10491" s="1">
        <v>22.0</v>
      </c>
      <c r="F10491" s="1" t="s">
        <v>10489</v>
      </c>
      <c r="G10491" s="1">
        <v>0.0227059767519</v>
      </c>
    </row>
    <row r="10492" ht="15.75" customHeight="1">
      <c r="A10492" s="1" t="str">
        <f t="shared" si="891"/>
        <v>PABPN1</v>
      </c>
      <c r="B10492" s="1" t="s">
        <v>135</v>
      </c>
      <c r="C10492" s="1">
        <v>2.3790659E7</v>
      </c>
      <c r="D10492" s="1" t="s">
        <v>14</v>
      </c>
      <c r="E10492" s="1">
        <v>23.0</v>
      </c>
      <c r="F10492" s="1" t="s">
        <v>10490</v>
      </c>
      <c r="G10492" s="1">
        <v>-0.0109940866465</v>
      </c>
    </row>
    <row r="10493" ht="15.75" customHeight="1">
      <c r="A10493" s="1" t="str">
        <f t="shared" si="891"/>
        <v>PABPN1</v>
      </c>
      <c r="B10493" s="1" t="s">
        <v>135</v>
      </c>
      <c r="C10493" s="1">
        <v>2.3790652E7</v>
      </c>
      <c r="D10493" s="1" t="s">
        <v>14</v>
      </c>
      <c r="E10493" s="1">
        <v>22.0</v>
      </c>
      <c r="F10493" s="1" t="s">
        <v>10491</v>
      </c>
      <c r="G10493" s="1">
        <v>0.0365402645447</v>
      </c>
    </row>
    <row r="10494" ht="15.75" customHeight="1">
      <c r="A10494" s="1" t="str">
        <f t="shared" si="891"/>
        <v>PABPN1</v>
      </c>
      <c r="B10494" s="1" t="s">
        <v>135</v>
      </c>
      <c r="C10494" s="1">
        <v>2.3790737E7</v>
      </c>
      <c r="D10494" s="1" t="s">
        <v>14</v>
      </c>
      <c r="E10494" s="1">
        <v>24.0</v>
      </c>
      <c r="F10494" s="1" t="s">
        <v>10492</v>
      </c>
      <c r="G10494" s="1">
        <v>0.442485974522</v>
      </c>
    </row>
    <row r="10495" ht="15.75" customHeight="1">
      <c r="A10495" s="1" t="str">
        <f t="shared" si="891"/>
        <v>PABPN1</v>
      </c>
      <c r="B10495" s="1" t="s">
        <v>135</v>
      </c>
      <c r="C10495" s="1">
        <v>2.3790724E7</v>
      </c>
      <c r="D10495" s="1" t="s">
        <v>14</v>
      </c>
      <c r="E10495" s="1">
        <v>26.0</v>
      </c>
      <c r="F10495" s="1" t="s">
        <v>10493</v>
      </c>
      <c r="G10495" s="1">
        <v>0.931243155899</v>
      </c>
    </row>
    <row r="10496" ht="15.75" customHeight="1">
      <c r="A10496" s="1" t="str">
        <f t="shared" si="891"/>
        <v>PABPN1</v>
      </c>
      <c r="B10496" s="1" t="s">
        <v>135</v>
      </c>
      <c r="C10496" s="1">
        <v>2.3790675E7</v>
      </c>
      <c r="D10496" s="1" t="s">
        <v>14</v>
      </c>
      <c r="E10496" s="1">
        <v>24.0</v>
      </c>
      <c r="F10496" s="1" t="s">
        <v>10494</v>
      </c>
      <c r="G10496" s="1">
        <v>1.62627086958</v>
      </c>
    </row>
    <row r="10497" ht="15.75" customHeight="1">
      <c r="A10497" s="1" t="str">
        <f t="shared" si="891"/>
        <v>PABPN1</v>
      </c>
      <c r="B10497" s="1" t="s">
        <v>135</v>
      </c>
      <c r="C10497" s="1">
        <v>2.379066E7</v>
      </c>
      <c r="D10497" s="1" t="s">
        <v>14</v>
      </c>
      <c r="E10497" s="1">
        <v>24.0</v>
      </c>
      <c r="F10497" s="1" t="s">
        <v>10495</v>
      </c>
      <c r="G10497" s="1">
        <v>0.055015702644</v>
      </c>
    </row>
    <row r="10498" ht="15.75" customHeight="1">
      <c r="A10498" s="1" t="str">
        <f t="shared" si="891"/>
        <v>PABPN1</v>
      </c>
      <c r="B10498" s="1" t="s">
        <v>135</v>
      </c>
      <c r="C10498" s="1">
        <v>2.3790652E7</v>
      </c>
      <c r="D10498" s="1" t="s">
        <v>14</v>
      </c>
      <c r="E10498" s="1">
        <v>28.0</v>
      </c>
      <c r="F10498" s="1" t="s">
        <v>10496</v>
      </c>
      <c r="G10498" s="1">
        <v>0.0364245797221</v>
      </c>
    </row>
    <row r="10499" ht="15.75" customHeight="1">
      <c r="A10499" s="1" t="str">
        <f t="shared" si="891"/>
        <v>PABPN1</v>
      </c>
      <c r="B10499" s="1" t="s">
        <v>135</v>
      </c>
      <c r="C10499" s="1">
        <v>2.3790738E7</v>
      </c>
      <c r="D10499" s="1" t="s">
        <v>8</v>
      </c>
      <c r="E10499" s="1">
        <v>26.0</v>
      </c>
      <c r="F10499" s="1" t="s">
        <v>10497</v>
      </c>
      <c r="G10499" s="1">
        <v>0.0503595726101</v>
      </c>
    </row>
    <row r="10500" ht="15.75" customHeight="1">
      <c r="A10500" s="1" t="str">
        <f t="shared" si="891"/>
        <v>PABPN1</v>
      </c>
      <c r="B10500" s="1" t="s">
        <v>135</v>
      </c>
      <c r="C10500" s="1">
        <v>2.3790642E7</v>
      </c>
      <c r="D10500" s="1" t="s">
        <v>8</v>
      </c>
      <c r="E10500" s="1">
        <v>27.0</v>
      </c>
      <c r="F10500" s="1" t="s">
        <v>10498</v>
      </c>
      <c r="G10500" s="1">
        <v>-0.0442710381241</v>
      </c>
    </row>
    <row r="10501" ht="15.75" customHeight="1">
      <c r="A10501" s="1" t="str">
        <f t="shared" si="891"/>
        <v>PABPN1</v>
      </c>
      <c r="B10501" s="1" t="s">
        <v>135</v>
      </c>
      <c r="C10501" s="1">
        <v>2.3790618E7</v>
      </c>
      <c r="D10501" s="1" t="s">
        <v>8</v>
      </c>
      <c r="E10501" s="1">
        <v>25.0</v>
      </c>
      <c r="F10501" s="1" t="s">
        <v>10499</v>
      </c>
      <c r="G10501" s="1">
        <v>-0.0160443892066</v>
      </c>
    </row>
    <row r="10502" ht="15.75" customHeight="1">
      <c r="A10502" s="1" t="str">
        <f t="shared" si="891"/>
        <v>PABPN1</v>
      </c>
      <c r="B10502" s="1" t="s">
        <v>135</v>
      </c>
      <c r="C10502" s="1">
        <v>2.3790653E7</v>
      </c>
      <c r="D10502" s="1" t="s">
        <v>14</v>
      </c>
      <c r="E10502" s="1">
        <v>23.0</v>
      </c>
      <c r="F10502" s="1" t="s">
        <v>10500</v>
      </c>
      <c r="G10502" s="1">
        <v>0.407087007343</v>
      </c>
    </row>
    <row r="10503" ht="15.75" customHeight="1">
      <c r="A10503" s="1" t="str">
        <f t="shared" si="891"/>
        <v>PABPN1</v>
      </c>
      <c r="B10503" s="1" t="s">
        <v>135</v>
      </c>
      <c r="C10503" s="1">
        <v>2.3790721E7</v>
      </c>
      <c r="D10503" s="1" t="s">
        <v>14</v>
      </c>
      <c r="E10503" s="1">
        <v>26.0</v>
      </c>
      <c r="F10503" s="1" t="s">
        <v>10501</v>
      </c>
      <c r="G10503" s="1">
        <v>0.0473894880413</v>
      </c>
    </row>
    <row r="10504" ht="15.75" customHeight="1">
      <c r="A10504" s="1" t="str">
        <f t="shared" si="891"/>
        <v>PABPN1</v>
      </c>
      <c r="B10504" s="1" t="s">
        <v>135</v>
      </c>
      <c r="C10504" s="1">
        <v>2.3790728E7</v>
      </c>
      <c r="D10504" s="1" t="s">
        <v>14</v>
      </c>
      <c r="E10504" s="1">
        <v>27.0</v>
      </c>
      <c r="F10504" s="1" t="s">
        <v>10502</v>
      </c>
      <c r="G10504" s="1">
        <v>0.031164263961</v>
      </c>
    </row>
    <row r="10505" ht="15.75" customHeight="1">
      <c r="A10505" s="1" t="str">
        <f t="shared" ref="A10505:A10513" si="892">"PAF1"</f>
        <v>PAF1</v>
      </c>
      <c r="B10505" s="1" t="s">
        <v>277</v>
      </c>
      <c r="C10505" s="1">
        <v>3.9881582E7</v>
      </c>
      <c r="D10505" s="1" t="s">
        <v>14</v>
      </c>
      <c r="E10505" s="1">
        <v>23.0</v>
      </c>
      <c r="F10505" s="1" t="s">
        <v>10503</v>
      </c>
      <c r="G10505" s="1">
        <v>0.607494725087</v>
      </c>
    </row>
    <row r="10506" ht="15.75" customHeight="1">
      <c r="A10506" s="1" t="str">
        <f t="shared" si="892"/>
        <v>PAF1</v>
      </c>
      <c r="B10506" s="1" t="s">
        <v>277</v>
      </c>
      <c r="C10506" s="1">
        <v>3.9881816E7</v>
      </c>
      <c r="D10506" s="1" t="s">
        <v>14</v>
      </c>
      <c r="E10506" s="1">
        <v>23.0</v>
      </c>
      <c r="F10506" s="1" t="s">
        <v>10504</v>
      </c>
      <c r="G10506" s="1">
        <v>0.139701984489</v>
      </c>
    </row>
    <row r="10507" ht="15.75" customHeight="1">
      <c r="A10507" s="1" t="str">
        <f t="shared" si="892"/>
        <v>PAF1</v>
      </c>
      <c r="B10507" s="1" t="s">
        <v>277</v>
      </c>
      <c r="C10507" s="1">
        <v>3.9881843E7</v>
      </c>
      <c r="D10507" s="1" t="s">
        <v>14</v>
      </c>
      <c r="E10507" s="1">
        <v>23.0</v>
      </c>
      <c r="F10507" s="1" t="s">
        <v>10505</v>
      </c>
      <c r="G10507" s="1">
        <v>0.0945232583379</v>
      </c>
    </row>
    <row r="10508" ht="15.75" customHeight="1">
      <c r="A10508" s="1" t="str">
        <f t="shared" si="892"/>
        <v>PAF1</v>
      </c>
      <c r="B10508" s="1" t="s">
        <v>277</v>
      </c>
      <c r="C10508" s="1">
        <v>3.9881807E7</v>
      </c>
      <c r="D10508" s="1" t="s">
        <v>8</v>
      </c>
      <c r="E10508" s="1">
        <v>23.0</v>
      </c>
      <c r="F10508" s="1" t="s">
        <v>10506</v>
      </c>
      <c r="G10508" s="1">
        <v>0.170489652264</v>
      </c>
    </row>
    <row r="10509" ht="15.75" customHeight="1">
      <c r="A10509" s="1" t="str">
        <f t="shared" si="892"/>
        <v>PAF1</v>
      </c>
      <c r="B10509" s="1" t="s">
        <v>277</v>
      </c>
      <c r="C10509" s="1">
        <v>3.9881778E7</v>
      </c>
      <c r="D10509" s="1" t="s">
        <v>8</v>
      </c>
      <c r="E10509" s="1">
        <v>23.0</v>
      </c>
      <c r="F10509" s="1" t="s">
        <v>10507</v>
      </c>
      <c r="G10509" s="1">
        <v>0.352927634222</v>
      </c>
    </row>
    <row r="10510" ht="15.75" customHeight="1">
      <c r="A10510" s="1" t="str">
        <f t="shared" si="892"/>
        <v>PAF1</v>
      </c>
      <c r="B10510" s="1" t="s">
        <v>277</v>
      </c>
      <c r="C10510" s="1">
        <v>3.9881751E7</v>
      </c>
      <c r="D10510" s="1" t="s">
        <v>8</v>
      </c>
      <c r="E10510" s="1">
        <v>23.0</v>
      </c>
      <c r="F10510" s="1" t="s">
        <v>10508</v>
      </c>
      <c r="G10510" s="1">
        <v>1.48612294407</v>
      </c>
    </row>
    <row r="10511" ht="15.75" customHeight="1">
      <c r="A10511" s="1" t="str">
        <f t="shared" si="892"/>
        <v>PAF1</v>
      </c>
      <c r="B10511" s="1" t="s">
        <v>277</v>
      </c>
      <c r="C10511" s="1">
        <v>3.988157E7</v>
      </c>
      <c r="D10511" s="1" t="s">
        <v>8</v>
      </c>
      <c r="E10511" s="1">
        <v>24.0</v>
      </c>
      <c r="F10511" s="1" t="s">
        <v>10509</v>
      </c>
      <c r="G10511" s="1">
        <v>0.283666891707</v>
      </c>
    </row>
    <row r="10512" ht="15.75" customHeight="1">
      <c r="A10512" s="1" t="str">
        <f t="shared" si="892"/>
        <v>PAF1</v>
      </c>
      <c r="B10512" s="1" t="s">
        <v>277</v>
      </c>
      <c r="C10512" s="1">
        <v>3.9881601E7</v>
      </c>
      <c r="D10512" s="1" t="s">
        <v>14</v>
      </c>
      <c r="E10512" s="1">
        <v>23.0</v>
      </c>
      <c r="F10512" s="1" t="s">
        <v>10510</v>
      </c>
      <c r="G10512" s="1">
        <v>0.694950099984</v>
      </c>
    </row>
    <row r="10513" ht="15.75" customHeight="1">
      <c r="A10513" s="1" t="str">
        <f t="shared" si="892"/>
        <v>PAF1</v>
      </c>
      <c r="B10513" s="1" t="s">
        <v>277</v>
      </c>
      <c r="C10513" s="1">
        <v>3.9881702E7</v>
      </c>
      <c r="D10513" s="1" t="s">
        <v>14</v>
      </c>
      <c r="E10513" s="1">
        <v>24.0</v>
      </c>
      <c r="F10513" s="1" t="s">
        <v>10511</v>
      </c>
      <c r="G10513" s="1">
        <v>0.818926955947</v>
      </c>
    </row>
    <row r="10514" ht="15.75" customHeight="1">
      <c r="A10514" s="1" t="str">
        <f t="shared" ref="A10514:A10527" si="893">"PAFAH1B1"</f>
        <v>PAFAH1B1</v>
      </c>
      <c r="B10514" s="1" t="s">
        <v>39</v>
      </c>
      <c r="C10514" s="1">
        <v>2497102.0</v>
      </c>
      <c r="D10514" s="1" t="s">
        <v>14</v>
      </c>
      <c r="E10514" s="1">
        <v>23.0</v>
      </c>
      <c r="F10514" s="1" t="s">
        <v>10512</v>
      </c>
      <c r="G10514" s="1">
        <v>0.167961301249</v>
      </c>
    </row>
    <row r="10515" ht="15.75" customHeight="1">
      <c r="A10515" s="1" t="str">
        <f t="shared" si="893"/>
        <v>PAFAH1B1</v>
      </c>
      <c r="B10515" s="1" t="s">
        <v>39</v>
      </c>
      <c r="C10515" s="1">
        <v>2497037.0</v>
      </c>
      <c r="D10515" s="1" t="s">
        <v>14</v>
      </c>
      <c r="E10515" s="1">
        <v>24.0</v>
      </c>
      <c r="F10515" s="1" t="s">
        <v>10513</v>
      </c>
      <c r="G10515" s="1">
        <v>0.503525735737</v>
      </c>
    </row>
    <row r="10516" ht="15.75" customHeight="1">
      <c r="A10516" s="1" t="str">
        <f t="shared" si="893"/>
        <v>PAFAH1B1</v>
      </c>
      <c r="B10516" s="1" t="s">
        <v>39</v>
      </c>
      <c r="C10516" s="1">
        <v>2497027.0</v>
      </c>
      <c r="D10516" s="1" t="s">
        <v>14</v>
      </c>
      <c r="E10516" s="1">
        <v>24.0</v>
      </c>
      <c r="F10516" s="1" t="s">
        <v>10514</v>
      </c>
      <c r="G10516" s="1">
        <v>0.316457339745</v>
      </c>
    </row>
    <row r="10517" ht="15.75" customHeight="1">
      <c r="A10517" s="1" t="str">
        <f t="shared" si="893"/>
        <v>PAFAH1B1</v>
      </c>
      <c r="B10517" s="1" t="s">
        <v>39</v>
      </c>
      <c r="C10517" s="1">
        <v>2497168.0</v>
      </c>
      <c r="D10517" s="1" t="s">
        <v>8</v>
      </c>
      <c r="E10517" s="1">
        <v>24.0</v>
      </c>
      <c r="F10517" s="1" t="s">
        <v>10515</v>
      </c>
      <c r="G10517" s="1">
        <v>0.131867852723</v>
      </c>
    </row>
    <row r="10518" ht="15.75" customHeight="1">
      <c r="A10518" s="1" t="str">
        <f t="shared" si="893"/>
        <v>PAFAH1B1</v>
      </c>
      <c r="B10518" s="1" t="s">
        <v>39</v>
      </c>
      <c r="C10518" s="1">
        <v>2497120.0</v>
      </c>
      <c r="D10518" s="1" t="s">
        <v>14</v>
      </c>
      <c r="E10518" s="1">
        <v>24.0</v>
      </c>
      <c r="F10518" s="1" t="s">
        <v>10516</v>
      </c>
      <c r="G10518" s="1">
        <v>0.756930464806</v>
      </c>
    </row>
    <row r="10519" ht="15.75" customHeight="1">
      <c r="A10519" s="1" t="str">
        <f t="shared" si="893"/>
        <v>PAFAH1B1</v>
      </c>
      <c r="B10519" s="1" t="s">
        <v>39</v>
      </c>
      <c r="C10519" s="1">
        <v>2497036.0</v>
      </c>
      <c r="D10519" s="1" t="s">
        <v>14</v>
      </c>
      <c r="E10519" s="1">
        <v>23.0</v>
      </c>
      <c r="F10519" s="1" t="s">
        <v>10517</v>
      </c>
      <c r="G10519" s="1">
        <v>0.129103451265</v>
      </c>
    </row>
    <row r="10520" ht="15.75" customHeight="1">
      <c r="A10520" s="1" t="str">
        <f t="shared" si="893"/>
        <v>PAFAH1B1</v>
      </c>
      <c r="B10520" s="1" t="s">
        <v>39</v>
      </c>
      <c r="C10520" s="1">
        <v>2497305.0</v>
      </c>
      <c r="D10520" s="1" t="s">
        <v>14</v>
      </c>
      <c r="E10520" s="1">
        <v>22.0</v>
      </c>
      <c r="F10520" s="1" t="s">
        <v>10518</v>
      </c>
      <c r="G10520" s="1">
        <v>0.963974832755</v>
      </c>
    </row>
    <row r="10521" ht="15.75" customHeight="1">
      <c r="A10521" s="1" t="str">
        <f t="shared" si="893"/>
        <v>PAFAH1B1</v>
      </c>
      <c r="B10521" s="1" t="s">
        <v>39</v>
      </c>
      <c r="C10521" s="1">
        <v>2497300.0</v>
      </c>
      <c r="D10521" s="1" t="s">
        <v>14</v>
      </c>
      <c r="E10521" s="1">
        <v>23.0</v>
      </c>
      <c r="F10521" s="1" t="s">
        <v>10519</v>
      </c>
      <c r="G10521" s="1">
        <v>0.417781694818</v>
      </c>
    </row>
    <row r="10522" ht="15.75" customHeight="1">
      <c r="A10522" s="1" t="str">
        <f t="shared" si="893"/>
        <v>PAFAH1B1</v>
      </c>
      <c r="B10522" s="1" t="s">
        <v>39</v>
      </c>
      <c r="C10522" s="1">
        <v>2497297.0</v>
      </c>
      <c r="D10522" s="1" t="s">
        <v>8</v>
      </c>
      <c r="E10522" s="1">
        <v>23.0</v>
      </c>
      <c r="F10522" s="1" t="s">
        <v>10520</v>
      </c>
      <c r="G10522" s="1">
        <v>0.479231266666</v>
      </c>
    </row>
    <row r="10523" ht="15.75" customHeight="1">
      <c r="A10523" s="1" t="str">
        <f t="shared" si="893"/>
        <v>PAFAH1B1</v>
      </c>
      <c r="B10523" s="1" t="s">
        <v>39</v>
      </c>
      <c r="C10523" s="1">
        <v>2497300.0</v>
      </c>
      <c r="D10523" s="1" t="s">
        <v>14</v>
      </c>
      <c r="E10523" s="1">
        <v>24.0</v>
      </c>
      <c r="F10523" s="1" t="s">
        <v>10521</v>
      </c>
      <c r="G10523" s="1">
        <v>0.542847881307</v>
      </c>
    </row>
    <row r="10524" ht="15.75" customHeight="1">
      <c r="A10524" s="1" t="str">
        <f t="shared" si="893"/>
        <v>PAFAH1B1</v>
      </c>
      <c r="B10524" s="1" t="s">
        <v>39</v>
      </c>
      <c r="C10524" s="1">
        <v>2497281.0</v>
      </c>
      <c r="D10524" s="1" t="s">
        <v>14</v>
      </c>
      <c r="E10524" s="1">
        <v>23.0</v>
      </c>
      <c r="F10524" s="1" t="s">
        <v>10522</v>
      </c>
      <c r="G10524" s="1">
        <v>1.07241626882</v>
      </c>
    </row>
    <row r="10525" ht="15.75" customHeight="1">
      <c r="A10525" s="1" t="str">
        <f t="shared" si="893"/>
        <v>PAFAH1B1</v>
      </c>
      <c r="B10525" s="1" t="s">
        <v>39</v>
      </c>
      <c r="C10525" s="1">
        <v>2497112.0</v>
      </c>
      <c r="D10525" s="1" t="s">
        <v>8</v>
      </c>
      <c r="E10525" s="1">
        <v>23.0</v>
      </c>
      <c r="F10525" s="1" t="s">
        <v>10523</v>
      </c>
      <c r="G10525" s="1">
        <v>0.379501680882</v>
      </c>
    </row>
    <row r="10526" ht="15.75" customHeight="1">
      <c r="A10526" s="1" t="str">
        <f t="shared" si="893"/>
        <v>PAFAH1B1</v>
      </c>
      <c r="B10526" s="1" t="s">
        <v>39</v>
      </c>
      <c r="C10526" s="1">
        <v>2497084.0</v>
      </c>
      <c r="D10526" s="1" t="s">
        <v>8</v>
      </c>
      <c r="E10526" s="1">
        <v>23.0</v>
      </c>
      <c r="F10526" s="1" t="s">
        <v>10524</v>
      </c>
      <c r="G10526" s="1">
        <v>-0.0279222344314</v>
      </c>
    </row>
    <row r="10527" ht="15.75" customHeight="1">
      <c r="A10527" s="1" t="str">
        <f t="shared" si="893"/>
        <v>PAFAH1B1</v>
      </c>
      <c r="B10527" s="1" t="s">
        <v>39</v>
      </c>
      <c r="C10527" s="1">
        <v>2497305.0</v>
      </c>
      <c r="D10527" s="1" t="s">
        <v>14</v>
      </c>
      <c r="E10527" s="1">
        <v>23.0</v>
      </c>
      <c r="F10527" s="1" t="s">
        <v>10525</v>
      </c>
      <c r="G10527" s="1">
        <v>0.963608898425</v>
      </c>
    </row>
    <row r="10528" ht="15.75" customHeight="1">
      <c r="A10528" s="1" t="str">
        <f t="shared" ref="A10528:A10541" si="894">"PALB2"</f>
        <v>PALB2</v>
      </c>
      <c r="B10528" s="1" t="s">
        <v>7</v>
      </c>
      <c r="C10528" s="1">
        <v>2.3652364E7</v>
      </c>
      <c r="D10528" s="1" t="s">
        <v>8</v>
      </c>
      <c r="E10528" s="1">
        <v>24.0</v>
      </c>
      <c r="F10528" s="1" t="s">
        <v>10526</v>
      </c>
      <c r="G10528" s="1">
        <v>0.129587073973</v>
      </c>
    </row>
    <row r="10529" ht="15.75" customHeight="1">
      <c r="A10529" s="1" t="str">
        <f t="shared" si="894"/>
        <v>PALB2</v>
      </c>
      <c r="B10529" s="1" t="s">
        <v>7</v>
      </c>
      <c r="C10529" s="1">
        <v>2.365263E7</v>
      </c>
      <c r="D10529" s="1" t="s">
        <v>8</v>
      </c>
      <c r="E10529" s="1">
        <v>24.0</v>
      </c>
      <c r="F10529" s="1" t="s">
        <v>10527</v>
      </c>
      <c r="G10529" s="1">
        <v>0.174498838793</v>
      </c>
    </row>
    <row r="10530" ht="15.75" customHeight="1">
      <c r="A10530" s="1" t="str">
        <f t="shared" si="894"/>
        <v>PALB2</v>
      </c>
      <c r="B10530" s="1" t="s">
        <v>7</v>
      </c>
      <c r="C10530" s="1">
        <v>2.365264E7</v>
      </c>
      <c r="D10530" s="1" t="s">
        <v>8</v>
      </c>
      <c r="E10530" s="1">
        <v>24.0</v>
      </c>
      <c r="F10530" s="1" t="s">
        <v>10528</v>
      </c>
      <c r="G10530" s="1">
        <v>0.697773162092</v>
      </c>
    </row>
    <row r="10531" ht="15.75" customHeight="1">
      <c r="A10531" s="1" t="str">
        <f t="shared" si="894"/>
        <v>PALB2</v>
      </c>
      <c r="B10531" s="1" t="s">
        <v>7</v>
      </c>
      <c r="C10531" s="1">
        <v>2.365263E7</v>
      </c>
      <c r="D10531" s="1" t="s">
        <v>8</v>
      </c>
      <c r="E10531" s="1">
        <v>23.0</v>
      </c>
      <c r="F10531" s="1" t="s">
        <v>10529</v>
      </c>
      <c r="G10531" s="1">
        <v>0.0113165223343</v>
      </c>
    </row>
    <row r="10532" ht="15.75" customHeight="1">
      <c r="A10532" s="1" t="str">
        <f t="shared" si="894"/>
        <v>PALB2</v>
      </c>
      <c r="B10532" s="1" t="s">
        <v>7</v>
      </c>
      <c r="C10532" s="1">
        <v>2.3652598E7</v>
      </c>
      <c r="D10532" s="1" t="s">
        <v>8</v>
      </c>
      <c r="E10532" s="1">
        <v>23.0</v>
      </c>
      <c r="F10532" s="1" t="s">
        <v>10530</v>
      </c>
      <c r="G10532" s="1">
        <v>0.194059016779</v>
      </c>
    </row>
    <row r="10533" ht="15.75" customHeight="1">
      <c r="A10533" s="1" t="str">
        <f t="shared" si="894"/>
        <v>PALB2</v>
      </c>
      <c r="B10533" s="1" t="s">
        <v>7</v>
      </c>
      <c r="C10533" s="1">
        <v>2.3652376E7</v>
      </c>
      <c r="D10533" s="1" t="s">
        <v>8</v>
      </c>
      <c r="E10533" s="1">
        <v>24.0</v>
      </c>
      <c r="F10533" s="1" t="s">
        <v>10531</v>
      </c>
      <c r="G10533" s="1">
        <v>1.05803613218</v>
      </c>
    </row>
    <row r="10534" ht="15.75" customHeight="1">
      <c r="A10534" s="1" t="str">
        <f t="shared" si="894"/>
        <v>PALB2</v>
      </c>
      <c r="B10534" s="1" t="s">
        <v>7</v>
      </c>
      <c r="C10534" s="1">
        <v>2.365256E7</v>
      </c>
      <c r="D10534" s="1" t="s">
        <v>14</v>
      </c>
      <c r="E10534" s="1">
        <v>24.0</v>
      </c>
      <c r="F10534" s="1" t="s">
        <v>10532</v>
      </c>
      <c r="G10534" s="1">
        <v>0.122753646338</v>
      </c>
    </row>
    <row r="10535" ht="15.75" customHeight="1">
      <c r="A10535" s="1" t="str">
        <f t="shared" si="894"/>
        <v>PALB2</v>
      </c>
      <c r="B10535" s="1" t="s">
        <v>7</v>
      </c>
      <c r="C10535" s="1">
        <v>2.3652558E7</v>
      </c>
      <c r="D10535" s="1" t="s">
        <v>14</v>
      </c>
      <c r="E10535" s="1">
        <v>24.0</v>
      </c>
      <c r="F10535" s="1" t="s">
        <v>10533</v>
      </c>
      <c r="G10535" s="1">
        <v>0.506865152698</v>
      </c>
    </row>
    <row r="10536" ht="15.75" customHeight="1">
      <c r="A10536" s="1" t="str">
        <f t="shared" si="894"/>
        <v>PALB2</v>
      </c>
      <c r="B10536" s="1" t="s">
        <v>7</v>
      </c>
      <c r="C10536" s="1">
        <v>2.3652485E7</v>
      </c>
      <c r="D10536" s="1" t="s">
        <v>14</v>
      </c>
      <c r="E10536" s="1">
        <v>23.0</v>
      </c>
      <c r="F10536" s="1" t="s">
        <v>10534</v>
      </c>
      <c r="G10536" s="1">
        <v>0.477403697381</v>
      </c>
    </row>
    <row r="10537" ht="15.75" customHeight="1">
      <c r="A10537" s="1" t="str">
        <f t="shared" si="894"/>
        <v>PALB2</v>
      </c>
      <c r="B10537" s="1" t="s">
        <v>7</v>
      </c>
      <c r="C10537" s="1">
        <v>2.3652652E7</v>
      </c>
      <c r="D10537" s="1" t="s">
        <v>8</v>
      </c>
      <c r="E10537" s="1">
        <v>23.0</v>
      </c>
      <c r="F10537" s="1" t="s">
        <v>10535</v>
      </c>
      <c r="G10537" s="1">
        <v>0.276293385254</v>
      </c>
    </row>
    <row r="10538" ht="15.75" customHeight="1">
      <c r="A10538" s="1" t="str">
        <f t="shared" si="894"/>
        <v>PALB2</v>
      </c>
      <c r="B10538" s="1" t="s">
        <v>7</v>
      </c>
      <c r="C10538" s="1">
        <v>2.365264E7</v>
      </c>
      <c r="D10538" s="1" t="s">
        <v>8</v>
      </c>
      <c r="E10538" s="1">
        <v>23.0</v>
      </c>
      <c r="F10538" s="1" t="s">
        <v>10536</v>
      </c>
      <c r="G10538" s="1">
        <v>0.776833608316</v>
      </c>
    </row>
    <row r="10539" ht="15.75" customHeight="1">
      <c r="A10539" s="1" t="str">
        <f t="shared" si="894"/>
        <v>PALB2</v>
      </c>
      <c r="B10539" s="1" t="s">
        <v>7</v>
      </c>
      <c r="C10539" s="1">
        <v>2.3652517E7</v>
      </c>
      <c r="D10539" s="1" t="s">
        <v>8</v>
      </c>
      <c r="E10539" s="1">
        <v>24.0</v>
      </c>
      <c r="F10539" s="1" t="s">
        <v>10537</v>
      </c>
      <c r="G10539" s="1">
        <v>0.00968117058097</v>
      </c>
    </row>
    <row r="10540" ht="15.75" customHeight="1">
      <c r="A10540" s="1" t="str">
        <f t="shared" si="894"/>
        <v>PALB2</v>
      </c>
      <c r="B10540" s="1" t="s">
        <v>7</v>
      </c>
      <c r="C10540" s="1">
        <v>2.3652587E7</v>
      </c>
      <c r="D10540" s="1" t="s">
        <v>8</v>
      </c>
      <c r="E10540" s="1">
        <v>23.0</v>
      </c>
      <c r="F10540" s="1" t="s">
        <v>10538</v>
      </c>
      <c r="G10540" s="1">
        <v>1.1651302595</v>
      </c>
    </row>
    <row r="10541" ht="15.75" customHeight="1">
      <c r="A10541" s="1" t="str">
        <f t="shared" si="894"/>
        <v>PALB2</v>
      </c>
      <c r="B10541" s="1" t="s">
        <v>7</v>
      </c>
      <c r="C10541" s="1">
        <v>2.3652527E7</v>
      </c>
      <c r="D10541" s="1" t="s">
        <v>8</v>
      </c>
      <c r="E10541" s="1">
        <v>24.0</v>
      </c>
      <c r="F10541" s="1" t="s">
        <v>10539</v>
      </c>
      <c r="G10541" s="1">
        <v>0.109006163584</v>
      </c>
    </row>
    <row r="10542" ht="15.75" customHeight="1">
      <c r="A10542" s="1" t="str">
        <f t="shared" ref="A10542:A10559" si="895">"PAN2"</f>
        <v>PAN2</v>
      </c>
      <c r="B10542" s="1" t="s">
        <v>379</v>
      </c>
      <c r="C10542" s="1">
        <v>5.6727256E7</v>
      </c>
      <c r="D10542" s="1" t="s">
        <v>14</v>
      </c>
      <c r="E10542" s="1">
        <v>24.0</v>
      </c>
      <c r="F10542" s="1" t="s">
        <v>10540</v>
      </c>
      <c r="G10542" s="1">
        <v>0.132523447599</v>
      </c>
    </row>
    <row r="10543" ht="15.75" customHeight="1">
      <c r="A10543" s="1" t="str">
        <f t="shared" si="895"/>
        <v>PAN2</v>
      </c>
      <c r="B10543" s="1" t="s">
        <v>379</v>
      </c>
      <c r="C10543" s="1">
        <v>5.6727601E7</v>
      </c>
      <c r="D10543" s="1" t="s">
        <v>14</v>
      </c>
      <c r="E10543" s="1">
        <v>24.0</v>
      </c>
      <c r="F10543" s="1" t="s">
        <v>10541</v>
      </c>
      <c r="G10543" s="1">
        <v>0.356316357756</v>
      </c>
    </row>
    <row r="10544" ht="15.75" customHeight="1">
      <c r="A10544" s="1" t="str">
        <f t="shared" si="895"/>
        <v>PAN2</v>
      </c>
      <c r="B10544" s="1" t="s">
        <v>379</v>
      </c>
      <c r="C10544" s="1">
        <v>5.6727573E7</v>
      </c>
      <c r="D10544" s="1" t="s">
        <v>14</v>
      </c>
      <c r="E10544" s="1">
        <v>23.0</v>
      </c>
      <c r="F10544" s="1" t="s">
        <v>10542</v>
      </c>
      <c r="G10544" s="1">
        <v>0.991406228854</v>
      </c>
    </row>
    <row r="10545" ht="15.75" customHeight="1">
      <c r="A10545" s="1" t="str">
        <f t="shared" si="895"/>
        <v>PAN2</v>
      </c>
      <c r="B10545" s="1" t="s">
        <v>379</v>
      </c>
      <c r="C10545" s="1">
        <v>5.6727534E7</v>
      </c>
      <c r="D10545" s="1" t="s">
        <v>14</v>
      </c>
      <c r="E10545" s="1">
        <v>24.0</v>
      </c>
      <c r="F10545" s="1" t="s">
        <v>10543</v>
      </c>
      <c r="G10545" s="1">
        <v>0.16961671981</v>
      </c>
    </row>
    <row r="10546" ht="15.75" customHeight="1">
      <c r="A10546" s="1" t="str">
        <f t="shared" si="895"/>
        <v>PAN2</v>
      </c>
      <c r="B10546" s="1" t="s">
        <v>379</v>
      </c>
      <c r="C10546" s="1">
        <v>5.6727343E7</v>
      </c>
      <c r="D10546" s="1" t="s">
        <v>14</v>
      </c>
      <c r="E10546" s="1">
        <v>24.0</v>
      </c>
      <c r="F10546" s="1" t="s">
        <v>10544</v>
      </c>
      <c r="G10546" s="1">
        <v>0.395871117435</v>
      </c>
    </row>
    <row r="10547" ht="15.75" customHeight="1">
      <c r="A10547" s="1" t="str">
        <f t="shared" si="895"/>
        <v>PAN2</v>
      </c>
      <c r="B10547" s="1" t="s">
        <v>379</v>
      </c>
      <c r="C10547" s="1">
        <v>5.6727335E7</v>
      </c>
      <c r="D10547" s="1" t="s">
        <v>14</v>
      </c>
      <c r="E10547" s="1">
        <v>23.0</v>
      </c>
      <c r="F10547" s="1" t="s">
        <v>10545</v>
      </c>
      <c r="G10547" s="1">
        <v>0.558224791698</v>
      </c>
    </row>
    <row r="10548" ht="15.75" customHeight="1">
      <c r="A10548" s="1" t="str">
        <f t="shared" si="895"/>
        <v>PAN2</v>
      </c>
      <c r="B10548" s="1" t="s">
        <v>379</v>
      </c>
      <c r="C10548" s="1">
        <v>5.6727321E7</v>
      </c>
      <c r="D10548" s="1" t="s">
        <v>14</v>
      </c>
      <c r="E10548" s="1">
        <v>24.0</v>
      </c>
      <c r="F10548" s="1" t="s">
        <v>10546</v>
      </c>
      <c r="G10548" s="1">
        <v>0.592950455054</v>
      </c>
    </row>
    <row r="10549" ht="15.75" customHeight="1">
      <c r="A10549" s="1" t="str">
        <f t="shared" si="895"/>
        <v>PAN2</v>
      </c>
      <c r="B10549" s="1" t="s">
        <v>379</v>
      </c>
      <c r="C10549" s="1">
        <v>5.6727316E7</v>
      </c>
      <c r="D10549" s="1" t="s">
        <v>14</v>
      </c>
      <c r="E10549" s="1">
        <v>24.0</v>
      </c>
      <c r="F10549" s="1" t="s">
        <v>10547</v>
      </c>
      <c r="G10549" s="1">
        <v>0.525310237436</v>
      </c>
    </row>
    <row r="10550" ht="15.75" customHeight="1">
      <c r="A10550" s="1" t="str">
        <f t="shared" si="895"/>
        <v>PAN2</v>
      </c>
      <c r="B10550" s="1" t="s">
        <v>379</v>
      </c>
      <c r="C10550" s="1">
        <v>5.6727792E7</v>
      </c>
      <c r="D10550" s="1" t="s">
        <v>8</v>
      </c>
      <c r="E10550" s="1">
        <v>23.0</v>
      </c>
      <c r="F10550" s="1" t="s">
        <v>10548</v>
      </c>
      <c r="G10550" s="1">
        <v>0.175128649308</v>
      </c>
    </row>
    <row r="10551" ht="15.75" customHeight="1">
      <c r="A10551" s="1" t="str">
        <f t="shared" si="895"/>
        <v>PAN2</v>
      </c>
      <c r="B10551" s="1" t="s">
        <v>379</v>
      </c>
      <c r="C10551" s="1">
        <v>5.6727681E7</v>
      </c>
      <c r="D10551" s="1" t="s">
        <v>14</v>
      </c>
      <c r="E10551" s="1">
        <v>23.0</v>
      </c>
      <c r="F10551" s="1" t="s">
        <v>10549</v>
      </c>
      <c r="G10551" s="1">
        <v>0.0678020232232</v>
      </c>
    </row>
    <row r="10552" ht="15.75" customHeight="1">
      <c r="A10552" s="1" t="str">
        <f t="shared" si="895"/>
        <v>PAN2</v>
      </c>
      <c r="B10552" s="1" t="s">
        <v>379</v>
      </c>
      <c r="C10552" s="1">
        <v>5.6727697E7</v>
      </c>
      <c r="D10552" s="1" t="s">
        <v>14</v>
      </c>
      <c r="E10552" s="1">
        <v>24.0</v>
      </c>
      <c r="F10552" s="1" t="s">
        <v>10550</v>
      </c>
      <c r="G10552" s="1">
        <v>0.728194975158</v>
      </c>
    </row>
    <row r="10553" ht="15.75" customHeight="1">
      <c r="A10553" s="1" t="str">
        <f t="shared" si="895"/>
        <v>PAN2</v>
      </c>
      <c r="B10553" s="1" t="s">
        <v>379</v>
      </c>
      <c r="C10553" s="1">
        <v>5.672728E7</v>
      </c>
      <c r="D10553" s="1" t="s">
        <v>8</v>
      </c>
      <c r="E10553" s="1">
        <v>24.0</v>
      </c>
      <c r="F10553" s="1" t="s">
        <v>10551</v>
      </c>
      <c r="G10553" s="1">
        <v>0.428708493425</v>
      </c>
    </row>
    <row r="10554" ht="15.75" customHeight="1">
      <c r="A10554" s="1" t="str">
        <f t="shared" si="895"/>
        <v>PAN2</v>
      </c>
      <c r="B10554" s="1" t="s">
        <v>379</v>
      </c>
      <c r="C10554" s="1">
        <v>5.6727411E7</v>
      </c>
      <c r="D10554" s="1" t="s">
        <v>8</v>
      </c>
      <c r="E10554" s="1">
        <v>24.0</v>
      </c>
      <c r="F10554" s="1" t="s">
        <v>10552</v>
      </c>
      <c r="G10554" s="1">
        <v>0.613904506738</v>
      </c>
    </row>
    <row r="10555" ht="15.75" customHeight="1">
      <c r="A10555" s="1" t="str">
        <f t="shared" si="895"/>
        <v>PAN2</v>
      </c>
      <c r="B10555" s="1" t="s">
        <v>379</v>
      </c>
      <c r="C10555" s="1">
        <v>5.672754E7</v>
      </c>
      <c r="D10555" s="1" t="s">
        <v>8</v>
      </c>
      <c r="E10555" s="1">
        <v>26.0</v>
      </c>
      <c r="F10555" s="1" t="s">
        <v>10553</v>
      </c>
      <c r="G10555" s="1">
        <v>0.146373779635</v>
      </c>
    </row>
    <row r="10556" ht="15.75" customHeight="1">
      <c r="A10556" s="1" t="str">
        <f t="shared" si="895"/>
        <v>PAN2</v>
      </c>
      <c r="B10556" s="1" t="s">
        <v>379</v>
      </c>
      <c r="C10556" s="1">
        <v>5.672772E7</v>
      </c>
      <c r="D10556" s="1" t="s">
        <v>8</v>
      </c>
      <c r="E10556" s="1">
        <v>23.0</v>
      </c>
      <c r="F10556" s="1" t="s">
        <v>10554</v>
      </c>
      <c r="G10556" s="1">
        <v>0.145853186919</v>
      </c>
    </row>
    <row r="10557" ht="15.75" customHeight="1">
      <c r="A10557" s="1" t="str">
        <f t="shared" si="895"/>
        <v>PAN2</v>
      </c>
      <c r="B10557" s="1" t="s">
        <v>379</v>
      </c>
      <c r="C10557" s="1">
        <v>5.6727741E7</v>
      </c>
      <c r="D10557" s="1" t="s">
        <v>8</v>
      </c>
      <c r="E10557" s="1">
        <v>24.0</v>
      </c>
      <c r="F10557" s="1" t="s">
        <v>10555</v>
      </c>
      <c r="G10557" s="1">
        <v>-0.349742682387</v>
      </c>
    </row>
    <row r="10558" ht="15.75" customHeight="1">
      <c r="A10558" s="1" t="str">
        <f t="shared" si="895"/>
        <v>PAN2</v>
      </c>
      <c r="B10558" s="1" t="s">
        <v>379</v>
      </c>
      <c r="C10558" s="1">
        <v>5.6727752E7</v>
      </c>
      <c r="D10558" s="1" t="s">
        <v>8</v>
      </c>
      <c r="E10558" s="1">
        <v>24.0</v>
      </c>
      <c r="F10558" s="1" t="s">
        <v>10556</v>
      </c>
      <c r="G10558" s="1">
        <v>1.28039879599</v>
      </c>
    </row>
    <row r="10559" ht="15.75" customHeight="1">
      <c r="A10559" s="1" t="str">
        <f t="shared" si="895"/>
        <v>PAN2</v>
      </c>
      <c r="B10559" s="1" t="s">
        <v>379</v>
      </c>
      <c r="C10559" s="1">
        <v>5.6727826E7</v>
      </c>
      <c r="D10559" s="1" t="s">
        <v>14</v>
      </c>
      <c r="E10559" s="1">
        <v>23.0</v>
      </c>
      <c r="F10559" s="1" t="s">
        <v>10557</v>
      </c>
      <c r="G10559" s="1">
        <v>0.290323589684</v>
      </c>
    </row>
    <row r="10560" ht="15.75" customHeight="1">
      <c r="A10560" s="1" t="str">
        <f t="shared" ref="A10560:A10579" si="896">"PAN3"</f>
        <v>PAN3</v>
      </c>
      <c r="B10560" s="1" t="s">
        <v>76</v>
      </c>
      <c r="C10560" s="1">
        <v>2.8712838E7</v>
      </c>
      <c r="D10560" s="1" t="s">
        <v>8</v>
      </c>
      <c r="E10560" s="1">
        <v>24.0</v>
      </c>
      <c r="F10560" s="1" t="s">
        <v>10558</v>
      </c>
      <c r="G10560" s="1">
        <v>1.42189911345</v>
      </c>
    </row>
    <row r="10561" ht="15.75" customHeight="1">
      <c r="A10561" s="1" t="str">
        <f t="shared" si="896"/>
        <v>PAN3</v>
      </c>
      <c r="B10561" s="1" t="s">
        <v>76</v>
      </c>
      <c r="C10561" s="1">
        <v>2.8712662E7</v>
      </c>
      <c r="D10561" s="1" t="s">
        <v>8</v>
      </c>
      <c r="E10561" s="1">
        <v>23.0</v>
      </c>
      <c r="F10561" s="1" t="s">
        <v>10559</v>
      </c>
      <c r="G10561" s="1">
        <v>0.402776468713</v>
      </c>
    </row>
    <row r="10562" ht="15.75" customHeight="1">
      <c r="A10562" s="1" t="str">
        <f t="shared" si="896"/>
        <v>PAN3</v>
      </c>
      <c r="B10562" s="1" t="s">
        <v>76</v>
      </c>
      <c r="C10562" s="1">
        <v>2.8712723E7</v>
      </c>
      <c r="D10562" s="1" t="s">
        <v>8</v>
      </c>
      <c r="E10562" s="1">
        <v>23.0</v>
      </c>
      <c r="F10562" s="1" t="s">
        <v>10560</v>
      </c>
      <c r="G10562" s="1">
        <v>0.418006351953</v>
      </c>
    </row>
    <row r="10563" ht="15.75" customHeight="1">
      <c r="A10563" s="1" t="str">
        <f t="shared" si="896"/>
        <v>PAN3</v>
      </c>
      <c r="B10563" s="1" t="s">
        <v>76</v>
      </c>
      <c r="C10563" s="1">
        <v>2.8712728E7</v>
      </c>
      <c r="D10563" s="1" t="s">
        <v>8</v>
      </c>
      <c r="E10563" s="1">
        <v>24.0</v>
      </c>
      <c r="F10563" s="1" t="s">
        <v>10561</v>
      </c>
      <c r="G10563" s="1">
        <v>0.296184397003</v>
      </c>
    </row>
    <row r="10564" ht="15.75" customHeight="1">
      <c r="A10564" s="1" t="str">
        <f t="shared" si="896"/>
        <v>PAN3</v>
      </c>
      <c r="B10564" s="1" t="s">
        <v>76</v>
      </c>
      <c r="C10564" s="1">
        <v>2.8712792E7</v>
      </c>
      <c r="D10564" s="1" t="s">
        <v>8</v>
      </c>
      <c r="E10564" s="1">
        <v>23.0</v>
      </c>
      <c r="F10564" s="1" t="s">
        <v>10562</v>
      </c>
      <c r="G10564" s="1">
        <v>1.054536766</v>
      </c>
    </row>
    <row r="10565" ht="15.75" customHeight="1">
      <c r="A10565" s="1" t="str">
        <f t="shared" si="896"/>
        <v>PAN3</v>
      </c>
      <c r="B10565" s="1" t="s">
        <v>76</v>
      </c>
      <c r="C10565" s="1">
        <v>2.8712881E7</v>
      </c>
      <c r="D10565" s="1" t="s">
        <v>8</v>
      </c>
      <c r="E10565" s="1">
        <v>24.0</v>
      </c>
      <c r="F10565" s="1" t="s">
        <v>10563</v>
      </c>
      <c r="G10565" s="1">
        <v>0.172987188452</v>
      </c>
    </row>
    <row r="10566" ht="15.75" customHeight="1">
      <c r="A10566" s="1" t="str">
        <f t="shared" si="896"/>
        <v>PAN3</v>
      </c>
      <c r="B10566" s="1" t="s">
        <v>76</v>
      </c>
      <c r="C10566" s="1">
        <v>2.8713124E7</v>
      </c>
      <c r="D10566" s="1" t="s">
        <v>8</v>
      </c>
      <c r="E10566" s="1">
        <v>24.0</v>
      </c>
      <c r="F10566" s="1" t="s">
        <v>10564</v>
      </c>
      <c r="G10566" s="1">
        <v>-0.370713247125</v>
      </c>
    </row>
    <row r="10567" ht="15.75" customHeight="1">
      <c r="A10567" s="1" t="str">
        <f t="shared" si="896"/>
        <v>PAN3</v>
      </c>
      <c r="B10567" s="1" t="s">
        <v>76</v>
      </c>
      <c r="C10567" s="1">
        <v>2.8713133E7</v>
      </c>
      <c r="D10567" s="1" t="s">
        <v>8</v>
      </c>
      <c r="E10567" s="1">
        <v>24.0</v>
      </c>
      <c r="F10567" s="1" t="s">
        <v>10565</v>
      </c>
      <c r="G10567" s="1">
        <v>0.0916567165144</v>
      </c>
    </row>
    <row r="10568" ht="15.75" customHeight="1">
      <c r="A10568" s="1" t="str">
        <f t="shared" si="896"/>
        <v>PAN3</v>
      </c>
      <c r="B10568" s="1" t="s">
        <v>76</v>
      </c>
      <c r="C10568" s="1">
        <v>2.8713333E7</v>
      </c>
      <c r="D10568" s="1" t="s">
        <v>8</v>
      </c>
      <c r="E10568" s="1">
        <v>24.0</v>
      </c>
      <c r="F10568" s="1" t="s">
        <v>10566</v>
      </c>
      <c r="G10568" s="1">
        <v>0.209213815597</v>
      </c>
    </row>
    <row r="10569" ht="15.75" customHeight="1">
      <c r="A10569" s="1" t="str">
        <f t="shared" si="896"/>
        <v>PAN3</v>
      </c>
      <c r="B10569" s="1" t="s">
        <v>76</v>
      </c>
      <c r="C10569" s="1">
        <v>2.8712708E7</v>
      </c>
      <c r="D10569" s="1" t="s">
        <v>14</v>
      </c>
      <c r="E10569" s="1">
        <v>24.0</v>
      </c>
      <c r="F10569" s="1" t="s">
        <v>10567</v>
      </c>
      <c r="G10569" s="1">
        <v>0.523564120543</v>
      </c>
    </row>
    <row r="10570" ht="15.75" customHeight="1">
      <c r="A10570" s="1" t="str">
        <f t="shared" si="896"/>
        <v>PAN3</v>
      </c>
      <c r="B10570" s="1" t="s">
        <v>76</v>
      </c>
      <c r="C10570" s="1">
        <v>2.871281E7</v>
      </c>
      <c r="D10570" s="1" t="s">
        <v>14</v>
      </c>
      <c r="E10570" s="1">
        <v>23.0</v>
      </c>
      <c r="F10570" s="1" t="s">
        <v>10568</v>
      </c>
      <c r="G10570" s="1">
        <v>-0.0295907199085</v>
      </c>
    </row>
    <row r="10571" ht="15.75" customHeight="1">
      <c r="A10571" s="1" t="str">
        <f t="shared" si="896"/>
        <v>PAN3</v>
      </c>
      <c r="B10571" s="1" t="s">
        <v>76</v>
      </c>
      <c r="C10571" s="1">
        <v>2.8712888E7</v>
      </c>
      <c r="D10571" s="1" t="s">
        <v>14</v>
      </c>
      <c r="E10571" s="1">
        <v>24.0</v>
      </c>
      <c r="F10571" s="1" t="s">
        <v>10569</v>
      </c>
      <c r="G10571" s="1">
        <v>-0.0506940525411</v>
      </c>
    </row>
    <row r="10572" ht="15.75" customHeight="1">
      <c r="A10572" s="1" t="str">
        <f t="shared" si="896"/>
        <v>PAN3</v>
      </c>
      <c r="B10572" s="1" t="s">
        <v>76</v>
      </c>
      <c r="C10572" s="1">
        <v>2.8712894E7</v>
      </c>
      <c r="D10572" s="1" t="s">
        <v>14</v>
      </c>
      <c r="E10572" s="1">
        <v>24.0</v>
      </c>
      <c r="F10572" s="1" t="s">
        <v>10570</v>
      </c>
      <c r="G10572" s="1">
        <v>0.132290929285</v>
      </c>
    </row>
    <row r="10573" ht="15.75" customHeight="1">
      <c r="A10573" s="1" t="str">
        <f t="shared" si="896"/>
        <v>PAN3</v>
      </c>
      <c r="B10573" s="1" t="s">
        <v>76</v>
      </c>
      <c r="C10573" s="1">
        <v>2.8713209E7</v>
      </c>
      <c r="D10573" s="1" t="s">
        <v>14</v>
      </c>
      <c r="E10573" s="1">
        <v>23.0</v>
      </c>
      <c r="F10573" s="1" t="s">
        <v>10571</v>
      </c>
      <c r="G10573" s="1">
        <v>0.398872875482</v>
      </c>
    </row>
    <row r="10574" ht="15.75" customHeight="1">
      <c r="A10574" s="1" t="str">
        <f t="shared" si="896"/>
        <v>PAN3</v>
      </c>
      <c r="B10574" s="1" t="s">
        <v>76</v>
      </c>
      <c r="C10574" s="1">
        <v>2.8713216E7</v>
      </c>
      <c r="D10574" s="1" t="s">
        <v>14</v>
      </c>
      <c r="E10574" s="1">
        <v>21.0</v>
      </c>
      <c r="F10574" s="1" t="s">
        <v>10572</v>
      </c>
      <c r="G10574" s="1">
        <v>0.165219159969</v>
      </c>
    </row>
    <row r="10575" ht="15.75" customHeight="1">
      <c r="A10575" s="1" t="str">
        <f t="shared" si="896"/>
        <v>PAN3</v>
      </c>
      <c r="B10575" s="1" t="s">
        <v>76</v>
      </c>
      <c r="C10575" s="1">
        <v>2.8713243E7</v>
      </c>
      <c r="D10575" s="1" t="s">
        <v>14</v>
      </c>
      <c r="E10575" s="1">
        <v>24.0</v>
      </c>
      <c r="F10575" s="1" t="s">
        <v>10573</v>
      </c>
      <c r="G10575" s="1">
        <v>0.209354232371</v>
      </c>
    </row>
    <row r="10576" ht="15.75" customHeight="1">
      <c r="A10576" s="1" t="str">
        <f t="shared" si="896"/>
        <v>PAN3</v>
      </c>
      <c r="B10576" s="1" t="s">
        <v>76</v>
      </c>
      <c r="C10576" s="1">
        <v>2.8713284E7</v>
      </c>
      <c r="D10576" s="1" t="s">
        <v>14</v>
      </c>
      <c r="E10576" s="1">
        <v>23.0</v>
      </c>
      <c r="F10576" s="1" t="s">
        <v>10574</v>
      </c>
      <c r="G10576" s="1">
        <v>0.449331718821</v>
      </c>
    </row>
    <row r="10577" ht="15.75" customHeight="1">
      <c r="A10577" s="1" t="str">
        <f t="shared" si="896"/>
        <v>PAN3</v>
      </c>
      <c r="B10577" s="1" t="s">
        <v>76</v>
      </c>
      <c r="C10577" s="1">
        <v>2.871344E7</v>
      </c>
      <c r="D10577" s="1" t="s">
        <v>14</v>
      </c>
      <c r="E10577" s="1">
        <v>24.0</v>
      </c>
      <c r="F10577" s="1" t="s">
        <v>10575</v>
      </c>
      <c r="G10577" s="1">
        <v>0.299978952455</v>
      </c>
    </row>
    <row r="10578" ht="15.75" customHeight="1">
      <c r="A10578" s="1" t="str">
        <f t="shared" si="896"/>
        <v>PAN3</v>
      </c>
      <c r="B10578" s="1" t="s">
        <v>76</v>
      </c>
      <c r="C10578" s="1">
        <v>2.8713456E7</v>
      </c>
      <c r="D10578" s="1" t="s">
        <v>14</v>
      </c>
      <c r="E10578" s="1">
        <v>22.0</v>
      </c>
      <c r="F10578" s="1" t="s">
        <v>10576</v>
      </c>
      <c r="G10578" s="1">
        <v>0.103524429049</v>
      </c>
    </row>
    <row r="10579" ht="15.75" customHeight="1">
      <c r="A10579" s="1" t="str">
        <f t="shared" si="896"/>
        <v>PAN3</v>
      </c>
      <c r="B10579" s="1" t="s">
        <v>76</v>
      </c>
      <c r="C10579" s="1">
        <v>2.8713314E7</v>
      </c>
      <c r="D10579" s="1" t="s">
        <v>8</v>
      </c>
      <c r="E10579" s="1">
        <v>24.0</v>
      </c>
      <c r="F10579" s="1" t="s">
        <v>10577</v>
      </c>
      <c r="G10579" s="1">
        <v>-0.157897069585</v>
      </c>
    </row>
    <row r="10580" ht="15.75" customHeight="1">
      <c r="A10580" s="1" t="str">
        <f t="shared" ref="A10580:A10589" si="897">"PAPOLA"</f>
        <v>PAPOLA</v>
      </c>
      <c r="B10580" s="1" t="s">
        <v>135</v>
      </c>
      <c r="C10580" s="1">
        <v>9.6968792E7</v>
      </c>
      <c r="D10580" s="1" t="s">
        <v>14</v>
      </c>
      <c r="E10580" s="1">
        <v>22.0</v>
      </c>
      <c r="F10580" s="1" t="s">
        <v>10578</v>
      </c>
      <c r="G10580" s="1">
        <v>0.870723982056</v>
      </c>
    </row>
    <row r="10581" ht="15.75" customHeight="1">
      <c r="A10581" s="1" t="str">
        <f t="shared" si="897"/>
        <v>PAPOLA</v>
      </c>
      <c r="B10581" s="1" t="s">
        <v>135</v>
      </c>
      <c r="C10581" s="1">
        <v>9.6968755E7</v>
      </c>
      <c r="D10581" s="1" t="s">
        <v>14</v>
      </c>
      <c r="E10581" s="1">
        <v>24.0</v>
      </c>
      <c r="F10581" s="1" t="s">
        <v>10579</v>
      </c>
      <c r="G10581" s="1">
        <v>1.01022853115</v>
      </c>
    </row>
    <row r="10582" ht="15.75" customHeight="1">
      <c r="A10582" s="1" t="str">
        <f t="shared" si="897"/>
        <v>PAPOLA</v>
      </c>
      <c r="B10582" s="1" t="s">
        <v>135</v>
      </c>
      <c r="C10582" s="1">
        <v>9.6968763E7</v>
      </c>
      <c r="D10582" s="1" t="s">
        <v>14</v>
      </c>
      <c r="E10582" s="1">
        <v>21.0</v>
      </c>
      <c r="F10582" s="1" t="s">
        <v>10580</v>
      </c>
      <c r="G10582" s="1">
        <v>0.667663518785</v>
      </c>
    </row>
    <row r="10583" ht="15.75" customHeight="1">
      <c r="A10583" s="1" t="str">
        <f t="shared" si="897"/>
        <v>PAPOLA</v>
      </c>
      <c r="B10583" s="1" t="s">
        <v>135</v>
      </c>
      <c r="C10583" s="1">
        <v>9.696881E7</v>
      </c>
      <c r="D10583" s="1" t="s">
        <v>14</v>
      </c>
      <c r="E10583" s="1">
        <v>24.0</v>
      </c>
      <c r="F10583" s="1" t="s">
        <v>10581</v>
      </c>
      <c r="G10583" s="1">
        <v>0.575625328034</v>
      </c>
    </row>
    <row r="10584" ht="15.75" customHeight="1">
      <c r="A10584" s="1" t="str">
        <f t="shared" si="897"/>
        <v>PAPOLA</v>
      </c>
      <c r="B10584" s="1" t="s">
        <v>135</v>
      </c>
      <c r="C10584" s="1">
        <v>9.6968742E7</v>
      </c>
      <c r="D10584" s="1" t="s">
        <v>14</v>
      </c>
      <c r="E10584" s="1">
        <v>24.0</v>
      </c>
      <c r="F10584" s="1" t="s">
        <v>10582</v>
      </c>
      <c r="G10584" s="1">
        <v>0.404253061818</v>
      </c>
    </row>
    <row r="10585" ht="15.75" customHeight="1">
      <c r="A10585" s="1" t="str">
        <f t="shared" si="897"/>
        <v>PAPOLA</v>
      </c>
      <c r="B10585" s="1" t="s">
        <v>135</v>
      </c>
      <c r="C10585" s="1">
        <v>9.6968978E7</v>
      </c>
      <c r="D10585" s="1" t="s">
        <v>14</v>
      </c>
      <c r="E10585" s="1">
        <v>24.0</v>
      </c>
      <c r="F10585" s="1" t="s">
        <v>10583</v>
      </c>
      <c r="G10585" s="1">
        <v>0.0357943650317</v>
      </c>
    </row>
    <row r="10586" ht="15.75" customHeight="1">
      <c r="A10586" s="1" t="str">
        <f t="shared" si="897"/>
        <v>PAPOLA</v>
      </c>
      <c r="B10586" s="1" t="s">
        <v>135</v>
      </c>
      <c r="C10586" s="1">
        <v>9.6968996E7</v>
      </c>
      <c r="D10586" s="1" t="s">
        <v>14</v>
      </c>
      <c r="E10586" s="1">
        <v>24.0</v>
      </c>
      <c r="F10586" s="1" t="s">
        <v>10584</v>
      </c>
      <c r="G10586" s="1">
        <v>0.79340944268</v>
      </c>
    </row>
    <row r="10587" ht="15.75" customHeight="1">
      <c r="A10587" s="1" t="str">
        <f t="shared" si="897"/>
        <v>PAPOLA</v>
      </c>
      <c r="B10587" s="1" t="s">
        <v>135</v>
      </c>
      <c r="C10587" s="1">
        <v>9.6968842E7</v>
      </c>
      <c r="D10587" s="1" t="s">
        <v>8</v>
      </c>
      <c r="E10587" s="1">
        <v>24.0</v>
      </c>
      <c r="F10587" s="1" t="s">
        <v>10585</v>
      </c>
      <c r="G10587" s="1">
        <v>0.0958670607722</v>
      </c>
    </row>
    <row r="10588" ht="15.75" customHeight="1">
      <c r="A10588" s="1" t="str">
        <f t="shared" si="897"/>
        <v>PAPOLA</v>
      </c>
      <c r="B10588" s="1" t="s">
        <v>135</v>
      </c>
      <c r="C10588" s="1">
        <v>9.696888E7</v>
      </c>
      <c r="D10588" s="1" t="s">
        <v>14</v>
      </c>
      <c r="E10588" s="1">
        <v>23.0</v>
      </c>
      <c r="F10588" s="1" t="s">
        <v>10586</v>
      </c>
      <c r="G10588" s="1">
        <v>0.463778799552</v>
      </c>
    </row>
    <row r="10589" ht="15.75" customHeight="1">
      <c r="A10589" s="1" t="str">
        <f t="shared" si="897"/>
        <v>PAPOLA</v>
      </c>
      <c r="B10589" s="1" t="s">
        <v>135</v>
      </c>
      <c r="C10589" s="1">
        <v>9.6968732E7</v>
      </c>
      <c r="D10589" s="1" t="s">
        <v>14</v>
      </c>
      <c r="E10589" s="1">
        <v>23.0</v>
      </c>
      <c r="F10589" s="1" t="s">
        <v>10587</v>
      </c>
      <c r="G10589" s="1">
        <v>1.1190474868</v>
      </c>
    </row>
    <row r="10590" ht="15.75" customHeight="1">
      <c r="A10590" s="1" t="str">
        <f t="shared" ref="A10590:A10598" si="898">"PARL"</f>
        <v>PARL</v>
      </c>
      <c r="B10590" s="1" t="s">
        <v>119</v>
      </c>
      <c r="C10590" s="1">
        <v>1.83602501E8</v>
      </c>
      <c r="D10590" s="1" t="s">
        <v>14</v>
      </c>
      <c r="E10590" s="1">
        <v>24.0</v>
      </c>
      <c r="F10590" s="1" t="s">
        <v>10588</v>
      </c>
      <c r="G10590" s="1">
        <v>0.914180754053</v>
      </c>
    </row>
    <row r="10591" ht="15.75" customHeight="1">
      <c r="A10591" s="1" t="str">
        <f t="shared" si="898"/>
        <v>PARL</v>
      </c>
      <c r="B10591" s="1" t="s">
        <v>119</v>
      </c>
      <c r="C10591" s="1">
        <v>1.83602659E8</v>
      </c>
      <c r="D10591" s="1" t="s">
        <v>8</v>
      </c>
      <c r="E10591" s="1">
        <v>24.0</v>
      </c>
      <c r="F10591" s="1" t="s">
        <v>10589</v>
      </c>
      <c r="G10591" s="1">
        <v>1.02545478411</v>
      </c>
    </row>
    <row r="10592" ht="15.75" customHeight="1">
      <c r="A10592" s="1" t="str">
        <f t="shared" si="898"/>
        <v>PARL</v>
      </c>
      <c r="B10592" s="1" t="s">
        <v>119</v>
      </c>
      <c r="C10592" s="1">
        <v>1.83602435E8</v>
      </c>
      <c r="D10592" s="1" t="s">
        <v>8</v>
      </c>
      <c r="E10592" s="1">
        <v>24.0</v>
      </c>
      <c r="F10592" s="1" t="s">
        <v>10590</v>
      </c>
      <c r="G10592" s="1">
        <v>0.140550376862</v>
      </c>
    </row>
    <row r="10593" ht="15.75" customHeight="1">
      <c r="A10593" s="1" t="str">
        <f t="shared" si="898"/>
        <v>PARL</v>
      </c>
      <c r="B10593" s="1" t="s">
        <v>119</v>
      </c>
      <c r="C10593" s="1">
        <v>1.83602472E8</v>
      </c>
      <c r="D10593" s="1" t="s">
        <v>8</v>
      </c>
      <c r="E10593" s="1">
        <v>23.0</v>
      </c>
      <c r="F10593" s="1" t="s">
        <v>10591</v>
      </c>
      <c r="G10593" s="1">
        <v>0.172947853102</v>
      </c>
    </row>
    <row r="10594" ht="15.75" customHeight="1">
      <c r="A10594" s="1" t="str">
        <f t="shared" si="898"/>
        <v>PARL</v>
      </c>
      <c r="B10594" s="1" t="s">
        <v>119</v>
      </c>
      <c r="C10594" s="1">
        <v>1.83602566E8</v>
      </c>
      <c r="D10594" s="1" t="s">
        <v>8</v>
      </c>
      <c r="E10594" s="1">
        <v>24.0</v>
      </c>
      <c r="F10594" s="1" t="s">
        <v>10592</v>
      </c>
      <c r="G10594" s="1">
        <v>0.0692656751367</v>
      </c>
    </row>
    <row r="10595" ht="15.75" customHeight="1">
      <c r="A10595" s="1" t="str">
        <f t="shared" si="898"/>
        <v>PARL</v>
      </c>
      <c r="B10595" s="1" t="s">
        <v>119</v>
      </c>
      <c r="C10595" s="1">
        <v>1.8360265E8</v>
      </c>
      <c r="D10595" s="1" t="s">
        <v>8</v>
      </c>
      <c r="E10595" s="1">
        <v>24.0</v>
      </c>
      <c r="F10595" s="1" t="s">
        <v>10593</v>
      </c>
      <c r="G10595" s="1">
        <v>1.06036446184</v>
      </c>
    </row>
    <row r="10596" ht="15.75" customHeight="1">
      <c r="A10596" s="1" t="str">
        <f t="shared" si="898"/>
        <v>PARL</v>
      </c>
      <c r="B10596" s="1" t="s">
        <v>119</v>
      </c>
      <c r="C10596" s="1">
        <v>1.8360271E8</v>
      </c>
      <c r="D10596" s="1" t="s">
        <v>8</v>
      </c>
      <c r="E10596" s="1">
        <v>22.0</v>
      </c>
      <c r="F10596" s="1" t="s">
        <v>10594</v>
      </c>
      <c r="G10596" s="1">
        <v>0.00278496631183</v>
      </c>
    </row>
    <row r="10597" ht="15.75" customHeight="1">
      <c r="A10597" s="1" t="str">
        <f t="shared" si="898"/>
        <v>PARL</v>
      </c>
      <c r="B10597" s="1" t="s">
        <v>119</v>
      </c>
      <c r="C10597" s="1">
        <v>1.83602704E8</v>
      </c>
      <c r="D10597" s="1" t="s">
        <v>14</v>
      </c>
      <c r="E10597" s="1">
        <v>24.0</v>
      </c>
      <c r="F10597" s="1" t="s">
        <v>10595</v>
      </c>
      <c r="G10597" s="1">
        <v>0.11872142561</v>
      </c>
    </row>
    <row r="10598" ht="15.75" customHeight="1">
      <c r="A10598" s="1" t="str">
        <f t="shared" si="898"/>
        <v>PARL</v>
      </c>
      <c r="B10598" s="1" t="s">
        <v>119</v>
      </c>
      <c r="C10598" s="1">
        <v>1.8360252E8</v>
      </c>
      <c r="D10598" s="1" t="s">
        <v>14</v>
      </c>
      <c r="E10598" s="1">
        <v>24.0</v>
      </c>
      <c r="F10598" s="1" t="s">
        <v>10596</v>
      </c>
      <c r="G10598" s="1">
        <v>0.0975672102377</v>
      </c>
    </row>
    <row r="10599" ht="15.75" customHeight="1">
      <c r="A10599" s="1" t="str">
        <f t="shared" ref="A10599:A10608" si="899">"PARS2"</f>
        <v>PARS2</v>
      </c>
      <c r="B10599" s="1" t="s">
        <v>108</v>
      </c>
      <c r="C10599" s="1">
        <v>5.5230015E7</v>
      </c>
      <c r="D10599" s="1" t="s">
        <v>14</v>
      </c>
      <c r="E10599" s="1">
        <v>23.0</v>
      </c>
      <c r="F10599" s="1" t="s">
        <v>10597</v>
      </c>
      <c r="G10599" s="1">
        <v>0.265729155382</v>
      </c>
    </row>
    <row r="10600" ht="15.75" customHeight="1">
      <c r="A10600" s="1" t="str">
        <f t="shared" si="899"/>
        <v>PARS2</v>
      </c>
      <c r="B10600" s="1" t="s">
        <v>108</v>
      </c>
      <c r="C10600" s="1">
        <v>5.5229913E7</v>
      </c>
      <c r="D10600" s="1" t="s">
        <v>14</v>
      </c>
      <c r="E10600" s="1">
        <v>24.0</v>
      </c>
      <c r="F10600" s="1" t="s">
        <v>10598</v>
      </c>
      <c r="G10600" s="1">
        <v>0.102321021942</v>
      </c>
    </row>
    <row r="10601" ht="15.75" customHeight="1">
      <c r="A10601" s="1" t="str">
        <f t="shared" si="899"/>
        <v>PARS2</v>
      </c>
      <c r="B10601" s="1" t="s">
        <v>108</v>
      </c>
      <c r="C10601" s="1">
        <v>5.5230204E7</v>
      </c>
      <c r="D10601" s="1" t="s">
        <v>8</v>
      </c>
      <c r="E10601" s="1">
        <v>24.0</v>
      </c>
      <c r="F10601" s="1" t="s">
        <v>10599</v>
      </c>
      <c r="G10601" s="1">
        <v>0.0618207592116</v>
      </c>
    </row>
    <row r="10602" ht="15.75" customHeight="1">
      <c r="A10602" s="1" t="str">
        <f t="shared" si="899"/>
        <v>PARS2</v>
      </c>
      <c r="B10602" s="1" t="s">
        <v>108</v>
      </c>
      <c r="C10602" s="1">
        <v>5.5230192E7</v>
      </c>
      <c r="D10602" s="1" t="s">
        <v>8</v>
      </c>
      <c r="E10602" s="1">
        <v>24.0</v>
      </c>
      <c r="F10602" s="1" t="s">
        <v>10600</v>
      </c>
      <c r="G10602" s="1">
        <v>0.0560622774045</v>
      </c>
    </row>
    <row r="10603" ht="15.75" customHeight="1">
      <c r="A10603" s="1" t="str">
        <f t="shared" si="899"/>
        <v>PARS2</v>
      </c>
      <c r="B10603" s="1" t="s">
        <v>108</v>
      </c>
      <c r="C10603" s="1">
        <v>5.5230168E7</v>
      </c>
      <c r="D10603" s="1" t="s">
        <v>8</v>
      </c>
      <c r="E10603" s="1">
        <v>23.0</v>
      </c>
      <c r="F10603" s="1" t="s">
        <v>10601</v>
      </c>
      <c r="G10603" s="1">
        <v>1.34972394062</v>
      </c>
    </row>
    <row r="10604" ht="15.75" customHeight="1">
      <c r="A10604" s="1" t="str">
        <f t="shared" si="899"/>
        <v>PARS2</v>
      </c>
      <c r="B10604" s="1" t="s">
        <v>108</v>
      </c>
      <c r="C10604" s="1">
        <v>5.523015E7</v>
      </c>
      <c r="D10604" s="1" t="s">
        <v>8</v>
      </c>
      <c r="E10604" s="1">
        <v>24.0</v>
      </c>
      <c r="F10604" s="1" t="s">
        <v>10602</v>
      </c>
      <c r="G10604" s="1">
        <v>0.957236356626</v>
      </c>
    </row>
    <row r="10605" ht="15.75" customHeight="1">
      <c r="A10605" s="1" t="str">
        <f t="shared" si="899"/>
        <v>PARS2</v>
      </c>
      <c r="B10605" s="1" t="s">
        <v>108</v>
      </c>
      <c r="C10605" s="1">
        <v>5.5230132E7</v>
      </c>
      <c r="D10605" s="1" t="s">
        <v>8</v>
      </c>
      <c r="E10605" s="1">
        <v>24.0</v>
      </c>
      <c r="F10605" s="1" t="s">
        <v>10603</v>
      </c>
      <c r="G10605" s="1">
        <v>0.0579713126632</v>
      </c>
    </row>
    <row r="10606" ht="15.75" customHeight="1">
      <c r="A10606" s="1" t="str">
        <f t="shared" si="899"/>
        <v>PARS2</v>
      </c>
      <c r="B10606" s="1" t="s">
        <v>108</v>
      </c>
      <c r="C10606" s="1">
        <v>5.5230118E7</v>
      </c>
      <c r="D10606" s="1" t="s">
        <v>8</v>
      </c>
      <c r="E10606" s="1">
        <v>24.0</v>
      </c>
      <c r="F10606" s="1" t="s">
        <v>10604</v>
      </c>
      <c r="G10606" s="1">
        <v>0.693039702756</v>
      </c>
    </row>
    <row r="10607" ht="15.75" customHeight="1">
      <c r="A10607" s="1" t="str">
        <f t="shared" si="899"/>
        <v>PARS2</v>
      </c>
      <c r="B10607" s="1" t="s">
        <v>108</v>
      </c>
      <c r="C10607" s="1">
        <v>5.5230037E7</v>
      </c>
      <c r="D10607" s="1" t="s">
        <v>8</v>
      </c>
      <c r="E10607" s="1">
        <v>24.0</v>
      </c>
      <c r="F10607" s="1" t="s">
        <v>10605</v>
      </c>
      <c r="G10607" s="1">
        <v>-0.0241838198142</v>
      </c>
    </row>
    <row r="10608" ht="15.75" customHeight="1">
      <c r="A10608" s="1" t="str">
        <f t="shared" si="899"/>
        <v>PARS2</v>
      </c>
      <c r="B10608" s="1" t="s">
        <v>108</v>
      </c>
      <c r="C10608" s="1">
        <v>5.5230145E7</v>
      </c>
      <c r="D10608" s="1" t="s">
        <v>8</v>
      </c>
      <c r="E10608" s="1">
        <v>24.0</v>
      </c>
      <c r="F10608" s="1" t="s">
        <v>10606</v>
      </c>
      <c r="G10608" s="1">
        <v>0.524729831452</v>
      </c>
    </row>
    <row r="10609" ht="15.75" customHeight="1">
      <c r="A10609" s="1" t="str">
        <f t="shared" ref="A10609:A10618" si="900">"PAXBP1"</f>
        <v>PAXBP1</v>
      </c>
      <c r="B10609" s="1" t="s">
        <v>1807</v>
      </c>
      <c r="C10609" s="1">
        <v>3.4144024E7</v>
      </c>
      <c r="D10609" s="1" t="s">
        <v>8</v>
      </c>
      <c r="E10609" s="1">
        <v>24.0</v>
      </c>
      <c r="F10609" s="1" t="s">
        <v>10607</v>
      </c>
      <c r="G10609" s="1">
        <v>-0.0239666923647</v>
      </c>
    </row>
    <row r="10610" ht="15.75" customHeight="1">
      <c r="A10610" s="1" t="str">
        <f t="shared" si="900"/>
        <v>PAXBP1</v>
      </c>
      <c r="B10610" s="1" t="s">
        <v>1807</v>
      </c>
      <c r="C10610" s="1">
        <v>3.4144087E7</v>
      </c>
      <c r="D10610" s="1" t="s">
        <v>8</v>
      </c>
      <c r="E10610" s="1">
        <v>23.0</v>
      </c>
      <c r="F10610" s="1" t="s">
        <v>10608</v>
      </c>
      <c r="G10610" s="1">
        <v>0.0177582678366</v>
      </c>
    </row>
    <row r="10611" ht="15.75" customHeight="1">
      <c r="A10611" s="1" t="str">
        <f t="shared" si="900"/>
        <v>PAXBP1</v>
      </c>
      <c r="B10611" s="1" t="s">
        <v>1807</v>
      </c>
      <c r="C10611" s="1">
        <v>3.4144108E7</v>
      </c>
      <c r="D10611" s="1" t="s">
        <v>8</v>
      </c>
      <c r="E10611" s="1">
        <v>24.0</v>
      </c>
      <c r="F10611" s="1" t="s">
        <v>10609</v>
      </c>
      <c r="G10611" s="1">
        <v>0.0248063272675</v>
      </c>
    </row>
    <row r="10612" ht="15.75" customHeight="1">
      <c r="A10612" s="1" t="str">
        <f t="shared" si="900"/>
        <v>PAXBP1</v>
      </c>
      <c r="B10612" s="1" t="s">
        <v>1807</v>
      </c>
      <c r="C10612" s="1">
        <v>3.4143891E7</v>
      </c>
      <c r="D10612" s="1" t="s">
        <v>14</v>
      </c>
      <c r="E10612" s="1">
        <v>24.0</v>
      </c>
      <c r="F10612" s="1" t="s">
        <v>10610</v>
      </c>
      <c r="G10612" s="1">
        <v>0.444286394456</v>
      </c>
    </row>
    <row r="10613" ht="15.75" customHeight="1">
      <c r="A10613" s="1" t="str">
        <f t="shared" si="900"/>
        <v>PAXBP1</v>
      </c>
      <c r="B10613" s="1" t="s">
        <v>1807</v>
      </c>
      <c r="C10613" s="1">
        <v>3.4143988E7</v>
      </c>
      <c r="D10613" s="1" t="s">
        <v>8</v>
      </c>
      <c r="E10613" s="1">
        <v>23.0</v>
      </c>
      <c r="F10613" s="1" t="s">
        <v>10611</v>
      </c>
      <c r="G10613" s="1">
        <v>0.042768711503</v>
      </c>
    </row>
    <row r="10614" ht="15.75" customHeight="1">
      <c r="A10614" s="1" t="str">
        <f t="shared" si="900"/>
        <v>PAXBP1</v>
      </c>
      <c r="B10614" s="1" t="s">
        <v>1807</v>
      </c>
      <c r="C10614" s="1">
        <v>3.4143932E7</v>
      </c>
      <c r="D10614" s="1" t="s">
        <v>14</v>
      </c>
      <c r="E10614" s="1">
        <v>23.0</v>
      </c>
      <c r="F10614" s="1" t="s">
        <v>10612</v>
      </c>
      <c r="G10614" s="1">
        <v>0.119938901921</v>
      </c>
    </row>
    <row r="10615" ht="15.75" customHeight="1">
      <c r="A10615" s="1" t="str">
        <f t="shared" si="900"/>
        <v>PAXBP1</v>
      </c>
      <c r="B10615" s="1" t="s">
        <v>1807</v>
      </c>
      <c r="C10615" s="1">
        <v>3.4143973E7</v>
      </c>
      <c r="D10615" s="1" t="s">
        <v>14</v>
      </c>
      <c r="E10615" s="1">
        <v>22.0</v>
      </c>
      <c r="F10615" s="1" t="s">
        <v>10613</v>
      </c>
      <c r="G10615" s="1">
        <v>0.2400902725</v>
      </c>
    </row>
    <row r="10616" ht="15.75" customHeight="1">
      <c r="A10616" s="1" t="str">
        <f t="shared" si="900"/>
        <v>PAXBP1</v>
      </c>
      <c r="B10616" s="1" t="s">
        <v>1807</v>
      </c>
      <c r="C10616" s="1">
        <v>3.4143986E7</v>
      </c>
      <c r="D10616" s="1" t="s">
        <v>14</v>
      </c>
      <c r="E10616" s="1">
        <v>23.0</v>
      </c>
      <c r="F10616" s="1" t="s">
        <v>10614</v>
      </c>
      <c r="G10616" s="1">
        <v>1.76945695585</v>
      </c>
    </row>
    <row r="10617" ht="15.75" customHeight="1">
      <c r="A10617" s="1" t="str">
        <f t="shared" si="900"/>
        <v>PAXBP1</v>
      </c>
      <c r="B10617" s="1" t="s">
        <v>1807</v>
      </c>
      <c r="C10617" s="1">
        <v>3.4143965E7</v>
      </c>
      <c r="D10617" s="1" t="s">
        <v>14</v>
      </c>
      <c r="E10617" s="1">
        <v>24.0</v>
      </c>
      <c r="F10617" s="1" t="s">
        <v>10615</v>
      </c>
      <c r="G10617" s="1">
        <v>-0.0220401781073</v>
      </c>
    </row>
    <row r="10618" ht="15.75" customHeight="1">
      <c r="A10618" s="1" t="str">
        <f t="shared" si="900"/>
        <v>PAXBP1</v>
      </c>
      <c r="B10618" s="1" t="s">
        <v>1807</v>
      </c>
      <c r="C10618" s="1">
        <v>3.4143958E7</v>
      </c>
      <c r="D10618" s="1" t="s">
        <v>8</v>
      </c>
      <c r="E10618" s="1">
        <v>24.0</v>
      </c>
      <c r="F10618" s="1" t="s">
        <v>10616</v>
      </c>
      <c r="G10618" s="1">
        <v>0.786256649696</v>
      </c>
    </row>
    <row r="10619" ht="15.75" customHeight="1">
      <c r="A10619" s="1" t="str">
        <f t="shared" ref="A10619:A10628" si="901">"PBX2"</f>
        <v>PBX2</v>
      </c>
      <c r="B10619" s="1" t="s">
        <v>28</v>
      </c>
      <c r="C10619" s="1">
        <v>3.2157972E7</v>
      </c>
      <c r="D10619" s="1" t="s">
        <v>14</v>
      </c>
      <c r="E10619" s="1">
        <v>28.0</v>
      </c>
      <c r="F10619" s="1" t="s">
        <v>10617</v>
      </c>
      <c r="G10619" s="1">
        <v>0.124054938662</v>
      </c>
    </row>
    <row r="10620" ht="15.75" customHeight="1">
      <c r="A10620" s="1" t="str">
        <f t="shared" si="901"/>
        <v>PBX2</v>
      </c>
      <c r="B10620" s="1" t="s">
        <v>28</v>
      </c>
      <c r="C10620" s="1">
        <v>3.2157947E7</v>
      </c>
      <c r="D10620" s="1" t="s">
        <v>14</v>
      </c>
      <c r="E10620" s="1">
        <v>24.0</v>
      </c>
      <c r="F10620" s="1" t="s">
        <v>10618</v>
      </c>
      <c r="G10620" s="1">
        <v>1.55165091505</v>
      </c>
    </row>
    <row r="10621" ht="15.75" customHeight="1">
      <c r="A10621" s="1" t="str">
        <f t="shared" si="901"/>
        <v>PBX2</v>
      </c>
      <c r="B10621" s="1" t="s">
        <v>28</v>
      </c>
      <c r="C10621" s="1">
        <v>3.2157818E7</v>
      </c>
      <c r="D10621" s="1" t="s">
        <v>8</v>
      </c>
      <c r="E10621" s="1">
        <v>24.0</v>
      </c>
      <c r="F10621" s="1" t="s">
        <v>10619</v>
      </c>
      <c r="G10621" s="1">
        <v>-0.0320292425871</v>
      </c>
    </row>
    <row r="10622" ht="15.75" customHeight="1">
      <c r="A10622" s="1" t="str">
        <f t="shared" si="901"/>
        <v>PBX2</v>
      </c>
      <c r="B10622" s="1" t="s">
        <v>28</v>
      </c>
      <c r="C10622" s="1">
        <v>3.2158E7</v>
      </c>
      <c r="D10622" s="1" t="s">
        <v>14</v>
      </c>
      <c r="E10622" s="1">
        <v>28.0</v>
      </c>
      <c r="F10622" s="1" t="s">
        <v>10620</v>
      </c>
      <c r="G10622" s="1">
        <v>0.0526158545188</v>
      </c>
    </row>
    <row r="10623" ht="15.75" customHeight="1">
      <c r="A10623" s="1" t="str">
        <f t="shared" si="901"/>
        <v>PBX2</v>
      </c>
      <c r="B10623" s="1" t="s">
        <v>28</v>
      </c>
      <c r="C10623" s="1">
        <v>3.2158003E7</v>
      </c>
      <c r="D10623" s="1" t="s">
        <v>14</v>
      </c>
      <c r="E10623" s="1">
        <v>26.0</v>
      </c>
      <c r="F10623" s="1" t="s">
        <v>10621</v>
      </c>
      <c r="G10623" s="1">
        <v>0.0492404964634</v>
      </c>
    </row>
    <row r="10624" ht="15.75" customHeight="1">
      <c r="A10624" s="1" t="str">
        <f t="shared" si="901"/>
        <v>PBX2</v>
      </c>
      <c r="B10624" s="1" t="s">
        <v>28</v>
      </c>
      <c r="C10624" s="1">
        <v>3.2157758E7</v>
      </c>
      <c r="D10624" s="1" t="s">
        <v>8</v>
      </c>
      <c r="E10624" s="1">
        <v>24.0</v>
      </c>
      <c r="F10624" s="1" t="s">
        <v>10622</v>
      </c>
      <c r="G10624" s="1">
        <v>1.06005136668</v>
      </c>
    </row>
    <row r="10625" ht="15.75" customHeight="1">
      <c r="A10625" s="1" t="str">
        <f t="shared" si="901"/>
        <v>PBX2</v>
      </c>
      <c r="B10625" s="1" t="s">
        <v>28</v>
      </c>
      <c r="C10625" s="1">
        <v>3.2157736E7</v>
      </c>
      <c r="D10625" s="1" t="s">
        <v>8</v>
      </c>
      <c r="E10625" s="1">
        <v>23.0</v>
      </c>
      <c r="F10625" s="1" t="s">
        <v>10623</v>
      </c>
      <c r="G10625" s="1">
        <v>0.0855790823493</v>
      </c>
    </row>
    <row r="10626" ht="15.75" customHeight="1">
      <c r="A10626" s="1" t="str">
        <f t="shared" si="901"/>
        <v>PBX2</v>
      </c>
      <c r="B10626" s="1" t="s">
        <v>28</v>
      </c>
      <c r="C10626" s="1">
        <v>3.2157719E7</v>
      </c>
      <c r="D10626" s="1" t="s">
        <v>8</v>
      </c>
      <c r="E10626" s="1">
        <v>24.0</v>
      </c>
      <c r="F10626" s="1" t="s">
        <v>10624</v>
      </c>
      <c r="G10626" s="1">
        <v>0.0839661254311</v>
      </c>
    </row>
    <row r="10627" ht="15.75" customHeight="1">
      <c r="A10627" s="1" t="str">
        <f t="shared" si="901"/>
        <v>PBX2</v>
      </c>
      <c r="B10627" s="1" t="s">
        <v>28</v>
      </c>
      <c r="C10627" s="1">
        <v>3.2157726E7</v>
      </c>
      <c r="D10627" s="1" t="s">
        <v>8</v>
      </c>
      <c r="E10627" s="1">
        <v>24.0</v>
      </c>
      <c r="F10627" s="1" t="s">
        <v>10625</v>
      </c>
      <c r="G10627" s="1">
        <v>0.38829771827</v>
      </c>
    </row>
    <row r="10628" ht="15.75" customHeight="1">
      <c r="A10628" s="1" t="str">
        <f t="shared" si="901"/>
        <v>PBX2</v>
      </c>
      <c r="B10628" s="1" t="s">
        <v>28</v>
      </c>
      <c r="C10628" s="1">
        <v>3.2157741E7</v>
      </c>
      <c r="D10628" s="1" t="s">
        <v>8</v>
      </c>
      <c r="E10628" s="1">
        <v>23.0</v>
      </c>
      <c r="F10628" s="1" t="s">
        <v>10626</v>
      </c>
      <c r="G10628" s="1">
        <v>0.251013895203</v>
      </c>
    </row>
    <row r="10629" ht="15.75" customHeight="1">
      <c r="A10629" s="1" t="str">
        <f t="shared" ref="A10629:A10646" si="902">"PDCD11"</f>
        <v>PDCD11</v>
      </c>
      <c r="B10629" s="1" t="s">
        <v>176</v>
      </c>
      <c r="C10629" s="1">
        <v>1.05156497E8</v>
      </c>
      <c r="D10629" s="1" t="s">
        <v>14</v>
      </c>
      <c r="E10629" s="1">
        <v>23.0</v>
      </c>
      <c r="F10629" s="1" t="s">
        <v>10627</v>
      </c>
      <c r="G10629" s="1">
        <v>1.08909267459</v>
      </c>
    </row>
    <row r="10630" ht="15.75" customHeight="1">
      <c r="A10630" s="1" t="str">
        <f t="shared" si="902"/>
        <v>PDCD11</v>
      </c>
      <c r="B10630" s="1" t="s">
        <v>176</v>
      </c>
      <c r="C10630" s="1">
        <v>1.05156588E8</v>
      </c>
      <c r="D10630" s="1" t="s">
        <v>8</v>
      </c>
      <c r="E10630" s="1">
        <v>23.0</v>
      </c>
      <c r="F10630" s="1" t="s">
        <v>10628</v>
      </c>
      <c r="G10630" s="1">
        <v>0.550336620827</v>
      </c>
    </row>
    <row r="10631" ht="15.75" customHeight="1">
      <c r="A10631" s="1" t="str">
        <f t="shared" si="902"/>
        <v>PDCD11</v>
      </c>
      <c r="B10631" s="1" t="s">
        <v>176</v>
      </c>
      <c r="C10631" s="1">
        <v>1.05156391E8</v>
      </c>
      <c r="D10631" s="1" t="s">
        <v>14</v>
      </c>
      <c r="E10631" s="1">
        <v>23.0</v>
      </c>
      <c r="F10631" s="1" t="s">
        <v>10629</v>
      </c>
      <c r="G10631" s="1">
        <v>-0.00189730684762</v>
      </c>
    </row>
    <row r="10632" ht="15.75" customHeight="1">
      <c r="A10632" s="1" t="str">
        <f t="shared" si="902"/>
        <v>PDCD11</v>
      </c>
      <c r="B10632" s="1" t="s">
        <v>176</v>
      </c>
      <c r="C10632" s="1">
        <v>1.05156481E8</v>
      </c>
      <c r="D10632" s="1" t="s">
        <v>14</v>
      </c>
      <c r="E10632" s="1">
        <v>24.0</v>
      </c>
      <c r="F10632" s="1" t="s">
        <v>10630</v>
      </c>
      <c r="G10632" s="1">
        <v>1.04493809425</v>
      </c>
    </row>
    <row r="10633" ht="15.75" customHeight="1">
      <c r="A10633" s="1" t="str">
        <f t="shared" si="902"/>
        <v>PDCD11</v>
      </c>
      <c r="B10633" s="1" t="s">
        <v>176</v>
      </c>
      <c r="C10633" s="1">
        <v>1.05156534E8</v>
      </c>
      <c r="D10633" s="1" t="s">
        <v>14</v>
      </c>
      <c r="E10633" s="1">
        <v>24.0</v>
      </c>
      <c r="F10633" s="1" t="s">
        <v>10631</v>
      </c>
      <c r="G10633" s="1">
        <v>0.0509903511273</v>
      </c>
    </row>
    <row r="10634" ht="15.75" customHeight="1">
      <c r="A10634" s="1" t="str">
        <f t="shared" si="902"/>
        <v>PDCD11</v>
      </c>
      <c r="B10634" s="1" t="s">
        <v>176</v>
      </c>
      <c r="C10634" s="1">
        <v>1.0515661E8</v>
      </c>
      <c r="D10634" s="1" t="s">
        <v>8</v>
      </c>
      <c r="E10634" s="1">
        <v>22.0</v>
      </c>
      <c r="F10634" s="1" t="s">
        <v>10632</v>
      </c>
      <c r="G10634" s="1">
        <v>0.454928534338</v>
      </c>
    </row>
    <row r="10635" ht="15.75" customHeight="1">
      <c r="A10635" s="1" t="str">
        <f t="shared" si="902"/>
        <v>PDCD11</v>
      </c>
      <c r="B10635" s="1" t="s">
        <v>176</v>
      </c>
      <c r="C10635" s="1">
        <v>1.05156655E8</v>
      </c>
      <c r="D10635" s="1" t="s">
        <v>14</v>
      </c>
      <c r="E10635" s="1">
        <v>23.0</v>
      </c>
      <c r="F10635" s="1" t="s">
        <v>10633</v>
      </c>
      <c r="G10635" s="1">
        <v>0.218483210696</v>
      </c>
    </row>
    <row r="10636" ht="15.75" customHeight="1">
      <c r="A10636" s="1" t="str">
        <f t="shared" si="902"/>
        <v>PDCD11</v>
      </c>
      <c r="B10636" s="1" t="s">
        <v>176</v>
      </c>
      <c r="C10636" s="1">
        <v>1.0515638E8</v>
      </c>
      <c r="D10636" s="1" t="s">
        <v>8</v>
      </c>
      <c r="E10636" s="1">
        <v>23.0</v>
      </c>
      <c r="F10636" s="1" t="s">
        <v>10634</v>
      </c>
      <c r="G10636" s="1">
        <v>0.00201186148898</v>
      </c>
    </row>
    <row r="10637" ht="15.75" customHeight="1">
      <c r="A10637" s="1" t="str">
        <f t="shared" si="902"/>
        <v>PDCD11</v>
      </c>
      <c r="B10637" s="1" t="s">
        <v>176</v>
      </c>
      <c r="C10637" s="1">
        <v>1.05156425E8</v>
      </c>
      <c r="D10637" s="1" t="s">
        <v>8</v>
      </c>
      <c r="E10637" s="1">
        <v>22.0</v>
      </c>
      <c r="F10637" s="1" t="s">
        <v>10635</v>
      </c>
      <c r="G10637" s="1">
        <v>0.865969231159</v>
      </c>
    </row>
    <row r="10638" ht="15.75" customHeight="1">
      <c r="A10638" s="1" t="str">
        <f t="shared" si="902"/>
        <v>PDCD11</v>
      </c>
      <c r="B10638" s="1" t="s">
        <v>176</v>
      </c>
      <c r="C10638" s="1">
        <v>1.05156546E8</v>
      </c>
      <c r="D10638" s="1" t="s">
        <v>8</v>
      </c>
      <c r="E10638" s="1">
        <v>24.0</v>
      </c>
      <c r="F10638" s="1" t="s">
        <v>10636</v>
      </c>
      <c r="G10638" s="1">
        <v>0.18816987424</v>
      </c>
    </row>
    <row r="10639" ht="15.75" customHeight="1">
      <c r="A10639" s="1" t="str">
        <f t="shared" si="902"/>
        <v>PDCD11</v>
      </c>
      <c r="B10639" s="1" t="s">
        <v>176</v>
      </c>
      <c r="C10639" s="1">
        <v>1.05156534E8</v>
      </c>
      <c r="D10639" s="1" t="s">
        <v>14</v>
      </c>
      <c r="E10639" s="1">
        <v>23.0</v>
      </c>
      <c r="F10639" s="1" t="s">
        <v>10637</v>
      </c>
      <c r="G10639" s="1">
        <v>0.130207110444</v>
      </c>
    </row>
    <row r="10640" ht="15.75" customHeight="1">
      <c r="A10640" s="1" t="str">
        <f t="shared" si="902"/>
        <v>PDCD11</v>
      </c>
      <c r="B10640" s="1" t="s">
        <v>176</v>
      </c>
      <c r="C10640" s="1">
        <v>1.05156481E8</v>
      </c>
      <c r="D10640" s="1" t="s">
        <v>14</v>
      </c>
      <c r="E10640" s="1">
        <v>23.0</v>
      </c>
      <c r="F10640" s="1" t="s">
        <v>10638</v>
      </c>
      <c r="G10640" s="1">
        <v>0.722925555055</v>
      </c>
    </row>
    <row r="10641" ht="15.75" customHeight="1">
      <c r="A10641" s="1" t="str">
        <f t="shared" si="902"/>
        <v>PDCD11</v>
      </c>
      <c r="B10641" s="1" t="s">
        <v>176</v>
      </c>
      <c r="C10641" s="1">
        <v>1.05156466E8</v>
      </c>
      <c r="D10641" s="1" t="s">
        <v>14</v>
      </c>
      <c r="E10641" s="1">
        <v>22.0</v>
      </c>
      <c r="F10641" s="1" t="s">
        <v>10639</v>
      </c>
      <c r="G10641" s="1">
        <v>0.273687901334</v>
      </c>
    </row>
    <row r="10642" ht="15.75" customHeight="1">
      <c r="A10642" s="1" t="str">
        <f t="shared" si="902"/>
        <v>PDCD11</v>
      </c>
      <c r="B10642" s="1" t="s">
        <v>176</v>
      </c>
      <c r="C10642" s="1">
        <v>1.05156643E8</v>
      </c>
      <c r="D10642" s="1" t="s">
        <v>14</v>
      </c>
      <c r="E10642" s="1">
        <v>23.0</v>
      </c>
      <c r="F10642" s="1" t="s">
        <v>10640</v>
      </c>
      <c r="G10642" s="1">
        <v>0.617361121218</v>
      </c>
    </row>
    <row r="10643" ht="15.75" customHeight="1">
      <c r="A10643" s="1" t="str">
        <f t="shared" si="902"/>
        <v>PDCD11</v>
      </c>
      <c r="B10643" s="1" t="s">
        <v>176</v>
      </c>
      <c r="C10643" s="1">
        <v>1.05156459E8</v>
      </c>
      <c r="D10643" s="1" t="s">
        <v>14</v>
      </c>
      <c r="E10643" s="1">
        <v>23.0</v>
      </c>
      <c r="F10643" s="1" t="s">
        <v>10641</v>
      </c>
      <c r="G10643" s="1">
        <v>0.711289675046</v>
      </c>
    </row>
    <row r="10644" ht="15.75" customHeight="1">
      <c r="A10644" s="1" t="str">
        <f t="shared" si="902"/>
        <v>PDCD11</v>
      </c>
      <c r="B10644" s="1" t="s">
        <v>176</v>
      </c>
      <c r="C10644" s="1">
        <v>1.05156519E8</v>
      </c>
      <c r="D10644" s="1" t="s">
        <v>8</v>
      </c>
      <c r="E10644" s="1">
        <v>24.0</v>
      </c>
      <c r="F10644" s="1" t="s">
        <v>10642</v>
      </c>
      <c r="G10644" s="1">
        <v>0.572332686936</v>
      </c>
    </row>
    <row r="10645" ht="15.75" customHeight="1">
      <c r="A10645" s="1" t="str">
        <f t="shared" si="902"/>
        <v>PDCD11</v>
      </c>
      <c r="B10645" s="1" t="s">
        <v>176</v>
      </c>
      <c r="C10645" s="1">
        <v>1.05156379E8</v>
      </c>
      <c r="D10645" s="1" t="s">
        <v>8</v>
      </c>
      <c r="E10645" s="1">
        <v>24.0</v>
      </c>
      <c r="F10645" s="1" t="s">
        <v>10643</v>
      </c>
      <c r="G10645" s="1">
        <v>-0.00458370156224</v>
      </c>
    </row>
    <row r="10646" ht="15.75" customHeight="1">
      <c r="A10646" s="1" t="str">
        <f t="shared" si="902"/>
        <v>PDCD11</v>
      </c>
      <c r="B10646" s="1" t="s">
        <v>176</v>
      </c>
      <c r="C10646" s="1">
        <v>1.05156591E8</v>
      </c>
      <c r="D10646" s="1" t="s">
        <v>8</v>
      </c>
      <c r="E10646" s="1">
        <v>24.0</v>
      </c>
      <c r="F10646" s="1" t="s">
        <v>10644</v>
      </c>
      <c r="G10646" s="1">
        <v>0.013022104708</v>
      </c>
    </row>
    <row r="10647" ht="15.75" customHeight="1">
      <c r="A10647" s="1" t="str">
        <f t="shared" ref="A10647:A10656" si="903">"PDCD7"</f>
        <v>PDCD7</v>
      </c>
      <c r="B10647" s="1" t="s">
        <v>425</v>
      </c>
      <c r="C10647" s="1">
        <v>6.5426049E7</v>
      </c>
      <c r="D10647" s="1" t="s">
        <v>14</v>
      </c>
      <c r="E10647" s="1">
        <v>23.0</v>
      </c>
      <c r="F10647" s="1" t="s">
        <v>10645</v>
      </c>
      <c r="G10647" s="1">
        <v>0.147612838181</v>
      </c>
    </row>
    <row r="10648" ht="15.75" customHeight="1">
      <c r="A10648" s="1" t="str">
        <f t="shared" si="903"/>
        <v>PDCD7</v>
      </c>
      <c r="B10648" s="1" t="s">
        <v>425</v>
      </c>
      <c r="C10648" s="1">
        <v>6.5426129E7</v>
      </c>
      <c r="D10648" s="1" t="s">
        <v>14</v>
      </c>
      <c r="E10648" s="1">
        <v>22.0</v>
      </c>
      <c r="F10648" s="1" t="s">
        <v>10646</v>
      </c>
      <c r="G10648" s="1">
        <v>0.627192354594</v>
      </c>
    </row>
    <row r="10649" ht="15.75" customHeight="1">
      <c r="A10649" s="1" t="str">
        <f t="shared" si="903"/>
        <v>PDCD7</v>
      </c>
      <c r="B10649" s="1" t="s">
        <v>425</v>
      </c>
      <c r="C10649" s="1">
        <v>6.5426109E7</v>
      </c>
      <c r="D10649" s="1" t="s">
        <v>14</v>
      </c>
      <c r="E10649" s="1">
        <v>24.0</v>
      </c>
      <c r="F10649" s="1" t="s">
        <v>10647</v>
      </c>
      <c r="G10649" s="1">
        <v>1.48733111004</v>
      </c>
    </row>
    <row r="10650" ht="15.75" customHeight="1">
      <c r="A10650" s="1" t="str">
        <f t="shared" si="903"/>
        <v>PDCD7</v>
      </c>
      <c r="B10650" s="1" t="s">
        <v>425</v>
      </c>
      <c r="C10650" s="1">
        <v>6.5426095E7</v>
      </c>
      <c r="D10650" s="1" t="s">
        <v>14</v>
      </c>
      <c r="E10650" s="1">
        <v>23.0</v>
      </c>
      <c r="F10650" s="1" t="s">
        <v>10648</v>
      </c>
      <c r="G10650" s="1">
        <v>0.885476535368</v>
      </c>
    </row>
    <row r="10651" ht="15.75" customHeight="1">
      <c r="A10651" s="1" t="str">
        <f t="shared" si="903"/>
        <v>PDCD7</v>
      </c>
      <c r="B10651" s="1" t="s">
        <v>425</v>
      </c>
      <c r="C10651" s="1">
        <v>6.5426031E7</v>
      </c>
      <c r="D10651" s="1" t="s">
        <v>14</v>
      </c>
      <c r="E10651" s="1">
        <v>24.0</v>
      </c>
      <c r="F10651" s="1" t="s">
        <v>10649</v>
      </c>
      <c r="G10651" s="1">
        <v>0.244414515214</v>
      </c>
    </row>
    <row r="10652" ht="15.75" customHeight="1">
      <c r="A10652" s="1" t="str">
        <f t="shared" si="903"/>
        <v>PDCD7</v>
      </c>
      <c r="B10652" s="1" t="s">
        <v>425</v>
      </c>
      <c r="C10652" s="1">
        <v>6.5425892E7</v>
      </c>
      <c r="D10652" s="1" t="s">
        <v>8</v>
      </c>
      <c r="E10652" s="1">
        <v>24.0</v>
      </c>
      <c r="F10652" s="1" t="s">
        <v>10650</v>
      </c>
      <c r="G10652" s="1">
        <v>0.0061267669667</v>
      </c>
    </row>
    <row r="10653" ht="15.75" customHeight="1">
      <c r="A10653" s="1" t="str">
        <f t="shared" si="903"/>
        <v>PDCD7</v>
      </c>
      <c r="B10653" s="1" t="s">
        <v>425</v>
      </c>
      <c r="C10653" s="1">
        <v>6.5425968E7</v>
      </c>
      <c r="D10653" s="1" t="s">
        <v>8</v>
      </c>
      <c r="E10653" s="1">
        <v>23.0</v>
      </c>
      <c r="F10653" s="1" t="s">
        <v>10651</v>
      </c>
      <c r="G10653" s="1">
        <v>0.0885836048416</v>
      </c>
    </row>
    <row r="10654" ht="15.75" customHeight="1">
      <c r="A10654" s="1" t="str">
        <f t="shared" si="903"/>
        <v>PDCD7</v>
      </c>
      <c r="B10654" s="1" t="s">
        <v>425</v>
      </c>
      <c r="C10654" s="1">
        <v>6.5426176E7</v>
      </c>
      <c r="D10654" s="1" t="s">
        <v>8</v>
      </c>
      <c r="E10654" s="1">
        <v>21.0</v>
      </c>
      <c r="F10654" s="1" t="s">
        <v>10652</v>
      </c>
      <c r="G10654" s="1">
        <v>0.00851797299663</v>
      </c>
    </row>
    <row r="10655" ht="15.75" customHeight="1">
      <c r="A10655" s="1" t="str">
        <f t="shared" si="903"/>
        <v>PDCD7</v>
      </c>
      <c r="B10655" s="1" t="s">
        <v>425</v>
      </c>
      <c r="C10655" s="1">
        <v>6.5426021E7</v>
      </c>
      <c r="D10655" s="1" t="s">
        <v>14</v>
      </c>
      <c r="E10655" s="1">
        <v>24.0</v>
      </c>
      <c r="F10655" s="1" t="s">
        <v>10653</v>
      </c>
      <c r="G10655" s="1">
        <v>0.161421085477</v>
      </c>
    </row>
    <row r="10656" ht="15.75" customHeight="1">
      <c r="A10656" s="1" t="str">
        <f t="shared" si="903"/>
        <v>PDCD7</v>
      </c>
      <c r="B10656" s="1" t="s">
        <v>425</v>
      </c>
      <c r="C10656" s="1">
        <v>6.5426055E7</v>
      </c>
      <c r="D10656" s="1" t="s">
        <v>14</v>
      </c>
      <c r="E10656" s="1">
        <v>23.0</v>
      </c>
      <c r="F10656" s="1" t="s">
        <v>10654</v>
      </c>
      <c r="G10656" s="1">
        <v>0.0741501166354</v>
      </c>
    </row>
    <row r="10657" ht="15.75" customHeight="1">
      <c r="A10657" s="1" t="str">
        <f t="shared" ref="A10657:A10666" si="904">"PDE12"</f>
        <v>PDE12</v>
      </c>
      <c r="B10657" s="1" t="s">
        <v>119</v>
      </c>
      <c r="C10657" s="1">
        <v>5.7542154E7</v>
      </c>
      <c r="D10657" s="1" t="s">
        <v>14</v>
      </c>
      <c r="E10657" s="1">
        <v>22.0</v>
      </c>
      <c r="F10657" s="1" t="s">
        <v>10655</v>
      </c>
      <c r="G10657" s="1">
        <v>1.14213014437</v>
      </c>
    </row>
    <row r="10658" ht="15.75" customHeight="1">
      <c r="A10658" s="1" t="str">
        <f t="shared" si="904"/>
        <v>PDE12</v>
      </c>
      <c r="B10658" s="1" t="s">
        <v>119</v>
      </c>
      <c r="C10658" s="1">
        <v>5.7541977E7</v>
      </c>
      <c r="D10658" s="1" t="s">
        <v>8</v>
      </c>
      <c r="E10658" s="1">
        <v>23.0</v>
      </c>
      <c r="F10658" s="1" t="s">
        <v>10656</v>
      </c>
      <c r="G10658" s="1">
        <v>-6.25906624091E-4</v>
      </c>
    </row>
    <row r="10659" ht="15.75" customHeight="1">
      <c r="A10659" s="1" t="str">
        <f t="shared" si="904"/>
        <v>PDE12</v>
      </c>
      <c r="B10659" s="1" t="s">
        <v>119</v>
      </c>
      <c r="C10659" s="1">
        <v>5.7542022E7</v>
      </c>
      <c r="D10659" s="1" t="s">
        <v>8</v>
      </c>
      <c r="E10659" s="1">
        <v>24.0</v>
      </c>
      <c r="F10659" s="1" t="s">
        <v>10657</v>
      </c>
      <c r="G10659" s="1">
        <v>0.243300751177</v>
      </c>
    </row>
    <row r="10660" ht="15.75" customHeight="1">
      <c r="A10660" s="1" t="str">
        <f t="shared" si="904"/>
        <v>PDE12</v>
      </c>
      <c r="B10660" s="1" t="s">
        <v>119</v>
      </c>
      <c r="C10660" s="1">
        <v>5.7542037E7</v>
      </c>
      <c r="D10660" s="1" t="s">
        <v>8</v>
      </c>
      <c r="E10660" s="1">
        <v>24.0</v>
      </c>
      <c r="F10660" s="1" t="s">
        <v>10658</v>
      </c>
      <c r="G10660" s="1">
        <v>0.93798806856</v>
      </c>
    </row>
    <row r="10661" ht="15.75" customHeight="1">
      <c r="A10661" s="1" t="str">
        <f t="shared" si="904"/>
        <v>PDE12</v>
      </c>
      <c r="B10661" s="1" t="s">
        <v>119</v>
      </c>
      <c r="C10661" s="1">
        <v>5.7542048E7</v>
      </c>
      <c r="D10661" s="1" t="s">
        <v>8</v>
      </c>
      <c r="E10661" s="1">
        <v>24.0</v>
      </c>
      <c r="F10661" s="1" t="s">
        <v>10659</v>
      </c>
      <c r="G10661" s="1">
        <v>0.534898714906</v>
      </c>
    </row>
    <row r="10662" ht="15.75" customHeight="1">
      <c r="A10662" s="1" t="str">
        <f t="shared" si="904"/>
        <v>PDE12</v>
      </c>
      <c r="B10662" s="1" t="s">
        <v>119</v>
      </c>
      <c r="C10662" s="1">
        <v>5.7542095E7</v>
      </c>
      <c r="D10662" s="1" t="s">
        <v>8</v>
      </c>
      <c r="E10662" s="1">
        <v>23.0</v>
      </c>
      <c r="F10662" s="1" t="s">
        <v>10660</v>
      </c>
      <c r="G10662" s="1">
        <v>0.44801496619</v>
      </c>
    </row>
    <row r="10663" ht="15.75" customHeight="1">
      <c r="A10663" s="1" t="str">
        <f t="shared" si="904"/>
        <v>PDE12</v>
      </c>
      <c r="B10663" s="1" t="s">
        <v>119</v>
      </c>
      <c r="C10663" s="1">
        <v>5.7542125E7</v>
      </c>
      <c r="D10663" s="1" t="s">
        <v>8</v>
      </c>
      <c r="E10663" s="1">
        <v>23.0</v>
      </c>
      <c r="F10663" s="1" t="s">
        <v>10661</v>
      </c>
      <c r="G10663" s="1">
        <v>0.403561769239</v>
      </c>
    </row>
    <row r="10664" ht="15.75" customHeight="1">
      <c r="A10664" s="1" t="str">
        <f t="shared" si="904"/>
        <v>PDE12</v>
      </c>
      <c r="B10664" s="1" t="s">
        <v>119</v>
      </c>
      <c r="C10664" s="1">
        <v>5.7542171E7</v>
      </c>
      <c r="D10664" s="1" t="s">
        <v>8</v>
      </c>
      <c r="E10664" s="1">
        <v>24.0</v>
      </c>
      <c r="F10664" s="1" t="s">
        <v>10662</v>
      </c>
      <c r="G10664" s="1">
        <v>0.139381497141</v>
      </c>
    </row>
    <row r="10665" ht="15.75" customHeight="1">
      <c r="A10665" s="1" t="str">
        <f t="shared" si="904"/>
        <v>PDE12</v>
      </c>
      <c r="B10665" s="1" t="s">
        <v>119</v>
      </c>
      <c r="C10665" s="1">
        <v>5.7542077E7</v>
      </c>
      <c r="D10665" s="1" t="s">
        <v>14</v>
      </c>
      <c r="E10665" s="1">
        <v>23.0</v>
      </c>
      <c r="F10665" s="1" t="s">
        <v>10663</v>
      </c>
      <c r="G10665" s="1">
        <v>0.0412870914816</v>
      </c>
    </row>
    <row r="10666" ht="15.75" customHeight="1">
      <c r="A10666" s="1" t="str">
        <f t="shared" si="904"/>
        <v>PDE12</v>
      </c>
      <c r="B10666" s="1" t="s">
        <v>119</v>
      </c>
      <c r="C10666" s="1">
        <v>5.7542241E7</v>
      </c>
      <c r="D10666" s="1" t="s">
        <v>14</v>
      </c>
      <c r="E10666" s="1">
        <v>22.0</v>
      </c>
      <c r="F10666" s="1" t="s">
        <v>10664</v>
      </c>
      <c r="G10666" s="1">
        <v>0.919881787075</v>
      </c>
    </row>
    <row r="10667" ht="15.75" customHeight="1">
      <c r="A10667" s="1" t="str">
        <f t="shared" ref="A10667:A10676" si="905">"PDHA1"</f>
        <v>PDHA1</v>
      </c>
      <c r="B10667" s="1" t="s">
        <v>50</v>
      </c>
      <c r="C10667" s="1">
        <v>1.9362252E7</v>
      </c>
      <c r="D10667" s="1" t="s">
        <v>14</v>
      </c>
      <c r="E10667" s="1">
        <v>23.0</v>
      </c>
      <c r="F10667" s="1" t="s">
        <v>10665</v>
      </c>
      <c r="G10667" s="1">
        <v>0.780570514527</v>
      </c>
    </row>
    <row r="10668" ht="15.75" customHeight="1">
      <c r="A10668" s="1" t="str">
        <f t="shared" si="905"/>
        <v>PDHA1</v>
      </c>
      <c r="B10668" s="1" t="s">
        <v>50</v>
      </c>
      <c r="C10668" s="1">
        <v>1.9362115E7</v>
      </c>
      <c r="D10668" s="1" t="s">
        <v>14</v>
      </c>
      <c r="E10668" s="1">
        <v>24.0</v>
      </c>
      <c r="F10668" s="1" t="s">
        <v>10666</v>
      </c>
      <c r="G10668" s="1">
        <v>0.00814943497826</v>
      </c>
    </row>
    <row r="10669" ht="15.75" customHeight="1">
      <c r="A10669" s="1" t="str">
        <f t="shared" si="905"/>
        <v>PDHA1</v>
      </c>
      <c r="B10669" s="1" t="s">
        <v>50</v>
      </c>
      <c r="C10669" s="1">
        <v>1.936204E7</v>
      </c>
      <c r="D10669" s="1" t="s">
        <v>8</v>
      </c>
      <c r="E10669" s="1">
        <v>23.0</v>
      </c>
      <c r="F10669" s="1" t="s">
        <v>10667</v>
      </c>
      <c r="G10669" s="1">
        <v>-0.00470619537962</v>
      </c>
    </row>
    <row r="10670" ht="15.75" customHeight="1">
      <c r="A10670" s="1" t="str">
        <f t="shared" si="905"/>
        <v>PDHA1</v>
      </c>
      <c r="B10670" s="1" t="s">
        <v>50</v>
      </c>
      <c r="C10670" s="1">
        <v>1.9362258E7</v>
      </c>
      <c r="D10670" s="1" t="s">
        <v>14</v>
      </c>
      <c r="E10670" s="1">
        <v>24.0</v>
      </c>
      <c r="F10670" s="1" t="s">
        <v>10668</v>
      </c>
      <c r="G10670" s="1">
        <v>0.0670306955262</v>
      </c>
    </row>
    <row r="10671" ht="15.75" customHeight="1">
      <c r="A10671" s="1" t="str">
        <f t="shared" si="905"/>
        <v>PDHA1</v>
      </c>
      <c r="B10671" s="1" t="s">
        <v>50</v>
      </c>
      <c r="C10671" s="1">
        <v>1.9362076E7</v>
      </c>
      <c r="D10671" s="1" t="s">
        <v>8</v>
      </c>
      <c r="E10671" s="1">
        <v>24.0</v>
      </c>
      <c r="F10671" s="1" t="s">
        <v>10669</v>
      </c>
      <c r="G10671" s="1">
        <v>1.08626771882</v>
      </c>
    </row>
    <row r="10672" ht="15.75" customHeight="1">
      <c r="A10672" s="1" t="str">
        <f t="shared" si="905"/>
        <v>PDHA1</v>
      </c>
      <c r="B10672" s="1" t="s">
        <v>50</v>
      </c>
      <c r="C10672" s="1">
        <v>1.9362235E7</v>
      </c>
      <c r="D10672" s="1" t="s">
        <v>14</v>
      </c>
      <c r="E10672" s="1">
        <v>22.0</v>
      </c>
      <c r="F10672" s="1" t="s">
        <v>10670</v>
      </c>
      <c r="G10672" s="1">
        <v>0.0946079582831</v>
      </c>
    </row>
    <row r="10673" ht="15.75" customHeight="1">
      <c r="A10673" s="1" t="str">
        <f t="shared" si="905"/>
        <v>PDHA1</v>
      </c>
      <c r="B10673" s="1" t="s">
        <v>50</v>
      </c>
      <c r="C10673" s="1">
        <v>1.936216E7</v>
      </c>
      <c r="D10673" s="1" t="s">
        <v>14</v>
      </c>
      <c r="E10673" s="1">
        <v>23.0</v>
      </c>
      <c r="F10673" s="1" t="s">
        <v>10671</v>
      </c>
      <c r="G10673" s="1">
        <v>0.0435728950064</v>
      </c>
    </row>
    <row r="10674" ht="15.75" customHeight="1">
      <c r="A10674" s="1" t="str">
        <f t="shared" si="905"/>
        <v>PDHA1</v>
      </c>
      <c r="B10674" s="1" t="s">
        <v>50</v>
      </c>
      <c r="C10674" s="1">
        <v>1.936218E7</v>
      </c>
      <c r="D10674" s="1" t="s">
        <v>8</v>
      </c>
      <c r="E10674" s="1">
        <v>24.0</v>
      </c>
      <c r="F10674" s="1" t="s">
        <v>10672</v>
      </c>
      <c r="G10674" s="1">
        <v>0.388249795391</v>
      </c>
    </row>
    <row r="10675" ht="15.75" customHeight="1">
      <c r="A10675" s="1" t="str">
        <f t="shared" si="905"/>
        <v>PDHA1</v>
      </c>
      <c r="B10675" s="1" t="s">
        <v>50</v>
      </c>
      <c r="C10675" s="1">
        <v>1.9362083E7</v>
      </c>
      <c r="D10675" s="1" t="s">
        <v>14</v>
      </c>
      <c r="E10675" s="1">
        <v>24.0</v>
      </c>
      <c r="F10675" s="1" t="s">
        <v>10673</v>
      </c>
      <c r="G10675" s="1">
        <v>1.13316176666</v>
      </c>
    </row>
    <row r="10676" ht="15.75" customHeight="1">
      <c r="A10676" s="1" t="str">
        <f t="shared" si="905"/>
        <v>PDHA1</v>
      </c>
      <c r="B10676" s="1" t="s">
        <v>50</v>
      </c>
      <c r="C10676" s="1">
        <v>1.9362071E7</v>
      </c>
      <c r="D10676" s="1" t="s">
        <v>14</v>
      </c>
      <c r="E10676" s="1">
        <v>23.0</v>
      </c>
      <c r="F10676" s="1" t="s">
        <v>10674</v>
      </c>
      <c r="G10676" s="1">
        <v>0.175337101315</v>
      </c>
    </row>
    <row r="10677" ht="15.75" customHeight="1">
      <c r="A10677" s="1" t="str">
        <f t="shared" ref="A10677:A10686" si="906">"PDHB"</f>
        <v>PDHB</v>
      </c>
      <c r="B10677" s="1" t="s">
        <v>119</v>
      </c>
      <c r="C10677" s="1">
        <v>5.8419596E7</v>
      </c>
      <c r="D10677" s="1" t="s">
        <v>14</v>
      </c>
      <c r="E10677" s="1">
        <v>22.0</v>
      </c>
      <c r="F10677" s="1" t="s">
        <v>10675</v>
      </c>
      <c r="G10677" s="1">
        <v>0.0523967791123</v>
      </c>
    </row>
    <row r="10678" ht="15.75" customHeight="1">
      <c r="A10678" s="1" t="str">
        <f t="shared" si="906"/>
        <v>PDHB</v>
      </c>
      <c r="B10678" s="1" t="s">
        <v>119</v>
      </c>
      <c r="C10678" s="1">
        <v>5.8419452E7</v>
      </c>
      <c r="D10678" s="1" t="s">
        <v>14</v>
      </c>
      <c r="E10678" s="1">
        <v>24.0</v>
      </c>
      <c r="F10678" s="1" t="s">
        <v>10676</v>
      </c>
      <c r="G10678" s="1">
        <v>0.167290522394</v>
      </c>
    </row>
    <row r="10679" ht="15.75" customHeight="1">
      <c r="A10679" s="1" t="str">
        <f t="shared" si="906"/>
        <v>PDHB</v>
      </c>
      <c r="B10679" s="1" t="s">
        <v>119</v>
      </c>
      <c r="C10679" s="1">
        <v>5.8419313E7</v>
      </c>
      <c r="D10679" s="1" t="s">
        <v>14</v>
      </c>
      <c r="E10679" s="1">
        <v>22.0</v>
      </c>
      <c r="F10679" s="1" t="s">
        <v>10677</v>
      </c>
      <c r="G10679" s="1">
        <v>0.796290157305</v>
      </c>
    </row>
    <row r="10680" ht="15.75" customHeight="1">
      <c r="A10680" s="1" t="str">
        <f t="shared" si="906"/>
        <v>PDHB</v>
      </c>
      <c r="B10680" s="1" t="s">
        <v>119</v>
      </c>
      <c r="C10680" s="1">
        <v>5.8419509E7</v>
      </c>
      <c r="D10680" s="1" t="s">
        <v>8</v>
      </c>
      <c r="E10680" s="1">
        <v>24.0</v>
      </c>
      <c r="F10680" s="1" t="s">
        <v>10678</v>
      </c>
      <c r="G10680" s="1">
        <v>1.15622106279</v>
      </c>
    </row>
    <row r="10681" ht="15.75" customHeight="1">
      <c r="A10681" s="1" t="str">
        <f t="shared" si="906"/>
        <v>PDHB</v>
      </c>
      <c r="B10681" s="1" t="s">
        <v>119</v>
      </c>
      <c r="C10681" s="1">
        <v>5.8419301E7</v>
      </c>
      <c r="D10681" s="1" t="s">
        <v>8</v>
      </c>
      <c r="E10681" s="1">
        <v>24.0</v>
      </c>
      <c r="F10681" s="1" t="s">
        <v>10679</v>
      </c>
      <c r="G10681" s="1">
        <v>0.190060281693</v>
      </c>
    </row>
    <row r="10682" ht="15.75" customHeight="1">
      <c r="A10682" s="1" t="str">
        <f t="shared" si="906"/>
        <v>PDHB</v>
      </c>
      <c r="B10682" s="1" t="s">
        <v>119</v>
      </c>
      <c r="C10682" s="1">
        <v>5.8419323E7</v>
      </c>
      <c r="D10682" s="1" t="s">
        <v>8</v>
      </c>
      <c r="E10682" s="1">
        <v>23.0</v>
      </c>
      <c r="F10682" s="1" t="s">
        <v>10680</v>
      </c>
      <c r="G10682" s="1">
        <v>0.814220207928</v>
      </c>
    </row>
    <row r="10683" ht="15.75" customHeight="1">
      <c r="A10683" s="1" t="str">
        <f t="shared" si="906"/>
        <v>PDHB</v>
      </c>
      <c r="B10683" s="1" t="s">
        <v>119</v>
      </c>
      <c r="C10683" s="1">
        <v>5.8419349E7</v>
      </c>
      <c r="D10683" s="1" t="s">
        <v>8</v>
      </c>
      <c r="E10683" s="1">
        <v>24.0</v>
      </c>
      <c r="F10683" s="1" t="s">
        <v>10681</v>
      </c>
      <c r="G10683" s="1">
        <v>1.02955872928</v>
      </c>
    </row>
    <row r="10684" ht="15.75" customHeight="1">
      <c r="A10684" s="1" t="str">
        <f t="shared" si="906"/>
        <v>PDHB</v>
      </c>
      <c r="B10684" s="1" t="s">
        <v>119</v>
      </c>
      <c r="C10684" s="1">
        <v>5.8419611E7</v>
      </c>
      <c r="D10684" s="1" t="s">
        <v>14</v>
      </c>
      <c r="E10684" s="1">
        <v>24.0</v>
      </c>
      <c r="F10684" s="1" t="s">
        <v>10682</v>
      </c>
      <c r="G10684" s="1">
        <v>-0.0264999742889</v>
      </c>
    </row>
    <row r="10685" ht="15.75" customHeight="1">
      <c r="A10685" s="1" t="str">
        <f t="shared" si="906"/>
        <v>PDHB</v>
      </c>
      <c r="B10685" s="1" t="s">
        <v>119</v>
      </c>
      <c r="C10685" s="1">
        <v>5.8419368E7</v>
      </c>
      <c r="D10685" s="1" t="s">
        <v>8</v>
      </c>
      <c r="E10685" s="1">
        <v>24.0</v>
      </c>
      <c r="F10685" s="1" t="s">
        <v>10683</v>
      </c>
      <c r="G10685" s="1">
        <v>0.3284193819</v>
      </c>
    </row>
    <row r="10686" ht="15.75" customHeight="1">
      <c r="A10686" s="1" t="str">
        <f t="shared" si="906"/>
        <v>PDHB</v>
      </c>
      <c r="B10686" s="1" t="s">
        <v>119</v>
      </c>
      <c r="C10686" s="1">
        <v>5.8419489E7</v>
      </c>
      <c r="D10686" s="1" t="s">
        <v>8</v>
      </c>
      <c r="E10686" s="1">
        <v>24.0</v>
      </c>
      <c r="F10686" s="1" t="s">
        <v>10684</v>
      </c>
      <c r="G10686" s="1">
        <v>0.50625921324</v>
      </c>
    </row>
    <row r="10687" ht="15.75" customHeight="1">
      <c r="A10687" s="1" t="str">
        <f t="shared" ref="A10687:A10696" si="907">"PDRG1"</f>
        <v>PDRG1</v>
      </c>
      <c r="B10687" s="1" t="s">
        <v>145</v>
      </c>
      <c r="C10687" s="1">
        <v>3.0539658E7</v>
      </c>
      <c r="D10687" s="1" t="s">
        <v>8</v>
      </c>
      <c r="E10687" s="1">
        <v>24.0</v>
      </c>
      <c r="F10687" s="1" t="s">
        <v>10685</v>
      </c>
      <c r="G10687" s="1">
        <v>0.307648511403</v>
      </c>
    </row>
    <row r="10688" ht="15.75" customHeight="1">
      <c r="A10688" s="1" t="str">
        <f t="shared" si="907"/>
        <v>PDRG1</v>
      </c>
      <c r="B10688" s="1" t="s">
        <v>145</v>
      </c>
      <c r="C10688" s="1">
        <v>3.0539748E7</v>
      </c>
      <c r="D10688" s="1" t="s">
        <v>8</v>
      </c>
      <c r="E10688" s="1">
        <v>22.0</v>
      </c>
      <c r="F10688" s="1" t="s">
        <v>10686</v>
      </c>
      <c r="G10688" s="1">
        <v>1.55996657049</v>
      </c>
    </row>
    <row r="10689" ht="15.75" customHeight="1">
      <c r="A10689" s="1" t="str">
        <f t="shared" si="907"/>
        <v>PDRG1</v>
      </c>
      <c r="B10689" s="1" t="s">
        <v>145</v>
      </c>
      <c r="C10689" s="1">
        <v>3.0539772E7</v>
      </c>
      <c r="D10689" s="1" t="s">
        <v>8</v>
      </c>
      <c r="E10689" s="1">
        <v>23.0</v>
      </c>
      <c r="F10689" s="1" t="s">
        <v>10687</v>
      </c>
      <c r="G10689" s="1">
        <v>0.65753297921</v>
      </c>
    </row>
    <row r="10690" ht="15.75" customHeight="1">
      <c r="A10690" s="1" t="str">
        <f t="shared" si="907"/>
        <v>PDRG1</v>
      </c>
      <c r="B10690" s="1" t="s">
        <v>145</v>
      </c>
      <c r="C10690" s="1">
        <v>3.0539801E7</v>
      </c>
      <c r="D10690" s="1" t="s">
        <v>8</v>
      </c>
      <c r="E10690" s="1">
        <v>22.0</v>
      </c>
      <c r="F10690" s="1" t="s">
        <v>10688</v>
      </c>
      <c r="G10690" s="1">
        <v>0.22340262688</v>
      </c>
    </row>
    <row r="10691" ht="15.75" customHeight="1">
      <c r="A10691" s="1" t="str">
        <f t="shared" si="907"/>
        <v>PDRG1</v>
      </c>
      <c r="B10691" s="1" t="s">
        <v>145</v>
      </c>
      <c r="C10691" s="1">
        <v>3.053981E7</v>
      </c>
      <c r="D10691" s="1" t="s">
        <v>8</v>
      </c>
      <c r="E10691" s="1">
        <v>23.0</v>
      </c>
      <c r="F10691" s="1" t="s">
        <v>10689</v>
      </c>
      <c r="G10691" s="1">
        <v>0.0653935469423</v>
      </c>
    </row>
    <row r="10692" ht="15.75" customHeight="1">
      <c r="A10692" s="1" t="str">
        <f t="shared" si="907"/>
        <v>PDRG1</v>
      </c>
      <c r="B10692" s="1" t="s">
        <v>145</v>
      </c>
      <c r="C10692" s="1">
        <v>3.0539705E7</v>
      </c>
      <c r="D10692" s="1" t="s">
        <v>14</v>
      </c>
      <c r="E10692" s="1">
        <v>24.0</v>
      </c>
      <c r="F10692" s="1" t="s">
        <v>10690</v>
      </c>
      <c r="G10692" s="1">
        <v>0.46626097125</v>
      </c>
    </row>
    <row r="10693" ht="15.75" customHeight="1">
      <c r="A10693" s="1" t="str">
        <f t="shared" si="907"/>
        <v>PDRG1</v>
      </c>
      <c r="B10693" s="1" t="s">
        <v>145</v>
      </c>
      <c r="C10693" s="1">
        <v>3.0539847E7</v>
      </c>
      <c r="D10693" s="1" t="s">
        <v>14</v>
      </c>
      <c r="E10693" s="1">
        <v>24.0</v>
      </c>
      <c r="F10693" s="1" t="s">
        <v>10691</v>
      </c>
      <c r="G10693" s="1">
        <v>0.0364336050341</v>
      </c>
    </row>
    <row r="10694" ht="15.75" customHeight="1">
      <c r="A10694" s="1" t="str">
        <f t="shared" si="907"/>
        <v>PDRG1</v>
      </c>
      <c r="B10694" s="1" t="s">
        <v>145</v>
      </c>
      <c r="C10694" s="1">
        <v>3.0539856E7</v>
      </c>
      <c r="D10694" s="1" t="s">
        <v>14</v>
      </c>
      <c r="E10694" s="1">
        <v>24.0</v>
      </c>
      <c r="F10694" s="1" t="s">
        <v>10692</v>
      </c>
      <c r="G10694" s="1">
        <v>-0.0269387013024</v>
      </c>
    </row>
    <row r="10695" ht="15.75" customHeight="1">
      <c r="A10695" s="1" t="str">
        <f t="shared" si="907"/>
        <v>PDRG1</v>
      </c>
      <c r="B10695" s="1" t="s">
        <v>145</v>
      </c>
      <c r="C10695" s="1">
        <v>3.0539929E7</v>
      </c>
      <c r="D10695" s="1" t="s">
        <v>14</v>
      </c>
      <c r="E10695" s="1">
        <v>22.0</v>
      </c>
      <c r="F10695" s="1" t="s">
        <v>10693</v>
      </c>
      <c r="G10695" s="1">
        <v>0.782500450304</v>
      </c>
    </row>
    <row r="10696" ht="15.75" customHeight="1">
      <c r="A10696" s="1" t="str">
        <f t="shared" si="907"/>
        <v>PDRG1</v>
      </c>
      <c r="B10696" s="1" t="s">
        <v>145</v>
      </c>
      <c r="C10696" s="1">
        <v>3.0539942E7</v>
      </c>
      <c r="D10696" s="1" t="s">
        <v>14</v>
      </c>
      <c r="E10696" s="1">
        <v>24.0</v>
      </c>
      <c r="F10696" s="1" t="s">
        <v>10694</v>
      </c>
      <c r="G10696" s="1">
        <v>0.0131873846923</v>
      </c>
    </row>
    <row r="10697" ht="15.75" customHeight="1">
      <c r="A10697" s="1" t="str">
        <f t="shared" ref="A10697:A10706" si="908">"PDS5B"</f>
        <v>PDS5B</v>
      </c>
      <c r="B10697" s="1" t="s">
        <v>76</v>
      </c>
      <c r="C10697" s="1">
        <v>3.3160546E7</v>
      </c>
      <c r="D10697" s="1" t="s">
        <v>8</v>
      </c>
      <c r="E10697" s="1">
        <v>21.0</v>
      </c>
      <c r="F10697" s="1" t="s">
        <v>10695</v>
      </c>
      <c r="G10697" s="1">
        <v>0.333927505976</v>
      </c>
    </row>
    <row r="10698" ht="15.75" customHeight="1">
      <c r="A10698" s="1" t="str">
        <f t="shared" si="908"/>
        <v>PDS5B</v>
      </c>
      <c r="B10698" s="1" t="s">
        <v>76</v>
      </c>
      <c r="C10698" s="1">
        <v>3.3160662E7</v>
      </c>
      <c r="D10698" s="1" t="s">
        <v>14</v>
      </c>
      <c r="E10698" s="1">
        <v>24.0</v>
      </c>
      <c r="F10698" s="1" t="s">
        <v>10696</v>
      </c>
      <c r="G10698" s="1">
        <v>0.19054076799</v>
      </c>
    </row>
    <row r="10699" ht="15.75" customHeight="1">
      <c r="A10699" s="1" t="str">
        <f t="shared" si="908"/>
        <v>PDS5B</v>
      </c>
      <c r="B10699" s="1" t="s">
        <v>76</v>
      </c>
      <c r="C10699" s="1">
        <v>3.3160602E7</v>
      </c>
      <c r="D10699" s="1" t="s">
        <v>14</v>
      </c>
      <c r="E10699" s="1">
        <v>24.0</v>
      </c>
      <c r="F10699" s="1" t="s">
        <v>10697</v>
      </c>
      <c r="G10699" s="1">
        <v>-0.206816993807</v>
      </c>
    </row>
    <row r="10700" ht="15.75" customHeight="1">
      <c r="A10700" s="1" t="str">
        <f t="shared" si="908"/>
        <v>PDS5B</v>
      </c>
      <c r="B10700" s="1" t="s">
        <v>76</v>
      </c>
      <c r="C10700" s="1">
        <v>3.3160563E7</v>
      </c>
      <c r="D10700" s="1" t="s">
        <v>14</v>
      </c>
      <c r="E10700" s="1">
        <v>23.0</v>
      </c>
      <c r="F10700" s="1" t="s">
        <v>10698</v>
      </c>
      <c r="G10700" s="1">
        <v>0.387537551004</v>
      </c>
    </row>
    <row r="10701" ht="15.75" customHeight="1">
      <c r="A10701" s="1" t="str">
        <f t="shared" si="908"/>
        <v>PDS5B</v>
      </c>
      <c r="B10701" s="1" t="s">
        <v>76</v>
      </c>
      <c r="C10701" s="1">
        <v>3.3160674E7</v>
      </c>
      <c r="D10701" s="1" t="s">
        <v>14</v>
      </c>
      <c r="E10701" s="1">
        <v>24.0</v>
      </c>
      <c r="F10701" s="1" t="s">
        <v>10699</v>
      </c>
      <c r="G10701" s="1">
        <v>0.961648228583</v>
      </c>
    </row>
    <row r="10702" ht="15.75" customHeight="1">
      <c r="A10702" s="1" t="str">
        <f t="shared" si="908"/>
        <v>PDS5B</v>
      </c>
      <c r="B10702" s="1" t="s">
        <v>76</v>
      </c>
      <c r="C10702" s="1">
        <v>3.3160719E7</v>
      </c>
      <c r="D10702" s="1" t="s">
        <v>14</v>
      </c>
      <c r="E10702" s="1">
        <v>24.0</v>
      </c>
      <c r="F10702" s="1" t="s">
        <v>10700</v>
      </c>
      <c r="G10702" s="1">
        <v>0.953914661483</v>
      </c>
    </row>
    <row r="10703" ht="15.75" customHeight="1">
      <c r="A10703" s="1" t="str">
        <f t="shared" si="908"/>
        <v>PDS5B</v>
      </c>
      <c r="B10703" s="1" t="s">
        <v>76</v>
      </c>
      <c r="C10703" s="1">
        <v>3.3160727E7</v>
      </c>
      <c r="D10703" s="1" t="s">
        <v>14</v>
      </c>
      <c r="E10703" s="1">
        <v>22.0</v>
      </c>
      <c r="F10703" s="1" t="s">
        <v>10701</v>
      </c>
      <c r="G10703" s="1">
        <v>1.08443710993</v>
      </c>
    </row>
    <row r="10704" ht="15.75" customHeight="1">
      <c r="A10704" s="1" t="str">
        <f t="shared" si="908"/>
        <v>PDS5B</v>
      </c>
      <c r="B10704" s="1" t="s">
        <v>76</v>
      </c>
      <c r="C10704" s="1">
        <v>3.3160752E7</v>
      </c>
      <c r="D10704" s="1" t="s">
        <v>14</v>
      </c>
      <c r="E10704" s="1">
        <v>24.0</v>
      </c>
      <c r="F10704" s="1" t="s">
        <v>10702</v>
      </c>
      <c r="G10704" s="1">
        <v>0.406004059509</v>
      </c>
    </row>
    <row r="10705" ht="15.75" customHeight="1">
      <c r="A10705" s="1" t="str">
        <f t="shared" si="908"/>
        <v>PDS5B</v>
      </c>
      <c r="B10705" s="1" t="s">
        <v>76</v>
      </c>
      <c r="C10705" s="1">
        <v>3.3160856E7</v>
      </c>
      <c r="D10705" s="1" t="s">
        <v>14</v>
      </c>
      <c r="E10705" s="1">
        <v>23.0</v>
      </c>
      <c r="F10705" s="1" t="s">
        <v>10703</v>
      </c>
      <c r="G10705" s="1">
        <v>0.0979544597333</v>
      </c>
    </row>
    <row r="10706" ht="15.75" customHeight="1">
      <c r="A10706" s="1" t="str">
        <f t="shared" si="908"/>
        <v>PDS5B</v>
      </c>
      <c r="B10706" s="1" t="s">
        <v>76</v>
      </c>
      <c r="C10706" s="1">
        <v>3.3160554E7</v>
      </c>
      <c r="D10706" s="1" t="s">
        <v>14</v>
      </c>
      <c r="E10706" s="1">
        <v>24.0</v>
      </c>
      <c r="F10706" s="1" t="s">
        <v>10704</v>
      </c>
      <c r="G10706" s="1">
        <v>0.28363526074</v>
      </c>
    </row>
    <row r="10707" ht="15.75" customHeight="1">
      <c r="A10707" s="1" t="str">
        <f t="shared" ref="A10707:A10716" si="909">"PDSS2"</f>
        <v>PDSS2</v>
      </c>
      <c r="B10707" s="1" t="s">
        <v>28</v>
      </c>
      <c r="C10707" s="1">
        <v>1.07780525E8</v>
      </c>
      <c r="D10707" s="1" t="s">
        <v>8</v>
      </c>
      <c r="E10707" s="1">
        <v>24.0</v>
      </c>
      <c r="F10707" s="1" t="s">
        <v>10705</v>
      </c>
      <c r="G10707" s="1">
        <v>-0.0170780287335</v>
      </c>
    </row>
    <row r="10708" ht="15.75" customHeight="1">
      <c r="A10708" s="1" t="str">
        <f t="shared" si="909"/>
        <v>PDSS2</v>
      </c>
      <c r="B10708" s="1" t="s">
        <v>28</v>
      </c>
      <c r="C10708" s="1">
        <v>1.07780633E8</v>
      </c>
      <c r="D10708" s="1" t="s">
        <v>8</v>
      </c>
      <c r="E10708" s="1">
        <v>24.0</v>
      </c>
      <c r="F10708" s="1" t="s">
        <v>10706</v>
      </c>
      <c r="G10708" s="1">
        <v>0.0363480052298</v>
      </c>
    </row>
    <row r="10709" ht="15.75" customHeight="1">
      <c r="A10709" s="1" t="str">
        <f t="shared" si="909"/>
        <v>PDSS2</v>
      </c>
      <c r="B10709" s="1" t="s">
        <v>28</v>
      </c>
      <c r="C10709" s="1">
        <v>1.07780705E8</v>
      </c>
      <c r="D10709" s="1" t="s">
        <v>8</v>
      </c>
      <c r="E10709" s="1">
        <v>22.0</v>
      </c>
      <c r="F10709" s="1" t="s">
        <v>10707</v>
      </c>
      <c r="G10709" s="1">
        <v>0.0467126710135</v>
      </c>
    </row>
    <row r="10710" ht="15.75" customHeight="1">
      <c r="A10710" s="1" t="str">
        <f t="shared" si="909"/>
        <v>PDSS2</v>
      </c>
      <c r="B10710" s="1" t="s">
        <v>28</v>
      </c>
      <c r="C10710" s="1">
        <v>1.07780714E8</v>
      </c>
      <c r="D10710" s="1" t="s">
        <v>8</v>
      </c>
      <c r="E10710" s="1">
        <v>22.0</v>
      </c>
      <c r="F10710" s="1" t="s">
        <v>10708</v>
      </c>
      <c r="G10710" s="1">
        <v>0.760047607656</v>
      </c>
    </row>
    <row r="10711" ht="15.75" customHeight="1">
      <c r="A10711" s="1" t="str">
        <f t="shared" si="909"/>
        <v>PDSS2</v>
      </c>
      <c r="B10711" s="1" t="s">
        <v>28</v>
      </c>
      <c r="C10711" s="1">
        <v>1.07780753E8</v>
      </c>
      <c r="D10711" s="1" t="s">
        <v>8</v>
      </c>
      <c r="E10711" s="1">
        <v>25.0</v>
      </c>
      <c r="F10711" s="1" t="s">
        <v>10709</v>
      </c>
      <c r="G10711" s="1">
        <v>0.146878192138</v>
      </c>
    </row>
    <row r="10712" ht="15.75" customHeight="1">
      <c r="A10712" s="1" t="str">
        <f t="shared" si="909"/>
        <v>PDSS2</v>
      </c>
      <c r="B10712" s="1" t="s">
        <v>28</v>
      </c>
      <c r="C10712" s="1">
        <v>1.07780732E8</v>
      </c>
      <c r="D10712" s="1" t="s">
        <v>8</v>
      </c>
      <c r="E10712" s="1">
        <v>23.0</v>
      </c>
      <c r="F10712" s="1" t="s">
        <v>10710</v>
      </c>
      <c r="G10712" s="1">
        <v>1.42990005232</v>
      </c>
    </row>
    <row r="10713" ht="15.75" customHeight="1">
      <c r="A10713" s="1" t="str">
        <f t="shared" si="909"/>
        <v>PDSS2</v>
      </c>
      <c r="B10713" s="1" t="s">
        <v>28</v>
      </c>
      <c r="C10713" s="1">
        <v>1.07780512E8</v>
      </c>
      <c r="D10713" s="1" t="s">
        <v>14</v>
      </c>
      <c r="E10713" s="1">
        <v>24.0</v>
      </c>
      <c r="F10713" s="1" t="s">
        <v>10711</v>
      </c>
      <c r="G10713" s="1">
        <v>0.0391760577305</v>
      </c>
    </row>
    <row r="10714" ht="15.75" customHeight="1">
      <c r="A10714" s="1" t="str">
        <f t="shared" si="909"/>
        <v>PDSS2</v>
      </c>
      <c r="B10714" s="1" t="s">
        <v>28</v>
      </c>
      <c r="C10714" s="1">
        <v>1.07780798E8</v>
      </c>
      <c r="D10714" s="1" t="s">
        <v>14</v>
      </c>
      <c r="E10714" s="1">
        <v>24.0</v>
      </c>
      <c r="F10714" s="1" t="s">
        <v>10712</v>
      </c>
      <c r="G10714" s="1">
        <v>0.52684154848</v>
      </c>
    </row>
    <row r="10715" ht="15.75" customHeight="1">
      <c r="A10715" s="1" t="str">
        <f t="shared" si="909"/>
        <v>PDSS2</v>
      </c>
      <c r="B10715" s="1" t="s">
        <v>28</v>
      </c>
      <c r="C10715" s="1">
        <v>1.07780554E8</v>
      </c>
      <c r="D10715" s="1" t="s">
        <v>14</v>
      </c>
      <c r="E10715" s="1">
        <v>24.0</v>
      </c>
      <c r="F10715" s="1" t="s">
        <v>10713</v>
      </c>
      <c r="G10715" s="1">
        <v>0.810052340024</v>
      </c>
    </row>
    <row r="10716" ht="15.75" customHeight="1">
      <c r="A10716" s="1" t="str">
        <f t="shared" si="909"/>
        <v>PDSS2</v>
      </c>
      <c r="B10716" s="1" t="s">
        <v>28</v>
      </c>
      <c r="C10716" s="1">
        <v>1.0778054E8</v>
      </c>
      <c r="D10716" s="1" t="s">
        <v>14</v>
      </c>
      <c r="E10716" s="1">
        <v>24.0</v>
      </c>
      <c r="F10716" s="1" t="s">
        <v>10714</v>
      </c>
      <c r="G10716" s="1">
        <v>0.222911078453</v>
      </c>
    </row>
    <row r="10717" ht="15.75" customHeight="1">
      <c r="A10717" s="1" t="str">
        <f t="shared" ref="A10717:A10726" si="910">"PDZD11"</f>
        <v>PDZD11</v>
      </c>
      <c r="B10717" s="1" t="s">
        <v>50</v>
      </c>
      <c r="C10717" s="1">
        <v>6.9509603E7</v>
      </c>
      <c r="D10717" s="1" t="s">
        <v>8</v>
      </c>
      <c r="E10717" s="1">
        <v>23.0</v>
      </c>
      <c r="F10717" s="1" t="s">
        <v>10715</v>
      </c>
      <c r="G10717" s="1">
        <v>0.51629411688</v>
      </c>
    </row>
    <row r="10718" ht="15.75" customHeight="1">
      <c r="A10718" s="1" t="str">
        <f t="shared" si="910"/>
        <v>PDZD11</v>
      </c>
      <c r="B10718" s="1" t="s">
        <v>50</v>
      </c>
      <c r="C10718" s="1">
        <v>6.9509652E7</v>
      </c>
      <c r="D10718" s="1" t="s">
        <v>8</v>
      </c>
      <c r="E10718" s="1">
        <v>24.0</v>
      </c>
      <c r="F10718" s="1" t="s">
        <v>10716</v>
      </c>
      <c r="G10718" s="1">
        <v>0.71925072923</v>
      </c>
    </row>
    <row r="10719" ht="15.75" customHeight="1">
      <c r="A10719" s="1" t="str">
        <f t="shared" si="910"/>
        <v>PDZD11</v>
      </c>
      <c r="B10719" s="1" t="s">
        <v>50</v>
      </c>
      <c r="C10719" s="1">
        <v>6.9509664E7</v>
      </c>
      <c r="D10719" s="1" t="s">
        <v>8</v>
      </c>
      <c r="E10719" s="1">
        <v>24.0</v>
      </c>
      <c r="F10719" s="1" t="s">
        <v>10717</v>
      </c>
      <c r="G10719" s="1">
        <v>0.152300618283</v>
      </c>
    </row>
    <row r="10720" ht="15.75" customHeight="1">
      <c r="A10720" s="1" t="str">
        <f t="shared" si="910"/>
        <v>PDZD11</v>
      </c>
      <c r="B10720" s="1" t="s">
        <v>50</v>
      </c>
      <c r="C10720" s="1">
        <v>6.9509684E7</v>
      </c>
      <c r="D10720" s="1" t="s">
        <v>8</v>
      </c>
      <c r="E10720" s="1">
        <v>23.0</v>
      </c>
      <c r="F10720" s="1" t="s">
        <v>10718</v>
      </c>
      <c r="G10720" s="1">
        <v>0.471902817461</v>
      </c>
    </row>
    <row r="10721" ht="15.75" customHeight="1">
      <c r="A10721" s="1" t="str">
        <f t="shared" si="910"/>
        <v>PDZD11</v>
      </c>
      <c r="B10721" s="1" t="s">
        <v>50</v>
      </c>
      <c r="C10721" s="1">
        <v>6.950954E7</v>
      </c>
      <c r="D10721" s="1" t="s">
        <v>8</v>
      </c>
      <c r="E10721" s="1">
        <v>24.0</v>
      </c>
      <c r="F10721" s="1" t="s">
        <v>10719</v>
      </c>
      <c r="G10721" s="1">
        <v>0.732880801148</v>
      </c>
    </row>
    <row r="10722" ht="15.75" customHeight="1">
      <c r="A10722" s="1" t="str">
        <f t="shared" si="910"/>
        <v>PDZD11</v>
      </c>
      <c r="B10722" s="1" t="s">
        <v>50</v>
      </c>
      <c r="C10722" s="1">
        <v>6.9509804E7</v>
      </c>
      <c r="D10722" s="1" t="s">
        <v>8</v>
      </c>
      <c r="E10722" s="1">
        <v>24.0</v>
      </c>
      <c r="F10722" s="1" t="s">
        <v>10720</v>
      </c>
      <c r="G10722" s="1">
        <v>0.97312465144</v>
      </c>
    </row>
    <row r="10723" ht="15.75" customHeight="1">
      <c r="A10723" s="1" t="str">
        <f t="shared" si="910"/>
        <v>PDZD11</v>
      </c>
      <c r="B10723" s="1" t="s">
        <v>50</v>
      </c>
      <c r="C10723" s="1">
        <v>6.9509554E7</v>
      </c>
      <c r="D10723" s="1" t="s">
        <v>14</v>
      </c>
      <c r="E10723" s="1">
        <v>24.0</v>
      </c>
      <c r="F10723" s="1" t="s">
        <v>10721</v>
      </c>
      <c r="G10723" s="1">
        <v>0.366647693043</v>
      </c>
    </row>
    <row r="10724" ht="15.75" customHeight="1">
      <c r="A10724" s="1" t="str">
        <f t="shared" si="910"/>
        <v>PDZD11</v>
      </c>
      <c r="B10724" s="1" t="s">
        <v>50</v>
      </c>
      <c r="C10724" s="1">
        <v>6.9509762E7</v>
      </c>
      <c r="D10724" s="1" t="s">
        <v>14</v>
      </c>
      <c r="E10724" s="1">
        <v>23.0</v>
      </c>
      <c r="F10724" s="1" t="s">
        <v>10722</v>
      </c>
      <c r="G10724" s="1">
        <v>-0.22088656059</v>
      </c>
    </row>
    <row r="10725" ht="15.75" customHeight="1">
      <c r="A10725" s="1" t="str">
        <f t="shared" si="910"/>
        <v>PDZD11</v>
      </c>
      <c r="B10725" s="1" t="s">
        <v>50</v>
      </c>
      <c r="C10725" s="1">
        <v>6.9509703E7</v>
      </c>
      <c r="D10725" s="1" t="s">
        <v>8</v>
      </c>
      <c r="E10725" s="1">
        <v>24.0</v>
      </c>
      <c r="F10725" s="1" t="s">
        <v>10723</v>
      </c>
      <c r="G10725" s="1">
        <v>1.29399454741</v>
      </c>
    </row>
    <row r="10726" ht="15.75" customHeight="1">
      <c r="A10726" s="1" t="str">
        <f t="shared" si="910"/>
        <v>PDZD11</v>
      </c>
      <c r="B10726" s="1" t="s">
        <v>50</v>
      </c>
      <c r="C10726" s="1">
        <v>6.9509672E7</v>
      </c>
      <c r="D10726" s="1" t="s">
        <v>8</v>
      </c>
      <c r="E10726" s="1">
        <v>24.0</v>
      </c>
      <c r="F10726" s="1" t="s">
        <v>10724</v>
      </c>
      <c r="G10726" s="1">
        <v>0.477317963361</v>
      </c>
    </row>
    <row r="10727" ht="15.75" customHeight="1">
      <c r="A10727" s="1" t="str">
        <f t="shared" ref="A10727:A10736" si="911">"PES1"</f>
        <v>PES1</v>
      </c>
      <c r="B10727" s="1" t="s">
        <v>222</v>
      </c>
      <c r="C10727" s="1">
        <v>3.0987757E7</v>
      </c>
      <c r="D10727" s="1" t="s">
        <v>8</v>
      </c>
      <c r="E10727" s="1">
        <v>24.0</v>
      </c>
      <c r="F10727" s="1" t="s">
        <v>10725</v>
      </c>
      <c r="G10727" s="1">
        <v>0.0340992643599</v>
      </c>
    </row>
    <row r="10728" ht="15.75" customHeight="1">
      <c r="A10728" s="1" t="str">
        <f t="shared" si="911"/>
        <v>PES1</v>
      </c>
      <c r="B10728" s="1" t="s">
        <v>222</v>
      </c>
      <c r="C10728" s="1">
        <v>3.0987634E7</v>
      </c>
      <c r="D10728" s="1" t="s">
        <v>8</v>
      </c>
      <c r="E10728" s="1">
        <v>25.0</v>
      </c>
      <c r="F10728" s="1" t="s">
        <v>10726</v>
      </c>
      <c r="G10728" s="1">
        <v>0.248857577476</v>
      </c>
    </row>
    <row r="10729" ht="15.75" customHeight="1">
      <c r="A10729" s="1" t="str">
        <f t="shared" si="911"/>
        <v>PES1</v>
      </c>
      <c r="B10729" s="1" t="s">
        <v>222</v>
      </c>
      <c r="C10729" s="1">
        <v>3.0987656E7</v>
      </c>
      <c r="D10729" s="1" t="s">
        <v>8</v>
      </c>
      <c r="E10729" s="1">
        <v>24.0</v>
      </c>
      <c r="F10729" s="1" t="s">
        <v>10727</v>
      </c>
      <c r="G10729" s="1">
        <v>0.300790657901</v>
      </c>
    </row>
    <row r="10730" ht="15.75" customHeight="1">
      <c r="A10730" s="1" t="str">
        <f t="shared" si="911"/>
        <v>PES1</v>
      </c>
      <c r="B10730" s="1" t="s">
        <v>222</v>
      </c>
      <c r="C10730" s="1">
        <v>3.0987859E7</v>
      </c>
      <c r="D10730" s="1" t="s">
        <v>14</v>
      </c>
      <c r="E10730" s="1">
        <v>21.0</v>
      </c>
      <c r="F10730" s="1" t="s">
        <v>10728</v>
      </c>
      <c r="G10730" s="1">
        <v>2.02338955583</v>
      </c>
    </row>
    <row r="10731" ht="15.75" customHeight="1">
      <c r="A10731" s="1" t="str">
        <f t="shared" si="911"/>
        <v>PES1</v>
      </c>
      <c r="B10731" s="1" t="s">
        <v>222</v>
      </c>
      <c r="C10731" s="1">
        <v>3.0987722E7</v>
      </c>
      <c r="D10731" s="1" t="s">
        <v>14</v>
      </c>
      <c r="E10731" s="1">
        <v>23.0</v>
      </c>
      <c r="F10731" s="1" t="s">
        <v>10729</v>
      </c>
      <c r="G10731" s="1">
        <v>0.0449050027764</v>
      </c>
    </row>
    <row r="10732" ht="15.75" customHeight="1">
      <c r="A10732" s="1" t="str">
        <f t="shared" si="911"/>
        <v>PES1</v>
      </c>
      <c r="B10732" s="1" t="s">
        <v>222</v>
      </c>
      <c r="C10732" s="1">
        <v>3.0987714E7</v>
      </c>
      <c r="D10732" s="1" t="s">
        <v>14</v>
      </c>
      <c r="E10732" s="1">
        <v>24.0</v>
      </c>
      <c r="F10732" s="1" t="s">
        <v>10730</v>
      </c>
      <c r="G10732" s="1">
        <v>-0.0384708728332</v>
      </c>
    </row>
    <row r="10733" ht="15.75" customHeight="1">
      <c r="A10733" s="1" t="str">
        <f t="shared" si="911"/>
        <v>PES1</v>
      </c>
      <c r="B10733" s="1" t="s">
        <v>222</v>
      </c>
      <c r="C10733" s="1">
        <v>3.0987865E7</v>
      </c>
      <c r="D10733" s="1" t="s">
        <v>8</v>
      </c>
      <c r="E10733" s="1">
        <v>25.0</v>
      </c>
      <c r="F10733" s="1" t="s">
        <v>10731</v>
      </c>
      <c r="G10733" s="1">
        <v>0.675819786271</v>
      </c>
    </row>
    <row r="10734" ht="15.75" customHeight="1">
      <c r="A10734" s="1" t="str">
        <f t="shared" si="911"/>
        <v>PES1</v>
      </c>
      <c r="B10734" s="1" t="s">
        <v>222</v>
      </c>
      <c r="C10734" s="1">
        <v>3.0987775E7</v>
      </c>
      <c r="D10734" s="1" t="s">
        <v>8</v>
      </c>
      <c r="E10734" s="1">
        <v>25.0</v>
      </c>
      <c r="F10734" s="1" t="s">
        <v>10732</v>
      </c>
      <c r="G10734" s="1">
        <v>0.00978552939021</v>
      </c>
    </row>
    <row r="10735" ht="15.75" customHeight="1">
      <c r="A10735" s="1" t="str">
        <f t="shared" si="911"/>
        <v>PES1</v>
      </c>
      <c r="B10735" s="1" t="s">
        <v>222</v>
      </c>
      <c r="C10735" s="1">
        <v>3.0987764E7</v>
      </c>
      <c r="D10735" s="1" t="s">
        <v>8</v>
      </c>
      <c r="E10735" s="1">
        <v>24.0</v>
      </c>
      <c r="F10735" s="1" t="s">
        <v>10733</v>
      </c>
      <c r="G10735" s="1">
        <v>-0.0280153338962</v>
      </c>
    </row>
    <row r="10736" ht="15.75" customHeight="1">
      <c r="A10736" s="1" t="str">
        <f t="shared" si="911"/>
        <v>PES1</v>
      </c>
      <c r="B10736" s="1" t="s">
        <v>222</v>
      </c>
      <c r="C10736" s="1">
        <v>3.0987718E7</v>
      </c>
      <c r="D10736" s="1" t="s">
        <v>8</v>
      </c>
      <c r="E10736" s="1">
        <v>24.0</v>
      </c>
      <c r="F10736" s="1" t="s">
        <v>10734</v>
      </c>
      <c r="G10736" s="1">
        <v>-5.81265980228E-4</v>
      </c>
    </row>
    <row r="10737" ht="15.75" customHeight="1">
      <c r="A10737" s="1" t="str">
        <f t="shared" ref="A10737:A10744" si="912">"PET112"</f>
        <v>PET112</v>
      </c>
      <c r="B10737" s="1" t="s">
        <v>87</v>
      </c>
      <c r="C10737" s="1">
        <v>1.526819E8</v>
      </c>
      <c r="D10737" s="1" t="s">
        <v>8</v>
      </c>
      <c r="E10737" s="1">
        <v>24.0</v>
      </c>
      <c r="F10737" s="1" t="s">
        <v>10735</v>
      </c>
      <c r="G10737" s="1">
        <v>0.038074606707</v>
      </c>
    </row>
    <row r="10738" ht="15.75" customHeight="1">
      <c r="A10738" s="1" t="str">
        <f t="shared" si="912"/>
        <v>PET112</v>
      </c>
      <c r="B10738" s="1" t="s">
        <v>87</v>
      </c>
      <c r="C10738" s="1">
        <v>1.52682013E8</v>
      </c>
      <c r="D10738" s="1" t="s">
        <v>8</v>
      </c>
      <c r="E10738" s="1">
        <v>24.0</v>
      </c>
      <c r="F10738" s="1" t="s">
        <v>10736</v>
      </c>
      <c r="G10738" s="1">
        <v>0.0865981726181</v>
      </c>
    </row>
    <row r="10739" ht="15.75" customHeight="1">
      <c r="A10739" s="1" t="str">
        <f t="shared" si="912"/>
        <v>PET112</v>
      </c>
      <c r="B10739" s="1" t="s">
        <v>87</v>
      </c>
      <c r="C10739" s="1">
        <v>1.52682066E8</v>
      </c>
      <c r="D10739" s="1" t="s">
        <v>8</v>
      </c>
      <c r="E10739" s="1">
        <v>24.0</v>
      </c>
      <c r="F10739" s="1" t="s">
        <v>10737</v>
      </c>
      <c r="G10739" s="1">
        <v>0.318770648197</v>
      </c>
    </row>
    <row r="10740" ht="15.75" customHeight="1">
      <c r="A10740" s="1" t="str">
        <f t="shared" si="912"/>
        <v>PET112</v>
      </c>
      <c r="B10740" s="1" t="s">
        <v>87</v>
      </c>
      <c r="C10740" s="1">
        <v>1.52682088E8</v>
      </c>
      <c r="D10740" s="1" t="s">
        <v>8</v>
      </c>
      <c r="E10740" s="1">
        <v>22.0</v>
      </c>
      <c r="F10740" s="1" t="s">
        <v>10738</v>
      </c>
      <c r="G10740" s="1">
        <v>1.70599154306</v>
      </c>
    </row>
    <row r="10741" ht="15.75" customHeight="1">
      <c r="A10741" s="1" t="str">
        <f t="shared" si="912"/>
        <v>PET112</v>
      </c>
      <c r="B10741" s="1" t="s">
        <v>87</v>
      </c>
      <c r="C10741" s="1">
        <v>1.52682145E8</v>
      </c>
      <c r="D10741" s="1" t="s">
        <v>14</v>
      </c>
      <c r="E10741" s="1">
        <v>24.0</v>
      </c>
      <c r="F10741" s="1" t="s">
        <v>10739</v>
      </c>
      <c r="G10741" s="1">
        <v>-0.012169832671</v>
      </c>
    </row>
    <row r="10742" ht="15.75" customHeight="1">
      <c r="A10742" s="1" t="str">
        <f t="shared" si="912"/>
        <v>PET112</v>
      </c>
      <c r="B10742" s="1" t="s">
        <v>87</v>
      </c>
      <c r="C10742" s="1">
        <v>1.52682081E8</v>
      </c>
      <c r="D10742" s="1" t="s">
        <v>14</v>
      </c>
      <c r="E10742" s="1">
        <v>23.0</v>
      </c>
      <c r="F10742" s="1" t="s">
        <v>10740</v>
      </c>
      <c r="G10742" s="1">
        <v>0.964474284142</v>
      </c>
    </row>
    <row r="10743" ht="15.75" customHeight="1">
      <c r="A10743" s="1" t="str">
        <f t="shared" si="912"/>
        <v>PET112</v>
      </c>
      <c r="B10743" s="1" t="s">
        <v>87</v>
      </c>
      <c r="C10743" s="1">
        <v>1.52682166E8</v>
      </c>
      <c r="D10743" s="1" t="s">
        <v>8</v>
      </c>
      <c r="E10743" s="1">
        <v>22.0</v>
      </c>
      <c r="F10743" s="1" t="s">
        <v>10741</v>
      </c>
      <c r="G10743" s="1">
        <v>0.329534172794</v>
      </c>
    </row>
    <row r="10744" ht="15.75" customHeight="1">
      <c r="A10744" s="1" t="str">
        <f t="shared" si="912"/>
        <v>PET112</v>
      </c>
      <c r="B10744" s="1" t="s">
        <v>87</v>
      </c>
      <c r="C10744" s="1">
        <v>1.52682108E8</v>
      </c>
      <c r="D10744" s="1" t="s">
        <v>8</v>
      </c>
      <c r="E10744" s="1">
        <v>24.0</v>
      </c>
      <c r="F10744" s="1" t="s">
        <v>10742</v>
      </c>
      <c r="G10744" s="1">
        <v>0.236393714255</v>
      </c>
    </row>
    <row r="10745" ht="15.75" customHeight="1">
      <c r="A10745" s="1" t="str">
        <f t="shared" ref="A10745:A10753" si="913">"PET117"</f>
        <v>PET117</v>
      </c>
      <c r="B10745" s="1" t="s">
        <v>145</v>
      </c>
      <c r="C10745" s="1">
        <v>1.8118759E7</v>
      </c>
      <c r="D10745" s="1" t="s">
        <v>14</v>
      </c>
      <c r="E10745" s="1">
        <v>24.0</v>
      </c>
      <c r="F10745" s="1" t="s">
        <v>10743</v>
      </c>
      <c r="G10745" s="1">
        <v>1.48214332195</v>
      </c>
    </row>
    <row r="10746" ht="15.75" customHeight="1">
      <c r="A10746" s="1" t="str">
        <f t="shared" si="913"/>
        <v>PET117</v>
      </c>
      <c r="B10746" s="1" t="s">
        <v>145</v>
      </c>
      <c r="C10746" s="1">
        <v>1.8118748E7</v>
      </c>
      <c r="D10746" s="1" t="s">
        <v>14</v>
      </c>
      <c r="E10746" s="1">
        <v>22.0</v>
      </c>
      <c r="F10746" s="1" t="s">
        <v>10744</v>
      </c>
      <c r="G10746" s="1">
        <v>-0.0884415399977</v>
      </c>
    </row>
    <row r="10747" ht="15.75" customHeight="1">
      <c r="A10747" s="1" t="str">
        <f t="shared" si="913"/>
        <v>PET117</v>
      </c>
      <c r="B10747" s="1" t="s">
        <v>145</v>
      </c>
      <c r="C10747" s="1">
        <v>1.8118722E7</v>
      </c>
      <c r="D10747" s="1" t="s">
        <v>14</v>
      </c>
      <c r="E10747" s="1">
        <v>24.0</v>
      </c>
      <c r="F10747" s="1" t="s">
        <v>10745</v>
      </c>
      <c r="G10747" s="1">
        <v>0.706597449775</v>
      </c>
    </row>
    <row r="10748" ht="15.75" customHeight="1">
      <c r="A10748" s="1" t="str">
        <f t="shared" si="913"/>
        <v>PET117</v>
      </c>
      <c r="B10748" s="1" t="s">
        <v>145</v>
      </c>
      <c r="C10748" s="1">
        <v>1.811862E7</v>
      </c>
      <c r="D10748" s="1" t="s">
        <v>14</v>
      </c>
      <c r="E10748" s="1">
        <v>24.0</v>
      </c>
      <c r="F10748" s="1" t="s">
        <v>10746</v>
      </c>
      <c r="G10748" s="1">
        <v>0.811259228279</v>
      </c>
    </row>
    <row r="10749" ht="15.75" customHeight="1">
      <c r="A10749" s="1" t="str">
        <f t="shared" si="913"/>
        <v>PET117</v>
      </c>
      <c r="B10749" s="1" t="s">
        <v>145</v>
      </c>
      <c r="C10749" s="1">
        <v>1.8118569E7</v>
      </c>
      <c r="D10749" s="1" t="s">
        <v>14</v>
      </c>
      <c r="E10749" s="1">
        <v>24.0</v>
      </c>
      <c r="F10749" s="1" t="s">
        <v>10747</v>
      </c>
      <c r="G10749" s="1">
        <v>0.202785463781</v>
      </c>
    </row>
    <row r="10750" ht="15.75" customHeight="1">
      <c r="A10750" s="1" t="str">
        <f t="shared" si="913"/>
        <v>PET117</v>
      </c>
      <c r="B10750" s="1" t="s">
        <v>145</v>
      </c>
      <c r="C10750" s="1">
        <v>1.8118486E7</v>
      </c>
      <c r="D10750" s="1" t="s">
        <v>14</v>
      </c>
      <c r="E10750" s="1">
        <v>21.0</v>
      </c>
      <c r="F10750" s="1" t="s">
        <v>10748</v>
      </c>
      <c r="G10750" s="1">
        <v>0.500295267382</v>
      </c>
    </row>
    <row r="10751" ht="15.75" customHeight="1">
      <c r="A10751" s="1" t="str">
        <f t="shared" si="913"/>
        <v>PET117</v>
      </c>
      <c r="B10751" s="1" t="s">
        <v>145</v>
      </c>
      <c r="C10751" s="1">
        <v>1.8118688E7</v>
      </c>
      <c r="D10751" s="1" t="s">
        <v>8</v>
      </c>
      <c r="E10751" s="1">
        <v>24.0</v>
      </c>
      <c r="F10751" s="1" t="s">
        <v>10749</v>
      </c>
      <c r="G10751" s="1">
        <v>0.0523356910501</v>
      </c>
    </row>
    <row r="10752" ht="15.75" customHeight="1">
      <c r="A10752" s="1" t="str">
        <f t="shared" si="913"/>
        <v>PET117</v>
      </c>
      <c r="B10752" s="1" t="s">
        <v>145</v>
      </c>
      <c r="C10752" s="1">
        <v>1.8118628E7</v>
      </c>
      <c r="D10752" s="1" t="s">
        <v>8</v>
      </c>
      <c r="E10752" s="1">
        <v>24.0</v>
      </c>
      <c r="F10752" s="1" t="s">
        <v>10750</v>
      </c>
      <c r="G10752" s="1">
        <v>0.636089593438</v>
      </c>
    </row>
    <row r="10753" ht="15.75" customHeight="1">
      <c r="A10753" s="1" t="str">
        <f t="shared" si="913"/>
        <v>PET117</v>
      </c>
      <c r="B10753" s="1" t="s">
        <v>145</v>
      </c>
      <c r="C10753" s="1">
        <v>1.811866E7</v>
      </c>
      <c r="D10753" s="1" t="s">
        <v>8</v>
      </c>
      <c r="E10753" s="1">
        <v>21.0</v>
      </c>
      <c r="F10753" s="1" t="s">
        <v>10751</v>
      </c>
      <c r="G10753" s="1">
        <v>-0.0648397605646</v>
      </c>
    </row>
    <row r="10754" ht="15.75" customHeight="1">
      <c r="A10754" s="1" t="str">
        <f t="shared" ref="A10754:A10762" si="914">"PEX19"</f>
        <v>PEX19</v>
      </c>
      <c r="B10754" s="1" t="s">
        <v>108</v>
      </c>
      <c r="C10754" s="1">
        <v>1.60254788E8</v>
      </c>
      <c r="D10754" s="1" t="s">
        <v>8</v>
      </c>
      <c r="E10754" s="1">
        <v>24.0</v>
      </c>
      <c r="F10754" s="1" t="s">
        <v>10752</v>
      </c>
      <c r="G10754" s="1">
        <v>0.284238320225</v>
      </c>
    </row>
    <row r="10755" ht="15.75" customHeight="1">
      <c r="A10755" s="1" t="str">
        <f t="shared" si="914"/>
        <v>PEX19</v>
      </c>
      <c r="B10755" s="1" t="s">
        <v>108</v>
      </c>
      <c r="C10755" s="1">
        <v>1.60254703E8</v>
      </c>
      <c r="D10755" s="1" t="s">
        <v>14</v>
      </c>
      <c r="E10755" s="1">
        <v>24.0</v>
      </c>
      <c r="F10755" s="1" t="s">
        <v>10753</v>
      </c>
      <c r="G10755" s="1">
        <v>-0.0754275007352</v>
      </c>
    </row>
    <row r="10756" ht="15.75" customHeight="1">
      <c r="A10756" s="1" t="str">
        <f t="shared" si="914"/>
        <v>PEX19</v>
      </c>
      <c r="B10756" s="1" t="s">
        <v>108</v>
      </c>
      <c r="C10756" s="1">
        <v>1.6025491E8</v>
      </c>
      <c r="D10756" s="1" t="s">
        <v>8</v>
      </c>
      <c r="E10756" s="1">
        <v>24.0</v>
      </c>
      <c r="F10756" s="1" t="s">
        <v>10754</v>
      </c>
      <c r="G10756" s="1">
        <v>0.812094596683</v>
      </c>
    </row>
    <row r="10757" ht="15.75" customHeight="1">
      <c r="A10757" s="1" t="str">
        <f t="shared" si="914"/>
        <v>PEX19</v>
      </c>
      <c r="B10757" s="1" t="s">
        <v>108</v>
      </c>
      <c r="C10757" s="1">
        <v>1.60254898E8</v>
      </c>
      <c r="D10757" s="1" t="s">
        <v>8</v>
      </c>
      <c r="E10757" s="1">
        <v>24.0</v>
      </c>
      <c r="F10757" s="1" t="s">
        <v>10755</v>
      </c>
      <c r="G10757" s="1">
        <v>0.837647953329</v>
      </c>
    </row>
    <row r="10758" ht="15.75" customHeight="1">
      <c r="A10758" s="1" t="str">
        <f t="shared" si="914"/>
        <v>PEX19</v>
      </c>
      <c r="B10758" s="1" t="s">
        <v>108</v>
      </c>
      <c r="C10758" s="1">
        <v>1.6025488E8</v>
      </c>
      <c r="D10758" s="1" t="s">
        <v>8</v>
      </c>
      <c r="E10758" s="1">
        <v>22.0</v>
      </c>
      <c r="F10758" s="1" t="s">
        <v>10756</v>
      </c>
      <c r="G10758" s="1">
        <v>1.139214528</v>
      </c>
    </row>
    <row r="10759" ht="15.75" customHeight="1">
      <c r="A10759" s="1" t="str">
        <f t="shared" si="914"/>
        <v>PEX19</v>
      </c>
      <c r="B10759" s="1" t="s">
        <v>108</v>
      </c>
      <c r="C10759" s="1">
        <v>1.60254859E8</v>
      </c>
      <c r="D10759" s="1" t="s">
        <v>8</v>
      </c>
      <c r="E10759" s="1">
        <v>23.0</v>
      </c>
      <c r="F10759" s="1" t="s">
        <v>10757</v>
      </c>
      <c r="G10759" s="1">
        <v>1.02313751867</v>
      </c>
    </row>
    <row r="10760" ht="15.75" customHeight="1">
      <c r="A10760" s="1" t="str">
        <f t="shared" si="914"/>
        <v>PEX19</v>
      </c>
      <c r="B10760" s="1" t="s">
        <v>108</v>
      </c>
      <c r="C10760" s="1">
        <v>1.60254799E8</v>
      </c>
      <c r="D10760" s="1" t="s">
        <v>8</v>
      </c>
      <c r="E10760" s="1">
        <v>23.0</v>
      </c>
      <c r="F10760" s="1" t="s">
        <v>10758</v>
      </c>
      <c r="G10760" s="1">
        <v>0.243448174286</v>
      </c>
    </row>
    <row r="10761" ht="15.75" customHeight="1">
      <c r="A10761" s="1" t="str">
        <f t="shared" si="914"/>
        <v>PEX19</v>
      </c>
      <c r="B10761" s="1" t="s">
        <v>108</v>
      </c>
      <c r="C10761" s="1">
        <v>1.60254762E8</v>
      </c>
      <c r="D10761" s="1" t="s">
        <v>8</v>
      </c>
      <c r="E10761" s="1">
        <v>24.0</v>
      </c>
      <c r="F10761" s="1" t="s">
        <v>10759</v>
      </c>
      <c r="G10761" s="1">
        <v>-0.035088029253</v>
      </c>
    </row>
    <row r="10762" ht="15.75" customHeight="1">
      <c r="A10762" s="1" t="str">
        <f t="shared" si="914"/>
        <v>PEX19</v>
      </c>
      <c r="B10762" s="1" t="s">
        <v>108</v>
      </c>
      <c r="C10762" s="1">
        <v>1.60254725E8</v>
      </c>
      <c r="D10762" s="1" t="s">
        <v>8</v>
      </c>
      <c r="E10762" s="1">
        <v>23.0</v>
      </c>
      <c r="F10762" s="1" t="s">
        <v>10760</v>
      </c>
      <c r="G10762" s="1">
        <v>0.247166081965</v>
      </c>
    </row>
    <row r="10763" ht="15.75" customHeight="1">
      <c r="A10763" s="1" t="str">
        <f t="shared" ref="A10763:A10780" si="915">"PEX5"</f>
        <v>PEX5</v>
      </c>
      <c r="B10763" s="1" t="s">
        <v>379</v>
      </c>
      <c r="C10763" s="1">
        <v>7341939.0</v>
      </c>
      <c r="D10763" s="1" t="s">
        <v>14</v>
      </c>
      <c r="E10763" s="1">
        <v>24.0</v>
      </c>
      <c r="F10763" s="1" t="s">
        <v>10761</v>
      </c>
      <c r="G10763" s="1">
        <v>-0.0304128149796</v>
      </c>
    </row>
    <row r="10764" ht="15.75" customHeight="1">
      <c r="A10764" s="1" t="str">
        <f t="shared" si="915"/>
        <v>PEX5</v>
      </c>
      <c r="B10764" s="1" t="s">
        <v>379</v>
      </c>
      <c r="C10764" s="1">
        <v>7341867.0</v>
      </c>
      <c r="D10764" s="1" t="s">
        <v>14</v>
      </c>
      <c r="E10764" s="1">
        <v>24.0</v>
      </c>
      <c r="F10764" s="1" t="s">
        <v>10762</v>
      </c>
      <c r="G10764" s="1">
        <v>-0.150464473169</v>
      </c>
    </row>
    <row r="10765" ht="15.75" customHeight="1">
      <c r="A10765" s="1" t="str">
        <f t="shared" si="915"/>
        <v>PEX5</v>
      </c>
      <c r="B10765" s="1" t="s">
        <v>379</v>
      </c>
      <c r="C10765" s="1">
        <v>7341805.0</v>
      </c>
      <c r="D10765" s="1" t="s">
        <v>14</v>
      </c>
      <c r="E10765" s="1">
        <v>23.0</v>
      </c>
      <c r="F10765" s="1" t="s">
        <v>10763</v>
      </c>
      <c r="G10765" s="1">
        <v>-0.149729831683</v>
      </c>
    </row>
    <row r="10766" ht="15.75" customHeight="1">
      <c r="A10766" s="1" t="str">
        <f t="shared" si="915"/>
        <v>PEX5</v>
      </c>
      <c r="B10766" s="1" t="s">
        <v>379</v>
      </c>
      <c r="C10766" s="1">
        <v>7342033.0</v>
      </c>
      <c r="D10766" s="1" t="s">
        <v>8</v>
      </c>
      <c r="E10766" s="1">
        <v>24.0</v>
      </c>
      <c r="F10766" s="1" t="s">
        <v>10764</v>
      </c>
      <c r="G10766" s="1">
        <v>0.17021469804</v>
      </c>
    </row>
    <row r="10767" ht="15.75" customHeight="1">
      <c r="A10767" s="1" t="str">
        <f t="shared" si="915"/>
        <v>PEX5</v>
      </c>
      <c r="B10767" s="1" t="s">
        <v>379</v>
      </c>
      <c r="C10767" s="1">
        <v>7342316.0</v>
      </c>
      <c r="D10767" s="1" t="s">
        <v>8</v>
      </c>
      <c r="E10767" s="1">
        <v>24.0</v>
      </c>
      <c r="F10767" s="1" t="s">
        <v>10765</v>
      </c>
      <c r="G10767" s="1">
        <v>1.17559974881</v>
      </c>
    </row>
    <row r="10768" ht="15.75" customHeight="1">
      <c r="A10768" s="1" t="str">
        <f t="shared" si="915"/>
        <v>PEX5</v>
      </c>
      <c r="B10768" s="1" t="s">
        <v>379</v>
      </c>
      <c r="C10768" s="1">
        <v>7341765.0</v>
      </c>
      <c r="D10768" s="1" t="s">
        <v>8</v>
      </c>
      <c r="E10768" s="1">
        <v>24.0</v>
      </c>
      <c r="F10768" s="1" t="s">
        <v>10766</v>
      </c>
      <c r="G10768" s="1">
        <v>-0.147646409755</v>
      </c>
    </row>
    <row r="10769" ht="15.75" customHeight="1">
      <c r="A10769" s="1" t="str">
        <f t="shared" si="915"/>
        <v>PEX5</v>
      </c>
      <c r="B10769" s="1" t="s">
        <v>379</v>
      </c>
      <c r="C10769" s="1">
        <v>7342368.0</v>
      </c>
      <c r="D10769" s="1" t="s">
        <v>14</v>
      </c>
      <c r="E10769" s="1">
        <v>23.0</v>
      </c>
      <c r="F10769" s="1" t="s">
        <v>10767</v>
      </c>
      <c r="G10769" s="1">
        <v>0.867772958026</v>
      </c>
    </row>
    <row r="10770" ht="15.75" customHeight="1">
      <c r="A10770" s="1" t="str">
        <f t="shared" si="915"/>
        <v>PEX5</v>
      </c>
      <c r="B10770" s="1" t="s">
        <v>379</v>
      </c>
      <c r="C10770" s="1">
        <v>7342399.0</v>
      </c>
      <c r="D10770" s="1" t="s">
        <v>8</v>
      </c>
      <c r="E10770" s="1">
        <v>22.0</v>
      </c>
      <c r="F10770" s="1" t="s">
        <v>10768</v>
      </c>
      <c r="G10770" s="1">
        <v>0.880445094166</v>
      </c>
    </row>
    <row r="10771" ht="15.75" customHeight="1">
      <c r="A10771" s="1" t="str">
        <f t="shared" si="915"/>
        <v>PEX5</v>
      </c>
      <c r="B10771" s="1" t="s">
        <v>379</v>
      </c>
      <c r="C10771" s="1">
        <v>7341734.0</v>
      </c>
      <c r="D10771" s="1" t="s">
        <v>14</v>
      </c>
      <c r="E10771" s="1">
        <v>24.0</v>
      </c>
      <c r="F10771" s="1" t="s">
        <v>10769</v>
      </c>
      <c r="G10771" s="1">
        <v>0.0436843390378</v>
      </c>
    </row>
    <row r="10772" ht="15.75" customHeight="1">
      <c r="A10772" s="1" t="str">
        <f t="shared" si="915"/>
        <v>PEX5</v>
      </c>
      <c r="B10772" s="1" t="s">
        <v>379</v>
      </c>
      <c r="C10772" s="1">
        <v>7341774.0</v>
      </c>
      <c r="D10772" s="1" t="s">
        <v>14</v>
      </c>
      <c r="E10772" s="1">
        <v>23.0</v>
      </c>
      <c r="F10772" s="1" t="s">
        <v>10770</v>
      </c>
      <c r="G10772" s="1">
        <v>0.0138676865788</v>
      </c>
    </row>
    <row r="10773" ht="15.75" customHeight="1">
      <c r="A10773" s="1" t="str">
        <f t="shared" si="915"/>
        <v>PEX5</v>
      </c>
      <c r="B10773" s="1" t="s">
        <v>379</v>
      </c>
      <c r="C10773" s="1">
        <v>7342353.0</v>
      </c>
      <c r="D10773" s="1" t="s">
        <v>8</v>
      </c>
      <c r="E10773" s="1">
        <v>24.0</v>
      </c>
      <c r="F10773" s="1" t="s">
        <v>10771</v>
      </c>
      <c r="G10773" s="1">
        <v>0.781661827523</v>
      </c>
    </row>
    <row r="10774" ht="15.75" customHeight="1">
      <c r="A10774" s="1" t="str">
        <f t="shared" si="915"/>
        <v>PEX5</v>
      </c>
      <c r="B10774" s="1" t="s">
        <v>379</v>
      </c>
      <c r="C10774" s="1">
        <v>7342409.0</v>
      </c>
      <c r="D10774" s="1" t="s">
        <v>14</v>
      </c>
      <c r="E10774" s="1">
        <v>23.0</v>
      </c>
      <c r="F10774" s="1" t="s">
        <v>10772</v>
      </c>
      <c r="G10774" s="1">
        <v>0.714152664609</v>
      </c>
    </row>
    <row r="10775" ht="15.75" customHeight="1">
      <c r="A10775" s="1" t="str">
        <f t="shared" si="915"/>
        <v>PEX5</v>
      </c>
      <c r="B10775" s="1" t="s">
        <v>379</v>
      </c>
      <c r="C10775" s="1">
        <v>7341796.0</v>
      </c>
      <c r="D10775" s="1" t="s">
        <v>14</v>
      </c>
      <c r="E10775" s="1">
        <v>24.0</v>
      </c>
      <c r="F10775" s="1" t="s">
        <v>10773</v>
      </c>
      <c r="G10775" s="1">
        <v>-0.0962093611833</v>
      </c>
    </row>
    <row r="10776" ht="15.75" customHeight="1">
      <c r="A10776" s="1" t="str">
        <f t="shared" si="915"/>
        <v>PEX5</v>
      </c>
      <c r="B10776" s="1" t="s">
        <v>379</v>
      </c>
      <c r="C10776" s="1">
        <v>7342527.0</v>
      </c>
      <c r="D10776" s="1" t="s">
        <v>14</v>
      </c>
      <c r="E10776" s="1">
        <v>24.0</v>
      </c>
      <c r="F10776" s="1" t="s">
        <v>10774</v>
      </c>
      <c r="G10776" s="1">
        <v>0.943955157024</v>
      </c>
    </row>
    <row r="10777" ht="15.75" customHeight="1">
      <c r="A10777" s="1" t="str">
        <f t="shared" si="915"/>
        <v>PEX5</v>
      </c>
      <c r="B10777" s="1" t="s">
        <v>379</v>
      </c>
      <c r="C10777" s="1">
        <v>7342581.0</v>
      </c>
      <c r="D10777" s="1" t="s">
        <v>14</v>
      </c>
      <c r="E10777" s="1">
        <v>23.0</v>
      </c>
      <c r="F10777" s="1" t="s">
        <v>10775</v>
      </c>
      <c r="G10777" s="1">
        <v>0.812974215629</v>
      </c>
    </row>
    <row r="10778" ht="15.75" customHeight="1">
      <c r="A10778" s="1" t="str">
        <f t="shared" si="915"/>
        <v>PEX5</v>
      </c>
      <c r="B10778" s="1" t="s">
        <v>379</v>
      </c>
      <c r="C10778" s="1">
        <v>7342586.0</v>
      </c>
      <c r="D10778" s="1" t="s">
        <v>14</v>
      </c>
      <c r="E10778" s="1">
        <v>23.0</v>
      </c>
      <c r="F10778" s="1" t="s">
        <v>10776</v>
      </c>
      <c r="G10778" s="1">
        <v>0.732661346332</v>
      </c>
    </row>
    <row r="10779" ht="15.75" customHeight="1">
      <c r="A10779" s="1" t="str">
        <f t="shared" si="915"/>
        <v>PEX5</v>
      </c>
      <c r="B10779" s="1" t="s">
        <v>379</v>
      </c>
      <c r="C10779" s="1">
        <v>7341784.0</v>
      </c>
      <c r="D10779" s="1" t="s">
        <v>14</v>
      </c>
      <c r="E10779" s="1">
        <v>24.0</v>
      </c>
      <c r="F10779" s="1" t="s">
        <v>10777</v>
      </c>
      <c r="G10779" s="1">
        <v>-0.0316518472683</v>
      </c>
    </row>
    <row r="10780" ht="15.75" customHeight="1">
      <c r="A10780" s="1" t="str">
        <f t="shared" si="915"/>
        <v>PEX5</v>
      </c>
      <c r="B10780" s="1" t="s">
        <v>379</v>
      </c>
      <c r="C10780" s="1">
        <v>7342521.0</v>
      </c>
      <c r="D10780" s="1" t="s">
        <v>14</v>
      </c>
      <c r="E10780" s="1">
        <v>24.0</v>
      </c>
      <c r="F10780" s="1" t="s">
        <v>10778</v>
      </c>
      <c r="G10780" s="1">
        <v>0.847337345916</v>
      </c>
    </row>
    <row r="10781" ht="15.75" customHeight="1">
      <c r="A10781" s="1" t="str">
        <f t="shared" ref="A10781:A10789" si="916">"PEX7"</f>
        <v>PEX7</v>
      </c>
      <c r="B10781" s="1" t="s">
        <v>28</v>
      </c>
      <c r="C10781" s="1">
        <v>1.37143933E8</v>
      </c>
      <c r="D10781" s="1" t="s">
        <v>14</v>
      </c>
      <c r="E10781" s="1">
        <v>21.0</v>
      </c>
      <c r="F10781" s="1" t="s">
        <v>10779</v>
      </c>
      <c r="G10781" s="1">
        <v>0.637031445625</v>
      </c>
    </row>
    <row r="10782" ht="15.75" customHeight="1">
      <c r="A10782" s="1" t="str">
        <f t="shared" si="916"/>
        <v>PEX7</v>
      </c>
      <c r="B10782" s="1" t="s">
        <v>28</v>
      </c>
      <c r="C10782" s="1">
        <v>1.37143709E8</v>
      </c>
      <c r="D10782" s="1" t="s">
        <v>8</v>
      </c>
      <c r="E10782" s="1">
        <v>23.0</v>
      </c>
      <c r="F10782" s="1" t="s">
        <v>10780</v>
      </c>
      <c r="G10782" s="1">
        <v>0.191085584677</v>
      </c>
    </row>
    <row r="10783" ht="15.75" customHeight="1">
      <c r="A10783" s="1" t="str">
        <f t="shared" si="916"/>
        <v>PEX7</v>
      </c>
      <c r="B10783" s="1" t="s">
        <v>28</v>
      </c>
      <c r="C10783" s="1">
        <v>1.37143845E8</v>
      </c>
      <c r="D10783" s="1" t="s">
        <v>8</v>
      </c>
      <c r="E10783" s="1">
        <v>24.0</v>
      </c>
      <c r="F10783" s="1" t="s">
        <v>10781</v>
      </c>
      <c r="G10783" s="1">
        <v>0.47954426192</v>
      </c>
    </row>
    <row r="10784" ht="15.75" customHeight="1">
      <c r="A10784" s="1" t="str">
        <f t="shared" si="916"/>
        <v>PEX7</v>
      </c>
      <c r="B10784" s="1" t="s">
        <v>28</v>
      </c>
      <c r="C10784" s="1">
        <v>1.37143877E8</v>
      </c>
      <c r="D10784" s="1" t="s">
        <v>8</v>
      </c>
      <c r="E10784" s="1">
        <v>24.0</v>
      </c>
      <c r="F10784" s="1" t="s">
        <v>10782</v>
      </c>
      <c r="G10784" s="1">
        <v>0.715823484839</v>
      </c>
    </row>
    <row r="10785" ht="15.75" customHeight="1">
      <c r="A10785" s="1" t="str">
        <f t="shared" si="916"/>
        <v>PEX7</v>
      </c>
      <c r="B10785" s="1" t="s">
        <v>28</v>
      </c>
      <c r="C10785" s="1">
        <v>1.37143887E8</v>
      </c>
      <c r="D10785" s="1" t="s">
        <v>8</v>
      </c>
      <c r="E10785" s="1">
        <v>24.0</v>
      </c>
      <c r="F10785" s="1" t="s">
        <v>10783</v>
      </c>
      <c r="G10785" s="1">
        <v>-0.0889467685412</v>
      </c>
    </row>
    <row r="10786" ht="15.75" customHeight="1">
      <c r="A10786" s="1" t="str">
        <f t="shared" si="916"/>
        <v>PEX7</v>
      </c>
      <c r="B10786" s="1" t="s">
        <v>28</v>
      </c>
      <c r="C10786" s="1">
        <v>1.37143755E8</v>
      </c>
      <c r="D10786" s="1" t="s">
        <v>14</v>
      </c>
      <c r="E10786" s="1">
        <v>23.0</v>
      </c>
      <c r="F10786" s="1" t="s">
        <v>10784</v>
      </c>
      <c r="G10786" s="1">
        <v>1.1508072694</v>
      </c>
    </row>
    <row r="10787" ht="15.75" customHeight="1">
      <c r="A10787" s="1" t="str">
        <f t="shared" si="916"/>
        <v>PEX7</v>
      </c>
      <c r="B10787" s="1" t="s">
        <v>28</v>
      </c>
      <c r="C10787" s="1">
        <v>1.37143841E8</v>
      </c>
      <c r="D10787" s="1" t="s">
        <v>14</v>
      </c>
      <c r="E10787" s="1">
        <v>24.0</v>
      </c>
      <c r="F10787" s="1" t="s">
        <v>10785</v>
      </c>
      <c r="G10787" s="1">
        <v>0.302666664471</v>
      </c>
    </row>
    <row r="10788" ht="15.75" customHeight="1">
      <c r="A10788" s="1" t="str">
        <f t="shared" si="916"/>
        <v>PEX7</v>
      </c>
      <c r="B10788" s="1" t="s">
        <v>28</v>
      </c>
      <c r="C10788" s="1">
        <v>1.37143696E8</v>
      </c>
      <c r="D10788" s="1" t="s">
        <v>8</v>
      </c>
      <c r="E10788" s="1">
        <v>23.0</v>
      </c>
      <c r="F10788" s="1" t="s">
        <v>10786</v>
      </c>
      <c r="G10788" s="1">
        <v>0.0875371349129</v>
      </c>
    </row>
    <row r="10789" ht="15.75" customHeight="1">
      <c r="A10789" s="1" t="str">
        <f t="shared" si="916"/>
        <v>PEX7</v>
      </c>
      <c r="B10789" s="1" t="s">
        <v>28</v>
      </c>
      <c r="C10789" s="1">
        <v>1.37143924E8</v>
      </c>
      <c r="D10789" s="1" t="s">
        <v>14</v>
      </c>
      <c r="E10789" s="1">
        <v>22.0</v>
      </c>
      <c r="F10789" s="1" t="s">
        <v>10787</v>
      </c>
      <c r="G10789" s="1">
        <v>1.13336924576</v>
      </c>
    </row>
    <row r="10790" ht="15.75" customHeight="1">
      <c r="A10790" s="1" t="str">
        <f t="shared" ref="A10790:A10799" si="917">"PFAS"</f>
        <v>PFAS</v>
      </c>
      <c r="B10790" s="1" t="s">
        <v>39</v>
      </c>
      <c r="C10790" s="1">
        <v>8152554.0</v>
      </c>
      <c r="D10790" s="1" t="s">
        <v>8</v>
      </c>
      <c r="E10790" s="1">
        <v>24.0</v>
      </c>
      <c r="F10790" s="1" t="s">
        <v>10788</v>
      </c>
      <c r="G10790" s="1">
        <v>0.0556165227663</v>
      </c>
    </row>
    <row r="10791" ht="15.75" customHeight="1">
      <c r="A10791" s="1" t="str">
        <f t="shared" si="917"/>
        <v>PFAS</v>
      </c>
      <c r="B10791" s="1" t="s">
        <v>39</v>
      </c>
      <c r="C10791" s="1">
        <v>8152798.0</v>
      </c>
      <c r="D10791" s="1" t="s">
        <v>14</v>
      </c>
      <c r="E10791" s="1">
        <v>22.0</v>
      </c>
      <c r="F10791" s="1" t="s">
        <v>10789</v>
      </c>
      <c r="G10791" s="1">
        <v>-0.00435669187081</v>
      </c>
    </row>
    <row r="10792" ht="15.75" customHeight="1">
      <c r="A10792" s="1" t="str">
        <f t="shared" si="917"/>
        <v>PFAS</v>
      </c>
      <c r="B10792" s="1" t="s">
        <v>39</v>
      </c>
      <c r="C10792" s="1">
        <v>8152679.0</v>
      </c>
      <c r="D10792" s="1" t="s">
        <v>14</v>
      </c>
      <c r="E10792" s="1">
        <v>23.0</v>
      </c>
      <c r="F10792" s="1" t="s">
        <v>10790</v>
      </c>
      <c r="G10792" s="1">
        <v>0.925068715073</v>
      </c>
    </row>
    <row r="10793" ht="15.75" customHeight="1">
      <c r="A10793" s="1" t="str">
        <f t="shared" si="917"/>
        <v>PFAS</v>
      </c>
      <c r="B10793" s="1" t="s">
        <v>39</v>
      </c>
      <c r="C10793" s="1">
        <v>8152856.0</v>
      </c>
      <c r="D10793" s="1" t="s">
        <v>8</v>
      </c>
      <c r="E10793" s="1">
        <v>24.0</v>
      </c>
      <c r="F10793" s="1" t="s">
        <v>10791</v>
      </c>
      <c r="G10793" s="1">
        <v>0.0330260297938</v>
      </c>
    </row>
    <row r="10794" ht="15.75" customHeight="1">
      <c r="A10794" s="1" t="str">
        <f t="shared" si="917"/>
        <v>PFAS</v>
      </c>
      <c r="B10794" s="1" t="s">
        <v>39</v>
      </c>
      <c r="C10794" s="1">
        <v>8152849.0</v>
      </c>
      <c r="D10794" s="1" t="s">
        <v>8</v>
      </c>
      <c r="E10794" s="1">
        <v>24.0</v>
      </c>
      <c r="F10794" s="1" t="s">
        <v>10792</v>
      </c>
      <c r="G10794" s="1">
        <v>0.0855387366793</v>
      </c>
    </row>
    <row r="10795" ht="15.75" customHeight="1">
      <c r="A10795" s="1" t="str">
        <f t="shared" si="917"/>
        <v>PFAS</v>
      </c>
      <c r="B10795" s="1" t="s">
        <v>39</v>
      </c>
      <c r="C10795" s="1">
        <v>8152870.0</v>
      </c>
      <c r="D10795" s="1" t="s">
        <v>8</v>
      </c>
      <c r="E10795" s="1">
        <v>24.0</v>
      </c>
      <c r="F10795" s="1" t="s">
        <v>10793</v>
      </c>
      <c r="G10795" s="1">
        <v>0.426711797863</v>
      </c>
    </row>
    <row r="10796" ht="15.75" customHeight="1">
      <c r="A10796" s="1" t="str">
        <f t="shared" si="917"/>
        <v>PFAS</v>
      </c>
      <c r="B10796" s="1" t="s">
        <v>39</v>
      </c>
      <c r="C10796" s="1">
        <v>8152719.0</v>
      </c>
      <c r="D10796" s="1" t="s">
        <v>8</v>
      </c>
      <c r="E10796" s="1">
        <v>23.0</v>
      </c>
      <c r="F10796" s="1" t="s">
        <v>10794</v>
      </c>
      <c r="G10796" s="1">
        <v>1.08716879239</v>
      </c>
    </row>
    <row r="10797" ht="15.75" customHeight="1">
      <c r="A10797" s="1" t="str">
        <f t="shared" si="917"/>
        <v>PFAS</v>
      </c>
      <c r="B10797" s="1" t="s">
        <v>39</v>
      </c>
      <c r="C10797" s="1">
        <v>8152670.0</v>
      </c>
      <c r="D10797" s="1" t="s">
        <v>8</v>
      </c>
      <c r="E10797" s="1">
        <v>25.0</v>
      </c>
      <c r="F10797" s="1" t="s">
        <v>10795</v>
      </c>
      <c r="G10797" s="1">
        <v>0.670103683459</v>
      </c>
    </row>
    <row r="10798" ht="15.75" customHeight="1">
      <c r="A10798" s="1" t="str">
        <f t="shared" si="917"/>
        <v>PFAS</v>
      </c>
      <c r="B10798" s="1" t="s">
        <v>39</v>
      </c>
      <c r="C10798" s="1">
        <v>8152570.0</v>
      </c>
      <c r="D10798" s="1" t="s">
        <v>8</v>
      </c>
      <c r="E10798" s="1">
        <v>24.0</v>
      </c>
      <c r="F10798" s="1" t="s">
        <v>10796</v>
      </c>
      <c r="G10798" s="1">
        <v>0.987762492537</v>
      </c>
    </row>
    <row r="10799" ht="15.75" customHeight="1">
      <c r="A10799" s="1" t="str">
        <f t="shared" si="917"/>
        <v>PFAS</v>
      </c>
      <c r="B10799" s="1" t="s">
        <v>39</v>
      </c>
      <c r="C10799" s="1">
        <v>8152757.0</v>
      </c>
      <c r="D10799" s="1" t="s">
        <v>8</v>
      </c>
      <c r="E10799" s="1">
        <v>23.0</v>
      </c>
      <c r="F10799" s="1" t="s">
        <v>10797</v>
      </c>
      <c r="G10799" s="1">
        <v>0.364385058282</v>
      </c>
    </row>
    <row r="10800" ht="15.75" customHeight="1">
      <c r="A10800" s="1" t="str">
        <f t="shared" ref="A10800:A10809" si="918">"PFDN2"</f>
        <v>PFDN2</v>
      </c>
      <c r="B10800" s="1" t="s">
        <v>108</v>
      </c>
      <c r="C10800" s="1">
        <v>1.61087675E8</v>
      </c>
      <c r="D10800" s="1" t="s">
        <v>14</v>
      </c>
      <c r="E10800" s="1">
        <v>24.0</v>
      </c>
      <c r="F10800" s="1" t="s">
        <v>10798</v>
      </c>
      <c r="G10800" s="1">
        <v>0.0114672899973</v>
      </c>
    </row>
    <row r="10801" ht="15.75" customHeight="1">
      <c r="A10801" s="1" t="str">
        <f t="shared" si="918"/>
        <v>PFDN2</v>
      </c>
      <c r="B10801" s="1" t="s">
        <v>108</v>
      </c>
      <c r="C10801" s="1">
        <v>1.61087777E8</v>
      </c>
      <c r="D10801" s="1" t="s">
        <v>8</v>
      </c>
      <c r="E10801" s="1">
        <v>24.0</v>
      </c>
      <c r="F10801" s="1" t="s">
        <v>10799</v>
      </c>
      <c r="G10801" s="1">
        <v>0.686271621715</v>
      </c>
    </row>
    <row r="10802" ht="15.75" customHeight="1">
      <c r="A10802" s="1" t="str">
        <f t="shared" si="918"/>
        <v>PFDN2</v>
      </c>
      <c r="B10802" s="1" t="s">
        <v>108</v>
      </c>
      <c r="C10802" s="1">
        <v>1.61087824E8</v>
      </c>
      <c r="D10802" s="1" t="s">
        <v>8</v>
      </c>
      <c r="E10802" s="1">
        <v>23.0</v>
      </c>
      <c r="F10802" s="1" t="s">
        <v>10800</v>
      </c>
      <c r="G10802" s="1">
        <v>0.568069937131</v>
      </c>
    </row>
    <row r="10803" ht="15.75" customHeight="1">
      <c r="A10803" s="1" t="str">
        <f t="shared" si="918"/>
        <v>PFDN2</v>
      </c>
      <c r="B10803" s="1" t="s">
        <v>108</v>
      </c>
      <c r="C10803" s="1">
        <v>1.61087799E8</v>
      </c>
      <c r="D10803" s="1" t="s">
        <v>8</v>
      </c>
      <c r="E10803" s="1">
        <v>23.0</v>
      </c>
      <c r="F10803" s="1" t="s">
        <v>10801</v>
      </c>
      <c r="G10803" s="1">
        <v>1.74131865038</v>
      </c>
    </row>
    <row r="10804" ht="15.75" customHeight="1">
      <c r="A10804" s="1" t="str">
        <f t="shared" si="918"/>
        <v>PFDN2</v>
      </c>
      <c r="B10804" s="1" t="s">
        <v>108</v>
      </c>
      <c r="C10804" s="1">
        <v>1.61087659E8</v>
      </c>
      <c r="D10804" s="1" t="s">
        <v>8</v>
      </c>
      <c r="E10804" s="1">
        <v>24.0</v>
      </c>
      <c r="F10804" s="1" t="s">
        <v>10802</v>
      </c>
      <c r="G10804" s="1">
        <v>-0.00483197265202</v>
      </c>
    </row>
    <row r="10805" ht="15.75" customHeight="1">
      <c r="A10805" s="1" t="str">
        <f t="shared" si="918"/>
        <v>PFDN2</v>
      </c>
      <c r="B10805" s="1" t="s">
        <v>108</v>
      </c>
      <c r="C10805" s="1">
        <v>1.61087681E8</v>
      </c>
      <c r="D10805" s="1" t="s">
        <v>8</v>
      </c>
      <c r="E10805" s="1">
        <v>23.0</v>
      </c>
      <c r="F10805" s="1" t="s">
        <v>10803</v>
      </c>
      <c r="G10805" s="1">
        <v>-0.0117656357933</v>
      </c>
    </row>
    <row r="10806" ht="15.75" customHeight="1">
      <c r="A10806" s="1" t="str">
        <f t="shared" si="918"/>
        <v>PFDN2</v>
      </c>
      <c r="B10806" s="1" t="s">
        <v>108</v>
      </c>
      <c r="C10806" s="1">
        <v>1.61087715E8</v>
      </c>
      <c r="D10806" s="1" t="s">
        <v>8</v>
      </c>
      <c r="E10806" s="1">
        <v>21.0</v>
      </c>
      <c r="F10806" s="1" t="s">
        <v>10804</v>
      </c>
      <c r="G10806" s="1">
        <v>0.105139266876</v>
      </c>
    </row>
    <row r="10807" ht="15.75" customHeight="1">
      <c r="A10807" s="1" t="str">
        <f t="shared" si="918"/>
        <v>PFDN2</v>
      </c>
      <c r="B10807" s="1" t="s">
        <v>108</v>
      </c>
      <c r="C10807" s="1">
        <v>1.61087735E8</v>
      </c>
      <c r="D10807" s="1" t="s">
        <v>8</v>
      </c>
      <c r="E10807" s="1">
        <v>24.0</v>
      </c>
      <c r="F10807" s="1" t="s">
        <v>10805</v>
      </c>
      <c r="G10807" s="1">
        <v>0.572409727906</v>
      </c>
    </row>
    <row r="10808" ht="15.75" customHeight="1">
      <c r="A10808" s="1" t="str">
        <f t="shared" si="918"/>
        <v>PFDN2</v>
      </c>
      <c r="B10808" s="1" t="s">
        <v>108</v>
      </c>
      <c r="C10808" s="1">
        <v>1.61087843E8</v>
      </c>
      <c r="D10808" s="1" t="s">
        <v>14</v>
      </c>
      <c r="E10808" s="1">
        <v>24.0</v>
      </c>
      <c r="F10808" s="1" t="s">
        <v>10806</v>
      </c>
      <c r="G10808" s="1">
        <v>0.14864379144</v>
      </c>
    </row>
    <row r="10809" ht="15.75" customHeight="1">
      <c r="A10809" s="1" t="str">
        <f t="shared" si="918"/>
        <v>PFDN2</v>
      </c>
      <c r="B10809" s="1" t="s">
        <v>108</v>
      </c>
      <c r="C10809" s="1">
        <v>1.61087711E8</v>
      </c>
      <c r="D10809" s="1" t="s">
        <v>14</v>
      </c>
      <c r="E10809" s="1">
        <v>24.0</v>
      </c>
      <c r="F10809" s="1" t="s">
        <v>10807</v>
      </c>
      <c r="G10809" s="1">
        <v>0.349890510931</v>
      </c>
    </row>
    <row r="10810" ht="15.75" customHeight="1">
      <c r="A10810" s="1" t="str">
        <f t="shared" ref="A10810:A10819" si="919">"PFKP"</f>
        <v>PFKP</v>
      </c>
      <c r="B10810" s="1" t="s">
        <v>176</v>
      </c>
      <c r="C10810" s="1">
        <v>3109838.0</v>
      </c>
      <c r="D10810" s="1" t="s">
        <v>14</v>
      </c>
      <c r="E10810" s="1">
        <v>23.0</v>
      </c>
      <c r="F10810" s="1" t="s">
        <v>10808</v>
      </c>
      <c r="G10810" s="1">
        <v>0.765651598996</v>
      </c>
    </row>
    <row r="10811" ht="15.75" customHeight="1">
      <c r="A10811" s="1" t="str">
        <f t="shared" si="919"/>
        <v>PFKP</v>
      </c>
      <c r="B10811" s="1" t="s">
        <v>176</v>
      </c>
      <c r="C10811" s="1">
        <v>3109980.0</v>
      </c>
      <c r="D10811" s="1" t="s">
        <v>14</v>
      </c>
      <c r="E10811" s="1">
        <v>24.0</v>
      </c>
      <c r="F10811" s="1" t="s">
        <v>10809</v>
      </c>
      <c r="G10811" s="1">
        <v>0.652832295116</v>
      </c>
    </row>
    <row r="10812" ht="15.75" customHeight="1">
      <c r="A10812" s="1" t="str">
        <f t="shared" si="919"/>
        <v>PFKP</v>
      </c>
      <c r="B10812" s="1" t="s">
        <v>176</v>
      </c>
      <c r="C10812" s="1">
        <v>3109972.0</v>
      </c>
      <c r="D10812" s="1" t="s">
        <v>14</v>
      </c>
      <c r="E10812" s="1">
        <v>23.0</v>
      </c>
      <c r="F10812" s="1" t="s">
        <v>10810</v>
      </c>
      <c r="G10812" s="1">
        <v>0.718413791681</v>
      </c>
    </row>
    <row r="10813" ht="15.75" customHeight="1">
      <c r="A10813" s="1" t="str">
        <f t="shared" si="919"/>
        <v>PFKP</v>
      </c>
      <c r="B10813" s="1" t="s">
        <v>176</v>
      </c>
      <c r="C10813" s="1">
        <v>3109950.0</v>
      </c>
      <c r="D10813" s="1" t="s">
        <v>14</v>
      </c>
      <c r="E10813" s="1">
        <v>23.0</v>
      </c>
      <c r="F10813" s="1" t="s">
        <v>10811</v>
      </c>
      <c r="G10813" s="1">
        <v>0.418244381876</v>
      </c>
    </row>
    <row r="10814" ht="15.75" customHeight="1">
      <c r="A10814" s="1" t="str">
        <f t="shared" si="919"/>
        <v>PFKP</v>
      </c>
      <c r="B10814" s="1" t="s">
        <v>176</v>
      </c>
      <c r="C10814" s="1">
        <v>3109899.0</v>
      </c>
      <c r="D10814" s="1" t="s">
        <v>14</v>
      </c>
      <c r="E10814" s="1">
        <v>24.0</v>
      </c>
      <c r="F10814" s="1" t="s">
        <v>10812</v>
      </c>
      <c r="G10814" s="1">
        <v>0.916472041454</v>
      </c>
    </row>
    <row r="10815" ht="15.75" customHeight="1">
      <c r="A10815" s="1" t="str">
        <f t="shared" si="919"/>
        <v>PFKP</v>
      </c>
      <c r="B10815" s="1" t="s">
        <v>176</v>
      </c>
      <c r="C10815" s="1">
        <v>3109818.0</v>
      </c>
      <c r="D10815" s="1" t="s">
        <v>14</v>
      </c>
      <c r="E10815" s="1">
        <v>23.0</v>
      </c>
      <c r="F10815" s="1" t="s">
        <v>10813</v>
      </c>
      <c r="G10815" s="1">
        <v>0.99114690062</v>
      </c>
    </row>
    <row r="10816" ht="15.75" customHeight="1">
      <c r="A10816" s="1" t="str">
        <f t="shared" si="919"/>
        <v>PFKP</v>
      </c>
      <c r="B10816" s="1" t="s">
        <v>176</v>
      </c>
      <c r="C10816" s="1">
        <v>3109728.0</v>
      </c>
      <c r="D10816" s="1" t="s">
        <v>14</v>
      </c>
      <c r="E10816" s="1">
        <v>23.0</v>
      </c>
      <c r="F10816" s="1" t="s">
        <v>10814</v>
      </c>
      <c r="G10816" s="1">
        <v>0.852563535984</v>
      </c>
    </row>
    <row r="10817" ht="15.75" customHeight="1">
      <c r="A10817" s="1" t="str">
        <f t="shared" si="919"/>
        <v>PFKP</v>
      </c>
      <c r="B10817" s="1" t="s">
        <v>176</v>
      </c>
      <c r="C10817" s="1">
        <v>3109718.0</v>
      </c>
      <c r="D10817" s="1" t="s">
        <v>14</v>
      </c>
      <c r="E10817" s="1">
        <v>24.0</v>
      </c>
      <c r="F10817" s="1" t="s">
        <v>10815</v>
      </c>
      <c r="G10817" s="1">
        <v>0.800796666263</v>
      </c>
    </row>
    <row r="10818" ht="15.75" customHeight="1">
      <c r="A10818" s="1" t="str">
        <f t="shared" si="919"/>
        <v>PFKP</v>
      </c>
      <c r="B10818" s="1" t="s">
        <v>176</v>
      </c>
      <c r="C10818" s="1">
        <v>3109755.0</v>
      </c>
      <c r="D10818" s="1" t="s">
        <v>8</v>
      </c>
      <c r="E10818" s="1">
        <v>24.0</v>
      </c>
      <c r="F10818" s="1" t="s">
        <v>10816</v>
      </c>
      <c r="G10818" s="1">
        <v>0.914697968928</v>
      </c>
    </row>
    <row r="10819" ht="15.75" customHeight="1">
      <c r="A10819" s="1" t="str">
        <f t="shared" si="919"/>
        <v>PFKP</v>
      </c>
      <c r="B10819" s="1" t="s">
        <v>176</v>
      </c>
      <c r="C10819" s="1">
        <v>3109769.0</v>
      </c>
      <c r="D10819" s="1" t="s">
        <v>8</v>
      </c>
      <c r="E10819" s="1">
        <v>24.0</v>
      </c>
      <c r="F10819" s="1" t="s">
        <v>10817</v>
      </c>
      <c r="G10819" s="1">
        <v>1.09238105793</v>
      </c>
    </row>
    <row r="10820" ht="15.75" customHeight="1">
      <c r="A10820" s="1" t="str">
        <f t="shared" ref="A10820:A10829" si="920">"PGAM1"</f>
        <v>PGAM1</v>
      </c>
      <c r="B10820" s="1" t="s">
        <v>176</v>
      </c>
      <c r="C10820" s="1">
        <v>9.9185964E7</v>
      </c>
      <c r="D10820" s="1" t="s">
        <v>8</v>
      </c>
      <c r="E10820" s="1">
        <v>22.0</v>
      </c>
      <c r="F10820" s="1" t="s">
        <v>10818</v>
      </c>
      <c r="G10820" s="1">
        <v>0.486276841176</v>
      </c>
    </row>
    <row r="10821" ht="15.75" customHeight="1">
      <c r="A10821" s="1" t="str">
        <f t="shared" si="920"/>
        <v>PGAM1</v>
      </c>
      <c r="B10821" s="1" t="s">
        <v>176</v>
      </c>
      <c r="C10821" s="1">
        <v>9.9186203E7</v>
      </c>
      <c r="D10821" s="1" t="s">
        <v>14</v>
      </c>
      <c r="E10821" s="1">
        <v>22.0</v>
      </c>
      <c r="F10821" s="1" t="s">
        <v>10819</v>
      </c>
      <c r="G10821" s="1">
        <v>0.53891399411</v>
      </c>
    </row>
    <row r="10822" ht="15.75" customHeight="1">
      <c r="A10822" s="1" t="str">
        <f t="shared" si="920"/>
        <v>PGAM1</v>
      </c>
      <c r="B10822" s="1" t="s">
        <v>176</v>
      </c>
      <c r="C10822" s="1">
        <v>9.9185909E7</v>
      </c>
      <c r="D10822" s="1" t="s">
        <v>14</v>
      </c>
      <c r="E10822" s="1">
        <v>24.0</v>
      </c>
      <c r="F10822" s="1" t="s">
        <v>10820</v>
      </c>
      <c r="G10822" s="1">
        <v>0.0529151106351</v>
      </c>
    </row>
    <row r="10823" ht="15.75" customHeight="1">
      <c r="A10823" s="1" t="str">
        <f t="shared" si="920"/>
        <v>PGAM1</v>
      </c>
      <c r="B10823" s="1" t="s">
        <v>176</v>
      </c>
      <c r="C10823" s="1">
        <v>9.9186211E7</v>
      </c>
      <c r="D10823" s="1" t="s">
        <v>14</v>
      </c>
      <c r="E10823" s="1">
        <v>24.0</v>
      </c>
      <c r="F10823" s="1" t="s">
        <v>10821</v>
      </c>
      <c r="G10823" s="1">
        <v>0.806551628467</v>
      </c>
    </row>
    <row r="10824" ht="15.75" customHeight="1">
      <c r="A10824" s="1" t="str">
        <f t="shared" si="920"/>
        <v>PGAM1</v>
      </c>
      <c r="B10824" s="1" t="s">
        <v>176</v>
      </c>
      <c r="C10824" s="1">
        <v>9.918592E7</v>
      </c>
      <c r="D10824" s="1" t="s">
        <v>14</v>
      </c>
      <c r="E10824" s="1">
        <v>24.0</v>
      </c>
      <c r="F10824" s="1" t="s">
        <v>10822</v>
      </c>
      <c r="G10824" s="1">
        <v>0.654921523085</v>
      </c>
    </row>
    <row r="10825" ht="15.75" customHeight="1">
      <c r="A10825" s="1" t="str">
        <f t="shared" si="920"/>
        <v>PGAM1</v>
      </c>
      <c r="B10825" s="1" t="s">
        <v>176</v>
      </c>
      <c r="C10825" s="1">
        <v>9.9185961E7</v>
      </c>
      <c r="D10825" s="1" t="s">
        <v>14</v>
      </c>
      <c r="E10825" s="1">
        <v>24.0</v>
      </c>
      <c r="F10825" s="1" t="s">
        <v>10823</v>
      </c>
      <c r="G10825" s="1">
        <v>0.75800868544</v>
      </c>
    </row>
    <row r="10826" ht="15.75" customHeight="1">
      <c r="A10826" s="1" t="str">
        <f t="shared" si="920"/>
        <v>PGAM1</v>
      </c>
      <c r="B10826" s="1" t="s">
        <v>176</v>
      </c>
      <c r="C10826" s="1">
        <v>9.9185879E7</v>
      </c>
      <c r="D10826" s="1" t="s">
        <v>8</v>
      </c>
      <c r="E10826" s="1">
        <v>24.0</v>
      </c>
      <c r="F10826" s="1" t="s">
        <v>10824</v>
      </c>
      <c r="G10826" s="1">
        <v>0.0750302678694</v>
      </c>
    </row>
    <row r="10827" ht="15.75" customHeight="1">
      <c r="A10827" s="1" t="str">
        <f t="shared" si="920"/>
        <v>PGAM1</v>
      </c>
      <c r="B10827" s="1" t="s">
        <v>176</v>
      </c>
      <c r="C10827" s="1">
        <v>9.9186004E7</v>
      </c>
      <c r="D10827" s="1" t="s">
        <v>14</v>
      </c>
      <c r="E10827" s="1">
        <v>25.0</v>
      </c>
      <c r="F10827" s="1" t="s">
        <v>10825</v>
      </c>
      <c r="G10827" s="1">
        <v>0.146150061317</v>
      </c>
    </row>
    <row r="10828" ht="15.75" customHeight="1">
      <c r="A10828" s="1" t="str">
        <f t="shared" si="920"/>
        <v>PGAM1</v>
      </c>
      <c r="B10828" s="1" t="s">
        <v>176</v>
      </c>
      <c r="C10828" s="1">
        <v>9.918602E7</v>
      </c>
      <c r="D10828" s="1" t="s">
        <v>14</v>
      </c>
      <c r="E10828" s="1">
        <v>23.0</v>
      </c>
      <c r="F10828" s="1" t="s">
        <v>10826</v>
      </c>
      <c r="G10828" s="1">
        <v>1.31460387141</v>
      </c>
    </row>
    <row r="10829" ht="15.75" customHeight="1">
      <c r="A10829" s="1" t="str">
        <f t="shared" si="920"/>
        <v>PGAM1</v>
      </c>
      <c r="B10829" s="1" t="s">
        <v>176</v>
      </c>
      <c r="C10829" s="1">
        <v>9.9185967E7</v>
      </c>
      <c r="D10829" s="1" t="s">
        <v>14</v>
      </c>
      <c r="E10829" s="1">
        <v>24.0</v>
      </c>
      <c r="F10829" s="1" t="s">
        <v>10827</v>
      </c>
      <c r="G10829" s="1">
        <v>0.878844500128</v>
      </c>
    </row>
    <row r="10830" ht="15.75" customHeight="1">
      <c r="A10830" s="1" t="str">
        <f t="shared" ref="A10830:A10839" si="921">"PGD"</f>
        <v>PGD</v>
      </c>
      <c r="B10830" s="1" t="s">
        <v>108</v>
      </c>
      <c r="C10830" s="1">
        <v>1.045912E7</v>
      </c>
      <c r="D10830" s="1" t="s">
        <v>8</v>
      </c>
      <c r="E10830" s="1">
        <v>23.0</v>
      </c>
      <c r="F10830" s="1" t="s">
        <v>10828</v>
      </c>
      <c r="G10830" s="1">
        <v>1.16815401119</v>
      </c>
    </row>
    <row r="10831" ht="15.75" customHeight="1">
      <c r="A10831" s="1" t="str">
        <f t="shared" si="921"/>
        <v>PGD</v>
      </c>
      <c r="B10831" s="1" t="s">
        <v>108</v>
      </c>
      <c r="C10831" s="1">
        <v>1.0459424E7</v>
      </c>
      <c r="D10831" s="1" t="s">
        <v>14</v>
      </c>
      <c r="E10831" s="1">
        <v>24.0</v>
      </c>
      <c r="F10831" s="1" t="s">
        <v>10829</v>
      </c>
      <c r="G10831" s="1">
        <v>0.183642974025</v>
      </c>
    </row>
    <row r="10832" ht="15.75" customHeight="1">
      <c r="A10832" s="1" t="str">
        <f t="shared" si="921"/>
        <v>PGD</v>
      </c>
      <c r="B10832" s="1" t="s">
        <v>108</v>
      </c>
      <c r="C10832" s="1">
        <v>1.0459169E7</v>
      </c>
      <c r="D10832" s="1" t="s">
        <v>8</v>
      </c>
      <c r="E10832" s="1">
        <v>22.0</v>
      </c>
      <c r="F10832" s="1" t="s">
        <v>10830</v>
      </c>
      <c r="G10832" s="1">
        <v>1.26059087475</v>
      </c>
    </row>
    <row r="10833" ht="15.75" customHeight="1">
      <c r="A10833" s="1" t="str">
        <f t="shared" si="921"/>
        <v>PGD</v>
      </c>
      <c r="B10833" s="1" t="s">
        <v>108</v>
      </c>
      <c r="C10833" s="1">
        <v>1.0459313E7</v>
      </c>
      <c r="D10833" s="1" t="s">
        <v>8</v>
      </c>
      <c r="E10833" s="1">
        <v>24.0</v>
      </c>
      <c r="F10833" s="1" t="s">
        <v>10831</v>
      </c>
      <c r="G10833" s="1">
        <v>0.177505299998</v>
      </c>
    </row>
    <row r="10834" ht="15.75" customHeight="1">
      <c r="A10834" s="1" t="str">
        <f t="shared" si="921"/>
        <v>PGD</v>
      </c>
      <c r="B10834" s="1" t="s">
        <v>108</v>
      </c>
      <c r="C10834" s="1">
        <v>1.045932E7</v>
      </c>
      <c r="D10834" s="1" t="s">
        <v>8</v>
      </c>
      <c r="E10834" s="1">
        <v>24.0</v>
      </c>
      <c r="F10834" s="1" t="s">
        <v>10832</v>
      </c>
      <c r="G10834" s="1">
        <v>-0.0479385868532</v>
      </c>
    </row>
    <row r="10835" ht="15.75" customHeight="1">
      <c r="A10835" s="1" t="str">
        <f t="shared" si="921"/>
        <v>PGD</v>
      </c>
      <c r="B10835" s="1" t="s">
        <v>108</v>
      </c>
      <c r="C10835" s="1">
        <v>1.0459198E7</v>
      </c>
      <c r="D10835" s="1" t="s">
        <v>14</v>
      </c>
      <c r="E10835" s="1">
        <v>23.0</v>
      </c>
      <c r="F10835" s="1" t="s">
        <v>10833</v>
      </c>
      <c r="G10835" s="1">
        <v>-0.0162936759112</v>
      </c>
    </row>
    <row r="10836" ht="15.75" customHeight="1">
      <c r="A10836" s="1" t="str">
        <f t="shared" si="921"/>
        <v>PGD</v>
      </c>
      <c r="B10836" s="1" t="s">
        <v>108</v>
      </c>
      <c r="C10836" s="1">
        <v>1.0459226E7</v>
      </c>
      <c r="D10836" s="1" t="s">
        <v>14</v>
      </c>
      <c r="E10836" s="1">
        <v>24.0</v>
      </c>
      <c r="F10836" s="1" t="s">
        <v>10834</v>
      </c>
      <c r="G10836" s="1">
        <v>-0.0950720918512</v>
      </c>
    </row>
    <row r="10837" ht="15.75" customHeight="1">
      <c r="A10837" s="1" t="str">
        <f t="shared" si="921"/>
        <v>PGD</v>
      </c>
      <c r="B10837" s="1" t="s">
        <v>108</v>
      </c>
      <c r="C10837" s="1">
        <v>1.0459415E7</v>
      </c>
      <c r="D10837" s="1" t="s">
        <v>14</v>
      </c>
      <c r="E10837" s="1">
        <v>22.0</v>
      </c>
      <c r="F10837" s="1" t="s">
        <v>10835</v>
      </c>
      <c r="G10837" s="1">
        <v>0.571255114064</v>
      </c>
    </row>
    <row r="10838" ht="15.75" customHeight="1">
      <c r="A10838" s="1" t="str">
        <f t="shared" si="921"/>
        <v>PGD</v>
      </c>
      <c r="B10838" s="1" t="s">
        <v>108</v>
      </c>
      <c r="C10838" s="1">
        <v>1.0459134E7</v>
      </c>
      <c r="D10838" s="1" t="s">
        <v>8</v>
      </c>
      <c r="E10838" s="1">
        <v>24.0</v>
      </c>
      <c r="F10838" s="1" t="s">
        <v>10836</v>
      </c>
      <c r="G10838" s="1">
        <v>0.533525136005</v>
      </c>
    </row>
    <row r="10839" ht="15.75" customHeight="1">
      <c r="A10839" s="1" t="str">
        <f t="shared" si="921"/>
        <v>PGD</v>
      </c>
      <c r="B10839" s="1" t="s">
        <v>108</v>
      </c>
      <c r="C10839" s="1">
        <v>1.0459304E7</v>
      </c>
      <c r="D10839" s="1" t="s">
        <v>14</v>
      </c>
      <c r="E10839" s="1">
        <v>24.0</v>
      </c>
      <c r="F10839" s="1" t="s">
        <v>10837</v>
      </c>
      <c r="G10839" s="1">
        <v>0.126050550204</v>
      </c>
    </row>
    <row r="10840" ht="15.75" customHeight="1">
      <c r="A10840" s="1" t="str">
        <f t="shared" ref="A10840:A10849" si="922">"PGK1"</f>
        <v>PGK1</v>
      </c>
      <c r="B10840" s="1" t="s">
        <v>50</v>
      </c>
      <c r="C10840" s="1">
        <v>7.7359645E7</v>
      </c>
      <c r="D10840" s="1" t="s">
        <v>14</v>
      </c>
      <c r="E10840" s="1">
        <v>24.0</v>
      </c>
      <c r="F10840" s="1" t="s">
        <v>10838</v>
      </c>
      <c r="G10840" s="1">
        <v>0.397985385509</v>
      </c>
    </row>
    <row r="10841" ht="15.75" customHeight="1">
      <c r="A10841" s="1" t="str">
        <f t="shared" si="922"/>
        <v>PGK1</v>
      </c>
      <c r="B10841" s="1" t="s">
        <v>50</v>
      </c>
      <c r="C10841" s="1">
        <v>7.7359779E7</v>
      </c>
      <c r="D10841" s="1" t="s">
        <v>14</v>
      </c>
      <c r="E10841" s="1">
        <v>24.0</v>
      </c>
      <c r="F10841" s="1" t="s">
        <v>10839</v>
      </c>
      <c r="G10841" s="1">
        <v>1.06968918929</v>
      </c>
    </row>
    <row r="10842" ht="15.75" customHeight="1">
      <c r="A10842" s="1" t="str">
        <f t="shared" si="922"/>
        <v>PGK1</v>
      </c>
      <c r="B10842" s="1" t="s">
        <v>50</v>
      </c>
      <c r="C10842" s="1">
        <v>7.7359956E7</v>
      </c>
      <c r="D10842" s="1" t="s">
        <v>14</v>
      </c>
      <c r="E10842" s="1">
        <v>24.0</v>
      </c>
      <c r="F10842" s="1" t="s">
        <v>10840</v>
      </c>
      <c r="G10842" s="1">
        <v>0.0586974501296</v>
      </c>
    </row>
    <row r="10843" ht="15.75" customHeight="1">
      <c r="A10843" s="1" t="str">
        <f t="shared" si="922"/>
        <v>PGK1</v>
      </c>
      <c r="B10843" s="1" t="s">
        <v>50</v>
      </c>
      <c r="C10843" s="1">
        <v>7.7359676E7</v>
      </c>
      <c r="D10843" s="1" t="s">
        <v>8</v>
      </c>
      <c r="E10843" s="1">
        <v>24.0</v>
      </c>
      <c r="F10843" s="1" t="s">
        <v>10841</v>
      </c>
      <c r="G10843" s="1">
        <v>0.195658869462</v>
      </c>
    </row>
    <row r="10844" ht="15.75" customHeight="1">
      <c r="A10844" s="1" t="str">
        <f t="shared" si="922"/>
        <v>PGK1</v>
      </c>
      <c r="B10844" s="1" t="s">
        <v>50</v>
      </c>
      <c r="C10844" s="1">
        <v>7.7359724E7</v>
      </c>
      <c r="D10844" s="1" t="s">
        <v>8</v>
      </c>
      <c r="E10844" s="1">
        <v>24.0</v>
      </c>
      <c r="F10844" s="1" t="s">
        <v>10842</v>
      </c>
      <c r="G10844" s="1">
        <v>0.91667076944</v>
      </c>
    </row>
    <row r="10845" ht="15.75" customHeight="1">
      <c r="A10845" s="1" t="str">
        <f t="shared" si="922"/>
        <v>PGK1</v>
      </c>
      <c r="B10845" s="1" t="s">
        <v>50</v>
      </c>
      <c r="C10845" s="1">
        <v>7.7359767E7</v>
      </c>
      <c r="D10845" s="1" t="s">
        <v>14</v>
      </c>
      <c r="E10845" s="1">
        <v>24.0</v>
      </c>
      <c r="F10845" s="1" t="s">
        <v>10843</v>
      </c>
      <c r="G10845" s="1">
        <v>0.378520662631</v>
      </c>
    </row>
    <row r="10846" ht="15.75" customHeight="1">
      <c r="A10846" s="1" t="str">
        <f t="shared" si="922"/>
        <v>PGK1</v>
      </c>
      <c r="B10846" s="1" t="s">
        <v>50</v>
      </c>
      <c r="C10846" s="1">
        <v>7.7359764E7</v>
      </c>
      <c r="D10846" s="1" t="s">
        <v>8</v>
      </c>
      <c r="E10846" s="1">
        <v>24.0</v>
      </c>
      <c r="F10846" s="1" t="s">
        <v>10844</v>
      </c>
      <c r="G10846" s="1">
        <v>0.321368265951</v>
      </c>
    </row>
    <row r="10847" ht="15.75" customHeight="1">
      <c r="A10847" s="1" t="str">
        <f t="shared" si="922"/>
        <v>PGK1</v>
      </c>
      <c r="B10847" s="1" t="s">
        <v>50</v>
      </c>
      <c r="C10847" s="1">
        <v>7.7359789E7</v>
      </c>
      <c r="D10847" s="1" t="s">
        <v>8</v>
      </c>
      <c r="E10847" s="1">
        <v>23.0</v>
      </c>
      <c r="F10847" s="1" t="s">
        <v>10845</v>
      </c>
      <c r="G10847" s="1">
        <v>0.823281469292</v>
      </c>
    </row>
    <row r="10848" ht="15.75" customHeight="1">
      <c r="A10848" s="1" t="str">
        <f t="shared" si="922"/>
        <v>PGK1</v>
      </c>
      <c r="B10848" s="1" t="s">
        <v>50</v>
      </c>
      <c r="C10848" s="1">
        <v>7.7359919E7</v>
      </c>
      <c r="D10848" s="1" t="s">
        <v>8</v>
      </c>
      <c r="E10848" s="1">
        <v>24.0</v>
      </c>
      <c r="F10848" s="1" t="s">
        <v>10846</v>
      </c>
      <c r="G10848" s="1">
        <v>0.163421067502</v>
      </c>
    </row>
    <row r="10849" ht="15.75" customHeight="1">
      <c r="A10849" s="1" t="str">
        <f t="shared" si="922"/>
        <v>PGK1</v>
      </c>
      <c r="B10849" s="1" t="s">
        <v>50</v>
      </c>
      <c r="C10849" s="1">
        <v>7.7359734E7</v>
      </c>
      <c r="D10849" s="1" t="s">
        <v>8</v>
      </c>
      <c r="E10849" s="1">
        <v>24.0</v>
      </c>
      <c r="F10849" s="1" t="s">
        <v>10847</v>
      </c>
      <c r="G10849" s="1">
        <v>1.01364004127</v>
      </c>
    </row>
    <row r="10850" ht="15.75" customHeight="1">
      <c r="A10850" s="1" t="str">
        <f t="shared" ref="A10850:A10859" si="923">"PHB"</f>
        <v>PHB</v>
      </c>
      <c r="B10850" s="1" t="s">
        <v>39</v>
      </c>
      <c r="C10850" s="1">
        <v>4.7492062E7</v>
      </c>
      <c r="D10850" s="1" t="s">
        <v>14</v>
      </c>
      <c r="E10850" s="1">
        <v>24.0</v>
      </c>
      <c r="F10850" s="1" t="s">
        <v>10848</v>
      </c>
      <c r="G10850" s="1">
        <v>1.26791332032</v>
      </c>
    </row>
    <row r="10851" ht="15.75" customHeight="1">
      <c r="A10851" s="1" t="str">
        <f t="shared" si="923"/>
        <v>PHB</v>
      </c>
      <c r="B10851" s="1" t="s">
        <v>39</v>
      </c>
      <c r="C10851" s="1">
        <v>4.7491968E7</v>
      </c>
      <c r="D10851" s="1" t="s">
        <v>8</v>
      </c>
      <c r="E10851" s="1">
        <v>24.0</v>
      </c>
      <c r="F10851" s="1" t="s">
        <v>10849</v>
      </c>
      <c r="G10851" s="1">
        <v>0.0177470032877</v>
      </c>
    </row>
    <row r="10852" ht="15.75" customHeight="1">
      <c r="A10852" s="1" t="str">
        <f t="shared" si="923"/>
        <v>PHB</v>
      </c>
      <c r="B10852" s="1" t="s">
        <v>39</v>
      </c>
      <c r="C10852" s="1">
        <v>4.7492029E7</v>
      </c>
      <c r="D10852" s="1" t="s">
        <v>8</v>
      </c>
      <c r="E10852" s="1">
        <v>24.0</v>
      </c>
      <c r="F10852" s="1" t="s">
        <v>10850</v>
      </c>
      <c r="G10852" s="1">
        <v>0.928611095081</v>
      </c>
    </row>
    <row r="10853" ht="15.75" customHeight="1">
      <c r="A10853" s="1" t="str">
        <f t="shared" si="923"/>
        <v>PHB</v>
      </c>
      <c r="B10853" s="1" t="s">
        <v>39</v>
      </c>
      <c r="C10853" s="1">
        <v>4.7492076E7</v>
      </c>
      <c r="D10853" s="1" t="s">
        <v>8</v>
      </c>
      <c r="E10853" s="1">
        <v>23.0</v>
      </c>
      <c r="F10853" s="1" t="s">
        <v>10851</v>
      </c>
      <c r="G10853" s="1">
        <v>0.413959721605</v>
      </c>
    </row>
    <row r="10854" ht="15.75" customHeight="1">
      <c r="A10854" s="1" t="str">
        <f t="shared" si="923"/>
        <v>PHB</v>
      </c>
      <c r="B10854" s="1" t="s">
        <v>39</v>
      </c>
      <c r="C10854" s="1">
        <v>4.7492081E7</v>
      </c>
      <c r="D10854" s="1" t="s">
        <v>8</v>
      </c>
      <c r="E10854" s="1">
        <v>24.0</v>
      </c>
      <c r="F10854" s="1" t="s">
        <v>10852</v>
      </c>
      <c r="G10854" s="1">
        <v>0.0753132472831</v>
      </c>
    </row>
    <row r="10855" ht="15.75" customHeight="1">
      <c r="A10855" s="1" t="str">
        <f t="shared" si="923"/>
        <v>PHB</v>
      </c>
      <c r="B10855" s="1" t="s">
        <v>39</v>
      </c>
      <c r="C10855" s="1">
        <v>4.749216E7</v>
      </c>
      <c r="D10855" s="1" t="s">
        <v>8</v>
      </c>
      <c r="E10855" s="1">
        <v>24.0</v>
      </c>
      <c r="F10855" s="1" t="s">
        <v>10853</v>
      </c>
      <c r="G10855" s="3">
        <v>-6.05737200953E-5</v>
      </c>
    </row>
    <row r="10856" ht="15.75" customHeight="1">
      <c r="A10856" s="1" t="str">
        <f t="shared" si="923"/>
        <v>PHB</v>
      </c>
      <c r="B10856" s="1" t="s">
        <v>39</v>
      </c>
      <c r="C10856" s="1">
        <v>4.7492171E7</v>
      </c>
      <c r="D10856" s="1" t="s">
        <v>8</v>
      </c>
      <c r="E10856" s="1">
        <v>25.0</v>
      </c>
      <c r="F10856" s="1" t="s">
        <v>10854</v>
      </c>
      <c r="G10856" s="1">
        <v>0.288482510711</v>
      </c>
    </row>
    <row r="10857" ht="15.75" customHeight="1">
      <c r="A10857" s="1" t="str">
        <f t="shared" si="923"/>
        <v>PHB</v>
      </c>
      <c r="B10857" s="1" t="s">
        <v>39</v>
      </c>
      <c r="C10857" s="1">
        <v>4.7492183E7</v>
      </c>
      <c r="D10857" s="1" t="s">
        <v>8</v>
      </c>
      <c r="E10857" s="1">
        <v>25.0</v>
      </c>
      <c r="F10857" s="1" t="s">
        <v>10855</v>
      </c>
      <c r="G10857" s="1">
        <v>0.803475584602</v>
      </c>
    </row>
    <row r="10858" ht="15.75" customHeight="1">
      <c r="A10858" s="1" t="str">
        <f t="shared" si="923"/>
        <v>PHB</v>
      </c>
      <c r="B10858" s="1" t="s">
        <v>39</v>
      </c>
      <c r="C10858" s="1">
        <v>4.7492265E7</v>
      </c>
      <c r="D10858" s="1" t="s">
        <v>8</v>
      </c>
      <c r="E10858" s="1">
        <v>24.0</v>
      </c>
      <c r="F10858" s="1" t="s">
        <v>10856</v>
      </c>
      <c r="G10858" s="1">
        <v>0.0455717040529</v>
      </c>
    </row>
    <row r="10859" ht="15.75" customHeight="1">
      <c r="A10859" s="1" t="str">
        <f t="shared" si="923"/>
        <v>PHB</v>
      </c>
      <c r="B10859" s="1" t="s">
        <v>39</v>
      </c>
      <c r="C10859" s="1">
        <v>4.7492259E7</v>
      </c>
      <c r="D10859" s="1" t="s">
        <v>8</v>
      </c>
      <c r="E10859" s="1">
        <v>24.0</v>
      </c>
      <c r="F10859" s="1" t="s">
        <v>10857</v>
      </c>
      <c r="G10859" s="1">
        <v>-0.00699260179361</v>
      </c>
    </row>
    <row r="10860" ht="15.75" customHeight="1">
      <c r="A10860" s="1" t="str">
        <f t="shared" ref="A10860:A10869" si="924">"PHB2"</f>
        <v>PHB2</v>
      </c>
      <c r="B10860" s="1" t="s">
        <v>379</v>
      </c>
      <c r="C10860" s="1">
        <v>7079900.0</v>
      </c>
      <c r="D10860" s="1" t="s">
        <v>14</v>
      </c>
      <c r="E10860" s="1">
        <v>22.0</v>
      </c>
      <c r="F10860" s="1" t="s">
        <v>10858</v>
      </c>
      <c r="G10860" s="1">
        <v>0.0784108162163</v>
      </c>
    </row>
    <row r="10861" ht="15.75" customHeight="1">
      <c r="A10861" s="1" t="str">
        <f t="shared" si="924"/>
        <v>PHB2</v>
      </c>
      <c r="B10861" s="1" t="s">
        <v>379</v>
      </c>
      <c r="C10861" s="1">
        <v>7079801.0</v>
      </c>
      <c r="D10861" s="1" t="s">
        <v>14</v>
      </c>
      <c r="E10861" s="1">
        <v>24.0</v>
      </c>
      <c r="F10861" s="1" t="s">
        <v>10859</v>
      </c>
      <c r="G10861" s="1">
        <v>0.674987629864</v>
      </c>
    </row>
    <row r="10862" ht="15.75" customHeight="1">
      <c r="A10862" s="1" t="str">
        <f t="shared" si="924"/>
        <v>PHB2</v>
      </c>
      <c r="B10862" s="1" t="s">
        <v>379</v>
      </c>
      <c r="C10862" s="1">
        <v>7079883.0</v>
      </c>
      <c r="D10862" s="1" t="s">
        <v>8</v>
      </c>
      <c r="E10862" s="1">
        <v>24.0</v>
      </c>
      <c r="F10862" s="1" t="s">
        <v>10860</v>
      </c>
      <c r="G10862" s="1">
        <v>0.122646275169</v>
      </c>
    </row>
    <row r="10863" ht="15.75" customHeight="1">
      <c r="A10863" s="1" t="str">
        <f t="shared" si="924"/>
        <v>PHB2</v>
      </c>
      <c r="B10863" s="1" t="s">
        <v>379</v>
      </c>
      <c r="C10863" s="1">
        <v>7079863.0</v>
      </c>
      <c r="D10863" s="1" t="s">
        <v>8</v>
      </c>
      <c r="E10863" s="1">
        <v>22.0</v>
      </c>
      <c r="F10863" s="1" t="s">
        <v>10861</v>
      </c>
      <c r="G10863" s="1">
        <v>0.727426431823</v>
      </c>
    </row>
    <row r="10864" ht="15.75" customHeight="1">
      <c r="A10864" s="1" t="str">
        <f t="shared" si="924"/>
        <v>PHB2</v>
      </c>
      <c r="B10864" s="1" t="s">
        <v>379</v>
      </c>
      <c r="C10864" s="1">
        <v>7079849.0</v>
      </c>
      <c r="D10864" s="1" t="s">
        <v>8</v>
      </c>
      <c r="E10864" s="1">
        <v>24.0</v>
      </c>
      <c r="F10864" s="1" t="s">
        <v>10862</v>
      </c>
      <c r="G10864" s="1">
        <v>0.402850475151</v>
      </c>
    </row>
    <row r="10865" ht="15.75" customHeight="1">
      <c r="A10865" s="1" t="str">
        <f t="shared" si="924"/>
        <v>PHB2</v>
      </c>
      <c r="B10865" s="1" t="s">
        <v>379</v>
      </c>
      <c r="C10865" s="1">
        <v>7079788.0</v>
      </c>
      <c r="D10865" s="1" t="s">
        <v>8</v>
      </c>
      <c r="E10865" s="1">
        <v>23.0</v>
      </c>
      <c r="F10865" s="1" t="s">
        <v>10863</v>
      </c>
      <c r="G10865" s="1">
        <v>1.11595694647</v>
      </c>
    </row>
    <row r="10866" ht="15.75" customHeight="1">
      <c r="A10866" s="1" t="str">
        <f t="shared" si="924"/>
        <v>PHB2</v>
      </c>
      <c r="B10866" s="1" t="s">
        <v>379</v>
      </c>
      <c r="C10866" s="1">
        <v>7079764.0</v>
      </c>
      <c r="D10866" s="1" t="s">
        <v>8</v>
      </c>
      <c r="E10866" s="1">
        <v>24.0</v>
      </c>
      <c r="F10866" s="1" t="s">
        <v>10864</v>
      </c>
      <c r="G10866" s="1">
        <v>0.669987851064</v>
      </c>
    </row>
    <row r="10867" ht="15.75" customHeight="1">
      <c r="A10867" s="1" t="str">
        <f t="shared" si="924"/>
        <v>PHB2</v>
      </c>
      <c r="B10867" s="1" t="s">
        <v>379</v>
      </c>
      <c r="C10867" s="1">
        <v>7079702.0</v>
      </c>
      <c r="D10867" s="1" t="s">
        <v>8</v>
      </c>
      <c r="E10867" s="1">
        <v>23.0</v>
      </c>
      <c r="F10867" s="1" t="s">
        <v>10865</v>
      </c>
      <c r="G10867" s="1">
        <v>0.148194305009</v>
      </c>
    </row>
    <row r="10868" ht="15.75" customHeight="1">
      <c r="A10868" s="1" t="str">
        <f t="shared" si="924"/>
        <v>PHB2</v>
      </c>
      <c r="B10868" s="1" t="s">
        <v>379</v>
      </c>
      <c r="C10868" s="1">
        <v>7079820.0</v>
      </c>
      <c r="D10868" s="1" t="s">
        <v>14</v>
      </c>
      <c r="E10868" s="1">
        <v>22.0</v>
      </c>
      <c r="F10868" s="1" t="s">
        <v>10866</v>
      </c>
      <c r="G10868" s="1">
        <v>1.15661662171</v>
      </c>
    </row>
    <row r="10869" ht="15.75" customHeight="1">
      <c r="A10869" s="1" t="str">
        <f t="shared" si="924"/>
        <v>PHB2</v>
      </c>
      <c r="B10869" s="1" t="s">
        <v>379</v>
      </c>
      <c r="C10869" s="1">
        <v>7079779.0</v>
      </c>
      <c r="D10869" s="1" t="s">
        <v>14</v>
      </c>
      <c r="E10869" s="1">
        <v>24.0</v>
      </c>
      <c r="F10869" s="1" t="s">
        <v>10867</v>
      </c>
      <c r="G10869" s="1">
        <v>0.527682579302</v>
      </c>
    </row>
    <row r="10870" ht="15.75" customHeight="1">
      <c r="A10870" s="1" t="str">
        <f t="shared" ref="A10870:A10879" si="925">"PHF20"</f>
        <v>PHF20</v>
      </c>
      <c r="B10870" s="1" t="s">
        <v>145</v>
      </c>
      <c r="C10870" s="1">
        <v>3.4359962E7</v>
      </c>
      <c r="D10870" s="1" t="s">
        <v>14</v>
      </c>
      <c r="E10870" s="1">
        <v>24.0</v>
      </c>
      <c r="F10870" s="1" t="s">
        <v>10868</v>
      </c>
      <c r="G10870" s="1">
        <v>1.00259998893</v>
      </c>
    </row>
    <row r="10871" ht="15.75" customHeight="1">
      <c r="A10871" s="1" t="str">
        <f t="shared" si="925"/>
        <v>PHF20</v>
      </c>
      <c r="B10871" s="1" t="s">
        <v>145</v>
      </c>
      <c r="C10871" s="1">
        <v>3.436016E7</v>
      </c>
      <c r="D10871" s="1" t="s">
        <v>14</v>
      </c>
      <c r="E10871" s="1">
        <v>24.0</v>
      </c>
      <c r="F10871" s="1" t="s">
        <v>10869</v>
      </c>
      <c r="G10871" s="1">
        <v>0.873351927258</v>
      </c>
    </row>
    <row r="10872" ht="15.75" customHeight="1">
      <c r="A10872" s="1" t="str">
        <f t="shared" si="925"/>
        <v>PHF20</v>
      </c>
      <c r="B10872" s="1" t="s">
        <v>145</v>
      </c>
      <c r="C10872" s="1">
        <v>3.4359952E7</v>
      </c>
      <c r="D10872" s="1" t="s">
        <v>8</v>
      </c>
      <c r="E10872" s="1">
        <v>24.0</v>
      </c>
      <c r="F10872" s="1" t="s">
        <v>10870</v>
      </c>
      <c r="G10872" s="1">
        <v>1.1093519334</v>
      </c>
    </row>
    <row r="10873" ht="15.75" customHeight="1">
      <c r="A10873" s="1" t="str">
        <f t="shared" si="925"/>
        <v>PHF20</v>
      </c>
      <c r="B10873" s="1" t="s">
        <v>145</v>
      </c>
      <c r="C10873" s="1">
        <v>3.4360013E7</v>
      </c>
      <c r="D10873" s="1" t="s">
        <v>8</v>
      </c>
      <c r="E10873" s="1">
        <v>24.0</v>
      </c>
      <c r="F10873" s="1" t="s">
        <v>10871</v>
      </c>
      <c r="G10873" s="1">
        <v>-0.0230313579487</v>
      </c>
    </row>
    <row r="10874" ht="15.75" customHeight="1">
      <c r="A10874" s="1" t="str">
        <f t="shared" si="925"/>
        <v>PHF20</v>
      </c>
      <c r="B10874" s="1" t="s">
        <v>145</v>
      </c>
      <c r="C10874" s="1">
        <v>3.4360023E7</v>
      </c>
      <c r="D10874" s="1" t="s">
        <v>8</v>
      </c>
      <c r="E10874" s="1">
        <v>24.0</v>
      </c>
      <c r="F10874" s="1" t="s">
        <v>10872</v>
      </c>
      <c r="G10874" s="1">
        <v>0.11573285029</v>
      </c>
    </row>
    <row r="10875" ht="15.75" customHeight="1">
      <c r="A10875" s="1" t="str">
        <f t="shared" si="925"/>
        <v>PHF20</v>
      </c>
      <c r="B10875" s="1" t="s">
        <v>145</v>
      </c>
      <c r="C10875" s="1">
        <v>3.4360095E7</v>
      </c>
      <c r="D10875" s="1" t="s">
        <v>8</v>
      </c>
      <c r="E10875" s="1">
        <v>24.0</v>
      </c>
      <c r="F10875" s="1" t="s">
        <v>10873</v>
      </c>
      <c r="G10875" s="1">
        <v>0.888048077668</v>
      </c>
    </row>
    <row r="10876" ht="15.75" customHeight="1">
      <c r="A10876" s="1" t="str">
        <f t="shared" si="925"/>
        <v>PHF20</v>
      </c>
      <c r="B10876" s="1" t="s">
        <v>145</v>
      </c>
      <c r="C10876" s="1">
        <v>3.4359913E7</v>
      </c>
      <c r="D10876" s="1" t="s">
        <v>14</v>
      </c>
      <c r="E10876" s="1">
        <v>22.0</v>
      </c>
      <c r="F10876" s="1" t="s">
        <v>10874</v>
      </c>
      <c r="G10876" s="1">
        <v>0.0653771374983</v>
      </c>
    </row>
    <row r="10877" ht="15.75" customHeight="1">
      <c r="A10877" s="1" t="str">
        <f t="shared" si="925"/>
        <v>PHF20</v>
      </c>
      <c r="B10877" s="1" t="s">
        <v>145</v>
      </c>
      <c r="C10877" s="1">
        <v>3.4359924E7</v>
      </c>
      <c r="D10877" s="1" t="s">
        <v>14</v>
      </c>
      <c r="E10877" s="1">
        <v>23.0</v>
      </c>
      <c r="F10877" s="1" t="s">
        <v>10875</v>
      </c>
      <c r="G10877" s="1">
        <v>0.394396332823</v>
      </c>
    </row>
    <row r="10878" ht="15.75" customHeight="1">
      <c r="A10878" s="1" t="str">
        <f t="shared" si="925"/>
        <v>PHF20</v>
      </c>
      <c r="B10878" s="1" t="s">
        <v>145</v>
      </c>
      <c r="C10878" s="1">
        <v>3.4359934E7</v>
      </c>
      <c r="D10878" s="1" t="s">
        <v>14</v>
      </c>
      <c r="E10878" s="1">
        <v>24.0</v>
      </c>
      <c r="F10878" s="1" t="s">
        <v>10876</v>
      </c>
      <c r="G10878" s="1">
        <v>0.60367193025</v>
      </c>
    </row>
    <row r="10879" ht="15.75" customHeight="1">
      <c r="A10879" s="1" t="str">
        <f t="shared" si="925"/>
        <v>PHF20</v>
      </c>
      <c r="B10879" s="1" t="s">
        <v>145</v>
      </c>
      <c r="C10879" s="1">
        <v>3.4360109E7</v>
      </c>
      <c r="D10879" s="1" t="s">
        <v>14</v>
      </c>
      <c r="E10879" s="1">
        <v>23.0</v>
      </c>
      <c r="F10879" s="1" t="s">
        <v>10877</v>
      </c>
      <c r="G10879" s="1">
        <v>0.386898412164</v>
      </c>
    </row>
    <row r="10880" ht="15.75" customHeight="1">
      <c r="A10880" s="1" t="str">
        <f t="shared" ref="A10880:A10889" si="926">"PHF20L1"</f>
        <v>PHF20L1</v>
      </c>
      <c r="B10880" s="1" t="s">
        <v>779</v>
      </c>
      <c r="C10880" s="1">
        <v>1.33788016E8</v>
      </c>
      <c r="D10880" s="1" t="s">
        <v>14</v>
      </c>
      <c r="E10880" s="1">
        <v>24.0</v>
      </c>
      <c r="F10880" s="1" t="s">
        <v>10878</v>
      </c>
      <c r="G10880" s="1">
        <v>-0.0491780575028</v>
      </c>
    </row>
    <row r="10881" ht="15.75" customHeight="1">
      <c r="A10881" s="1" t="str">
        <f t="shared" si="926"/>
        <v>PHF20L1</v>
      </c>
      <c r="B10881" s="1" t="s">
        <v>779</v>
      </c>
      <c r="C10881" s="1">
        <v>1.33787904E8</v>
      </c>
      <c r="D10881" s="1" t="s">
        <v>14</v>
      </c>
      <c r="E10881" s="1">
        <v>23.0</v>
      </c>
      <c r="F10881" s="1" t="s">
        <v>10879</v>
      </c>
      <c r="G10881" s="1">
        <v>0.525839669207</v>
      </c>
    </row>
    <row r="10882" ht="15.75" customHeight="1">
      <c r="A10882" s="1" t="str">
        <f t="shared" si="926"/>
        <v>PHF20L1</v>
      </c>
      <c r="B10882" s="1" t="s">
        <v>779</v>
      </c>
      <c r="C10882" s="1">
        <v>1.33788013E8</v>
      </c>
      <c r="D10882" s="1" t="s">
        <v>8</v>
      </c>
      <c r="E10882" s="1">
        <v>24.0</v>
      </c>
      <c r="F10882" s="1" t="s">
        <v>10880</v>
      </c>
      <c r="G10882" s="1">
        <v>0.22046407284</v>
      </c>
    </row>
    <row r="10883" ht="15.75" customHeight="1">
      <c r="A10883" s="1" t="str">
        <f t="shared" si="926"/>
        <v>PHF20L1</v>
      </c>
      <c r="B10883" s="1" t="s">
        <v>779</v>
      </c>
      <c r="C10883" s="1">
        <v>1.33787858E8</v>
      </c>
      <c r="D10883" s="1" t="s">
        <v>14</v>
      </c>
      <c r="E10883" s="1">
        <v>24.0</v>
      </c>
      <c r="F10883" s="1" t="s">
        <v>10881</v>
      </c>
      <c r="G10883" s="1">
        <v>0.0889540489704</v>
      </c>
    </row>
    <row r="10884" ht="15.75" customHeight="1">
      <c r="A10884" s="1" t="str">
        <f t="shared" si="926"/>
        <v>PHF20L1</v>
      </c>
      <c r="B10884" s="1" t="s">
        <v>779</v>
      </c>
      <c r="C10884" s="1">
        <v>1.33788113E8</v>
      </c>
      <c r="D10884" s="1" t="s">
        <v>8</v>
      </c>
      <c r="E10884" s="1">
        <v>24.0</v>
      </c>
      <c r="F10884" s="1" t="s">
        <v>10882</v>
      </c>
      <c r="G10884" s="1">
        <v>-0.0338155135162</v>
      </c>
    </row>
    <row r="10885" ht="15.75" customHeight="1">
      <c r="A10885" s="1" t="str">
        <f t="shared" si="926"/>
        <v>PHF20L1</v>
      </c>
      <c r="B10885" s="1" t="s">
        <v>779</v>
      </c>
      <c r="C10885" s="1">
        <v>1.33788065E8</v>
      </c>
      <c r="D10885" s="1" t="s">
        <v>8</v>
      </c>
      <c r="E10885" s="1">
        <v>22.0</v>
      </c>
      <c r="F10885" s="1" t="s">
        <v>10883</v>
      </c>
      <c r="G10885" s="1">
        <v>2.16408171463</v>
      </c>
    </row>
    <row r="10886" ht="15.75" customHeight="1">
      <c r="A10886" s="1" t="str">
        <f t="shared" si="926"/>
        <v>PHF20L1</v>
      </c>
      <c r="B10886" s="1" t="s">
        <v>779</v>
      </c>
      <c r="C10886" s="1">
        <v>1.33788003E8</v>
      </c>
      <c r="D10886" s="1" t="s">
        <v>8</v>
      </c>
      <c r="E10886" s="1">
        <v>24.0</v>
      </c>
      <c r="F10886" s="1" t="s">
        <v>10884</v>
      </c>
      <c r="G10886" s="1">
        <v>0.224007526517</v>
      </c>
    </row>
    <row r="10887" ht="15.75" customHeight="1">
      <c r="A10887" s="1" t="str">
        <f t="shared" si="926"/>
        <v>PHF20L1</v>
      </c>
      <c r="B10887" s="1" t="s">
        <v>779</v>
      </c>
      <c r="C10887" s="1">
        <v>1.33787998E8</v>
      </c>
      <c r="D10887" s="1" t="s">
        <v>8</v>
      </c>
      <c r="E10887" s="1">
        <v>22.0</v>
      </c>
      <c r="F10887" s="1" t="s">
        <v>10885</v>
      </c>
      <c r="G10887" s="1">
        <v>0.201330317408</v>
      </c>
    </row>
    <row r="10888" ht="15.75" customHeight="1">
      <c r="A10888" s="1" t="str">
        <f t="shared" si="926"/>
        <v>PHF20L1</v>
      </c>
      <c r="B10888" s="1" t="s">
        <v>779</v>
      </c>
      <c r="C10888" s="1">
        <v>1.33787944E8</v>
      </c>
      <c r="D10888" s="1" t="s">
        <v>8</v>
      </c>
      <c r="E10888" s="1">
        <v>24.0</v>
      </c>
      <c r="F10888" s="1" t="s">
        <v>10886</v>
      </c>
      <c r="G10888" s="1">
        <v>0.102368989625</v>
      </c>
    </row>
    <row r="10889" ht="15.75" customHeight="1">
      <c r="A10889" s="1" t="str">
        <f t="shared" si="926"/>
        <v>PHF20L1</v>
      </c>
      <c r="B10889" s="1" t="s">
        <v>779</v>
      </c>
      <c r="C10889" s="1">
        <v>1.33787849E8</v>
      </c>
      <c r="D10889" s="1" t="s">
        <v>8</v>
      </c>
      <c r="E10889" s="1">
        <v>24.0</v>
      </c>
      <c r="F10889" s="1" t="s">
        <v>10887</v>
      </c>
      <c r="G10889" s="1">
        <v>0.310078616166</v>
      </c>
    </row>
    <row r="10890" ht="15.75" customHeight="1">
      <c r="A10890" s="1" t="str">
        <f t="shared" ref="A10890:A10909" si="927">"PHF21A"</f>
        <v>PHF21A</v>
      </c>
      <c r="B10890" s="1" t="s">
        <v>328</v>
      </c>
      <c r="C10890" s="1">
        <v>4.6142302E7</v>
      </c>
      <c r="D10890" s="1" t="s">
        <v>8</v>
      </c>
      <c r="E10890" s="1">
        <v>25.0</v>
      </c>
      <c r="F10890" s="1" t="s">
        <v>10888</v>
      </c>
      <c r="G10890" s="1">
        <v>0.273363449009</v>
      </c>
    </row>
    <row r="10891" ht="15.75" customHeight="1">
      <c r="A10891" s="1" t="str">
        <f t="shared" si="927"/>
        <v>PHF21A</v>
      </c>
      <c r="B10891" s="1" t="s">
        <v>328</v>
      </c>
      <c r="C10891" s="1">
        <v>4.614229E7</v>
      </c>
      <c r="D10891" s="1" t="s">
        <v>8</v>
      </c>
      <c r="E10891" s="1">
        <v>25.0</v>
      </c>
      <c r="F10891" s="1" t="s">
        <v>10889</v>
      </c>
      <c r="G10891" s="1">
        <v>0.325075966148</v>
      </c>
    </row>
    <row r="10892" ht="15.75" customHeight="1">
      <c r="A10892" s="1" t="str">
        <f t="shared" si="927"/>
        <v>PHF21A</v>
      </c>
      <c r="B10892" s="1" t="s">
        <v>328</v>
      </c>
      <c r="C10892" s="1">
        <v>4.6142897E7</v>
      </c>
      <c r="D10892" s="1" t="s">
        <v>14</v>
      </c>
      <c r="E10892" s="1">
        <v>25.0</v>
      </c>
      <c r="F10892" s="1" t="s">
        <v>10890</v>
      </c>
      <c r="G10892" s="1">
        <v>0.249345210438</v>
      </c>
    </row>
    <row r="10893" ht="15.75" customHeight="1">
      <c r="A10893" s="1" t="str">
        <f t="shared" si="927"/>
        <v>PHF21A</v>
      </c>
      <c r="B10893" s="1" t="s">
        <v>328</v>
      </c>
      <c r="C10893" s="1">
        <v>4.614288E7</v>
      </c>
      <c r="D10893" s="1" t="s">
        <v>14</v>
      </c>
      <c r="E10893" s="1">
        <v>24.0</v>
      </c>
      <c r="F10893" s="1" t="s">
        <v>10891</v>
      </c>
      <c r="G10893" s="1">
        <v>0.452512073941</v>
      </c>
    </row>
    <row r="10894" ht="15.75" customHeight="1">
      <c r="A10894" s="1" t="str">
        <f t="shared" si="927"/>
        <v>PHF21A</v>
      </c>
      <c r="B10894" s="1" t="s">
        <v>328</v>
      </c>
      <c r="C10894" s="1">
        <v>4.6142823E7</v>
      </c>
      <c r="D10894" s="1" t="s">
        <v>14</v>
      </c>
      <c r="E10894" s="1">
        <v>25.0</v>
      </c>
      <c r="F10894" s="1" t="s">
        <v>10892</v>
      </c>
      <c r="G10894" s="1">
        <v>0.0927004174482</v>
      </c>
    </row>
    <row r="10895" ht="15.75" customHeight="1">
      <c r="A10895" s="1" t="str">
        <f t="shared" si="927"/>
        <v>PHF21A</v>
      </c>
      <c r="B10895" s="1" t="s">
        <v>328</v>
      </c>
      <c r="C10895" s="1">
        <v>4.6142591E7</v>
      </c>
      <c r="D10895" s="1" t="s">
        <v>14</v>
      </c>
      <c r="E10895" s="1">
        <v>25.0</v>
      </c>
      <c r="F10895" s="1" t="s">
        <v>10893</v>
      </c>
      <c r="G10895" s="1">
        <v>0.869169973142</v>
      </c>
    </row>
    <row r="10896" ht="15.75" customHeight="1">
      <c r="A10896" s="1" t="str">
        <f t="shared" si="927"/>
        <v>PHF21A</v>
      </c>
      <c r="B10896" s="1" t="s">
        <v>328</v>
      </c>
      <c r="C10896" s="1">
        <v>4.6142314E7</v>
      </c>
      <c r="D10896" s="1" t="s">
        <v>8</v>
      </c>
      <c r="E10896" s="1">
        <v>25.0</v>
      </c>
      <c r="F10896" s="1" t="s">
        <v>10894</v>
      </c>
      <c r="G10896" s="1">
        <v>0.246910016447</v>
      </c>
    </row>
    <row r="10897" ht="15.75" customHeight="1">
      <c r="A10897" s="1" t="str">
        <f t="shared" si="927"/>
        <v>PHF21A</v>
      </c>
      <c r="B10897" s="1" t="s">
        <v>328</v>
      </c>
      <c r="C10897" s="1">
        <v>4.6142529E7</v>
      </c>
      <c r="D10897" s="1" t="s">
        <v>14</v>
      </c>
      <c r="E10897" s="1">
        <v>25.0</v>
      </c>
      <c r="F10897" s="1" t="s">
        <v>10895</v>
      </c>
      <c r="G10897" s="1">
        <v>0.23408093078</v>
      </c>
    </row>
    <row r="10898" ht="15.75" customHeight="1">
      <c r="A10898" s="1" t="str">
        <f t="shared" si="927"/>
        <v>PHF21A</v>
      </c>
      <c r="B10898" s="1" t="s">
        <v>328</v>
      </c>
      <c r="C10898" s="1">
        <v>4.6142583E7</v>
      </c>
      <c r="D10898" s="1" t="s">
        <v>14</v>
      </c>
      <c r="E10898" s="1">
        <v>24.0</v>
      </c>
      <c r="F10898" s="1" t="s">
        <v>10896</v>
      </c>
      <c r="G10898" s="1">
        <v>0.693146861266</v>
      </c>
    </row>
    <row r="10899" ht="15.75" customHeight="1">
      <c r="A10899" s="1" t="str">
        <f t="shared" si="927"/>
        <v>PHF21A</v>
      </c>
      <c r="B10899" s="1" t="s">
        <v>328</v>
      </c>
      <c r="C10899" s="1">
        <v>4.6142328E7</v>
      </c>
      <c r="D10899" s="1" t="s">
        <v>8</v>
      </c>
      <c r="E10899" s="1">
        <v>24.0</v>
      </c>
      <c r="F10899" s="1" t="s">
        <v>10897</v>
      </c>
      <c r="G10899" s="1">
        <v>0.500462264379</v>
      </c>
    </row>
    <row r="10900" ht="15.75" customHeight="1">
      <c r="A10900" s="1" t="str">
        <f t="shared" si="927"/>
        <v>PHF21A</v>
      </c>
      <c r="B10900" s="1" t="s">
        <v>328</v>
      </c>
      <c r="C10900" s="1">
        <v>4.6142829E7</v>
      </c>
      <c r="D10900" s="1" t="s">
        <v>8</v>
      </c>
      <c r="E10900" s="1">
        <v>26.0</v>
      </c>
      <c r="F10900" s="1" t="s">
        <v>10898</v>
      </c>
      <c r="G10900" s="1">
        <v>0.150807449037</v>
      </c>
    </row>
    <row r="10901" ht="15.75" customHeight="1">
      <c r="A10901" s="1" t="str">
        <f t="shared" si="927"/>
        <v>PHF21A</v>
      </c>
      <c r="B10901" s="1" t="s">
        <v>328</v>
      </c>
      <c r="C10901" s="1">
        <v>4.6142865E7</v>
      </c>
      <c r="D10901" s="1" t="s">
        <v>8</v>
      </c>
      <c r="E10901" s="1">
        <v>22.0</v>
      </c>
      <c r="F10901" s="1" t="s">
        <v>10899</v>
      </c>
      <c r="G10901" s="1">
        <v>0.344098877235</v>
      </c>
    </row>
    <row r="10902" ht="15.75" customHeight="1">
      <c r="A10902" s="1" t="str">
        <f t="shared" si="927"/>
        <v>PHF21A</v>
      </c>
      <c r="B10902" s="1" t="s">
        <v>328</v>
      </c>
      <c r="C10902" s="1">
        <v>4.6142942E7</v>
      </c>
      <c r="D10902" s="1" t="s">
        <v>8</v>
      </c>
      <c r="E10902" s="1">
        <v>25.0</v>
      </c>
      <c r="F10902" s="1" t="s">
        <v>10900</v>
      </c>
      <c r="G10902" s="1">
        <v>1.12688499728</v>
      </c>
    </row>
    <row r="10903" ht="15.75" customHeight="1">
      <c r="A10903" s="1" t="str">
        <f t="shared" si="927"/>
        <v>PHF21A</v>
      </c>
      <c r="B10903" s="1" t="s">
        <v>328</v>
      </c>
      <c r="C10903" s="1">
        <v>4.6142971E7</v>
      </c>
      <c r="D10903" s="1" t="s">
        <v>8</v>
      </c>
      <c r="E10903" s="1">
        <v>23.0</v>
      </c>
      <c r="F10903" s="1" t="s">
        <v>10901</v>
      </c>
      <c r="G10903" s="1">
        <v>0.912506049868</v>
      </c>
    </row>
    <row r="10904" ht="15.75" customHeight="1">
      <c r="A10904" s="1" t="str">
        <f t="shared" si="927"/>
        <v>PHF21A</v>
      </c>
      <c r="B10904" s="1" t="s">
        <v>328</v>
      </c>
      <c r="C10904" s="1">
        <v>4.6142976E7</v>
      </c>
      <c r="D10904" s="1" t="s">
        <v>8</v>
      </c>
      <c r="E10904" s="1">
        <v>24.0</v>
      </c>
      <c r="F10904" s="1" t="s">
        <v>10902</v>
      </c>
      <c r="G10904" s="1">
        <v>0.757546797242</v>
      </c>
    </row>
    <row r="10905" ht="15.75" customHeight="1">
      <c r="A10905" s="1" t="str">
        <f t="shared" si="927"/>
        <v>PHF21A</v>
      </c>
      <c r="B10905" s="1" t="s">
        <v>328</v>
      </c>
      <c r="C10905" s="1">
        <v>4.6142986E7</v>
      </c>
      <c r="D10905" s="1" t="s">
        <v>8</v>
      </c>
      <c r="E10905" s="1">
        <v>25.0</v>
      </c>
      <c r="F10905" s="1" t="s">
        <v>10903</v>
      </c>
      <c r="G10905" s="1">
        <v>0.00611991624953</v>
      </c>
    </row>
    <row r="10906" ht="15.75" customHeight="1">
      <c r="A10906" s="1" t="str">
        <f t="shared" si="927"/>
        <v>PHF21A</v>
      </c>
      <c r="B10906" s="1" t="s">
        <v>328</v>
      </c>
      <c r="C10906" s="1">
        <v>4.6142998E7</v>
      </c>
      <c r="D10906" s="1" t="s">
        <v>8</v>
      </c>
      <c r="E10906" s="1">
        <v>25.0</v>
      </c>
      <c r="F10906" s="1" t="s">
        <v>10904</v>
      </c>
      <c r="G10906" s="1">
        <v>0.800574708178</v>
      </c>
    </row>
    <row r="10907" ht="15.75" customHeight="1">
      <c r="A10907" s="1" t="str">
        <f t="shared" si="927"/>
        <v>PHF21A</v>
      </c>
      <c r="B10907" s="1" t="s">
        <v>328</v>
      </c>
      <c r="C10907" s="1">
        <v>4.6142509E7</v>
      </c>
      <c r="D10907" s="1" t="s">
        <v>8</v>
      </c>
      <c r="E10907" s="1">
        <v>24.0</v>
      </c>
      <c r="F10907" s="1" t="s">
        <v>10905</v>
      </c>
      <c r="G10907" s="1">
        <v>0.096010314601</v>
      </c>
    </row>
    <row r="10908" ht="15.75" customHeight="1">
      <c r="A10908" s="1" t="str">
        <f t="shared" si="927"/>
        <v>PHF21A</v>
      </c>
      <c r="B10908" s="1" t="s">
        <v>328</v>
      </c>
      <c r="C10908" s="1">
        <v>4.6142515E7</v>
      </c>
      <c r="D10908" s="1" t="s">
        <v>14</v>
      </c>
      <c r="E10908" s="1">
        <v>25.0</v>
      </c>
      <c r="F10908" s="1" t="s">
        <v>10906</v>
      </c>
      <c r="G10908" s="1">
        <v>0.960608952853</v>
      </c>
    </row>
    <row r="10909" ht="15.75" customHeight="1">
      <c r="A10909" s="1" t="str">
        <f t="shared" si="927"/>
        <v>PHF21A</v>
      </c>
      <c r="B10909" s="1" t="s">
        <v>328</v>
      </c>
      <c r="C10909" s="1">
        <v>4.6142498E7</v>
      </c>
      <c r="D10909" s="1" t="s">
        <v>14</v>
      </c>
      <c r="E10909" s="1">
        <v>24.0</v>
      </c>
      <c r="F10909" s="1" t="s">
        <v>10907</v>
      </c>
      <c r="G10909" s="1">
        <v>0.24320370259</v>
      </c>
    </row>
    <row r="10910" ht="15.75" customHeight="1">
      <c r="A10910" s="1" t="str">
        <f t="shared" ref="A10910:A10919" si="928">"PHF5A"</f>
        <v>PHF5A</v>
      </c>
      <c r="B10910" s="1" t="s">
        <v>222</v>
      </c>
      <c r="C10910" s="1">
        <v>4.1864483E7</v>
      </c>
      <c r="D10910" s="1" t="s">
        <v>8</v>
      </c>
      <c r="E10910" s="1">
        <v>24.0</v>
      </c>
      <c r="F10910" s="1" t="s">
        <v>10908</v>
      </c>
      <c r="G10910" s="1">
        <v>0.664678725113</v>
      </c>
    </row>
    <row r="10911" ht="15.75" customHeight="1">
      <c r="A10911" s="1" t="str">
        <f t="shared" si="928"/>
        <v>PHF5A</v>
      </c>
      <c r="B10911" s="1" t="s">
        <v>222</v>
      </c>
      <c r="C10911" s="1">
        <v>4.1864514E7</v>
      </c>
      <c r="D10911" s="1" t="s">
        <v>14</v>
      </c>
      <c r="E10911" s="1">
        <v>22.0</v>
      </c>
      <c r="F10911" s="1" t="s">
        <v>10909</v>
      </c>
      <c r="G10911" s="1">
        <v>0.52061794058</v>
      </c>
    </row>
    <row r="10912" ht="15.75" customHeight="1">
      <c r="A10912" s="1" t="str">
        <f t="shared" si="928"/>
        <v>PHF5A</v>
      </c>
      <c r="B10912" s="1" t="s">
        <v>222</v>
      </c>
      <c r="C10912" s="1">
        <v>4.1864713E7</v>
      </c>
      <c r="D10912" s="1" t="s">
        <v>8</v>
      </c>
      <c r="E10912" s="1">
        <v>24.0</v>
      </c>
      <c r="F10912" s="1" t="s">
        <v>10910</v>
      </c>
      <c r="G10912" s="1">
        <v>-0.0319515900076</v>
      </c>
    </row>
    <row r="10913" ht="15.75" customHeight="1">
      <c r="A10913" s="1" t="str">
        <f t="shared" si="928"/>
        <v>PHF5A</v>
      </c>
      <c r="B10913" s="1" t="s">
        <v>222</v>
      </c>
      <c r="C10913" s="1">
        <v>4.1864678E7</v>
      </c>
      <c r="D10913" s="1" t="s">
        <v>8</v>
      </c>
      <c r="E10913" s="1">
        <v>24.0</v>
      </c>
      <c r="F10913" s="1" t="s">
        <v>10911</v>
      </c>
      <c r="G10913" s="1">
        <v>0.0447277467661</v>
      </c>
    </row>
    <row r="10914" ht="15.75" customHeight="1">
      <c r="A10914" s="1" t="str">
        <f t="shared" si="928"/>
        <v>PHF5A</v>
      </c>
      <c r="B10914" s="1" t="s">
        <v>222</v>
      </c>
      <c r="C10914" s="1">
        <v>4.1864476E7</v>
      </c>
      <c r="D10914" s="1" t="s">
        <v>8</v>
      </c>
      <c r="E10914" s="1">
        <v>24.0</v>
      </c>
      <c r="F10914" s="1" t="s">
        <v>10912</v>
      </c>
      <c r="G10914" s="1">
        <v>0.0998009182729</v>
      </c>
    </row>
    <row r="10915" ht="15.75" customHeight="1">
      <c r="A10915" s="1" t="str">
        <f t="shared" si="928"/>
        <v>PHF5A</v>
      </c>
      <c r="B10915" s="1" t="s">
        <v>222</v>
      </c>
      <c r="C10915" s="1">
        <v>4.1864653E7</v>
      </c>
      <c r="D10915" s="1" t="s">
        <v>8</v>
      </c>
      <c r="E10915" s="1">
        <v>24.0</v>
      </c>
      <c r="F10915" s="1" t="s">
        <v>10913</v>
      </c>
      <c r="G10915" s="1">
        <v>1.81470333431</v>
      </c>
    </row>
    <row r="10916" ht="15.75" customHeight="1">
      <c r="A10916" s="1" t="str">
        <f t="shared" si="928"/>
        <v>PHF5A</v>
      </c>
      <c r="B10916" s="1" t="s">
        <v>222</v>
      </c>
      <c r="C10916" s="1">
        <v>4.1864582E7</v>
      </c>
      <c r="D10916" s="1" t="s">
        <v>8</v>
      </c>
      <c r="E10916" s="1">
        <v>24.0</v>
      </c>
      <c r="F10916" s="1" t="s">
        <v>10914</v>
      </c>
      <c r="G10916" s="1">
        <v>0.362420317552</v>
      </c>
    </row>
    <row r="10917" ht="15.75" customHeight="1">
      <c r="A10917" s="1" t="str">
        <f t="shared" si="928"/>
        <v>PHF5A</v>
      </c>
      <c r="B10917" s="1" t="s">
        <v>222</v>
      </c>
      <c r="C10917" s="1">
        <v>4.1864521E7</v>
      </c>
      <c r="D10917" s="1" t="s">
        <v>8</v>
      </c>
      <c r="E10917" s="1">
        <v>24.0</v>
      </c>
      <c r="F10917" s="1" t="s">
        <v>10915</v>
      </c>
      <c r="G10917" s="1">
        <v>0.105194840925</v>
      </c>
    </row>
    <row r="10918" ht="15.75" customHeight="1">
      <c r="A10918" s="1" t="str">
        <f t="shared" si="928"/>
        <v>PHF5A</v>
      </c>
      <c r="B10918" s="1" t="s">
        <v>222</v>
      </c>
      <c r="C10918" s="1">
        <v>4.1864457E7</v>
      </c>
      <c r="D10918" s="1" t="s">
        <v>8</v>
      </c>
      <c r="E10918" s="1">
        <v>23.0</v>
      </c>
      <c r="F10918" s="1" t="s">
        <v>10916</v>
      </c>
      <c r="G10918" s="1">
        <v>0.429548970901</v>
      </c>
    </row>
    <row r="10919" ht="15.75" customHeight="1">
      <c r="A10919" s="1" t="str">
        <f t="shared" si="928"/>
        <v>PHF5A</v>
      </c>
      <c r="B10919" s="1" t="s">
        <v>222</v>
      </c>
      <c r="C10919" s="1">
        <v>4.1864671E7</v>
      </c>
      <c r="D10919" s="1" t="s">
        <v>8</v>
      </c>
      <c r="E10919" s="1">
        <v>24.0</v>
      </c>
      <c r="F10919" s="1" t="s">
        <v>10917</v>
      </c>
      <c r="G10919" s="1">
        <v>0.0274224929863</v>
      </c>
    </row>
    <row r="10920" ht="15.75" customHeight="1">
      <c r="A10920" s="1" t="str">
        <f t="shared" ref="A10920:A10929" si="929">"PHGDH"</f>
        <v>PHGDH</v>
      </c>
      <c r="B10920" s="1" t="s">
        <v>108</v>
      </c>
      <c r="C10920" s="1">
        <v>1.20254749E8</v>
      </c>
      <c r="D10920" s="1" t="s">
        <v>8</v>
      </c>
      <c r="E10920" s="1">
        <v>24.0</v>
      </c>
      <c r="F10920" s="1" t="s">
        <v>10918</v>
      </c>
      <c r="G10920" s="1">
        <v>0.379455302132</v>
      </c>
    </row>
    <row r="10921" ht="15.75" customHeight="1">
      <c r="A10921" s="1" t="str">
        <f t="shared" si="929"/>
        <v>PHGDH</v>
      </c>
      <c r="B10921" s="1" t="s">
        <v>108</v>
      </c>
      <c r="C10921" s="1">
        <v>1.20254545E8</v>
      </c>
      <c r="D10921" s="1" t="s">
        <v>14</v>
      </c>
      <c r="E10921" s="1">
        <v>25.0</v>
      </c>
      <c r="F10921" s="1" t="s">
        <v>10919</v>
      </c>
      <c r="G10921" s="1">
        <v>1.45762611335</v>
      </c>
    </row>
    <row r="10922" ht="15.75" customHeight="1">
      <c r="A10922" s="1" t="str">
        <f t="shared" si="929"/>
        <v>PHGDH</v>
      </c>
      <c r="B10922" s="1" t="s">
        <v>108</v>
      </c>
      <c r="C10922" s="1">
        <v>1.20254577E8</v>
      </c>
      <c r="D10922" s="1" t="s">
        <v>14</v>
      </c>
      <c r="E10922" s="1">
        <v>24.0</v>
      </c>
      <c r="F10922" s="1" t="s">
        <v>10920</v>
      </c>
      <c r="G10922" s="1">
        <v>0.538943236175</v>
      </c>
    </row>
    <row r="10923" ht="15.75" customHeight="1">
      <c r="A10923" s="1" t="str">
        <f t="shared" si="929"/>
        <v>PHGDH</v>
      </c>
      <c r="B10923" s="1" t="s">
        <v>108</v>
      </c>
      <c r="C10923" s="1">
        <v>1.20254602E8</v>
      </c>
      <c r="D10923" s="1" t="s">
        <v>14</v>
      </c>
      <c r="E10923" s="1">
        <v>23.0</v>
      </c>
      <c r="F10923" s="1" t="s">
        <v>10921</v>
      </c>
      <c r="G10923" s="1">
        <v>0.633133915342</v>
      </c>
    </row>
    <row r="10924" ht="15.75" customHeight="1">
      <c r="A10924" s="1" t="str">
        <f t="shared" si="929"/>
        <v>PHGDH</v>
      </c>
      <c r="B10924" s="1" t="s">
        <v>108</v>
      </c>
      <c r="C10924" s="1">
        <v>1.2025462E8</v>
      </c>
      <c r="D10924" s="1" t="s">
        <v>14</v>
      </c>
      <c r="E10924" s="1">
        <v>25.0</v>
      </c>
      <c r="F10924" s="1" t="s">
        <v>10922</v>
      </c>
      <c r="G10924" s="1">
        <v>0.460904181141</v>
      </c>
    </row>
    <row r="10925" ht="15.75" customHeight="1">
      <c r="A10925" s="1" t="str">
        <f t="shared" si="929"/>
        <v>PHGDH</v>
      </c>
      <c r="B10925" s="1" t="s">
        <v>108</v>
      </c>
      <c r="C10925" s="1">
        <v>1.20254704E8</v>
      </c>
      <c r="D10925" s="1" t="s">
        <v>14</v>
      </c>
      <c r="E10925" s="1">
        <v>24.0</v>
      </c>
      <c r="F10925" s="1" t="s">
        <v>10923</v>
      </c>
      <c r="G10925" s="1">
        <v>0.836685038793</v>
      </c>
    </row>
    <row r="10926" ht="15.75" customHeight="1">
      <c r="A10926" s="1" t="str">
        <f t="shared" si="929"/>
        <v>PHGDH</v>
      </c>
      <c r="B10926" s="1" t="s">
        <v>108</v>
      </c>
      <c r="C10926" s="1">
        <v>1.20254724E8</v>
      </c>
      <c r="D10926" s="1" t="s">
        <v>14</v>
      </c>
      <c r="E10926" s="1">
        <v>25.0</v>
      </c>
      <c r="F10926" s="1" t="s">
        <v>10924</v>
      </c>
      <c r="G10926" s="1">
        <v>0.70568884786</v>
      </c>
    </row>
    <row r="10927" ht="15.75" customHeight="1">
      <c r="A10927" s="1" t="str">
        <f t="shared" si="929"/>
        <v>PHGDH</v>
      </c>
      <c r="B10927" s="1" t="s">
        <v>108</v>
      </c>
      <c r="C10927" s="1">
        <v>1.20254783E8</v>
      </c>
      <c r="D10927" s="1" t="s">
        <v>14</v>
      </c>
      <c r="E10927" s="1">
        <v>25.0</v>
      </c>
      <c r="F10927" s="1" t="s">
        <v>10925</v>
      </c>
      <c r="G10927" s="1">
        <v>0.260087969274</v>
      </c>
    </row>
    <row r="10928" ht="15.75" customHeight="1">
      <c r="A10928" s="1" t="str">
        <f t="shared" si="929"/>
        <v>PHGDH</v>
      </c>
      <c r="B10928" s="1" t="s">
        <v>108</v>
      </c>
      <c r="C10928" s="1">
        <v>1.20254573E8</v>
      </c>
      <c r="D10928" s="1" t="s">
        <v>8</v>
      </c>
      <c r="E10928" s="1">
        <v>25.0</v>
      </c>
      <c r="F10928" s="1" t="s">
        <v>10926</v>
      </c>
      <c r="G10928" s="1">
        <v>0.54866162475</v>
      </c>
    </row>
    <row r="10929" ht="15.75" customHeight="1">
      <c r="A10929" s="1" t="str">
        <f t="shared" si="929"/>
        <v>PHGDH</v>
      </c>
      <c r="B10929" s="1" t="s">
        <v>108</v>
      </c>
      <c r="C10929" s="1">
        <v>1.20254686E8</v>
      </c>
      <c r="D10929" s="1" t="s">
        <v>8</v>
      </c>
      <c r="E10929" s="1">
        <v>25.0</v>
      </c>
      <c r="F10929" s="1" t="s">
        <v>10927</v>
      </c>
      <c r="G10929" s="1">
        <v>0.262596867811</v>
      </c>
    </row>
    <row r="10930" ht="15.75" customHeight="1">
      <c r="A10930" s="1" t="str">
        <f t="shared" ref="A10930:A10939" si="930">"PHLPP1"</f>
        <v>PHLPP1</v>
      </c>
      <c r="B10930" s="1" t="s">
        <v>245</v>
      </c>
      <c r="C10930" s="1">
        <v>6.0382749E7</v>
      </c>
      <c r="D10930" s="1" t="s">
        <v>8</v>
      </c>
      <c r="E10930" s="1">
        <v>23.0</v>
      </c>
      <c r="F10930" s="1" t="s">
        <v>10928</v>
      </c>
      <c r="G10930" s="1">
        <v>0.751919837012</v>
      </c>
    </row>
    <row r="10931" ht="15.75" customHeight="1">
      <c r="A10931" s="1" t="str">
        <f t="shared" si="930"/>
        <v>PHLPP1</v>
      </c>
      <c r="B10931" s="1" t="s">
        <v>245</v>
      </c>
      <c r="C10931" s="1">
        <v>6.0382791E7</v>
      </c>
      <c r="D10931" s="1" t="s">
        <v>8</v>
      </c>
      <c r="E10931" s="1">
        <v>23.0</v>
      </c>
      <c r="F10931" s="1" t="s">
        <v>10929</v>
      </c>
      <c r="G10931" s="1">
        <v>0.2226036207</v>
      </c>
    </row>
    <row r="10932" ht="15.75" customHeight="1">
      <c r="A10932" s="1" t="str">
        <f t="shared" si="930"/>
        <v>PHLPP1</v>
      </c>
      <c r="B10932" s="1" t="s">
        <v>245</v>
      </c>
      <c r="C10932" s="1">
        <v>6.0382816E7</v>
      </c>
      <c r="D10932" s="1" t="s">
        <v>8</v>
      </c>
      <c r="E10932" s="1">
        <v>24.0</v>
      </c>
      <c r="F10932" s="1" t="s">
        <v>10930</v>
      </c>
      <c r="G10932" s="1">
        <v>1.02633090382</v>
      </c>
    </row>
    <row r="10933" ht="15.75" customHeight="1">
      <c r="A10933" s="1" t="str">
        <f t="shared" si="930"/>
        <v>PHLPP1</v>
      </c>
      <c r="B10933" s="1" t="s">
        <v>245</v>
      </c>
      <c r="C10933" s="1">
        <v>6.0382878E7</v>
      </c>
      <c r="D10933" s="1" t="s">
        <v>8</v>
      </c>
      <c r="E10933" s="1">
        <v>24.0</v>
      </c>
      <c r="F10933" s="1" t="s">
        <v>10931</v>
      </c>
      <c r="G10933" s="1">
        <v>0.587208557677</v>
      </c>
    </row>
    <row r="10934" ht="15.75" customHeight="1">
      <c r="A10934" s="1" t="str">
        <f t="shared" si="930"/>
        <v>PHLPP1</v>
      </c>
      <c r="B10934" s="1" t="s">
        <v>245</v>
      </c>
      <c r="C10934" s="1">
        <v>6.0382907E7</v>
      </c>
      <c r="D10934" s="1" t="s">
        <v>8</v>
      </c>
      <c r="E10934" s="1">
        <v>23.0</v>
      </c>
      <c r="F10934" s="1" t="s">
        <v>10932</v>
      </c>
      <c r="G10934" s="1">
        <v>0.428389262989</v>
      </c>
    </row>
    <row r="10935" ht="15.75" customHeight="1">
      <c r="A10935" s="1" t="str">
        <f t="shared" si="930"/>
        <v>PHLPP1</v>
      </c>
      <c r="B10935" s="1" t="s">
        <v>245</v>
      </c>
      <c r="C10935" s="1">
        <v>6.0382923E7</v>
      </c>
      <c r="D10935" s="1" t="s">
        <v>8</v>
      </c>
      <c r="E10935" s="1">
        <v>24.0</v>
      </c>
      <c r="F10935" s="1" t="s">
        <v>10933</v>
      </c>
      <c r="G10935" s="1">
        <v>0.237079331223</v>
      </c>
    </row>
    <row r="10936" ht="15.75" customHeight="1">
      <c r="A10936" s="1" t="str">
        <f t="shared" si="930"/>
        <v>PHLPP1</v>
      </c>
      <c r="B10936" s="1" t="s">
        <v>245</v>
      </c>
      <c r="C10936" s="1">
        <v>6.0382929E7</v>
      </c>
      <c r="D10936" s="1" t="s">
        <v>8</v>
      </c>
      <c r="E10936" s="1">
        <v>24.0</v>
      </c>
      <c r="F10936" s="1" t="s">
        <v>10934</v>
      </c>
      <c r="G10936" s="1">
        <v>0.198133999377</v>
      </c>
    </row>
    <row r="10937" ht="15.75" customHeight="1">
      <c r="A10937" s="1" t="str">
        <f t="shared" si="930"/>
        <v>PHLPP1</v>
      </c>
      <c r="B10937" s="1" t="s">
        <v>245</v>
      </c>
      <c r="C10937" s="1">
        <v>6.0382703E7</v>
      </c>
      <c r="D10937" s="1" t="s">
        <v>14</v>
      </c>
      <c r="E10937" s="1">
        <v>24.0</v>
      </c>
      <c r="F10937" s="1" t="s">
        <v>10935</v>
      </c>
      <c r="G10937" s="1">
        <v>0.465463733601</v>
      </c>
    </row>
    <row r="10938" ht="15.75" customHeight="1">
      <c r="A10938" s="1" t="str">
        <f t="shared" si="930"/>
        <v>PHLPP1</v>
      </c>
      <c r="B10938" s="1" t="s">
        <v>245</v>
      </c>
      <c r="C10938" s="1">
        <v>6.038278E7</v>
      </c>
      <c r="D10938" s="1" t="s">
        <v>8</v>
      </c>
      <c r="E10938" s="1">
        <v>24.0</v>
      </c>
      <c r="F10938" s="1" t="s">
        <v>10936</v>
      </c>
      <c r="G10938" s="1">
        <v>0.778448824225</v>
      </c>
    </row>
    <row r="10939" ht="15.75" customHeight="1">
      <c r="A10939" s="1" t="str">
        <f t="shared" si="930"/>
        <v>PHLPP1</v>
      </c>
      <c r="B10939" s="1" t="s">
        <v>245</v>
      </c>
      <c r="C10939" s="1">
        <v>6.0382962E7</v>
      </c>
      <c r="D10939" s="1" t="s">
        <v>14</v>
      </c>
      <c r="E10939" s="1">
        <v>23.0</v>
      </c>
      <c r="F10939" s="1" t="s">
        <v>10937</v>
      </c>
      <c r="G10939" s="1">
        <v>1.19522027195</v>
      </c>
    </row>
    <row r="10940" ht="15.75" customHeight="1">
      <c r="A10940" s="1" t="str">
        <f t="shared" ref="A10940:A10949" si="931">"PI4K2B"</f>
        <v>PI4K2B</v>
      </c>
      <c r="B10940" s="1" t="s">
        <v>87</v>
      </c>
      <c r="C10940" s="1">
        <v>2.5235662E7</v>
      </c>
      <c r="D10940" s="1" t="s">
        <v>8</v>
      </c>
      <c r="E10940" s="1">
        <v>24.0</v>
      </c>
      <c r="F10940" s="1" t="s">
        <v>10938</v>
      </c>
      <c r="G10940" s="1">
        <v>1.19428835474</v>
      </c>
    </row>
    <row r="10941" ht="15.75" customHeight="1">
      <c r="A10941" s="1" t="str">
        <f t="shared" si="931"/>
        <v>PI4K2B</v>
      </c>
      <c r="B10941" s="1" t="s">
        <v>87</v>
      </c>
      <c r="C10941" s="1">
        <v>2.5235794E7</v>
      </c>
      <c r="D10941" s="1" t="s">
        <v>8</v>
      </c>
      <c r="E10941" s="1">
        <v>23.0</v>
      </c>
      <c r="F10941" s="1" t="s">
        <v>10939</v>
      </c>
      <c r="G10941" s="1">
        <v>0.283733509962</v>
      </c>
    </row>
    <row r="10942" ht="15.75" customHeight="1">
      <c r="A10942" s="1" t="str">
        <f t="shared" si="931"/>
        <v>PI4K2B</v>
      </c>
      <c r="B10942" s="1" t="s">
        <v>87</v>
      </c>
      <c r="C10942" s="1">
        <v>2.5235804E7</v>
      </c>
      <c r="D10942" s="1" t="s">
        <v>8</v>
      </c>
      <c r="E10942" s="1">
        <v>23.0</v>
      </c>
      <c r="F10942" s="1" t="s">
        <v>10940</v>
      </c>
      <c r="G10942" s="1">
        <v>0.928115129668</v>
      </c>
    </row>
    <row r="10943" ht="15.75" customHeight="1">
      <c r="A10943" s="1" t="str">
        <f t="shared" si="931"/>
        <v>PI4K2B</v>
      </c>
      <c r="B10943" s="1" t="s">
        <v>87</v>
      </c>
      <c r="C10943" s="1">
        <v>2.5235607E7</v>
      </c>
      <c r="D10943" s="1" t="s">
        <v>14</v>
      </c>
      <c r="E10943" s="1">
        <v>24.0</v>
      </c>
      <c r="F10943" s="1" t="s">
        <v>10941</v>
      </c>
      <c r="G10943" s="1">
        <v>0.478112148431</v>
      </c>
    </row>
    <row r="10944" ht="15.75" customHeight="1">
      <c r="A10944" s="1" t="str">
        <f t="shared" si="931"/>
        <v>PI4K2B</v>
      </c>
      <c r="B10944" s="1" t="s">
        <v>87</v>
      </c>
      <c r="C10944" s="1">
        <v>2.523568E7</v>
      </c>
      <c r="D10944" s="1" t="s">
        <v>14</v>
      </c>
      <c r="E10944" s="1">
        <v>23.0</v>
      </c>
      <c r="F10944" s="1" t="s">
        <v>10942</v>
      </c>
      <c r="G10944" s="1">
        <v>0.813426283611</v>
      </c>
    </row>
    <row r="10945" ht="15.75" customHeight="1">
      <c r="A10945" s="1" t="str">
        <f t="shared" si="931"/>
        <v>PI4K2B</v>
      </c>
      <c r="B10945" s="1" t="s">
        <v>87</v>
      </c>
      <c r="C10945" s="1">
        <v>2.5235696E7</v>
      </c>
      <c r="D10945" s="1" t="s">
        <v>14</v>
      </c>
      <c r="E10945" s="1">
        <v>23.0</v>
      </c>
      <c r="F10945" s="1" t="s">
        <v>10943</v>
      </c>
      <c r="G10945" s="1">
        <v>0.754861826129</v>
      </c>
    </row>
    <row r="10946" ht="15.75" customHeight="1">
      <c r="A10946" s="1" t="str">
        <f t="shared" si="931"/>
        <v>PI4K2B</v>
      </c>
      <c r="B10946" s="1" t="s">
        <v>87</v>
      </c>
      <c r="C10946" s="1">
        <v>2.523588E7</v>
      </c>
      <c r="D10946" s="1" t="s">
        <v>14</v>
      </c>
      <c r="E10946" s="1">
        <v>24.0</v>
      </c>
      <c r="F10946" s="1" t="s">
        <v>10944</v>
      </c>
      <c r="G10946" s="1">
        <v>0.877596515589</v>
      </c>
    </row>
    <row r="10947" ht="15.75" customHeight="1">
      <c r="A10947" s="1" t="str">
        <f t="shared" si="931"/>
        <v>PI4K2B</v>
      </c>
      <c r="B10947" s="1" t="s">
        <v>87</v>
      </c>
      <c r="C10947" s="1">
        <v>2.523589E7</v>
      </c>
      <c r="D10947" s="1" t="s">
        <v>14</v>
      </c>
      <c r="E10947" s="1">
        <v>23.0</v>
      </c>
      <c r="F10947" s="1" t="s">
        <v>10945</v>
      </c>
      <c r="G10947" s="1">
        <v>0.0785073963737</v>
      </c>
    </row>
    <row r="10948" ht="15.75" customHeight="1">
      <c r="A10948" s="1" t="str">
        <f t="shared" si="931"/>
        <v>PI4K2B</v>
      </c>
      <c r="B10948" s="1" t="s">
        <v>87</v>
      </c>
      <c r="C10948" s="1">
        <v>2.5235551E7</v>
      </c>
      <c r="D10948" s="1" t="s">
        <v>8</v>
      </c>
      <c r="E10948" s="1">
        <v>23.0</v>
      </c>
      <c r="F10948" s="1" t="s">
        <v>10946</v>
      </c>
      <c r="G10948" s="1">
        <v>0.490109542354</v>
      </c>
    </row>
    <row r="10949" ht="15.75" customHeight="1">
      <c r="A10949" s="1" t="str">
        <f t="shared" si="931"/>
        <v>PI4K2B</v>
      </c>
      <c r="B10949" s="1" t="s">
        <v>87</v>
      </c>
      <c r="C10949" s="1">
        <v>2.5235649E7</v>
      </c>
      <c r="D10949" s="1" t="s">
        <v>14</v>
      </c>
      <c r="E10949" s="1">
        <v>24.0</v>
      </c>
      <c r="F10949" s="1" t="s">
        <v>10947</v>
      </c>
      <c r="G10949" s="1">
        <v>0.232952404896</v>
      </c>
    </row>
    <row r="10950" ht="15.75" customHeight="1">
      <c r="A10950" s="1" t="str">
        <f t="shared" ref="A10950:A10959" si="932">"PIGF"</f>
        <v>PIGF</v>
      </c>
      <c r="B10950" s="1" t="s">
        <v>256</v>
      </c>
      <c r="C10950" s="1">
        <v>4.6844054E7</v>
      </c>
      <c r="D10950" s="1" t="s">
        <v>14</v>
      </c>
      <c r="E10950" s="1">
        <v>22.0</v>
      </c>
      <c r="F10950" s="1" t="s">
        <v>10948</v>
      </c>
      <c r="G10950" s="1">
        <v>0.479740795154</v>
      </c>
    </row>
    <row r="10951" ht="15.75" customHeight="1">
      <c r="A10951" s="1" t="str">
        <f t="shared" si="932"/>
        <v>PIGF</v>
      </c>
      <c r="B10951" s="1" t="s">
        <v>256</v>
      </c>
      <c r="C10951" s="1">
        <v>4.6844007E7</v>
      </c>
      <c r="D10951" s="1" t="s">
        <v>8</v>
      </c>
      <c r="E10951" s="1">
        <v>23.0</v>
      </c>
      <c r="F10951" s="1" t="s">
        <v>10949</v>
      </c>
      <c r="G10951" s="1">
        <v>0.816416244156</v>
      </c>
    </row>
    <row r="10952" ht="15.75" customHeight="1">
      <c r="A10952" s="1" t="str">
        <f t="shared" si="932"/>
        <v>PIGF</v>
      </c>
      <c r="B10952" s="1" t="s">
        <v>256</v>
      </c>
      <c r="C10952" s="1">
        <v>4.6844192E7</v>
      </c>
      <c r="D10952" s="1" t="s">
        <v>14</v>
      </c>
      <c r="E10952" s="1">
        <v>24.0</v>
      </c>
      <c r="F10952" s="1" t="s">
        <v>10950</v>
      </c>
      <c r="G10952" s="1">
        <v>0.306316610241</v>
      </c>
    </row>
    <row r="10953" ht="15.75" customHeight="1">
      <c r="A10953" s="1" t="str">
        <f t="shared" si="932"/>
        <v>PIGF</v>
      </c>
      <c r="B10953" s="1" t="s">
        <v>256</v>
      </c>
      <c r="C10953" s="1">
        <v>4.6844162E7</v>
      </c>
      <c r="D10953" s="1" t="s">
        <v>14</v>
      </c>
      <c r="E10953" s="1">
        <v>24.0</v>
      </c>
      <c r="F10953" s="1" t="s">
        <v>10951</v>
      </c>
      <c r="G10953" s="1">
        <v>1.0815008338</v>
      </c>
    </row>
    <row r="10954" ht="15.75" customHeight="1">
      <c r="A10954" s="1" t="str">
        <f t="shared" si="932"/>
        <v>PIGF</v>
      </c>
      <c r="B10954" s="1" t="s">
        <v>256</v>
      </c>
      <c r="C10954" s="1">
        <v>4.6844101E7</v>
      </c>
      <c r="D10954" s="1" t="s">
        <v>14</v>
      </c>
      <c r="E10954" s="1">
        <v>24.0</v>
      </c>
      <c r="F10954" s="1" t="s">
        <v>10952</v>
      </c>
      <c r="G10954" s="1">
        <v>-0.0134886186563</v>
      </c>
    </row>
    <row r="10955" ht="15.75" customHeight="1">
      <c r="A10955" s="1" t="str">
        <f t="shared" si="932"/>
        <v>PIGF</v>
      </c>
      <c r="B10955" s="1" t="s">
        <v>256</v>
      </c>
      <c r="C10955" s="1">
        <v>4.6844023E7</v>
      </c>
      <c r="D10955" s="1" t="s">
        <v>8</v>
      </c>
      <c r="E10955" s="1">
        <v>23.0</v>
      </c>
      <c r="F10955" s="1" t="s">
        <v>10953</v>
      </c>
      <c r="G10955" s="1">
        <v>-0.0584650332043</v>
      </c>
    </row>
    <row r="10956" ht="15.75" customHeight="1">
      <c r="A10956" s="1" t="str">
        <f t="shared" si="932"/>
        <v>PIGF</v>
      </c>
      <c r="B10956" s="1" t="s">
        <v>256</v>
      </c>
      <c r="C10956" s="1">
        <v>4.6844214E7</v>
      </c>
      <c r="D10956" s="1" t="s">
        <v>8</v>
      </c>
      <c r="E10956" s="1">
        <v>22.0</v>
      </c>
      <c r="F10956" s="1" t="s">
        <v>10954</v>
      </c>
      <c r="G10956" s="1">
        <v>0.0377762752895</v>
      </c>
    </row>
    <row r="10957" ht="15.75" customHeight="1">
      <c r="A10957" s="1" t="str">
        <f t="shared" si="932"/>
        <v>PIGF</v>
      </c>
      <c r="B10957" s="1" t="s">
        <v>256</v>
      </c>
      <c r="C10957" s="1">
        <v>4.6844084E7</v>
      </c>
      <c r="D10957" s="1" t="s">
        <v>8</v>
      </c>
      <c r="E10957" s="1">
        <v>24.0</v>
      </c>
      <c r="F10957" s="1" t="s">
        <v>10955</v>
      </c>
      <c r="G10957" s="1">
        <v>0.586476261814</v>
      </c>
    </row>
    <row r="10958" ht="15.75" customHeight="1">
      <c r="A10958" s="1" t="str">
        <f t="shared" si="932"/>
        <v>PIGF</v>
      </c>
      <c r="B10958" s="1" t="s">
        <v>256</v>
      </c>
      <c r="C10958" s="1">
        <v>4.6844076E7</v>
      </c>
      <c r="D10958" s="1" t="s">
        <v>14</v>
      </c>
      <c r="E10958" s="1">
        <v>23.0</v>
      </c>
      <c r="F10958" s="1" t="s">
        <v>10956</v>
      </c>
      <c r="G10958" s="1">
        <v>0.864392442787</v>
      </c>
    </row>
    <row r="10959" ht="15.75" customHeight="1">
      <c r="A10959" s="1" t="str">
        <f t="shared" si="932"/>
        <v>PIGF</v>
      </c>
      <c r="B10959" s="1" t="s">
        <v>256</v>
      </c>
      <c r="C10959" s="1">
        <v>4.6844151E7</v>
      </c>
      <c r="D10959" s="1" t="s">
        <v>8</v>
      </c>
      <c r="E10959" s="1">
        <v>22.0</v>
      </c>
      <c r="F10959" s="1" t="s">
        <v>10957</v>
      </c>
      <c r="G10959" s="1">
        <v>1.05410672341</v>
      </c>
    </row>
    <row r="10960" ht="15.75" customHeight="1">
      <c r="A10960" s="1" t="str">
        <f t="shared" ref="A10960:A10969" si="933">"PIGO"</f>
        <v>PIGO</v>
      </c>
      <c r="B10960" s="1" t="s">
        <v>298</v>
      </c>
      <c r="C10960" s="1">
        <v>3.5096484E7</v>
      </c>
      <c r="D10960" s="1" t="s">
        <v>14</v>
      </c>
      <c r="E10960" s="1">
        <v>24.0</v>
      </c>
      <c r="F10960" s="1" t="s">
        <v>10958</v>
      </c>
      <c r="G10960" s="1">
        <v>0.718540594357</v>
      </c>
    </row>
    <row r="10961" ht="15.75" customHeight="1">
      <c r="A10961" s="1" t="str">
        <f t="shared" si="933"/>
        <v>PIGO</v>
      </c>
      <c r="B10961" s="1" t="s">
        <v>298</v>
      </c>
      <c r="C10961" s="1">
        <v>3.5096572E7</v>
      </c>
      <c r="D10961" s="1" t="s">
        <v>14</v>
      </c>
      <c r="E10961" s="1">
        <v>23.0</v>
      </c>
      <c r="F10961" s="1" t="s">
        <v>10959</v>
      </c>
      <c r="G10961" s="1">
        <v>-0.0500612034066</v>
      </c>
    </row>
    <row r="10962" ht="15.75" customHeight="1">
      <c r="A10962" s="1" t="str">
        <f t="shared" si="933"/>
        <v>PIGO</v>
      </c>
      <c r="B10962" s="1" t="s">
        <v>298</v>
      </c>
      <c r="C10962" s="1">
        <v>3.5096386E7</v>
      </c>
      <c r="D10962" s="1" t="s">
        <v>8</v>
      </c>
      <c r="E10962" s="1">
        <v>24.0</v>
      </c>
      <c r="F10962" s="1" t="s">
        <v>10960</v>
      </c>
      <c r="G10962" s="1">
        <v>0.933816044743</v>
      </c>
    </row>
    <row r="10963" ht="15.75" customHeight="1">
      <c r="A10963" s="1" t="str">
        <f t="shared" si="933"/>
        <v>PIGO</v>
      </c>
      <c r="B10963" s="1" t="s">
        <v>298</v>
      </c>
      <c r="C10963" s="1">
        <v>3.5096408E7</v>
      </c>
      <c r="D10963" s="1" t="s">
        <v>8</v>
      </c>
      <c r="E10963" s="1">
        <v>22.0</v>
      </c>
      <c r="F10963" s="1" t="s">
        <v>10961</v>
      </c>
      <c r="G10963" s="1">
        <v>1.09559866478</v>
      </c>
    </row>
    <row r="10964" ht="15.75" customHeight="1">
      <c r="A10964" s="1" t="str">
        <f t="shared" si="933"/>
        <v>PIGO</v>
      </c>
      <c r="B10964" s="1" t="s">
        <v>298</v>
      </c>
      <c r="C10964" s="1">
        <v>3.5096352E7</v>
      </c>
      <c r="D10964" s="1" t="s">
        <v>8</v>
      </c>
      <c r="E10964" s="1">
        <v>24.0</v>
      </c>
      <c r="F10964" s="1" t="s">
        <v>10962</v>
      </c>
      <c r="G10964" s="1">
        <v>0.809039415678</v>
      </c>
    </row>
    <row r="10965" ht="15.75" customHeight="1">
      <c r="A10965" s="1" t="str">
        <f t="shared" si="933"/>
        <v>PIGO</v>
      </c>
      <c r="B10965" s="1" t="s">
        <v>298</v>
      </c>
      <c r="C10965" s="1">
        <v>3.5096342E7</v>
      </c>
      <c r="D10965" s="1" t="s">
        <v>14</v>
      </c>
      <c r="E10965" s="1">
        <v>23.0</v>
      </c>
      <c r="F10965" s="1" t="s">
        <v>10963</v>
      </c>
      <c r="G10965" s="1">
        <v>0.247245624055</v>
      </c>
    </row>
    <row r="10966" ht="15.75" customHeight="1">
      <c r="A10966" s="1" t="str">
        <f t="shared" si="933"/>
        <v>PIGO</v>
      </c>
      <c r="B10966" s="1" t="s">
        <v>298</v>
      </c>
      <c r="C10966" s="1">
        <v>3.5096383E7</v>
      </c>
      <c r="D10966" s="1" t="s">
        <v>14</v>
      </c>
      <c r="E10966" s="1">
        <v>22.0</v>
      </c>
      <c r="F10966" s="1" t="s">
        <v>10964</v>
      </c>
      <c r="G10966" s="1">
        <v>0.684993492756</v>
      </c>
    </row>
    <row r="10967" ht="15.75" customHeight="1">
      <c r="A10967" s="1" t="str">
        <f t="shared" si="933"/>
        <v>PIGO</v>
      </c>
      <c r="B10967" s="1" t="s">
        <v>298</v>
      </c>
      <c r="C10967" s="1">
        <v>3.5096402E7</v>
      </c>
      <c r="D10967" s="1" t="s">
        <v>14</v>
      </c>
      <c r="E10967" s="1">
        <v>24.0</v>
      </c>
      <c r="F10967" s="1" t="s">
        <v>10965</v>
      </c>
      <c r="G10967" s="1">
        <v>0.970585290482</v>
      </c>
    </row>
    <row r="10968" ht="15.75" customHeight="1">
      <c r="A10968" s="1" t="str">
        <f t="shared" si="933"/>
        <v>PIGO</v>
      </c>
      <c r="B10968" s="1" t="s">
        <v>298</v>
      </c>
      <c r="C10968" s="1">
        <v>3.5096474E7</v>
      </c>
      <c r="D10968" s="1" t="s">
        <v>14</v>
      </c>
      <c r="E10968" s="1">
        <v>22.0</v>
      </c>
      <c r="F10968" s="1" t="s">
        <v>10966</v>
      </c>
      <c r="G10968" s="1">
        <v>0.752599105752</v>
      </c>
    </row>
    <row r="10969" ht="15.75" customHeight="1">
      <c r="A10969" s="1" t="str">
        <f t="shared" si="933"/>
        <v>PIGO</v>
      </c>
      <c r="B10969" s="1" t="s">
        <v>298</v>
      </c>
      <c r="C10969" s="1">
        <v>3.5096443E7</v>
      </c>
      <c r="D10969" s="1" t="s">
        <v>8</v>
      </c>
      <c r="E10969" s="1">
        <v>23.0</v>
      </c>
      <c r="F10969" s="1" t="s">
        <v>10967</v>
      </c>
      <c r="G10969" s="1">
        <v>0.231604641272</v>
      </c>
    </row>
    <row r="10970" ht="15.75" customHeight="1">
      <c r="A10970" s="1" t="str">
        <f t="shared" ref="A10970:A10979" si="934">"PITRM1"</f>
        <v>PITRM1</v>
      </c>
      <c r="B10970" s="1" t="s">
        <v>176</v>
      </c>
      <c r="C10970" s="1">
        <v>3214785.0</v>
      </c>
      <c r="D10970" s="1" t="s">
        <v>8</v>
      </c>
      <c r="E10970" s="1">
        <v>24.0</v>
      </c>
      <c r="F10970" s="1" t="s">
        <v>10968</v>
      </c>
      <c r="G10970" s="1">
        <v>0.556953930889</v>
      </c>
    </row>
    <row r="10971" ht="15.75" customHeight="1">
      <c r="A10971" s="1" t="str">
        <f t="shared" si="934"/>
        <v>PITRM1</v>
      </c>
      <c r="B10971" s="1" t="s">
        <v>176</v>
      </c>
      <c r="C10971" s="1">
        <v>3214843.0</v>
      </c>
      <c r="D10971" s="1" t="s">
        <v>14</v>
      </c>
      <c r="E10971" s="1">
        <v>24.0</v>
      </c>
      <c r="F10971" s="1" t="s">
        <v>10969</v>
      </c>
      <c r="G10971" s="1">
        <v>0.532246555967</v>
      </c>
    </row>
    <row r="10972" ht="15.75" customHeight="1">
      <c r="A10972" s="1" t="str">
        <f t="shared" si="934"/>
        <v>PITRM1</v>
      </c>
      <c r="B10972" s="1" t="s">
        <v>176</v>
      </c>
      <c r="C10972" s="1">
        <v>3214998.0</v>
      </c>
      <c r="D10972" s="1" t="s">
        <v>8</v>
      </c>
      <c r="E10972" s="1">
        <v>23.0</v>
      </c>
      <c r="F10972" s="1" t="s">
        <v>10970</v>
      </c>
      <c r="G10972" s="1">
        <v>0.949157715169</v>
      </c>
    </row>
    <row r="10973" ht="15.75" customHeight="1">
      <c r="A10973" s="1" t="str">
        <f t="shared" si="934"/>
        <v>PITRM1</v>
      </c>
      <c r="B10973" s="1" t="s">
        <v>176</v>
      </c>
      <c r="C10973" s="1">
        <v>3214958.0</v>
      </c>
      <c r="D10973" s="1" t="s">
        <v>8</v>
      </c>
      <c r="E10973" s="1">
        <v>23.0</v>
      </c>
      <c r="F10973" s="1" t="s">
        <v>10971</v>
      </c>
      <c r="G10973" s="1">
        <v>0.894149551551</v>
      </c>
    </row>
    <row r="10974" ht="15.75" customHeight="1">
      <c r="A10974" s="1" t="str">
        <f t="shared" si="934"/>
        <v>PITRM1</v>
      </c>
      <c r="B10974" s="1" t="s">
        <v>176</v>
      </c>
      <c r="C10974" s="1">
        <v>3214950.0</v>
      </c>
      <c r="D10974" s="1" t="s">
        <v>8</v>
      </c>
      <c r="E10974" s="1">
        <v>24.0</v>
      </c>
      <c r="F10974" s="1" t="s">
        <v>10972</v>
      </c>
      <c r="G10974" s="1">
        <v>0.109897227877</v>
      </c>
    </row>
    <row r="10975" ht="15.75" customHeight="1">
      <c r="A10975" s="1" t="str">
        <f t="shared" si="934"/>
        <v>PITRM1</v>
      </c>
      <c r="B10975" s="1" t="s">
        <v>176</v>
      </c>
      <c r="C10975" s="1">
        <v>3214891.0</v>
      </c>
      <c r="D10975" s="1" t="s">
        <v>8</v>
      </c>
      <c r="E10975" s="1">
        <v>22.0</v>
      </c>
      <c r="F10975" s="1" t="s">
        <v>10973</v>
      </c>
      <c r="G10975" s="1">
        <v>1.02595661136</v>
      </c>
    </row>
    <row r="10976" ht="15.75" customHeight="1">
      <c r="A10976" s="1" t="str">
        <f t="shared" si="934"/>
        <v>PITRM1</v>
      </c>
      <c r="B10976" s="1" t="s">
        <v>176</v>
      </c>
      <c r="C10976" s="1">
        <v>3214872.0</v>
      </c>
      <c r="D10976" s="1" t="s">
        <v>8</v>
      </c>
      <c r="E10976" s="1">
        <v>24.0</v>
      </c>
      <c r="F10976" s="1" t="s">
        <v>10974</v>
      </c>
      <c r="G10976" s="1">
        <v>0.0219861848392</v>
      </c>
    </row>
    <row r="10977" ht="15.75" customHeight="1">
      <c r="A10977" s="1" t="str">
        <f t="shared" si="934"/>
        <v>PITRM1</v>
      </c>
      <c r="B10977" s="1" t="s">
        <v>176</v>
      </c>
      <c r="C10977" s="1">
        <v>3214865.0</v>
      </c>
      <c r="D10977" s="1" t="s">
        <v>8</v>
      </c>
      <c r="E10977" s="1">
        <v>24.0</v>
      </c>
      <c r="F10977" s="1" t="s">
        <v>10975</v>
      </c>
      <c r="G10977" s="1">
        <v>1.02488567348</v>
      </c>
    </row>
    <row r="10978" ht="15.75" customHeight="1">
      <c r="A10978" s="1" t="str">
        <f t="shared" si="934"/>
        <v>PITRM1</v>
      </c>
      <c r="B10978" s="1" t="s">
        <v>176</v>
      </c>
      <c r="C10978" s="1">
        <v>3214808.0</v>
      </c>
      <c r="D10978" s="1" t="s">
        <v>8</v>
      </c>
      <c r="E10978" s="1">
        <v>24.0</v>
      </c>
      <c r="F10978" s="1" t="s">
        <v>10976</v>
      </c>
      <c r="G10978" s="1">
        <v>0.256520421337</v>
      </c>
    </row>
    <row r="10979" ht="15.75" customHeight="1">
      <c r="A10979" s="1" t="str">
        <f t="shared" si="934"/>
        <v>PITRM1</v>
      </c>
      <c r="B10979" s="1" t="s">
        <v>176</v>
      </c>
      <c r="C10979" s="1">
        <v>3214754.0</v>
      </c>
      <c r="D10979" s="1" t="s">
        <v>14</v>
      </c>
      <c r="E10979" s="1">
        <v>23.0</v>
      </c>
      <c r="F10979" s="1" t="s">
        <v>10977</v>
      </c>
      <c r="G10979" s="1">
        <v>0.0930871624243</v>
      </c>
    </row>
    <row r="10980" ht="15.75" customHeight="1">
      <c r="A10980" s="1" t="str">
        <f t="shared" ref="A10980:A10999" si="935">"PKM"</f>
        <v>PKM</v>
      </c>
      <c r="B10980" s="1" t="s">
        <v>425</v>
      </c>
      <c r="C10980" s="1">
        <v>7.2523461E7</v>
      </c>
      <c r="D10980" s="1" t="s">
        <v>14</v>
      </c>
      <c r="E10980" s="1">
        <v>27.0</v>
      </c>
      <c r="F10980" s="1" t="s">
        <v>10978</v>
      </c>
      <c r="G10980" s="1">
        <v>0.74885323435</v>
      </c>
    </row>
    <row r="10981" ht="15.75" customHeight="1">
      <c r="A10981" s="1" t="str">
        <f t="shared" si="935"/>
        <v>PKM</v>
      </c>
      <c r="B10981" s="1" t="s">
        <v>425</v>
      </c>
      <c r="C10981" s="1">
        <v>7.2523415E7</v>
      </c>
      <c r="D10981" s="1" t="s">
        <v>8</v>
      </c>
      <c r="E10981" s="1">
        <v>25.0</v>
      </c>
      <c r="F10981" s="1" t="s">
        <v>10979</v>
      </c>
      <c r="G10981" s="1">
        <v>1.12044679618</v>
      </c>
    </row>
    <row r="10982" ht="15.75" customHeight="1">
      <c r="A10982" s="1" t="str">
        <f t="shared" si="935"/>
        <v>PKM</v>
      </c>
      <c r="B10982" s="1" t="s">
        <v>425</v>
      </c>
      <c r="C10982" s="1">
        <v>7.2521785E7</v>
      </c>
      <c r="D10982" s="1" t="s">
        <v>8</v>
      </c>
      <c r="E10982" s="1">
        <v>24.0</v>
      </c>
      <c r="F10982" s="1" t="s">
        <v>10980</v>
      </c>
      <c r="G10982" s="1">
        <v>-0.00547868251484</v>
      </c>
    </row>
    <row r="10983" ht="15.75" customHeight="1">
      <c r="A10983" s="1" t="str">
        <f t="shared" si="935"/>
        <v>PKM</v>
      </c>
      <c r="B10983" s="1" t="s">
        <v>425</v>
      </c>
      <c r="C10983" s="1">
        <v>7.2521794E7</v>
      </c>
      <c r="D10983" s="1" t="s">
        <v>8</v>
      </c>
      <c r="E10983" s="1">
        <v>25.0</v>
      </c>
      <c r="F10983" s="1" t="s">
        <v>10981</v>
      </c>
      <c r="G10983" s="1">
        <v>-0.0506247504731</v>
      </c>
    </row>
    <row r="10984" ht="15.75" customHeight="1">
      <c r="A10984" s="1" t="str">
        <f t="shared" si="935"/>
        <v>PKM</v>
      </c>
      <c r="B10984" s="1" t="s">
        <v>425</v>
      </c>
      <c r="C10984" s="1">
        <v>7.2521819E7</v>
      </c>
      <c r="D10984" s="1" t="s">
        <v>8</v>
      </c>
      <c r="E10984" s="1">
        <v>24.0</v>
      </c>
      <c r="F10984" s="1" t="s">
        <v>10982</v>
      </c>
      <c r="G10984" s="1">
        <v>0.0284350451291</v>
      </c>
    </row>
    <row r="10985" ht="15.75" customHeight="1">
      <c r="A10985" s="1" t="str">
        <f t="shared" si="935"/>
        <v>PKM</v>
      </c>
      <c r="B10985" s="1" t="s">
        <v>425</v>
      </c>
      <c r="C10985" s="1">
        <v>7.2521956E7</v>
      </c>
      <c r="D10985" s="1" t="s">
        <v>8</v>
      </c>
      <c r="E10985" s="1">
        <v>24.0</v>
      </c>
      <c r="F10985" s="1" t="s">
        <v>10983</v>
      </c>
      <c r="G10985" s="1">
        <v>0.0130154952434</v>
      </c>
    </row>
    <row r="10986" ht="15.75" customHeight="1">
      <c r="A10986" s="1" t="str">
        <f t="shared" si="935"/>
        <v>PKM</v>
      </c>
      <c r="B10986" s="1" t="s">
        <v>425</v>
      </c>
      <c r="C10986" s="1">
        <v>7.2521969E7</v>
      </c>
      <c r="D10986" s="1" t="s">
        <v>8</v>
      </c>
      <c r="E10986" s="1">
        <v>23.0</v>
      </c>
      <c r="F10986" s="1" t="s">
        <v>10984</v>
      </c>
      <c r="G10986" s="1">
        <v>0.0280809128266</v>
      </c>
    </row>
    <row r="10987" ht="15.75" customHeight="1">
      <c r="A10987" s="1" t="str">
        <f t="shared" si="935"/>
        <v>PKM</v>
      </c>
      <c r="B10987" s="1" t="s">
        <v>425</v>
      </c>
      <c r="C10987" s="1">
        <v>7.2521987E7</v>
      </c>
      <c r="D10987" s="1" t="s">
        <v>8</v>
      </c>
      <c r="E10987" s="1">
        <v>25.0</v>
      </c>
      <c r="F10987" s="1" t="s">
        <v>10985</v>
      </c>
      <c r="G10987" s="1">
        <v>0.215280883216</v>
      </c>
    </row>
    <row r="10988" ht="15.75" customHeight="1">
      <c r="A10988" s="1" t="str">
        <f t="shared" si="935"/>
        <v>PKM</v>
      </c>
      <c r="B10988" s="1" t="s">
        <v>425</v>
      </c>
      <c r="C10988" s="1">
        <v>7.2521994E7</v>
      </c>
      <c r="D10988" s="1" t="s">
        <v>8</v>
      </c>
      <c r="E10988" s="1">
        <v>24.0</v>
      </c>
      <c r="F10988" s="1" t="s">
        <v>10986</v>
      </c>
      <c r="G10988" s="1">
        <v>-0.0491913893885</v>
      </c>
    </row>
    <row r="10989" ht="15.75" customHeight="1">
      <c r="A10989" s="1" t="str">
        <f t="shared" si="935"/>
        <v>PKM</v>
      </c>
      <c r="B10989" s="1" t="s">
        <v>425</v>
      </c>
      <c r="C10989" s="1">
        <v>7.2523385E7</v>
      </c>
      <c r="D10989" s="1" t="s">
        <v>8</v>
      </c>
      <c r="E10989" s="1">
        <v>23.0</v>
      </c>
      <c r="F10989" s="1" t="s">
        <v>10987</v>
      </c>
      <c r="G10989" s="1">
        <v>1.11158441201</v>
      </c>
    </row>
    <row r="10990" ht="15.75" customHeight="1">
      <c r="A10990" s="1" t="str">
        <f t="shared" si="935"/>
        <v>PKM</v>
      </c>
      <c r="B10990" s="1" t="s">
        <v>425</v>
      </c>
      <c r="C10990" s="1">
        <v>7.2523439E7</v>
      </c>
      <c r="D10990" s="1" t="s">
        <v>8</v>
      </c>
      <c r="E10990" s="1">
        <v>26.0</v>
      </c>
      <c r="F10990" s="1" t="s">
        <v>10988</v>
      </c>
      <c r="G10990" s="1">
        <v>0.16950993946</v>
      </c>
    </row>
    <row r="10991" ht="15.75" customHeight="1">
      <c r="A10991" s="1" t="str">
        <f t="shared" si="935"/>
        <v>PKM</v>
      </c>
      <c r="B10991" s="1" t="s">
        <v>425</v>
      </c>
      <c r="C10991" s="1">
        <v>7.2523425E7</v>
      </c>
      <c r="D10991" s="1" t="s">
        <v>14</v>
      </c>
      <c r="E10991" s="1">
        <v>25.0</v>
      </c>
      <c r="F10991" s="1" t="s">
        <v>10989</v>
      </c>
      <c r="G10991" s="1">
        <v>-0.00136173869316</v>
      </c>
    </row>
    <row r="10992" ht="15.75" customHeight="1">
      <c r="A10992" s="1" t="str">
        <f t="shared" si="935"/>
        <v>PKM</v>
      </c>
      <c r="B10992" s="1" t="s">
        <v>425</v>
      </c>
      <c r="C10992" s="1">
        <v>7.2523455E7</v>
      </c>
      <c r="D10992" s="1" t="s">
        <v>8</v>
      </c>
      <c r="E10992" s="1">
        <v>27.0</v>
      </c>
      <c r="F10992" s="1" t="s">
        <v>10990</v>
      </c>
      <c r="G10992" s="1">
        <v>0.307477194058</v>
      </c>
    </row>
    <row r="10993" ht="15.75" customHeight="1">
      <c r="A10993" s="1" t="str">
        <f t="shared" si="935"/>
        <v>PKM</v>
      </c>
      <c r="B10993" s="1" t="s">
        <v>425</v>
      </c>
      <c r="C10993" s="1">
        <v>7.2523468E7</v>
      </c>
      <c r="D10993" s="1" t="s">
        <v>8</v>
      </c>
      <c r="E10993" s="1">
        <v>25.0</v>
      </c>
      <c r="F10993" s="1" t="s">
        <v>10991</v>
      </c>
      <c r="G10993" s="1">
        <v>0.589724221662</v>
      </c>
    </row>
    <row r="10994" ht="15.75" customHeight="1">
      <c r="A10994" s="1" t="str">
        <f t="shared" si="935"/>
        <v>PKM</v>
      </c>
      <c r="B10994" s="1" t="s">
        <v>425</v>
      </c>
      <c r="C10994" s="1">
        <v>7.2521851E7</v>
      </c>
      <c r="D10994" s="1" t="s">
        <v>14</v>
      </c>
      <c r="E10994" s="1">
        <v>25.0</v>
      </c>
      <c r="F10994" s="1" t="s">
        <v>10992</v>
      </c>
      <c r="G10994" s="1">
        <v>-0.0797295236195</v>
      </c>
    </row>
    <row r="10995" ht="15.75" customHeight="1">
      <c r="A10995" s="1" t="str">
        <f t="shared" si="935"/>
        <v>PKM</v>
      </c>
      <c r="B10995" s="1" t="s">
        <v>425</v>
      </c>
      <c r="C10995" s="1">
        <v>7.2521875E7</v>
      </c>
      <c r="D10995" s="1" t="s">
        <v>14</v>
      </c>
      <c r="E10995" s="1">
        <v>25.0</v>
      </c>
      <c r="F10995" s="1" t="s">
        <v>10993</v>
      </c>
      <c r="G10995" s="1">
        <v>0.106809893212</v>
      </c>
    </row>
    <row r="10996" ht="15.75" customHeight="1">
      <c r="A10996" s="1" t="str">
        <f t="shared" si="935"/>
        <v>PKM</v>
      </c>
      <c r="B10996" s="1" t="s">
        <v>425</v>
      </c>
      <c r="C10996" s="1">
        <v>7.2522037E7</v>
      </c>
      <c r="D10996" s="1" t="s">
        <v>14</v>
      </c>
      <c r="E10996" s="1">
        <v>24.0</v>
      </c>
      <c r="F10996" s="1" t="s">
        <v>10994</v>
      </c>
      <c r="G10996" s="1">
        <v>0.141117538956</v>
      </c>
    </row>
    <row r="10997" ht="15.75" customHeight="1">
      <c r="A10997" s="1" t="str">
        <f t="shared" si="935"/>
        <v>PKM</v>
      </c>
      <c r="B10997" s="1" t="s">
        <v>425</v>
      </c>
      <c r="C10997" s="1">
        <v>7.252342E7</v>
      </c>
      <c r="D10997" s="1" t="s">
        <v>14</v>
      </c>
      <c r="E10997" s="1">
        <v>26.0</v>
      </c>
      <c r="F10997" s="1" t="s">
        <v>10995</v>
      </c>
      <c r="G10997" s="1">
        <v>0.162931452705</v>
      </c>
    </row>
    <row r="10998" ht="15.75" customHeight="1">
      <c r="A10998" s="1" t="str">
        <f t="shared" si="935"/>
        <v>PKM</v>
      </c>
      <c r="B10998" s="1" t="s">
        <v>425</v>
      </c>
      <c r="C10998" s="1">
        <v>7.2523433E7</v>
      </c>
      <c r="D10998" s="1" t="s">
        <v>14</v>
      </c>
      <c r="E10998" s="1">
        <v>28.0</v>
      </c>
      <c r="F10998" s="1" t="s">
        <v>10996</v>
      </c>
      <c r="G10998" s="1">
        <v>-0.0677951134924</v>
      </c>
    </row>
    <row r="10999" ht="15.75" customHeight="1">
      <c r="A10999" s="1" t="str">
        <f t="shared" si="935"/>
        <v>PKM</v>
      </c>
      <c r="B10999" s="1" t="s">
        <v>425</v>
      </c>
      <c r="C10999" s="1">
        <v>7.2523448E7</v>
      </c>
      <c r="D10999" s="1" t="s">
        <v>8</v>
      </c>
      <c r="E10999" s="1">
        <v>25.0</v>
      </c>
      <c r="F10999" s="1" t="s">
        <v>10997</v>
      </c>
      <c r="G10999" s="1">
        <v>0.767968791806</v>
      </c>
    </row>
    <row r="11000" ht="15.75" customHeight="1">
      <c r="A11000" s="1" t="str">
        <f t="shared" ref="A11000:A11009" si="936">"PLAA"</f>
        <v>PLAA</v>
      </c>
      <c r="B11000" s="1" t="s">
        <v>298</v>
      </c>
      <c r="C11000" s="1">
        <v>2.69472E7</v>
      </c>
      <c r="D11000" s="1" t="s">
        <v>14</v>
      </c>
      <c r="E11000" s="1">
        <v>23.0</v>
      </c>
      <c r="F11000" s="1" t="s">
        <v>10998</v>
      </c>
      <c r="G11000" s="1">
        <v>0.988018116946</v>
      </c>
    </row>
    <row r="11001" ht="15.75" customHeight="1">
      <c r="A11001" s="1" t="str">
        <f t="shared" si="936"/>
        <v>PLAA</v>
      </c>
      <c r="B11001" s="1" t="s">
        <v>298</v>
      </c>
      <c r="C11001" s="1">
        <v>2.6947469E7</v>
      </c>
      <c r="D11001" s="1" t="s">
        <v>14</v>
      </c>
      <c r="E11001" s="1">
        <v>24.0</v>
      </c>
      <c r="F11001" s="1" t="s">
        <v>10999</v>
      </c>
      <c r="G11001" s="1">
        <v>-0.0627785606634</v>
      </c>
    </row>
    <row r="11002" ht="15.75" customHeight="1">
      <c r="A11002" s="1" t="str">
        <f t="shared" si="936"/>
        <v>PLAA</v>
      </c>
      <c r="B11002" s="1" t="s">
        <v>298</v>
      </c>
      <c r="C11002" s="1">
        <v>2.6947187E7</v>
      </c>
      <c r="D11002" s="1" t="s">
        <v>14</v>
      </c>
      <c r="E11002" s="1">
        <v>24.0</v>
      </c>
      <c r="F11002" s="1" t="s">
        <v>11000</v>
      </c>
      <c r="G11002" s="1">
        <v>1.15145184931</v>
      </c>
    </row>
    <row r="11003" ht="15.75" customHeight="1">
      <c r="A11003" s="1" t="str">
        <f t="shared" si="936"/>
        <v>PLAA</v>
      </c>
      <c r="B11003" s="1" t="s">
        <v>298</v>
      </c>
      <c r="C11003" s="1">
        <v>2.6947218E7</v>
      </c>
      <c r="D11003" s="1" t="s">
        <v>14</v>
      </c>
      <c r="E11003" s="1">
        <v>24.0</v>
      </c>
      <c r="F11003" s="1" t="s">
        <v>11001</v>
      </c>
      <c r="G11003" s="1">
        <v>0.433413260772</v>
      </c>
    </row>
    <row r="11004" ht="15.75" customHeight="1">
      <c r="A11004" s="1" t="str">
        <f t="shared" si="936"/>
        <v>PLAA</v>
      </c>
      <c r="B11004" s="1" t="s">
        <v>298</v>
      </c>
      <c r="C11004" s="1">
        <v>2.6947192E7</v>
      </c>
      <c r="D11004" s="1" t="s">
        <v>14</v>
      </c>
      <c r="E11004" s="1">
        <v>23.0</v>
      </c>
      <c r="F11004" s="1" t="s">
        <v>11002</v>
      </c>
      <c r="G11004" s="1">
        <v>0.860530033744</v>
      </c>
    </row>
    <row r="11005" ht="15.75" customHeight="1">
      <c r="A11005" s="1" t="str">
        <f t="shared" si="936"/>
        <v>PLAA</v>
      </c>
      <c r="B11005" s="1" t="s">
        <v>298</v>
      </c>
      <c r="C11005" s="1">
        <v>2.6947384E7</v>
      </c>
      <c r="D11005" s="1" t="s">
        <v>8</v>
      </c>
      <c r="E11005" s="1">
        <v>23.0</v>
      </c>
      <c r="F11005" s="1" t="s">
        <v>11003</v>
      </c>
      <c r="G11005" s="1">
        <v>0.169767589816</v>
      </c>
    </row>
    <row r="11006" ht="15.75" customHeight="1">
      <c r="A11006" s="1" t="str">
        <f t="shared" si="936"/>
        <v>PLAA</v>
      </c>
      <c r="B11006" s="1" t="s">
        <v>298</v>
      </c>
      <c r="C11006" s="1">
        <v>2.6947274E7</v>
      </c>
      <c r="D11006" s="1" t="s">
        <v>8</v>
      </c>
      <c r="E11006" s="1">
        <v>23.0</v>
      </c>
      <c r="F11006" s="1" t="s">
        <v>6447</v>
      </c>
      <c r="G11006" s="1">
        <v>-0.029030406827</v>
      </c>
    </row>
    <row r="11007" ht="15.75" customHeight="1">
      <c r="A11007" s="1" t="str">
        <f t="shared" si="936"/>
        <v>PLAA</v>
      </c>
      <c r="B11007" s="1" t="s">
        <v>298</v>
      </c>
      <c r="C11007" s="1">
        <v>2.6947392E7</v>
      </c>
      <c r="D11007" s="1" t="s">
        <v>8</v>
      </c>
      <c r="E11007" s="1">
        <v>24.0</v>
      </c>
      <c r="F11007" s="1" t="s">
        <v>11004</v>
      </c>
      <c r="G11007" s="1">
        <v>-0.0241747214471</v>
      </c>
    </row>
    <row r="11008" ht="15.75" customHeight="1">
      <c r="A11008" s="1" t="str">
        <f t="shared" si="936"/>
        <v>PLAA</v>
      </c>
      <c r="B11008" s="1" t="s">
        <v>298</v>
      </c>
      <c r="C11008" s="1">
        <v>2.6947419E7</v>
      </c>
      <c r="D11008" s="1" t="s">
        <v>8</v>
      </c>
      <c r="E11008" s="1">
        <v>24.0</v>
      </c>
      <c r="F11008" s="1" t="s">
        <v>11005</v>
      </c>
      <c r="G11008" s="1">
        <v>0.0959605391315</v>
      </c>
    </row>
    <row r="11009" ht="15.75" customHeight="1">
      <c r="A11009" s="1" t="str">
        <f t="shared" si="936"/>
        <v>PLAA</v>
      </c>
      <c r="B11009" s="1" t="s">
        <v>298</v>
      </c>
      <c r="C11009" s="1">
        <v>2.6947425E7</v>
      </c>
      <c r="D11009" s="1" t="s">
        <v>8</v>
      </c>
      <c r="E11009" s="1">
        <v>24.0</v>
      </c>
      <c r="F11009" s="1" t="s">
        <v>11006</v>
      </c>
      <c r="G11009" s="1">
        <v>0.105665784358</v>
      </c>
    </row>
    <row r="11010" ht="15.75" customHeight="1">
      <c r="A11010" s="1" t="str">
        <f t="shared" ref="A11010:A11019" si="937">"PLAGL2"</f>
        <v>PLAGL2</v>
      </c>
      <c r="B11010" s="1" t="s">
        <v>145</v>
      </c>
      <c r="C11010" s="1">
        <v>3.0795571E7</v>
      </c>
      <c r="D11010" s="1" t="s">
        <v>14</v>
      </c>
      <c r="E11010" s="1">
        <v>24.0</v>
      </c>
      <c r="F11010" s="1" t="s">
        <v>11007</v>
      </c>
      <c r="G11010" s="1">
        <v>0.63870706462</v>
      </c>
    </row>
    <row r="11011" ht="15.75" customHeight="1">
      <c r="A11011" s="1" t="str">
        <f t="shared" si="937"/>
        <v>PLAGL2</v>
      </c>
      <c r="B11011" s="1" t="s">
        <v>145</v>
      </c>
      <c r="C11011" s="1">
        <v>3.0795547E7</v>
      </c>
      <c r="D11011" s="1" t="s">
        <v>14</v>
      </c>
      <c r="E11011" s="1">
        <v>23.0</v>
      </c>
      <c r="F11011" s="1" t="s">
        <v>11008</v>
      </c>
      <c r="G11011" s="1">
        <v>0.898161421852</v>
      </c>
    </row>
    <row r="11012" ht="15.75" customHeight="1">
      <c r="A11012" s="1" t="str">
        <f t="shared" si="937"/>
        <v>PLAGL2</v>
      </c>
      <c r="B11012" s="1" t="s">
        <v>145</v>
      </c>
      <c r="C11012" s="1">
        <v>3.0795526E7</v>
      </c>
      <c r="D11012" s="1" t="s">
        <v>14</v>
      </c>
      <c r="E11012" s="1">
        <v>24.0</v>
      </c>
      <c r="F11012" s="1" t="s">
        <v>11009</v>
      </c>
      <c r="G11012" s="1">
        <v>0.10332378217</v>
      </c>
    </row>
    <row r="11013" ht="15.75" customHeight="1">
      <c r="A11013" s="1" t="str">
        <f t="shared" si="937"/>
        <v>PLAGL2</v>
      </c>
      <c r="B11013" s="1" t="s">
        <v>145</v>
      </c>
      <c r="C11013" s="1">
        <v>3.0795403E7</v>
      </c>
      <c r="D11013" s="1" t="s">
        <v>8</v>
      </c>
      <c r="E11013" s="1">
        <v>24.0</v>
      </c>
      <c r="F11013" s="1" t="s">
        <v>11010</v>
      </c>
      <c r="G11013" s="1">
        <v>0.632808035856</v>
      </c>
    </row>
    <row r="11014" ht="15.75" customHeight="1">
      <c r="A11014" s="1" t="str">
        <f t="shared" si="937"/>
        <v>PLAGL2</v>
      </c>
      <c r="B11014" s="1" t="s">
        <v>145</v>
      </c>
      <c r="C11014" s="1">
        <v>3.0795432E7</v>
      </c>
      <c r="D11014" s="1" t="s">
        <v>8</v>
      </c>
      <c r="E11014" s="1">
        <v>24.0</v>
      </c>
      <c r="F11014" s="1" t="s">
        <v>11011</v>
      </c>
      <c r="G11014" s="1">
        <v>0.946109821881</v>
      </c>
    </row>
    <row r="11015" ht="15.75" customHeight="1">
      <c r="A11015" s="1" t="str">
        <f t="shared" si="937"/>
        <v>PLAGL2</v>
      </c>
      <c r="B11015" s="1" t="s">
        <v>145</v>
      </c>
      <c r="C11015" s="1">
        <v>3.0795335E7</v>
      </c>
      <c r="D11015" s="1" t="s">
        <v>14</v>
      </c>
      <c r="E11015" s="1">
        <v>24.0</v>
      </c>
      <c r="F11015" s="1" t="s">
        <v>11012</v>
      </c>
      <c r="G11015" s="1">
        <v>0.946829960528</v>
      </c>
    </row>
    <row r="11016" ht="15.75" customHeight="1">
      <c r="A11016" s="1" t="str">
        <f t="shared" si="937"/>
        <v>PLAGL2</v>
      </c>
      <c r="B11016" s="1" t="s">
        <v>145</v>
      </c>
      <c r="C11016" s="1">
        <v>3.0795435E7</v>
      </c>
      <c r="D11016" s="1" t="s">
        <v>14</v>
      </c>
      <c r="E11016" s="1">
        <v>24.0</v>
      </c>
      <c r="F11016" s="1" t="s">
        <v>11013</v>
      </c>
      <c r="G11016" s="1">
        <v>1.10706021759</v>
      </c>
    </row>
    <row r="11017" ht="15.75" customHeight="1">
      <c r="A11017" s="1" t="str">
        <f t="shared" si="937"/>
        <v>PLAGL2</v>
      </c>
      <c r="B11017" s="1" t="s">
        <v>145</v>
      </c>
      <c r="C11017" s="1">
        <v>3.0795562E7</v>
      </c>
      <c r="D11017" s="1" t="s">
        <v>14</v>
      </c>
      <c r="E11017" s="1">
        <v>24.0</v>
      </c>
      <c r="F11017" s="1" t="s">
        <v>11014</v>
      </c>
      <c r="G11017" s="1">
        <v>0.204428374338</v>
      </c>
    </row>
    <row r="11018" ht="15.75" customHeight="1">
      <c r="A11018" s="1" t="str">
        <f t="shared" si="937"/>
        <v>PLAGL2</v>
      </c>
      <c r="B11018" s="1" t="s">
        <v>145</v>
      </c>
      <c r="C11018" s="1">
        <v>3.0795467E7</v>
      </c>
      <c r="D11018" s="1" t="s">
        <v>14</v>
      </c>
      <c r="E11018" s="1">
        <v>24.0</v>
      </c>
      <c r="F11018" s="1" t="s">
        <v>11015</v>
      </c>
      <c r="G11018" s="1">
        <v>0.41103067549</v>
      </c>
    </row>
    <row r="11019" ht="15.75" customHeight="1">
      <c r="A11019" s="1" t="str">
        <f t="shared" si="937"/>
        <v>PLAGL2</v>
      </c>
      <c r="B11019" s="1" t="s">
        <v>145</v>
      </c>
      <c r="C11019" s="1">
        <v>3.0795637E7</v>
      </c>
      <c r="D11019" s="1" t="s">
        <v>14</v>
      </c>
      <c r="E11019" s="1">
        <v>24.0</v>
      </c>
      <c r="F11019" s="1" t="s">
        <v>11016</v>
      </c>
      <c r="G11019" s="1">
        <v>0.190204532085</v>
      </c>
    </row>
    <row r="11020" ht="15.75" customHeight="1">
      <c r="A11020" s="1" t="str">
        <f t="shared" ref="A11020:A11029" si="938">"PLEKHH3"</f>
        <v>PLEKHH3</v>
      </c>
      <c r="B11020" s="1" t="s">
        <v>39</v>
      </c>
      <c r="C11020" s="1">
        <v>4.0828867E7</v>
      </c>
      <c r="D11020" s="1" t="s">
        <v>14</v>
      </c>
      <c r="E11020" s="1">
        <v>24.0</v>
      </c>
      <c r="F11020" s="1" t="s">
        <v>11017</v>
      </c>
      <c r="G11020" s="1">
        <v>0.660081015903</v>
      </c>
    </row>
    <row r="11021" ht="15.75" customHeight="1">
      <c r="A11021" s="1" t="str">
        <f t="shared" si="938"/>
        <v>PLEKHH3</v>
      </c>
      <c r="B11021" s="1" t="s">
        <v>39</v>
      </c>
      <c r="C11021" s="1">
        <v>4.0828915E7</v>
      </c>
      <c r="D11021" s="1" t="s">
        <v>14</v>
      </c>
      <c r="E11021" s="1">
        <v>23.0</v>
      </c>
      <c r="F11021" s="1" t="s">
        <v>11018</v>
      </c>
      <c r="G11021" s="1">
        <v>0.493587215866</v>
      </c>
    </row>
    <row r="11022" ht="15.75" customHeight="1">
      <c r="A11022" s="1" t="str">
        <f t="shared" si="938"/>
        <v>PLEKHH3</v>
      </c>
      <c r="B11022" s="1" t="s">
        <v>39</v>
      </c>
      <c r="C11022" s="1">
        <v>4.0828767E7</v>
      </c>
      <c r="D11022" s="1" t="s">
        <v>14</v>
      </c>
      <c r="E11022" s="1">
        <v>23.0</v>
      </c>
      <c r="F11022" s="1" t="s">
        <v>11019</v>
      </c>
      <c r="G11022" s="1">
        <v>0.245148067719</v>
      </c>
    </row>
    <row r="11023" ht="15.75" customHeight="1">
      <c r="A11023" s="1" t="str">
        <f t="shared" si="938"/>
        <v>PLEKHH3</v>
      </c>
      <c r="B11023" s="1" t="s">
        <v>39</v>
      </c>
      <c r="C11023" s="1">
        <v>4.082895E7</v>
      </c>
      <c r="D11023" s="1" t="s">
        <v>14</v>
      </c>
      <c r="E11023" s="1">
        <v>23.0</v>
      </c>
      <c r="F11023" s="1" t="s">
        <v>11020</v>
      </c>
      <c r="G11023" s="1">
        <v>0.537967975761</v>
      </c>
    </row>
    <row r="11024" ht="15.75" customHeight="1">
      <c r="A11024" s="1" t="str">
        <f t="shared" si="938"/>
        <v>PLEKHH3</v>
      </c>
      <c r="B11024" s="1" t="s">
        <v>39</v>
      </c>
      <c r="C11024" s="1">
        <v>4.0828947E7</v>
      </c>
      <c r="D11024" s="1" t="s">
        <v>8</v>
      </c>
      <c r="E11024" s="1">
        <v>21.0</v>
      </c>
      <c r="F11024" s="1" t="s">
        <v>11021</v>
      </c>
      <c r="G11024" s="1">
        <v>0.705484711924</v>
      </c>
    </row>
    <row r="11025" ht="15.75" customHeight="1">
      <c r="A11025" s="1" t="str">
        <f t="shared" si="938"/>
        <v>PLEKHH3</v>
      </c>
      <c r="B11025" s="1" t="s">
        <v>39</v>
      </c>
      <c r="C11025" s="1">
        <v>4.0828878E7</v>
      </c>
      <c r="D11025" s="1" t="s">
        <v>8</v>
      </c>
      <c r="E11025" s="1">
        <v>24.0</v>
      </c>
      <c r="F11025" s="1" t="s">
        <v>11022</v>
      </c>
      <c r="G11025" s="1">
        <v>0.365427127565</v>
      </c>
    </row>
    <row r="11026" ht="15.75" customHeight="1">
      <c r="A11026" s="1" t="str">
        <f t="shared" si="938"/>
        <v>PLEKHH3</v>
      </c>
      <c r="B11026" s="1" t="s">
        <v>39</v>
      </c>
      <c r="C11026" s="1">
        <v>4.0828851E7</v>
      </c>
      <c r="D11026" s="1" t="s">
        <v>14</v>
      </c>
      <c r="E11026" s="1">
        <v>24.0</v>
      </c>
      <c r="F11026" s="1" t="s">
        <v>11023</v>
      </c>
      <c r="G11026" s="1">
        <v>0.558874767036</v>
      </c>
    </row>
    <row r="11027" ht="15.75" customHeight="1">
      <c r="A11027" s="1" t="str">
        <f t="shared" si="938"/>
        <v>PLEKHH3</v>
      </c>
      <c r="B11027" s="1" t="s">
        <v>39</v>
      </c>
      <c r="C11027" s="1">
        <v>4.0828799E7</v>
      </c>
      <c r="D11027" s="1" t="s">
        <v>14</v>
      </c>
      <c r="E11027" s="1">
        <v>24.0</v>
      </c>
      <c r="F11027" s="1" t="s">
        <v>11024</v>
      </c>
      <c r="G11027" s="1">
        <v>-0.272947975861</v>
      </c>
    </row>
    <row r="11028" ht="15.75" customHeight="1">
      <c r="A11028" s="1" t="str">
        <f t="shared" si="938"/>
        <v>PLEKHH3</v>
      </c>
      <c r="B11028" s="1" t="s">
        <v>39</v>
      </c>
      <c r="C11028" s="1">
        <v>4.0828936E7</v>
      </c>
      <c r="D11028" s="1" t="s">
        <v>14</v>
      </c>
      <c r="E11028" s="1">
        <v>23.0</v>
      </c>
      <c r="F11028" s="1" t="s">
        <v>11025</v>
      </c>
      <c r="G11028" s="1">
        <v>1.57966529759</v>
      </c>
    </row>
    <row r="11029" ht="15.75" customHeight="1">
      <c r="A11029" s="1" t="str">
        <f t="shared" si="938"/>
        <v>PLEKHH3</v>
      </c>
      <c r="B11029" s="1" t="s">
        <v>39</v>
      </c>
      <c r="C11029" s="1">
        <v>4.0828962E7</v>
      </c>
      <c r="D11029" s="1" t="s">
        <v>14</v>
      </c>
      <c r="E11029" s="1">
        <v>24.0</v>
      </c>
      <c r="F11029" s="1" t="s">
        <v>11026</v>
      </c>
      <c r="G11029" s="1">
        <v>0.714849990489</v>
      </c>
    </row>
    <row r="11030" ht="15.75" customHeight="1">
      <c r="A11030" s="1" t="str">
        <f t="shared" ref="A11030:A11039" si="939">"PLK4"</f>
        <v>PLK4</v>
      </c>
      <c r="B11030" s="1" t="s">
        <v>87</v>
      </c>
      <c r="C11030" s="1">
        <v>1.28802148E8</v>
      </c>
      <c r="D11030" s="1" t="s">
        <v>14</v>
      </c>
      <c r="E11030" s="1">
        <v>24.0</v>
      </c>
      <c r="F11030" s="1" t="s">
        <v>11027</v>
      </c>
      <c r="G11030" s="1">
        <v>1.09147358512</v>
      </c>
    </row>
    <row r="11031" ht="15.75" customHeight="1">
      <c r="A11031" s="1" t="str">
        <f t="shared" si="939"/>
        <v>PLK4</v>
      </c>
      <c r="B11031" s="1" t="s">
        <v>87</v>
      </c>
      <c r="C11031" s="1">
        <v>1.28802238E8</v>
      </c>
      <c r="D11031" s="1" t="s">
        <v>14</v>
      </c>
      <c r="E11031" s="1">
        <v>22.0</v>
      </c>
      <c r="F11031" s="1" t="s">
        <v>11028</v>
      </c>
      <c r="G11031" s="1">
        <v>-0.00497254107943</v>
      </c>
    </row>
    <row r="11032" ht="15.75" customHeight="1">
      <c r="A11032" s="1" t="str">
        <f t="shared" si="939"/>
        <v>PLK4</v>
      </c>
      <c r="B11032" s="1" t="s">
        <v>87</v>
      </c>
      <c r="C11032" s="1">
        <v>1.28802167E8</v>
      </c>
      <c r="D11032" s="1" t="s">
        <v>14</v>
      </c>
      <c r="E11032" s="1">
        <v>23.0</v>
      </c>
      <c r="F11032" s="1" t="s">
        <v>11029</v>
      </c>
      <c r="G11032" s="1">
        <v>-0.0261485545369</v>
      </c>
    </row>
    <row r="11033" ht="15.75" customHeight="1">
      <c r="A11033" s="1" t="str">
        <f t="shared" si="939"/>
        <v>PLK4</v>
      </c>
      <c r="B11033" s="1" t="s">
        <v>87</v>
      </c>
      <c r="C11033" s="1">
        <v>1.28802025E8</v>
      </c>
      <c r="D11033" s="1" t="s">
        <v>14</v>
      </c>
      <c r="E11033" s="1">
        <v>23.0</v>
      </c>
      <c r="F11033" s="1" t="s">
        <v>11030</v>
      </c>
      <c r="G11033" s="1">
        <v>0.0290598153854</v>
      </c>
    </row>
    <row r="11034" ht="15.75" customHeight="1">
      <c r="A11034" s="1" t="str">
        <f t="shared" si="939"/>
        <v>PLK4</v>
      </c>
      <c r="B11034" s="1" t="s">
        <v>87</v>
      </c>
      <c r="C11034" s="1">
        <v>1.28802011E8</v>
      </c>
      <c r="D11034" s="1" t="s">
        <v>14</v>
      </c>
      <c r="E11034" s="1">
        <v>24.0</v>
      </c>
      <c r="F11034" s="1" t="s">
        <v>11031</v>
      </c>
      <c r="G11034" s="1">
        <v>0.0569647113542</v>
      </c>
    </row>
    <row r="11035" ht="15.75" customHeight="1">
      <c r="A11035" s="1" t="str">
        <f t="shared" si="939"/>
        <v>PLK4</v>
      </c>
      <c r="B11035" s="1" t="s">
        <v>87</v>
      </c>
      <c r="C11035" s="1">
        <v>1.2880228E8</v>
      </c>
      <c r="D11035" s="1" t="s">
        <v>8</v>
      </c>
      <c r="E11035" s="1">
        <v>24.0</v>
      </c>
      <c r="F11035" s="1" t="s">
        <v>11032</v>
      </c>
      <c r="G11035" s="1">
        <v>0.243728210472</v>
      </c>
    </row>
    <row r="11036" ht="15.75" customHeight="1">
      <c r="A11036" s="1" t="str">
        <f t="shared" si="939"/>
        <v>PLK4</v>
      </c>
      <c r="B11036" s="1" t="s">
        <v>87</v>
      </c>
      <c r="C11036" s="1">
        <v>1.28802163E8</v>
      </c>
      <c r="D11036" s="1" t="s">
        <v>8</v>
      </c>
      <c r="E11036" s="1">
        <v>23.0</v>
      </c>
      <c r="F11036" s="1" t="s">
        <v>11033</v>
      </c>
      <c r="G11036" s="1">
        <v>0.88178714332</v>
      </c>
    </row>
    <row r="11037" ht="15.75" customHeight="1">
      <c r="A11037" s="1" t="str">
        <f t="shared" si="939"/>
        <v>PLK4</v>
      </c>
      <c r="B11037" s="1" t="s">
        <v>87</v>
      </c>
      <c r="C11037" s="1">
        <v>1.28802032E8</v>
      </c>
      <c r="D11037" s="1" t="s">
        <v>8</v>
      </c>
      <c r="E11037" s="1">
        <v>24.0</v>
      </c>
      <c r="F11037" s="1" t="s">
        <v>11034</v>
      </c>
      <c r="G11037" s="1">
        <v>0.138154060459</v>
      </c>
    </row>
    <row r="11038" ht="15.75" customHeight="1">
      <c r="A11038" s="1" t="str">
        <f t="shared" si="939"/>
        <v>PLK4</v>
      </c>
      <c r="B11038" s="1" t="s">
        <v>87</v>
      </c>
      <c r="C11038" s="1">
        <v>1.28802017E8</v>
      </c>
      <c r="D11038" s="1" t="s">
        <v>8</v>
      </c>
      <c r="E11038" s="1">
        <v>22.0</v>
      </c>
      <c r="F11038" s="1" t="s">
        <v>11035</v>
      </c>
      <c r="G11038" s="1">
        <v>0.752233536533</v>
      </c>
    </row>
    <row r="11039" ht="15.75" customHeight="1">
      <c r="A11039" s="1" t="str">
        <f t="shared" si="939"/>
        <v>PLK4</v>
      </c>
      <c r="B11039" s="1" t="s">
        <v>87</v>
      </c>
      <c r="C11039" s="1">
        <v>1.28802273E8</v>
      </c>
      <c r="D11039" s="1" t="s">
        <v>14</v>
      </c>
      <c r="E11039" s="1">
        <v>23.0</v>
      </c>
      <c r="F11039" s="1" t="s">
        <v>11036</v>
      </c>
      <c r="G11039" s="1">
        <v>1.02673927155</v>
      </c>
    </row>
    <row r="11040" ht="15.75" customHeight="1">
      <c r="A11040" s="1" t="str">
        <f t="shared" ref="A11040:A11056" si="940">"PLRG1"</f>
        <v>PLRG1</v>
      </c>
      <c r="B11040" s="1" t="s">
        <v>87</v>
      </c>
      <c r="C11040" s="1">
        <v>1.55469855E8</v>
      </c>
      <c r="D11040" s="1" t="s">
        <v>8</v>
      </c>
      <c r="E11040" s="1">
        <v>24.0</v>
      </c>
      <c r="F11040" s="1" t="s">
        <v>11037</v>
      </c>
      <c r="G11040" s="1">
        <v>0.0510373277197</v>
      </c>
    </row>
    <row r="11041" ht="15.75" customHeight="1">
      <c r="A11041" s="1" t="str">
        <f t="shared" si="940"/>
        <v>PLRG1</v>
      </c>
      <c r="B11041" s="1" t="s">
        <v>87</v>
      </c>
      <c r="C11041" s="1">
        <v>1.55469906E8</v>
      </c>
      <c r="D11041" s="1" t="s">
        <v>8</v>
      </c>
      <c r="E11041" s="1">
        <v>21.0</v>
      </c>
      <c r="F11041" s="1" t="s">
        <v>11038</v>
      </c>
      <c r="G11041" s="1">
        <v>0.461052224944</v>
      </c>
    </row>
    <row r="11042" ht="15.75" customHeight="1">
      <c r="A11042" s="1" t="str">
        <f t="shared" si="940"/>
        <v>PLRG1</v>
      </c>
      <c r="B11042" s="1" t="s">
        <v>87</v>
      </c>
      <c r="C11042" s="1">
        <v>1.55469975E8</v>
      </c>
      <c r="D11042" s="1" t="s">
        <v>8</v>
      </c>
      <c r="E11042" s="1">
        <v>25.0</v>
      </c>
      <c r="F11042" s="1" t="s">
        <v>11039</v>
      </c>
      <c r="G11042" s="1">
        <v>0.0107422957453</v>
      </c>
    </row>
    <row r="11043" ht="15.75" customHeight="1">
      <c r="A11043" s="1" t="str">
        <f t="shared" si="940"/>
        <v>PLRG1</v>
      </c>
      <c r="B11043" s="1" t="s">
        <v>87</v>
      </c>
      <c r="C11043" s="1">
        <v>1.55470007E8</v>
      </c>
      <c r="D11043" s="1" t="s">
        <v>8</v>
      </c>
      <c r="E11043" s="1">
        <v>23.0</v>
      </c>
      <c r="F11043" s="1" t="s">
        <v>11040</v>
      </c>
      <c r="G11043" s="1">
        <v>-0.0873031988061</v>
      </c>
    </row>
    <row r="11044" ht="15.75" customHeight="1">
      <c r="A11044" s="1" t="str">
        <f t="shared" si="940"/>
        <v>PLRG1</v>
      </c>
      <c r="B11044" s="1" t="s">
        <v>87</v>
      </c>
      <c r="C11044" s="1">
        <v>1.55470048E8</v>
      </c>
      <c r="D11044" s="1" t="s">
        <v>8</v>
      </c>
      <c r="E11044" s="1">
        <v>21.0</v>
      </c>
      <c r="F11044" s="1" t="s">
        <v>11041</v>
      </c>
      <c r="G11044" s="1">
        <v>0.127894941977</v>
      </c>
    </row>
    <row r="11045" ht="15.75" customHeight="1">
      <c r="A11045" s="1" t="str">
        <f t="shared" si="940"/>
        <v>PLRG1</v>
      </c>
      <c r="B11045" s="1" t="s">
        <v>87</v>
      </c>
      <c r="C11045" s="1">
        <v>1.55471554E8</v>
      </c>
      <c r="D11045" s="1" t="s">
        <v>14</v>
      </c>
      <c r="E11045" s="1">
        <v>23.0</v>
      </c>
      <c r="F11045" s="1" t="s">
        <v>11042</v>
      </c>
      <c r="G11045" s="1">
        <v>0.985219592017</v>
      </c>
    </row>
    <row r="11046" ht="15.75" customHeight="1">
      <c r="A11046" s="1" t="str">
        <f t="shared" si="940"/>
        <v>PLRG1</v>
      </c>
      <c r="B11046" s="1" t="s">
        <v>87</v>
      </c>
      <c r="C11046" s="1">
        <v>1.55470083E8</v>
      </c>
      <c r="D11046" s="1" t="s">
        <v>8</v>
      </c>
      <c r="E11046" s="1">
        <v>27.0</v>
      </c>
      <c r="F11046" s="1" t="s">
        <v>11043</v>
      </c>
      <c r="G11046" s="1">
        <v>-0.053083135012</v>
      </c>
    </row>
    <row r="11047" ht="15.75" customHeight="1">
      <c r="A11047" s="1" t="str">
        <f t="shared" si="940"/>
        <v>PLRG1</v>
      </c>
      <c r="B11047" s="1" t="s">
        <v>87</v>
      </c>
      <c r="C11047" s="1">
        <v>1.55471292E8</v>
      </c>
      <c r="D11047" s="1" t="s">
        <v>8</v>
      </c>
      <c r="E11047" s="1">
        <v>23.0</v>
      </c>
      <c r="F11047" s="1" t="s">
        <v>11044</v>
      </c>
      <c r="G11047" s="1">
        <v>0.0590739314515</v>
      </c>
    </row>
    <row r="11048" ht="15.75" customHeight="1">
      <c r="A11048" s="1" t="str">
        <f t="shared" si="940"/>
        <v>PLRG1</v>
      </c>
      <c r="B11048" s="1" t="s">
        <v>87</v>
      </c>
      <c r="C11048" s="1">
        <v>1.5547014E8</v>
      </c>
      <c r="D11048" s="1" t="s">
        <v>8</v>
      </c>
      <c r="E11048" s="1">
        <v>27.0</v>
      </c>
      <c r="F11048" s="1" t="s">
        <v>11045</v>
      </c>
      <c r="G11048" s="1">
        <v>0.0154891282722</v>
      </c>
    </row>
    <row r="11049" ht="15.75" customHeight="1">
      <c r="A11049" s="1" t="str">
        <f t="shared" si="940"/>
        <v>PLRG1</v>
      </c>
      <c r="B11049" s="1" t="s">
        <v>87</v>
      </c>
      <c r="C11049" s="1">
        <v>1.55471631E8</v>
      </c>
      <c r="D11049" s="1" t="s">
        <v>14</v>
      </c>
      <c r="E11049" s="1">
        <v>24.0</v>
      </c>
      <c r="F11049" s="1" t="s">
        <v>11046</v>
      </c>
      <c r="G11049" s="1">
        <v>0.135581145674</v>
      </c>
    </row>
    <row r="11050" ht="15.75" customHeight="1">
      <c r="A11050" s="1" t="str">
        <f t="shared" si="940"/>
        <v>PLRG1</v>
      </c>
      <c r="B11050" s="1" t="s">
        <v>87</v>
      </c>
      <c r="C11050" s="1">
        <v>1.55471609E8</v>
      </c>
      <c r="D11050" s="1" t="s">
        <v>14</v>
      </c>
      <c r="E11050" s="1">
        <v>23.0</v>
      </c>
      <c r="F11050" s="1" t="s">
        <v>11047</v>
      </c>
      <c r="G11050" s="1">
        <v>0.706657426658</v>
      </c>
    </row>
    <row r="11051" ht="15.75" customHeight="1">
      <c r="A11051" s="1" t="str">
        <f t="shared" si="940"/>
        <v>PLRG1</v>
      </c>
      <c r="B11051" s="1" t="s">
        <v>87</v>
      </c>
      <c r="C11051" s="1">
        <v>1.55470113E8</v>
      </c>
      <c r="D11051" s="1" t="s">
        <v>8</v>
      </c>
      <c r="E11051" s="1">
        <v>28.0</v>
      </c>
      <c r="F11051" s="1" t="s">
        <v>11048</v>
      </c>
      <c r="G11051" s="1">
        <v>0.217821876131</v>
      </c>
    </row>
    <row r="11052" ht="15.75" customHeight="1">
      <c r="A11052" s="1" t="str">
        <f t="shared" si="940"/>
        <v>PLRG1</v>
      </c>
      <c r="B11052" s="1" t="s">
        <v>87</v>
      </c>
      <c r="C11052" s="1">
        <v>1.55471618E8</v>
      </c>
      <c r="D11052" s="1" t="s">
        <v>14</v>
      </c>
      <c r="E11052" s="1">
        <v>24.0</v>
      </c>
      <c r="F11052" s="1" t="s">
        <v>11049</v>
      </c>
      <c r="G11052" s="1">
        <v>0.342634224623</v>
      </c>
    </row>
    <row r="11053" ht="15.75" customHeight="1">
      <c r="A11053" s="1" t="str">
        <f t="shared" si="940"/>
        <v>PLRG1</v>
      </c>
      <c r="B11053" s="1" t="s">
        <v>87</v>
      </c>
      <c r="C11053" s="1">
        <v>1.5547006E8</v>
      </c>
      <c r="D11053" s="1" t="s">
        <v>14</v>
      </c>
      <c r="E11053" s="1">
        <v>27.0</v>
      </c>
      <c r="F11053" s="1" t="s">
        <v>11050</v>
      </c>
      <c r="G11053" s="1">
        <v>0.0177304858077</v>
      </c>
    </row>
    <row r="11054" ht="15.75" customHeight="1">
      <c r="A11054" s="1" t="str">
        <f t="shared" si="940"/>
        <v>PLRG1</v>
      </c>
      <c r="B11054" s="1" t="s">
        <v>87</v>
      </c>
      <c r="C11054" s="1">
        <v>1.55471434E8</v>
      </c>
      <c r="D11054" s="1" t="s">
        <v>8</v>
      </c>
      <c r="E11054" s="1">
        <v>24.0</v>
      </c>
      <c r="F11054" s="1" t="s">
        <v>11051</v>
      </c>
      <c r="G11054" s="1">
        <v>1.30812298133</v>
      </c>
    </row>
    <row r="11055" ht="15.75" customHeight="1">
      <c r="A11055" s="1" t="str">
        <f t="shared" si="940"/>
        <v>PLRG1</v>
      </c>
      <c r="B11055" s="1" t="s">
        <v>87</v>
      </c>
      <c r="C11055" s="1">
        <v>1.55471383E8</v>
      </c>
      <c r="D11055" s="1" t="s">
        <v>8</v>
      </c>
      <c r="E11055" s="1">
        <v>24.0</v>
      </c>
      <c r="F11055" s="1" t="s">
        <v>11052</v>
      </c>
      <c r="G11055" s="1">
        <v>0.00728705442366</v>
      </c>
    </row>
    <row r="11056" ht="15.75" customHeight="1">
      <c r="A11056" s="1" t="str">
        <f t="shared" si="940"/>
        <v>PLRG1</v>
      </c>
      <c r="B11056" s="1" t="s">
        <v>87</v>
      </c>
      <c r="C11056" s="1">
        <v>1.55471326E8</v>
      </c>
      <c r="D11056" s="1" t="s">
        <v>14</v>
      </c>
      <c r="E11056" s="1">
        <v>24.0</v>
      </c>
      <c r="F11056" s="1" t="s">
        <v>11053</v>
      </c>
      <c r="G11056" s="1">
        <v>0.00245976122537</v>
      </c>
    </row>
    <row r="11057" ht="15.75" customHeight="1">
      <c r="A11057" s="1" t="str">
        <f t="shared" ref="A11057:A11066" si="941">"PMF1"</f>
        <v>PMF1</v>
      </c>
      <c r="B11057" s="1" t="s">
        <v>108</v>
      </c>
      <c r="C11057" s="1">
        <v>1.56183032E8</v>
      </c>
      <c r="D11057" s="1" t="s">
        <v>14</v>
      </c>
      <c r="E11057" s="1">
        <v>22.0</v>
      </c>
      <c r="F11057" s="1" t="s">
        <v>11054</v>
      </c>
      <c r="G11057" s="1">
        <v>0.70587050046</v>
      </c>
    </row>
    <row r="11058" ht="15.75" customHeight="1">
      <c r="A11058" s="1" t="str">
        <f t="shared" si="941"/>
        <v>PMF1</v>
      </c>
      <c r="B11058" s="1" t="s">
        <v>108</v>
      </c>
      <c r="C11058" s="1">
        <v>1.56182982E8</v>
      </c>
      <c r="D11058" s="1" t="s">
        <v>8</v>
      </c>
      <c r="E11058" s="1">
        <v>23.0</v>
      </c>
      <c r="F11058" s="1" t="s">
        <v>11055</v>
      </c>
      <c r="G11058" s="1">
        <v>1.41181264805</v>
      </c>
    </row>
    <row r="11059" ht="15.75" customHeight="1">
      <c r="A11059" s="1" t="str">
        <f t="shared" si="941"/>
        <v>PMF1</v>
      </c>
      <c r="B11059" s="1" t="s">
        <v>108</v>
      </c>
      <c r="C11059" s="1">
        <v>1.5618279E8</v>
      </c>
      <c r="D11059" s="1" t="s">
        <v>14</v>
      </c>
      <c r="E11059" s="1">
        <v>23.0</v>
      </c>
      <c r="F11059" s="1" t="s">
        <v>11056</v>
      </c>
      <c r="G11059" s="1">
        <v>0.168963485142</v>
      </c>
    </row>
    <row r="11060" ht="15.75" customHeight="1">
      <c r="A11060" s="1" t="str">
        <f t="shared" si="941"/>
        <v>PMF1</v>
      </c>
      <c r="B11060" s="1" t="s">
        <v>108</v>
      </c>
      <c r="C11060" s="1">
        <v>1.56182929E8</v>
      </c>
      <c r="D11060" s="1" t="s">
        <v>14</v>
      </c>
      <c r="E11060" s="1">
        <v>24.0</v>
      </c>
      <c r="F11060" s="1" t="s">
        <v>11057</v>
      </c>
      <c r="G11060" s="1">
        <v>0.513376477271</v>
      </c>
    </row>
    <row r="11061" ht="15.75" customHeight="1">
      <c r="A11061" s="1" t="str">
        <f t="shared" si="941"/>
        <v>PMF1</v>
      </c>
      <c r="B11061" s="1" t="s">
        <v>108</v>
      </c>
      <c r="C11061" s="1">
        <v>1.56182975E8</v>
      </c>
      <c r="D11061" s="1" t="s">
        <v>14</v>
      </c>
      <c r="E11061" s="1">
        <v>24.0</v>
      </c>
      <c r="F11061" s="1" t="s">
        <v>11058</v>
      </c>
      <c r="G11061" s="1">
        <v>0.882316851487</v>
      </c>
    </row>
    <row r="11062" ht="15.75" customHeight="1">
      <c r="A11062" s="1" t="str">
        <f t="shared" si="941"/>
        <v>PMF1</v>
      </c>
      <c r="B11062" s="1" t="s">
        <v>108</v>
      </c>
      <c r="C11062" s="1">
        <v>1.5618299E8</v>
      </c>
      <c r="D11062" s="1" t="s">
        <v>14</v>
      </c>
      <c r="E11062" s="1">
        <v>24.0</v>
      </c>
      <c r="F11062" s="1" t="s">
        <v>11059</v>
      </c>
      <c r="G11062" s="1">
        <v>0.271735092508</v>
      </c>
    </row>
    <row r="11063" ht="15.75" customHeight="1">
      <c r="A11063" s="1" t="str">
        <f t="shared" si="941"/>
        <v>PMF1</v>
      </c>
      <c r="B11063" s="1" t="s">
        <v>108</v>
      </c>
      <c r="C11063" s="1">
        <v>1.56183054E8</v>
      </c>
      <c r="D11063" s="1" t="s">
        <v>14</v>
      </c>
      <c r="E11063" s="1">
        <v>23.0</v>
      </c>
      <c r="F11063" s="1" t="s">
        <v>11060</v>
      </c>
      <c r="G11063" s="1">
        <v>0.202276741305</v>
      </c>
    </row>
    <row r="11064" ht="15.75" customHeight="1">
      <c r="A11064" s="1" t="str">
        <f t="shared" si="941"/>
        <v>PMF1</v>
      </c>
      <c r="B11064" s="1" t="s">
        <v>108</v>
      </c>
      <c r="C11064" s="1">
        <v>1.5618296E8</v>
      </c>
      <c r="D11064" s="1" t="s">
        <v>8</v>
      </c>
      <c r="E11064" s="1">
        <v>23.0</v>
      </c>
      <c r="F11064" s="1" t="s">
        <v>11061</v>
      </c>
      <c r="G11064" s="1">
        <v>0.226060940429</v>
      </c>
    </row>
    <row r="11065" ht="15.75" customHeight="1">
      <c r="A11065" s="1" t="str">
        <f t="shared" si="941"/>
        <v>PMF1</v>
      </c>
      <c r="B11065" s="1" t="s">
        <v>108</v>
      </c>
      <c r="C11065" s="1">
        <v>1.56183074E8</v>
      </c>
      <c r="D11065" s="1" t="s">
        <v>14</v>
      </c>
      <c r="E11065" s="1">
        <v>24.0</v>
      </c>
      <c r="F11065" s="1" t="s">
        <v>11062</v>
      </c>
      <c r="G11065" s="1">
        <v>0.024375813774</v>
      </c>
    </row>
    <row r="11066" ht="15.75" customHeight="1">
      <c r="A11066" s="1" t="str">
        <f t="shared" si="941"/>
        <v>PMF1</v>
      </c>
      <c r="B11066" s="1" t="s">
        <v>108</v>
      </c>
      <c r="C11066" s="1">
        <v>1.56183062E8</v>
      </c>
      <c r="D11066" s="1" t="s">
        <v>14</v>
      </c>
      <c r="E11066" s="1">
        <v>24.0</v>
      </c>
      <c r="F11066" s="1" t="s">
        <v>11063</v>
      </c>
      <c r="G11066" s="1">
        <v>0.403252484294</v>
      </c>
    </row>
    <row r="11067" ht="15.75" customHeight="1">
      <c r="A11067" s="1" t="str">
        <f t="shared" ref="A11067:A11076" si="942">"PMF1-BGLAP"</f>
        <v>PMF1-BGLAP</v>
      </c>
      <c r="B11067" s="1" t="s">
        <v>108</v>
      </c>
      <c r="C11067" s="1">
        <v>1.56182834E8</v>
      </c>
      <c r="D11067" s="1" t="s">
        <v>14</v>
      </c>
      <c r="E11067" s="1">
        <v>23.0</v>
      </c>
      <c r="F11067" s="1" t="s">
        <v>11064</v>
      </c>
      <c r="G11067" s="1">
        <v>1.47336049667</v>
      </c>
    </row>
    <row r="11068" ht="15.75" customHeight="1">
      <c r="A11068" s="1" t="str">
        <f t="shared" si="942"/>
        <v>PMF1-BGLAP</v>
      </c>
      <c r="B11068" s="1" t="s">
        <v>108</v>
      </c>
      <c r="C11068" s="1">
        <v>1.5618284E8</v>
      </c>
      <c r="D11068" s="1" t="s">
        <v>14</v>
      </c>
      <c r="E11068" s="1">
        <v>22.0</v>
      </c>
      <c r="F11068" s="1" t="s">
        <v>11065</v>
      </c>
      <c r="G11068" s="1">
        <v>0.951154166667</v>
      </c>
    </row>
    <row r="11069" ht="15.75" customHeight="1">
      <c r="A11069" s="1" t="str">
        <f t="shared" si="942"/>
        <v>PMF1-BGLAP</v>
      </c>
      <c r="B11069" s="1" t="s">
        <v>108</v>
      </c>
      <c r="C11069" s="1">
        <v>1.56182891E8</v>
      </c>
      <c r="D11069" s="1" t="s">
        <v>14</v>
      </c>
      <c r="E11069" s="1">
        <v>24.0</v>
      </c>
      <c r="F11069" s="1" t="s">
        <v>11066</v>
      </c>
      <c r="G11069" s="1">
        <v>0.0525918889508</v>
      </c>
    </row>
    <row r="11070" ht="15.75" customHeight="1">
      <c r="A11070" s="1" t="str">
        <f t="shared" si="942"/>
        <v>PMF1-BGLAP</v>
      </c>
      <c r="B11070" s="1" t="s">
        <v>108</v>
      </c>
      <c r="C11070" s="1">
        <v>1.56182929E8</v>
      </c>
      <c r="D11070" s="1" t="s">
        <v>14</v>
      </c>
      <c r="E11070" s="1">
        <v>23.0</v>
      </c>
      <c r="F11070" s="1" t="s">
        <v>11067</v>
      </c>
      <c r="G11070" s="1">
        <v>0.348439298716</v>
      </c>
    </row>
    <row r="11071" ht="15.75" customHeight="1">
      <c r="A11071" s="1" t="str">
        <f t="shared" si="942"/>
        <v>PMF1-BGLAP</v>
      </c>
      <c r="B11071" s="1" t="s">
        <v>108</v>
      </c>
      <c r="C11071" s="1">
        <v>1.56182975E8</v>
      </c>
      <c r="D11071" s="1" t="s">
        <v>14</v>
      </c>
      <c r="E11071" s="1">
        <v>24.0</v>
      </c>
      <c r="F11071" s="1" t="s">
        <v>11058</v>
      </c>
      <c r="G11071" s="1">
        <v>0.406455022297</v>
      </c>
    </row>
    <row r="11072" ht="15.75" customHeight="1">
      <c r="A11072" s="1" t="str">
        <f t="shared" si="942"/>
        <v>PMF1-BGLAP</v>
      </c>
      <c r="B11072" s="1" t="s">
        <v>108</v>
      </c>
      <c r="C11072" s="1">
        <v>1.56182982E8</v>
      </c>
      <c r="D11072" s="1" t="s">
        <v>8</v>
      </c>
      <c r="E11072" s="1">
        <v>23.0</v>
      </c>
      <c r="F11072" s="1" t="s">
        <v>11055</v>
      </c>
      <c r="G11072" s="1">
        <v>0.575485336665</v>
      </c>
    </row>
    <row r="11073" ht="15.75" customHeight="1">
      <c r="A11073" s="1" t="str">
        <f t="shared" si="942"/>
        <v>PMF1-BGLAP</v>
      </c>
      <c r="B11073" s="1" t="s">
        <v>108</v>
      </c>
      <c r="C11073" s="1">
        <v>1.56182957E8</v>
      </c>
      <c r="D11073" s="1" t="s">
        <v>8</v>
      </c>
      <c r="E11073" s="1">
        <v>23.0</v>
      </c>
      <c r="F11073" s="1" t="s">
        <v>11068</v>
      </c>
      <c r="G11073" s="1">
        <v>0.291802597816</v>
      </c>
    </row>
    <row r="11074" ht="15.75" customHeight="1">
      <c r="A11074" s="1" t="str">
        <f t="shared" si="942"/>
        <v>PMF1-BGLAP</v>
      </c>
      <c r="B11074" s="1" t="s">
        <v>108</v>
      </c>
      <c r="C11074" s="1">
        <v>1.56183032E8</v>
      </c>
      <c r="D11074" s="1" t="s">
        <v>14</v>
      </c>
      <c r="E11074" s="1">
        <v>22.0</v>
      </c>
      <c r="F11074" s="1" t="s">
        <v>11054</v>
      </c>
      <c r="G11074" s="1">
        <v>0.252139332956</v>
      </c>
    </row>
    <row r="11075" ht="15.75" customHeight="1">
      <c r="A11075" s="1" t="str">
        <f t="shared" si="942"/>
        <v>PMF1-BGLAP</v>
      </c>
      <c r="B11075" s="1" t="s">
        <v>108</v>
      </c>
      <c r="C11075" s="1">
        <v>1.56183062E8</v>
      </c>
      <c r="D11075" s="1" t="s">
        <v>14</v>
      </c>
      <c r="E11075" s="1">
        <v>24.0</v>
      </c>
      <c r="F11075" s="1" t="s">
        <v>11063</v>
      </c>
      <c r="G11075" s="1">
        <v>0.139865190597</v>
      </c>
    </row>
    <row r="11076" ht="15.75" customHeight="1">
      <c r="A11076" s="1" t="str">
        <f t="shared" si="942"/>
        <v>PMF1-BGLAP</v>
      </c>
      <c r="B11076" s="1" t="s">
        <v>108</v>
      </c>
      <c r="C11076" s="1">
        <v>1.56182793E8</v>
      </c>
      <c r="D11076" s="1" t="s">
        <v>14</v>
      </c>
      <c r="E11076" s="1">
        <v>24.0</v>
      </c>
      <c r="F11076" s="1" t="s">
        <v>11069</v>
      </c>
      <c r="G11076" s="1">
        <v>0.125561379912</v>
      </c>
    </row>
    <row r="11077" ht="15.75" customHeight="1">
      <c r="A11077" s="1" t="str">
        <f t="shared" ref="A11077:A11094" si="943">"PMPCB"</f>
        <v>PMPCB</v>
      </c>
      <c r="B11077" s="1" t="s">
        <v>715</v>
      </c>
      <c r="C11077" s="1">
        <v>1.0293813E8</v>
      </c>
      <c r="D11077" s="1" t="s">
        <v>14</v>
      </c>
      <c r="E11077" s="1">
        <v>24.0</v>
      </c>
      <c r="F11077" s="1" t="s">
        <v>11070</v>
      </c>
      <c r="G11077" s="1">
        <v>0.0708332014342</v>
      </c>
    </row>
    <row r="11078" ht="15.75" customHeight="1">
      <c r="A11078" s="1" t="str">
        <f t="shared" si="943"/>
        <v>PMPCB</v>
      </c>
      <c r="B11078" s="1" t="s">
        <v>715</v>
      </c>
      <c r="C11078" s="1">
        <v>1.0293805E8</v>
      </c>
      <c r="D11078" s="1" t="s">
        <v>8</v>
      </c>
      <c r="E11078" s="1">
        <v>24.0</v>
      </c>
      <c r="F11078" s="1" t="s">
        <v>11071</v>
      </c>
      <c r="G11078" s="1">
        <v>0.00709589890134</v>
      </c>
    </row>
    <row r="11079" ht="15.75" customHeight="1">
      <c r="A11079" s="1" t="str">
        <f t="shared" si="943"/>
        <v>PMPCB</v>
      </c>
      <c r="B11079" s="1" t="s">
        <v>715</v>
      </c>
      <c r="C11079" s="1">
        <v>1.02937849E8</v>
      </c>
      <c r="D11079" s="1" t="s">
        <v>8</v>
      </c>
      <c r="E11079" s="1">
        <v>23.0</v>
      </c>
      <c r="F11079" s="1" t="s">
        <v>11072</v>
      </c>
      <c r="G11079" s="1">
        <v>-0.00216841405457</v>
      </c>
    </row>
    <row r="11080" ht="15.75" customHeight="1">
      <c r="A11080" s="1" t="str">
        <f t="shared" si="943"/>
        <v>PMPCB</v>
      </c>
      <c r="B11080" s="1" t="s">
        <v>715</v>
      </c>
      <c r="C11080" s="1">
        <v>1.02937893E8</v>
      </c>
      <c r="D11080" s="1" t="s">
        <v>8</v>
      </c>
      <c r="E11080" s="1">
        <v>24.0</v>
      </c>
      <c r="F11080" s="1" t="s">
        <v>11073</v>
      </c>
      <c r="G11080" s="1">
        <v>0.0042817288539</v>
      </c>
    </row>
    <row r="11081" ht="15.75" customHeight="1">
      <c r="A11081" s="1" t="str">
        <f t="shared" si="943"/>
        <v>PMPCB</v>
      </c>
      <c r="B11081" s="1" t="s">
        <v>715</v>
      </c>
      <c r="C11081" s="1">
        <v>1.02938027E8</v>
      </c>
      <c r="D11081" s="1" t="s">
        <v>8</v>
      </c>
      <c r="E11081" s="1">
        <v>24.0</v>
      </c>
      <c r="F11081" s="1" t="s">
        <v>11074</v>
      </c>
      <c r="G11081" s="1">
        <v>0.107419630351</v>
      </c>
    </row>
    <row r="11082" ht="15.75" customHeight="1">
      <c r="A11082" s="1" t="str">
        <f t="shared" si="943"/>
        <v>PMPCB</v>
      </c>
      <c r="B11082" s="1" t="s">
        <v>715</v>
      </c>
      <c r="C11082" s="1">
        <v>1.02938064E8</v>
      </c>
      <c r="D11082" s="1" t="s">
        <v>8</v>
      </c>
      <c r="E11082" s="1">
        <v>23.0</v>
      </c>
      <c r="F11082" s="1" t="s">
        <v>11075</v>
      </c>
      <c r="G11082" s="1">
        <v>0.538836275359</v>
      </c>
    </row>
    <row r="11083" ht="15.75" customHeight="1">
      <c r="A11083" s="1" t="str">
        <f t="shared" si="943"/>
        <v>PMPCB</v>
      </c>
      <c r="B11083" s="1" t="s">
        <v>715</v>
      </c>
      <c r="C11083" s="1">
        <v>1.02938086E8</v>
      </c>
      <c r="D11083" s="1" t="s">
        <v>8</v>
      </c>
      <c r="E11083" s="1">
        <v>24.0</v>
      </c>
      <c r="F11083" s="1" t="s">
        <v>11076</v>
      </c>
      <c r="G11083" s="1">
        <v>1.05561372744</v>
      </c>
    </row>
    <row r="11084" ht="15.75" customHeight="1">
      <c r="A11084" s="1" t="str">
        <f t="shared" si="943"/>
        <v>PMPCB</v>
      </c>
      <c r="B11084" s="1" t="s">
        <v>715</v>
      </c>
      <c r="C11084" s="1">
        <v>1.02937867E8</v>
      </c>
      <c r="D11084" s="1" t="s">
        <v>14</v>
      </c>
      <c r="E11084" s="1">
        <v>23.0</v>
      </c>
      <c r="F11084" s="1" t="s">
        <v>11077</v>
      </c>
      <c r="G11084" s="1">
        <v>0.310398862373</v>
      </c>
    </row>
    <row r="11085" ht="15.75" customHeight="1">
      <c r="A11085" s="1" t="str">
        <f t="shared" si="943"/>
        <v>PMPCB</v>
      </c>
      <c r="B11085" s="1" t="s">
        <v>715</v>
      </c>
      <c r="C11085" s="1">
        <v>1.0293795E8</v>
      </c>
      <c r="D11085" s="1" t="s">
        <v>14</v>
      </c>
      <c r="E11085" s="1">
        <v>22.0</v>
      </c>
      <c r="F11085" s="1" t="s">
        <v>11078</v>
      </c>
      <c r="G11085" s="1">
        <v>0.377242112482</v>
      </c>
    </row>
    <row r="11086" ht="15.75" customHeight="1">
      <c r="A11086" s="1" t="str">
        <f t="shared" si="943"/>
        <v>PMPCB</v>
      </c>
      <c r="B11086" s="1" t="s">
        <v>715</v>
      </c>
      <c r="C11086" s="1">
        <v>1.02938022E8</v>
      </c>
      <c r="D11086" s="1" t="s">
        <v>8</v>
      </c>
      <c r="E11086" s="1">
        <v>24.0</v>
      </c>
      <c r="F11086" s="1" t="s">
        <v>11079</v>
      </c>
      <c r="G11086" s="1">
        <v>0.340518673376</v>
      </c>
    </row>
    <row r="11087" ht="15.75" customHeight="1">
      <c r="A11087" s="1" t="str">
        <f t="shared" si="943"/>
        <v>PMPCB</v>
      </c>
      <c r="B11087" s="1" t="s">
        <v>715</v>
      </c>
      <c r="C11087" s="1">
        <v>1.0293816E8</v>
      </c>
      <c r="D11087" s="1" t="s">
        <v>14</v>
      </c>
      <c r="E11087" s="1">
        <v>24.0</v>
      </c>
      <c r="F11087" s="1" t="s">
        <v>11080</v>
      </c>
      <c r="G11087" s="1">
        <v>0.145912031082</v>
      </c>
    </row>
    <row r="11088" ht="15.75" customHeight="1">
      <c r="A11088" s="1" t="str">
        <f t="shared" si="943"/>
        <v>PMPCB</v>
      </c>
      <c r="B11088" s="1" t="s">
        <v>715</v>
      </c>
      <c r="C11088" s="1">
        <v>1.02938164E8</v>
      </c>
      <c r="D11088" s="1" t="s">
        <v>14</v>
      </c>
      <c r="E11088" s="1">
        <v>24.0</v>
      </c>
      <c r="F11088" s="1" t="s">
        <v>11081</v>
      </c>
      <c r="G11088" s="1">
        <v>-0.0332182594631</v>
      </c>
    </row>
    <row r="11089" ht="15.75" customHeight="1">
      <c r="A11089" s="1" t="str">
        <f t="shared" si="943"/>
        <v>PMPCB</v>
      </c>
      <c r="B11089" s="1" t="s">
        <v>715</v>
      </c>
      <c r="C11089" s="1">
        <v>1.02938106E8</v>
      </c>
      <c r="D11089" s="1" t="s">
        <v>14</v>
      </c>
      <c r="E11089" s="1">
        <v>24.0</v>
      </c>
      <c r="F11089" s="1" t="s">
        <v>11082</v>
      </c>
      <c r="G11089" s="1">
        <v>0.0632617053912</v>
      </c>
    </row>
    <row r="11090" ht="15.75" customHeight="1">
      <c r="A11090" s="1" t="str">
        <f t="shared" si="943"/>
        <v>PMPCB</v>
      </c>
      <c r="B11090" s="1" t="s">
        <v>715</v>
      </c>
      <c r="C11090" s="1">
        <v>1.02938021E8</v>
      </c>
      <c r="D11090" s="1" t="s">
        <v>14</v>
      </c>
      <c r="E11090" s="1">
        <v>24.0</v>
      </c>
      <c r="F11090" s="1" t="s">
        <v>11083</v>
      </c>
      <c r="G11090" s="1">
        <v>0.304529388626</v>
      </c>
    </row>
    <row r="11091" ht="15.75" customHeight="1">
      <c r="A11091" s="1" t="str">
        <f t="shared" si="943"/>
        <v>PMPCB</v>
      </c>
      <c r="B11091" s="1" t="s">
        <v>715</v>
      </c>
      <c r="C11091" s="1">
        <v>1.02937991E8</v>
      </c>
      <c r="D11091" s="1" t="s">
        <v>14</v>
      </c>
      <c r="E11091" s="1">
        <v>22.0</v>
      </c>
      <c r="F11091" s="1" t="s">
        <v>11084</v>
      </c>
      <c r="G11091" s="1">
        <v>0.798258259136</v>
      </c>
    </row>
    <row r="11092" ht="15.75" customHeight="1">
      <c r="A11092" s="1" t="str">
        <f t="shared" si="943"/>
        <v>PMPCB</v>
      </c>
      <c r="B11092" s="1" t="s">
        <v>715</v>
      </c>
      <c r="C11092" s="1">
        <v>1.0293795E8</v>
      </c>
      <c r="D11092" s="1" t="s">
        <v>14</v>
      </c>
      <c r="E11092" s="1">
        <v>24.0</v>
      </c>
      <c r="F11092" s="1" t="s">
        <v>11085</v>
      </c>
      <c r="G11092" s="1">
        <v>0.0180335221221</v>
      </c>
    </row>
    <row r="11093" ht="15.75" customHeight="1">
      <c r="A11093" s="1" t="str">
        <f t="shared" si="943"/>
        <v>PMPCB</v>
      </c>
      <c r="B11093" s="1" t="s">
        <v>715</v>
      </c>
      <c r="C11093" s="1">
        <v>1.02937846E8</v>
      </c>
      <c r="D11093" s="1" t="s">
        <v>14</v>
      </c>
      <c r="E11093" s="1">
        <v>24.0</v>
      </c>
      <c r="F11093" s="1" t="s">
        <v>11086</v>
      </c>
      <c r="G11093" s="1">
        <v>-0.035975087572</v>
      </c>
    </row>
    <row r="11094" ht="15.75" customHeight="1">
      <c r="A11094" s="1" t="str">
        <f t="shared" si="943"/>
        <v>PMPCB</v>
      </c>
      <c r="B11094" s="1" t="s">
        <v>715</v>
      </c>
      <c r="C11094" s="1">
        <v>1.02938097E8</v>
      </c>
      <c r="D11094" s="1" t="s">
        <v>14</v>
      </c>
      <c r="E11094" s="1">
        <v>23.0</v>
      </c>
      <c r="F11094" s="1" t="s">
        <v>11087</v>
      </c>
      <c r="G11094" s="1">
        <v>1.14612801342</v>
      </c>
    </row>
    <row r="11095" ht="15.75" customHeight="1">
      <c r="A11095" s="1" t="str">
        <f t="shared" ref="A11095:A11104" si="944">"PMVK"</f>
        <v>PMVK</v>
      </c>
      <c r="B11095" s="1" t="s">
        <v>108</v>
      </c>
      <c r="C11095" s="1">
        <v>1.54909206E8</v>
      </c>
      <c r="D11095" s="1" t="s">
        <v>8</v>
      </c>
      <c r="E11095" s="1">
        <v>23.0</v>
      </c>
      <c r="F11095" s="1" t="s">
        <v>11088</v>
      </c>
      <c r="G11095" s="1">
        <v>1.26390635231</v>
      </c>
    </row>
    <row r="11096" ht="15.75" customHeight="1">
      <c r="A11096" s="1" t="str">
        <f t="shared" si="944"/>
        <v>PMVK</v>
      </c>
      <c r="B11096" s="1" t="s">
        <v>108</v>
      </c>
      <c r="C11096" s="1">
        <v>1.54909276E8</v>
      </c>
      <c r="D11096" s="1" t="s">
        <v>8</v>
      </c>
      <c r="E11096" s="1">
        <v>24.0</v>
      </c>
      <c r="F11096" s="1" t="s">
        <v>11089</v>
      </c>
      <c r="G11096" s="1">
        <v>0.523892198801</v>
      </c>
    </row>
    <row r="11097" ht="15.75" customHeight="1">
      <c r="A11097" s="1" t="str">
        <f t="shared" si="944"/>
        <v>PMVK</v>
      </c>
      <c r="B11097" s="1" t="s">
        <v>108</v>
      </c>
      <c r="C11097" s="1">
        <v>1.54909281E8</v>
      </c>
      <c r="D11097" s="1" t="s">
        <v>8</v>
      </c>
      <c r="E11097" s="1">
        <v>24.0</v>
      </c>
      <c r="F11097" s="1" t="s">
        <v>11090</v>
      </c>
      <c r="G11097" s="1">
        <v>0.355192674165</v>
      </c>
    </row>
    <row r="11098" ht="15.75" customHeight="1">
      <c r="A11098" s="1" t="str">
        <f t="shared" si="944"/>
        <v>PMVK</v>
      </c>
      <c r="B11098" s="1" t="s">
        <v>108</v>
      </c>
      <c r="C11098" s="1">
        <v>1.54909286E8</v>
      </c>
      <c r="D11098" s="1" t="s">
        <v>8</v>
      </c>
      <c r="E11098" s="1">
        <v>24.0</v>
      </c>
      <c r="F11098" s="1" t="s">
        <v>11091</v>
      </c>
      <c r="G11098" s="1">
        <v>0.213084086827</v>
      </c>
    </row>
    <row r="11099" ht="15.75" customHeight="1">
      <c r="A11099" s="1" t="str">
        <f t="shared" si="944"/>
        <v>PMVK</v>
      </c>
      <c r="B11099" s="1" t="s">
        <v>108</v>
      </c>
      <c r="C11099" s="1">
        <v>1.54909252E8</v>
      </c>
      <c r="D11099" s="1" t="s">
        <v>14</v>
      </c>
      <c r="E11099" s="1">
        <v>24.0</v>
      </c>
      <c r="F11099" s="1" t="s">
        <v>11092</v>
      </c>
      <c r="G11099" s="1">
        <v>1.02608759823</v>
      </c>
    </row>
    <row r="11100" ht="15.75" customHeight="1">
      <c r="A11100" s="1" t="str">
        <f t="shared" si="944"/>
        <v>PMVK</v>
      </c>
      <c r="B11100" s="1" t="s">
        <v>108</v>
      </c>
      <c r="C11100" s="1">
        <v>1.54909419E8</v>
      </c>
      <c r="D11100" s="1" t="s">
        <v>8</v>
      </c>
      <c r="E11100" s="1">
        <v>24.0</v>
      </c>
      <c r="F11100" s="1" t="s">
        <v>11093</v>
      </c>
      <c r="G11100" s="1">
        <v>0.146401216982</v>
      </c>
    </row>
    <row r="11101" ht="15.75" customHeight="1">
      <c r="A11101" s="1" t="str">
        <f t="shared" si="944"/>
        <v>PMVK</v>
      </c>
      <c r="B11101" s="1" t="s">
        <v>108</v>
      </c>
      <c r="C11101" s="1">
        <v>1.54909446E8</v>
      </c>
      <c r="D11101" s="1" t="s">
        <v>8</v>
      </c>
      <c r="E11101" s="1">
        <v>23.0</v>
      </c>
      <c r="F11101" s="1" t="s">
        <v>11094</v>
      </c>
      <c r="G11101" s="1">
        <v>-0.0834667515395</v>
      </c>
    </row>
    <row r="11102" ht="15.75" customHeight="1">
      <c r="A11102" s="1" t="str">
        <f t="shared" si="944"/>
        <v>PMVK</v>
      </c>
      <c r="B11102" s="1" t="s">
        <v>108</v>
      </c>
      <c r="C11102" s="1">
        <v>1.54909382E8</v>
      </c>
      <c r="D11102" s="1" t="s">
        <v>14</v>
      </c>
      <c r="E11102" s="1">
        <v>23.0</v>
      </c>
      <c r="F11102" s="1" t="s">
        <v>11095</v>
      </c>
      <c r="G11102" s="1">
        <v>0.710006049458</v>
      </c>
    </row>
    <row r="11103" ht="15.75" customHeight="1">
      <c r="A11103" s="1" t="str">
        <f t="shared" si="944"/>
        <v>PMVK</v>
      </c>
      <c r="B11103" s="1" t="s">
        <v>108</v>
      </c>
      <c r="C11103" s="1">
        <v>1.54909501E8</v>
      </c>
      <c r="D11103" s="1" t="s">
        <v>14</v>
      </c>
      <c r="E11103" s="1">
        <v>24.0</v>
      </c>
      <c r="F11103" s="1" t="s">
        <v>11096</v>
      </c>
      <c r="G11103" s="1">
        <v>0.544468598135</v>
      </c>
    </row>
    <row r="11104" ht="15.75" customHeight="1">
      <c r="A11104" s="1" t="str">
        <f t="shared" si="944"/>
        <v>PMVK</v>
      </c>
      <c r="B11104" s="1" t="s">
        <v>108</v>
      </c>
      <c r="C11104" s="1">
        <v>1.54909308E8</v>
      </c>
      <c r="D11104" s="1" t="s">
        <v>8</v>
      </c>
      <c r="E11104" s="1">
        <v>23.0</v>
      </c>
      <c r="F11104" s="1" t="s">
        <v>11097</v>
      </c>
      <c r="G11104" s="1">
        <v>0.361853006235</v>
      </c>
    </row>
    <row r="11105" ht="15.75" customHeight="1">
      <c r="A11105" s="1" t="str">
        <f t="shared" ref="A11105:A11114" si="945">"PNISR"</f>
        <v>PNISR</v>
      </c>
      <c r="B11105" s="1" t="s">
        <v>28</v>
      </c>
      <c r="C11105" s="1">
        <v>9.9873135E7</v>
      </c>
      <c r="D11105" s="1" t="s">
        <v>8</v>
      </c>
      <c r="E11105" s="1">
        <v>24.0</v>
      </c>
      <c r="F11105" s="1" t="s">
        <v>11098</v>
      </c>
      <c r="G11105" s="1">
        <v>0.785767530619</v>
      </c>
    </row>
    <row r="11106" ht="15.75" customHeight="1">
      <c r="A11106" s="1" t="str">
        <f t="shared" si="945"/>
        <v>PNISR</v>
      </c>
      <c r="B11106" s="1" t="s">
        <v>28</v>
      </c>
      <c r="C11106" s="1">
        <v>9.9873206E7</v>
      </c>
      <c r="D11106" s="1" t="s">
        <v>14</v>
      </c>
      <c r="E11106" s="1">
        <v>23.0</v>
      </c>
      <c r="F11106" s="1" t="s">
        <v>11099</v>
      </c>
      <c r="G11106" s="1">
        <v>0.00870225718835</v>
      </c>
    </row>
    <row r="11107" ht="15.75" customHeight="1">
      <c r="A11107" s="1" t="str">
        <f t="shared" si="945"/>
        <v>PNISR</v>
      </c>
      <c r="B11107" s="1" t="s">
        <v>28</v>
      </c>
      <c r="C11107" s="1">
        <v>9.9873017E7</v>
      </c>
      <c r="D11107" s="1" t="s">
        <v>8</v>
      </c>
      <c r="E11107" s="1">
        <v>23.0</v>
      </c>
      <c r="F11107" s="1" t="s">
        <v>11100</v>
      </c>
      <c r="G11107" s="1">
        <v>-0.0703745864202</v>
      </c>
    </row>
    <row r="11108" ht="15.75" customHeight="1">
      <c r="A11108" s="1" t="str">
        <f t="shared" si="945"/>
        <v>PNISR</v>
      </c>
      <c r="B11108" s="1" t="s">
        <v>28</v>
      </c>
      <c r="C11108" s="1">
        <v>9.9873032E7</v>
      </c>
      <c r="D11108" s="1" t="s">
        <v>8</v>
      </c>
      <c r="E11108" s="1">
        <v>24.0</v>
      </c>
      <c r="F11108" s="1" t="s">
        <v>11101</v>
      </c>
      <c r="G11108" s="1">
        <v>-0.00515662138746</v>
      </c>
    </row>
    <row r="11109" ht="15.75" customHeight="1">
      <c r="A11109" s="1" t="str">
        <f t="shared" si="945"/>
        <v>PNISR</v>
      </c>
      <c r="B11109" s="1" t="s">
        <v>28</v>
      </c>
      <c r="C11109" s="1">
        <v>9.9873062E7</v>
      </c>
      <c r="D11109" s="1" t="s">
        <v>8</v>
      </c>
      <c r="E11109" s="1">
        <v>24.0</v>
      </c>
      <c r="F11109" s="1" t="s">
        <v>11102</v>
      </c>
      <c r="G11109" s="1">
        <v>0.0357200099309</v>
      </c>
    </row>
    <row r="11110" ht="15.75" customHeight="1">
      <c r="A11110" s="1" t="str">
        <f t="shared" si="945"/>
        <v>PNISR</v>
      </c>
      <c r="B11110" s="1" t="s">
        <v>28</v>
      </c>
      <c r="C11110" s="1">
        <v>9.987311E7</v>
      </c>
      <c r="D11110" s="1" t="s">
        <v>8</v>
      </c>
      <c r="E11110" s="1">
        <v>24.0</v>
      </c>
      <c r="F11110" s="1" t="s">
        <v>11103</v>
      </c>
      <c r="G11110" s="1">
        <v>0.301259149969</v>
      </c>
    </row>
    <row r="11111" ht="15.75" customHeight="1">
      <c r="A11111" s="1" t="str">
        <f t="shared" si="945"/>
        <v>PNISR</v>
      </c>
      <c r="B11111" s="1" t="s">
        <v>28</v>
      </c>
      <c r="C11111" s="1">
        <v>9.9873118E7</v>
      </c>
      <c r="D11111" s="1" t="s">
        <v>8</v>
      </c>
      <c r="E11111" s="1">
        <v>21.0</v>
      </c>
      <c r="F11111" s="1" t="s">
        <v>11104</v>
      </c>
      <c r="G11111" s="1">
        <v>1.04239229076</v>
      </c>
    </row>
    <row r="11112" ht="15.75" customHeight="1">
      <c r="A11112" s="1" t="str">
        <f t="shared" si="945"/>
        <v>PNISR</v>
      </c>
      <c r="B11112" s="1" t="s">
        <v>28</v>
      </c>
      <c r="C11112" s="1">
        <v>9.987314E7</v>
      </c>
      <c r="D11112" s="1" t="s">
        <v>8</v>
      </c>
      <c r="E11112" s="1">
        <v>22.0</v>
      </c>
      <c r="F11112" s="1" t="s">
        <v>11105</v>
      </c>
      <c r="G11112" s="1">
        <v>1.17184017862</v>
      </c>
    </row>
    <row r="11113" ht="15.75" customHeight="1">
      <c r="A11113" s="1" t="str">
        <f t="shared" si="945"/>
        <v>PNISR</v>
      </c>
      <c r="B11113" s="1" t="s">
        <v>28</v>
      </c>
      <c r="C11113" s="1">
        <v>9.9872959E7</v>
      </c>
      <c r="D11113" s="1" t="s">
        <v>14</v>
      </c>
      <c r="E11113" s="1">
        <v>22.0</v>
      </c>
      <c r="F11113" s="1" t="s">
        <v>11106</v>
      </c>
      <c r="G11113" s="1">
        <v>0.371933427317</v>
      </c>
    </row>
    <row r="11114" ht="15.75" customHeight="1">
      <c r="A11114" s="1" t="str">
        <f t="shared" si="945"/>
        <v>PNISR</v>
      </c>
      <c r="B11114" s="1" t="s">
        <v>28</v>
      </c>
      <c r="C11114" s="1">
        <v>9.9872969E7</v>
      </c>
      <c r="D11114" s="1" t="s">
        <v>8</v>
      </c>
      <c r="E11114" s="1">
        <v>25.0</v>
      </c>
      <c r="F11114" s="1" t="s">
        <v>11107</v>
      </c>
      <c r="G11114" s="1">
        <v>0.0391617855188</v>
      </c>
    </row>
    <row r="11115" ht="15.75" customHeight="1">
      <c r="A11115" s="1" t="str">
        <f t="shared" ref="A11115:A11124" si="946">"PNN"</f>
        <v>PNN</v>
      </c>
      <c r="B11115" s="1" t="s">
        <v>135</v>
      </c>
      <c r="C11115" s="1">
        <v>3.9644654E7</v>
      </c>
      <c r="D11115" s="1" t="s">
        <v>14</v>
      </c>
      <c r="E11115" s="1">
        <v>24.0</v>
      </c>
      <c r="F11115" s="1" t="s">
        <v>11108</v>
      </c>
      <c r="G11115" s="1">
        <v>0.440866069718</v>
      </c>
    </row>
    <row r="11116" ht="15.75" customHeight="1">
      <c r="A11116" s="1" t="str">
        <f t="shared" si="946"/>
        <v>PNN</v>
      </c>
      <c r="B11116" s="1" t="s">
        <v>135</v>
      </c>
      <c r="C11116" s="1">
        <v>3.9644632E7</v>
      </c>
      <c r="D11116" s="1" t="s">
        <v>14</v>
      </c>
      <c r="E11116" s="1">
        <v>24.0</v>
      </c>
      <c r="F11116" s="1" t="s">
        <v>11109</v>
      </c>
      <c r="G11116" s="1">
        <v>0.258077722897</v>
      </c>
    </row>
    <row r="11117" ht="15.75" customHeight="1">
      <c r="A11117" s="1" t="str">
        <f t="shared" si="946"/>
        <v>PNN</v>
      </c>
      <c r="B11117" s="1" t="s">
        <v>135</v>
      </c>
      <c r="C11117" s="1">
        <v>3.9644625E7</v>
      </c>
      <c r="D11117" s="1" t="s">
        <v>14</v>
      </c>
      <c r="E11117" s="1">
        <v>24.0</v>
      </c>
      <c r="F11117" s="1" t="s">
        <v>11110</v>
      </c>
      <c r="G11117" s="1">
        <v>0.643088759901</v>
      </c>
    </row>
    <row r="11118" ht="15.75" customHeight="1">
      <c r="A11118" s="1" t="str">
        <f t="shared" si="946"/>
        <v>PNN</v>
      </c>
      <c r="B11118" s="1" t="s">
        <v>135</v>
      </c>
      <c r="C11118" s="1">
        <v>3.9644396E7</v>
      </c>
      <c r="D11118" s="1" t="s">
        <v>8</v>
      </c>
      <c r="E11118" s="1">
        <v>24.0</v>
      </c>
      <c r="F11118" s="1" t="s">
        <v>11111</v>
      </c>
      <c r="G11118" s="1">
        <v>0.0136885561624</v>
      </c>
    </row>
    <row r="11119" ht="15.75" customHeight="1">
      <c r="A11119" s="1" t="str">
        <f t="shared" si="946"/>
        <v>PNN</v>
      </c>
      <c r="B11119" s="1" t="s">
        <v>135</v>
      </c>
      <c r="C11119" s="1">
        <v>3.9644601E7</v>
      </c>
      <c r="D11119" s="1" t="s">
        <v>14</v>
      </c>
      <c r="E11119" s="1">
        <v>24.0</v>
      </c>
      <c r="F11119" s="1" t="s">
        <v>11112</v>
      </c>
      <c r="G11119" s="1">
        <v>0.124498585244</v>
      </c>
    </row>
    <row r="11120" ht="15.75" customHeight="1">
      <c r="A11120" s="1" t="str">
        <f t="shared" si="946"/>
        <v>PNN</v>
      </c>
      <c r="B11120" s="1" t="s">
        <v>135</v>
      </c>
      <c r="C11120" s="1">
        <v>3.9644446E7</v>
      </c>
      <c r="D11120" s="1" t="s">
        <v>14</v>
      </c>
      <c r="E11120" s="1">
        <v>24.0</v>
      </c>
      <c r="F11120" s="1" t="s">
        <v>11113</v>
      </c>
      <c r="G11120" s="1">
        <v>1.46352950054</v>
      </c>
    </row>
    <row r="11121" ht="15.75" customHeight="1">
      <c r="A11121" s="1" t="str">
        <f t="shared" si="946"/>
        <v>PNN</v>
      </c>
      <c r="B11121" s="1" t="s">
        <v>135</v>
      </c>
      <c r="C11121" s="1">
        <v>3.9644663E7</v>
      </c>
      <c r="D11121" s="1" t="s">
        <v>14</v>
      </c>
      <c r="E11121" s="1">
        <v>24.0</v>
      </c>
      <c r="F11121" s="1" t="s">
        <v>11114</v>
      </c>
      <c r="G11121" s="1">
        <v>0.30923663426</v>
      </c>
    </row>
    <row r="11122" ht="15.75" customHeight="1">
      <c r="A11122" s="1" t="str">
        <f t="shared" si="946"/>
        <v>PNN</v>
      </c>
      <c r="B11122" s="1" t="s">
        <v>135</v>
      </c>
      <c r="C11122" s="1">
        <v>3.964461E7</v>
      </c>
      <c r="D11122" s="1" t="s">
        <v>14</v>
      </c>
      <c r="E11122" s="1">
        <v>23.0</v>
      </c>
      <c r="F11122" s="1" t="s">
        <v>11115</v>
      </c>
      <c r="G11122" s="1">
        <v>0.235817483993</v>
      </c>
    </row>
    <row r="11123" ht="15.75" customHeight="1">
      <c r="A11123" s="1" t="str">
        <f t="shared" si="946"/>
        <v>PNN</v>
      </c>
      <c r="B11123" s="1" t="s">
        <v>135</v>
      </c>
      <c r="C11123" s="1">
        <v>3.9644696E7</v>
      </c>
      <c r="D11123" s="1" t="s">
        <v>14</v>
      </c>
      <c r="E11123" s="1">
        <v>24.0</v>
      </c>
      <c r="F11123" s="1" t="s">
        <v>11116</v>
      </c>
      <c r="G11123" s="1">
        <v>0.893381739561</v>
      </c>
    </row>
    <row r="11124" ht="15.75" customHeight="1">
      <c r="A11124" s="1" t="str">
        <f t="shared" si="946"/>
        <v>PNN</v>
      </c>
      <c r="B11124" s="1" t="s">
        <v>135</v>
      </c>
      <c r="C11124" s="1">
        <v>3.9644409E7</v>
      </c>
      <c r="D11124" s="1" t="s">
        <v>8</v>
      </c>
      <c r="E11124" s="1">
        <v>24.0</v>
      </c>
      <c r="F11124" s="1" t="s">
        <v>11117</v>
      </c>
      <c r="G11124" s="1">
        <v>-0.00192219897885</v>
      </c>
    </row>
    <row r="11125" ht="15.75" customHeight="1">
      <c r="A11125" s="1" t="str">
        <f t="shared" ref="A11125:A11134" si="947">"PNP"</f>
        <v>PNP</v>
      </c>
      <c r="B11125" s="1" t="s">
        <v>135</v>
      </c>
      <c r="C11125" s="1">
        <v>2.0937799E7</v>
      </c>
      <c r="D11125" s="1" t="s">
        <v>8</v>
      </c>
      <c r="E11125" s="1">
        <v>24.0</v>
      </c>
      <c r="F11125" s="1" t="s">
        <v>11118</v>
      </c>
      <c r="G11125" s="1">
        <v>0.938001859576</v>
      </c>
    </row>
    <row r="11126" ht="15.75" customHeight="1">
      <c r="A11126" s="1" t="str">
        <f t="shared" si="947"/>
        <v>PNP</v>
      </c>
      <c r="B11126" s="1" t="s">
        <v>135</v>
      </c>
      <c r="C11126" s="1">
        <v>2.0937758E7</v>
      </c>
      <c r="D11126" s="1" t="s">
        <v>14</v>
      </c>
      <c r="E11126" s="1">
        <v>23.0</v>
      </c>
      <c r="F11126" s="1" t="s">
        <v>11119</v>
      </c>
      <c r="G11126" s="1">
        <v>0.732334912887</v>
      </c>
    </row>
    <row r="11127" ht="15.75" customHeight="1">
      <c r="A11127" s="1" t="str">
        <f t="shared" si="947"/>
        <v>PNP</v>
      </c>
      <c r="B11127" s="1" t="s">
        <v>135</v>
      </c>
      <c r="C11127" s="1">
        <v>2.0937699E7</v>
      </c>
      <c r="D11127" s="1" t="s">
        <v>14</v>
      </c>
      <c r="E11127" s="1">
        <v>23.0</v>
      </c>
      <c r="F11127" s="1" t="s">
        <v>11120</v>
      </c>
      <c r="G11127" s="1">
        <v>1.07676978647</v>
      </c>
    </row>
    <row r="11128" ht="15.75" customHeight="1">
      <c r="A11128" s="1" t="str">
        <f t="shared" si="947"/>
        <v>PNP</v>
      </c>
      <c r="B11128" s="1" t="s">
        <v>135</v>
      </c>
      <c r="C11128" s="1">
        <v>2.0937694E7</v>
      </c>
      <c r="D11128" s="1" t="s">
        <v>14</v>
      </c>
      <c r="E11128" s="1">
        <v>24.0</v>
      </c>
      <c r="F11128" s="1" t="s">
        <v>11121</v>
      </c>
      <c r="G11128" s="1">
        <v>0.919560283598</v>
      </c>
    </row>
    <row r="11129" ht="15.75" customHeight="1">
      <c r="A11129" s="1" t="str">
        <f t="shared" si="947"/>
        <v>PNP</v>
      </c>
      <c r="B11129" s="1" t="s">
        <v>135</v>
      </c>
      <c r="C11129" s="1">
        <v>2.0937656E7</v>
      </c>
      <c r="D11129" s="1" t="s">
        <v>14</v>
      </c>
      <c r="E11129" s="1">
        <v>23.0</v>
      </c>
      <c r="F11129" s="1" t="s">
        <v>11122</v>
      </c>
      <c r="G11129" s="1">
        <v>0.841807569568</v>
      </c>
    </row>
    <row r="11130" ht="15.75" customHeight="1">
      <c r="A11130" s="1" t="str">
        <f t="shared" si="947"/>
        <v>PNP</v>
      </c>
      <c r="B11130" s="1" t="s">
        <v>135</v>
      </c>
      <c r="C11130" s="1">
        <v>2.0937635E7</v>
      </c>
      <c r="D11130" s="1" t="s">
        <v>14</v>
      </c>
      <c r="E11130" s="1">
        <v>24.0</v>
      </c>
      <c r="F11130" s="1" t="s">
        <v>11123</v>
      </c>
      <c r="G11130" s="1">
        <v>0.800121221791</v>
      </c>
    </row>
    <row r="11131" ht="15.75" customHeight="1">
      <c r="A11131" s="1" t="str">
        <f t="shared" si="947"/>
        <v>PNP</v>
      </c>
      <c r="B11131" s="1" t="s">
        <v>135</v>
      </c>
      <c r="C11131" s="1">
        <v>2.0937615E7</v>
      </c>
      <c r="D11131" s="1" t="s">
        <v>14</v>
      </c>
      <c r="E11131" s="1">
        <v>24.0</v>
      </c>
      <c r="F11131" s="1" t="s">
        <v>11124</v>
      </c>
      <c r="G11131" s="1">
        <v>0.985228353955</v>
      </c>
    </row>
    <row r="11132" ht="15.75" customHeight="1">
      <c r="A11132" s="1" t="str">
        <f t="shared" si="947"/>
        <v>PNP</v>
      </c>
      <c r="B11132" s="1" t="s">
        <v>135</v>
      </c>
      <c r="C11132" s="1">
        <v>2.093761E7</v>
      </c>
      <c r="D11132" s="1" t="s">
        <v>14</v>
      </c>
      <c r="E11132" s="1">
        <v>24.0</v>
      </c>
      <c r="F11132" s="1" t="s">
        <v>11125</v>
      </c>
      <c r="G11132" s="1">
        <v>0.422988747725</v>
      </c>
    </row>
    <row r="11133" ht="15.75" customHeight="1">
      <c r="A11133" s="1" t="str">
        <f t="shared" si="947"/>
        <v>PNP</v>
      </c>
      <c r="B11133" s="1" t="s">
        <v>135</v>
      </c>
      <c r="C11133" s="1">
        <v>2.0937647E7</v>
      </c>
      <c r="D11133" s="1" t="s">
        <v>8</v>
      </c>
      <c r="E11133" s="1">
        <v>24.0</v>
      </c>
      <c r="F11133" s="1" t="s">
        <v>11126</v>
      </c>
      <c r="G11133" s="1">
        <v>0.933603306687</v>
      </c>
    </row>
    <row r="11134" ht="15.75" customHeight="1">
      <c r="A11134" s="1" t="str">
        <f t="shared" si="947"/>
        <v>PNP</v>
      </c>
      <c r="B11134" s="1" t="s">
        <v>135</v>
      </c>
      <c r="C11134" s="1">
        <v>2.0937491E7</v>
      </c>
      <c r="D11134" s="1" t="s">
        <v>8</v>
      </c>
      <c r="E11134" s="1">
        <v>24.0</v>
      </c>
      <c r="F11134" s="1" t="s">
        <v>11127</v>
      </c>
      <c r="G11134" s="1">
        <v>0.20112717818</v>
      </c>
    </row>
    <row r="11135" ht="15.75" customHeight="1">
      <c r="A11135" s="1" t="str">
        <f t="shared" ref="A11135:A11144" si="948">"PNPT1"</f>
        <v>PNPT1</v>
      </c>
      <c r="B11135" s="1" t="s">
        <v>256</v>
      </c>
      <c r="C11135" s="1">
        <v>5.5921057E7</v>
      </c>
      <c r="D11135" s="1" t="s">
        <v>14</v>
      </c>
      <c r="E11135" s="1">
        <v>24.0</v>
      </c>
      <c r="F11135" s="1" t="s">
        <v>11128</v>
      </c>
      <c r="G11135" s="1">
        <v>0.00893121306007</v>
      </c>
    </row>
    <row r="11136" ht="15.75" customHeight="1">
      <c r="A11136" s="1" t="str">
        <f t="shared" si="948"/>
        <v>PNPT1</v>
      </c>
      <c r="B11136" s="1" t="s">
        <v>256</v>
      </c>
      <c r="C11136" s="1">
        <v>5.5921019E7</v>
      </c>
      <c r="D11136" s="1" t="s">
        <v>14</v>
      </c>
      <c r="E11136" s="1">
        <v>23.0</v>
      </c>
      <c r="F11136" s="1" t="s">
        <v>11129</v>
      </c>
      <c r="G11136" s="1">
        <v>0.0300016491127</v>
      </c>
    </row>
    <row r="11137" ht="15.75" customHeight="1">
      <c r="A11137" s="1" t="str">
        <f t="shared" si="948"/>
        <v>PNPT1</v>
      </c>
      <c r="B11137" s="1" t="s">
        <v>256</v>
      </c>
      <c r="C11137" s="1">
        <v>5.5920914E7</v>
      </c>
      <c r="D11137" s="1" t="s">
        <v>14</v>
      </c>
      <c r="E11137" s="1">
        <v>24.0</v>
      </c>
      <c r="F11137" s="1" t="s">
        <v>11130</v>
      </c>
      <c r="G11137" s="1">
        <v>0.879251603601</v>
      </c>
    </row>
    <row r="11138" ht="15.75" customHeight="1">
      <c r="A11138" s="1" t="str">
        <f t="shared" si="948"/>
        <v>PNPT1</v>
      </c>
      <c r="B11138" s="1" t="s">
        <v>256</v>
      </c>
      <c r="C11138" s="1">
        <v>5.5920895E7</v>
      </c>
      <c r="D11138" s="1" t="s">
        <v>14</v>
      </c>
      <c r="E11138" s="1">
        <v>24.0</v>
      </c>
      <c r="F11138" s="1" t="s">
        <v>11131</v>
      </c>
      <c r="G11138" s="1">
        <v>0.451178985884</v>
      </c>
    </row>
    <row r="11139" ht="15.75" customHeight="1">
      <c r="A11139" s="1" t="str">
        <f t="shared" si="948"/>
        <v>PNPT1</v>
      </c>
      <c r="B11139" s="1" t="s">
        <v>256</v>
      </c>
      <c r="C11139" s="1">
        <v>5.5920888E7</v>
      </c>
      <c r="D11139" s="1" t="s">
        <v>14</v>
      </c>
      <c r="E11139" s="1">
        <v>23.0</v>
      </c>
      <c r="F11139" s="1" t="s">
        <v>11132</v>
      </c>
      <c r="G11139" s="1">
        <v>1.66956941051</v>
      </c>
    </row>
    <row r="11140" ht="15.75" customHeight="1">
      <c r="A11140" s="1" t="str">
        <f t="shared" si="948"/>
        <v>PNPT1</v>
      </c>
      <c r="B11140" s="1" t="s">
        <v>256</v>
      </c>
      <c r="C11140" s="1">
        <v>5.592099E7</v>
      </c>
      <c r="D11140" s="1" t="s">
        <v>8</v>
      </c>
      <c r="E11140" s="1">
        <v>24.0</v>
      </c>
      <c r="F11140" s="1" t="s">
        <v>11133</v>
      </c>
      <c r="G11140" s="1">
        <v>0.17914936583</v>
      </c>
    </row>
    <row r="11141" ht="15.75" customHeight="1">
      <c r="A11141" s="1" t="str">
        <f t="shared" si="948"/>
        <v>PNPT1</v>
      </c>
      <c r="B11141" s="1" t="s">
        <v>256</v>
      </c>
      <c r="C11141" s="1">
        <v>5.5920962E7</v>
      </c>
      <c r="D11141" s="1" t="s">
        <v>8</v>
      </c>
      <c r="E11141" s="1">
        <v>23.0</v>
      </c>
      <c r="F11141" s="1" t="s">
        <v>11134</v>
      </c>
      <c r="G11141" s="1">
        <v>0.033730884681</v>
      </c>
    </row>
    <row r="11142" ht="15.75" customHeight="1">
      <c r="A11142" s="1" t="str">
        <f t="shared" si="948"/>
        <v>PNPT1</v>
      </c>
      <c r="B11142" s="1" t="s">
        <v>256</v>
      </c>
      <c r="C11142" s="1">
        <v>5.592083E7</v>
      </c>
      <c r="D11142" s="1" t="s">
        <v>8</v>
      </c>
      <c r="E11142" s="1">
        <v>24.0</v>
      </c>
      <c r="F11142" s="1" t="s">
        <v>11135</v>
      </c>
      <c r="G11142" s="1">
        <v>0.0424938433092</v>
      </c>
    </row>
    <row r="11143" ht="15.75" customHeight="1">
      <c r="A11143" s="1" t="str">
        <f t="shared" si="948"/>
        <v>PNPT1</v>
      </c>
      <c r="B11143" s="1" t="s">
        <v>256</v>
      </c>
      <c r="C11143" s="1">
        <v>5.5921073E7</v>
      </c>
      <c r="D11143" s="1" t="s">
        <v>14</v>
      </c>
      <c r="E11143" s="1">
        <v>24.0</v>
      </c>
      <c r="F11143" s="1" t="s">
        <v>11136</v>
      </c>
      <c r="G11143" s="1">
        <v>0.203151497471</v>
      </c>
    </row>
    <row r="11144" ht="15.75" customHeight="1">
      <c r="A11144" s="1" t="str">
        <f t="shared" si="948"/>
        <v>PNPT1</v>
      </c>
      <c r="B11144" s="1" t="s">
        <v>256</v>
      </c>
      <c r="C11144" s="1">
        <v>5.592088E7</v>
      </c>
      <c r="D11144" s="1" t="s">
        <v>8</v>
      </c>
      <c r="E11144" s="1">
        <v>23.0</v>
      </c>
      <c r="F11144" s="1" t="s">
        <v>11137</v>
      </c>
      <c r="G11144" s="1">
        <v>0.0849844996513</v>
      </c>
    </row>
    <row r="11145" ht="15.75" customHeight="1">
      <c r="A11145" s="1" t="str">
        <f t="shared" ref="A11145:A11160" si="949">"POLA1"</f>
        <v>POLA1</v>
      </c>
      <c r="B11145" s="1" t="s">
        <v>50</v>
      </c>
      <c r="C11145" s="1">
        <v>2.4712179E7</v>
      </c>
      <c r="D11145" s="1" t="s">
        <v>14</v>
      </c>
      <c r="E11145" s="1">
        <v>23.0</v>
      </c>
      <c r="F11145" s="1" t="s">
        <v>11138</v>
      </c>
      <c r="G11145" s="1">
        <v>0.0788476110932</v>
      </c>
    </row>
    <row r="11146" ht="15.75" customHeight="1">
      <c r="A11146" s="1" t="str">
        <f t="shared" si="949"/>
        <v>POLA1</v>
      </c>
      <c r="B11146" s="1" t="s">
        <v>50</v>
      </c>
      <c r="C11146" s="1">
        <v>2.4712208E7</v>
      </c>
      <c r="D11146" s="1" t="s">
        <v>14</v>
      </c>
      <c r="E11146" s="1">
        <v>24.0</v>
      </c>
      <c r="F11146" s="1" t="s">
        <v>11139</v>
      </c>
      <c r="G11146" s="1">
        <v>0.420384365244</v>
      </c>
    </row>
    <row r="11147" ht="15.75" customHeight="1">
      <c r="A11147" s="1" t="str">
        <f t="shared" si="949"/>
        <v>POLA1</v>
      </c>
      <c r="B11147" s="1" t="s">
        <v>50</v>
      </c>
      <c r="C11147" s="1">
        <v>2.4712219E7</v>
      </c>
      <c r="D11147" s="1" t="s">
        <v>14</v>
      </c>
      <c r="E11147" s="1">
        <v>24.0</v>
      </c>
      <c r="F11147" s="1" t="s">
        <v>11140</v>
      </c>
      <c r="G11147" s="1">
        <v>0.642206490143</v>
      </c>
    </row>
    <row r="11148" ht="15.75" customHeight="1">
      <c r="A11148" s="1" t="str">
        <f t="shared" si="949"/>
        <v>POLA1</v>
      </c>
      <c r="B11148" s="1" t="s">
        <v>50</v>
      </c>
      <c r="C11148" s="1">
        <v>2.4712231E7</v>
      </c>
      <c r="D11148" s="1" t="s">
        <v>14</v>
      </c>
      <c r="E11148" s="1">
        <v>24.0</v>
      </c>
      <c r="F11148" s="1" t="s">
        <v>11141</v>
      </c>
      <c r="G11148" s="1">
        <v>0.103771562831</v>
      </c>
    </row>
    <row r="11149" ht="15.75" customHeight="1">
      <c r="A11149" s="1" t="str">
        <f t="shared" si="949"/>
        <v>POLA1</v>
      </c>
      <c r="B11149" s="1" t="s">
        <v>50</v>
      </c>
      <c r="C11149" s="1">
        <v>2.4712241E7</v>
      </c>
      <c r="D11149" s="1" t="s">
        <v>14</v>
      </c>
      <c r="E11149" s="1">
        <v>24.0</v>
      </c>
      <c r="F11149" s="1" t="s">
        <v>11142</v>
      </c>
      <c r="G11149" s="1">
        <v>1.3749268037</v>
      </c>
    </row>
    <row r="11150" ht="15.75" customHeight="1">
      <c r="A11150" s="1" t="str">
        <f t="shared" si="949"/>
        <v>POLA1</v>
      </c>
      <c r="B11150" s="1" t="s">
        <v>50</v>
      </c>
      <c r="C11150" s="1">
        <v>2.4712144E7</v>
      </c>
      <c r="D11150" s="1" t="s">
        <v>14</v>
      </c>
      <c r="E11150" s="1">
        <v>22.0</v>
      </c>
      <c r="F11150" s="1" t="s">
        <v>11143</v>
      </c>
      <c r="G11150" s="1">
        <v>0.00927773919031</v>
      </c>
    </row>
    <row r="11151" ht="15.75" customHeight="1">
      <c r="A11151" s="1" t="str">
        <f t="shared" si="949"/>
        <v>POLA1</v>
      </c>
      <c r="B11151" s="1" t="s">
        <v>50</v>
      </c>
      <c r="C11151" s="1">
        <v>2.4712112E7</v>
      </c>
      <c r="D11151" s="1" t="s">
        <v>14</v>
      </c>
      <c r="E11151" s="1">
        <v>24.0</v>
      </c>
      <c r="F11151" s="1" t="s">
        <v>11144</v>
      </c>
      <c r="G11151" s="1">
        <v>0.307330829209</v>
      </c>
    </row>
    <row r="11152" ht="15.75" customHeight="1">
      <c r="A11152" s="1" t="str">
        <f t="shared" si="949"/>
        <v>POLA1</v>
      </c>
      <c r="B11152" s="1" t="s">
        <v>50</v>
      </c>
      <c r="C11152" s="1">
        <v>2.4712183E7</v>
      </c>
      <c r="D11152" s="1" t="s">
        <v>14</v>
      </c>
      <c r="E11152" s="1">
        <v>23.0</v>
      </c>
      <c r="F11152" s="1" t="s">
        <v>11145</v>
      </c>
      <c r="G11152" s="1">
        <v>-0.0164934931595</v>
      </c>
    </row>
    <row r="11153" ht="15.75" customHeight="1">
      <c r="A11153" s="1" t="str">
        <f t="shared" si="949"/>
        <v>POLA1</v>
      </c>
      <c r="B11153" s="1" t="s">
        <v>50</v>
      </c>
      <c r="C11153" s="1">
        <v>2.4712247E7</v>
      </c>
      <c r="D11153" s="1" t="s">
        <v>14</v>
      </c>
      <c r="E11153" s="1">
        <v>24.0</v>
      </c>
      <c r="F11153" s="1" t="s">
        <v>11146</v>
      </c>
      <c r="G11153" s="1">
        <v>0.830330441054</v>
      </c>
    </row>
    <row r="11154" ht="15.75" customHeight="1">
      <c r="A11154" s="1" t="str">
        <f t="shared" si="949"/>
        <v>POLA1</v>
      </c>
      <c r="B11154" s="1" t="s">
        <v>50</v>
      </c>
      <c r="C11154" s="1">
        <v>2.4712279E7</v>
      </c>
      <c r="D11154" s="1" t="s">
        <v>14</v>
      </c>
      <c r="E11154" s="1">
        <v>24.0</v>
      </c>
      <c r="F11154" s="1" t="s">
        <v>11147</v>
      </c>
      <c r="G11154" s="1">
        <v>0.700829891186</v>
      </c>
    </row>
    <row r="11155" ht="15.75" customHeight="1">
      <c r="A11155" s="1" t="str">
        <f t="shared" si="949"/>
        <v>POLA1</v>
      </c>
      <c r="B11155" s="1" t="s">
        <v>50</v>
      </c>
      <c r="C11155" s="1">
        <v>2.4712268E7</v>
      </c>
      <c r="D11155" s="1" t="s">
        <v>14</v>
      </c>
      <c r="E11155" s="1">
        <v>23.0</v>
      </c>
      <c r="F11155" s="1" t="s">
        <v>11148</v>
      </c>
      <c r="G11155" s="1">
        <v>0.735856571693</v>
      </c>
    </row>
    <row r="11156" ht="15.75" customHeight="1">
      <c r="A11156" s="1" t="str">
        <f t="shared" si="949"/>
        <v>POLA1</v>
      </c>
      <c r="B11156" s="1" t="s">
        <v>50</v>
      </c>
      <c r="C11156" s="1">
        <v>2.4712231E7</v>
      </c>
      <c r="D11156" s="1" t="s">
        <v>14</v>
      </c>
      <c r="E11156" s="1">
        <v>23.0</v>
      </c>
      <c r="F11156" s="1" t="s">
        <v>11149</v>
      </c>
      <c r="G11156" s="1">
        <v>0.160067631079</v>
      </c>
    </row>
    <row r="11157" ht="15.75" customHeight="1">
      <c r="A11157" s="1" t="str">
        <f t="shared" si="949"/>
        <v>POLA1</v>
      </c>
      <c r="B11157" s="1" t="s">
        <v>50</v>
      </c>
      <c r="C11157" s="1">
        <v>2.4712218E7</v>
      </c>
      <c r="D11157" s="1" t="s">
        <v>14</v>
      </c>
      <c r="E11157" s="1">
        <v>23.0</v>
      </c>
      <c r="F11157" s="1" t="s">
        <v>11150</v>
      </c>
      <c r="G11157" s="1">
        <v>0.393720746366</v>
      </c>
    </row>
    <row r="11158" ht="15.75" customHeight="1">
      <c r="A11158" s="1" t="str">
        <f t="shared" si="949"/>
        <v>POLA1</v>
      </c>
      <c r="B11158" s="1" t="s">
        <v>50</v>
      </c>
      <c r="C11158" s="1">
        <v>2.4712081E7</v>
      </c>
      <c r="D11158" s="1" t="s">
        <v>14</v>
      </c>
      <c r="E11158" s="1">
        <v>24.0</v>
      </c>
      <c r="F11158" s="1" t="s">
        <v>11151</v>
      </c>
      <c r="G11158" s="1">
        <v>0.42546533894</v>
      </c>
    </row>
    <row r="11159" ht="15.75" customHeight="1">
      <c r="A11159" s="1" t="str">
        <f t="shared" si="949"/>
        <v>POLA1</v>
      </c>
      <c r="B11159" s="1" t="s">
        <v>50</v>
      </c>
      <c r="C11159" s="1">
        <v>2.4712284E7</v>
      </c>
      <c r="D11159" s="1" t="s">
        <v>14</v>
      </c>
      <c r="E11159" s="1">
        <v>23.0</v>
      </c>
      <c r="F11159" s="1" t="s">
        <v>11152</v>
      </c>
      <c r="G11159" s="1">
        <v>0.794742755251</v>
      </c>
    </row>
    <row r="11160" ht="15.75" customHeight="1">
      <c r="A11160" s="1" t="str">
        <f t="shared" si="949"/>
        <v>POLA1</v>
      </c>
      <c r="B11160" s="1" t="s">
        <v>50</v>
      </c>
      <c r="C11160" s="1">
        <v>2.4712049E7</v>
      </c>
      <c r="D11160" s="1" t="s">
        <v>14</v>
      </c>
      <c r="E11160" s="1">
        <v>24.0</v>
      </c>
      <c r="F11160" s="1" t="s">
        <v>11153</v>
      </c>
      <c r="G11160" s="1">
        <v>0.213305148402</v>
      </c>
    </row>
    <row r="11161" ht="15.75" customHeight="1">
      <c r="A11161" s="1" t="str">
        <f t="shared" ref="A11161:A11170" si="950">"POLA2"</f>
        <v>POLA2</v>
      </c>
      <c r="B11161" s="1" t="s">
        <v>328</v>
      </c>
      <c r="C11161" s="1">
        <v>6.5029343E7</v>
      </c>
      <c r="D11161" s="1" t="s">
        <v>14</v>
      </c>
      <c r="E11161" s="1">
        <v>24.0</v>
      </c>
      <c r="F11161" s="1" t="s">
        <v>11154</v>
      </c>
      <c r="G11161" s="1">
        <v>0.768326505209</v>
      </c>
    </row>
    <row r="11162" ht="15.75" customHeight="1">
      <c r="A11162" s="1" t="str">
        <f t="shared" si="950"/>
        <v>POLA2</v>
      </c>
      <c r="B11162" s="1" t="s">
        <v>328</v>
      </c>
      <c r="C11162" s="1">
        <v>6.5029204E7</v>
      </c>
      <c r="D11162" s="1" t="s">
        <v>14</v>
      </c>
      <c r="E11162" s="1">
        <v>22.0</v>
      </c>
      <c r="F11162" s="1" t="s">
        <v>11155</v>
      </c>
      <c r="G11162" s="1">
        <v>0.275880886214</v>
      </c>
    </row>
    <row r="11163" ht="15.75" customHeight="1">
      <c r="A11163" s="1" t="str">
        <f t="shared" si="950"/>
        <v>POLA2</v>
      </c>
      <c r="B11163" s="1" t="s">
        <v>328</v>
      </c>
      <c r="C11163" s="1">
        <v>6.5029503E7</v>
      </c>
      <c r="D11163" s="1" t="s">
        <v>8</v>
      </c>
      <c r="E11163" s="1">
        <v>24.0</v>
      </c>
      <c r="F11163" s="1" t="s">
        <v>11156</v>
      </c>
      <c r="G11163" s="1">
        <v>0.466001031365</v>
      </c>
    </row>
    <row r="11164" ht="15.75" customHeight="1">
      <c r="A11164" s="1" t="str">
        <f t="shared" si="950"/>
        <v>POLA2</v>
      </c>
      <c r="B11164" s="1" t="s">
        <v>328</v>
      </c>
      <c r="C11164" s="1">
        <v>6.5029374E7</v>
      </c>
      <c r="D11164" s="1" t="s">
        <v>8</v>
      </c>
      <c r="E11164" s="1">
        <v>23.0</v>
      </c>
      <c r="F11164" s="1" t="s">
        <v>11157</v>
      </c>
      <c r="G11164" s="1">
        <v>0.112439158226</v>
      </c>
    </row>
    <row r="11165" ht="15.75" customHeight="1">
      <c r="A11165" s="1" t="str">
        <f t="shared" si="950"/>
        <v>POLA2</v>
      </c>
      <c r="B11165" s="1" t="s">
        <v>328</v>
      </c>
      <c r="C11165" s="1">
        <v>6.5029275E7</v>
      </c>
      <c r="D11165" s="1" t="s">
        <v>8</v>
      </c>
      <c r="E11165" s="1">
        <v>23.0</v>
      </c>
      <c r="F11165" s="1" t="s">
        <v>11158</v>
      </c>
      <c r="G11165" s="1">
        <v>-0.00226337443176</v>
      </c>
    </row>
    <row r="11166" ht="15.75" customHeight="1">
      <c r="A11166" s="1" t="str">
        <f t="shared" si="950"/>
        <v>POLA2</v>
      </c>
      <c r="B11166" s="1" t="s">
        <v>328</v>
      </c>
      <c r="C11166" s="1">
        <v>6.5029254E7</v>
      </c>
      <c r="D11166" s="1" t="s">
        <v>8</v>
      </c>
      <c r="E11166" s="1">
        <v>22.0</v>
      </c>
      <c r="F11166" s="1" t="s">
        <v>11159</v>
      </c>
      <c r="G11166" s="1">
        <v>0.0421915134748</v>
      </c>
    </row>
    <row r="11167" ht="15.75" customHeight="1">
      <c r="A11167" s="1" t="str">
        <f t="shared" si="950"/>
        <v>POLA2</v>
      </c>
      <c r="B11167" s="1" t="s">
        <v>328</v>
      </c>
      <c r="C11167" s="1">
        <v>6.5029378E7</v>
      </c>
      <c r="D11167" s="1" t="s">
        <v>14</v>
      </c>
      <c r="E11167" s="1">
        <v>23.0</v>
      </c>
      <c r="F11167" s="1" t="s">
        <v>11160</v>
      </c>
      <c r="G11167" s="1">
        <v>0.539585282039</v>
      </c>
    </row>
    <row r="11168" ht="15.75" customHeight="1">
      <c r="A11168" s="1" t="str">
        <f t="shared" si="950"/>
        <v>POLA2</v>
      </c>
      <c r="B11168" s="1" t="s">
        <v>328</v>
      </c>
      <c r="C11168" s="1">
        <v>6.5029416E7</v>
      </c>
      <c r="D11168" s="1" t="s">
        <v>14</v>
      </c>
      <c r="E11168" s="1">
        <v>24.0</v>
      </c>
      <c r="F11168" s="1" t="s">
        <v>11161</v>
      </c>
      <c r="G11168" s="1">
        <v>-0.0835540425208</v>
      </c>
    </row>
    <row r="11169" ht="15.75" customHeight="1">
      <c r="A11169" s="1" t="str">
        <f t="shared" si="950"/>
        <v>POLA2</v>
      </c>
      <c r="B11169" s="1" t="s">
        <v>328</v>
      </c>
      <c r="C11169" s="1">
        <v>6.5029495E7</v>
      </c>
      <c r="D11169" s="1" t="s">
        <v>14</v>
      </c>
      <c r="E11169" s="1">
        <v>24.0</v>
      </c>
      <c r="F11169" s="1" t="s">
        <v>11162</v>
      </c>
      <c r="G11169" s="1">
        <v>1.69208821275</v>
      </c>
    </row>
    <row r="11170" ht="15.75" customHeight="1">
      <c r="A11170" s="1" t="str">
        <f t="shared" si="950"/>
        <v>POLA2</v>
      </c>
      <c r="B11170" s="1" t="s">
        <v>328</v>
      </c>
      <c r="C11170" s="1">
        <v>6.5029366E7</v>
      </c>
      <c r="D11170" s="1" t="s">
        <v>14</v>
      </c>
      <c r="E11170" s="1">
        <v>24.0</v>
      </c>
      <c r="F11170" s="1" t="s">
        <v>11163</v>
      </c>
      <c r="G11170" s="1">
        <v>0.249306913195</v>
      </c>
    </row>
    <row r="11171" ht="15.75" customHeight="1">
      <c r="A11171" s="1" t="str">
        <f t="shared" ref="A11171:A11180" si="951">"POLD1"</f>
        <v>POLD1</v>
      </c>
      <c r="B11171" s="1" t="s">
        <v>277</v>
      </c>
      <c r="C11171" s="1">
        <v>5.0887859E7</v>
      </c>
      <c r="D11171" s="1" t="s">
        <v>14</v>
      </c>
      <c r="E11171" s="1">
        <v>23.0</v>
      </c>
      <c r="F11171" s="1" t="s">
        <v>11164</v>
      </c>
      <c r="G11171" s="1">
        <v>0.0312717895334</v>
      </c>
    </row>
    <row r="11172" ht="15.75" customHeight="1">
      <c r="A11172" s="1" t="str">
        <f t="shared" si="951"/>
        <v>POLD1</v>
      </c>
      <c r="B11172" s="1" t="s">
        <v>277</v>
      </c>
      <c r="C11172" s="1">
        <v>5.0887809E7</v>
      </c>
      <c r="D11172" s="1" t="s">
        <v>14</v>
      </c>
      <c r="E11172" s="1">
        <v>23.0</v>
      </c>
      <c r="F11172" s="1" t="s">
        <v>11165</v>
      </c>
      <c r="G11172" s="1">
        <v>0.428073940639</v>
      </c>
    </row>
    <row r="11173" ht="15.75" customHeight="1">
      <c r="A11173" s="1" t="str">
        <f t="shared" si="951"/>
        <v>POLD1</v>
      </c>
      <c r="B11173" s="1" t="s">
        <v>277</v>
      </c>
      <c r="C11173" s="1">
        <v>5.0887797E7</v>
      </c>
      <c r="D11173" s="1" t="s">
        <v>14</v>
      </c>
      <c r="E11173" s="1">
        <v>24.0</v>
      </c>
      <c r="F11173" s="1" t="s">
        <v>11166</v>
      </c>
      <c r="G11173" s="1">
        <v>0.840749015798</v>
      </c>
    </row>
    <row r="11174" ht="15.75" customHeight="1">
      <c r="A11174" s="1" t="str">
        <f t="shared" si="951"/>
        <v>POLD1</v>
      </c>
      <c r="B11174" s="1" t="s">
        <v>277</v>
      </c>
      <c r="C11174" s="1">
        <v>5.088776E7</v>
      </c>
      <c r="D11174" s="1" t="s">
        <v>14</v>
      </c>
      <c r="E11174" s="1">
        <v>24.0</v>
      </c>
      <c r="F11174" s="1" t="s">
        <v>11167</v>
      </c>
      <c r="G11174" s="1">
        <v>0.00429764244474</v>
      </c>
    </row>
    <row r="11175" ht="15.75" customHeight="1">
      <c r="A11175" s="1" t="str">
        <f t="shared" si="951"/>
        <v>POLD1</v>
      </c>
      <c r="B11175" s="1" t="s">
        <v>277</v>
      </c>
      <c r="C11175" s="1">
        <v>5.0887692E7</v>
      </c>
      <c r="D11175" s="1" t="s">
        <v>14</v>
      </c>
      <c r="E11175" s="1">
        <v>24.0</v>
      </c>
      <c r="F11175" s="1" t="s">
        <v>11168</v>
      </c>
      <c r="G11175" s="1">
        <v>0.26966521642</v>
      </c>
    </row>
    <row r="11176" ht="15.75" customHeight="1">
      <c r="A11176" s="1" t="str">
        <f t="shared" si="951"/>
        <v>POLD1</v>
      </c>
      <c r="B11176" s="1" t="s">
        <v>277</v>
      </c>
      <c r="C11176" s="1">
        <v>5.0887659E7</v>
      </c>
      <c r="D11176" s="1" t="s">
        <v>14</v>
      </c>
      <c r="E11176" s="1">
        <v>24.0</v>
      </c>
      <c r="F11176" s="1" t="s">
        <v>11169</v>
      </c>
      <c r="G11176" s="1">
        <v>1.11727616838</v>
      </c>
    </row>
    <row r="11177" ht="15.75" customHeight="1">
      <c r="A11177" s="1" t="str">
        <f t="shared" si="951"/>
        <v>POLD1</v>
      </c>
      <c r="B11177" s="1" t="s">
        <v>277</v>
      </c>
      <c r="C11177" s="1">
        <v>5.0887646E7</v>
      </c>
      <c r="D11177" s="1" t="s">
        <v>14</v>
      </c>
      <c r="E11177" s="1">
        <v>24.0</v>
      </c>
      <c r="F11177" s="1" t="s">
        <v>11170</v>
      </c>
      <c r="G11177" s="1">
        <v>1.04197481582</v>
      </c>
    </row>
    <row r="11178" ht="15.75" customHeight="1">
      <c r="A11178" s="1" t="str">
        <f t="shared" si="951"/>
        <v>POLD1</v>
      </c>
      <c r="B11178" s="1" t="s">
        <v>277</v>
      </c>
      <c r="C11178" s="1">
        <v>5.088758E7</v>
      </c>
      <c r="D11178" s="1" t="s">
        <v>14</v>
      </c>
      <c r="E11178" s="1">
        <v>24.0</v>
      </c>
      <c r="F11178" s="1" t="s">
        <v>11171</v>
      </c>
      <c r="G11178" s="1">
        <v>0.506394992792</v>
      </c>
    </row>
    <row r="11179" ht="15.75" customHeight="1">
      <c r="A11179" s="1" t="str">
        <f t="shared" si="951"/>
        <v>POLD1</v>
      </c>
      <c r="B11179" s="1" t="s">
        <v>277</v>
      </c>
      <c r="C11179" s="1">
        <v>5.0887684E7</v>
      </c>
      <c r="D11179" s="1" t="s">
        <v>8</v>
      </c>
      <c r="E11179" s="1">
        <v>24.0</v>
      </c>
      <c r="F11179" s="1" t="s">
        <v>11172</v>
      </c>
      <c r="G11179" s="1">
        <v>0.00175552240822</v>
      </c>
    </row>
    <row r="11180" ht="15.75" customHeight="1">
      <c r="A11180" s="1" t="str">
        <f t="shared" si="951"/>
        <v>POLD1</v>
      </c>
      <c r="B11180" s="1" t="s">
        <v>277</v>
      </c>
      <c r="C11180" s="1">
        <v>5.0887884E7</v>
      </c>
      <c r="D11180" s="1" t="s">
        <v>14</v>
      </c>
      <c r="E11180" s="1">
        <v>24.0</v>
      </c>
      <c r="F11180" s="1" t="s">
        <v>11173</v>
      </c>
      <c r="G11180" s="1">
        <v>0.0116375337308</v>
      </c>
    </row>
    <row r="11181" ht="15.75" customHeight="1">
      <c r="A11181" s="1" t="str">
        <f t="shared" ref="A11181:A11190" si="952">"POLD2"</f>
        <v>POLD2</v>
      </c>
      <c r="B11181" s="1" t="s">
        <v>715</v>
      </c>
      <c r="C11181" s="1">
        <v>4.4163011E7</v>
      </c>
      <c r="D11181" s="1" t="s">
        <v>14</v>
      </c>
      <c r="E11181" s="1">
        <v>22.0</v>
      </c>
      <c r="F11181" s="1" t="s">
        <v>11174</v>
      </c>
      <c r="G11181" s="1">
        <v>-0.0545286909674</v>
      </c>
    </row>
    <row r="11182" ht="15.75" customHeight="1">
      <c r="A11182" s="1" t="str">
        <f t="shared" si="952"/>
        <v>POLD2</v>
      </c>
      <c r="B11182" s="1" t="s">
        <v>715</v>
      </c>
      <c r="C11182" s="1">
        <v>4.4163001E7</v>
      </c>
      <c r="D11182" s="1" t="s">
        <v>14</v>
      </c>
      <c r="E11182" s="1">
        <v>24.0</v>
      </c>
      <c r="F11182" s="1" t="s">
        <v>11175</v>
      </c>
      <c r="G11182" s="1">
        <v>0.233235501376</v>
      </c>
    </row>
    <row r="11183" ht="15.75" customHeight="1">
      <c r="A11183" s="1" t="str">
        <f t="shared" si="952"/>
        <v>POLD2</v>
      </c>
      <c r="B11183" s="1" t="s">
        <v>715</v>
      </c>
      <c r="C11183" s="1">
        <v>4.4162958E7</v>
      </c>
      <c r="D11183" s="1" t="s">
        <v>14</v>
      </c>
      <c r="E11183" s="1">
        <v>24.0</v>
      </c>
      <c r="F11183" s="1" t="s">
        <v>11176</v>
      </c>
      <c r="G11183" s="1">
        <v>0.0526353150617</v>
      </c>
    </row>
    <row r="11184" ht="15.75" customHeight="1">
      <c r="A11184" s="1" t="str">
        <f t="shared" si="952"/>
        <v>POLD2</v>
      </c>
      <c r="B11184" s="1" t="s">
        <v>715</v>
      </c>
      <c r="C11184" s="1">
        <v>4.416291E7</v>
      </c>
      <c r="D11184" s="1" t="s">
        <v>14</v>
      </c>
      <c r="E11184" s="1">
        <v>23.0</v>
      </c>
      <c r="F11184" s="1" t="s">
        <v>11177</v>
      </c>
      <c r="G11184" s="1">
        <v>0.891968866781</v>
      </c>
    </row>
    <row r="11185" ht="15.75" customHeight="1">
      <c r="A11185" s="1" t="str">
        <f t="shared" si="952"/>
        <v>POLD2</v>
      </c>
      <c r="B11185" s="1" t="s">
        <v>715</v>
      </c>
      <c r="C11185" s="1">
        <v>4.4163127E7</v>
      </c>
      <c r="D11185" s="1" t="s">
        <v>8</v>
      </c>
      <c r="E11185" s="1">
        <v>24.0</v>
      </c>
      <c r="F11185" s="1" t="s">
        <v>11178</v>
      </c>
      <c r="G11185" s="1">
        <v>0.408608147878</v>
      </c>
    </row>
    <row r="11186" ht="15.75" customHeight="1">
      <c r="A11186" s="1" t="str">
        <f t="shared" si="952"/>
        <v>POLD2</v>
      </c>
      <c r="B11186" s="1" t="s">
        <v>715</v>
      </c>
      <c r="C11186" s="1">
        <v>4.4163086E7</v>
      </c>
      <c r="D11186" s="1" t="s">
        <v>8</v>
      </c>
      <c r="E11186" s="1">
        <v>23.0</v>
      </c>
      <c r="F11186" s="1" t="s">
        <v>11179</v>
      </c>
      <c r="G11186" s="1">
        <v>0.721680799247</v>
      </c>
    </row>
    <row r="11187" ht="15.75" customHeight="1">
      <c r="A11187" s="1" t="str">
        <f t="shared" si="952"/>
        <v>POLD2</v>
      </c>
      <c r="B11187" s="1" t="s">
        <v>715</v>
      </c>
      <c r="C11187" s="1">
        <v>4.4163048E7</v>
      </c>
      <c r="D11187" s="1" t="s">
        <v>8</v>
      </c>
      <c r="E11187" s="1">
        <v>23.0</v>
      </c>
      <c r="F11187" s="1" t="s">
        <v>11180</v>
      </c>
      <c r="G11187" s="1">
        <v>0.0175596285891</v>
      </c>
    </row>
    <row r="11188" ht="15.75" customHeight="1">
      <c r="A11188" s="1" t="str">
        <f t="shared" si="952"/>
        <v>POLD2</v>
      </c>
      <c r="B11188" s="1" t="s">
        <v>715</v>
      </c>
      <c r="C11188" s="1">
        <v>4.4162964E7</v>
      </c>
      <c r="D11188" s="1" t="s">
        <v>8</v>
      </c>
      <c r="E11188" s="1">
        <v>24.0</v>
      </c>
      <c r="F11188" s="1" t="s">
        <v>11181</v>
      </c>
      <c r="G11188" s="1">
        <v>0.233198585389</v>
      </c>
    </row>
    <row r="11189" ht="15.75" customHeight="1">
      <c r="A11189" s="1" t="str">
        <f t="shared" si="952"/>
        <v>POLD2</v>
      </c>
      <c r="B11189" s="1" t="s">
        <v>715</v>
      </c>
      <c r="C11189" s="1">
        <v>4.4162935E7</v>
      </c>
      <c r="D11189" s="1" t="s">
        <v>14</v>
      </c>
      <c r="E11189" s="1">
        <v>23.0</v>
      </c>
      <c r="F11189" s="1" t="s">
        <v>11182</v>
      </c>
      <c r="G11189" s="1">
        <v>1.38635033397</v>
      </c>
    </row>
    <row r="11190" ht="15.75" customHeight="1">
      <c r="A11190" s="1" t="str">
        <f t="shared" si="952"/>
        <v>POLD2</v>
      </c>
      <c r="B11190" s="1" t="s">
        <v>715</v>
      </c>
      <c r="C11190" s="1">
        <v>4.4162942E7</v>
      </c>
      <c r="D11190" s="1" t="s">
        <v>8</v>
      </c>
      <c r="E11190" s="1">
        <v>24.0</v>
      </c>
      <c r="F11190" s="1" t="s">
        <v>11183</v>
      </c>
      <c r="G11190" s="1">
        <v>0.116222078268</v>
      </c>
    </row>
    <row r="11191" ht="15.75" customHeight="1">
      <c r="A11191" s="1" t="str">
        <f t="shared" ref="A11191:A11208" si="953">"POLD3"</f>
        <v>POLD3</v>
      </c>
      <c r="B11191" s="1" t="s">
        <v>328</v>
      </c>
      <c r="C11191" s="1">
        <v>7.4303597E7</v>
      </c>
      <c r="D11191" s="1" t="s">
        <v>14</v>
      </c>
      <c r="E11191" s="1">
        <v>24.0</v>
      </c>
      <c r="F11191" s="1" t="s">
        <v>11184</v>
      </c>
      <c r="G11191" s="1">
        <v>0.0972232262091</v>
      </c>
    </row>
    <row r="11192" ht="15.75" customHeight="1">
      <c r="A11192" s="1" t="str">
        <f t="shared" si="953"/>
        <v>POLD3</v>
      </c>
      <c r="B11192" s="1" t="s">
        <v>328</v>
      </c>
      <c r="C11192" s="1">
        <v>7.4303622E7</v>
      </c>
      <c r="D11192" s="1" t="s">
        <v>14</v>
      </c>
      <c r="E11192" s="1">
        <v>24.0</v>
      </c>
      <c r="F11192" s="1" t="s">
        <v>11185</v>
      </c>
      <c r="G11192" s="1">
        <v>0.684354858996</v>
      </c>
    </row>
    <row r="11193" ht="15.75" customHeight="1">
      <c r="A11193" s="1" t="str">
        <f t="shared" si="953"/>
        <v>POLD3</v>
      </c>
      <c r="B11193" s="1" t="s">
        <v>328</v>
      </c>
      <c r="C11193" s="1">
        <v>7.4303643E7</v>
      </c>
      <c r="D11193" s="1" t="s">
        <v>14</v>
      </c>
      <c r="E11193" s="1">
        <v>23.0</v>
      </c>
      <c r="F11193" s="1" t="s">
        <v>11186</v>
      </c>
      <c r="G11193" s="1">
        <v>0.974116131273</v>
      </c>
    </row>
    <row r="11194" ht="15.75" customHeight="1">
      <c r="A11194" s="1" t="str">
        <f t="shared" si="953"/>
        <v>POLD3</v>
      </c>
      <c r="B11194" s="1" t="s">
        <v>328</v>
      </c>
      <c r="C11194" s="1">
        <v>7.4303672E7</v>
      </c>
      <c r="D11194" s="1" t="s">
        <v>14</v>
      </c>
      <c r="E11194" s="1">
        <v>24.0</v>
      </c>
      <c r="F11194" s="1" t="s">
        <v>11187</v>
      </c>
      <c r="G11194" s="1">
        <v>0.755445249774</v>
      </c>
    </row>
    <row r="11195" ht="15.75" customHeight="1">
      <c r="A11195" s="1" t="str">
        <f t="shared" si="953"/>
        <v>POLD3</v>
      </c>
      <c r="B11195" s="1" t="s">
        <v>328</v>
      </c>
      <c r="C11195" s="1">
        <v>7.4303782E7</v>
      </c>
      <c r="D11195" s="1" t="s">
        <v>14</v>
      </c>
      <c r="E11195" s="1">
        <v>24.0</v>
      </c>
      <c r="F11195" s="1" t="s">
        <v>11188</v>
      </c>
      <c r="G11195" s="1">
        <v>0.77093629442</v>
      </c>
    </row>
    <row r="11196" ht="15.75" customHeight="1">
      <c r="A11196" s="1" t="str">
        <f t="shared" si="953"/>
        <v>POLD3</v>
      </c>
      <c r="B11196" s="1" t="s">
        <v>328</v>
      </c>
      <c r="C11196" s="1">
        <v>7.4303824E7</v>
      </c>
      <c r="D11196" s="1" t="s">
        <v>14</v>
      </c>
      <c r="E11196" s="1">
        <v>23.0</v>
      </c>
      <c r="F11196" s="1" t="s">
        <v>11189</v>
      </c>
      <c r="G11196" s="1">
        <v>0.117834905424</v>
      </c>
    </row>
    <row r="11197" ht="15.75" customHeight="1">
      <c r="A11197" s="1" t="str">
        <f t="shared" si="953"/>
        <v>POLD3</v>
      </c>
      <c r="B11197" s="1" t="s">
        <v>328</v>
      </c>
      <c r="C11197" s="1">
        <v>7.4303802E7</v>
      </c>
      <c r="D11197" s="1" t="s">
        <v>14</v>
      </c>
      <c r="E11197" s="1">
        <v>21.0</v>
      </c>
      <c r="F11197" s="1" t="s">
        <v>11190</v>
      </c>
      <c r="G11197" s="1">
        <v>0.91361781015</v>
      </c>
    </row>
    <row r="11198" ht="15.75" customHeight="1">
      <c r="A11198" s="1" t="str">
        <f t="shared" si="953"/>
        <v>POLD3</v>
      </c>
      <c r="B11198" s="1" t="s">
        <v>328</v>
      </c>
      <c r="C11198" s="1">
        <v>7.430379E7</v>
      </c>
      <c r="D11198" s="1" t="s">
        <v>14</v>
      </c>
      <c r="E11198" s="1">
        <v>24.0</v>
      </c>
      <c r="F11198" s="1" t="s">
        <v>11191</v>
      </c>
      <c r="G11198" s="1">
        <v>0.500644505507</v>
      </c>
    </row>
    <row r="11199" ht="15.75" customHeight="1">
      <c r="A11199" s="1" t="str">
        <f t="shared" si="953"/>
        <v>POLD3</v>
      </c>
      <c r="B11199" s="1" t="s">
        <v>328</v>
      </c>
      <c r="C11199" s="1">
        <v>7.4303585E7</v>
      </c>
      <c r="D11199" s="1" t="s">
        <v>8</v>
      </c>
      <c r="E11199" s="1">
        <v>24.0</v>
      </c>
      <c r="F11199" s="1" t="s">
        <v>11192</v>
      </c>
      <c r="G11199" s="1">
        <v>0.42509505976</v>
      </c>
    </row>
    <row r="11200" ht="15.75" customHeight="1">
      <c r="A11200" s="1" t="str">
        <f t="shared" si="953"/>
        <v>POLD3</v>
      </c>
      <c r="B11200" s="1" t="s">
        <v>328</v>
      </c>
      <c r="C11200" s="1">
        <v>7.4303647E7</v>
      </c>
      <c r="D11200" s="1" t="s">
        <v>14</v>
      </c>
      <c r="E11200" s="1">
        <v>24.0</v>
      </c>
      <c r="F11200" s="1" t="s">
        <v>11193</v>
      </c>
      <c r="G11200" s="1">
        <v>0.320081551177</v>
      </c>
    </row>
    <row r="11201" ht="15.75" customHeight="1">
      <c r="A11201" s="1" t="str">
        <f t="shared" si="953"/>
        <v>POLD3</v>
      </c>
      <c r="B11201" s="1" t="s">
        <v>328</v>
      </c>
      <c r="C11201" s="1">
        <v>7.4303618E7</v>
      </c>
      <c r="D11201" s="1" t="s">
        <v>14</v>
      </c>
      <c r="E11201" s="1">
        <v>23.0</v>
      </c>
      <c r="F11201" s="1" t="s">
        <v>11194</v>
      </c>
      <c r="G11201" s="1">
        <v>-0.0542125724688</v>
      </c>
    </row>
    <row r="11202" ht="15.75" customHeight="1">
      <c r="A11202" s="1" t="str">
        <f t="shared" si="953"/>
        <v>POLD3</v>
      </c>
      <c r="B11202" s="1" t="s">
        <v>328</v>
      </c>
      <c r="C11202" s="1">
        <v>7.4303568E7</v>
      </c>
      <c r="D11202" s="1" t="s">
        <v>14</v>
      </c>
      <c r="E11202" s="1">
        <v>22.0</v>
      </c>
      <c r="F11202" s="1" t="s">
        <v>11195</v>
      </c>
      <c r="G11202" s="1">
        <v>0.94667602801</v>
      </c>
    </row>
    <row r="11203" ht="15.75" customHeight="1">
      <c r="A11203" s="1" t="str">
        <f t="shared" si="953"/>
        <v>POLD3</v>
      </c>
      <c r="B11203" s="1" t="s">
        <v>328</v>
      </c>
      <c r="C11203" s="1">
        <v>7.4303572E7</v>
      </c>
      <c r="D11203" s="1" t="s">
        <v>8</v>
      </c>
      <c r="E11203" s="1">
        <v>23.0</v>
      </c>
      <c r="F11203" s="1" t="s">
        <v>11196</v>
      </c>
      <c r="G11203" s="1">
        <v>1.07920784072</v>
      </c>
    </row>
    <row r="11204" ht="15.75" customHeight="1">
      <c r="A11204" s="1" t="str">
        <f t="shared" si="953"/>
        <v>POLD3</v>
      </c>
      <c r="B11204" s="1" t="s">
        <v>328</v>
      </c>
      <c r="C11204" s="1">
        <v>7.4303802E7</v>
      </c>
      <c r="D11204" s="1" t="s">
        <v>14</v>
      </c>
      <c r="E11204" s="1">
        <v>23.0</v>
      </c>
      <c r="F11204" s="1" t="s">
        <v>11197</v>
      </c>
      <c r="G11204" s="1">
        <v>0.681100116808</v>
      </c>
    </row>
    <row r="11205" ht="15.75" customHeight="1">
      <c r="A11205" s="1" t="str">
        <f t="shared" si="953"/>
        <v>POLD3</v>
      </c>
      <c r="B11205" s="1" t="s">
        <v>328</v>
      </c>
      <c r="C11205" s="1">
        <v>7.4303809E7</v>
      </c>
      <c r="D11205" s="1" t="s">
        <v>14</v>
      </c>
      <c r="E11205" s="1">
        <v>24.0</v>
      </c>
      <c r="F11205" s="1" t="s">
        <v>11198</v>
      </c>
      <c r="G11205" s="1">
        <v>0.147360915545</v>
      </c>
    </row>
    <row r="11206" ht="15.75" customHeight="1">
      <c r="A11206" s="1" t="str">
        <f t="shared" si="953"/>
        <v>POLD3</v>
      </c>
      <c r="B11206" s="1" t="s">
        <v>328</v>
      </c>
      <c r="C11206" s="1">
        <v>7.4303824E7</v>
      </c>
      <c r="D11206" s="1" t="s">
        <v>14</v>
      </c>
      <c r="E11206" s="1">
        <v>24.0</v>
      </c>
      <c r="F11206" s="1" t="s">
        <v>11199</v>
      </c>
      <c r="G11206" s="1">
        <v>-4.09181999893E-4</v>
      </c>
    </row>
    <row r="11207" ht="15.75" customHeight="1">
      <c r="A11207" s="1" t="str">
        <f t="shared" si="953"/>
        <v>POLD3</v>
      </c>
      <c r="B11207" s="1" t="s">
        <v>328</v>
      </c>
      <c r="C11207" s="1">
        <v>7.4303558E7</v>
      </c>
      <c r="D11207" s="1" t="s">
        <v>8</v>
      </c>
      <c r="E11207" s="1">
        <v>23.0</v>
      </c>
      <c r="F11207" s="1" t="s">
        <v>11200</v>
      </c>
      <c r="G11207" s="1">
        <v>0.770719441533</v>
      </c>
    </row>
    <row r="11208" ht="15.75" customHeight="1">
      <c r="A11208" s="1" t="str">
        <f t="shared" si="953"/>
        <v>POLD3</v>
      </c>
      <c r="B11208" s="1" t="s">
        <v>328</v>
      </c>
      <c r="C11208" s="1">
        <v>7.4303781E7</v>
      </c>
      <c r="D11208" s="1" t="s">
        <v>14</v>
      </c>
      <c r="E11208" s="1">
        <v>23.0</v>
      </c>
      <c r="F11208" s="1" t="s">
        <v>11201</v>
      </c>
      <c r="G11208" s="1">
        <v>0.808954491851</v>
      </c>
    </row>
    <row r="11209" ht="15.75" customHeight="1">
      <c r="A11209" s="1" t="str">
        <f t="shared" ref="A11209:A11217" si="954">"POLDIP2"</f>
        <v>POLDIP2</v>
      </c>
      <c r="B11209" s="1" t="s">
        <v>39</v>
      </c>
      <c r="C11209" s="1">
        <v>2.6684299E7</v>
      </c>
      <c r="D11209" s="1" t="s">
        <v>14</v>
      </c>
      <c r="E11209" s="1">
        <v>24.0</v>
      </c>
      <c r="F11209" s="1" t="s">
        <v>11202</v>
      </c>
      <c r="G11209" s="1">
        <v>0.0722241333343</v>
      </c>
    </row>
    <row r="11210" ht="15.75" customHeight="1">
      <c r="A11210" s="1" t="str">
        <f t="shared" si="954"/>
        <v>POLDIP2</v>
      </c>
      <c r="B11210" s="1" t="s">
        <v>39</v>
      </c>
      <c r="C11210" s="1">
        <v>2.6684195E7</v>
      </c>
      <c r="D11210" s="1" t="s">
        <v>8</v>
      </c>
      <c r="E11210" s="1">
        <v>23.0</v>
      </c>
      <c r="F11210" s="1" t="s">
        <v>11203</v>
      </c>
      <c r="G11210" s="1">
        <v>0.873955413303</v>
      </c>
    </row>
    <row r="11211" ht="15.75" customHeight="1">
      <c r="A11211" s="1" t="str">
        <f t="shared" si="954"/>
        <v>POLDIP2</v>
      </c>
      <c r="B11211" s="1" t="s">
        <v>39</v>
      </c>
      <c r="C11211" s="1">
        <v>2.6684452E7</v>
      </c>
      <c r="D11211" s="1" t="s">
        <v>8</v>
      </c>
      <c r="E11211" s="1">
        <v>24.0</v>
      </c>
      <c r="F11211" s="1" t="s">
        <v>11204</v>
      </c>
      <c r="G11211" s="1">
        <v>0.169028352431</v>
      </c>
    </row>
    <row r="11212" ht="15.75" customHeight="1">
      <c r="A11212" s="1" t="str">
        <f t="shared" si="954"/>
        <v>POLDIP2</v>
      </c>
      <c r="B11212" s="1" t="s">
        <v>39</v>
      </c>
      <c r="C11212" s="1">
        <v>2.6684377E7</v>
      </c>
      <c r="D11212" s="1" t="s">
        <v>8</v>
      </c>
      <c r="E11212" s="1">
        <v>23.0</v>
      </c>
      <c r="F11212" s="1" t="s">
        <v>11205</v>
      </c>
      <c r="G11212" s="1">
        <v>0.0965557571159</v>
      </c>
    </row>
    <row r="11213" ht="15.75" customHeight="1">
      <c r="A11213" s="1" t="str">
        <f t="shared" si="954"/>
        <v>POLDIP2</v>
      </c>
      <c r="B11213" s="1" t="s">
        <v>39</v>
      </c>
      <c r="C11213" s="1">
        <v>2.6684239E7</v>
      </c>
      <c r="D11213" s="1" t="s">
        <v>8</v>
      </c>
      <c r="E11213" s="1">
        <v>24.0</v>
      </c>
      <c r="F11213" s="1" t="s">
        <v>11206</v>
      </c>
      <c r="G11213" s="1">
        <v>0.366303806015</v>
      </c>
    </row>
    <row r="11214" ht="15.75" customHeight="1">
      <c r="A11214" s="1" t="str">
        <f t="shared" si="954"/>
        <v>POLDIP2</v>
      </c>
      <c r="B11214" s="1" t="s">
        <v>39</v>
      </c>
      <c r="C11214" s="1">
        <v>2.6684295E7</v>
      </c>
      <c r="D11214" s="1" t="s">
        <v>8</v>
      </c>
      <c r="E11214" s="1">
        <v>24.0</v>
      </c>
      <c r="F11214" s="1" t="s">
        <v>11207</v>
      </c>
      <c r="G11214" s="1">
        <v>0.283056950722</v>
      </c>
    </row>
    <row r="11215" ht="15.75" customHeight="1">
      <c r="A11215" s="1" t="str">
        <f t="shared" si="954"/>
        <v>POLDIP2</v>
      </c>
      <c r="B11215" s="1" t="s">
        <v>39</v>
      </c>
      <c r="C11215" s="1">
        <v>2.6684307E7</v>
      </c>
      <c r="D11215" s="1" t="s">
        <v>8</v>
      </c>
      <c r="E11215" s="1">
        <v>24.0</v>
      </c>
      <c r="F11215" s="1" t="s">
        <v>11208</v>
      </c>
      <c r="G11215" s="1">
        <v>0.59051937754</v>
      </c>
    </row>
    <row r="11216" ht="15.75" customHeight="1">
      <c r="A11216" s="1" t="str">
        <f t="shared" si="954"/>
        <v>POLDIP2</v>
      </c>
      <c r="B11216" s="1" t="s">
        <v>39</v>
      </c>
      <c r="C11216" s="1">
        <v>2.6684327E7</v>
      </c>
      <c r="D11216" s="1" t="s">
        <v>8</v>
      </c>
      <c r="E11216" s="1">
        <v>24.0</v>
      </c>
      <c r="F11216" s="1" t="s">
        <v>11209</v>
      </c>
      <c r="G11216" s="1">
        <v>0.249060429184</v>
      </c>
    </row>
    <row r="11217" ht="15.75" customHeight="1">
      <c r="A11217" s="1" t="str">
        <f t="shared" si="954"/>
        <v>POLDIP2</v>
      </c>
      <c r="B11217" s="1" t="s">
        <v>39</v>
      </c>
      <c r="C11217" s="1">
        <v>2.6684488E7</v>
      </c>
      <c r="D11217" s="1" t="s">
        <v>8</v>
      </c>
      <c r="E11217" s="1">
        <v>23.0</v>
      </c>
      <c r="F11217" s="1" t="s">
        <v>11210</v>
      </c>
      <c r="G11217" s="1">
        <v>1.53552520916</v>
      </c>
    </row>
    <row r="11218" ht="15.75" customHeight="1">
      <c r="A11218" s="1" t="str">
        <f t="shared" ref="A11218:A11227" si="955">"POLE"</f>
        <v>POLE</v>
      </c>
      <c r="B11218" s="1" t="s">
        <v>379</v>
      </c>
      <c r="C11218" s="1">
        <v>1.33263646E8</v>
      </c>
      <c r="D11218" s="1" t="s">
        <v>8</v>
      </c>
      <c r="E11218" s="1">
        <v>23.0</v>
      </c>
      <c r="F11218" s="1" t="s">
        <v>11211</v>
      </c>
      <c r="G11218" s="1">
        <v>0.363700547133</v>
      </c>
    </row>
    <row r="11219" ht="15.75" customHeight="1">
      <c r="A11219" s="1" t="str">
        <f t="shared" si="955"/>
        <v>POLE</v>
      </c>
      <c r="B11219" s="1" t="s">
        <v>379</v>
      </c>
      <c r="C11219" s="1">
        <v>1.33263785E8</v>
      </c>
      <c r="D11219" s="1" t="s">
        <v>8</v>
      </c>
      <c r="E11219" s="1">
        <v>23.0</v>
      </c>
      <c r="F11219" s="1" t="s">
        <v>11212</v>
      </c>
      <c r="G11219" s="1">
        <v>0.487585009226</v>
      </c>
    </row>
    <row r="11220" ht="15.75" customHeight="1">
      <c r="A11220" s="1" t="str">
        <f t="shared" si="955"/>
        <v>POLE</v>
      </c>
      <c r="B11220" s="1" t="s">
        <v>379</v>
      </c>
      <c r="C11220" s="1">
        <v>1.33263949E8</v>
      </c>
      <c r="D11220" s="1" t="s">
        <v>8</v>
      </c>
      <c r="E11220" s="1">
        <v>22.0</v>
      </c>
      <c r="F11220" s="1" t="s">
        <v>11213</v>
      </c>
      <c r="G11220" s="1">
        <v>1.50328549027</v>
      </c>
    </row>
    <row r="11221" ht="15.75" customHeight="1">
      <c r="A11221" s="1" t="str">
        <f t="shared" si="955"/>
        <v>POLE</v>
      </c>
      <c r="B11221" s="1" t="s">
        <v>379</v>
      </c>
      <c r="C11221" s="1">
        <v>1.33263686E8</v>
      </c>
      <c r="D11221" s="1" t="s">
        <v>14</v>
      </c>
      <c r="E11221" s="1">
        <v>23.0</v>
      </c>
      <c r="F11221" s="1" t="s">
        <v>11214</v>
      </c>
      <c r="G11221" s="1">
        <v>0.890514294398</v>
      </c>
    </row>
    <row r="11222" ht="15.75" customHeight="1">
      <c r="A11222" s="1" t="str">
        <f t="shared" si="955"/>
        <v>POLE</v>
      </c>
      <c r="B11222" s="1" t="s">
        <v>379</v>
      </c>
      <c r="C11222" s="1">
        <v>1.3326369E8</v>
      </c>
      <c r="D11222" s="1" t="s">
        <v>14</v>
      </c>
      <c r="E11222" s="1">
        <v>22.0</v>
      </c>
      <c r="F11222" s="1" t="s">
        <v>11215</v>
      </c>
      <c r="G11222" s="1">
        <v>0.00618878878154</v>
      </c>
    </row>
    <row r="11223" ht="15.75" customHeight="1">
      <c r="A11223" s="1" t="str">
        <f t="shared" si="955"/>
        <v>POLE</v>
      </c>
      <c r="B11223" s="1" t="s">
        <v>379</v>
      </c>
      <c r="C11223" s="1">
        <v>1.33263715E8</v>
      </c>
      <c r="D11223" s="1" t="s">
        <v>14</v>
      </c>
      <c r="E11223" s="1">
        <v>24.0</v>
      </c>
      <c r="F11223" s="1" t="s">
        <v>11216</v>
      </c>
      <c r="G11223" s="1">
        <v>0.606200215336</v>
      </c>
    </row>
    <row r="11224" ht="15.75" customHeight="1">
      <c r="A11224" s="1" t="str">
        <f t="shared" si="955"/>
        <v>POLE</v>
      </c>
      <c r="B11224" s="1" t="s">
        <v>379</v>
      </c>
      <c r="C11224" s="1">
        <v>1.33263733E8</v>
      </c>
      <c r="D11224" s="1" t="s">
        <v>14</v>
      </c>
      <c r="E11224" s="1">
        <v>24.0</v>
      </c>
      <c r="F11224" s="1" t="s">
        <v>11217</v>
      </c>
      <c r="G11224" s="1">
        <v>0.56597291472</v>
      </c>
    </row>
    <row r="11225" ht="15.75" customHeight="1">
      <c r="A11225" s="1" t="str">
        <f t="shared" si="955"/>
        <v>POLE</v>
      </c>
      <c r="B11225" s="1" t="s">
        <v>379</v>
      </c>
      <c r="C11225" s="1">
        <v>1.33263801E8</v>
      </c>
      <c r="D11225" s="1" t="s">
        <v>14</v>
      </c>
      <c r="E11225" s="1">
        <v>24.0</v>
      </c>
      <c r="F11225" s="1" t="s">
        <v>11218</v>
      </c>
      <c r="G11225" s="1">
        <v>0.265648640001</v>
      </c>
    </row>
    <row r="11226" ht="15.75" customHeight="1">
      <c r="A11226" s="1" t="str">
        <f t="shared" si="955"/>
        <v>POLE</v>
      </c>
      <c r="B11226" s="1" t="s">
        <v>379</v>
      </c>
      <c r="C11226" s="1">
        <v>1.33263864E8</v>
      </c>
      <c r="D11226" s="1" t="s">
        <v>14</v>
      </c>
      <c r="E11226" s="1">
        <v>24.0</v>
      </c>
      <c r="F11226" s="1" t="s">
        <v>11219</v>
      </c>
      <c r="G11226" s="1">
        <v>0.159407917609</v>
      </c>
    </row>
    <row r="11227" ht="15.75" customHeight="1">
      <c r="A11227" s="1" t="str">
        <f t="shared" si="955"/>
        <v>POLE</v>
      </c>
      <c r="B11227" s="1" t="s">
        <v>379</v>
      </c>
      <c r="C11227" s="1">
        <v>1.33263795E8</v>
      </c>
      <c r="D11227" s="1" t="s">
        <v>8</v>
      </c>
      <c r="E11227" s="1">
        <v>24.0</v>
      </c>
      <c r="F11227" s="1" t="s">
        <v>11220</v>
      </c>
      <c r="G11227" s="1">
        <v>0.105762831844</v>
      </c>
    </row>
    <row r="11228" ht="15.75" customHeight="1">
      <c r="A11228" s="1" t="str">
        <f t="shared" ref="A11228:A11237" si="956">"POLE2"</f>
        <v>POLE2</v>
      </c>
      <c r="B11228" s="1" t="s">
        <v>135</v>
      </c>
      <c r="C11228" s="1">
        <v>5.0154826E7</v>
      </c>
      <c r="D11228" s="1" t="s">
        <v>8</v>
      </c>
      <c r="E11228" s="1">
        <v>23.0</v>
      </c>
      <c r="F11228" s="1" t="s">
        <v>11221</v>
      </c>
      <c r="G11228" s="1">
        <v>1.39245170786</v>
      </c>
    </row>
    <row r="11229" ht="15.75" customHeight="1">
      <c r="A11229" s="1" t="str">
        <f t="shared" si="956"/>
        <v>POLE2</v>
      </c>
      <c r="B11229" s="1" t="s">
        <v>135</v>
      </c>
      <c r="C11229" s="1">
        <v>5.0154818E7</v>
      </c>
      <c r="D11229" s="1" t="s">
        <v>8</v>
      </c>
      <c r="E11229" s="1">
        <v>23.0</v>
      </c>
      <c r="F11229" s="1" t="s">
        <v>11222</v>
      </c>
      <c r="G11229" s="1">
        <v>0.965905094876</v>
      </c>
    </row>
    <row r="11230" ht="15.75" customHeight="1">
      <c r="A11230" s="1" t="str">
        <f t="shared" si="956"/>
        <v>POLE2</v>
      </c>
      <c r="B11230" s="1" t="s">
        <v>135</v>
      </c>
      <c r="C11230" s="1">
        <v>5.0154991E7</v>
      </c>
      <c r="D11230" s="1" t="s">
        <v>8</v>
      </c>
      <c r="E11230" s="1">
        <v>23.0</v>
      </c>
      <c r="F11230" s="1" t="s">
        <v>11223</v>
      </c>
      <c r="G11230" s="1">
        <v>0.532631256602</v>
      </c>
    </row>
    <row r="11231" ht="15.75" customHeight="1">
      <c r="A11231" s="1" t="str">
        <f t="shared" si="956"/>
        <v>POLE2</v>
      </c>
      <c r="B11231" s="1" t="s">
        <v>135</v>
      </c>
      <c r="C11231" s="1">
        <v>5.0154798E7</v>
      </c>
      <c r="D11231" s="1" t="s">
        <v>14</v>
      </c>
      <c r="E11231" s="1">
        <v>24.0</v>
      </c>
      <c r="F11231" s="1" t="s">
        <v>11224</v>
      </c>
      <c r="G11231" s="1">
        <v>-0.181804844674</v>
      </c>
    </row>
    <row r="11232" ht="15.75" customHeight="1">
      <c r="A11232" s="1" t="str">
        <f t="shared" si="956"/>
        <v>POLE2</v>
      </c>
      <c r="B11232" s="1" t="s">
        <v>135</v>
      </c>
      <c r="C11232" s="1">
        <v>5.0154746E7</v>
      </c>
      <c r="D11232" s="1" t="s">
        <v>8</v>
      </c>
      <c r="E11232" s="1">
        <v>23.0</v>
      </c>
      <c r="F11232" s="1" t="s">
        <v>11225</v>
      </c>
      <c r="G11232" s="1">
        <v>0.641643197268</v>
      </c>
    </row>
    <row r="11233" ht="15.75" customHeight="1">
      <c r="A11233" s="1" t="str">
        <f t="shared" si="956"/>
        <v>POLE2</v>
      </c>
      <c r="B11233" s="1" t="s">
        <v>135</v>
      </c>
      <c r="C11233" s="1">
        <v>5.0154853E7</v>
      </c>
      <c r="D11233" s="1" t="s">
        <v>8</v>
      </c>
      <c r="E11233" s="1">
        <v>24.0</v>
      </c>
      <c r="F11233" s="1" t="s">
        <v>11226</v>
      </c>
      <c r="G11233" s="1">
        <v>0.00349123245387</v>
      </c>
    </row>
    <row r="11234" ht="15.75" customHeight="1">
      <c r="A11234" s="1" t="str">
        <f t="shared" si="956"/>
        <v>POLE2</v>
      </c>
      <c r="B11234" s="1" t="s">
        <v>135</v>
      </c>
      <c r="C11234" s="1">
        <v>5.015487E7</v>
      </c>
      <c r="D11234" s="1" t="s">
        <v>8</v>
      </c>
      <c r="E11234" s="1">
        <v>24.0</v>
      </c>
      <c r="F11234" s="1" t="s">
        <v>11227</v>
      </c>
      <c r="G11234" s="1">
        <v>0.395898620056</v>
      </c>
    </row>
    <row r="11235" ht="15.75" customHeight="1">
      <c r="A11235" s="1" t="str">
        <f t="shared" si="956"/>
        <v>POLE2</v>
      </c>
      <c r="B11235" s="1" t="s">
        <v>135</v>
      </c>
      <c r="C11235" s="1">
        <v>5.0155044E7</v>
      </c>
      <c r="D11235" s="1" t="s">
        <v>8</v>
      </c>
      <c r="E11235" s="1">
        <v>23.0</v>
      </c>
      <c r="F11235" s="1" t="s">
        <v>11228</v>
      </c>
      <c r="G11235" s="1">
        <v>0.344914422494</v>
      </c>
    </row>
    <row r="11236" ht="15.75" customHeight="1">
      <c r="A11236" s="1" t="str">
        <f t="shared" si="956"/>
        <v>POLE2</v>
      </c>
      <c r="B11236" s="1" t="s">
        <v>135</v>
      </c>
      <c r="C11236" s="1">
        <v>5.0155013E7</v>
      </c>
      <c r="D11236" s="1" t="s">
        <v>8</v>
      </c>
      <c r="E11236" s="1">
        <v>24.0</v>
      </c>
      <c r="F11236" s="1" t="s">
        <v>11229</v>
      </c>
      <c r="G11236" s="1">
        <v>0.0505913695753</v>
      </c>
    </row>
    <row r="11237" ht="15.75" customHeight="1">
      <c r="A11237" s="1" t="str">
        <f t="shared" si="956"/>
        <v>POLE2</v>
      </c>
      <c r="B11237" s="1" t="s">
        <v>135</v>
      </c>
      <c r="C11237" s="1">
        <v>5.0155025E7</v>
      </c>
      <c r="D11237" s="1" t="s">
        <v>8</v>
      </c>
      <c r="E11237" s="1">
        <v>24.0</v>
      </c>
      <c r="F11237" s="1" t="s">
        <v>11230</v>
      </c>
      <c r="G11237" s="1">
        <v>0.170781037601</v>
      </c>
    </row>
    <row r="11238" ht="15.75" customHeight="1">
      <c r="A11238" s="1" t="str">
        <f t="shared" ref="A11238:A11247" si="957">"POLE4"</f>
        <v>POLE4</v>
      </c>
      <c r="B11238" s="1" t="s">
        <v>256</v>
      </c>
      <c r="C11238" s="1">
        <v>7.5185725E7</v>
      </c>
      <c r="D11238" s="1" t="s">
        <v>14</v>
      </c>
      <c r="E11238" s="1">
        <v>24.0</v>
      </c>
      <c r="F11238" s="1" t="s">
        <v>11231</v>
      </c>
      <c r="G11238" s="1">
        <v>0.814949277155</v>
      </c>
    </row>
    <row r="11239" ht="15.75" customHeight="1">
      <c r="A11239" s="1" t="str">
        <f t="shared" si="957"/>
        <v>POLE4</v>
      </c>
      <c r="B11239" s="1" t="s">
        <v>256</v>
      </c>
      <c r="C11239" s="1">
        <v>7.518572E7</v>
      </c>
      <c r="D11239" s="1" t="s">
        <v>14</v>
      </c>
      <c r="E11239" s="1">
        <v>24.0</v>
      </c>
      <c r="F11239" s="1" t="s">
        <v>11232</v>
      </c>
      <c r="G11239" s="1">
        <v>0.251934750941</v>
      </c>
    </row>
    <row r="11240" ht="15.75" customHeight="1">
      <c r="A11240" s="1" t="str">
        <f t="shared" si="957"/>
        <v>POLE4</v>
      </c>
      <c r="B11240" s="1" t="s">
        <v>256</v>
      </c>
      <c r="C11240" s="1">
        <v>7.5185697E7</v>
      </c>
      <c r="D11240" s="1" t="s">
        <v>14</v>
      </c>
      <c r="E11240" s="1">
        <v>23.0</v>
      </c>
      <c r="F11240" s="1" t="s">
        <v>11233</v>
      </c>
      <c r="G11240" s="1">
        <v>0.937143477532</v>
      </c>
    </row>
    <row r="11241" ht="15.75" customHeight="1">
      <c r="A11241" s="1" t="str">
        <f t="shared" si="957"/>
        <v>POLE4</v>
      </c>
      <c r="B11241" s="1" t="s">
        <v>256</v>
      </c>
      <c r="C11241" s="1">
        <v>7.5185755E7</v>
      </c>
      <c r="D11241" s="1" t="s">
        <v>8</v>
      </c>
      <c r="E11241" s="1">
        <v>23.0</v>
      </c>
      <c r="F11241" s="1" t="s">
        <v>11234</v>
      </c>
      <c r="G11241" s="1">
        <v>0.015509497976</v>
      </c>
    </row>
    <row r="11242" ht="15.75" customHeight="1">
      <c r="A11242" s="1" t="str">
        <f t="shared" si="957"/>
        <v>POLE4</v>
      </c>
      <c r="B11242" s="1" t="s">
        <v>256</v>
      </c>
      <c r="C11242" s="1">
        <v>7.5185733E7</v>
      </c>
      <c r="D11242" s="1" t="s">
        <v>8</v>
      </c>
      <c r="E11242" s="1">
        <v>24.0</v>
      </c>
      <c r="F11242" s="1" t="s">
        <v>11235</v>
      </c>
      <c r="G11242" s="1">
        <v>0.419761459324</v>
      </c>
    </row>
    <row r="11243" ht="15.75" customHeight="1">
      <c r="A11243" s="1" t="str">
        <f t="shared" si="957"/>
        <v>POLE4</v>
      </c>
      <c r="B11243" s="1" t="s">
        <v>256</v>
      </c>
      <c r="C11243" s="1">
        <v>7.5185812E7</v>
      </c>
      <c r="D11243" s="1" t="s">
        <v>14</v>
      </c>
      <c r="E11243" s="1">
        <v>24.0</v>
      </c>
      <c r="F11243" s="1" t="s">
        <v>11236</v>
      </c>
      <c r="G11243" s="1">
        <v>1.24790724531</v>
      </c>
    </row>
    <row r="11244" ht="15.75" customHeight="1">
      <c r="A11244" s="1" t="str">
        <f t="shared" si="957"/>
        <v>POLE4</v>
      </c>
      <c r="B11244" s="1" t="s">
        <v>256</v>
      </c>
      <c r="C11244" s="1">
        <v>7.518566E7</v>
      </c>
      <c r="D11244" s="1" t="s">
        <v>8</v>
      </c>
      <c r="E11244" s="1">
        <v>23.0</v>
      </c>
      <c r="F11244" s="1" t="s">
        <v>11237</v>
      </c>
      <c r="G11244" s="1">
        <v>0.481770701331</v>
      </c>
    </row>
    <row r="11245" ht="15.75" customHeight="1">
      <c r="A11245" s="1" t="str">
        <f t="shared" si="957"/>
        <v>POLE4</v>
      </c>
      <c r="B11245" s="1" t="s">
        <v>256</v>
      </c>
      <c r="C11245" s="1">
        <v>7.5185805E7</v>
      </c>
      <c r="D11245" s="1" t="s">
        <v>14</v>
      </c>
      <c r="E11245" s="1">
        <v>24.0</v>
      </c>
      <c r="F11245" s="1" t="s">
        <v>11238</v>
      </c>
      <c r="G11245" s="1">
        <v>0.711058389473</v>
      </c>
    </row>
    <row r="11246" ht="15.75" customHeight="1">
      <c r="A11246" s="1" t="str">
        <f t="shared" si="957"/>
        <v>POLE4</v>
      </c>
      <c r="B11246" s="1" t="s">
        <v>256</v>
      </c>
      <c r="C11246" s="1">
        <v>7.5185911E7</v>
      </c>
      <c r="D11246" s="1" t="s">
        <v>14</v>
      </c>
      <c r="E11246" s="1">
        <v>23.0</v>
      </c>
      <c r="F11246" s="1" t="s">
        <v>11239</v>
      </c>
      <c r="G11246" s="1">
        <v>0.578306323359</v>
      </c>
    </row>
    <row r="11247" ht="15.75" customHeight="1">
      <c r="A11247" s="1" t="str">
        <f t="shared" si="957"/>
        <v>POLE4</v>
      </c>
      <c r="B11247" s="1" t="s">
        <v>256</v>
      </c>
      <c r="C11247" s="1">
        <v>7.5185741E7</v>
      </c>
      <c r="D11247" s="1" t="s">
        <v>14</v>
      </c>
      <c r="E11247" s="1">
        <v>24.0</v>
      </c>
      <c r="F11247" s="1" t="s">
        <v>11240</v>
      </c>
      <c r="G11247" s="1">
        <v>0.267947751384</v>
      </c>
    </row>
    <row r="11248" ht="15.75" customHeight="1">
      <c r="A11248" s="1" t="str">
        <f t="shared" ref="A11248:A11257" si="958">"POLG"</f>
        <v>POLG</v>
      </c>
      <c r="B11248" s="1" t="s">
        <v>425</v>
      </c>
      <c r="C11248" s="1">
        <v>8.987788E7</v>
      </c>
      <c r="D11248" s="1" t="s">
        <v>8</v>
      </c>
      <c r="E11248" s="1">
        <v>24.0</v>
      </c>
      <c r="F11248" s="1" t="s">
        <v>11241</v>
      </c>
      <c r="G11248" s="1">
        <v>0.0837961267644</v>
      </c>
    </row>
    <row r="11249" ht="15.75" customHeight="1">
      <c r="A11249" s="1" t="str">
        <f t="shared" si="958"/>
        <v>POLG</v>
      </c>
      <c r="B11249" s="1" t="s">
        <v>425</v>
      </c>
      <c r="C11249" s="1">
        <v>8.9877909E7</v>
      </c>
      <c r="D11249" s="1" t="s">
        <v>8</v>
      </c>
      <c r="E11249" s="1">
        <v>23.0</v>
      </c>
      <c r="F11249" s="1" t="s">
        <v>11242</v>
      </c>
      <c r="G11249" s="1">
        <v>0.193604812388</v>
      </c>
    </row>
    <row r="11250" ht="15.75" customHeight="1">
      <c r="A11250" s="1" t="str">
        <f t="shared" si="958"/>
        <v>POLG</v>
      </c>
      <c r="B11250" s="1" t="s">
        <v>425</v>
      </c>
      <c r="C11250" s="1">
        <v>8.9877945E7</v>
      </c>
      <c r="D11250" s="1" t="s">
        <v>8</v>
      </c>
      <c r="E11250" s="1">
        <v>24.0</v>
      </c>
      <c r="F11250" s="1" t="s">
        <v>11243</v>
      </c>
      <c r="G11250" s="1">
        <v>0.106377383708</v>
      </c>
    </row>
    <row r="11251" ht="15.75" customHeight="1">
      <c r="A11251" s="1" t="str">
        <f t="shared" si="958"/>
        <v>POLG</v>
      </c>
      <c r="B11251" s="1" t="s">
        <v>425</v>
      </c>
      <c r="C11251" s="1">
        <v>8.9877951E7</v>
      </c>
      <c r="D11251" s="1" t="s">
        <v>8</v>
      </c>
      <c r="E11251" s="1">
        <v>24.0</v>
      </c>
      <c r="F11251" s="1" t="s">
        <v>11244</v>
      </c>
      <c r="G11251" s="1">
        <v>0.0877954313882</v>
      </c>
    </row>
    <row r="11252" ht="15.75" customHeight="1">
      <c r="A11252" s="1" t="str">
        <f t="shared" si="958"/>
        <v>POLG</v>
      </c>
      <c r="B11252" s="1" t="s">
        <v>425</v>
      </c>
      <c r="C11252" s="1">
        <v>8.9877966E7</v>
      </c>
      <c r="D11252" s="1" t="s">
        <v>8</v>
      </c>
      <c r="E11252" s="1">
        <v>23.0</v>
      </c>
      <c r="F11252" s="1" t="s">
        <v>11245</v>
      </c>
      <c r="G11252" s="1">
        <v>0.148747696567</v>
      </c>
    </row>
    <row r="11253" ht="15.75" customHeight="1">
      <c r="A11253" s="1" t="str">
        <f t="shared" si="958"/>
        <v>POLG</v>
      </c>
      <c r="B11253" s="1" t="s">
        <v>425</v>
      </c>
      <c r="C11253" s="1">
        <v>8.9878056E7</v>
      </c>
      <c r="D11253" s="1" t="s">
        <v>8</v>
      </c>
      <c r="E11253" s="1">
        <v>24.0</v>
      </c>
      <c r="F11253" s="1" t="s">
        <v>11246</v>
      </c>
      <c r="G11253" s="1">
        <v>-0.0962609364588</v>
      </c>
    </row>
    <row r="11254" ht="15.75" customHeight="1">
      <c r="A11254" s="1" t="str">
        <f t="shared" si="958"/>
        <v>POLG</v>
      </c>
      <c r="B11254" s="1" t="s">
        <v>425</v>
      </c>
      <c r="C11254" s="1">
        <v>8.98781E7</v>
      </c>
      <c r="D11254" s="1" t="s">
        <v>8</v>
      </c>
      <c r="E11254" s="1">
        <v>23.0</v>
      </c>
      <c r="F11254" s="1" t="s">
        <v>11247</v>
      </c>
      <c r="G11254" s="1">
        <v>0.0436341472027</v>
      </c>
    </row>
    <row r="11255" ht="15.75" customHeight="1">
      <c r="A11255" s="1" t="str">
        <f t="shared" si="958"/>
        <v>POLG</v>
      </c>
      <c r="B11255" s="1" t="s">
        <v>425</v>
      </c>
      <c r="C11255" s="1">
        <v>8.9877844E7</v>
      </c>
      <c r="D11255" s="1" t="s">
        <v>14</v>
      </c>
      <c r="E11255" s="1">
        <v>24.0</v>
      </c>
      <c r="F11255" s="1" t="s">
        <v>11248</v>
      </c>
      <c r="G11255" s="1">
        <v>0.954048486105</v>
      </c>
    </row>
    <row r="11256" ht="15.75" customHeight="1">
      <c r="A11256" s="1" t="str">
        <f t="shared" si="958"/>
        <v>POLG</v>
      </c>
      <c r="B11256" s="1" t="s">
        <v>425</v>
      </c>
      <c r="C11256" s="1">
        <v>8.9878116E7</v>
      </c>
      <c r="D11256" s="1" t="s">
        <v>14</v>
      </c>
      <c r="E11256" s="1">
        <v>24.0</v>
      </c>
      <c r="F11256" s="1" t="s">
        <v>11249</v>
      </c>
      <c r="G11256" s="1">
        <v>-0.0578255214656</v>
      </c>
    </row>
    <row r="11257" ht="15.75" customHeight="1">
      <c r="A11257" s="1" t="str">
        <f t="shared" si="958"/>
        <v>POLG</v>
      </c>
      <c r="B11257" s="1" t="s">
        <v>425</v>
      </c>
      <c r="C11257" s="1">
        <v>8.9878016E7</v>
      </c>
      <c r="D11257" s="1" t="s">
        <v>14</v>
      </c>
      <c r="E11257" s="1">
        <v>22.0</v>
      </c>
      <c r="F11257" s="1" t="s">
        <v>11250</v>
      </c>
      <c r="G11257" s="1">
        <v>1.85234670151</v>
      </c>
    </row>
    <row r="11258" ht="15.75" customHeight="1">
      <c r="A11258" s="1" t="str">
        <f t="shared" ref="A11258:A11267" si="959">"POLG2"</f>
        <v>POLG2</v>
      </c>
      <c r="B11258" s="1" t="s">
        <v>39</v>
      </c>
      <c r="C11258" s="1">
        <v>6.2493193E7</v>
      </c>
      <c r="D11258" s="1" t="s">
        <v>14</v>
      </c>
      <c r="E11258" s="1">
        <v>24.0</v>
      </c>
      <c r="F11258" s="1" t="s">
        <v>11251</v>
      </c>
      <c r="G11258" s="1">
        <v>0.460299526464</v>
      </c>
    </row>
    <row r="11259" ht="15.75" customHeight="1">
      <c r="A11259" s="1" t="str">
        <f t="shared" si="959"/>
        <v>POLG2</v>
      </c>
      <c r="B11259" s="1" t="s">
        <v>39</v>
      </c>
      <c r="C11259" s="1">
        <v>6.2493069E7</v>
      </c>
      <c r="D11259" s="1" t="s">
        <v>14</v>
      </c>
      <c r="E11259" s="1">
        <v>23.0</v>
      </c>
      <c r="F11259" s="1" t="s">
        <v>11252</v>
      </c>
      <c r="G11259" s="1">
        <v>0.982465361076</v>
      </c>
    </row>
    <row r="11260" ht="15.75" customHeight="1">
      <c r="A11260" s="1" t="str">
        <f t="shared" si="959"/>
        <v>POLG2</v>
      </c>
      <c r="B11260" s="1" t="s">
        <v>39</v>
      </c>
      <c r="C11260" s="1">
        <v>6.2492972E7</v>
      </c>
      <c r="D11260" s="1" t="s">
        <v>14</v>
      </c>
      <c r="E11260" s="1">
        <v>24.0</v>
      </c>
      <c r="F11260" s="1" t="s">
        <v>11253</v>
      </c>
      <c r="G11260" s="1">
        <v>0.60878653347</v>
      </c>
    </row>
    <row r="11261" ht="15.75" customHeight="1">
      <c r="A11261" s="1" t="str">
        <f t="shared" si="959"/>
        <v>POLG2</v>
      </c>
      <c r="B11261" s="1" t="s">
        <v>39</v>
      </c>
      <c r="C11261" s="1">
        <v>6.2493149E7</v>
      </c>
      <c r="D11261" s="1" t="s">
        <v>8</v>
      </c>
      <c r="E11261" s="1">
        <v>23.0</v>
      </c>
      <c r="F11261" s="1" t="s">
        <v>11254</v>
      </c>
      <c r="G11261" s="1">
        <v>0.938958329516</v>
      </c>
    </row>
    <row r="11262" ht="15.75" customHeight="1">
      <c r="A11262" s="1" t="str">
        <f t="shared" si="959"/>
        <v>POLG2</v>
      </c>
      <c r="B11262" s="1" t="s">
        <v>39</v>
      </c>
      <c r="C11262" s="1">
        <v>6.249314E7</v>
      </c>
      <c r="D11262" s="1" t="s">
        <v>8</v>
      </c>
      <c r="E11262" s="1">
        <v>24.0</v>
      </c>
      <c r="F11262" s="1" t="s">
        <v>11255</v>
      </c>
      <c r="G11262" s="1">
        <v>1.07857630941</v>
      </c>
    </row>
    <row r="11263" ht="15.75" customHeight="1">
      <c r="A11263" s="1" t="str">
        <f t="shared" si="959"/>
        <v>POLG2</v>
      </c>
      <c r="B11263" s="1" t="s">
        <v>39</v>
      </c>
      <c r="C11263" s="1">
        <v>6.2493062E7</v>
      </c>
      <c r="D11263" s="1" t="s">
        <v>8</v>
      </c>
      <c r="E11263" s="1">
        <v>22.0</v>
      </c>
      <c r="F11263" s="1" t="s">
        <v>11256</v>
      </c>
      <c r="G11263" s="1">
        <v>0.00691725683668</v>
      </c>
    </row>
    <row r="11264" ht="15.75" customHeight="1">
      <c r="A11264" s="1" t="str">
        <f t="shared" si="959"/>
        <v>POLG2</v>
      </c>
      <c r="B11264" s="1" t="s">
        <v>39</v>
      </c>
      <c r="C11264" s="1">
        <v>6.2492961E7</v>
      </c>
      <c r="D11264" s="1" t="s">
        <v>8</v>
      </c>
      <c r="E11264" s="1">
        <v>24.0</v>
      </c>
      <c r="F11264" s="1" t="s">
        <v>11257</v>
      </c>
      <c r="G11264" s="1">
        <v>0.179751758208</v>
      </c>
    </row>
    <row r="11265" ht="15.75" customHeight="1">
      <c r="A11265" s="1" t="str">
        <f t="shared" si="959"/>
        <v>POLG2</v>
      </c>
      <c r="B11265" s="1" t="s">
        <v>39</v>
      </c>
      <c r="C11265" s="1">
        <v>6.2492941E7</v>
      </c>
      <c r="D11265" s="1" t="s">
        <v>8</v>
      </c>
      <c r="E11265" s="1">
        <v>24.0</v>
      </c>
      <c r="F11265" s="1" t="s">
        <v>11258</v>
      </c>
      <c r="G11265" s="1">
        <v>0.0271019058393</v>
      </c>
    </row>
    <row r="11266" ht="15.75" customHeight="1">
      <c r="A11266" s="1" t="str">
        <f t="shared" si="959"/>
        <v>POLG2</v>
      </c>
      <c r="B11266" s="1" t="s">
        <v>39</v>
      </c>
      <c r="C11266" s="1">
        <v>6.2492931E7</v>
      </c>
      <c r="D11266" s="1" t="s">
        <v>8</v>
      </c>
      <c r="E11266" s="1">
        <v>24.0</v>
      </c>
      <c r="F11266" s="1" t="s">
        <v>11259</v>
      </c>
      <c r="G11266" s="1">
        <v>0.0650714787165</v>
      </c>
    </row>
    <row r="11267" ht="15.75" customHeight="1">
      <c r="A11267" s="1" t="str">
        <f t="shared" si="959"/>
        <v>POLG2</v>
      </c>
      <c r="B11267" s="1" t="s">
        <v>39</v>
      </c>
      <c r="C11267" s="1">
        <v>6.2492925E7</v>
      </c>
      <c r="D11267" s="1" t="s">
        <v>8</v>
      </c>
      <c r="E11267" s="1">
        <v>24.0</v>
      </c>
      <c r="F11267" s="1" t="s">
        <v>11260</v>
      </c>
      <c r="G11267" s="1">
        <v>0.523008018799</v>
      </c>
    </row>
    <row r="11268" ht="15.75" customHeight="1">
      <c r="A11268" s="1" t="str">
        <f t="shared" ref="A11268:A11287" si="960">"POLN"</f>
        <v>POLN</v>
      </c>
      <c r="B11268" s="1" t="s">
        <v>87</v>
      </c>
      <c r="C11268" s="1">
        <v>2243676.0</v>
      </c>
      <c r="D11268" s="1" t="s">
        <v>14</v>
      </c>
      <c r="E11268" s="1">
        <v>24.0</v>
      </c>
      <c r="F11268" s="1" t="s">
        <v>5914</v>
      </c>
      <c r="G11268" s="1">
        <v>0.316797265486</v>
      </c>
    </row>
    <row r="11269" ht="15.75" customHeight="1">
      <c r="A11269" s="1" t="str">
        <f t="shared" si="960"/>
        <v>POLN</v>
      </c>
      <c r="B11269" s="1" t="s">
        <v>87</v>
      </c>
      <c r="C11269" s="1">
        <v>2243576.0</v>
      </c>
      <c r="D11269" s="1" t="s">
        <v>14</v>
      </c>
      <c r="E11269" s="1">
        <v>28.0</v>
      </c>
      <c r="F11269" s="1" t="s">
        <v>11261</v>
      </c>
      <c r="G11269" s="1">
        <v>0.0918250451503</v>
      </c>
    </row>
    <row r="11270" ht="15.75" customHeight="1">
      <c r="A11270" s="1" t="str">
        <f t="shared" si="960"/>
        <v>POLN</v>
      </c>
      <c r="B11270" s="1" t="s">
        <v>87</v>
      </c>
      <c r="C11270" s="1">
        <v>2230905.0</v>
      </c>
      <c r="D11270" s="1" t="s">
        <v>14</v>
      </c>
      <c r="E11270" s="1">
        <v>28.0</v>
      </c>
      <c r="F11270" s="1" t="s">
        <v>11262</v>
      </c>
      <c r="G11270" s="1">
        <v>0.0336903496515</v>
      </c>
    </row>
    <row r="11271" ht="15.75" customHeight="1">
      <c r="A11271" s="1" t="str">
        <f t="shared" si="960"/>
        <v>POLN</v>
      </c>
      <c r="B11271" s="1" t="s">
        <v>87</v>
      </c>
      <c r="C11271" s="1">
        <v>2230725.0</v>
      </c>
      <c r="D11271" s="1" t="s">
        <v>14</v>
      </c>
      <c r="E11271" s="1">
        <v>23.0</v>
      </c>
      <c r="F11271" s="1" t="s">
        <v>11263</v>
      </c>
      <c r="G11271" s="1">
        <v>-0.114617621574</v>
      </c>
    </row>
    <row r="11272" ht="15.75" customHeight="1">
      <c r="A11272" s="1" t="str">
        <f t="shared" si="960"/>
        <v>POLN</v>
      </c>
      <c r="B11272" s="1" t="s">
        <v>87</v>
      </c>
      <c r="C11272" s="1">
        <v>2230724.0</v>
      </c>
      <c r="D11272" s="1" t="s">
        <v>14</v>
      </c>
      <c r="E11272" s="1">
        <v>28.0</v>
      </c>
      <c r="F11272" s="1" t="s">
        <v>11264</v>
      </c>
      <c r="G11272" s="1">
        <v>0.00332418183789</v>
      </c>
    </row>
    <row r="11273" ht="15.75" customHeight="1">
      <c r="A11273" s="1" t="str">
        <f t="shared" si="960"/>
        <v>POLN</v>
      </c>
      <c r="B11273" s="1" t="s">
        <v>87</v>
      </c>
      <c r="C11273" s="1">
        <v>2230714.0</v>
      </c>
      <c r="D11273" s="1" t="s">
        <v>14</v>
      </c>
      <c r="E11273" s="1">
        <v>23.0</v>
      </c>
      <c r="F11273" s="1" t="s">
        <v>11265</v>
      </c>
      <c r="G11273" s="1">
        <v>0.00203032452572</v>
      </c>
    </row>
    <row r="11274" ht="15.75" customHeight="1">
      <c r="A11274" s="1" t="str">
        <f t="shared" si="960"/>
        <v>POLN</v>
      </c>
      <c r="B11274" s="1" t="s">
        <v>87</v>
      </c>
      <c r="C11274" s="1">
        <v>2243578.0</v>
      </c>
      <c r="D11274" s="1" t="s">
        <v>14</v>
      </c>
      <c r="E11274" s="1">
        <v>24.0</v>
      </c>
      <c r="F11274" s="1" t="s">
        <v>11266</v>
      </c>
      <c r="G11274" s="1">
        <v>-0.00892588011004</v>
      </c>
    </row>
    <row r="11275" ht="15.75" customHeight="1">
      <c r="A11275" s="1" t="str">
        <f t="shared" si="960"/>
        <v>POLN</v>
      </c>
      <c r="B11275" s="1" t="s">
        <v>87</v>
      </c>
      <c r="C11275" s="1">
        <v>2243849.0</v>
      </c>
      <c r="D11275" s="1" t="s">
        <v>8</v>
      </c>
      <c r="E11275" s="1">
        <v>24.0</v>
      </c>
      <c r="F11275" s="1" t="s">
        <v>5921</v>
      </c>
      <c r="G11275" s="1">
        <v>0.235053887804</v>
      </c>
    </row>
    <row r="11276" ht="15.75" customHeight="1">
      <c r="A11276" s="1" t="str">
        <f t="shared" si="960"/>
        <v>POLN</v>
      </c>
      <c r="B11276" s="1" t="s">
        <v>87</v>
      </c>
      <c r="C11276" s="1">
        <v>2243751.0</v>
      </c>
      <c r="D11276" s="1" t="s">
        <v>8</v>
      </c>
      <c r="E11276" s="1">
        <v>24.0</v>
      </c>
      <c r="F11276" s="1" t="s">
        <v>5912</v>
      </c>
      <c r="G11276" s="1">
        <v>0.0910316265346</v>
      </c>
    </row>
    <row r="11277" ht="15.75" customHeight="1">
      <c r="A11277" s="1" t="str">
        <f t="shared" si="960"/>
        <v>POLN</v>
      </c>
      <c r="B11277" s="1" t="s">
        <v>87</v>
      </c>
      <c r="C11277" s="1">
        <v>2230841.0</v>
      </c>
      <c r="D11277" s="1" t="s">
        <v>8</v>
      </c>
      <c r="E11277" s="1">
        <v>24.0</v>
      </c>
      <c r="F11277" s="1" t="s">
        <v>11267</v>
      </c>
      <c r="G11277" s="1">
        <v>-0.0277062297519</v>
      </c>
    </row>
    <row r="11278" ht="15.75" customHeight="1">
      <c r="A11278" s="1" t="str">
        <f t="shared" si="960"/>
        <v>POLN</v>
      </c>
      <c r="B11278" s="1" t="s">
        <v>87</v>
      </c>
      <c r="C11278" s="1">
        <v>2243617.0</v>
      </c>
      <c r="D11278" s="1" t="s">
        <v>8</v>
      </c>
      <c r="E11278" s="1">
        <v>24.0</v>
      </c>
      <c r="F11278" s="1" t="s">
        <v>11268</v>
      </c>
      <c r="G11278" s="1">
        <v>0.095060186334</v>
      </c>
    </row>
    <row r="11279" ht="15.75" customHeight="1">
      <c r="A11279" s="1" t="str">
        <f t="shared" si="960"/>
        <v>POLN</v>
      </c>
      <c r="B11279" s="1" t="s">
        <v>87</v>
      </c>
      <c r="C11279" s="1">
        <v>2230936.0</v>
      </c>
      <c r="D11279" s="1" t="s">
        <v>8</v>
      </c>
      <c r="E11279" s="1">
        <v>26.0</v>
      </c>
      <c r="F11279" s="1" t="s">
        <v>11269</v>
      </c>
      <c r="G11279" s="1">
        <v>-0.0894064853063</v>
      </c>
    </row>
    <row r="11280" ht="15.75" customHeight="1">
      <c r="A11280" s="1" t="str">
        <f t="shared" si="960"/>
        <v>POLN</v>
      </c>
      <c r="B11280" s="1" t="s">
        <v>87</v>
      </c>
      <c r="C11280" s="1">
        <v>2230866.0</v>
      </c>
      <c r="D11280" s="1" t="s">
        <v>8</v>
      </c>
      <c r="E11280" s="1">
        <v>24.0</v>
      </c>
      <c r="F11280" s="1" t="s">
        <v>11270</v>
      </c>
      <c r="G11280" s="1">
        <v>0.00119677884842</v>
      </c>
    </row>
    <row r="11281" ht="15.75" customHeight="1">
      <c r="A11281" s="1" t="str">
        <f t="shared" si="960"/>
        <v>POLN</v>
      </c>
      <c r="B11281" s="1" t="s">
        <v>87</v>
      </c>
      <c r="C11281" s="1">
        <v>2230747.0</v>
      </c>
      <c r="D11281" s="1" t="s">
        <v>8</v>
      </c>
      <c r="E11281" s="1">
        <v>27.0</v>
      </c>
      <c r="F11281" s="1" t="s">
        <v>11271</v>
      </c>
      <c r="G11281" s="1">
        <v>-0.0964416150936</v>
      </c>
    </row>
    <row r="11282" ht="15.75" customHeight="1">
      <c r="A11282" s="1" t="str">
        <f t="shared" si="960"/>
        <v>POLN</v>
      </c>
      <c r="B11282" s="1" t="s">
        <v>87</v>
      </c>
      <c r="C11282" s="1">
        <v>2230855.0</v>
      </c>
      <c r="D11282" s="1" t="s">
        <v>8</v>
      </c>
      <c r="E11282" s="1">
        <v>25.0</v>
      </c>
      <c r="F11282" s="1" t="s">
        <v>11272</v>
      </c>
      <c r="G11282" s="1">
        <v>0.110953324279</v>
      </c>
    </row>
    <row r="11283" ht="15.75" customHeight="1">
      <c r="A11283" s="1" t="str">
        <f t="shared" si="960"/>
        <v>POLN</v>
      </c>
      <c r="B11283" s="1" t="s">
        <v>87</v>
      </c>
      <c r="C11283" s="1">
        <v>2243886.0</v>
      </c>
      <c r="D11283" s="1" t="s">
        <v>14</v>
      </c>
      <c r="E11283" s="1">
        <v>22.0</v>
      </c>
      <c r="F11283" s="1" t="s">
        <v>11273</v>
      </c>
      <c r="G11283" s="1">
        <v>0.0442097275758</v>
      </c>
    </row>
    <row r="11284" ht="15.75" customHeight="1">
      <c r="A11284" s="1" t="str">
        <f t="shared" si="960"/>
        <v>POLN</v>
      </c>
      <c r="B11284" s="1" t="s">
        <v>87</v>
      </c>
      <c r="C11284" s="1">
        <v>2243856.0</v>
      </c>
      <c r="D11284" s="1" t="s">
        <v>14</v>
      </c>
      <c r="E11284" s="1">
        <v>23.0</v>
      </c>
      <c r="F11284" s="1" t="s">
        <v>5918</v>
      </c>
      <c r="G11284" s="1">
        <v>0.892415736228</v>
      </c>
    </row>
    <row r="11285" ht="15.75" customHeight="1">
      <c r="A11285" s="1" t="str">
        <f t="shared" si="960"/>
        <v>POLN</v>
      </c>
      <c r="B11285" s="1" t="s">
        <v>87</v>
      </c>
      <c r="C11285" s="1">
        <v>2243782.0</v>
      </c>
      <c r="D11285" s="1" t="s">
        <v>14</v>
      </c>
      <c r="E11285" s="1">
        <v>24.0</v>
      </c>
      <c r="F11285" s="1" t="s">
        <v>5916</v>
      </c>
      <c r="G11285" s="1">
        <v>1.79078699829</v>
      </c>
    </row>
    <row r="11286" ht="15.75" customHeight="1">
      <c r="A11286" s="1" t="str">
        <f t="shared" si="960"/>
        <v>POLN</v>
      </c>
      <c r="B11286" s="1" t="s">
        <v>87</v>
      </c>
      <c r="C11286" s="1">
        <v>2243684.0</v>
      </c>
      <c r="D11286" s="1" t="s">
        <v>14</v>
      </c>
      <c r="E11286" s="1">
        <v>24.0</v>
      </c>
      <c r="F11286" s="1" t="s">
        <v>11274</v>
      </c>
      <c r="G11286" s="1">
        <v>0.0842643549331</v>
      </c>
    </row>
    <row r="11287" ht="15.75" customHeight="1">
      <c r="A11287" s="1" t="str">
        <f t="shared" si="960"/>
        <v>POLN</v>
      </c>
      <c r="B11287" s="1" t="s">
        <v>87</v>
      </c>
      <c r="C11287" s="1">
        <v>2230942.0</v>
      </c>
      <c r="D11287" s="1" t="s">
        <v>8</v>
      </c>
      <c r="E11287" s="1">
        <v>28.0</v>
      </c>
      <c r="F11287" s="1" t="s">
        <v>11275</v>
      </c>
      <c r="G11287" s="1">
        <v>-0.16937910461</v>
      </c>
    </row>
    <row r="11288" ht="15.75" customHeight="1">
      <c r="A11288" s="1" t="str">
        <f t="shared" ref="A11288:A11307" si="961">"POLR1D"</f>
        <v>POLR1D</v>
      </c>
      <c r="B11288" s="1" t="s">
        <v>76</v>
      </c>
      <c r="C11288" s="1">
        <v>2.8196178E7</v>
      </c>
      <c r="D11288" s="1" t="s">
        <v>8</v>
      </c>
      <c r="E11288" s="1">
        <v>24.0</v>
      </c>
      <c r="F11288" s="1" t="s">
        <v>11276</v>
      </c>
      <c r="G11288" s="1">
        <v>0.00894373577261</v>
      </c>
    </row>
    <row r="11289" ht="15.75" customHeight="1">
      <c r="A11289" s="1" t="str">
        <f t="shared" si="961"/>
        <v>POLR1D</v>
      </c>
      <c r="B11289" s="1" t="s">
        <v>76</v>
      </c>
      <c r="C11289" s="1">
        <v>2.819609E7</v>
      </c>
      <c r="D11289" s="1" t="s">
        <v>8</v>
      </c>
      <c r="E11289" s="1">
        <v>24.0</v>
      </c>
      <c r="F11289" s="1" t="s">
        <v>11277</v>
      </c>
      <c r="G11289" s="1">
        <v>0.209512949426</v>
      </c>
    </row>
    <row r="11290" ht="15.75" customHeight="1">
      <c r="A11290" s="1" t="str">
        <f t="shared" si="961"/>
        <v>POLR1D</v>
      </c>
      <c r="B11290" s="1" t="s">
        <v>76</v>
      </c>
      <c r="C11290" s="1">
        <v>2.8196016E7</v>
      </c>
      <c r="D11290" s="1" t="s">
        <v>8</v>
      </c>
      <c r="E11290" s="1">
        <v>22.0</v>
      </c>
      <c r="F11290" s="1" t="s">
        <v>11278</v>
      </c>
      <c r="G11290" s="1">
        <v>1.04290786627</v>
      </c>
    </row>
    <row r="11291" ht="15.75" customHeight="1">
      <c r="A11291" s="1" t="str">
        <f t="shared" si="961"/>
        <v>POLR1D</v>
      </c>
      <c r="B11291" s="1" t="s">
        <v>76</v>
      </c>
      <c r="C11291" s="1">
        <v>2.8196048E7</v>
      </c>
      <c r="D11291" s="1" t="s">
        <v>8</v>
      </c>
      <c r="E11291" s="1">
        <v>21.0</v>
      </c>
      <c r="F11291" s="1" t="s">
        <v>11279</v>
      </c>
      <c r="G11291" s="1">
        <v>0.935078862009</v>
      </c>
    </row>
    <row r="11292" ht="15.75" customHeight="1">
      <c r="A11292" s="1" t="str">
        <f t="shared" si="961"/>
        <v>POLR1D</v>
      </c>
      <c r="B11292" s="1" t="s">
        <v>76</v>
      </c>
      <c r="C11292" s="1">
        <v>2.8194916E7</v>
      </c>
      <c r="D11292" s="1" t="s">
        <v>14</v>
      </c>
      <c r="E11292" s="1">
        <v>24.0</v>
      </c>
      <c r="F11292" s="1" t="s">
        <v>11280</v>
      </c>
      <c r="G11292" s="1">
        <v>-8.01210565239E-4</v>
      </c>
    </row>
    <row r="11293" ht="15.75" customHeight="1">
      <c r="A11293" s="1" t="str">
        <f t="shared" si="961"/>
        <v>POLR1D</v>
      </c>
      <c r="B11293" s="1" t="s">
        <v>76</v>
      </c>
      <c r="C11293" s="1">
        <v>2.8195041E7</v>
      </c>
      <c r="D11293" s="1" t="s">
        <v>14</v>
      </c>
      <c r="E11293" s="1">
        <v>24.0</v>
      </c>
      <c r="F11293" s="1" t="s">
        <v>11281</v>
      </c>
      <c r="G11293" s="1">
        <v>-0.0176880572677</v>
      </c>
    </row>
    <row r="11294" ht="15.75" customHeight="1">
      <c r="A11294" s="1" t="str">
        <f t="shared" si="961"/>
        <v>POLR1D</v>
      </c>
      <c r="B11294" s="1" t="s">
        <v>76</v>
      </c>
      <c r="C11294" s="1">
        <v>2.8195079E7</v>
      </c>
      <c r="D11294" s="1" t="s">
        <v>14</v>
      </c>
      <c r="E11294" s="1">
        <v>23.0</v>
      </c>
      <c r="F11294" s="1" t="s">
        <v>11282</v>
      </c>
      <c r="G11294" s="1">
        <v>-0.0276084904963</v>
      </c>
    </row>
    <row r="11295" ht="15.75" customHeight="1">
      <c r="A11295" s="1" t="str">
        <f t="shared" si="961"/>
        <v>POLR1D</v>
      </c>
      <c r="B11295" s="1" t="s">
        <v>76</v>
      </c>
      <c r="C11295" s="1">
        <v>2.8195122E7</v>
      </c>
      <c r="D11295" s="1" t="s">
        <v>14</v>
      </c>
      <c r="E11295" s="1">
        <v>24.0</v>
      </c>
      <c r="F11295" s="1" t="s">
        <v>11283</v>
      </c>
      <c r="G11295" s="1">
        <v>0.0519073481164</v>
      </c>
    </row>
    <row r="11296" ht="15.75" customHeight="1">
      <c r="A11296" s="1" t="str">
        <f t="shared" si="961"/>
        <v>POLR1D</v>
      </c>
      <c r="B11296" s="1" t="s">
        <v>76</v>
      </c>
      <c r="C11296" s="1">
        <v>2.8195152E7</v>
      </c>
      <c r="D11296" s="1" t="s">
        <v>14</v>
      </c>
      <c r="E11296" s="1">
        <v>24.0</v>
      </c>
      <c r="F11296" s="1" t="s">
        <v>11284</v>
      </c>
      <c r="G11296" s="1">
        <v>0.00201523899505</v>
      </c>
    </row>
    <row r="11297" ht="15.75" customHeight="1">
      <c r="A11297" s="1" t="str">
        <f t="shared" si="961"/>
        <v>POLR1D</v>
      </c>
      <c r="B11297" s="1" t="s">
        <v>76</v>
      </c>
      <c r="C11297" s="1">
        <v>2.8195166E7</v>
      </c>
      <c r="D11297" s="1" t="s">
        <v>14</v>
      </c>
      <c r="E11297" s="1">
        <v>24.0</v>
      </c>
      <c r="F11297" s="1" t="s">
        <v>11285</v>
      </c>
      <c r="G11297" s="1">
        <v>0.00324625618961</v>
      </c>
    </row>
    <row r="11298" ht="15.75" customHeight="1">
      <c r="A11298" s="1" t="str">
        <f t="shared" si="961"/>
        <v>POLR1D</v>
      </c>
      <c r="B11298" s="1" t="s">
        <v>76</v>
      </c>
      <c r="C11298" s="1">
        <v>2.8196066E7</v>
      </c>
      <c r="D11298" s="1" t="s">
        <v>14</v>
      </c>
      <c r="E11298" s="1">
        <v>23.0</v>
      </c>
      <c r="F11298" s="1" t="s">
        <v>11286</v>
      </c>
      <c r="G11298" s="1">
        <v>0.00883047666244</v>
      </c>
    </row>
    <row r="11299" ht="15.75" customHeight="1">
      <c r="A11299" s="1" t="str">
        <f t="shared" si="961"/>
        <v>POLR1D</v>
      </c>
      <c r="B11299" s="1" t="s">
        <v>76</v>
      </c>
      <c r="C11299" s="1">
        <v>2.8196152E7</v>
      </c>
      <c r="D11299" s="1" t="s">
        <v>14</v>
      </c>
      <c r="E11299" s="1">
        <v>24.0</v>
      </c>
      <c r="F11299" s="1" t="s">
        <v>11287</v>
      </c>
      <c r="G11299" s="1">
        <v>0.120330070033</v>
      </c>
    </row>
    <row r="11300" ht="15.75" customHeight="1">
      <c r="A11300" s="1" t="str">
        <f t="shared" si="961"/>
        <v>POLR1D</v>
      </c>
      <c r="B11300" s="1" t="s">
        <v>76</v>
      </c>
      <c r="C11300" s="1">
        <v>2.8196168E7</v>
      </c>
      <c r="D11300" s="1" t="s">
        <v>14</v>
      </c>
      <c r="E11300" s="1">
        <v>24.0</v>
      </c>
      <c r="F11300" s="1" t="s">
        <v>11288</v>
      </c>
      <c r="G11300" s="1">
        <v>0.259364338009</v>
      </c>
    </row>
    <row r="11301" ht="15.75" customHeight="1">
      <c r="A11301" s="1" t="str">
        <f t="shared" si="961"/>
        <v>POLR1D</v>
      </c>
      <c r="B11301" s="1" t="s">
        <v>76</v>
      </c>
      <c r="C11301" s="1">
        <v>2.8196189E7</v>
      </c>
      <c r="D11301" s="1" t="s">
        <v>14</v>
      </c>
      <c r="E11301" s="1">
        <v>24.0</v>
      </c>
      <c r="F11301" s="1" t="s">
        <v>11289</v>
      </c>
      <c r="G11301" s="1">
        <v>0.0121882842894</v>
      </c>
    </row>
    <row r="11302" ht="15.75" customHeight="1">
      <c r="A11302" s="1" t="str">
        <f t="shared" si="961"/>
        <v>POLR1D</v>
      </c>
      <c r="B11302" s="1" t="s">
        <v>76</v>
      </c>
      <c r="C11302" s="1">
        <v>2.8194904E7</v>
      </c>
      <c r="D11302" s="1" t="s">
        <v>8</v>
      </c>
      <c r="E11302" s="1">
        <v>24.0</v>
      </c>
      <c r="F11302" s="1" t="s">
        <v>11290</v>
      </c>
      <c r="G11302" s="1">
        <v>0.0157836475005</v>
      </c>
    </row>
    <row r="11303" ht="15.75" customHeight="1">
      <c r="A11303" s="1" t="str">
        <f t="shared" si="961"/>
        <v>POLR1D</v>
      </c>
      <c r="B11303" s="1" t="s">
        <v>76</v>
      </c>
      <c r="C11303" s="1">
        <v>2.8194953E7</v>
      </c>
      <c r="D11303" s="1" t="s">
        <v>8</v>
      </c>
      <c r="E11303" s="1">
        <v>23.0</v>
      </c>
      <c r="F11303" s="1" t="s">
        <v>11291</v>
      </c>
      <c r="G11303" s="1">
        <v>0.0370233550486</v>
      </c>
    </row>
    <row r="11304" ht="15.75" customHeight="1">
      <c r="A11304" s="1" t="str">
        <f t="shared" si="961"/>
        <v>POLR1D</v>
      </c>
      <c r="B11304" s="1" t="s">
        <v>76</v>
      </c>
      <c r="C11304" s="1">
        <v>2.8194986E7</v>
      </c>
      <c r="D11304" s="1" t="s">
        <v>8</v>
      </c>
      <c r="E11304" s="1">
        <v>22.0</v>
      </c>
      <c r="F11304" s="1" t="s">
        <v>11292</v>
      </c>
      <c r="G11304" s="1">
        <v>0.0023485339246</v>
      </c>
    </row>
    <row r="11305" ht="15.75" customHeight="1">
      <c r="A11305" s="1" t="str">
        <f t="shared" si="961"/>
        <v>POLR1D</v>
      </c>
      <c r="B11305" s="1" t="s">
        <v>76</v>
      </c>
      <c r="C11305" s="1">
        <v>2.8195154E7</v>
      </c>
      <c r="D11305" s="1" t="s">
        <v>8</v>
      </c>
      <c r="E11305" s="1">
        <v>22.0</v>
      </c>
      <c r="F11305" s="1" t="s">
        <v>11293</v>
      </c>
      <c r="G11305" s="1">
        <v>0.012996835182</v>
      </c>
    </row>
    <row r="11306" ht="15.75" customHeight="1">
      <c r="A11306" s="1" t="str">
        <f t="shared" si="961"/>
        <v>POLR1D</v>
      </c>
      <c r="B11306" s="1" t="s">
        <v>76</v>
      </c>
      <c r="C11306" s="1">
        <v>2.8196007E7</v>
      </c>
      <c r="D11306" s="1" t="s">
        <v>8</v>
      </c>
      <c r="E11306" s="1">
        <v>23.0</v>
      </c>
      <c r="F11306" s="1" t="s">
        <v>11294</v>
      </c>
      <c r="G11306" s="1">
        <v>1.02201327172</v>
      </c>
    </row>
    <row r="11307" ht="15.75" customHeight="1">
      <c r="A11307" s="1" t="str">
        <f t="shared" si="961"/>
        <v>POLR1D</v>
      </c>
      <c r="B11307" s="1" t="s">
        <v>76</v>
      </c>
      <c r="C11307" s="1">
        <v>2.8196053E7</v>
      </c>
      <c r="D11307" s="1" t="s">
        <v>8</v>
      </c>
      <c r="E11307" s="1">
        <v>24.0</v>
      </c>
      <c r="F11307" s="1" t="s">
        <v>11295</v>
      </c>
      <c r="G11307" s="1">
        <v>0.5718413816</v>
      </c>
    </row>
    <row r="11308" ht="15.75" customHeight="1">
      <c r="A11308" s="1" t="str">
        <f t="shared" ref="A11308:A11317" si="962">"POLR1E"</f>
        <v>POLR1E</v>
      </c>
      <c r="B11308" s="1" t="s">
        <v>298</v>
      </c>
      <c r="C11308" s="1">
        <v>3.748605E7</v>
      </c>
      <c r="D11308" s="1" t="s">
        <v>14</v>
      </c>
      <c r="E11308" s="1">
        <v>24.0</v>
      </c>
      <c r="F11308" s="1" t="s">
        <v>11296</v>
      </c>
      <c r="G11308" s="1">
        <v>0.999779610403</v>
      </c>
    </row>
    <row r="11309" ht="15.75" customHeight="1">
      <c r="A11309" s="1" t="str">
        <f t="shared" si="962"/>
        <v>POLR1E</v>
      </c>
      <c r="B11309" s="1" t="s">
        <v>298</v>
      </c>
      <c r="C11309" s="1">
        <v>3.7485936E7</v>
      </c>
      <c r="D11309" s="1" t="s">
        <v>14</v>
      </c>
      <c r="E11309" s="1">
        <v>24.0</v>
      </c>
      <c r="F11309" s="1" t="s">
        <v>11297</v>
      </c>
      <c r="G11309" s="1">
        <v>0.0154374229902</v>
      </c>
    </row>
    <row r="11310" ht="15.75" customHeight="1">
      <c r="A11310" s="1" t="str">
        <f t="shared" si="962"/>
        <v>POLR1E</v>
      </c>
      <c r="B11310" s="1" t="s">
        <v>298</v>
      </c>
      <c r="C11310" s="1">
        <v>3.7486195E7</v>
      </c>
      <c r="D11310" s="1" t="s">
        <v>8</v>
      </c>
      <c r="E11310" s="1">
        <v>24.0</v>
      </c>
      <c r="F11310" s="1" t="s">
        <v>11298</v>
      </c>
      <c r="G11310" s="1">
        <v>0.580178416187</v>
      </c>
    </row>
    <row r="11311" ht="15.75" customHeight="1">
      <c r="A11311" s="1" t="str">
        <f t="shared" si="962"/>
        <v>POLR1E</v>
      </c>
      <c r="B11311" s="1" t="s">
        <v>298</v>
      </c>
      <c r="C11311" s="1">
        <v>3.7486148E7</v>
      </c>
      <c r="D11311" s="1" t="s">
        <v>8</v>
      </c>
      <c r="E11311" s="1">
        <v>24.0</v>
      </c>
      <c r="F11311" s="1" t="s">
        <v>11299</v>
      </c>
      <c r="G11311" s="1">
        <v>0.218977744459</v>
      </c>
    </row>
    <row r="11312" ht="15.75" customHeight="1">
      <c r="A11312" s="1" t="str">
        <f t="shared" si="962"/>
        <v>POLR1E</v>
      </c>
      <c r="B11312" s="1" t="s">
        <v>298</v>
      </c>
      <c r="C11312" s="1">
        <v>3.7486093E7</v>
      </c>
      <c r="D11312" s="1" t="s">
        <v>8</v>
      </c>
      <c r="E11312" s="1">
        <v>24.0</v>
      </c>
      <c r="F11312" s="1" t="s">
        <v>11300</v>
      </c>
      <c r="G11312" s="1">
        <v>0.312808639524</v>
      </c>
    </row>
    <row r="11313" ht="15.75" customHeight="1">
      <c r="A11313" s="1" t="str">
        <f t="shared" si="962"/>
        <v>POLR1E</v>
      </c>
      <c r="B11313" s="1" t="s">
        <v>298</v>
      </c>
      <c r="C11313" s="1">
        <v>3.7486017E7</v>
      </c>
      <c r="D11313" s="1" t="s">
        <v>8</v>
      </c>
      <c r="E11313" s="1">
        <v>24.0</v>
      </c>
      <c r="F11313" s="1" t="s">
        <v>11301</v>
      </c>
      <c r="G11313" s="1">
        <v>1.13258576683</v>
      </c>
    </row>
    <row r="11314" ht="15.75" customHeight="1">
      <c r="A11314" s="1" t="str">
        <f t="shared" si="962"/>
        <v>POLR1E</v>
      </c>
      <c r="B11314" s="1" t="s">
        <v>298</v>
      </c>
      <c r="C11314" s="1">
        <v>3.7486132E7</v>
      </c>
      <c r="D11314" s="1" t="s">
        <v>14</v>
      </c>
      <c r="E11314" s="1">
        <v>23.0</v>
      </c>
      <c r="F11314" s="1" t="s">
        <v>11302</v>
      </c>
      <c r="G11314" s="1">
        <v>0.390439023308</v>
      </c>
    </row>
    <row r="11315" ht="15.75" customHeight="1">
      <c r="A11315" s="1" t="str">
        <f t="shared" si="962"/>
        <v>POLR1E</v>
      </c>
      <c r="B11315" s="1" t="s">
        <v>298</v>
      </c>
      <c r="C11315" s="1">
        <v>3.74861E7</v>
      </c>
      <c r="D11315" s="1" t="s">
        <v>14</v>
      </c>
      <c r="E11315" s="1">
        <v>22.0</v>
      </c>
      <c r="F11315" s="1" t="s">
        <v>11303</v>
      </c>
      <c r="G11315" s="1">
        <v>0.52184605959</v>
      </c>
    </row>
    <row r="11316" ht="15.75" customHeight="1">
      <c r="A11316" s="1" t="str">
        <f t="shared" si="962"/>
        <v>POLR1E</v>
      </c>
      <c r="B11316" s="1" t="s">
        <v>298</v>
      </c>
      <c r="C11316" s="1">
        <v>3.7486076E7</v>
      </c>
      <c r="D11316" s="1" t="s">
        <v>14</v>
      </c>
      <c r="E11316" s="1">
        <v>22.0</v>
      </c>
      <c r="F11316" s="1" t="s">
        <v>11304</v>
      </c>
      <c r="G11316" s="1">
        <v>0.867634622769</v>
      </c>
    </row>
    <row r="11317" ht="15.75" customHeight="1">
      <c r="A11317" s="1" t="str">
        <f t="shared" si="962"/>
        <v>POLR1E</v>
      </c>
      <c r="B11317" s="1" t="s">
        <v>298</v>
      </c>
      <c r="C11317" s="1">
        <v>3.7486073E7</v>
      </c>
      <c r="D11317" s="1" t="s">
        <v>14</v>
      </c>
      <c r="E11317" s="1">
        <v>24.0</v>
      </c>
      <c r="F11317" s="1" t="s">
        <v>11305</v>
      </c>
      <c r="G11317" s="1">
        <v>0.396862649751</v>
      </c>
    </row>
    <row r="11318" ht="15.75" customHeight="1">
      <c r="A11318" s="1" t="str">
        <f t="shared" ref="A11318:A11331" si="963">"POLR2A"</f>
        <v>POLR2A</v>
      </c>
      <c r="B11318" s="1" t="s">
        <v>39</v>
      </c>
      <c r="C11318" s="1">
        <v>7387980.0</v>
      </c>
      <c r="D11318" s="1" t="s">
        <v>14</v>
      </c>
      <c r="E11318" s="1">
        <v>25.0</v>
      </c>
      <c r="F11318" s="1" t="s">
        <v>11306</v>
      </c>
      <c r="G11318" s="1">
        <v>-0.0562227058717</v>
      </c>
    </row>
    <row r="11319" ht="15.75" customHeight="1">
      <c r="A11319" s="1" t="str">
        <f t="shared" si="963"/>
        <v>POLR2A</v>
      </c>
      <c r="B11319" s="1" t="s">
        <v>39</v>
      </c>
      <c r="C11319" s="1">
        <v>7387735.0</v>
      </c>
      <c r="D11319" s="1" t="s">
        <v>8</v>
      </c>
      <c r="E11319" s="1">
        <v>25.0</v>
      </c>
      <c r="F11319" s="1" t="s">
        <v>11307</v>
      </c>
      <c r="G11319" s="1">
        <v>0.0546587613328</v>
      </c>
    </row>
    <row r="11320" ht="15.75" customHeight="1">
      <c r="A11320" s="1" t="str">
        <f t="shared" si="963"/>
        <v>POLR2A</v>
      </c>
      <c r="B11320" s="1" t="s">
        <v>39</v>
      </c>
      <c r="C11320" s="1">
        <v>7387781.0</v>
      </c>
      <c r="D11320" s="1" t="s">
        <v>8</v>
      </c>
      <c r="E11320" s="1">
        <v>24.0</v>
      </c>
      <c r="F11320" s="1" t="s">
        <v>11308</v>
      </c>
      <c r="G11320" s="1">
        <v>0.0186705582084</v>
      </c>
    </row>
    <row r="11321" ht="15.75" customHeight="1">
      <c r="A11321" s="1" t="str">
        <f t="shared" si="963"/>
        <v>POLR2A</v>
      </c>
      <c r="B11321" s="1" t="s">
        <v>39</v>
      </c>
      <c r="C11321" s="1">
        <v>7387728.0</v>
      </c>
      <c r="D11321" s="1" t="s">
        <v>14</v>
      </c>
      <c r="E11321" s="1">
        <v>23.0</v>
      </c>
      <c r="F11321" s="1" t="s">
        <v>11309</v>
      </c>
      <c r="G11321" s="1">
        <v>0.968771792328</v>
      </c>
    </row>
    <row r="11322" ht="15.75" customHeight="1">
      <c r="A11322" s="1" t="str">
        <f t="shared" si="963"/>
        <v>POLR2A</v>
      </c>
      <c r="B11322" s="1" t="s">
        <v>39</v>
      </c>
      <c r="C11322" s="1">
        <v>7387889.0</v>
      </c>
      <c r="D11322" s="1" t="s">
        <v>14</v>
      </c>
      <c r="E11322" s="1">
        <v>24.0</v>
      </c>
      <c r="F11322" s="1" t="s">
        <v>11310</v>
      </c>
      <c r="G11322" s="1">
        <v>0.0380433059472</v>
      </c>
    </row>
    <row r="11323" ht="15.75" customHeight="1">
      <c r="A11323" s="1" t="str">
        <f t="shared" si="963"/>
        <v>POLR2A</v>
      </c>
      <c r="B11323" s="1" t="s">
        <v>39</v>
      </c>
      <c r="C11323" s="1">
        <v>7387744.0</v>
      </c>
      <c r="D11323" s="1" t="s">
        <v>14</v>
      </c>
      <c r="E11323" s="1">
        <v>24.0</v>
      </c>
      <c r="F11323" s="1" t="s">
        <v>11311</v>
      </c>
      <c r="G11323" s="1">
        <v>0.144744168951</v>
      </c>
    </row>
    <row r="11324" ht="15.75" customHeight="1">
      <c r="A11324" s="1" t="str">
        <f t="shared" si="963"/>
        <v>POLR2A</v>
      </c>
      <c r="B11324" s="1" t="s">
        <v>39</v>
      </c>
      <c r="C11324" s="1">
        <v>7387728.0</v>
      </c>
      <c r="D11324" s="1" t="s">
        <v>14</v>
      </c>
      <c r="E11324" s="1">
        <v>24.0</v>
      </c>
      <c r="F11324" s="1" t="s">
        <v>11312</v>
      </c>
      <c r="G11324" s="1">
        <v>1.26140305529</v>
      </c>
    </row>
    <row r="11325" ht="15.75" customHeight="1">
      <c r="A11325" s="1" t="str">
        <f t="shared" si="963"/>
        <v>POLR2A</v>
      </c>
      <c r="B11325" s="1" t="s">
        <v>39</v>
      </c>
      <c r="C11325" s="1">
        <v>7387950.0</v>
      </c>
      <c r="D11325" s="1" t="s">
        <v>8</v>
      </c>
      <c r="E11325" s="1">
        <v>24.0</v>
      </c>
      <c r="F11325" s="1" t="s">
        <v>11313</v>
      </c>
      <c r="G11325" s="1">
        <v>0.277334638082</v>
      </c>
    </row>
    <row r="11326" ht="15.75" customHeight="1">
      <c r="A11326" s="1" t="str">
        <f t="shared" si="963"/>
        <v>POLR2A</v>
      </c>
      <c r="B11326" s="1" t="s">
        <v>39</v>
      </c>
      <c r="C11326" s="1">
        <v>7387715.0</v>
      </c>
      <c r="D11326" s="1" t="s">
        <v>14</v>
      </c>
      <c r="E11326" s="1">
        <v>24.0</v>
      </c>
      <c r="F11326" s="1" t="s">
        <v>11314</v>
      </c>
      <c r="G11326" s="1">
        <v>0.769825152379</v>
      </c>
    </row>
    <row r="11327" ht="15.75" customHeight="1">
      <c r="A11327" s="1" t="str">
        <f t="shared" si="963"/>
        <v>POLR2A</v>
      </c>
      <c r="B11327" s="1" t="s">
        <v>39</v>
      </c>
      <c r="C11327" s="1">
        <v>7387889.0</v>
      </c>
      <c r="D11327" s="1" t="s">
        <v>14</v>
      </c>
      <c r="E11327" s="1">
        <v>21.0</v>
      </c>
      <c r="F11327" s="1" t="s">
        <v>11315</v>
      </c>
      <c r="G11327" s="1">
        <v>-0.0525430592146</v>
      </c>
    </row>
    <row r="11328" ht="15.75" customHeight="1">
      <c r="A11328" s="1" t="str">
        <f t="shared" si="963"/>
        <v>POLR2A</v>
      </c>
      <c r="B11328" s="1" t="s">
        <v>39</v>
      </c>
      <c r="C11328" s="1">
        <v>7387782.0</v>
      </c>
      <c r="D11328" s="1" t="s">
        <v>8</v>
      </c>
      <c r="E11328" s="1">
        <v>24.0</v>
      </c>
      <c r="F11328" s="1" t="s">
        <v>11316</v>
      </c>
      <c r="G11328" s="1">
        <v>0.0293235315307</v>
      </c>
    </row>
    <row r="11329" ht="15.75" customHeight="1">
      <c r="A11329" s="1" t="str">
        <f t="shared" si="963"/>
        <v>POLR2A</v>
      </c>
      <c r="B11329" s="1" t="s">
        <v>39</v>
      </c>
      <c r="C11329" s="1">
        <v>7387758.0</v>
      </c>
      <c r="D11329" s="1" t="s">
        <v>8</v>
      </c>
      <c r="E11329" s="1">
        <v>25.0</v>
      </c>
      <c r="F11329" s="1" t="s">
        <v>11317</v>
      </c>
      <c r="G11329" s="1">
        <v>0.0269852667011</v>
      </c>
    </row>
    <row r="11330" ht="15.75" customHeight="1">
      <c r="A11330" s="1" t="str">
        <f t="shared" si="963"/>
        <v>POLR2A</v>
      </c>
      <c r="B11330" s="1" t="s">
        <v>39</v>
      </c>
      <c r="C11330" s="1">
        <v>7387734.0</v>
      </c>
      <c r="D11330" s="1" t="s">
        <v>8</v>
      </c>
      <c r="E11330" s="1">
        <v>25.0</v>
      </c>
      <c r="F11330" s="1" t="s">
        <v>11318</v>
      </c>
      <c r="G11330" s="1">
        <v>0.039033810001</v>
      </c>
    </row>
    <row r="11331" ht="15.75" customHeight="1">
      <c r="A11331" s="1" t="str">
        <f t="shared" si="963"/>
        <v>POLR2A</v>
      </c>
      <c r="B11331" s="1" t="s">
        <v>39</v>
      </c>
      <c r="C11331" s="1">
        <v>7387719.0</v>
      </c>
      <c r="D11331" s="1" t="s">
        <v>14</v>
      </c>
      <c r="E11331" s="1">
        <v>23.0</v>
      </c>
      <c r="F11331" s="1" t="s">
        <v>11319</v>
      </c>
      <c r="G11331" s="1">
        <v>0.221501613482</v>
      </c>
    </row>
    <row r="11332" ht="15.75" customHeight="1">
      <c r="A11332" s="1" t="str">
        <f t="shared" ref="A11332:A11356" si="964">"POLR2B"</f>
        <v>POLR2B</v>
      </c>
      <c r="B11332" s="1" t="s">
        <v>87</v>
      </c>
      <c r="C11332" s="1">
        <v>5.7845163E7</v>
      </c>
      <c r="D11332" s="1" t="s">
        <v>14</v>
      </c>
      <c r="E11332" s="1">
        <v>23.0</v>
      </c>
      <c r="F11332" s="1" t="s">
        <v>11320</v>
      </c>
      <c r="G11332" s="1">
        <v>0.00841987745608</v>
      </c>
    </row>
    <row r="11333" ht="15.75" customHeight="1">
      <c r="A11333" s="1" t="str">
        <f t="shared" si="964"/>
        <v>POLR2B</v>
      </c>
      <c r="B11333" s="1" t="s">
        <v>87</v>
      </c>
      <c r="C11333" s="1">
        <v>5.7845365E7</v>
      </c>
      <c r="D11333" s="1" t="s">
        <v>8</v>
      </c>
      <c r="E11333" s="1">
        <v>23.0</v>
      </c>
      <c r="F11333" s="1" t="s">
        <v>11321</v>
      </c>
      <c r="G11333" s="1">
        <v>0.317338226375</v>
      </c>
    </row>
    <row r="11334" ht="15.75" customHeight="1">
      <c r="A11334" s="1" t="str">
        <f t="shared" si="964"/>
        <v>POLR2B</v>
      </c>
      <c r="B11334" s="1" t="s">
        <v>87</v>
      </c>
      <c r="C11334" s="1">
        <v>5.7845291E7</v>
      </c>
      <c r="D11334" s="1" t="s">
        <v>8</v>
      </c>
      <c r="E11334" s="1">
        <v>23.0</v>
      </c>
      <c r="F11334" s="1" t="s">
        <v>11322</v>
      </c>
      <c r="G11334" s="1">
        <v>0.911361101247</v>
      </c>
    </row>
    <row r="11335" ht="15.75" customHeight="1">
      <c r="A11335" s="1" t="str">
        <f t="shared" si="964"/>
        <v>POLR2B</v>
      </c>
      <c r="B11335" s="1" t="s">
        <v>87</v>
      </c>
      <c r="C11335" s="1">
        <v>5.7845257E7</v>
      </c>
      <c r="D11335" s="1" t="s">
        <v>8</v>
      </c>
      <c r="E11335" s="1">
        <v>23.0</v>
      </c>
      <c r="F11335" s="1" t="s">
        <v>11323</v>
      </c>
      <c r="G11335" s="1">
        <v>1.03730721282</v>
      </c>
    </row>
    <row r="11336" ht="15.75" customHeight="1">
      <c r="A11336" s="1" t="str">
        <f t="shared" si="964"/>
        <v>POLR2B</v>
      </c>
      <c r="B11336" s="1" t="s">
        <v>87</v>
      </c>
      <c r="C11336" s="1">
        <v>5.7843878E7</v>
      </c>
      <c r="D11336" s="1" t="s">
        <v>8</v>
      </c>
      <c r="E11336" s="1">
        <v>23.0</v>
      </c>
      <c r="F11336" s="1" t="s">
        <v>11324</v>
      </c>
      <c r="G11336" s="1">
        <v>-0.0940400741778</v>
      </c>
    </row>
    <row r="11337" ht="15.75" customHeight="1">
      <c r="A11337" s="1" t="str">
        <f t="shared" si="964"/>
        <v>POLR2B</v>
      </c>
      <c r="B11337" s="1" t="s">
        <v>87</v>
      </c>
      <c r="C11337" s="1">
        <v>5.7843915E7</v>
      </c>
      <c r="D11337" s="1" t="s">
        <v>8</v>
      </c>
      <c r="E11337" s="1">
        <v>24.0</v>
      </c>
      <c r="F11337" s="1" t="s">
        <v>11325</v>
      </c>
      <c r="G11337" s="1">
        <v>0.0108960837763</v>
      </c>
    </row>
    <row r="11338" ht="15.75" customHeight="1">
      <c r="A11338" s="1" t="str">
        <f t="shared" si="964"/>
        <v>POLR2B</v>
      </c>
      <c r="B11338" s="1" t="s">
        <v>87</v>
      </c>
      <c r="C11338" s="1">
        <v>5.7844011E7</v>
      </c>
      <c r="D11338" s="1" t="s">
        <v>8</v>
      </c>
      <c r="E11338" s="1">
        <v>24.0</v>
      </c>
      <c r="F11338" s="1" t="s">
        <v>11326</v>
      </c>
      <c r="G11338" s="1">
        <v>-0.0183190964637</v>
      </c>
    </row>
    <row r="11339" ht="15.75" customHeight="1">
      <c r="A11339" s="1" t="str">
        <f t="shared" si="964"/>
        <v>POLR2B</v>
      </c>
      <c r="B11339" s="1" t="s">
        <v>87</v>
      </c>
      <c r="C11339" s="1">
        <v>5.7845174E7</v>
      </c>
      <c r="D11339" s="1" t="s">
        <v>14</v>
      </c>
      <c r="E11339" s="1">
        <v>22.0</v>
      </c>
      <c r="F11339" s="1" t="s">
        <v>11327</v>
      </c>
      <c r="G11339" s="1">
        <v>0.361239769866</v>
      </c>
    </row>
    <row r="11340" ht="15.75" customHeight="1">
      <c r="A11340" s="1" t="str">
        <f t="shared" si="964"/>
        <v>POLR2B</v>
      </c>
      <c r="B11340" s="1" t="s">
        <v>87</v>
      </c>
      <c r="C11340" s="1">
        <v>5.7845257E7</v>
      </c>
      <c r="D11340" s="1" t="s">
        <v>8</v>
      </c>
      <c r="E11340" s="1">
        <v>22.0</v>
      </c>
      <c r="F11340" s="1" t="s">
        <v>11328</v>
      </c>
      <c r="G11340" s="1">
        <v>1.05133168593</v>
      </c>
    </row>
    <row r="11341" ht="15.75" customHeight="1">
      <c r="A11341" s="1" t="str">
        <f t="shared" si="964"/>
        <v>POLR2B</v>
      </c>
      <c r="B11341" s="1" t="s">
        <v>87</v>
      </c>
      <c r="C11341" s="1">
        <v>5.7843931E7</v>
      </c>
      <c r="D11341" s="1" t="s">
        <v>14</v>
      </c>
      <c r="E11341" s="1">
        <v>26.0</v>
      </c>
      <c r="F11341" s="1" t="s">
        <v>11329</v>
      </c>
      <c r="G11341" s="1">
        <v>0.0214102631312</v>
      </c>
    </row>
    <row r="11342" ht="15.75" customHeight="1">
      <c r="A11342" s="1" t="str">
        <f t="shared" si="964"/>
        <v>POLR2B</v>
      </c>
      <c r="B11342" s="1" t="s">
        <v>87</v>
      </c>
      <c r="C11342" s="1">
        <v>5.7843957E7</v>
      </c>
      <c r="D11342" s="1" t="s">
        <v>14</v>
      </c>
      <c r="E11342" s="1">
        <v>27.0</v>
      </c>
      <c r="F11342" s="1" t="s">
        <v>11330</v>
      </c>
      <c r="G11342" s="1">
        <v>0.00815501233944</v>
      </c>
    </row>
    <row r="11343" ht="15.75" customHeight="1">
      <c r="A11343" s="1" t="str">
        <f t="shared" si="964"/>
        <v>POLR2B</v>
      </c>
      <c r="B11343" s="1" t="s">
        <v>87</v>
      </c>
      <c r="C11343" s="1">
        <v>5.7843961E7</v>
      </c>
      <c r="D11343" s="1" t="s">
        <v>14</v>
      </c>
      <c r="E11343" s="1">
        <v>25.0</v>
      </c>
      <c r="F11343" s="1" t="s">
        <v>11331</v>
      </c>
      <c r="G11343" s="1">
        <v>-0.0120619201986</v>
      </c>
    </row>
    <row r="11344" ht="15.75" customHeight="1">
      <c r="A11344" s="1" t="str">
        <f t="shared" si="964"/>
        <v>POLR2B</v>
      </c>
      <c r="B11344" s="1" t="s">
        <v>87</v>
      </c>
      <c r="C11344" s="1">
        <v>5.7843986E7</v>
      </c>
      <c r="D11344" s="1" t="s">
        <v>14</v>
      </c>
      <c r="E11344" s="1">
        <v>26.0</v>
      </c>
      <c r="F11344" s="1" t="s">
        <v>11332</v>
      </c>
      <c r="G11344" s="1">
        <v>-0.016627829815</v>
      </c>
    </row>
    <row r="11345" ht="15.75" customHeight="1">
      <c r="A11345" s="1" t="str">
        <f t="shared" si="964"/>
        <v>POLR2B</v>
      </c>
      <c r="B11345" s="1" t="s">
        <v>87</v>
      </c>
      <c r="C11345" s="1">
        <v>5.7844003E7</v>
      </c>
      <c r="D11345" s="1" t="s">
        <v>14</v>
      </c>
      <c r="E11345" s="1">
        <v>26.0</v>
      </c>
      <c r="F11345" s="1" t="s">
        <v>11333</v>
      </c>
      <c r="G11345" s="1">
        <v>0.0283404747507</v>
      </c>
    </row>
    <row r="11346" ht="15.75" customHeight="1">
      <c r="A11346" s="1" t="str">
        <f t="shared" si="964"/>
        <v>POLR2B</v>
      </c>
      <c r="B11346" s="1" t="s">
        <v>87</v>
      </c>
      <c r="C11346" s="1">
        <v>5.7843877E7</v>
      </c>
      <c r="D11346" s="1" t="s">
        <v>8</v>
      </c>
      <c r="E11346" s="1">
        <v>24.0</v>
      </c>
      <c r="F11346" s="1" t="s">
        <v>11334</v>
      </c>
      <c r="G11346" s="1">
        <v>-0.0256061530637</v>
      </c>
    </row>
    <row r="11347" ht="15.75" customHeight="1">
      <c r="A11347" s="1" t="str">
        <f t="shared" si="964"/>
        <v>POLR2B</v>
      </c>
      <c r="B11347" s="1" t="s">
        <v>87</v>
      </c>
      <c r="C11347" s="1">
        <v>5.7844078E7</v>
      </c>
      <c r="D11347" s="1" t="s">
        <v>14</v>
      </c>
      <c r="E11347" s="1">
        <v>23.0</v>
      </c>
      <c r="F11347" s="1" t="s">
        <v>11335</v>
      </c>
      <c r="G11347" s="1">
        <v>-0.0254814165069</v>
      </c>
    </row>
    <row r="11348" ht="15.75" customHeight="1">
      <c r="A11348" s="1" t="str">
        <f t="shared" si="964"/>
        <v>POLR2B</v>
      </c>
      <c r="B11348" s="1" t="s">
        <v>87</v>
      </c>
      <c r="C11348" s="1">
        <v>5.7845089E7</v>
      </c>
      <c r="D11348" s="1" t="s">
        <v>14</v>
      </c>
      <c r="E11348" s="1">
        <v>24.0</v>
      </c>
      <c r="F11348" s="1" t="s">
        <v>11336</v>
      </c>
      <c r="G11348" s="1">
        <v>0.18473597277</v>
      </c>
    </row>
    <row r="11349" ht="15.75" customHeight="1">
      <c r="A11349" s="1" t="str">
        <f t="shared" si="964"/>
        <v>POLR2B</v>
      </c>
      <c r="B11349" s="1" t="s">
        <v>87</v>
      </c>
      <c r="C11349" s="1">
        <v>5.7845096E7</v>
      </c>
      <c r="D11349" s="1" t="s">
        <v>14</v>
      </c>
      <c r="E11349" s="1">
        <v>24.0</v>
      </c>
      <c r="F11349" s="1" t="s">
        <v>11337</v>
      </c>
      <c r="G11349" s="1">
        <v>0.0225563199113</v>
      </c>
    </row>
    <row r="11350" ht="15.75" customHeight="1">
      <c r="A11350" s="1" t="str">
        <f t="shared" si="964"/>
        <v>POLR2B</v>
      </c>
      <c r="B11350" s="1" t="s">
        <v>87</v>
      </c>
      <c r="C11350" s="1">
        <v>5.7845146E7</v>
      </c>
      <c r="D11350" s="1" t="s">
        <v>14</v>
      </c>
      <c r="E11350" s="1">
        <v>24.0</v>
      </c>
      <c r="F11350" s="1" t="s">
        <v>11338</v>
      </c>
      <c r="G11350" s="1">
        <v>0.443605658281</v>
      </c>
    </row>
    <row r="11351" ht="15.75" customHeight="1">
      <c r="A11351" s="1" t="str">
        <f t="shared" si="964"/>
        <v>POLR2B</v>
      </c>
      <c r="B11351" s="1" t="s">
        <v>87</v>
      </c>
      <c r="C11351" s="1">
        <v>5.7845169E7</v>
      </c>
      <c r="D11351" s="1" t="s">
        <v>14</v>
      </c>
      <c r="E11351" s="1">
        <v>24.0</v>
      </c>
      <c r="F11351" s="1" t="s">
        <v>11339</v>
      </c>
      <c r="G11351" s="1">
        <v>0.0550319911824</v>
      </c>
    </row>
    <row r="11352" ht="15.75" customHeight="1">
      <c r="A11352" s="1" t="str">
        <f t="shared" si="964"/>
        <v>POLR2B</v>
      </c>
      <c r="B11352" s="1" t="s">
        <v>87</v>
      </c>
      <c r="C11352" s="1">
        <v>5.7844057E7</v>
      </c>
      <c r="D11352" s="1" t="s">
        <v>14</v>
      </c>
      <c r="E11352" s="1">
        <v>27.0</v>
      </c>
      <c r="F11352" s="1" t="s">
        <v>11340</v>
      </c>
      <c r="G11352" s="1">
        <v>0.00106439284834</v>
      </c>
    </row>
    <row r="11353" ht="15.75" customHeight="1">
      <c r="A11353" s="1" t="str">
        <f t="shared" si="964"/>
        <v>POLR2B</v>
      </c>
      <c r="B11353" s="1" t="s">
        <v>87</v>
      </c>
      <c r="C11353" s="1">
        <v>5.7845216E7</v>
      </c>
      <c r="D11353" s="1" t="s">
        <v>14</v>
      </c>
      <c r="E11353" s="1">
        <v>24.0</v>
      </c>
      <c r="F11353" s="1" t="s">
        <v>11341</v>
      </c>
      <c r="G11353" s="1">
        <v>-0.0967400265233</v>
      </c>
    </row>
    <row r="11354" ht="15.75" customHeight="1">
      <c r="A11354" s="1" t="str">
        <f t="shared" si="964"/>
        <v>POLR2B</v>
      </c>
      <c r="B11354" s="1" t="s">
        <v>87</v>
      </c>
      <c r="C11354" s="1">
        <v>5.784525E7</v>
      </c>
      <c r="D11354" s="1" t="s">
        <v>14</v>
      </c>
      <c r="E11354" s="1">
        <v>24.0</v>
      </c>
      <c r="F11354" s="1" t="s">
        <v>11342</v>
      </c>
      <c r="G11354" s="1">
        <v>-0.0259306590564</v>
      </c>
    </row>
    <row r="11355" ht="15.75" customHeight="1">
      <c r="A11355" s="1" t="str">
        <f t="shared" si="964"/>
        <v>POLR2B</v>
      </c>
      <c r="B11355" s="1" t="s">
        <v>87</v>
      </c>
      <c r="C11355" s="1">
        <v>5.7845305E7</v>
      </c>
      <c r="D11355" s="1" t="s">
        <v>14</v>
      </c>
      <c r="E11355" s="1">
        <v>23.0</v>
      </c>
      <c r="F11355" s="1" t="s">
        <v>11343</v>
      </c>
      <c r="G11355" s="1">
        <v>0.539129108893</v>
      </c>
    </row>
    <row r="11356" ht="15.75" customHeight="1">
      <c r="A11356" s="1" t="str">
        <f t="shared" si="964"/>
        <v>POLR2B</v>
      </c>
      <c r="B11356" s="1" t="s">
        <v>87</v>
      </c>
      <c r="C11356" s="1">
        <v>5.7845333E7</v>
      </c>
      <c r="D11356" s="1" t="s">
        <v>14</v>
      </c>
      <c r="E11356" s="1">
        <v>24.0</v>
      </c>
      <c r="F11356" s="1" t="s">
        <v>11344</v>
      </c>
      <c r="G11356" s="1">
        <v>0.172158691554</v>
      </c>
    </row>
    <row r="11357" ht="15.75" customHeight="1">
      <c r="A11357" s="1" t="str">
        <f t="shared" ref="A11357:A11366" si="965">"POLR2D"</f>
        <v>POLR2D</v>
      </c>
      <c r="B11357" s="1" t="s">
        <v>256</v>
      </c>
      <c r="C11357" s="1">
        <v>1.28615642E8</v>
      </c>
      <c r="D11357" s="1" t="s">
        <v>8</v>
      </c>
      <c r="E11357" s="1">
        <v>23.0</v>
      </c>
      <c r="F11357" s="1" t="s">
        <v>11345</v>
      </c>
      <c r="G11357" s="1">
        <v>1.41680119852</v>
      </c>
    </row>
    <row r="11358" ht="15.75" customHeight="1">
      <c r="A11358" s="1" t="str">
        <f t="shared" si="965"/>
        <v>POLR2D</v>
      </c>
      <c r="B11358" s="1" t="s">
        <v>256</v>
      </c>
      <c r="C11358" s="1">
        <v>1.28615647E8</v>
      </c>
      <c r="D11358" s="1" t="s">
        <v>8</v>
      </c>
      <c r="E11358" s="1">
        <v>24.0</v>
      </c>
      <c r="F11358" s="1" t="s">
        <v>11346</v>
      </c>
      <c r="G11358" s="1">
        <v>1.01944196067</v>
      </c>
    </row>
    <row r="11359" ht="15.75" customHeight="1">
      <c r="A11359" s="1" t="str">
        <f t="shared" si="965"/>
        <v>POLR2D</v>
      </c>
      <c r="B11359" s="1" t="s">
        <v>256</v>
      </c>
      <c r="C11359" s="1">
        <v>1.28615705E8</v>
      </c>
      <c r="D11359" s="1" t="s">
        <v>8</v>
      </c>
      <c r="E11359" s="1">
        <v>24.0</v>
      </c>
      <c r="F11359" s="1" t="s">
        <v>11347</v>
      </c>
      <c r="G11359" s="1">
        <v>0.446380853962</v>
      </c>
    </row>
    <row r="11360" ht="15.75" customHeight="1">
      <c r="A11360" s="1" t="str">
        <f t="shared" si="965"/>
        <v>POLR2D</v>
      </c>
      <c r="B11360" s="1" t="s">
        <v>256</v>
      </c>
      <c r="C11360" s="1">
        <v>1.28615518E8</v>
      </c>
      <c r="D11360" s="1" t="s">
        <v>14</v>
      </c>
      <c r="E11360" s="1">
        <v>24.0</v>
      </c>
      <c r="F11360" s="1" t="s">
        <v>11348</v>
      </c>
      <c r="G11360" s="1">
        <v>-0.00436849607992</v>
      </c>
    </row>
    <row r="11361" ht="15.75" customHeight="1">
      <c r="A11361" s="1" t="str">
        <f t="shared" si="965"/>
        <v>POLR2D</v>
      </c>
      <c r="B11361" s="1" t="s">
        <v>256</v>
      </c>
      <c r="C11361" s="1">
        <v>1.28615546E8</v>
      </c>
      <c r="D11361" s="1" t="s">
        <v>14</v>
      </c>
      <c r="E11361" s="1">
        <v>22.0</v>
      </c>
      <c r="F11361" s="1" t="s">
        <v>11349</v>
      </c>
      <c r="G11361" s="1">
        <v>0.0280582203541</v>
      </c>
    </row>
    <row r="11362" ht="15.75" customHeight="1">
      <c r="A11362" s="1" t="str">
        <f t="shared" si="965"/>
        <v>POLR2D</v>
      </c>
      <c r="B11362" s="1" t="s">
        <v>256</v>
      </c>
      <c r="C11362" s="1">
        <v>1.28615569E8</v>
      </c>
      <c r="D11362" s="1" t="s">
        <v>14</v>
      </c>
      <c r="E11362" s="1">
        <v>24.0</v>
      </c>
      <c r="F11362" s="1" t="s">
        <v>11350</v>
      </c>
      <c r="G11362" s="1">
        <v>0.343084311765</v>
      </c>
    </row>
    <row r="11363" ht="15.75" customHeight="1">
      <c r="A11363" s="1" t="str">
        <f t="shared" si="965"/>
        <v>POLR2D</v>
      </c>
      <c r="B11363" s="1" t="s">
        <v>256</v>
      </c>
      <c r="C11363" s="1">
        <v>1.28615577E8</v>
      </c>
      <c r="D11363" s="1" t="s">
        <v>14</v>
      </c>
      <c r="E11363" s="1">
        <v>23.0</v>
      </c>
      <c r="F11363" s="1" t="s">
        <v>11351</v>
      </c>
      <c r="G11363" s="1">
        <v>0.56375684082</v>
      </c>
    </row>
    <row r="11364" ht="15.75" customHeight="1">
      <c r="A11364" s="1" t="str">
        <f t="shared" si="965"/>
        <v>POLR2D</v>
      </c>
      <c r="B11364" s="1" t="s">
        <v>256</v>
      </c>
      <c r="C11364" s="1">
        <v>1.28615607E8</v>
      </c>
      <c r="D11364" s="1" t="s">
        <v>14</v>
      </c>
      <c r="E11364" s="1">
        <v>24.0</v>
      </c>
      <c r="F11364" s="1" t="s">
        <v>11352</v>
      </c>
      <c r="G11364" s="1">
        <v>0.554184130418</v>
      </c>
    </row>
    <row r="11365" ht="15.75" customHeight="1">
      <c r="A11365" s="1" t="str">
        <f t="shared" si="965"/>
        <v>POLR2D</v>
      </c>
      <c r="B11365" s="1" t="s">
        <v>256</v>
      </c>
      <c r="C11365" s="1">
        <v>1.28615772E8</v>
      </c>
      <c r="D11365" s="1" t="s">
        <v>14</v>
      </c>
      <c r="E11365" s="1">
        <v>23.0</v>
      </c>
      <c r="F11365" s="1" t="s">
        <v>11353</v>
      </c>
      <c r="G11365" s="1">
        <v>0.0138837212825</v>
      </c>
    </row>
    <row r="11366" ht="15.75" customHeight="1">
      <c r="A11366" s="1" t="str">
        <f t="shared" si="965"/>
        <v>POLR2D</v>
      </c>
      <c r="B11366" s="1" t="s">
        <v>256</v>
      </c>
      <c r="C11366" s="1">
        <v>1.28615743E8</v>
      </c>
      <c r="D11366" s="1" t="s">
        <v>14</v>
      </c>
      <c r="E11366" s="1">
        <v>24.0</v>
      </c>
      <c r="F11366" s="1" t="s">
        <v>11354</v>
      </c>
      <c r="G11366" s="1">
        <v>0.0107417321363</v>
      </c>
    </row>
    <row r="11367" ht="15.75" customHeight="1">
      <c r="A11367" s="1" t="str">
        <f t="shared" ref="A11367:A11376" si="966">"POLR2G"</f>
        <v>POLR2G</v>
      </c>
      <c r="B11367" s="1" t="s">
        <v>328</v>
      </c>
      <c r="C11367" s="1">
        <v>6.2529206E7</v>
      </c>
      <c r="D11367" s="1" t="s">
        <v>8</v>
      </c>
      <c r="E11367" s="1">
        <v>22.0</v>
      </c>
      <c r="F11367" s="1" t="s">
        <v>11355</v>
      </c>
      <c r="G11367" s="1">
        <v>0.339904811222</v>
      </c>
    </row>
    <row r="11368" ht="15.75" customHeight="1">
      <c r="A11368" s="1" t="str">
        <f t="shared" si="966"/>
        <v>POLR2G</v>
      </c>
      <c r="B11368" s="1" t="s">
        <v>328</v>
      </c>
      <c r="C11368" s="1">
        <v>6.2528983E7</v>
      </c>
      <c r="D11368" s="1" t="s">
        <v>8</v>
      </c>
      <c r="E11368" s="1">
        <v>24.0</v>
      </c>
      <c r="F11368" s="1" t="s">
        <v>11356</v>
      </c>
      <c r="G11368" s="1">
        <v>0.166864467768</v>
      </c>
    </row>
    <row r="11369" ht="15.75" customHeight="1">
      <c r="A11369" s="1" t="str">
        <f t="shared" si="966"/>
        <v>POLR2G</v>
      </c>
      <c r="B11369" s="1" t="s">
        <v>328</v>
      </c>
      <c r="C11369" s="1">
        <v>6.252927E7</v>
      </c>
      <c r="D11369" s="1" t="s">
        <v>8</v>
      </c>
      <c r="E11369" s="1">
        <v>24.0</v>
      </c>
      <c r="F11369" s="1" t="s">
        <v>11357</v>
      </c>
      <c r="G11369" s="1">
        <v>0.0166096555282</v>
      </c>
    </row>
    <row r="11370" ht="15.75" customHeight="1">
      <c r="A11370" s="1" t="str">
        <f t="shared" si="966"/>
        <v>POLR2G</v>
      </c>
      <c r="B11370" s="1" t="s">
        <v>328</v>
      </c>
      <c r="C11370" s="1">
        <v>6.2528994E7</v>
      </c>
      <c r="D11370" s="1" t="s">
        <v>14</v>
      </c>
      <c r="E11370" s="1">
        <v>21.0</v>
      </c>
      <c r="F11370" s="1" t="s">
        <v>11358</v>
      </c>
      <c r="G11370" s="1">
        <v>0.409832264378</v>
      </c>
    </row>
    <row r="11371" ht="15.75" customHeight="1">
      <c r="A11371" s="1" t="str">
        <f t="shared" si="966"/>
        <v>POLR2G</v>
      </c>
      <c r="B11371" s="1" t="s">
        <v>328</v>
      </c>
      <c r="C11371" s="1">
        <v>6.2529039E7</v>
      </c>
      <c r="D11371" s="1" t="s">
        <v>14</v>
      </c>
      <c r="E11371" s="1">
        <v>24.0</v>
      </c>
      <c r="F11371" s="1" t="s">
        <v>11359</v>
      </c>
      <c r="G11371" s="1">
        <v>1.28954282335</v>
      </c>
    </row>
    <row r="11372" ht="15.75" customHeight="1">
      <c r="A11372" s="1" t="str">
        <f t="shared" si="966"/>
        <v>POLR2G</v>
      </c>
      <c r="B11372" s="1" t="s">
        <v>328</v>
      </c>
      <c r="C11372" s="1">
        <v>6.2529065E7</v>
      </c>
      <c r="D11372" s="1" t="s">
        <v>14</v>
      </c>
      <c r="E11372" s="1">
        <v>24.0</v>
      </c>
      <c r="F11372" s="1" t="s">
        <v>11360</v>
      </c>
      <c r="G11372" s="1">
        <v>0.574778879502</v>
      </c>
    </row>
    <row r="11373" ht="15.75" customHeight="1">
      <c r="A11373" s="1" t="str">
        <f t="shared" si="966"/>
        <v>POLR2G</v>
      </c>
      <c r="B11373" s="1" t="s">
        <v>328</v>
      </c>
      <c r="C11373" s="1">
        <v>6.2529083E7</v>
      </c>
      <c r="D11373" s="1" t="s">
        <v>14</v>
      </c>
      <c r="E11373" s="1">
        <v>23.0</v>
      </c>
      <c r="F11373" s="1" t="s">
        <v>11361</v>
      </c>
      <c r="G11373" s="1">
        <v>1.13567829715</v>
      </c>
    </row>
    <row r="11374" ht="15.75" customHeight="1">
      <c r="A11374" s="1" t="str">
        <f t="shared" si="966"/>
        <v>POLR2G</v>
      </c>
      <c r="B11374" s="1" t="s">
        <v>328</v>
      </c>
      <c r="C11374" s="1">
        <v>6.2529164E7</v>
      </c>
      <c r="D11374" s="1" t="s">
        <v>14</v>
      </c>
      <c r="E11374" s="1">
        <v>24.0</v>
      </c>
      <c r="F11374" s="1" t="s">
        <v>11362</v>
      </c>
      <c r="G11374" s="1">
        <v>0.23169290636</v>
      </c>
    </row>
    <row r="11375" ht="15.75" customHeight="1">
      <c r="A11375" s="1" t="str">
        <f t="shared" si="966"/>
        <v>POLR2G</v>
      </c>
      <c r="B11375" s="1" t="s">
        <v>328</v>
      </c>
      <c r="C11375" s="1">
        <v>6.2529236E7</v>
      </c>
      <c r="D11375" s="1" t="s">
        <v>14</v>
      </c>
      <c r="E11375" s="1">
        <v>24.0</v>
      </c>
      <c r="F11375" s="1" t="s">
        <v>11363</v>
      </c>
      <c r="G11375" s="1">
        <v>0.00154221035915</v>
      </c>
    </row>
    <row r="11376" ht="15.75" customHeight="1">
      <c r="A11376" s="1" t="str">
        <f t="shared" si="966"/>
        <v>POLR2G</v>
      </c>
      <c r="B11376" s="1" t="s">
        <v>328</v>
      </c>
      <c r="C11376" s="1">
        <v>6.2529222E7</v>
      </c>
      <c r="D11376" s="1" t="s">
        <v>8</v>
      </c>
      <c r="E11376" s="1">
        <v>24.0</v>
      </c>
      <c r="F11376" s="1" t="s">
        <v>11364</v>
      </c>
      <c r="G11376" s="1">
        <v>0.0227771802</v>
      </c>
    </row>
    <row r="11377" ht="15.75" customHeight="1">
      <c r="A11377" s="1" t="str">
        <f t="shared" ref="A11377:A11396" si="967">"POLR2H"</f>
        <v>POLR2H</v>
      </c>
      <c r="B11377" s="1" t="s">
        <v>119</v>
      </c>
      <c r="C11377" s="1">
        <v>1.84081187E8</v>
      </c>
      <c r="D11377" s="1" t="s">
        <v>14</v>
      </c>
      <c r="E11377" s="1">
        <v>23.0</v>
      </c>
      <c r="F11377" s="1" t="s">
        <v>11365</v>
      </c>
      <c r="G11377" s="1">
        <v>0.763442409708</v>
      </c>
    </row>
    <row r="11378" ht="15.75" customHeight="1">
      <c r="A11378" s="1" t="str">
        <f t="shared" si="967"/>
        <v>POLR2H</v>
      </c>
      <c r="B11378" s="1" t="s">
        <v>119</v>
      </c>
      <c r="C11378" s="1">
        <v>1.84079671E8</v>
      </c>
      <c r="D11378" s="1" t="s">
        <v>14</v>
      </c>
      <c r="E11378" s="1">
        <v>24.0</v>
      </c>
      <c r="F11378" s="1" t="s">
        <v>11366</v>
      </c>
      <c r="G11378" s="1">
        <v>7.32379053168E-4</v>
      </c>
    </row>
    <row r="11379" ht="15.75" customHeight="1">
      <c r="A11379" s="1" t="str">
        <f t="shared" si="967"/>
        <v>POLR2H</v>
      </c>
      <c r="B11379" s="1" t="s">
        <v>119</v>
      </c>
      <c r="C11379" s="1">
        <v>1.84079653E8</v>
      </c>
      <c r="D11379" s="1" t="s">
        <v>14</v>
      </c>
      <c r="E11379" s="1">
        <v>24.0</v>
      </c>
      <c r="F11379" s="1" t="s">
        <v>11367</v>
      </c>
      <c r="G11379" s="1">
        <v>5.43595479653E-4</v>
      </c>
    </row>
    <row r="11380" ht="15.75" customHeight="1">
      <c r="A11380" s="1" t="str">
        <f t="shared" si="967"/>
        <v>POLR2H</v>
      </c>
      <c r="B11380" s="1" t="s">
        <v>119</v>
      </c>
      <c r="C11380" s="1">
        <v>1.84079617E8</v>
      </c>
      <c r="D11380" s="1" t="s">
        <v>14</v>
      </c>
      <c r="E11380" s="1">
        <v>24.0</v>
      </c>
      <c r="F11380" s="1" t="s">
        <v>11368</v>
      </c>
      <c r="G11380" s="1">
        <v>5.45155317523E-4</v>
      </c>
    </row>
    <row r="11381" ht="15.75" customHeight="1">
      <c r="A11381" s="1" t="str">
        <f t="shared" si="967"/>
        <v>POLR2H</v>
      </c>
      <c r="B11381" s="1" t="s">
        <v>119</v>
      </c>
      <c r="C11381" s="1">
        <v>1.84079587E8</v>
      </c>
      <c r="D11381" s="1" t="s">
        <v>14</v>
      </c>
      <c r="E11381" s="1">
        <v>23.0</v>
      </c>
      <c r="F11381" s="1" t="s">
        <v>11369</v>
      </c>
      <c r="G11381" s="1">
        <v>0.0537157903099</v>
      </c>
    </row>
    <row r="11382" ht="15.75" customHeight="1">
      <c r="A11382" s="1" t="str">
        <f t="shared" si="967"/>
        <v>POLR2H</v>
      </c>
      <c r="B11382" s="1" t="s">
        <v>119</v>
      </c>
      <c r="C11382" s="1">
        <v>1.84079559E8</v>
      </c>
      <c r="D11382" s="1" t="s">
        <v>14</v>
      </c>
      <c r="E11382" s="1">
        <v>24.0</v>
      </c>
      <c r="F11382" s="1" t="s">
        <v>11370</v>
      </c>
      <c r="G11382" s="1">
        <v>-0.0034378494544</v>
      </c>
    </row>
    <row r="11383" ht="15.75" customHeight="1">
      <c r="A11383" s="1" t="str">
        <f t="shared" si="967"/>
        <v>POLR2H</v>
      </c>
      <c r="B11383" s="1" t="s">
        <v>119</v>
      </c>
      <c r="C11383" s="1">
        <v>1.84079502E8</v>
      </c>
      <c r="D11383" s="1" t="s">
        <v>14</v>
      </c>
      <c r="E11383" s="1">
        <v>23.0</v>
      </c>
      <c r="F11383" s="1" t="s">
        <v>11371</v>
      </c>
      <c r="G11383" s="1">
        <v>0.0219869058057</v>
      </c>
    </row>
    <row r="11384" ht="15.75" customHeight="1">
      <c r="A11384" s="1" t="str">
        <f t="shared" si="967"/>
        <v>POLR2H</v>
      </c>
      <c r="B11384" s="1" t="s">
        <v>119</v>
      </c>
      <c r="C11384" s="1">
        <v>1.84081204E8</v>
      </c>
      <c r="D11384" s="1" t="s">
        <v>8</v>
      </c>
      <c r="E11384" s="1">
        <v>24.0</v>
      </c>
      <c r="F11384" s="1" t="s">
        <v>11372</v>
      </c>
      <c r="G11384" s="3">
        <v>-1.8529221463E-5</v>
      </c>
    </row>
    <row r="11385" ht="15.75" customHeight="1">
      <c r="A11385" s="1" t="str">
        <f t="shared" si="967"/>
        <v>POLR2H</v>
      </c>
      <c r="B11385" s="1" t="s">
        <v>119</v>
      </c>
      <c r="C11385" s="1">
        <v>1.84081271E8</v>
      </c>
      <c r="D11385" s="1" t="s">
        <v>8</v>
      </c>
      <c r="E11385" s="1">
        <v>22.0</v>
      </c>
      <c r="F11385" s="1" t="s">
        <v>11373</v>
      </c>
      <c r="G11385" s="1">
        <v>0.443747578955</v>
      </c>
    </row>
    <row r="11386" ht="15.75" customHeight="1">
      <c r="A11386" s="1" t="str">
        <f t="shared" si="967"/>
        <v>POLR2H</v>
      </c>
      <c r="B11386" s="1" t="s">
        <v>119</v>
      </c>
      <c r="C11386" s="1">
        <v>1.84081251E8</v>
      </c>
      <c r="D11386" s="1" t="s">
        <v>8</v>
      </c>
      <c r="E11386" s="1">
        <v>24.0</v>
      </c>
      <c r="F11386" s="1" t="s">
        <v>11374</v>
      </c>
      <c r="G11386" s="1">
        <v>0.88714633552</v>
      </c>
    </row>
    <row r="11387" ht="15.75" customHeight="1">
      <c r="A11387" s="1" t="str">
        <f t="shared" si="967"/>
        <v>POLR2H</v>
      </c>
      <c r="B11387" s="1" t="s">
        <v>119</v>
      </c>
      <c r="C11387" s="1">
        <v>1.84081227E8</v>
      </c>
      <c r="D11387" s="1" t="s">
        <v>8</v>
      </c>
      <c r="E11387" s="1">
        <v>24.0</v>
      </c>
      <c r="F11387" s="1" t="s">
        <v>11375</v>
      </c>
      <c r="G11387" s="1">
        <v>1.03572423055</v>
      </c>
    </row>
    <row r="11388" ht="15.75" customHeight="1">
      <c r="A11388" s="1" t="str">
        <f t="shared" si="967"/>
        <v>POLR2H</v>
      </c>
      <c r="B11388" s="1" t="s">
        <v>119</v>
      </c>
      <c r="C11388" s="1">
        <v>1.84079726E8</v>
      </c>
      <c r="D11388" s="1" t="s">
        <v>14</v>
      </c>
      <c r="E11388" s="1">
        <v>23.0</v>
      </c>
      <c r="F11388" s="1" t="s">
        <v>11376</v>
      </c>
      <c r="G11388" s="1">
        <v>-0.0107247251558</v>
      </c>
    </row>
    <row r="11389" ht="15.75" customHeight="1">
      <c r="A11389" s="1" t="str">
        <f t="shared" si="967"/>
        <v>POLR2H</v>
      </c>
      <c r="B11389" s="1" t="s">
        <v>119</v>
      </c>
      <c r="C11389" s="1">
        <v>1.84079759E8</v>
      </c>
      <c r="D11389" s="1" t="s">
        <v>8</v>
      </c>
      <c r="E11389" s="1">
        <v>24.0</v>
      </c>
      <c r="F11389" s="1" t="s">
        <v>11377</v>
      </c>
      <c r="G11389" s="1">
        <v>-0.0291919831923</v>
      </c>
    </row>
    <row r="11390" ht="15.75" customHeight="1">
      <c r="A11390" s="1" t="str">
        <f t="shared" si="967"/>
        <v>POLR2H</v>
      </c>
      <c r="B11390" s="1" t="s">
        <v>119</v>
      </c>
      <c r="C11390" s="1">
        <v>1.8407966E8</v>
      </c>
      <c r="D11390" s="1" t="s">
        <v>8</v>
      </c>
      <c r="E11390" s="1">
        <v>24.0</v>
      </c>
      <c r="F11390" s="1" t="s">
        <v>11378</v>
      </c>
      <c r="G11390" s="1">
        <v>-0.0221237507214</v>
      </c>
    </row>
    <row r="11391" ht="15.75" customHeight="1">
      <c r="A11391" s="1" t="str">
        <f t="shared" si="967"/>
        <v>POLR2H</v>
      </c>
      <c r="B11391" s="1" t="s">
        <v>119</v>
      </c>
      <c r="C11391" s="1">
        <v>1.8408145E8</v>
      </c>
      <c r="D11391" s="1" t="s">
        <v>8</v>
      </c>
      <c r="E11391" s="1">
        <v>24.0</v>
      </c>
      <c r="F11391" s="1" t="s">
        <v>11379</v>
      </c>
      <c r="G11391" s="1">
        <v>0.143686789667</v>
      </c>
    </row>
    <row r="11392" ht="15.75" customHeight="1">
      <c r="A11392" s="1" t="str">
        <f t="shared" si="967"/>
        <v>POLR2H</v>
      </c>
      <c r="B11392" s="1" t="s">
        <v>119</v>
      </c>
      <c r="C11392" s="1">
        <v>1.84081237E8</v>
      </c>
      <c r="D11392" s="1" t="s">
        <v>14</v>
      </c>
      <c r="E11392" s="1">
        <v>23.0</v>
      </c>
      <c r="F11392" s="1" t="s">
        <v>11380</v>
      </c>
      <c r="G11392" s="1">
        <v>0.993054106922</v>
      </c>
    </row>
    <row r="11393" ht="15.75" customHeight="1">
      <c r="A11393" s="1" t="str">
        <f t="shared" si="967"/>
        <v>POLR2H</v>
      </c>
      <c r="B11393" s="1" t="s">
        <v>119</v>
      </c>
      <c r="C11393" s="1">
        <v>1.8407949E8</v>
      </c>
      <c r="D11393" s="1" t="s">
        <v>8</v>
      </c>
      <c r="E11393" s="1">
        <v>23.0</v>
      </c>
      <c r="F11393" s="1" t="s">
        <v>11381</v>
      </c>
      <c r="G11393" s="1">
        <v>0.0433055158269</v>
      </c>
    </row>
    <row r="11394" ht="15.75" customHeight="1">
      <c r="A11394" s="1" t="str">
        <f t="shared" si="967"/>
        <v>POLR2H</v>
      </c>
      <c r="B11394" s="1" t="s">
        <v>119</v>
      </c>
      <c r="C11394" s="1">
        <v>1.84081362E8</v>
      </c>
      <c r="D11394" s="1" t="s">
        <v>14</v>
      </c>
      <c r="E11394" s="1">
        <v>24.0</v>
      </c>
      <c r="F11394" s="1" t="s">
        <v>11382</v>
      </c>
      <c r="G11394" s="1">
        <v>0.155330923029</v>
      </c>
    </row>
    <row r="11395" ht="15.75" customHeight="1">
      <c r="A11395" s="1" t="str">
        <f t="shared" si="967"/>
        <v>POLR2H</v>
      </c>
      <c r="B11395" s="1" t="s">
        <v>119</v>
      </c>
      <c r="C11395" s="1">
        <v>1.8408138E8</v>
      </c>
      <c r="D11395" s="1" t="s">
        <v>14</v>
      </c>
      <c r="E11395" s="1">
        <v>24.0</v>
      </c>
      <c r="F11395" s="1" t="s">
        <v>11383</v>
      </c>
      <c r="G11395" s="1">
        <v>0.235924830184</v>
      </c>
    </row>
    <row r="11396" ht="15.75" customHeight="1">
      <c r="A11396" s="1" t="str">
        <f t="shared" si="967"/>
        <v>POLR2H</v>
      </c>
      <c r="B11396" s="1" t="s">
        <v>119</v>
      </c>
      <c r="C11396" s="1">
        <v>1.84081401E8</v>
      </c>
      <c r="D11396" s="1" t="s">
        <v>14</v>
      </c>
      <c r="E11396" s="1">
        <v>23.0</v>
      </c>
      <c r="F11396" s="1" t="s">
        <v>11384</v>
      </c>
      <c r="G11396" s="1">
        <v>0.971221662524</v>
      </c>
    </row>
    <row r="11397" ht="15.75" customHeight="1">
      <c r="A11397" s="1" t="str">
        <f t="shared" ref="A11397:A11406" si="968">"POLR2I"</f>
        <v>POLR2I</v>
      </c>
      <c r="B11397" s="1" t="s">
        <v>277</v>
      </c>
      <c r="C11397" s="1">
        <v>3.6606213E7</v>
      </c>
      <c r="D11397" s="1" t="s">
        <v>14</v>
      </c>
      <c r="E11397" s="1">
        <v>24.0</v>
      </c>
      <c r="F11397" s="1" t="s">
        <v>11385</v>
      </c>
      <c r="G11397" s="1">
        <v>0.639190789504</v>
      </c>
    </row>
    <row r="11398" ht="15.75" customHeight="1">
      <c r="A11398" s="1" t="str">
        <f t="shared" si="968"/>
        <v>POLR2I</v>
      </c>
      <c r="B11398" s="1" t="s">
        <v>277</v>
      </c>
      <c r="C11398" s="1">
        <v>3.6606271E7</v>
      </c>
      <c r="D11398" s="1" t="s">
        <v>14</v>
      </c>
      <c r="E11398" s="1">
        <v>24.0</v>
      </c>
      <c r="F11398" s="1" t="s">
        <v>11386</v>
      </c>
      <c r="G11398" s="1">
        <v>0.180158138041</v>
      </c>
    </row>
    <row r="11399" ht="15.75" customHeight="1">
      <c r="A11399" s="1" t="str">
        <f t="shared" si="968"/>
        <v>POLR2I</v>
      </c>
      <c r="B11399" s="1" t="s">
        <v>277</v>
      </c>
      <c r="C11399" s="1">
        <v>3.6606254E7</v>
      </c>
      <c r="D11399" s="1" t="s">
        <v>14</v>
      </c>
      <c r="E11399" s="1">
        <v>24.0</v>
      </c>
      <c r="F11399" s="1" t="s">
        <v>11387</v>
      </c>
      <c r="G11399" s="1">
        <v>0.431808301431</v>
      </c>
    </row>
    <row r="11400" ht="15.75" customHeight="1">
      <c r="A11400" s="1" t="str">
        <f t="shared" si="968"/>
        <v>POLR2I</v>
      </c>
      <c r="B11400" s="1" t="s">
        <v>277</v>
      </c>
      <c r="C11400" s="1">
        <v>3.6606235E7</v>
      </c>
      <c r="D11400" s="1" t="s">
        <v>14</v>
      </c>
      <c r="E11400" s="1">
        <v>24.0</v>
      </c>
      <c r="F11400" s="1" t="s">
        <v>11388</v>
      </c>
      <c r="G11400" s="1">
        <v>0.621615499846</v>
      </c>
    </row>
    <row r="11401" ht="15.75" customHeight="1">
      <c r="A11401" s="1" t="str">
        <f t="shared" si="968"/>
        <v>POLR2I</v>
      </c>
      <c r="B11401" s="1" t="s">
        <v>277</v>
      </c>
      <c r="C11401" s="1">
        <v>3.6606238E7</v>
      </c>
      <c r="D11401" s="1" t="s">
        <v>8</v>
      </c>
      <c r="E11401" s="1">
        <v>24.0</v>
      </c>
      <c r="F11401" s="1" t="s">
        <v>11389</v>
      </c>
      <c r="G11401" s="1">
        <v>0.811110991325</v>
      </c>
    </row>
    <row r="11402" ht="15.75" customHeight="1">
      <c r="A11402" s="1" t="str">
        <f t="shared" si="968"/>
        <v>POLR2I</v>
      </c>
      <c r="B11402" s="1" t="s">
        <v>277</v>
      </c>
      <c r="C11402" s="1">
        <v>3.6606219E7</v>
      </c>
      <c r="D11402" s="1" t="s">
        <v>8</v>
      </c>
      <c r="E11402" s="1">
        <v>23.0</v>
      </c>
      <c r="F11402" s="1" t="s">
        <v>11390</v>
      </c>
      <c r="G11402" s="1">
        <v>0.54832423127</v>
      </c>
    </row>
    <row r="11403" ht="15.75" customHeight="1">
      <c r="A11403" s="1" t="str">
        <f t="shared" si="968"/>
        <v>POLR2I</v>
      </c>
      <c r="B11403" s="1" t="s">
        <v>277</v>
      </c>
      <c r="C11403" s="1">
        <v>3.6606204E7</v>
      </c>
      <c r="D11403" s="1" t="s">
        <v>8</v>
      </c>
      <c r="E11403" s="1">
        <v>23.0</v>
      </c>
      <c r="F11403" s="1" t="s">
        <v>11391</v>
      </c>
      <c r="G11403" s="1">
        <v>0.949123400634</v>
      </c>
    </row>
    <row r="11404" ht="15.75" customHeight="1">
      <c r="A11404" s="1" t="str">
        <f t="shared" si="968"/>
        <v>POLR2I</v>
      </c>
      <c r="B11404" s="1" t="s">
        <v>277</v>
      </c>
      <c r="C11404" s="1">
        <v>3.6606198E7</v>
      </c>
      <c r="D11404" s="1" t="s">
        <v>8</v>
      </c>
      <c r="E11404" s="1">
        <v>22.0</v>
      </c>
      <c r="F11404" s="1" t="s">
        <v>11392</v>
      </c>
      <c r="G11404" s="1">
        <v>1.23976560804</v>
      </c>
    </row>
    <row r="11405" ht="15.75" customHeight="1">
      <c r="A11405" s="1" t="str">
        <f t="shared" si="968"/>
        <v>POLR2I</v>
      </c>
      <c r="B11405" s="1" t="s">
        <v>277</v>
      </c>
      <c r="C11405" s="1">
        <v>3.6606182E7</v>
      </c>
      <c r="D11405" s="1" t="s">
        <v>8</v>
      </c>
      <c r="E11405" s="1">
        <v>24.0</v>
      </c>
      <c r="F11405" s="1" t="s">
        <v>11393</v>
      </c>
      <c r="G11405" s="1">
        <v>0.356290640133</v>
      </c>
    </row>
    <row r="11406" ht="15.75" customHeight="1">
      <c r="A11406" s="1" t="str">
        <f t="shared" si="968"/>
        <v>POLR2I</v>
      </c>
      <c r="B11406" s="1" t="s">
        <v>277</v>
      </c>
      <c r="C11406" s="1">
        <v>3.6606295E7</v>
      </c>
      <c r="D11406" s="1" t="s">
        <v>14</v>
      </c>
      <c r="E11406" s="1">
        <v>23.0</v>
      </c>
      <c r="F11406" s="1" t="s">
        <v>11394</v>
      </c>
      <c r="G11406" s="1">
        <v>0.674599008697</v>
      </c>
    </row>
    <row r="11407" ht="15.75" customHeight="1">
      <c r="A11407" s="1" t="str">
        <f t="shared" ref="A11407:A11416" si="969">"POLR2K"</f>
        <v>POLR2K</v>
      </c>
      <c r="B11407" s="1" t="s">
        <v>779</v>
      </c>
      <c r="C11407" s="1">
        <v>1.01162884E8</v>
      </c>
      <c r="D11407" s="1" t="s">
        <v>14</v>
      </c>
      <c r="E11407" s="1">
        <v>22.0</v>
      </c>
      <c r="F11407" s="1" t="s">
        <v>11395</v>
      </c>
      <c r="G11407" s="1">
        <v>-0.0186258883227</v>
      </c>
    </row>
    <row r="11408" ht="15.75" customHeight="1">
      <c r="A11408" s="1" t="str">
        <f t="shared" si="969"/>
        <v>POLR2K</v>
      </c>
      <c r="B11408" s="1" t="s">
        <v>779</v>
      </c>
      <c r="C11408" s="1">
        <v>1.0116277E8</v>
      </c>
      <c r="D11408" s="1" t="s">
        <v>8</v>
      </c>
      <c r="E11408" s="1">
        <v>23.0</v>
      </c>
      <c r="F11408" s="1" t="s">
        <v>11396</v>
      </c>
      <c r="G11408" s="1">
        <v>0.0290505635553</v>
      </c>
    </row>
    <row r="11409" ht="15.75" customHeight="1">
      <c r="A11409" s="1" t="str">
        <f t="shared" si="969"/>
        <v>POLR2K</v>
      </c>
      <c r="B11409" s="1" t="s">
        <v>779</v>
      </c>
      <c r="C11409" s="1">
        <v>1.01162894E8</v>
      </c>
      <c r="D11409" s="1" t="s">
        <v>14</v>
      </c>
      <c r="E11409" s="1">
        <v>24.0</v>
      </c>
      <c r="F11409" s="1" t="s">
        <v>11397</v>
      </c>
      <c r="G11409" s="1">
        <v>-0.0245711083463</v>
      </c>
    </row>
    <row r="11410" ht="15.75" customHeight="1">
      <c r="A11410" s="1" t="str">
        <f t="shared" si="969"/>
        <v>POLR2K</v>
      </c>
      <c r="B11410" s="1" t="s">
        <v>779</v>
      </c>
      <c r="C11410" s="1">
        <v>1.01162912E8</v>
      </c>
      <c r="D11410" s="1" t="s">
        <v>14</v>
      </c>
      <c r="E11410" s="1">
        <v>24.0</v>
      </c>
      <c r="F11410" s="1" t="s">
        <v>11398</v>
      </c>
      <c r="G11410" s="1">
        <v>2.15075410693</v>
      </c>
    </row>
    <row r="11411" ht="15.75" customHeight="1">
      <c r="A11411" s="1" t="str">
        <f t="shared" si="969"/>
        <v>POLR2K</v>
      </c>
      <c r="B11411" s="1" t="s">
        <v>779</v>
      </c>
      <c r="C11411" s="1">
        <v>1.01162937E8</v>
      </c>
      <c r="D11411" s="1" t="s">
        <v>14</v>
      </c>
      <c r="E11411" s="1">
        <v>24.0</v>
      </c>
      <c r="F11411" s="1" t="s">
        <v>11399</v>
      </c>
      <c r="G11411" s="1">
        <v>0.24355084495</v>
      </c>
    </row>
    <row r="11412" ht="15.75" customHeight="1">
      <c r="A11412" s="1" t="str">
        <f t="shared" si="969"/>
        <v>POLR2K</v>
      </c>
      <c r="B11412" s="1" t="s">
        <v>779</v>
      </c>
      <c r="C11412" s="1">
        <v>1.01163044E8</v>
      </c>
      <c r="D11412" s="1" t="s">
        <v>14</v>
      </c>
      <c r="E11412" s="1">
        <v>24.0</v>
      </c>
      <c r="F11412" s="1" t="s">
        <v>11400</v>
      </c>
      <c r="G11412" s="1">
        <v>0.282112955922</v>
      </c>
    </row>
    <row r="11413" ht="15.75" customHeight="1">
      <c r="A11413" s="1" t="str">
        <f t="shared" si="969"/>
        <v>POLR2K</v>
      </c>
      <c r="B11413" s="1" t="s">
        <v>779</v>
      </c>
      <c r="C11413" s="1">
        <v>1.01162958E8</v>
      </c>
      <c r="D11413" s="1" t="s">
        <v>14</v>
      </c>
      <c r="E11413" s="1">
        <v>23.0</v>
      </c>
      <c r="F11413" s="1" t="s">
        <v>11401</v>
      </c>
      <c r="G11413" s="1">
        <v>0.0302167367982</v>
      </c>
    </row>
    <row r="11414" ht="15.75" customHeight="1">
      <c r="A11414" s="1" t="str">
        <f t="shared" si="969"/>
        <v>POLR2K</v>
      </c>
      <c r="B11414" s="1" t="s">
        <v>779</v>
      </c>
      <c r="C11414" s="1">
        <v>1.01162762E8</v>
      </c>
      <c r="D11414" s="1" t="s">
        <v>8</v>
      </c>
      <c r="E11414" s="1">
        <v>22.0</v>
      </c>
      <c r="F11414" s="1" t="s">
        <v>11402</v>
      </c>
      <c r="G11414" s="1">
        <v>0.151507482454</v>
      </c>
    </row>
    <row r="11415" ht="15.75" customHeight="1">
      <c r="A11415" s="1" t="str">
        <f t="shared" si="969"/>
        <v>POLR2K</v>
      </c>
      <c r="B11415" s="1" t="s">
        <v>779</v>
      </c>
      <c r="C11415" s="1">
        <v>1.01162978E8</v>
      </c>
      <c r="D11415" s="1" t="s">
        <v>14</v>
      </c>
      <c r="E11415" s="1">
        <v>23.0</v>
      </c>
      <c r="F11415" s="1" t="s">
        <v>11403</v>
      </c>
      <c r="G11415" s="1">
        <v>0.0667034095129</v>
      </c>
    </row>
    <row r="11416" ht="15.75" customHeight="1">
      <c r="A11416" s="1" t="str">
        <f t="shared" si="969"/>
        <v>POLR2K</v>
      </c>
      <c r="B11416" s="1" t="s">
        <v>779</v>
      </c>
      <c r="C11416" s="1">
        <v>1.01162949E8</v>
      </c>
      <c r="D11416" s="1" t="s">
        <v>14</v>
      </c>
      <c r="E11416" s="1">
        <v>22.0</v>
      </c>
      <c r="F11416" s="1" t="s">
        <v>11404</v>
      </c>
      <c r="G11416" s="1">
        <v>0.567132937147</v>
      </c>
    </row>
    <row r="11417" ht="15.75" customHeight="1">
      <c r="A11417" s="1" t="str">
        <f t="shared" ref="A11417:A11431" si="970">"POLR3A"</f>
        <v>POLR3A</v>
      </c>
      <c r="B11417" s="1" t="s">
        <v>176</v>
      </c>
      <c r="C11417" s="1">
        <v>7.9789053E7</v>
      </c>
      <c r="D11417" s="1" t="s">
        <v>8</v>
      </c>
      <c r="E11417" s="1">
        <v>24.0</v>
      </c>
      <c r="F11417" s="1" t="s">
        <v>11405</v>
      </c>
      <c r="G11417" s="1">
        <v>0.0420686053014</v>
      </c>
    </row>
    <row r="11418" ht="15.75" customHeight="1">
      <c r="A11418" s="1" t="str">
        <f t="shared" si="970"/>
        <v>POLR3A</v>
      </c>
      <c r="B11418" s="1" t="s">
        <v>176</v>
      </c>
      <c r="C11418" s="1">
        <v>7.9789309E7</v>
      </c>
      <c r="D11418" s="1" t="s">
        <v>8</v>
      </c>
      <c r="E11418" s="1">
        <v>24.0</v>
      </c>
      <c r="F11418" s="1" t="s">
        <v>11406</v>
      </c>
      <c r="G11418" s="1">
        <v>0.124533267445</v>
      </c>
    </row>
    <row r="11419" ht="15.75" customHeight="1">
      <c r="A11419" s="1" t="str">
        <f t="shared" si="970"/>
        <v>POLR3A</v>
      </c>
      <c r="B11419" s="1" t="s">
        <v>176</v>
      </c>
      <c r="C11419" s="1">
        <v>7.9789289E7</v>
      </c>
      <c r="D11419" s="1" t="s">
        <v>8</v>
      </c>
      <c r="E11419" s="1">
        <v>24.0</v>
      </c>
      <c r="F11419" s="1" t="s">
        <v>11407</v>
      </c>
      <c r="G11419" s="1">
        <v>0.636836030449</v>
      </c>
    </row>
    <row r="11420" ht="15.75" customHeight="1">
      <c r="A11420" s="1" t="str">
        <f t="shared" si="970"/>
        <v>POLR3A</v>
      </c>
      <c r="B11420" s="1" t="s">
        <v>176</v>
      </c>
      <c r="C11420" s="1">
        <v>7.9789155E7</v>
      </c>
      <c r="D11420" s="1" t="s">
        <v>8</v>
      </c>
      <c r="E11420" s="1">
        <v>23.0</v>
      </c>
      <c r="F11420" s="1" t="s">
        <v>11408</v>
      </c>
      <c r="G11420" s="1">
        <v>0.115312461823</v>
      </c>
    </row>
    <row r="11421" ht="15.75" customHeight="1">
      <c r="A11421" s="1" t="str">
        <f t="shared" si="970"/>
        <v>POLR3A</v>
      </c>
      <c r="B11421" s="1" t="s">
        <v>176</v>
      </c>
      <c r="C11421" s="1">
        <v>7.9789093E7</v>
      </c>
      <c r="D11421" s="1" t="s">
        <v>8</v>
      </c>
      <c r="E11421" s="1">
        <v>24.0</v>
      </c>
      <c r="F11421" s="1" t="s">
        <v>11409</v>
      </c>
      <c r="G11421" s="1">
        <v>0.633129085565</v>
      </c>
    </row>
    <row r="11422" ht="15.75" customHeight="1">
      <c r="A11422" s="1" t="str">
        <f t="shared" si="970"/>
        <v>POLR3A</v>
      </c>
      <c r="B11422" s="1" t="s">
        <v>176</v>
      </c>
      <c r="C11422" s="1">
        <v>7.9789204E7</v>
      </c>
      <c r="D11422" s="1" t="s">
        <v>8</v>
      </c>
      <c r="E11422" s="1">
        <v>22.0</v>
      </c>
      <c r="F11422" s="1" t="s">
        <v>11410</v>
      </c>
      <c r="G11422" s="1">
        <v>0.0672373206022</v>
      </c>
    </row>
    <row r="11423" ht="15.75" customHeight="1">
      <c r="A11423" s="1" t="str">
        <f t="shared" si="970"/>
        <v>POLR3A</v>
      </c>
      <c r="B11423" s="1" t="s">
        <v>176</v>
      </c>
      <c r="C11423" s="1">
        <v>7.9789321E7</v>
      </c>
      <c r="D11423" s="1" t="s">
        <v>8</v>
      </c>
      <c r="E11423" s="1">
        <v>24.0</v>
      </c>
      <c r="F11423" s="1" t="s">
        <v>11411</v>
      </c>
      <c r="G11423" s="1">
        <v>0.260332094544</v>
      </c>
    </row>
    <row r="11424" ht="15.75" customHeight="1">
      <c r="A11424" s="1" t="str">
        <f t="shared" si="970"/>
        <v>POLR3A</v>
      </c>
      <c r="B11424" s="1" t="s">
        <v>176</v>
      </c>
      <c r="C11424" s="1">
        <v>7.9789257E7</v>
      </c>
      <c r="D11424" s="1" t="s">
        <v>8</v>
      </c>
      <c r="E11424" s="1">
        <v>23.0</v>
      </c>
      <c r="F11424" s="1" t="s">
        <v>11412</v>
      </c>
      <c r="G11424" s="1">
        <v>1.30989024527</v>
      </c>
    </row>
    <row r="11425" ht="15.75" customHeight="1">
      <c r="A11425" s="1" t="str">
        <f t="shared" si="970"/>
        <v>POLR3A</v>
      </c>
      <c r="B11425" s="1" t="s">
        <v>176</v>
      </c>
      <c r="C11425" s="1">
        <v>7.9789286E7</v>
      </c>
      <c r="D11425" s="1" t="s">
        <v>8</v>
      </c>
      <c r="E11425" s="1">
        <v>24.0</v>
      </c>
      <c r="F11425" s="1" t="s">
        <v>11413</v>
      </c>
      <c r="G11425" s="1">
        <v>1.05327372428</v>
      </c>
    </row>
    <row r="11426" ht="15.75" customHeight="1">
      <c r="A11426" s="1" t="str">
        <f t="shared" si="970"/>
        <v>POLR3A</v>
      </c>
      <c r="B11426" s="1" t="s">
        <v>176</v>
      </c>
      <c r="C11426" s="1">
        <v>7.9789015E7</v>
      </c>
      <c r="D11426" s="1" t="s">
        <v>8</v>
      </c>
      <c r="E11426" s="1">
        <v>24.0</v>
      </c>
      <c r="F11426" s="1" t="s">
        <v>11414</v>
      </c>
      <c r="G11426" s="1">
        <v>0.147529565558</v>
      </c>
    </row>
    <row r="11427" ht="15.75" customHeight="1">
      <c r="A11427" s="1" t="str">
        <f t="shared" si="970"/>
        <v>POLR3A</v>
      </c>
      <c r="B11427" s="1" t="s">
        <v>176</v>
      </c>
      <c r="C11427" s="1">
        <v>7.9789043E7</v>
      </c>
      <c r="D11427" s="1" t="s">
        <v>8</v>
      </c>
      <c r="E11427" s="1">
        <v>24.0</v>
      </c>
      <c r="F11427" s="1" t="s">
        <v>11415</v>
      </c>
      <c r="G11427" s="1">
        <v>0.0923909471522</v>
      </c>
    </row>
    <row r="11428" ht="15.75" customHeight="1">
      <c r="A11428" s="1" t="str">
        <f t="shared" si="970"/>
        <v>POLR3A</v>
      </c>
      <c r="B11428" s="1" t="s">
        <v>176</v>
      </c>
      <c r="C11428" s="1">
        <v>7.9789052E7</v>
      </c>
      <c r="D11428" s="1" t="s">
        <v>8</v>
      </c>
      <c r="E11428" s="1">
        <v>24.0</v>
      </c>
      <c r="F11428" s="1" t="s">
        <v>11416</v>
      </c>
      <c r="G11428" s="1">
        <v>-0.0423846471774</v>
      </c>
    </row>
    <row r="11429" ht="15.75" customHeight="1">
      <c r="A11429" s="1" t="str">
        <f t="shared" si="970"/>
        <v>POLR3A</v>
      </c>
      <c r="B11429" s="1" t="s">
        <v>176</v>
      </c>
      <c r="C11429" s="1">
        <v>7.9789131E7</v>
      </c>
      <c r="D11429" s="1" t="s">
        <v>8</v>
      </c>
      <c r="E11429" s="1">
        <v>23.0</v>
      </c>
      <c r="F11429" s="1" t="s">
        <v>11417</v>
      </c>
      <c r="G11429" s="1">
        <v>0.343609242601</v>
      </c>
    </row>
    <row r="11430" ht="15.75" customHeight="1">
      <c r="A11430" s="1" t="str">
        <f t="shared" si="970"/>
        <v>POLR3A</v>
      </c>
      <c r="B11430" s="1" t="s">
        <v>176</v>
      </c>
      <c r="C11430" s="1">
        <v>7.9789161E7</v>
      </c>
      <c r="D11430" s="1" t="s">
        <v>8</v>
      </c>
      <c r="E11430" s="1">
        <v>24.0</v>
      </c>
      <c r="F11430" s="1" t="s">
        <v>11418</v>
      </c>
      <c r="G11430" s="1">
        <v>0.139781248183</v>
      </c>
    </row>
    <row r="11431" ht="15.75" customHeight="1">
      <c r="A11431" s="1" t="str">
        <f t="shared" si="970"/>
        <v>POLR3A</v>
      </c>
      <c r="B11431" s="1" t="s">
        <v>176</v>
      </c>
      <c r="C11431" s="1">
        <v>7.9789315E7</v>
      </c>
      <c r="D11431" s="1" t="s">
        <v>8</v>
      </c>
      <c r="E11431" s="1">
        <v>23.0</v>
      </c>
      <c r="F11431" s="1" t="s">
        <v>11419</v>
      </c>
      <c r="G11431" s="1">
        <v>0.179502543764</v>
      </c>
    </row>
    <row r="11432" ht="15.75" customHeight="1">
      <c r="A11432" s="1" t="str">
        <f t="shared" ref="A11432:A11441" si="971">"POLR3B"</f>
        <v>POLR3B</v>
      </c>
      <c r="B11432" s="1" t="s">
        <v>379</v>
      </c>
      <c r="C11432" s="1">
        <v>1.06751675E8</v>
      </c>
      <c r="D11432" s="1" t="s">
        <v>14</v>
      </c>
      <c r="E11432" s="1">
        <v>24.0</v>
      </c>
      <c r="F11432" s="1" t="s">
        <v>11420</v>
      </c>
      <c r="G11432" s="1">
        <v>0.222314767938</v>
      </c>
    </row>
    <row r="11433" ht="15.75" customHeight="1">
      <c r="A11433" s="1" t="str">
        <f t="shared" si="971"/>
        <v>POLR3B</v>
      </c>
      <c r="B11433" s="1" t="s">
        <v>379</v>
      </c>
      <c r="C11433" s="1">
        <v>1.067515E8</v>
      </c>
      <c r="D11433" s="1" t="s">
        <v>14</v>
      </c>
      <c r="E11433" s="1">
        <v>23.0</v>
      </c>
      <c r="F11433" s="1" t="s">
        <v>11421</v>
      </c>
      <c r="G11433" s="1">
        <v>0.0817855782746</v>
      </c>
    </row>
    <row r="11434" ht="15.75" customHeight="1">
      <c r="A11434" s="1" t="str">
        <f t="shared" si="971"/>
        <v>POLR3B</v>
      </c>
      <c r="B11434" s="1" t="s">
        <v>379</v>
      </c>
      <c r="C11434" s="1">
        <v>1.06751548E8</v>
      </c>
      <c r="D11434" s="1" t="s">
        <v>14</v>
      </c>
      <c r="E11434" s="1">
        <v>24.0</v>
      </c>
      <c r="F11434" s="1" t="s">
        <v>11422</v>
      </c>
      <c r="G11434" s="1">
        <v>0.173107910871</v>
      </c>
    </row>
    <row r="11435" ht="15.75" customHeight="1">
      <c r="A11435" s="1" t="str">
        <f t="shared" si="971"/>
        <v>POLR3B</v>
      </c>
      <c r="B11435" s="1" t="s">
        <v>379</v>
      </c>
      <c r="C11435" s="1">
        <v>1.06751582E8</v>
      </c>
      <c r="D11435" s="1" t="s">
        <v>14</v>
      </c>
      <c r="E11435" s="1">
        <v>23.0</v>
      </c>
      <c r="F11435" s="1" t="s">
        <v>11423</v>
      </c>
      <c r="G11435" s="1">
        <v>0.0820294211124</v>
      </c>
    </row>
    <row r="11436" ht="15.75" customHeight="1">
      <c r="A11436" s="1" t="str">
        <f t="shared" si="971"/>
        <v>POLR3B</v>
      </c>
      <c r="B11436" s="1" t="s">
        <v>379</v>
      </c>
      <c r="C11436" s="1">
        <v>1.06751682E8</v>
      </c>
      <c r="D11436" s="1" t="s">
        <v>14</v>
      </c>
      <c r="E11436" s="1">
        <v>23.0</v>
      </c>
      <c r="F11436" s="1" t="s">
        <v>11424</v>
      </c>
      <c r="G11436" s="1">
        <v>0.573269130217</v>
      </c>
    </row>
    <row r="11437" ht="15.75" customHeight="1">
      <c r="A11437" s="1" t="str">
        <f t="shared" si="971"/>
        <v>POLR3B</v>
      </c>
      <c r="B11437" s="1" t="s">
        <v>379</v>
      </c>
      <c r="C11437" s="1">
        <v>1.06751729E8</v>
      </c>
      <c r="D11437" s="1" t="s">
        <v>14</v>
      </c>
      <c r="E11437" s="1">
        <v>23.0</v>
      </c>
      <c r="F11437" s="1" t="s">
        <v>11425</v>
      </c>
      <c r="G11437" s="1">
        <v>1.63111652994</v>
      </c>
    </row>
    <row r="11438" ht="15.75" customHeight="1">
      <c r="A11438" s="1" t="str">
        <f t="shared" si="971"/>
        <v>POLR3B</v>
      </c>
      <c r="B11438" s="1" t="s">
        <v>379</v>
      </c>
      <c r="C11438" s="1">
        <v>1.06751443E8</v>
      </c>
      <c r="D11438" s="1" t="s">
        <v>14</v>
      </c>
      <c r="E11438" s="1">
        <v>23.0</v>
      </c>
      <c r="F11438" s="1" t="s">
        <v>11426</v>
      </c>
      <c r="G11438" s="1">
        <v>0.145632372394</v>
      </c>
    </row>
    <row r="11439" ht="15.75" customHeight="1">
      <c r="A11439" s="1" t="str">
        <f t="shared" si="971"/>
        <v>POLR3B</v>
      </c>
      <c r="B11439" s="1" t="s">
        <v>379</v>
      </c>
      <c r="C11439" s="1">
        <v>1.06751564E8</v>
      </c>
      <c r="D11439" s="1" t="s">
        <v>8</v>
      </c>
      <c r="E11439" s="1">
        <v>23.0</v>
      </c>
      <c r="F11439" s="1" t="s">
        <v>11427</v>
      </c>
      <c r="G11439" s="1">
        <v>0.795614339839</v>
      </c>
    </row>
    <row r="11440" ht="15.75" customHeight="1">
      <c r="A11440" s="1" t="str">
        <f t="shared" si="971"/>
        <v>POLR3B</v>
      </c>
      <c r="B11440" s="1" t="s">
        <v>379</v>
      </c>
      <c r="C11440" s="1">
        <v>1.06751462E8</v>
      </c>
      <c r="D11440" s="1" t="s">
        <v>8</v>
      </c>
      <c r="E11440" s="1">
        <v>24.0</v>
      </c>
      <c r="F11440" s="1" t="s">
        <v>11428</v>
      </c>
      <c r="G11440" s="1">
        <v>-0.0115753625257</v>
      </c>
    </row>
    <row r="11441" ht="15.75" customHeight="1">
      <c r="A11441" s="1" t="str">
        <f t="shared" si="971"/>
        <v>POLR3B</v>
      </c>
      <c r="B11441" s="1" t="s">
        <v>379</v>
      </c>
      <c r="C11441" s="1">
        <v>1.06751411E8</v>
      </c>
      <c r="D11441" s="1" t="s">
        <v>8</v>
      </c>
      <c r="E11441" s="1">
        <v>24.0</v>
      </c>
      <c r="F11441" s="1" t="s">
        <v>11429</v>
      </c>
      <c r="G11441" s="1">
        <v>0.080020914035</v>
      </c>
    </row>
    <row r="11442" ht="15.75" customHeight="1">
      <c r="A11442" s="1" t="str">
        <f t="shared" ref="A11442:A11451" si="972">"POLRMT"</f>
        <v>POLRMT</v>
      </c>
      <c r="B11442" s="1" t="s">
        <v>277</v>
      </c>
      <c r="C11442" s="1">
        <v>633396.0</v>
      </c>
      <c r="D11442" s="1" t="s">
        <v>14</v>
      </c>
      <c r="E11442" s="1">
        <v>24.0</v>
      </c>
      <c r="F11442" s="1" t="s">
        <v>11430</v>
      </c>
      <c r="G11442" s="1">
        <v>0.0228901966901</v>
      </c>
    </row>
    <row r="11443" ht="15.75" customHeight="1">
      <c r="A11443" s="1" t="str">
        <f t="shared" si="972"/>
        <v>POLRMT</v>
      </c>
      <c r="B11443" s="1" t="s">
        <v>277</v>
      </c>
      <c r="C11443" s="1">
        <v>633361.0</v>
      </c>
      <c r="D11443" s="1" t="s">
        <v>14</v>
      </c>
      <c r="E11443" s="1">
        <v>23.0</v>
      </c>
      <c r="F11443" s="1" t="s">
        <v>11431</v>
      </c>
      <c r="G11443" s="1">
        <v>0.02121961181</v>
      </c>
    </row>
    <row r="11444" ht="15.75" customHeight="1">
      <c r="A11444" s="1" t="str">
        <f t="shared" si="972"/>
        <v>POLRMT</v>
      </c>
      <c r="B11444" s="1" t="s">
        <v>277</v>
      </c>
      <c r="C11444" s="1">
        <v>633355.0</v>
      </c>
      <c r="D11444" s="1" t="s">
        <v>14</v>
      </c>
      <c r="E11444" s="1">
        <v>23.0</v>
      </c>
      <c r="F11444" s="1" t="s">
        <v>11432</v>
      </c>
      <c r="G11444" s="1">
        <v>0.0126902107071</v>
      </c>
    </row>
    <row r="11445" ht="15.75" customHeight="1">
      <c r="A11445" s="1" t="str">
        <f t="shared" si="972"/>
        <v>POLRMT</v>
      </c>
      <c r="B11445" s="1" t="s">
        <v>277</v>
      </c>
      <c r="C11445" s="1">
        <v>633334.0</v>
      </c>
      <c r="D11445" s="1" t="s">
        <v>14</v>
      </c>
      <c r="E11445" s="1">
        <v>23.0</v>
      </c>
      <c r="F11445" s="1" t="s">
        <v>11433</v>
      </c>
      <c r="G11445" s="1">
        <v>0.195585665776</v>
      </c>
    </row>
    <row r="11446" ht="15.75" customHeight="1">
      <c r="A11446" s="1" t="str">
        <f t="shared" si="972"/>
        <v>POLRMT</v>
      </c>
      <c r="B11446" s="1" t="s">
        <v>277</v>
      </c>
      <c r="C11446" s="1">
        <v>633505.0</v>
      </c>
      <c r="D11446" s="1" t="s">
        <v>8</v>
      </c>
      <c r="E11446" s="1">
        <v>22.0</v>
      </c>
      <c r="F11446" s="1" t="s">
        <v>11434</v>
      </c>
      <c r="G11446" s="1">
        <v>2.47256425981</v>
      </c>
    </row>
    <row r="11447" ht="15.75" customHeight="1">
      <c r="A11447" s="1" t="str">
        <f t="shared" si="972"/>
        <v>POLRMT</v>
      </c>
      <c r="B11447" s="1" t="s">
        <v>277</v>
      </c>
      <c r="C11447" s="1">
        <v>633358.0</v>
      </c>
      <c r="D11447" s="1" t="s">
        <v>8</v>
      </c>
      <c r="E11447" s="1">
        <v>24.0</v>
      </c>
      <c r="F11447" s="1" t="s">
        <v>11435</v>
      </c>
      <c r="G11447" s="1">
        <v>0.143337926897</v>
      </c>
    </row>
    <row r="11448" ht="15.75" customHeight="1">
      <c r="A11448" s="1" t="str">
        <f t="shared" si="972"/>
        <v>POLRMT</v>
      </c>
      <c r="B11448" s="1" t="s">
        <v>277</v>
      </c>
      <c r="C11448" s="1">
        <v>633319.0</v>
      </c>
      <c r="D11448" s="1" t="s">
        <v>8</v>
      </c>
      <c r="E11448" s="1">
        <v>24.0</v>
      </c>
      <c r="F11448" s="1" t="s">
        <v>11436</v>
      </c>
      <c r="G11448" s="1">
        <v>0.031276576231</v>
      </c>
    </row>
    <row r="11449" ht="15.75" customHeight="1">
      <c r="A11449" s="1" t="str">
        <f t="shared" si="972"/>
        <v>POLRMT</v>
      </c>
      <c r="B11449" s="1" t="s">
        <v>277</v>
      </c>
      <c r="C11449" s="1">
        <v>633297.0</v>
      </c>
      <c r="D11449" s="1" t="s">
        <v>8</v>
      </c>
      <c r="E11449" s="1">
        <v>23.0</v>
      </c>
      <c r="F11449" s="1" t="s">
        <v>11437</v>
      </c>
      <c r="G11449" s="1">
        <v>0.331850074413</v>
      </c>
    </row>
    <row r="11450" ht="15.75" customHeight="1">
      <c r="A11450" s="1" t="str">
        <f t="shared" si="972"/>
        <v>POLRMT</v>
      </c>
      <c r="B11450" s="1" t="s">
        <v>277</v>
      </c>
      <c r="C11450" s="1">
        <v>633576.0</v>
      </c>
      <c r="D11450" s="1" t="s">
        <v>14</v>
      </c>
      <c r="E11450" s="1">
        <v>24.0</v>
      </c>
      <c r="F11450" s="1" t="s">
        <v>11438</v>
      </c>
      <c r="G11450" s="1">
        <v>0.141230255991</v>
      </c>
    </row>
    <row r="11451" ht="15.75" customHeight="1">
      <c r="A11451" s="1" t="str">
        <f t="shared" si="972"/>
        <v>POLRMT</v>
      </c>
      <c r="B11451" s="1" t="s">
        <v>277</v>
      </c>
      <c r="C11451" s="1">
        <v>633626.0</v>
      </c>
      <c r="D11451" s="1" t="s">
        <v>14</v>
      </c>
      <c r="E11451" s="1">
        <v>24.0</v>
      </c>
      <c r="F11451" s="1" t="s">
        <v>11439</v>
      </c>
      <c r="G11451" s="1">
        <v>0.121253853823</v>
      </c>
    </row>
    <row r="11452" ht="15.75" customHeight="1">
      <c r="A11452" s="1" t="str">
        <f t="shared" ref="A11452:A11461" si="973">"POP5"</f>
        <v>POP5</v>
      </c>
      <c r="B11452" s="1" t="s">
        <v>379</v>
      </c>
      <c r="C11452" s="1">
        <v>1.21019222E8</v>
      </c>
      <c r="D11452" s="1" t="s">
        <v>8</v>
      </c>
      <c r="E11452" s="1">
        <v>22.0</v>
      </c>
      <c r="F11452" s="1" t="s">
        <v>11440</v>
      </c>
      <c r="G11452" s="1">
        <v>0.260838868396</v>
      </c>
    </row>
    <row r="11453" ht="15.75" customHeight="1">
      <c r="A11453" s="1" t="str">
        <f t="shared" si="973"/>
        <v>POP5</v>
      </c>
      <c r="B11453" s="1" t="s">
        <v>379</v>
      </c>
      <c r="C11453" s="1">
        <v>1.21019199E8</v>
      </c>
      <c r="D11453" s="1" t="s">
        <v>8</v>
      </c>
      <c r="E11453" s="1">
        <v>24.0</v>
      </c>
      <c r="F11453" s="1" t="s">
        <v>11441</v>
      </c>
      <c r="G11453" s="1">
        <v>0.0150545389753</v>
      </c>
    </row>
    <row r="11454" ht="15.75" customHeight="1">
      <c r="A11454" s="1" t="str">
        <f t="shared" si="973"/>
        <v>POP5</v>
      </c>
      <c r="B11454" s="1" t="s">
        <v>379</v>
      </c>
      <c r="C11454" s="1">
        <v>1.21019173E8</v>
      </c>
      <c r="D11454" s="1" t="s">
        <v>8</v>
      </c>
      <c r="E11454" s="1">
        <v>23.0</v>
      </c>
      <c r="F11454" s="1" t="s">
        <v>11442</v>
      </c>
      <c r="G11454" s="1">
        <v>0.996589895686</v>
      </c>
    </row>
    <row r="11455" ht="15.75" customHeight="1">
      <c r="A11455" s="1" t="str">
        <f t="shared" si="973"/>
        <v>POP5</v>
      </c>
      <c r="B11455" s="1" t="s">
        <v>379</v>
      </c>
      <c r="C11455" s="1">
        <v>1.21019144E8</v>
      </c>
      <c r="D11455" s="1" t="s">
        <v>8</v>
      </c>
      <c r="E11455" s="1">
        <v>24.0</v>
      </c>
      <c r="F11455" s="1" t="s">
        <v>11443</v>
      </c>
      <c r="G11455" s="1">
        <v>1.44677149488</v>
      </c>
    </row>
    <row r="11456" ht="15.75" customHeight="1">
      <c r="A11456" s="1" t="str">
        <f t="shared" si="973"/>
        <v>POP5</v>
      </c>
      <c r="B11456" s="1" t="s">
        <v>379</v>
      </c>
      <c r="C11456" s="1">
        <v>1.2101904E8</v>
      </c>
      <c r="D11456" s="1" t="s">
        <v>8</v>
      </c>
      <c r="E11456" s="1">
        <v>24.0</v>
      </c>
      <c r="F11456" s="1" t="s">
        <v>11444</v>
      </c>
      <c r="G11456" s="1">
        <v>0.0328604284463</v>
      </c>
    </row>
    <row r="11457" ht="15.75" customHeight="1">
      <c r="A11457" s="1" t="str">
        <f t="shared" si="973"/>
        <v>POP5</v>
      </c>
      <c r="B11457" s="1" t="s">
        <v>379</v>
      </c>
      <c r="C11457" s="1">
        <v>1.21018955E8</v>
      </c>
      <c r="D11457" s="1" t="s">
        <v>8</v>
      </c>
      <c r="E11457" s="1">
        <v>24.0</v>
      </c>
      <c r="F11457" s="1" t="s">
        <v>11445</v>
      </c>
      <c r="G11457" s="1">
        <v>0.55663860943</v>
      </c>
    </row>
    <row r="11458" ht="15.75" customHeight="1">
      <c r="A11458" s="1" t="str">
        <f t="shared" si="973"/>
        <v>POP5</v>
      </c>
      <c r="B11458" s="1" t="s">
        <v>379</v>
      </c>
      <c r="C11458" s="1">
        <v>1.21018967E8</v>
      </c>
      <c r="D11458" s="1" t="s">
        <v>14</v>
      </c>
      <c r="E11458" s="1">
        <v>23.0</v>
      </c>
      <c r="F11458" s="1" t="s">
        <v>11446</v>
      </c>
      <c r="G11458" s="1">
        <v>0.46207609085</v>
      </c>
    </row>
    <row r="11459" ht="15.75" customHeight="1">
      <c r="A11459" s="1" t="str">
        <f t="shared" si="973"/>
        <v>POP5</v>
      </c>
      <c r="B11459" s="1" t="s">
        <v>379</v>
      </c>
      <c r="C11459" s="1">
        <v>1.21019011E8</v>
      </c>
      <c r="D11459" s="1" t="s">
        <v>14</v>
      </c>
      <c r="E11459" s="1">
        <v>22.0</v>
      </c>
      <c r="F11459" s="1" t="s">
        <v>11447</v>
      </c>
      <c r="G11459" s="1">
        <v>0.0103868744834</v>
      </c>
    </row>
    <row r="11460" ht="15.75" customHeight="1">
      <c r="A11460" s="1" t="str">
        <f t="shared" si="973"/>
        <v>POP5</v>
      </c>
      <c r="B11460" s="1" t="s">
        <v>379</v>
      </c>
      <c r="C11460" s="1">
        <v>1.21019095E8</v>
      </c>
      <c r="D11460" s="1" t="s">
        <v>14</v>
      </c>
      <c r="E11460" s="1">
        <v>23.0</v>
      </c>
      <c r="F11460" s="1" t="s">
        <v>11448</v>
      </c>
      <c r="G11460" s="1">
        <v>-0.0298967419538</v>
      </c>
    </row>
    <row r="11461" ht="15.75" customHeight="1">
      <c r="A11461" s="1" t="str">
        <f t="shared" si="973"/>
        <v>POP5</v>
      </c>
      <c r="B11461" s="1" t="s">
        <v>379</v>
      </c>
      <c r="C11461" s="1">
        <v>1.21019017E8</v>
      </c>
      <c r="D11461" s="1" t="s">
        <v>14</v>
      </c>
      <c r="E11461" s="1">
        <v>23.0</v>
      </c>
      <c r="F11461" s="1" t="s">
        <v>11449</v>
      </c>
      <c r="G11461" s="1">
        <v>0.532788094892</v>
      </c>
    </row>
    <row r="11462" ht="15.75" customHeight="1">
      <c r="A11462" s="1" t="str">
        <f t="shared" ref="A11462:A11471" si="974">"PPA2"</f>
        <v>PPA2</v>
      </c>
      <c r="B11462" s="1" t="s">
        <v>87</v>
      </c>
      <c r="C11462" s="1">
        <v>1.06395259E8</v>
      </c>
      <c r="D11462" s="1" t="s">
        <v>14</v>
      </c>
      <c r="E11462" s="1">
        <v>24.0</v>
      </c>
      <c r="F11462" s="1" t="s">
        <v>11450</v>
      </c>
      <c r="G11462" s="1">
        <v>0.386105364323</v>
      </c>
    </row>
    <row r="11463" ht="15.75" customHeight="1">
      <c r="A11463" s="1" t="str">
        <f t="shared" si="974"/>
        <v>PPA2</v>
      </c>
      <c r="B11463" s="1" t="s">
        <v>87</v>
      </c>
      <c r="C11463" s="1">
        <v>1.06395248E8</v>
      </c>
      <c r="D11463" s="1" t="s">
        <v>14</v>
      </c>
      <c r="E11463" s="1">
        <v>24.0</v>
      </c>
      <c r="F11463" s="1" t="s">
        <v>11451</v>
      </c>
      <c r="G11463" s="1">
        <v>1.23267101056</v>
      </c>
    </row>
    <row r="11464" ht="15.75" customHeight="1">
      <c r="A11464" s="1" t="str">
        <f t="shared" si="974"/>
        <v>PPA2</v>
      </c>
      <c r="B11464" s="1" t="s">
        <v>87</v>
      </c>
      <c r="C11464" s="1">
        <v>1.06395102E8</v>
      </c>
      <c r="D11464" s="1" t="s">
        <v>14</v>
      </c>
      <c r="E11464" s="1">
        <v>24.0</v>
      </c>
      <c r="F11464" s="1" t="s">
        <v>11452</v>
      </c>
      <c r="G11464" s="1">
        <v>0.620296577903</v>
      </c>
    </row>
    <row r="11465" ht="15.75" customHeight="1">
      <c r="A11465" s="1" t="str">
        <f t="shared" si="974"/>
        <v>PPA2</v>
      </c>
      <c r="B11465" s="1" t="s">
        <v>87</v>
      </c>
      <c r="C11465" s="1">
        <v>1.06395079E8</v>
      </c>
      <c r="D11465" s="1" t="s">
        <v>14</v>
      </c>
      <c r="E11465" s="1">
        <v>23.0</v>
      </c>
      <c r="F11465" s="1" t="s">
        <v>11453</v>
      </c>
      <c r="G11465" s="1">
        <v>-0.0237497557803</v>
      </c>
    </row>
    <row r="11466" ht="15.75" customHeight="1">
      <c r="A11466" s="1" t="str">
        <f t="shared" si="974"/>
        <v>PPA2</v>
      </c>
      <c r="B11466" s="1" t="s">
        <v>87</v>
      </c>
      <c r="C11466" s="1">
        <v>1.0639506E8</v>
      </c>
      <c r="D11466" s="1" t="s">
        <v>14</v>
      </c>
      <c r="E11466" s="1">
        <v>24.0</v>
      </c>
      <c r="F11466" s="1" t="s">
        <v>11454</v>
      </c>
      <c r="G11466" s="1">
        <v>0.261179824095</v>
      </c>
    </row>
    <row r="11467" ht="15.75" customHeight="1">
      <c r="A11467" s="1" t="str">
        <f t="shared" si="974"/>
        <v>PPA2</v>
      </c>
      <c r="B11467" s="1" t="s">
        <v>87</v>
      </c>
      <c r="C11467" s="1">
        <v>1.06394961E8</v>
      </c>
      <c r="D11467" s="1" t="s">
        <v>8</v>
      </c>
      <c r="E11467" s="1">
        <v>23.0</v>
      </c>
      <c r="F11467" s="1" t="s">
        <v>11455</v>
      </c>
      <c r="G11467" s="1">
        <v>0.359188694858</v>
      </c>
    </row>
    <row r="11468" ht="15.75" customHeight="1">
      <c r="A11468" s="1" t="str">
        <f t="shared" si="974"/>
        <v>PPA2</v>
      </c>
      <c r="B11468" s="1" t="s">
        <v>87</v>
      </c>
      <c r="C11468" s="1">
        <v>1.06395039E8</v>
      </c>
      <c r="D11468" s="1" t="s">
        <v>14</v>
      </c>
      <c r="E11468" s="1">
        <v>23.0</v>
      </c>
      <c r="F11468" s="1" t="s">
        <v>11456</v>
      </c>
      <c r="G11468" s="1">
        <v>1.14703241154</v>
      </c>
    </row>
    <row r="11469" ht="15.75" customHeight="1">
      <c r="A11469" s="1" t="str">
        <f t="shared" si="974"/>
        <v>PPA2</v>
      </c>
      <c r="B11469" s="1" t="s">
        <v>87</v>
      </c>
      <c r="C11469" s="1">
        <v>1.06395175E8</v>
      </c>
      <c r="D11469" s="1" t="s">
        <v>8</v>
      </c>
      <c r="E11469" s="1">
        <v>24.0</v>
      </c>
      <c r="F11469" s="1" t="s">
        <v>11457</v>
      </c>
      <c r="G11469" s="1">
        <v>-7.24641624117E-4</v>
      </c>
    </row>
    <row r="11470" ht="15.75" customHeight="1">
      <c r="A11470" s="1" t="str">
        <f t="shared" si="974"/>
        <v>PPA2</v>
      </c>
      <c r="B11470" s="1" t="s">
        <v>87</v>
      </c>
      <c r="C11470" s="1">
        <v>1.06395001E8</v>
      </c>
      <c r="D11470" s="1" t="s">
        <v>8</v>
      </c>
      <c r="E11470" s="1">
        <v>23.0</v>
      </c>
      <c r="F11470" s="1" t="s">
        <v>11458</v>
      </c>
      <c r="G11470" s="1">
        <v>0.362397612711</v>
      </c>
    </row>
    <row r="11471" ht="15.75" customHeight="1">
      <c r="A11471" s="1" t="str">
        <f t="shared" si="974"/>
        <v>PPA2</v>
      </c>
      <c r="B11471" s="1" t="s">
        <v>87</v>
      </c>
      <c r="C11471" s="1">
        <v>1.06394995E8</v>
      </c>
      <c r="D11471" s="1" t="s">
        <v>8</v>
      </c>
      <c r="E11471" s="1">
        <v>24.0</v>
      </c>
      <c r="F11471" s="1" t="s">
        <v>11459</v>
      </c>
      <c r="G11471" s="1">
        <v>0.175993809444</v>
      </c>
    </row>
    <row r="11472" ht="15.75" customHeight="1">
      <c r="A11472" s="1" t="str">
        <f t="shared" ref="A11472:A11481" si="975">"PPARGC1B"</f>
        <v>PPARGC1B</v>
      </c>
      <c r="B11472" s="1" t="s">
        <v>987</v>
      </c>
      <c r="C11472" s="1">
        <v>1.49109924E8</v>
      </c>
      <c r="D11472" s="1" t="s">
        <v>14</v>
      </c>
      <c r="E11472" s="1">
        <v>24.0</v>
      </c>
      <c r="F11472" s="1" t="s">
        <v>11460</v>
      </c>
      <c r="G11472" s="1">
        <v>0.857326292928</v>
      </c>
    </row>
    <row r="11473" ht="15.75" customHeight="1">
      <c r="A11473" s="1" t="str">
        <f t="shared" si="975"/>
        <v>PPARGC1B</v>
      </c>
      <c r="B11473" s="1" t="s">
        <v>987</v>
      </c>
      <c r="C11473" s="1">
        <v>1.49110154E8</v>
      </c>
      <c r="D11473" s="1" t="s">
        <v>14</v>
      </c>
      <c r="E11473" s="1">
        <v>24.0</v>
      </c>
      <c r="F11473" s="1" t="s">
        <v>11461</v>
      </c>
      <c r="G11473" s="1">
        <v>-0.0407643452893</v>
      </c>
    </row>
    <row r="11474" ht="15.75" customHeight="1">
      <c r="A11474" s="1" t="str">
        <f t="shared" si="975"/>
        <v>PPARGC1B</v>
      </c>
      <c r="B11474" s="1" t="s">
        <v>987</v>
      </c>
      <c r="C11474" s="1">
        <v>1.49109992E8</v>
      </c>
      <c r="D11474" s="1" t="s">
        <v>14</v>
      </c>
      <c r="E11474" s="1">
        <v>22.0</v>
      </c>
      <c r="F11474" s="1" t="s">
        <v>11462</v>
      </c>
      <c r="G11474" s="1">
        <v>0.214083185248</v>
      </c>
    </row>
    <row r="11475" ht="15.75" customHeight="1">
      <c r="A11475" s="1" t="str">
        <f t="shared" si="975"/>
        <v>PPARGC1B</v>
      </c>
      <c r="B11475" s="1" t="s">
        <v>987</v>
      </c>
      <c r="C11475" s="1">
        <v>1.49109935E8</v>
      </c>
      <c r="D11475" s="1" t="s">
        <v>14</v>
      </c>
      <c r="E11475" s="1">
        <v>23.0</v>
      </c>
      <c r="F11475" s="1" t="s">
        <v>11463</v>
      </c>
      <c r="G11475" s="1">
        <v>0.55535787681</v>
      </c>
    </row>
    <row r="11476" ht="15.75" customHeight="1">
      <c r="A11476" s="1" t="str">
        <f t="shared" si="975"/>
        <v>PPARGC1B</v>
      </c>
      <c r="B11476" s="1" t="s">
        <v>987</v>
      </c>
      <c r="C11476" s="1">
        <v>1.49109862E8</v>
      </c>
      <c r="D11476" s="1" t="s">
        <v>14</v>
      </c>
      <c r="E11476" s="1">
        <v>24.0</v>
      </c>
      <c r="F11476" s="1" t="s">
        <v>11464</v>
      </c>
      <c r="G11476" s="1">
        <v>1.02642026764</v>
      </c>
    </row>
    <row r="11477" ht="15.75" customHeight="1">
      <c r="A11477" s="1" t="str">
        <f t="shared" si="975"/>
        <v>PPARGC1B</v>
      </c>
      <c r="B11477" s="1" t="s">
        <v>987</v>
      </c>
      <c r="C11477" s="1">
        <v>1.49110125E8</v>
      </c>
      <c r="D11477" s="1" t="s">
        <v>8</v>
      </c>
      <c r="E11477" s="1">
        <v>22.0</v>
      </c>
      <c r="F11477" s="1" t="s">
        <v>11465</v>
      </c>
      <c r="G11477" s="1">
        <v>0.816315776483</v>
      </c>
    </row>
    <row r="11478" ht="15.75" customHeight="1">
      <c r="A11478" s="1" t="str">
        <f t="shared" si="975"/>
        <v>PPARGC1B</v>
      </c>
      <c r="B11478" s="1" t="s">
        <v>987</v>
      </c>
      <c r="C11478" s="1">
        <v>1.49110118E8</v>
      </c>
      <c r="D11478" s="1" t="s">
        <v>8</v>
      </c>
      <c r="E11478" s="1">
        <v>23.0</v>
      </c>
      <c r="F11478" s="1" t="s">
        <v>11466</v>
      </c>
      <c r="G11478" s="1">
        <v>0.051516532135</v>
      </c>
    </row>
    <row r="11479" ht="15.75" customHeight="1">
      <c r="A11479" s="1" t="str">
        <f t="shared" si="975"/>
        <v>PPARGC1B</v>
      </c>
      <c r="B11479" s="1" t="s">
        <v>987</v>
      </c>
      <c r="C11479" s="1">
        <v>1.49109859E8</v>
      </c>
      <c r="D11479" s="1" t="s">
        <v>8</v>
      </c>
      <c r="E11479" s="1">
        <v>24.0</v>
      </c>
      <c r="F11479" s="1" t="s">
        <v>11467</v>
      </c>
      <c r="G11479" s="1">
        <v>0.183985865356</v>
      </c>
    </row>
    <row r="11480" ht="15.75" customHeight="1">
      <c r="A11480" s="1" t="str">
        <f t="shared" si="975"/>
        <v>PPARGC1B</v>
      </c>
      <c r="B11480" s="1" t="s">
        <v>987</v>
      </c>
      <c r="C11480" s="1">
        <v>1.49109851E8</v>
      </c>
      <c r="D11480" s="1" t="s">
        <v>8</v>
      </c>
      <c r="E11480" s="1">
        <v>24.0</v>
      </c>
      <c r="F11480" s="1" t="s">
        <v>11468</v>
      </c>
      <c r="G11480" s="1">
        <v>1.11625343944</v>
      </c>
    </row>
    <row r="11481" ht="15.75" customHeight="1">
      <c r="A11481" s="1" t="str">
        <f t="shared" si="975"/>
        <v>PPARGC1B</v>
      </c>
      <c r="B11481" s="1" t="s">
        <v>987</v>
      </c>
      <c r="C11481" s="1">
        <v>1.49110092E8</v>
      </c>
      <c r="D11481" s="1" t="s">
        <v>14</v>
      </c>
      <c r="E11481" s="1">
        <v>24.0</v>
      </c>
      <c r="F11481" s="1" t="s">
        <v>11469</v>
      </c>
      <c r="G11481" s="1">
        <v>0.228364477726</v>
      </c>
    </row>
    <row r="11482" ht="15.75" customHeight="1">
      <c r="A11482" s="1" t="str">
        <f t="shared" ref="A11482:A11491" si="976">"PPAT"</f>
        <v>PPAT</v>
      </c>
      <c r="B11482" s="1" t="s">
        <v>87</v>
      </c>
      <c r="C11482" s="1">
        <v>5.7301489E7</v>
      </c>
      <c r="D11482" s="1" t="s">
        <v>8</v>
      </c>
      <c r="E11482" s="1">
        <v>26.0</v>
      </c>
      <c r="F11482" s="1" t="s">
        <v>11470</v>
      </c>
      <c r="G11482" s="1">
        <v>0.0753448093538</v>
      </c>
    </row>
    <row r="11483" ht="15.75" customHeight="1">
      <c r="A11483" s="1" t="str">
        <f t="shared" si="976"/>
        <v>PPAT</v>
      </c>
      <c r="B11483" s="1" t="s">
        <v>87</v>
      </c>
      <c r="C11483" s="1">
        <v>5.7301771E7</v>
      </c>
      <c r="D11483" s="1" t="s">
        <v>8</v>
      </c>
      <c r="E11483" s="1">
        <v>24.0</v>
      </c>
      <c r="F11483" s="1" t="s">
        <v>11471</v>
      </c>
      <c r="G11483" s="1">
        <v>0.216937187133</v>
      </c>
    </row>
    <row r="11484" ht="15.75" customHeight="1">
      <c r="A11484" s="1" t="str">
        <f t="shared" si="976"/>
        <v>PPAT</v>
      </c>
      <c r="B11484" s="1" t="s">
        <v>87</v>
      </c>
      <c r="C11484" s="1">
        <v>5.730176E7</v>
      </c>
      <c r="D11484" s="1" t="s">
        <v>8</v>
      </c>
      <c r="E11484" s="1">
        <v>26.0</v>
      </c>
      <c r="F11484" s="1" t="s">
        <v>11472</v>
      </c>
      <c r="G11484" s="1">
        <v>0.201802164266</v>
      </c>
    </row>
    <row r="11485" ht="15.75" customHeight="1">
      <c r="A11485" s="1" t="str">
        <f t="shared" si="976"/>
        <v>PPAT</v>
      </c>
      <c r="B11485" s="1" t="s">
        <v>87</v>
      </c>
      <c r="C11485" s="1">
        <v>5.7301755E7</v>
      </c>
      <c r="D11485" s="1" t="s">
        <v>8</v>
      </c>
      <c r="E11485" s="1">
        <v>25.0</v>
      </c>
      <c r="F11485" s="1" t="s">
        <v>11473</v>
      </c>
      <c r="G11485" s="1">
        <v>0.978234037475</v>
      </c>
    </row>
    <row r="11486" ht="15.75" customHeight="1">
      <c r="A11486" s="1" t="str">
        <f t="shared" si="976"/>
        <v>PPAT</v>
      </c>
      <c r="B11486" s="1" t="s">
        <v>87</v>
      </c>
      <c r="C11486" s="1">
        <v>5.7301527E7</v>
      </c>
      <c r="D11486" s="1" t="s">
        <v>8</v>
      </c>
      <c r="E11486" s="1">
        <v>23.0</v>
      </c>
      <c r="F11486" s="1" t="s">
        <v>11474</v>
      </c>
      <c r="G11486" s="1">
        <v>0.0536036659282</v>
      </c>
    </row>
    <row r="11487" ht="15.75" customHeight="1">
      <c r="A11487" s="1" t="str">
        <f t="shared" si="976"/>
        <v>PPAT</v>
      </c>
      <c r="B11487" s="1" t="s">
        <v>87</v>
      </c>
      <c r="C11487" s="1">
        <v>5.7301514E7</v>
      </c>
      <c r="D11487" s="1" t="s">
        <v>8</v>
      </c>
      <c r="E11487" s="1">
        <v>25.0</v>
      </c>
      <c r="F11487" s="1" t="s">
        <v>11475</v>
      </c>
      <c r="G11487" s="1">
        <v>0.0458080902744</v>
      </c>
    </row>
    <row r="11488" ht="15.75" customHeight="1">
      <c r="A11488" s="1" t="str">
        <f t="shared" si="976"/>
        <v>PPAT</v>
      </c>
      <c r="B11488" s="1" t="s">
        <v>87</v>
      </c>
      <c r="C11488" s="1">
        <v>5.7301503E7</v>
      </c>
      <c r="D11488" s="1" t="s">
        <v>8</v>
      </c>
      <c r="E11488" s="1">
        <v>24.0</v>
      </c>
      <c r="F11488" s="1" t="s">
        <v>11476</v>
      </c>
      <c r="G11488" s="1">
        <v>-0.0169003959339</v>
      </c>
    </row>
    <row r="11489" ht="15.75" customHeight="1">
      <c r="A11489" s="1" t="str">
        <f t="shared" si="976"/>
        <v>PPAT</v>
      </c>
      <c r="B11489" s="1" t="s">
        <v>87</v>
      </c>
      <c r="C11489" s="1">
        <v>5.7301498E7</v>
      </c>
      <c r="D11489" s="1" t="s">
        <v>8</v>
      </c>
      <c r="E11489" s="1">
        <v>23.0</v>
      </c>
      <c r="F11489" s="1" t="s">
        <v>11477</v>
      </c>
      <c r="G11489" s="1">
        <v>0.189290300646</v>
      </c>
    </row>
    <row r="11490" ht="15.75" customHeight="1">
      <c r="A11490" s="1" t="str">
        <f t="shared" si="976"/>
        <v>PPAT</v>
      </c>
      <c r="B11490" s="1" t="s">
        <v>87</v>
      </c>
      <c r="C11490" s="1">
        <v>5.7301766E7</v>
      </c>
      <c r="D11490" s="1" t="s">
        <v>14</v>
      </c>
      <c r="E11490" s="1">
        <v>23.0</v>
      </c>
      <c r="F11490" s="1" t="s">
        <v>11478</v>
      </c>
      <c r="G11490" s="1">
        <v>1.3063695844</v>
      </c>
    </row>
    <row r="11491" ht="15.75" customHeight="1">
      <c r="A11491" s="1" t="str">
        <f t="shared" si="976"/>
        <v>PPAT</v>
      </c>
      <c r="B11491" s="1" t="s">
        <v>87</v>
      </c>
      <c r="C11491" s="1">
        <v>5.7301807E7</v>
      </c>
      <c r="D11491" s="1" t="s">
        <v>14</v>
      </c>
      <c r="E11491" s="1">
        <v>24.0</v>
      </c>
      <c r="F11491" s="1" t="s">
        <v>11479</v>
      </c>
      <c r="G11491" s="1">
        <v>0.715396378124</v>
      </c>
    </row>
    <row r="11492" ht="15.75" customHeight="1">
      <c r="A11492" s="1" t="str">
        <f t="shared" ref="A11492:A11501" si="977">"PPCS"</f>
        <v>PPCS</v>
      </c>
      <c r="B11492" s="1" t="s">
        <v>108</v>
      </c>
      <c r="C11492" s="1">
        <v>4.2922198E7</v>
      </c>
      <c r="D11492" s="1" t="s">
        <v>8</v>
      </c>
      <c r="E11492" s="1">
        <v>22.0</v>
      </c>
      <c r="F11492" s="1" t="s">
        <v>11480</v>
      </c>
      <c r="G11492" s="1">
        <v>0.0568732334607</v>
      </c>
    </row>
    <row r="11493" ht="15.75" customHeight="1">
      <c r="A11493" s="1" t="str">
        <f t="shared" si="977"/>
        <v>PPCS</v>
      </c>
      <c r="B11493" s="1" t="s">
        <v>108</v>
      </c>
      <c r="C11493" s="1">
        <v>4.2922471E7</v>
      </c>
      <c r="D11493" s="1" t="s">
        <v>14</v>
      </c>
      <c r="E11493" s="1">
        <v>23.0</v>
      </c>
      <c r="F11493" s="1" t="s">
        <v>11481</v>
      </c>
      <c r="G11493" s="1">
        <v>0.0349278609412</v>
      </c>
    </row>
    <row r="11494" ht="15.75" customHeight="1">
      <c r="A11494" s="1" t="str">
        <f t="shared" si="977"/>
        <v>PPCS</v>
      </c>
      <c r="B11494" s="1" t="s">
        <v>108</v>
      </c>
      <c r="C11494" s="1">
        <v>4.2922443E7</v>
      </c>
      <c r="D11494" s="1" t="s">
        <v>14</v>
      </c>
      <c r="E11494" s="1">
        <v>24.0</v>
      </c>
      <c r="F11494" s="1" t="s">
        <v>11482</v>
      </c>
      <c r="G11494" s="1">
        <v>0.0891527973116</v>
      </c>
    </row>
    <row r="11495" ht="15.75" customHeight="1">
      <c r="A11495" s="1" t="str">
        <f t="shared" si="977"/>
        <v>PPCS</v>
      </c>
      <c r="B11495" s="1" t="s">
        <v>108</v>
      </c>
      <c r="C11495" s="1">
        <v>4.2922327E7</v>
      </c>
      <c r="D11495" s="1" t="s">
        <v>14</v>
      </c>
      <c r="E11495" s="1">
        <v>24.0</v>
      </c>
      <c r="F11495" s="1" t="s">
        <v>11483</v>
      </c>
      <c r="G11495" s="1">
        <v>0.231008273884</v>
      </c>
    </row>
    <row r="11496" ht="15.75" customHeight="1">
      <c r="A11496" s="1" t="str">
        <f t="shared" si="977"/>
        <v>PPCS</v>
      </c>
      <c r="B11496" s="1" t="s">
        <v>108</v>
      </c>
      <c r="C11496" s="1">
        <v>4.2922215E7</v>
      </c>
      <c r="D11496" s="1" t="s">
        <v>14</v>
      </c>
      <c r="E11496" s="1">
        <v>23.0</v>
      </c>
      <c r="F11496" s="1" t="s">
        <v>11484</v>
      </c>
      <c r="G11496" s="1">
        <v>0.0715892369683</v>
      </c>
    </row>
    <row r="11497" ht="15.75" customHeight="1">
      <c r="A11497" s="1" t="str">
        <f t="shared" si="977"/>
        <v>PPCS</v>
      </c>
      <c r="B11497" s="1" t="s">
        <v>108</v>
      </c>
      <c r="C11497" s="1">
        <v>4.2922505E7</v>
      </c>
      <c r="D11497" s="1" t="s">
        <v>8</v>
      </c>
      <c r="E11497" s="1">
        <v>24.0</v>
      </c>
      <c r="F11497" s="1" t="s">
        <v>11485</v>
      </c>
      <c r="G11497" s="1">
        <v>0.244933440826</v>
      </c>
    </row>
    <row r="11498" ht="15.75" customHeight="1">
      <c r="A11498" s="1" t="str">
        <f t="shared" si="977"/>
        <v>PPCS</v>
      </c>
      <c r="B11498" s="1" t="s">
        <v>108</v>
      </c>
      <c r="C11498" s="1">
        <v>4.2922475E7</v>
      </c>
      <c r="D11498" s="1" t="s">
        <v>8</v>
      </c>
      <c r="E11498" s="1">
        <v>24.0</v>
      </c>
      <c r="F11498" s="1" t="s">
        <v>11486</v>
      </c>
      <c r="G11498" s="1">
        <v>0.212525901113</v>
      </c>
    </row>
    <row r="11499" ht="15.75" customHeight="1">
      <c r="A11499" s="1" t="str">
        <f t="shared" si="977"/>
        <v>PPCS</v>
      </c>
      <c r="B11499" s="1" t="s">
        <v>108</v>
      </c>
      <c r="C11499" s="1">
        <v>4.2922392E7</v>
      </c>
      <c r="D11499" s="1" t="s">
        <v>8</v>
      </c>
      <c r="E11499" s="1">
        <v>21.0</v>
      </c>
      <c r="F11499" s="1" t="s">
        <v>11487</v>
      </c>
      <c r="G11499" s="1">
        <v>1.27398934749</v>
      </c>
    </row>
    <row r="11500" ht="15.75" customHeight="1">
      <c r="A11500" s="1" t="str">
        <f t="shared" si="977"/>
        <v>PPCS</v>
      </c>
      <c r="B11500" s="1" t="s">
        <v>108</v>
      </c>
      <c r="C11500" s="1">
        <v>4.2922377E7</v>
      </c>
      <c r="D11500" s="1" t="s">
        <v>8</v>
      </c>
      <c r="E11500" s="1">
        <v>24.0</v>
      </c>
      <c r="F11500" s="1" t="s">
        <v>11488</v>
      </c>
      <c r="G11500" s="1">
        <v>0.0470322236468</v>
      </c>
    </row>
    <row r="11501" ht="15.75" customHeight="1">
      <c r="A11501" s="1" t="str">
        <f t="shared" si="977"/>
        <v>PPCS</v>
      </c>
      <c r="B11501" s="1" t="s">
        <v>108</v>
      </c>
      <c r="C11501" s="1">
        <v>4.2922218E7</v>
      </c>
      <c r="D11501" s="1" t="s">
        <v>8</v>
      </c>
      <c r="E11501" s="1">
        <v>23.0</v>
      </c>
      <c r="F11501" s="1" t="s">
        <v>11489</v>
      </c>
      <c r="G11501" s="1">
        <v>1.48107721168</v>
      </c>
    </row>
    <row r="11502" ht="15.75" customHeight="1">
      <c r="A11502" s="1" t="str">
        <f t="shared" ref="A11502:A11511" si="978">"PPIE"</f>
        <v>PPIE</v>
      </c>
      <c r="B11502" s="1" t="s">
        <v>108</v>
      </c>
      <c r="C11502" s="1">
        <v>4.0204551E7</v>
      </c>
      <c r="D11502" s="1" t="s">
        <v>14</v>
      </c>
      <c r="E11502" s="1">
        <v>24.0</v>
      </c>
      <c r="F11502" s="1" t="s">
        <v>11490</v>
      </c>
      <c r="G11502" s="1">
        <v>0.577274944995</v>
      </c>
    </row>
    <row r="11503" ht="15.75" customHeight="1">
      <c r="A11503" s="1" t="str">
        <f t="shared" si="978"/>
        <v>PPIE</v>
      </c>
      <c r="B11503" s="1" t="s">
        <v>108</v>
      </c>
      <c r="C11503" s="1">
        <v>4.0204575E7</v>
      </c>
      <c r="D11503" s="1" t="s">
        <v>14</v>
      </c>
      <c r="E11503" s="1">
        <v>23.0</v>
      </c>
      <c r="F11503" s="1" t="s">
        <v>11491</v>
      </c>
      <c r="G11503" s="1">
        <v>0.00675045003066</v>
      </c>
    </row>
    <row r="11504" ht="15.75" customHeight="1">
      <c r="A11504" s="1" t="str">
        <f t="shared" si="978"/>
        <v>PPIE</v>
      </c>
      <c r="B11504" s="1" t="s">
        <v>108</v>
      </c>
      <c r="C11504" s="1">
        <v>4.0204611E7</v>
      </c>
      <c r="D11504" s="1" t="s">
        <v>14</v>
      </c>
      <c r="E11504" s="1">
        <v>24.0</v>
      </c>
      <c r="F11504" s="1" t="s">
        <v>11492</v>
      </c>
      <c r="G11504" s="1">
        <v>0.680193489927</v>
      </c>
    </row>
    <row r="11505" ht="15.75" customHeight="1">
      <c r="A11505" s="1" t="str">
        <f t="shared" si="978"/>
        <v>PPIE</v>
      </c>
      <c r="B11505" s="1" t="s">
        <v>108</v>
      </c>
      <c r="C11505" s="1">
        <v>4.0204717E7</v>
      </c>
      <c r="D11505" s="1" t="s">
        <v>14</v>
      </c>
      <c r="E11505" s="1">
        <v>23.0</v>
      </c>
      <c r="F11505" s="1" t="s">
        <v>11493</v>
      </c>
      <c r="G11505" s="1">
        <v>0.0650560420576</v>
      </c>
    </row>
    <row r="11506" ht="15.75" customHeight="1">
      <c r="A11506" s="1" t="str">
        <f t="shared" si="978"/>
        <v>PPIE</v>
      </c>
      <c r="B11506" s="1" t="s">
        <v>108</v>
      </c>
      <c r="C11506" s="1">
        <v>4.0204665E7</v>
      </c>
      <c r="D11506" s="1" t="s">
        <v>14</v>
      </c>
      <c r="E11506" s="1">
        <v>23.0</v>
      </c>
      <c r="F11506" s="1" t="s">
        <v>11494</v>
      </c>
      <c r="G11506" s="1">
        <v>-0.00448689807685</v>
      </c>
    </row>
    <row r="11507" ht="15.75" customHeight="1">
      <c r="A11507" s="1" t="str">
        <f t="shared" si="978"/>
        <v>PPIE</v>
      </c>
      <c r="B11507" s="1" t="s">
        <v>108</v>
      </c>
      <c r="C11507" s="1">
        <v>4.0204689E7</v>
      </c>
      <c r="D11507" s="1" t="s">
        <v>14</v>
      </c>
      <c r="E11507" s="1">
        <v>24.0</v>
      </c>
      <c r="F11507" s="1" t="s">
        <v>11495</v>
      </c>
      <c r="G11507" s="1">
        <v>0.619000758197</v>
      </c>
    </row>
    <row r="11508" ht="15.75" customHeight="1">
      <c r="A11508" s="1" t="str">
        <f t="shared" si="978"/>
        <v>PPIE</v>
      </c>
      <c r="B11508" s="1" t="s">
        <v>108</v>
      </c>
      <c r="C11508" s="1">
        <v>4.0204712E7</v>
      </c>
      <c r="D11508" s="1" t="s">
        <v>14</v>
      </c>
      <c r="E11508" s="1">
        <v>24.0</v>
      </c>
      <c r="F11508" s="1" t="s">
        <v>11496</v>
      </c>
      <c r="G11508" s="1">
        <v>0.321225587513</v>
      </c>
    </row>
    <row r="11509" ht="15.75" customHeight="1">
      <c r="A11509" s="1" t="str">
        <f t="shared" si="978"/>
        <v>PPIE</v>
      </c>
      <c r="B11509" s="1" t="s">
        <v>108</v>
      </c>
      <c r="C11509" s="1">
        <v>4.0204659E7</v>
      </c>
      <c r="D11509" s="1" t="s">
        <v>14</v>
      </c>
      <c r="E11509" s="1">
        <v>23.0</v>
      </c>
      <c r="F11509" s="1" t="s">
        <v>11497</v>
      </c>
      <c r="G11509" s="1">
        <v>0.0714513050307</v>
      </c>
    </row>
    <row r="11510" ht="15.75" customHeight="1">
      <c r="A11510" s="1" t="str">
        <f t="shared" si="978"/>
        <v>PPIE</v>
      </c>
      <c r="B11510" s="1" t="s">
        <v>108</v>
      </c>
      <c r="C11510" s="1">
        <v>4.0204576E7</v>
      </c>
      <c r="D11510" s="1" t="s">
        <v>8</v>
      </c>
      <c r="E11510" s="1">
        <v>23.0</v>
      </c>
      <c r="F11510" s="1" t="s">
        <v>11498</v>
      </c>
      <c r="G11510" s="1">
        <v>1.3379092593</v>
      </c>
    </row>
    <row r="11511" ht="15.75" customHeight="1">
      <c r="A11511" s="1" t="str">
        <f t="shared" si="978"/>
        <v>PPIE</v>
      </c>
      <c r="B11511" s="1" t="s">
        <v>108</v>
      </c>
      <c r="C11511" s="1">
        <v>4.0204544E7</v>
      </c>
      <c r="D11511" s="1" t="s">
        <v>14</v>
      </c>
      <c r="E11511" s="1">
        <v>23.0</v>
      </c>
      <c r="F11511" s="1" t="s">
        <v>11499</v>
      </c>
      <c r="G11511" s="1">
        <v>0.981897250772</v>
      </c>
    </row>
    <row r="11512" ht="15.75" customHeight="1">
      <c r="A11512" s="1" t="str">
        <f t="shared" ref="A11512:A11521" si="979">"PPIH"</f>
        <v>PPIH</v>
      </c>
      <c r="B11512" s="1" t="s">
        <v>108</v>
      </c>
      <c r="C11512" s="1">
        <v>4.3124361E7</v>
      </c>
      <c r="D11512" s="1" t="s">
        <v>8</v>
      </c>
      <c r="E11512" s="1">
        <v>23.0</v>
      </c>
      <c r="F11512" s="1" t="s">
        <v>11500</v>
      </c>
      <c r="G11512" s="1">
        <v>1.58623139675</v>
      </c>
    </row>
    <row r="11513" ht="15.75" customHeight="1">
      <c r="A11513" s="1" t="str">
        <f t="shared" si="979"/>
        <v>PPIH</v>
      </c>
      <c r="B11513" s="1" t="s">
        <v>108</v>
      </c>
      <c r="C11513" s="1">
        <v>4.3124183E7</v>
      </c>
      <c r="D11513" s="1" t="s">
        <v>14</v>
      </c>
      <c r="E11513" s="1">
        <v>22.0</v>
      </c>
      <c r="F11513" s="1" t="s">
        <v>11501</v>
      </c>
      <c r="G11513" s="1">
        <v>0.156752061301</v>
      </c>
    </row>
    <row r="11514" ht="15.75" customHeight="1">
      <c r="A11514" s="1" t="str">
        <f t="shared" si="979"/>
        <v>PPIH</v>
      </c>
      <c r="B11514" s="1" t="s">
        <v>108</v>
      </c>
      <c r="C11514" s="1">
        <v>4.3124347E7</v>
      </c>
      <c r="D11514" s="1" t="s">
        <v>8</v>
      </c>
      <c r="E11514" s="1">
        <v>23.0</v>
      </c>
      <c r="F11514" s="1" t="s">
        <v>11502</v>
      </c>
      <c r="G11514" s="1">
        <v>0.247166078824</v>
      </c>
    </row>
    <row r="11515" ht="15.75" customHeight="1">
      <c r="A11515" s="1" t="str">
        <f t="shared" si="979"/>
        <v>PPIH</v>
      </c>
      <c r="B11515" s="1" t="s">
        <v>108</v>
      </c>
      <c r="C11515" s="1">
        <v>4.3124253E7</v>
      </c>
      <c r="D11515" s="1" t="s">
        <v>8</v>
      </c>
      <c r="E11515" s="1">
        <v>24.0</v>
      </c>
      <c r="F11515" s="1" t="s">
        <v>11503</v>
      </c>
      <c r="G11515" s="1">
        <v>0.345751499259</v>
      </c>
    </row>
    <row r="11516" ht="15.75" customHeight="1">
      <c r="A11516" s="1" t="str">
        <f t="shared" si="979"/>
        <v>PPIH</v>
      </c>
      <c r="B11516" s="1" t="s">
        <v>108</v>
      </c>
      <c r="C11516" s="1">
        <v>4.3124082E7</v>
      </c>
      <c r="D11516" s="1" t="s">
        <v>8</v>
      </c>
      <c r="E11516" s="1">
        <v>24.0</v>
      </c>
      <c r="F11516" s="1" t="s">
        <v>11504</v>
      </c>
      <c r="G11516" s="1">
        <v>0.712184425211</v>
      </c>
    </row>
    <row r="11517" ht="15.75" customHeight="1">
      <c r="A11517" s="1" t="str">
        <f t="shared" si="979"/>
        <v>PPIH</v>
      </c>
      <c r="B11517" s="1" t="s">
        <v>108</v>
      </c>
      <c r="C11517" s="1">
        <v>4.3124052E7</v>
      </c>
      <c r="D11517" s="1" t="s">
        <v>8</v>
      </c>
      <c r="E11517" s="1">
        <v>24.0</v>
      </c>
      <c r="F11517" s="1" t="s">
        <v>11505</v>
      </c>
      <c r="G11517" s="1">
        <v>0.371476284112</v>
      </c>
    </row>
    <row r="11518" ht="15.75" customHeight="1">
      <c r="A11518" s="1" t="str">
        <f t="shared" si="979"/>
        <v>PPIH</v>
      </c>
      <c r="B11518" s="1" t="s">
        <v>108</v>
      </c>
      <c r="C11518" s="1">
        <v>4.3124219E7</v>
      </c>
      <c r="D11518" s="1" t="s">
        <v>14</v>
      </c>
      <c r="E11518" s="1">
        <v>24.0</v>
      </c>
      <c r="F11518" s="1" t="s">
        <v>11506</v>
      </c>
      <c r="G11518" s="1">
        <v>0.117669369115</v>
      </c>
    </row>
    <row r="11519" ht="15.75" customHeight="1">
      <c r="A11519" s="1" t="str">
        <f t="shared" si="979"/>
        <v>PPIH</v>
      </c>
      <c r="B11519" s="1" t="s">
        <v>108</v>
      </c>
      <c r="C11519" s="1">
        <v>4.3124233E7</v>
      </c>
      <c r="D11519" s="1" t="s">
        <v>14</v>
      </c>
      <c r="E11519" s="1">
        <v>22.0</v>
      </c>
      <c r="F11519" s="1" t="s">
        <v>11507</v>
      </c>
      <c r="G11519" s="1">
        <v>0.701584178035</v>
      </c>
    </row>
    <row r="11520" ht="15.75" customHeight="1">
      <c r="A11520" s="1" t="str">
        <f t="shared" si="979"/>
        <v>PPIH</v>
      </c>
      <c r="B11520" s="1" t="s">
        <v>108</v>
      </c>
      <c r="C11520" s="1">
        <v>4.3124395E7</v>
      </c>
      <c r="D11520" s="1" t="s">
        <v>14</v>
      </c>
      <c r="E11520" s="1">
        <v>24.0</v>
      </c>
      <c r="F11520" s="1" t="s">
        <v>11508</v>
      </c>
      <c r="G11520" s="1">
        <v>0.232555880129</v>
      </c>
    </row>
    <row r="11521" ht="15.75" customHeight="1">
      <c r="A11521" s="1" t="str">
        <f t="shared" si="979"/>
        <v>PPIH</v>
      </c>
      <c r="B11521" s="1" t="s">
        <v>108</v>
      </c>
      <c r="C11521" s="1">
        <v>4.3124324E7</v>
      </c>
      <c r="D11521" s="1" t="s">
        <v>14</v>
      </c>
      <c r="E11521" s="1">
        <v>24.0</v>
      </c>
      <c r="F11521" s="1" t="s">
        <v>11509</v>
      </c>
      <c r="G11521" s="1">
        <v>-0.0344622086599</v>
      </c>
    </row>
    <row r="11522" ht="15.75" customHeight="1">
      <c r="A11522" s="1" t="str">
        <f t="shared" ref="A11522:A11531" si="980">"PPIL1"</f>
        <v>PPIL1</v>
      </c>
      <c r="B11522" s="1" t="s">
        <v>28</v>
      </c>
      <c r="C11522" s="1">
        <v>3.684259E7</v>
      </c>
      <c r="D11522" s="1" t="s">
        <v>8</v>
      </c>
      <c r="E11522" s="1">
        <v>23.0</v>
      </c>
      <c r="F11522" s="1" t="s">
        <v>11510</v>
      </c>
      <c r="G11522" s="1">
        <v>0.126164387408</v>
      </c>
    </row>
    <row r="11523" ht="15.75" customHeight="1">
      <c r="A11523" s="1" t="str">
        <f t="shared" si="980"/>
        <v>PPIL1</v>
      </c>
      <c r="B11523" s="1" t="s">
        <v>28</v>
      </c>
      <c r="C11523" s="1">
        <v>3.6842564E7</v>
      </c>
      <c r="D11523" s="1" t="s">
        <v>14</v>
      </c>
      <c r="E11523" s="1">
        <v>22.0</v>
      </c>
      <c r="F11523" s="1" t="s">
        <v>11511</v>
      </c>
      <c r="G11523" s="1">
        <v>1.8866684342</v>
      </c>
    </row>
    <row r="11524" ht="15.75" customHeight="1">
      <c r="A11524" s="1" t="str">
        <f t="shared" si="980"/>
        <v>PPIL1</v>
      </c>
      <c r="B11524" s="1" t="s">
        <v>28</v>
      </c>
      <c r="C11524" s="1">
        <v>3.6842659E7</v>
      </c>
      <c r="D11524" s="1" t="s">
        <v>14</v>
      </c>
      <c r="E11524" s="1">
        <v>22.0</v>
      </c>
      <c r="F11524" s="1" t="s">
        <v>11512</v>
      </c>
      <c r="G11524" s="1">
        <v>0.0315900550787</v>
      </c>
    </row>
    <row r="11525" ht="15.75" customHeight="1">
      <c r="A11525" s="1" t="str">
        <f t="shared" si="980"/>
        <v>PPIL1</v>
      </c>
      <c r="B11525" s="1" t="s">
        <v>28</v>
      </c>
      <c r="C11525" s="1">
        <v>3.6842709E7</v>
      </c>
      <c r="D11525" s="1" t="s">
        <v>14</v>
      </c>
      <c r="E11525" s="1">
        <v>24.0</v>
      </c>
      <c r="F11525" s="1" t="s">
        <v>11513</v>
      </c>
      <c r="G11525" s="1">
        <v>0.164098797566</v>
      </c>
    </row>
    <row r="11526" ht="15.75" customHeight="1">
      <c r="A11526" s="1" t="str">
        <f t="shared" si="980"/>
        <v>PPIL1</v>
      </c>
      <c r="B11526" s="1" t="s">
        <v>28</v>
      </c>
      <c r="C11526" s="1">
        <v>3.684274E7</v>
      </c>
      <c r="D11526" s="1" t="s">
        <v>14</v>
      </c>
      <c r="E11526" s="1">
        <v>24.0</v>
      </c>
      <c r="F11526" s="1" t="s">
        <v>11514</v>
      </c>
      <c r="G11526" s="1">
        <v>-0.011539004491</v>
      </c>
    </row>
    <row r="11527" ht="15.75" customHeight="1">
      <c r="A11527" s="1" t="str">
        <f t="shared" si="980"/>
        <v>PPIL1</v>
      </c>
      <c r="B11527" s="1" t="s">
        <v>28</v>
      </c>
      <c r="C11527" s="1">
        <v>3.6842521E7</v>
      </c>
      <c r="D11527" s="1" t="s">
        <v>8</v>
      </c>
      <c r="E11527" s="1">
        <v>24.0</v>
      </c>
      <c r="F11527" s="1" t="s">
        <v>11515</v>
      </c>
      <c r="G11527" s="1">
        <v>0.487627393836</v>
      </c>
    </row>
    <row r="11528" ht="15.75" customHeight="1">
      <c r="A11528" s="1" t="str">
        <f t="shared" si="980"/>
        <v>PPIL1</v>
      </c>
      <c r="B11528" s="1" t="s">
        <v>28</v>
      </c>
      <c r="C11528" s="1">
        <v>3.6842755E7</v>
      </c>
      <c r="D11528" s="1" t="s">
        <v>14</v>
      </c>
      <c r="E11528" s="1">
        <v>23.0</v>
      </c>
      <c r="F11528" s="1" t="s">
        <v>11516</v>
      </c>
      <c r="G11528" s="1">
        <v>0.0969826517757</v>
      </c>
    </row>
    <row r="11529" ht="15.75" customHeight="1">
      <c r="A11529" s="1" t="str">
        <f t="shared" si="980"/>
        <v>PPIL1</v>
      </c>
      <c r="B11529" s="1" t="s">
        <v>28</v>
      </c>
      <c r="C11529" s="1">
        <v>3.6842558E7</v>
      </c>
      <c r="D11529" s="1" t="s">
        <v>14</v>
      </c>
      <c r="E11529" s="1">
        <v>24.0</v>
      </c>
      <c r="F11529" s="1" t="s">
        <v>11517</v>
      </c>
      <c r="G11529" s="1">
        <v>0.625704171961</v>
      </c>
    </row>
    <row r="11530" ht="15.75" customHeight="1">
      <c r="A11530" s="1" t="str">
        <f t="shared" si="980"/>
        <v>PPIL1</v>
      </c>
      <c r="B11530" s="1" t="s">
        <v>28</v>
      </c>
      <c r="C11530" s="1">
        <v>3.6842833E7</v>
      </c>
      <c r="D11530" s="1" t="s">
        <v>14</v>
      </c>
      <c r="E11530" s="1">
        <v>23.0</v>
      </c>
      <c r="F11530" s="1" t="s">
        <v>11518</v>
      </c>
      <c r="G11530" s="1">
        <v>0.171192810336</v>
      </c>
    </row>
    <row r="11531" ht="15.75" customHeight="1">
      <c r="A11531" s="1" t="str">
        <f t="shared" si="980"/>
        <v>PPIL1</v>
      </c>
      <c r="B11531" s="1" t="s">
        <v>28</v>
      </c>
      <c r="C11531" s="1">
        <v>3.6842811E7</v>
      </c>
      <c r="D11531" s="1" t="s">
        <v>14</v>
      </c>
      <c r="E11531" s="1">
        <v>24.0</v>
      </c>
      <c r="F11531" s="1" t="s">
        <v>11519</v>
      </c>
      <c r="G11531" s="1">
        <v>-0.0251847934685</v>
      </c>
    </row>
    <row r="11532" ht="15.75" customHeight="1">
      <c r="A11532" s="1" t="str">
        <f t="shared" ref="A11532:A11540" si="981">"PPOX"</f>
        <v>PPOX</v>
      </c>
      <c r="B11532" s="1" t="s">
        <v>108</v>
      </c>
      <c r="C11532" s="1">
        <v>1.61136484E8</v>
      </c>
      <c r="D11532" s="1" t="s">
        <v>14</v>
      </c>
      <c r="E11532" s="1">
        <v>24.0</v>
      </c>
      <c r="F11532" s="1" t="s">
        <v>11520</v>
      </c>
      <c r="G11532" s="1">
        <v>0.261717877704</v>
      </c>
    </row>
    <row r="11533" ht="15.75" customHeight="1">
      <c r="A11533" s="1" t="str">
        <f t="shared" si="981"/>
        <v>PPOX</v>
      </c>
      <c r="B11533" s="1" t="s">
        <v>108</v>
      </c>
      <c r="C11533" s="1">
        <v>1.61136289E8</v>
      </c>
      <c r="D11533" s="1" t="s">
        <v>14</v>
      </c>
      <c r="E11533" s="1">
        <v>24.0</v>
      </c>
      <c r="F11533" s="1" t="s">
        <v>11521</v>
      </c>
      <c r="G11533" s="1">
        <v>1.40052614091</v>
      </c>
    </row>
    <row r="11534" ht="15.75" customHeight="1">
      <c r="A11534" s="1" t="str">
        <f t="shared" si="981"/>
        <v>PPOX</v>
      </c>
      <c r="B11534" s="1" t="s">
        <v>108</v>
      </c>
      <c r="C11534" s="1">
        <v>1.61136228E8</v>
      </c>
      <c r="D11534" s="1" t="s">
        <v>14</v>
      </c>
      <c r="E11534" s="1">
        <v>23.0</v>
      </c>
      <c r="F11534" s="1" t="s">
        <v>11522</v>
      </c>
      <c r="G11534" s="1">
        <v>0.327754344626</v>
      </c>
    </row>
    <row r="11535" ht="15.75" customHeight="1">
      <c r="A11535" s="1" t="str">
        <f t="shared" si="981"/>
        <v>PPOX</v>
      </c>
      <c r="B11535" s="1" t="s">
        <v>108</v>
      </c>
      <c r="C11535" s="1">
        <v>1.61136474E8</v>
      </c>
      <c r="D11535" s="1" t="s">
        <v>8</v>
      </c>
      <c r="E11535" s="1">
        <v>24.0</v>
      </c>
      <c r="F11535" s="1" t="s">
        <v>11523</v>
      </c>
      <c r="G11535" s="1">
        <v>0.771431447738</v>
      </c>
    </row>
    <row r="11536" ht="15.75" customHeight="1">
      <c r="A11536" s="1" t="str">
        <f t="shared" si="981"/>
        <v>PPOX</v>
      </c>
      <c r="B11536" s="1" t="s">
        <v>108</v>
      </c>
      <c r="C11536" s="1">
        <v>1.61136393E8</v>
      </c>
      <c r="D11536" s="1" t="s">
        <v>8</v>
      </c>
      <c r="E11536" s="1">
        <v>23.0</v>
      </c>
      <c r="F11536" s="1" t="s">
        <v>11524</v>
      </c>
      <c r="G11536" s="1">
        <v>0.76969890129</v>
      </c>
    </row>
    <row r="11537" ht="15.75" customHeight="1">
      <c r="A11537" s="1" t="str">
        <f t="shared" si="981"/>
        <v>PPOX</v>
      </c>
      <c r="B11537" s="1" t="s">
        <v>108</v>
      </c>
      <c r="C11537" s="1">
        <v>1.61136381E8</v>
      </c>
      <c r="D11537" s="1" t="s">
        <v>8</v>
      </c>
      <c r="E11537" s="1">
        <v>24.0</v>
      </c>
      <c r="F11537" s="1" t="s">
        <v>11525</v>
      </c>
      <c r="G11537" s="1">
        <v>0.624968805727</v>
      </c>
    </row>
    <row r="11538" ht="15.75" customHeight="1">
      <c r="A11538" s="1" t="str">
        <f t="shared" si="981"/>
        <v>PPOX</v>
      </c>
      <c r="B11538" s="1" t="s">
        <v>108</v>
      </c>
      <c r="C11538" s="1">
        <v>1.6113637E8</v>
      </c>
      <c r="D11538" s="1" t="s">
        <v>8</v>
      </c>
      <c r="E11538" s="1">
        <v>24.0</v>
      </c>
      <c r="F11538" s="1" t="s">
        <v>11526</v>
      </c>
      <c r="G11538" s="1">
        <v>0.828042411348</v>
      </c>
    </row>
    <row r="11539" ht="15.75" customHeight="1">
      <c r="A11539" s="1" t="str">
        <f t="shared" si="981"/>
        <v>PPOX</v>
      </c>
      <c r="B11539" s="1" t="s">
        <v>108</v>
      </c>
      <c r="C11539" s="1">
        <v>1.61136335E8</v>
      </c>
      <c r="D11539" s="1" t="s">
        <v>8</v>
      </c>
      <c r="E11539" s="1">
        <v>24.0</v>
      </c>
      <c r="F11539" s="1" t="s">
        <v>11527</v>
      </c>
      <c r="G11539" s="1">
        <v>0.151417878311</v>
      </c>
    </row>
    <row r="11540" ht="15.75" customHeight="1">
      <c r="A11540" s="1" t="str">
        <f t="shared" si="981"/>
        <v>PPOX</v>
      </c>
      <c r="B11540" s="1" t="s">
        <v>108</v>
      </c>
      <c r="C11540" s="1">
        <v>1.611362E8</v>
      </c>
      <c r="D11540" s="1" t="s">
        <v>8</v>
      </c>
      <c r="E11540" s="1">
        <v>24.0</v>
      </c>
      <c r="F11540" s="1" t="s">
        <v>11528</v>
      </c>
      <c r="G11540" s="1">
        <v>0.27244623443</v>
      </c>
    </row>
    <row r="11541" ht="15.75" customHeight="1">
      <c r="A11541" s="1" t="str">
        <f t="shared" ref="A11541:A11550" si="982">"PPP1R15B"</f>
        <v>PPP1R15B</v>
      </c>
      <c r="B11541" s="1" t="s">
        <v>108</v>
      </c>
      <c r="C11541" s="1">
        <v>2.04380789E8</v>
      </c>
      <c r="D11541" s="1" t="s">
        <v>8</v>
      </c>
      <c r="E11541" s="1">
        <v>24.0</v>
      </c>
      <c r="F11541" s="1" t="s">
        <v>11529</v>
      </c>
      <c r="G11541" s="1">
        <v>0.148291736552</v>
      </c>
    </row>
    <row r="11542" ht="15.75" customHeight="1">
      <c r="A11542" s="1" t="str">
        <f t="shared" si="982"/>
        <v>PPP1R15B</v>
      </c>
      <c r="B11542" s="1" t="s">
        <v>108</v>
      </c>
      <c r="C11542" s="1">
        <v>2.04380868E8</v>
      </c>
      <c r="D11542" s="1" t="s">
        <v>14</v>
      </c>
      <c r="E11542" s="1">
        <v>24.0</v>
      </c>
      <c r="F11542" s="1" t="s">
        <v>11530</v>
      </c>
      <c r="G11542" s="1">
        <v>0.077431854189</v>
      </c>
    </row>
    <row r="11543" ht="15.75" customHeight="1">
      <c r="A11543" s="1" t="str">
        <f t="shared" si="982"/>
        <v>PPP1R15B</v>
      </c>
      <c r="B11543" s="1" t="s">
        <v>108</v>
      </c>
      <c r="C11543" s="1">
        <v>2.04380643E8</v>
      </c>
      <c r="D11543" s="1" t="s">
        <v>14</v>
      </c>
      <c r="E11543" s="1">
        <v>23.0</v>
      </c>
      <c r="F11543" s="1" t="s">
        <v>11531</v>
      </c>
      <c r="G11543" s="1">
        <v>0.762474777876</v>
      </c>
    </row>
    <row r="11544" ht="15.75" customHeight="1">
      <c r="A11544" s="1" t="str">
        <f t="shared" si="982"/>
        <v>PPP1R15B</v>
      </c>
      <c r="B11544" s="1" t="s">
        <v>108</v>
      </c>
      <c r="C11544" s="1">
        <v>2.04380683E8</v>
      </c>
      <c r="D11544" s="1" t="s">
        <v>8</v>
      </c>
      <c r="E11544" s="1">
        <v>23.0</v>
      </c>
      <c r="F11544" s="1" t="s">
        <v>11532</v>
      </c>
      <c r="G11544" s="1">
        <v>0.652728933878</v>
      </c>
    </row>
    <row r="11545" ht="15.75" customHeight="1">
      <c r="A11545" s="1" t="str">
        <f t="shared" si="982"/>
        <v>PPP1R15B</v>
      </c>
      <c r="B11545" s="1" t="s">
        <v>108</v>
      </c>
      <c r="C11545" s="1">
        <v>2.04380819E8</v>
      </c>
      <c r="D11545" s="1" t="s">
        <v>14</v>
      </c>
      <c r="E11545" s="1">
        <v>23.0</v>
      </c>
      <c r="F11545" s="1" t="s">
        <v>11533</v>
      </c>
      <c r="G11545" s="1">
        <v>0.0876790914944</v>
      </c>
    </row>
    <row r="11546" ht="15.75" customHeight="1">
      <c r="A11546" s="1" t="str">
        <f t="shared" si="982"/>
        <v>PPP1R15B</v>
      </c>
      <c r="B11546" s="1" t="s">
        <v>108</v>
      </c>
      <c r="C11546" s="1">
        <v>2.04380814E8</v>
      </c>
      <c r="D11546" s="1" t="s">
        <v>8</v>
      </c>
      <c r="E11546" s="1">
        <v>22.0</v>
      </c>
      <c r="F11546" s="1" t="s">
        <v>11534</v>
      </c>
      <c r="G11546" s="1">
        <v>0.804033470648</v>
      </c>
    </row>
    <row r="11547" ht="15.75" customHeight="1">
      <c r="A11547" s="1" t="str">
        <f t="shared" si="982"/>
        <v>PPP1R15B</v>
      </c>
      <c r="B11547" s="1" t="s">
        <v>108</v>
      </c>
      <c r="C11547" s="1">
        <v>2.04380747E8</v>
      </c>
      <c r="D11547" s="1" t="s">
        <v>14</v>
      </c>
      <c r="E11547" s="1">
        <v>23.0</v>
      </c>
      <c r="F11547" s="1" t="s">
        <v>11535</v>
      </c>
      <c r="G11547" s="1">
        <v>0.819136658697</v>
      </c>
    </row>
    <row r="11548" ht="15.75" customHeight="1">
      <c r="A11548" s="1" t="str">
        <f t="shared" si="982"/>
        <v>PPP1R15B</v>
      </c>
      <c r="B11548" s="1" t="s">
        <v>108</v>
      </c>
      <c r="C11548" s="1">
        <v>2.04380714E8</v>
      </c>
      <c r="D11548" s="1" t="s">
        <v>14</v>
      </c>
      <c r="E11548" s="1">
        <v>23.0</v>
      </c>
      <c r="F11548" s="1" t="s">
        <v>11536</v>
      </c>
      <c r="G11548" s="1">
        <v>1.37682987066</v>
      </c>
    </row>
    <row r="11549" ht="15.75" customHeight="1">
      <c r="A11549" s="1" t="str">
        <f t="shared" si="982"/>
        <v>PPP1R15B</v>
      </c>
      <c r="B11549" s="1" t="s">
        <v>108</v>
      </c>
      <c r="C11549" s="1">
        <v>2.04380779E8</v>
      </c>
      <c r="D11549" s="1" t="s">
        <v>14</v>
      </c>
      <c r="E11549" s="1">
        <v>24.0</v>
      </c>
      <c r="F11549" s="1" t="s">
        <v>11537</v>
      </c>
      <c r="G11549" s="1">
        <v>0.0863217970488</v>
      </c>
    </row>
    <row r="11550" ht="15.75" customHeight="1">
      <c r="A11550" s="1" t="str">
        <f t="shared" si="982"/>
        <v>PPP1R15B</v>
      </c>
      <c r="B11550" s="1" t="s">
        <v>108</v>
      </c>
      <c r="C11550" s="1">
        <v>2.04380938E8</v>
      </c>
      <c r="D11550" s="1" t="s">
        <v>8</v>
      </c>
      <c r="E11550" s="1">
        <v>24.0</v>
      </c>
      <c r="F11550" s="1" t="s">
        <v>11538</v>
      </c>
      <c r="G11550" s="1">
        <v>0.0575514713165</v>
      </c>
    </row>
    <row r="11551" ht="15.75" customHeight="1">
      <c r="A11551" s="1" t="str">
        <f t="shared" ref="A11551:A11560" si="983">"PPP1R35"</f>
        <v>PPP1R35</v>
      </c>
      <c r="B11551" s="1" t="s">
        <v>715</v>
      </c>
      <c r="C11551" s="1">
        <v>1.00033953E8</v>
      </c>
      <c r="D11551" s="1" t="s">
        <v>8</v>
      </c>
      <c r="E11551" s="1">
        <v>24.0</v>
      </c>
      <c r="F11551" s="1" t="s">
        <v>11539</v>
      </c>
      <c r="G11551" s="1">
        <v>0.0830350364966</v>
      </c>
    </row>
    <row r="11552" ht="15.75" customHeight="1">
      <c r="A11552" s="1" t="str">
        <f t="shared" si="983"/>
        <v>PPP1R35</v>
      </c>
      <c r="B11552" s="1" t="s">
        <v>715</v>
      </c>
      <c r="C11552" s="1">
        <v>1.00033986E8</v>
      </c>
      <c r="D11552" s="1" t="s">
        <v>8</v>
      </c>
      <c r="E11552" s="1">
        <v>24.0</v>
      </c>
      <c r="F11552" s="1" t="s">
        <v>11540</v>
      </c>
      <c r="G11552" s="1">
        <v>0.686311052679</v>
      </c>
    </row>
    <row r="11553" ht="15.75" customHeight="1">
      <c r="A11553" s="1" t="str">
        <f t="shared" si="983"/>
        <v>PPP1R35</v>
      </c>
      <c r="B11553" s="1" t="s">
        <v>715</v>
      </c>
      <c r="C11553" s="1">
        <v>1.00034086E8</v>
      </c>
      <c r="D11553" s="1" t="s">
        <v>8</v>
      </c>
      <c r="E11553" s="1">
        <v>24.0</v>
      </c>
      <c r="F11553" s="1" t="s">
        <v>11541</v>
      </c>
      <c r="G11553" s="1">
        <v>0.888625735965</v>
      </c>
    </row>
    <row r="11554" ht="15.75" customHeight="1">
      <c r="A11554" s="1" t="str">
        <f t="shared" si="983"/>
        <v>PPP1R35</v>
      </c>
      <c r="B11554" s="1" t="s">
        <v>715</v>
      </c>
      <c r="C11554" s="1">
        <v>1.00034102E8</v>
      </c>
      <c r="D11554" s="1" t="s">
        <v>8</v>
      </c>
      <c r="E11554" s="1">
        <v>22.0</v>
      </c>
      <c r="F11554" s="1" t="s">
        <v>11542</v>
      </c>
      <c r="G11554" s="1">
        <v>0.780192491527</v>
      </c>
    </row>
    <row r="11555" ht="15.75" customHeight="1">
      <c r="A11555" s="1" t="str">
        <f t="shared" si="983"/>
        <v>PPP1R35</v>
      </c>
      <c r="B11555" s="1" t="s">
        <v>715</v>
      </c>
      <c r="C11555" s="1">
        <v>1.00033914E8</v>
      </c>
      <c r="D11555" s="1" t="s">
        <v>14</v>
      </c>
      <c r="E11555" s="1">
        <v>22.0</v>
      </c>
      <c r="F11555" s="1" t="s">
        <v>11543</v>
      </c>
      <c r="G11555" s="1">
        <v>-0.0502668925935</v>
      </c>
    </row>
    <row r="11556" ht="15.75" customHeight="1">
      <c r="A11556" s="1" t="str">
        <f t="shared" si="983"/>
        <v>PPP1R35</v>
      </c>
      <c r="B11556" s="1" t="s">
        <v>715</v>
      </c>
      <c r="C11556" s="1">
        <v>1.00034173E8</v>
      </c>
      <c r="D11556" s="1" t="s">
        <v>8</v>
      </c>
      <c r="E11556" s="1">
        <v>23.0</v>
      </c>
      <c r="F11556" s="1" t="s">
        <v>11544</v>
      </c>
      <c r="G11556" s="1">
        <v>0.88241496891</v>
      </c>
    </row>
    <row r="11557" ht="15.75" customHeight="1">
      <c r="A11557" s="1" t="str">
        <f t="shared" si="983"/>
        <v>PPP1R35</v>
      </c>
      <c r="B11557" s="1" t="s">
        <v>715</v>
      </c>
      <c r="C11557" s="1">
        <v>1.00034123E8</v>
      </c>
      <c r="D11557" s="1" t="s">
        <v>8</v>
      </c>
      <c r="E11557" s="1">
        <v>22.0</v>
      </c>
      <c r="F11557" s="1" t="s">
        <v>11545</v>
      </c>
      <c r="G11557" s="1">
        <v>0.0762699397834</v>
      </c>
    </row>
    <row r="11558" ht="15.75" customHeight="1">
      <c r="A11558" s="1" t="str">
        <f t="shared" si="983"/>
        <v>PPP1R35</v>
      </c>
      <c r="B11558" s="1" t="s">
        <v>715</v>
      </c>
      <c r="C11558" s="1">
        <v>1.00034115E8</v>
      </c>
      <c r="D11558" s="1" t="s">
        <v>8</v>
      </c>
      <c r="E11558" s="1">
        <v>24.0</v>
      </c>
      <c r="F11558" s="1" t="s">
        <v>11546</v>
      </c>
      <c r="G11558" s="1">
        <v>1.22895929513</v>
      </c>
    </row>
    <row r="11559" ht="15.75" customHeight="1">
      <c r="A11559" s="1" t="str">
        <f t="shared" si="983"/>
        <v>PPP1R35</v>
      </c>
      <c r="B11559" s="1" t="s">
        <v>715</v>
      </c>
      <c r="C11559" s="1">
        <v>1.00034134E8</v>
      </c>
      <c r="D11559" s="1" t="s">
        <v>14</v>
      </c>
      <c r="E11559" s="1">
        <v>24.0</v>
      </c>
      <c r="F11559" s="1" t="s">
        <v>11547</v>
      </c>
      <c r="G11559" s="1">
        <v>-0.182550107863</v>
      </c>
    </row>
    <row r="11560" ht="15.75" customHeight="1">
      <c r="A11560" s="1" t="str">
        <f t="shared" si="983"/>
        <v>PPP1R35</v>
      </c>
      <c r="B11560" s="1" t="s">
        <v>715</v>
      </c>
      <c r="C11560" s="1">
        <v>1.00034208E8</v>
      </c>
      <c r="D11560" s="1" t="s">
        <v>8</v>
      </c>
      <c r="E11560" s="1">
        <v>24.0</v>
      </c>
      <c r="F11560" s="1" t="s">
        <v>11548</v>
      </c>
      <c r="G11560" s="1">
        <v>0.544395278928</v>
      </c>
    </row>
    <row r="11561" ht="15.75" customHeight="1">
      <c r="A11561" s="1" t="str">
        <f t="shared" ref="A11561:A11577" si="984">"PPP2R1A"</f>
        <v>PPP2R1A</v>
      </c>
      <c r="B11561" s="1" t="s">
        <v>277</v>
      </c>
      <c r="C11561" s="1">
        <v>5.2693516E7</v>
      </c>
      <c r="D11561" s="1" t="s">
        <v>14</v>
      </c>
      <c r="E11561" s="1">
        <v>23.0</v>
      </c>
      <c r="F11561" s="1" t="s">
        <v>11549</v>
      </c>
      <c r="G11561" s="1">
        <v>0.402604842976</v>
      </c>
    </row>
    <row r="11562" ht="15.75" customHeight="1">
      <c r="A11562" s="1" t="str">
        <f t="shared" si="984"/>
        <v>PPP2R1A</v>
      </c>
      <c r="B11562" s="1" t="s">
        <v>277</v>
      </c>
      <c r="C11562" s="1">
        <v>5.269353E7</v>
      </c>
      <c r="D11562" s="1" t="s">
        <v>14</v>
      </c>
      <c r="E11562" s="1">
        <v>24.0</v>
      </c>
      <c r="F11562" s="1" t="s">
        <v>11550</v>
      </c>
      <c r="G11562" s="1">
        <v>0.0570296965884</v>
      </c>
    </row>
    <row r="11563" ht="15.75" customHeight="1">
      <c r="A11563" s="1" t="str">
        <f t="shared" si="984"/>
        <v>PPP2R1A</v>
      </c>
      <c r="B11563" s="1" t="s">
        <v>277</v>
      </c>
      <c r="C11563" s="1">
        <v>5.269329E7</v>
      </c>
      <c r="D11563" s="1" t="s">
        <v>8</v>
      </c>
      <c r="E11563" s="1">
        <v>24.0</v>
      </c>
      <c r="F11563" s="1" t="s">
        <v>11551</v>
      </c>
      <c r="G11563" s="1">
        <v>0.97615896835</v>
      </c>
    </row>
    <row r="11564" ht="15.75" customHeight="1">
      <c r="A11564" s="1" t="str">
        <f t="shared" si="984"/>
        <v>PPP2R1A</v>
      </c>
      <c r="B11564" s="1" t="s">
        <v>277</v>
      </c>
      <c r="C11564" s="1">
        <v>5.2693516E7</v>
      </c>
      <c r="D11564" s="1" t="s">
        <v>14</v>
      </c>
      <c r="E11564" s="1">
        <v>24.0</v>
      </c>
      <c r="F11564" s="1" t="s">
        <v>11552</v>
      </c>
      <c r="G11564" s="1">
        <v>0.134668358318</v>
      </c>
    </row>
    <row r="11565" ht="15.75" customHeight="1">
      <c r="A11565" s="1" t="str">
        <f t="shared" si="984"/>
        <v>PPP2R1A</v>
      </c>
      <c r="B11565" s="1" t="s">
        <v>277</v>
      </c>
      <c r="C11565" s="1">
        <v>5.2693475E7</v>
      </c>
      <c r="D11565" s="1" t="s">
        <v>14</v>
      </c>
      <c r="E11565" s="1">
        <v>24.0</v>
      </c>
      <c r="F11565" s="1" t="s">
        <v>11553</v>
      </c>
      <c r="G11565" s="1">
        <v>1.00312263236</v>
      </c>
    </row>
    <row r="11566" ht="15.75" customHeight="1">
      <c r="A11566" s="1" t="str">
        <f t="shared" si="984"/>
        <v>PPP2R1A</v>
      </c>
      <c r="B11566" s="1" t="s">
        <v>277</v>
      </c>
      <c r="C11566" s="1">
        <v>5.2693358E7</v>
      </c>
      <c r="D11566" s="1" t="s">
        <v>14</v>
      </c>
      <c r="E11566" s="1">
        <v>24.0</v>
      </c>
      <c r="F11566" s="1" t="s">
        <v>11554</v>
      </c>
      <c r="G11566" s="1">
        <v>0.349253241099</v>
      </c>
    </row>
    <row r="11567" ht="15.75" customHeight="1">
      <c r="A11567" s="1" t="str">
        <f t="shared" si="984"/>
        <v>PPP2R1A</v>
      </c>
      <c r="B11567" s="1" t="s">
        <v>277</v>
      </c>
      <c r="C11567" s="1">
        <v>5.2693487E7</v>
      </c>
      <c r="D11567" s="1" t="s">
        <v>8</v>
      </c>
      <c r="E11567" s="1">
        <v>24.0</v>
      </c>
      <c r="F11567" s="1" t="s">
        <v>11555</v>
      </c>
      <c r="G11567" s="1">
        <v>0.384397284409</v>
      </c>
    </row>
    <row r="11568" ht="15.75" customHeight="1">
      <c r="A11568" s="1" t="str">
        <f t="shared" si="984"/>
        <v>PPP2R1A</v>
      </c>
      <c r="B11568" s="1" t="s">
        <v>277</v>
      </c>
      <c r="C11568" s="1">
        <v>5.2693359E7</v>
      </c>
      <c r="D11568" s="1" t="s">
        <v>8</v>
      </c>
      <c r="E11568" s="1">
        <v>24.0</v>
      </c>
      <c r="F11568" s="1" t="s">
        <v>11556</v>
      </c>
      <c r="G11568" s="1">
        <v>0.143472084374</v>
      </c>
    </row>
    <row r="11569" ht="15.75" customHeight="1">
      <c r="A11569" s="1" t="str">
        <f t="shared" si="984"/>
        <v>PPP2R1A</v>
      </c>
      <c r="B11569" s="1" t="s">
        <v>277</v>
      </c>
      <c r="C11569" s="1">
        <v>5.2693254E7</v>
      </c>
      <c r="D11569" s="1" t="s">
        <v>8</v>
      </c>
      <c r="E11569" s="1">
        <v>24.0</v>
      </c>
      <c r="F11569" s="1" t="s">
        <v>11557</v>
      </c>
      <c r="G11569" s="1">
        <v>0.316759611081</v>
      </c>
    </row>
    <row r="11570" ht="15.75" customHeight="1">
      <c r="A11570" s="1" t="str">
        <f t="shared" si="984"/>
        <v>PPP2R1A</v>
      </c>
      <c r="B11570" s="1" t="s">
        <v>277</v>
      </c>
      <c r="C11570" s="1">
        <v>5.2693408E7</v>
      </c>
      <c r="D11570" s="1" t="s">
        <v>8</v>
      </c>
      <c r="E11570" s="1">
        <v>23.0</v>
      </c>
      <c r="F11570" s="1" t="s">
        <v>11558</v>
      </c>
      <c r="G11570" s="1">
        <v>0.395906564744</v>
      </c>
    </row>
    <row r="11571" ht="15.75" customHeight="1">
      <c r="A11571" s="1" t="str">
        <f t="shared" si="984"/>
        <v>PPP2R1A</v>
      </c>
      <c r="B11571" s="1" t="s">
        <v>277</v>
      </c>
      <c r="C11571" s="1">
        <v>5.2693465E7</v>
      </c>
      <c r="D11571" s="1" t="s">
        <v>14</v>
      </c>
      <c r="E11571" s="1">
        <v>24.0</v>
      </c>
      <c r="F11571" s="1" t="s">
        <v>11559</v>
      </c>
      <c r="G11571" s="1">
        <v>0.691726080332</v>
      </c>
    </row>
    <row r="11572" ht="15.75" customHeight="1">
      <c r="A11572" s="1" t="str">
        <f t="shared" si="984"/>
        <v>PPP2R1A</v>
      </c>
      <c r="B11572" s="1" t="s">
        <v>277</v>
      </c>
      <c r="C11572" s="1">
        <v>5.2693444E7</v>
      </c>
      <c r="D11572" s="1" t="s">
        <v>14</v>
      </c>
      <c r="E11572" s="1">
        <v>24.0</v>
      </c>
      <c r="F11572" s="1" t="s">
        <v>11560</v>
      </c>
      <c r="G11572" s="1">
        <v>0.752836474232</v>
      </c>
    </row>
    <row r="11573" ht="15.75" customHeight="1">
      <c r="A11573" s="1" t="str">
        <f t="shared" si="984"/>
        <v>PPP2R1A</v>
      </c>
      <c r="B11573" s="1" t="s">
        <v>277</v>
      </c>
      <c r="C11573" s="1">
        <v>5.2693564E7</v>
      </c>
      <c r="D11573" s="1" t="s">
        <v>8</v>
      </c>
      <c r="E11573" s="1">
        <v>24.0</v>
      </c>
      <c r="F11573" s="1" t="s">
        <v>11561</v>
      </c>
      <c r="G11573" s="1">
        <v>0.231184555643</v>
      </c>
    </row>
    <row r="11574" ht="15.75" customHeight="1">
      <c r="A11574" s="1" t="str">
        <f t="shared" si="984"/>
        <v>PPP2R1A</v>
      </c>
      <c r="B11574" s="1" t="s">
        <v>277</v>
      </c>
      <c r="C11574" s="1">
        <v>5.2693538E7</v>
      </c>
      <c r="D11574" s="1" t="s">
        <v>8</v>
      </c>
      <c r="E11574" s="1">
        <v>23.0</v>
      </c>
      <c r="F11574" s="1" t="s">
        <v>11562</v>
      </c>
      <c r="G11574" s="1">
        <v>-0.0069690237251</v>
      </c>
    </row>
    <row r="11575" ht="15.75" customHeight="1">
      <c r="A11575" s="1" t="str">
        <f t="shared" si="984"/>
        <v>PPP2R1A</v>
      </c>
      <c r="B11575" s="1" t="s">
        <v>277</v>
      </c>
      <c r="C11575" s="1">
        <v>5.2693408E7</v>
      </c>
      <c r="D11575" s="1" t="s">
        <v>8</v>
      </c>
      <c r="E11575" s="1">
        <v>22.0</v>
      </c>
      <c r="F11575" s="1" t="s">
        <v>11563</v>
      </c>
      <c r="G11575" s="1">
        <v>0.566259015344</v>
      </c>
    </row>
    <row r="11576" ht="15.75" customHeight="1">
      <c r="A11576" s="1" t="str">
        <f t="shared" si="984"/>
        <v>PPP2R1A</v>
      </c>
      <c r="B11576" s="1" t="s">
        <v>277</v>
      </c>
      <c r="C11576" s="1">
        <v>5.2693317E7</v>
      </c>
      <c r="D11576" s="1" t="s">
        <v>8</v>
      </c>
      <c r="E11576" s="1">
        <v>23.0</v>
      </c>
      <c r="F11576" s="1" t="s">
        <v>11564</v>
      </c>
      <c r="G11576" s="1">
        <v>1.02071839929</v>
      </c>
    </row>
    <row r="11577" ht="15.75" customHeight="1">
      <c r="A11577" s="1" t="str">
        <f t="shared" si="984"/>
        <v>PPP2R1A</v>
      </c>
      <c r="B11577" s="1" t="s">
        <v>277</v>
      </c>
      <c r="C11577" s="1">
        <v>5.269328E7</v>
      </c>
      <c r="D11577" s="1" t="s">
        <v>8</v>
      </c>
      <c r="E11577" s="1">
        <v>24.0</v>
      </c>
      <c r="F11577" s="1" t="s">
        <v>11565</v>
      </c>
      <c r="G11577" s="1">
        <v>-0.111014120468</v>
      </c>
    </row>
    <row r="11578" ht="15.75" customHeight="1">
      <c r="A11578" s="1" t="str">
        <f t="shared" ref="A11578:A11587" si="985">"PPP2R2A"</f>
        <v>PPP2R2A</v>
      </c>
      <c r="B11578" s="1" t="s">
        <v>779</v>
      </c>
      <c r="C11578" s="1">
        <v>2.6149139E7</v>
      </c>
      <c r="D11578" s="1" t="s">
        <v>8</v>
      </c>
      <c r="E11578" s="1">
        <v>24.0</v>
      </c>
      <c r="F11578" s="1" t="s">
        <v>11566</v>
      </c>
      <c r="G11578" s="1">
        <v>0.505183156245</v>
      </c>
    </row>
    <row r="11579" ht="15.75" customHeight="1">
      <c r="A11579" s="1" t="str">
        <f t="shared" si="985"/>
        <v>PPP2R2A</v>
      </c>
      <c r="B11579" s="1" t="s">
        <v>779</v>
      </c>
      <c r="C11579" s="1">
        <v>2.61492E7</v>
      </c>
      <c r="D11579" s="1" t="s">
        <v>14</v>
      </c>
      <c r="E11579" s="1">
        <v>24.0</v>
      </c>
      <c r="F11579" s="1" t="s">
        <v>11567</v>
      </c>
      <c r="G11579" s="1">
        <v>-0.0309883956852</v>
      </c>
    </row>
    <row r="11580" ht="15.75" customHeight="1">
      <c r="A11580" s="1" t="str">
        <f t="shared" si="985"/>
        <v>PPP2R2A</v>
      </c>
      <c r="B11580" s="1" t="s">
        <v>779</v>
      </c>
      <c r="C11580" s="1">
        <v>2.6149133E7</v>
      </c>
      <c r="D11580" s="1" t="s">
        <v>14</v>
      </c>
      <c r="E11580" s="1">
        <v>24.0</v>
      </c>
      <c r="F11580" s="1" t="s">
        <v>11568</v>
      </c>
      <c r="G11580" s="1">
        <v>1.00811746637</v>
      </c>
    </row>
    <row r="11581" ht="15.75" customHeight="1">
      <c r="A11581" s="1" t="str">
        <f t="shared" si="985"/>
        <v>PPP2R2A</v>
      </c>
      <c r="B11581" s="1" t="s">
        <v>779</v>
      </c>
      <c r="C11581" s="1">
        <v>2.6149233E7</v>
      </c>
      <c r="D11581" s="1" t="s">
        <v>8</v>
      </c>
      <c r="E11581" s="1">
        <v>25.0</v>
      </c>
      <c r="F11581" s="1" t="s">
        <v>11569</v>
      </c>
      <c r="G11581" s="1">
        <v>0.346563289802</v>
      </c>
    </row>
    <row r="11582" ht="15.75" customHeight="1">
      <c r="A11582" s="1" t="str">
        <f t="shared" si="985"/>
        <v>PPP2R2A</v>
      </c>
      <c r="B11582" s="1" t="s">
        <v>779</v>
      </c>
      <c r="C11582" s="1">
        <v>2.6149215E7</v>
      </c>
      <c r="D11582" s="1" t="s">
        <v>8</v>
      </c>
      <c r="E11582" s="1">
        <v>23.0</v>
      </c>
      <c r="F11582" s="1" t="s">
        <v>11570</v>
      </c>
      <c r="G11582" s="1">
        <v>0.158349704724</v>
      </c>
    </row>
    <row r="11583" ht="15.75" customHeight="1">
      <c r="A11583" s="1" t="str">
        <f t="shared" si="985"/>
        <v>PPP2R2A</v>
      </c>
      <c r="B11583" s="1" t="s">
        <v>779</v>
      </c>
      <c r="C11583" s="1">
        <v>2.614921E7</v>
      </c>
      <c r="D11583" s="1" t="s">
        <v>8</v>
      </c>
      <c r="E11583" s="1">
        <v>24.0</v>
      </c>
      <c r="F11583" s="1" t="s">
        <v>11571</v>
      </c>
      <c r="G11583" s="1">
        <v>0.0316790756641</v>
      </c>
    </row>
    <row r="11584" ht="15.75" customHeight="1">
      <c r="A11584" s="1" t="str">
        <f t="shared" si="985"/>
        <v>PPP2R2A</v>
      </c>
      <c r="B11584" s="1" t="s">
        <v>779</v>
      </c>
      <c r="C11584" s="1">
        <v>2.6149102E7</v>
      </c>
      <c r="D11584" s="1" t="s">
        <v>8</v>
      </c>
      <c r="E11584" s="1">
        <v>24.0</v>
      </c>
      <c r="F11584" s="1" t="s">
        <v>11572</v>
      </c>
      <c r="G11584" s="1">
        <v>0.535141276868</v>
      </c>
    </row>
    <row r="11585" ht="15.75" customHeight="1">
      <c r="A11585" s="1" t="str">
        <f t="shared" si="985"/>
        <v>PPP2R2A</v>
      </c>
      <c r="B11585" s="1" t="s">
        <v>779</v>
      </c>
      <c r="C11585" s="1">
        <v>2.6149169E7</v>
      </c>
      <c r="D11585" s="1" t="s">
        <v>14</v>
      </c>
      <c r="E11585" s="1">
        <v>24.0</v>
      </c>
      <c r="F11585" s="1" t="s">
        <v>11573</v>
      </c>
      <c r="G11585" s="1">
        <v>-0.0175985344717</v>
      </c>
    </row>
    <row r="11586" ht="15.75" customHeight="1">
      <c r="A11586" s="1" t="str">
        <f t="shared" si="985"/>
        <v>PPP2R2A</v>
      </c>
      <c r="B11586" s="1" t="s">
        <v>779</v>
      </c>
      <c r="C11586" s="1">
        <v>2.6148971E7</v>
      </c>
      <c r="D11586" s="1" t="s">
        <v>8</v>
      </c>
      <c r="E11586" s="1">
        <v>25.0</v>
      </c>
      <c r="F11586" s="1" t="s">
        <v>11574</v>
      </c>
      <c r="G11586" s="1">
        <v>1.45674125676</v>
      </c>
    </row>
    <row r="11587" ht="15.75" customHeight="1">
      <c r="A11587" s="1" t="str">
        <f t="shared" si="985"/>
        <v>PPP2R2A</v>
      </c>
      <c r="B11587" s="1" t="s">
        <v>779</v>
      </c>
      <c r="C11587" s="1">
        <v>2.6148988E7</v>
      </c>
      <c r="D11587" s="1" t="s">
        <v>8</v>
      </c>
      <c r="E11587" s="1">
        <v>25.0</v>
      </c>
      <c r="F11587" s="1" t="s">
        <v>11575</v>
      </c>
      <c r="G11587" s="1">
        <v>0.245486311552</v>
      </c>
    </row>
    <row r="11588" ht="15.75" customHeight="1">
      <c r="A11588" s="1" t="str">
        <f t="shared" ref="A11588:A11597" si="986">"PPRC1"</f>
        <v>PPRC1</v>
      </c>
      <c r="B11588" s="1" t="s">
        <v>176</v>
      </c>
      <c r="C11588" s="1">
        <v>1.0389284E8</v>
      </c>
      <c r="D11588" s="1" t="s">
        <v>14</v>
      </c>
      <c r="E11588" s="1">
        <v>24.0</v>
      </c>
      <c r="F11588" s="1" t="s">
        <v>11576</v>
      </c>
      <c r="G11588" s="1">
        <v>0.15060902953</v>
      </c>
    </row>
    <row r="11589" ht="15.75" customHeight="1">
      <c r="A11589" s="1" t="str">
        <f t="shared" si="986"/>
        <v>PPRC1</v>
      </c>
      <c r="B11589" s="1" t="s">
        <v>176</v>
      </c>
      <c r="C11589" s="1">
        <v>1.03892853E8</v>
      </c>
      <c r="D11589" s="1" t="s">
        <v>14</v>
      </c>
      <c r="E11589" s="1">
        <v>23.0</v>
      </c>
      <c r="F11589" s="1" t="s">
        <v>11577</v>
      </c>
      <c r="G11589" s="1">
        <v>1.2444164196</v>
      </c>
    </row>
    <row r="11590" ht="15.75" customHeight="1">
      <c r="A11590" s="1" t="str">
        <f t="shared" si="986"/>
        <v>PPRC1</v>
      </c>
      <c r="B11590" s="1" t="s">
        <v>176</v>
      </c>
      <c r="C11590" s="1">
        <v>1.03892875E8</v>
      </c>
      <c r="D11590" s="1" t="s">
        <v>14</v>
      </c>
      <c r="E11590" s="1">
        <v>24.0</v>
      </c>
      <c r="F11590" s="1" t="s">
        <v>11578</v>
      </c>
      <c r="G11590" s="1">
        <v>0.967504324505</v>
      </c>
    </row>
    <row r="11591" ht="15.75" customHeight="1">
      <c r="A11591" s="1" t="str">
        <f t="shared" si="986"/>
        <v>PPRC1</v>
      </c>
      <c r="B11591" s="1" t="s">
        <v>176</v>
      </c>
      <c r="C11591" s="1">
        <v>1.03892809E8</v>
      </c>
      <c r="D11591" s="1" t="s">
        <v>14</v>
      </c>
      <c r="E11591" s="1">
        <v>24.0</v>
      </c>
      <c r="F11591" s="1" t="s">
        <v>11579</v>
      </c>
      <c r="G11591" s="1">
        <v>0.788079255896</v>
      </c>
    </row>
    <row r="11592" ht="15.75" customHeight="1">
      <c r="A11592" s="1" t="str">
        <f t="shared" si="986"/>
        <v>PPRC1</v>
      </c>
      <c r="B11592" s="1" t="s">
        <v>176</v>
      </c>
      <c r="C11592" s="1">
        <v>1.03892867E8</v>
      </c>
      <c r="D11592" s="1" t="s">
        <v>8</v>
      </c>
      <c r="E11592" s="1">
        <v>24.0</v>
      </c>
      <c r="F11592" s="1" t="s">
        <v>11580</v>
      </c>
      <c r="G11592" s="1">
        <v>0.186391232248</v>
      </c>
    </row>
    <row r="11593" ht="15.75" customHeight="1">
      <c r="A11593" s="1" t="str">
        <f t="shared" si="986"/>
        <v>PPRC1</v>
      </c>
      <c r="B11593" s="1" t="s">
        <v>176</v>
      </c>
      <c r="C11593" s="1">
        <v>1.03892836E8</v>
      </c>
      <c r="D11593" s="1" t="s">
        <v>8</v>
      </c>
      <c r="E11593" s="1">
        <v>24.0</v>
      </c>
      <c r="F11593" s="1" t="s">
        <v>11581</v>
      </c>
      <c r="G11593" s="1">
        <v>0.75651599545</v>
      </c>
    </row>
    <row r="11594" ht="15.75" customHeight="1">
      <c r="A11594" s="1" t="str">
        <f t="shared" si="986"/>
        <v>PPRC1</v>
      </c>
      <c r="B11594" s="1" t="s">
        <v>176</v>
      </c>
      <c r="C11594" s="1">
        <v>1.03892954E8</v>
      </c>
      <c r="D11594" s="1" t="s">
        <v>14</v>
      </c>
      <c r="E11594" s="1">
        <v>24.0</v>
      </c>
      <c r="F11594" s="1" t="s">
        <v>11582</v>
      </c>
      <c r="G11594" s="1">
        <v>0.207385551796</v>
      </c>
    </row>
    <row r="11595" ht="15.75" customHeight="1">
      <c r="A11595" s="1" t="str">
        <f t="shared" si="986"/>
        <v>PPRC1</v>
      </c>
      <c r="B11595" s="1" t="s">
        <v>176</v>
      </c>
      <c r="C11595" s="1">
        <v>1.03893042E8</v>
      </c>
      <c r="D11595" s="1" t="s">
        <v>14</v>
      </c>
      <c r="E11595" s="1">
        <v>23.0</v>
      </c>
      <c r="F11595" s="1" t="s">
        <v>11583</v>
      </c>
      <c r="G11595" s="1">
        <v>0.317797594406</v>
      </c>
    </row>
    <row r="11596" ht="15.75" customHeight="1">
      <c r="A11596" s="1" t="str">
        <f t="shared" si="986"/>
        <v>PPRC1</v>
      </c>
      <c r="B11596" s="1" t="s">
        <v>176</v>
      </c>
      <c r="C11596" s="1">
        <v>1.03893052E8</v>
      </c>
      <c r="D11596" s="1" t="s">
        <v>14</v>
      </c>
      <c r="E11596" s="1">
        <v>24.0</v>
      </c>
      <c r="F11596" s="1" t="s">
        <v>11584</v>
      </c>
      <c r="G11596" s="1">
        <v>0.402769655903</v>
      </c>
    </row>
    <row r="11597" ht="15.75" customHeight="1">
      <c r="A11597" s="1" t="str">
        <f t="shared" si="986"/>
        <v>PPRC1</v>
      </c>
      <c r="B11597" s="1" t="s">
        <v>176</v>
      </c>
      <c r="C11597" s="1">
        <v>1.03893085E8</v>
      </c>
      <c r="D11597" s="1" t="s">
        <v>14</v>
      </c>
      <c r="E11597" s="1">
        <v>22.0</v>
      </c>
      <c r="F11597" s="1" t="s">
        <v>11585</v>
      </c>
      <c r="G11597" s="1">
        <v>0.259123831405</v>
      </c>
    </row>
    <row r="11598" ht="15.75" customHeight="1">
      <c r="A11598" s="1" t="str">
        <f t="shared" ref="A11598:A11607" si="987">"PPWD1"</f>
        <v>PPWD1</v>
      </c>
      <c r="B11598" s="1" t="s">
        <v>987</v>
      </c>
      <c r="C11598" s="1">
        <v>6.485903E7</v>
      </c>
      <c r="D11598" s="1" t="s">
        <v>8</v>
      </c>
      <c r="E11598" s="1">
        <v>23.0</v>
      </c>
      <c r="F11598" s="1" t="s">
        <v>11586</v>
      </c>
      <c r="G11598" s="1">
        <v>0.0080126249769</v>
      </c>
    </row>
    <row r="11599" ht="15.75" customHeight="1">
      <c r="A11599" s="1" t="str">
        <f t="shared" si="987"/>
        <v>PPWD1</v>
      </c>
      <c r="B11599" s="1" t="s">
        <v>987</v>
      </c>
      <c r="C11599" s="1">
        <v>6.4859042E7</v>
      </c>
      <c r="D11599" s="1" t="s">
        <v>8</v>
      </c>
      <c r="E11599" s="1">
        <v>23.0</v>
      </c>
      <c r="F11599" s="1" t="s">
        <v>11587</v>
      </c>
      <c r="G11599" s="1">
        <v>0.0393336370792</v>
      </c>
    </row>
    <row r="11600" ht="15.75" customHeight="1">
      <c r="A11600" s="1" t="str">
        <f t="shared" si="987"/>
        <v>PPWD1</v>
      </c>
      <c r="B11600" s="1" t="s">
        <v>987</v>
      </c>
      <c r="C11600" s="1">
        <v>6.4859181E7</v>
      </c>
      <c r="D11600" s="1" t="s">
        <v>14</v>
      </c>
      <c r="E11600" s="1">
        <v>24.0</v>
      </c>
      <c r="F11600" s="1" t="s">
        <v>11588</v>
      </c>
      <c r="G11600" s="1">
        <v>0.864573933744</v>
      </c>
    </row>
    <row r="11601" ht="15.75" customHeight="1">
      <c r="A11601" s="1" t="str">
        <f t="shared" si="987"/>
        <v>PPWD1</v>
      </c>
      <c r="B11601" s="1" t="s">
        <v>987</v>
      </c>
      <c r="C11601" s="1">
        <v>6.4859153E7</v>
      </c>
      <c r="D11601" s="1" t="s">
        <v>14</v>
      </c>
      <c r="E11601" s="1">
        <v>24.0</v>
      </c>
      <c r="F11601" s="1" t="s">
        <v>11589</v>
      </c>
      <c r="G11601" s="1">
        <v>0.390343893028</v>
      </c>
    </row>
    <row r="11602" ht="15.75" customHeight="1">
      <c r="A11602" s="1" t="str">
        <f t="shared" si="987"/>
        <v>PPWD1</v>
      </c>
      <c r="B11602" s="1" t="s">
        <v>987</v>
      </c>
      <c r="C11602" s="1">
        <v>6.4859286E7</v>
      </c>
      <c r="D11602" s="1" t="s">
        <v>14</v>
      </c>
      <c r="E11602" s="1">
        <v>24.0</v>
      </c>
      <c r="F11602" s="1" t="s">
        <v>11590</v>
      </c>
      <c r="G11602" s="1">
        <v>0.0245620284845</v>
      </c>
    </row>
    <row r="11603" ht="15.75" customHeight="1">
      <c r="A11603" s="1" t="str">
        <f t="shared" si="987"/>
        <v>PPWD1</v>
      </c>
      <c r="B11603" s="1" t="s">
        <v>987</v>
      </c>
      <c r="C11603" s="1">
        <v>6.4859291E7</v>
      </c>
      <c r="D11603" s="1" t="s">
        <v>14</v>
      </c>
      <c r="E11603" s="1">
        <v>24.0</v>
      </c>
      <c r="F11603" s="1" t="s">
        <v>11591</v>
      </c>
      <c r="G11603" s="1">
        <v>0.0185486696365</v>
      </c>
    </row>
    <row r="11604" ht="15.75" customHeight="1">
      <c r="A11604" s="1" t="str">
        <f t="shared" si="987"/>
        <v>PPWD1</v>
      </c>
      <c r="B11604" s="1" t="s">
        <v>987</v>
      </c>
      <c r="C11604" s="1">
        <v>6.4859305E7</v>
      </c>
      <c r="D11604" s="1" t="s">
        <v>14</v>
      </c>
      <c r="E11604" s="1">
        <v>24.0</v>
      </c>
      <c r="F11604" s="1" t="s">
        <v>11592</v>
      </c>
      <c r="G11604" s="1">
        <v>0.681504950887</v>
      </c>
    </row>
    <row r="11605" ht="15.75" customHeight="1">
      <c r="A11605" s="1" t="str">
        <f t="shared" si="987"/>
        <v>PPWD1</v>
      </c>
      <c r="B11605" s="1" t="s">
        <v>987</v>
      </c>
      <c r="C11605" s="1">
        <v>6.4859355E7</v>
      </c>
      <c r="D11605" s="1" t="s">
        <v>14</v>
      </c>
      <c r="E11605" s="1">
        <v>24.0</v>
      </c>
      <c r="F11605" s="1" t="s">
        <v>11593</v>
      </c>
      <c r="G11605" s="1">
        <v>1.30282591031</v>
      </c>
    </row>
    <row r="11606" ht="15.75" customHeight="1">
      <c r="A11606" s="1" t="str">
        <f t="shared" si="987"/>
        <v>PPWD1</v>
      </c>
      <c r="B11606" s="1" t="s">
        <v>987</v>
      </c>
      <c r="C11606" s="1">
        <v>6.4859364E7</v>
      </c>
      <c r="D11606" s="1" t="s">
        <v>14</v>
      </c>
      <c r="E11606" s="1">
        <v>23.0</v>
      </c>
      <c r="F11606" s="1" t="s">
        <v>11594</v>
      </c>
      <c r="G11606" s="1">
        <v>0.689854199211</v>
      </c>
    </row>
    <row r="11607" ht="15.75" customHeight="1">
      <c r="A11607" s="1" t="str">
        <f t="shared" si="987"/>
        <v>PPWD1</v>
      </c>
      <c r="B11607" s="1" t="s">
        <v>987</v>
      </c>
      <c r="C11607" s="1">
        <v>6.4859203E7</v>
      </c>
      <c r="D11607" s="1" t="s">
        <v>14</v>
      </c>
      <c r="E11607" s="1">
        <v>24.0</v>
      </c>
      <c r="F11607" s="1" t="s">
        <v>11595</v>
      </c>
      <c r="G11607" s="1">
        <v>0.832600155951</v>
      </c>
    </row>
    <row r="11608" ht="15.75" customHeight="1">
      <c r="A11608" s="1" t="str">
        <f t="shared" ref="A11608:A11627" si="988">"PQBP1"</f>
        <v>PQBP1</v>
      </c>
      <c r="B11608" s="1" t="s">
        <v>50</v>
      </c>
      <c r="C11608" s="1">
        <v>4.875538E7</v>
      </c>
      <c r="D11608" s="1" t="s">
        <v>14</v>
      </c>
      <c r="E11608" s="1">
        <v>24.0</v>
      </c>
      <c r="F11608" s="1" t="s">
        <v>11596</v>
      </c>
      <c r="G11608" s="1">
        <v>0.936400292718</v>
      </c>
    </row>
    <row r="11609" ht="15.75" customHeight="1">
      <c r="A11609" s="1" t="str">
        <f t="shared" si="988"/>
        <v>PQBP1</v>
      </c>
      <c r="B11609" s="1" t="s">
        <v>50</v>
      </c>
      <c r="C11609" s="1">
        <v>4.8755399E7</v>
      </c>
      <c r="D11609" s="1" t="s">
        <v>14</v>
      </c>
      <c r="E11609" s="1">
        <v>22.0</v>
      </c>
      <c r="F11609" s="1" t="s">
        <v>11597</v>
      </c>
      <c r="G11609" s="1">
        <v>-0.0768579565927</v>
      </c>
    </row>
    <row r="11610" ht="15.75" customHeight="1">
      <c r="A11610" s="1" t="str">
        <f t="shared" si="988"/>
        <v>PQBP1</v>
      </c>
      <c r="B11610" s="1" t="s">
        <v>50</v>
      </c>
      <c r="C11610" s="1">
        <v>4.8755494E7</v>
      </c>
      <c r="D11610" s="1" t="s">
        <v>14</v>
      </c>
      <c r="E11610" s="1">
        <v>24.0</v>
      </c>
      <c r="F11610" s="1" t="s">
        <v>11598</v>
      </c>
      <c r="G11610" s="1">
        <v>0.40388782251</v>
      </c>
    </row>
    <row r="11611" ht="15.75" customHeight="1">
      <c r="A11611" s="1" t="str">
        <f t="shared" si="988"/>
        <v>PQBP1</v>
      </c>
      <c r="B11611" s="1" t="s">
        <v>50</v>
      </c>
      <c r="C11611" s="1">
        <v>4.8755513E7</v>
      </c>
      <c r="D11611" s="1" t="s">
        <v>14</v>
      </c>
      <c r="E11611" s="1">
        <v>25.0</v>
      </c>
      <c r="F11611" s="1" t="s">
        <v>11599</v>
      </c>
      <c r="G11611" s="1">
        <v>-0.0824270415581</v>
      </c>
    </row>
    <row r="11612" ht="15.75" customHeight="1">
      <c r="A11612" s="1" t="str">
        <f t="shared" si="988"/>
        <v>PQBP1</v>
      </c>
      <c r="B11612" s="1" t="s">
        <v>50</v>
      </c>
      <c r="C11612" s="1">
        <v>4.875558E7</v>
      </c>
      <c r="D11612" s="1" t="s">
        <v>14</v>
      </c>
      <c r="E11612" s="1">
        <v>24.0</v>
      </c>
      <c r="F11612" s="1" t="s">
        <v>11600</v>
      </c>
      <c r="G11612" s="1">
        <v>0.444431592848</v>
      </c>
    </row>
    <row r="11613" ht="15.75" customHeight="1">
      <c r="A11613" s="1" t="str">
        <f t="shared" si="988"/>
        <v>PQBP1</v>
      </c>
      <c r="B11613" s="1" t="s">
        <v>50</v>
      </c>
      <c r="C11613" s="1">
        <v>4.875557E7</v>
      </c>
      <c r="D11613" s="1" t="s">
        <v>14</v>
      </c>
      <c r="E11613" s="1">
        <v>24.0</v>
      </c>
      <c r="F11613" s="1" t="s">
        <v>11601</v>
      </c>
      <c r="G11613" s="1">
        <v>0.390869164461</v>
      </c>
    </row>
    <row r="11614" ht="15.75" customHeight="1">
      <c r="A11614" s="1" t="str">
        <f t="shared" si="988"/>
        <v>PQBP1</v>
      </c>
      <c r="B11614" s="1" t="s">
        <v>50</v>
      </c>
      <c r="C11614" s="1">
        <v>4.8755658E7</v>
      </c>
      <c r="D11614" s="1" t="s">
        <v>14</v>
      </c>
      <c r="E11614" s="1">
        <v>22.0</v>
      </c>
      <c r="F11614" s="1" t="s">
        <v>11602</v>
      </c>
      <c r="G11614" s="1">
        <v>0.192719306821</v>
      </c>
    </row>
    <row r="11615" ht="15.75" customHeight="1">
      <c r="A11615" s="1" t="str">
        <f t="shared" si="988"/>
        <v>PQBP1</v>
      </c>
      <c r="B11615" s="1" t="s">
        <v>50</v>
      </c>
      <c r="C11615" s="1">
        <v>4.8755729E7</v>
      </c>
      <c r="D11615" s="1" t="s">
        <v>14</v>
      </c>
      <c r="E11615" s="1">
        <v>24.0</v>
      </c>
      <c r="F11615" s="1" t="s">
        <v>11603</v>
      </c>
      <c r="G11615" s="1">
        <v>0.263367127386</v>
      </c>
    </row>
    <row r="11616" ht="15.75" customHeight="1">
      <c r="A11616" s="1" t="str">
        <f t="shared" si="988"/>
        <v>PQBP1</v>
      </c>
      <c r="B11616" s="1" t="s">
        <v>50</v>
      </c>
      <c r="C11616" s="1">
        <v>4.8755825E7</v>
      </c>
      <c r="D11616" s="1" t="s">
        <v>14</v>
      </c>
      <c r="E11616" s="1">
        <v>22.0</v>
      </c>
      <c r="F11616" s="1" t="s">
        <v>11604</v>
      </c>
      <c r="G11616" s="1">
        <v>0.124330942656</v>
      </c>
    </row>
    <row r="11617" ht="15.75" customHeight="1">
      <c r="A11617" s="1" t="str">
        <f t="shared" si="988"/>
        <v>PQBP1</v>
      </c>
      <c r="B11617" s="1" t="s">
        <v>50</v>
      </c>
      <c r="C11617" s="1">
        <v>4.8755325E7</v>
      </c>
      <c r="D11617" s="1" t="s">
        <v>14</v>
      </c>
      <c r="E11617" s="1">
        <v>24.0</v>
      </c>
      <c r="F11617" s="1" t="s">
        <v>11605</v>
      </c>
      <c r="G11617" s="1">
        <v>0.433676173965</v>
      </c>
    </row>
    <row r="11618" ht="15.75" customHeight="1">
      <c r="A11618" s="1" t="str">
        <f t="shared" si="988"/>
        <v>PQBP1</v>
      </c>
      <c r="B11618" s="1" t="s">
        <v>50</v>
      </c>
      <c r="C11618" s="1">
        <v>4.8755519E7</v>
      </c>
      <c r="D11618" s="1" t="s">
        <v>14</v>
      </c>
      <c r="E11618" s="1">
        <v>23.0</v>
      </c>
      <c r="F11618" s="1" t="s">
        <v>11606</v>
      </c>
      <c r="G11618" s="1">
        <v>0.0140768576495</v>
      </c>
    </row>
    <row r="11619" ht="15.75" customHeight="1">
      <c r="A11619" s="1" t="str">
        <f t="shared" si="988"/>
        <v>PQBP1</v>
      </c>
      <c r="B11619" s="1" t="s">
        <v>50</v>
      </c>
      <c r="C11619" s="1">
        <v>4.8755291E7</v>
      </c>
      <c r="D11619" s="1" t="s">
        <v>14</v>
      </c>
      <c r="E11619" s="1">
        <v>24.0</v>
      </c>
      <c r="F11619" s="1" t="s">
        <v>11607</v>
      </c>
      <c r="G11619" s="1">
        <v>0.698270375967</v>
      </c>
    </row>
    <row r="11620" ht="15.75" customHeight="1">
      <c r="A11620" s="1" t="str">
        <f t="shared" si="988"/>
        <v>PQBP1</v>
      </c>
      <c r="B11620" s="1" t="s">
        <v>50</v>
      </c>
      <c r="C11620" s="1">
        <v>4.8755439E7</v>
      </c>
      <c r="D11620" s="1" t="s">
        <v>14</v>
      </c>
      <c r="E11620" s="1">
        <v>23.0</v>
      </c>
      <c r="F11620" s="1" t="s">
        <v>11608</v>
      </c>
      <c r="G11620" s="1">
        <v>0.134086511154</v>
      </c>
    </row>
    <row r="11621" ht="15.75" customHeight="1">
      <c r="A11621" s="1" t="str">
        <f t="shared" si="988"/>
        <v>PQBP1</v>
      </c>
      <c r="B11621" s="1" t="s">
        <v>50</v>
      </c>
      <c r="C11621" s="1">
        <v>4.8755232E7</v>
      </c>
      <c r="D11621" s="1" t="s">
        <v>14</v>
      </c>
      <c r="E11621" s="1">
        <v>24.0</v>
      </c>
      <c r="F11621" s="1" t="s">
        <v>11609</v>
      </c>
      <c r="G11621" s="1">
        <v>0.515049721699</v>
      </c>
    </row>
    <row r="11622" ht="15.75" customHeight="1">
      <c r="A11622" s="1" t="str">
        <f t="shared" si="988"/>
        <v>PQBP1</v>
      </c>
      <c r="B11622" s="1" t="s">
        <v>50</v>
      </c>
      <c r="C11622" s="1">
        <v>4.8755795E7</v>
      </c>
      <c r="D11622" s="1" t="s">
        <v>8</v>
      </c>
      <c r="E11622" s="1">
        <v>23.0</v>
      </c>
      <c r="F11622" s="1" t="s">
        <v>11610</v>
      </c>
      <c r="G11622" s="1">
        <v>0.51343728316</v>
      </c>
    </row>
    <row r="11623" ht="15.75" customHeight="1">
      <c r="A11623" s="1" t="str">
        <f t="shared" si="988"/>
        <v>PQBP1</v>
      </c>
      <c r="B11623" s="1" t="s">
        <v>50</v>
      </c>
      <c r="C11623" s="1">
        <v>4.8755768E7</v>
      </c>
      <c r="D11623" s="1" t="s">
        <v>8</v>
      </c>
      <c r="E11623" s="1">
        <v>23.0</v>
      </c>
      <c r="F11623" s="1" t="s">
        <v>11611</v>
      </c>
      <c r="G11623" s="1">
        <v>0.736978110665</v>
      </c>
    </row>
    <row r="11624" ht="15.75" customHeight="1">
      <c r="A11624" s="1" t="str">
        <f t="shared" si="988"/>
        <v>PQBP1</v>
      </c>
      <c r="B11624" s="1" t="s">
        <v>50</v>
      </c>
      <c r="C11624" s="1">
        <v>4.8755551E7</v>
      </c>
      <c r="D11624" s="1" t="s">
        <v>8</v>
      </c>
      <c r="E11624" s="1">
        <v>24.0</v>
      </c>
      <c r="F11624" s="1" t="s">
        <v>11612</v>
      </c>
      <c r="G11624" s="1">
        <v>0.929595959189</v>
      </c>
    </row>
    <row r="11625" ht="15.75" customHeight="1">
      <c r="A11625" s="1" t="str">
        <f t="shared" si="988"/>
        <v>PQBP1</v>
      </c>
      <c r="B11625" s="1" t="s">
        <v>50</v>
      </c>
      <c r="C11625" s="1">
        <v>4.875545E7</v>
      </c>
      <c r="D11625" s="1" t="s">
        <v>8</v>
      </c>
      <c r="E11625" s="1">
        <v>28.0</v>
      </c>
      <c r="F11625" s="1" t="s">
        <v>11613</v>
      </c>
      <c r="G11625" s="1">
        <v>-0.13726006692</v>
      </c>
    </row>
    <row r="11626" ht="15.75" customHeight="1">
      <c r="A11626" s="1" t="str">
        <f t="shared" si="988"/>
        <v>PQBP1</v>
      </c>
      <c r="B11626" s="1" t="s">
        <v>50</v>
      </c>
      <c r="C11626" s="1">
        <v>4.8755292E7</v>
      </c>
      <c r="D11626" s="1" t="s">
        <v>8</v>
      </c>
      <c r="E11626" s="1">
        <v>23.0</v>
      </c>
      <c r="F11626" s="1" t="s">
        <v>11614</v>
      </c>
      <c r="G11626" s="1">
        <v>0.301197918821</v>
      </c>
    </row>
    <row r="11627" ht="15.75" customHeight="1">
      <c r="A11627" s="1" t="str">
        <f t="shared" si="988"/>
        <v>PQBP1</v>
      </c>
      <c r="B11627" s="1" t="s">
        <v>50</v>
      </c>
      <c r="C11627" s="1">
        <v>4.8755256E7</v>
      </c>
      <c r="D11627" s="1" t="s">
        <v>14</v>
      </c>
      <c r="E11627" s="1">
        <v>23.0</v>
      </c>
      <c r="F11627" s="1" t="s">
        <v>11615</v>
      </c>
      <c r="G11627" s="1">
        <v>1.13400374809</v>
      </c>
    </row>
    <row r="11628" ht="15.75" customHeight="1">
      <c r="A11628" s="1" t="str">
        <f t="shared" ref="A11628:A11637" si="989">"PQLC2"</f>
        <v>PQLC2</v>
      </c>
      <c r="B11628" s="1" t="s">
        <v>108</v>
      </c>
      <c r="C11628" s="1">
        <v>1.9639061E7</v>
      </c>
      <c r="D11628" s="1" t="s">
        <v>14</v>
      </c>
      <c r="E11628" s="1">
        <v>24.0</v>
      </c>
      <c r="F11628" s="1" t="s">
        <v>11616</v>
      </c>
      <c r="G11628" s="1">
        <v>0.704485936019</v>
      </c>
    </row>
    <row r="11629" ht="15.75" customHeight="1">
      <c r="A11629" s="1" t="str">
        <f t="shared" si="989"/>
        <v>PQLC2</v>
      </c>
      <c r="B11629" s="1" t="s">
        <v>108</v>
      </c>
      <c r="C11629" s="1">
        <v>1.9639017E7</v>
      </c>
      <c r="D11629" s="1" t="s">
        <v>14</v>
      </c>
      <c r="E11629" s="1">
        <v>24.0</v>
      </c>
      <c r="F11629" s="1" t="s">
        <v>11617</v>
      </c>
      <c r="G11629" s="1">
        <v>0.810597303526</v>
      </c>
    </row>
    <row r="11630" ht="15.75" customHeight="1">
      <c r="A11630" s="1" t="str">
        <f t="shared" si="989"/>
        <v>PQLC2</v>
      </c>
      <c r="B11630" s="1" t="s">
        <v>108</v>
      </c>
      <c r="C11630" s="1">
        <v>1.9639E7</v>
      </c>
      <c r="D11630" s="1" t="s">
        <v>14</v>
      </c>
      <c r="E11630" s="1">
        <v>24.0</v>
      </c>
      <c r="F11630" s="1" t="s">
        <v>11618</v>
      </c>
      <c r="G11630" s="1">
        <v>0.760226860726</v>
      </c>
    </row>
    <row r="11631" ht="15.75" customHeight="1">
      <c r="A11631" s="1" t="str">
        <f t="shared" si="989"/>
        <v>PQLC2</v>
      </c>
      <c r="B11631" s="1" t="s">
        <v>108</v>
      </c>
      <c r="C11631" s="1">
        <v>1.9638875E7</v>
      </c>
      <c r="D11631" s="1" t="s">
        <v>14</v>
      </c>
      <c r="E11631" s="1">
        <v>24.0</v>
      </c>
      <c r="F11631" s="1" t="s">
        <v>11619</v>
      </c>
      <c r="G11631" s="1">
        <v>0.636590314833</v>
      </c>
    </row>
    <row r="11632" ht="15.75" customHeight="1">
      <c r="A11632" s="1" t="str">
        <f t="shared" si="989"/>
        <v>PQLC2</v>
      </c>
      <c r="B11632" s="1" t="s">
        <v>108</v>
      </c>
      <c r="C11632" s="1">
        <v>1.9638867E7</v>
      </c>
      <c r="D11632" s="1" t="s">
        <v>14</v>
      </c>
      <c r="E11632" s="1">
        <v>23.0</v>
      </c>
      <c r="F11632" s="1" t="s">
        <v>11620</v>
      </c>
      <c r="G11632" s="1">
        <v>1.01198428502</v>
      </c>
    </row>
    <row r="11633" ht="15.75" customHeight="1">
      <c r="A11633" s="1" t="str">
        <f t="shared" si="989"/>
        <v>PQLC2</v>
      </c>
      <c r="B11633" s="1" t="s">
        <v>108</v>
      </c>
      <c r="C11633" s="1">
        <v>1.9638846E7</v>
      </c>
      <c r="D11633" s="1" t="s">
        <v>14</v>
      </c>
      <c r="E11633" s="1">
        <v>24.0</v>
      </c>
      <c r="F11633" s="1" t="s">
        <v>11621</v>
      </c>
      <c r="G11633" s="1">
        <v>1.13240081548</v>
      </c>
    </row>
    <row r="11634" ht="15.75" customHeight="1">
      <c r="A11634" s="1" t="str">
        <f t="shared" si="989"/>
        <v>PQLC2</v>
      </c>
      <c r="B11634" s="1" t="s">
        <v>108</v>
      </c>
      <c r="C11634" s="1">
        <v>1.9638837E7</v>
      </c>
      <c r="D11634" s="1" t="s">
        <v>14</v>
      </c>
      <c r="E11634" s="1">
        <v>24.0</v>
      </c>
      <c r="F11634" s="1" t="s">
        <v>11622</v>
      </c>
      <c r="G11634" s="1">
        <v>0.855614899506</v>
      </c>
    </row>
    <row r="11635" ht="15.75" customHeight="1">
      <c r="A11635" s="1" t="str">
        <f t="shared" si="989"/>
        <v>PQLC2</v>
      </c>
      <c r="B11635" s="1" t="s">
        <v>108</v>
      </c>
      <c r="C11635" s="1">
        <v>1.9638857E7</v>
      </c>
      <c r="D11635" s="1" t="s">
        <v>8</v>
      </c>
      <c r="E11635" s="1">
        <v>24.0</v>
      </c>
      <c r="F11635" s="1" t="s">
        <v>11623</v>
      </c>
      <c r="G11635" s="1">
        <v>0.850255181295</v>
      </c>
    </row>
    <row r="11636" ht="15.75" customHeight="1">
      <c r="A11636" s="1" t="str">
        <f t="shared" si="989"/>
        <v>PQLC2</v>
      </c>
      <c r="B11636" s="1" t="s">
        <v>108</v>
      </c>
      <c r="C11636" s="1">
        <v>1.9638801E7</v>
      </c>
      <c r="D11636" s="1" t="s">
        <v>8</v>
      </c>
      <c r="E11636" s="1">
        <v>24.0</v>
      </c>
      <c r="F11636" s="1" t="s">
        <v>11624</v>
      </c>
      <c r="G11636" s="1">
        <v>0.310314559084</v>
      </c>
    </row>
    <row r="11637" ht="15.75" customHeight="1">
      <c r="A11637" s="1" t="str">
        <f t="shared" si="989"/>
        <v>PQLC2</v>
      </c>
      <c r="B11637" s="1" t="s">
        <v>108</v>
      </c>
      <c r="C11637" s="1">
        <v>1.9639086E7</v>
      </c>
      <c r="D11637" s="1" t="s">
        <v>14</v>
      </c>
      <c r="E11637" s="1">
        <v>24.0</v>
      </c>
      <c r="F11637" s="1" t="s">
        <v>11625</v>
      </c>
      <c r="G11637" s="1">
        <v>0.349361050034</v>
      </c>
    </row>
    <row r="11638" ht="15.75" customHeight="1">
      <c r="A11638" s="1" t="str">
        <f t="shared" ref="A11638:A11645" si="990">"PRDX3"</f>
        <v>PRDX3</v>
      </c>
      <c r="B11638" s="1" t="s">
        <v>176</v>
      </c>
      <c r="C11638" s="1">
        <v>1.20938331E8</v>
      </c>
      <c r="D11638" s="1" t="s">
        <v>14</v>
      </c>
      <c r="E11638" s="1">
        <v>23.0</v>
      </c>
      <c r="F11638" s="1" t="s">
        <v>11626</v>
      </c>
      <c r="G11638" s="1">
        <v>0.644468958615</v>
      </c>
    </row>
    <row r="11639" ht="15.75" customHeight="1">
      <c r="A11639" s="1" t="str">
        <f t="shared" si="990"/>
        <v>PRDX3</v>
      </c>
      <c r="B11639" s="1" t="s">
        <v>176</v>
      </c>
      <c r="C11639" s="1">
        <v>1.20938351E8</v>
      </c>
      <c r="D11639" s="1" t="s">
        <v>8</v>
      </c>
      <c r="E11639" s="1">
        <v>23.0</v>
      </c>
      <c r="F11639" s="1" t="s">
        <v>11627</v>
      </c>
      <c r="G11639" s="1">
        <v>0.172924448866</v>
      </c>
    </row>
    <row r="11640" ht="15.75" customHeight="1">
      <c r="A11640" s="1" t="str">
        <f t="shared" si="990"/>
        <v>PRDX3</v>
      </c>
      <c r="B11640" s="1" t="s">
        <v>176</v>
      </c>
      <c r="C11640" s="1">
        <v>1.20938295E8</v>
      </c>
      <c r="D11640" s="1" t="s">
        <v>8</v>
      </c>
      <c r="E11640" s="1">
        <v>24.0</v>
      </c>
      <c r="F11640" s="1" t="s">
        <v>11628</v>
      </c>
      <c r="G11640" s="1">
        <v>0.899375500288</v>
      </c>
    </row>
    <row r="11641" ht="15.75" customHeight="1">
      <c r="A11641" s="1" t="str">
        <f t="shared" si="990"/>
        <v>PRDX3</v>
      </c>
      <c r="B11641" s="1" t="s">
        <v>176</v>
      </c>
      <c r="C11641" s="1">
        <v>1.20938258E8</v>
      </c>
      <c r="D11641" s="1" t="s">
        <v>8</v>
      </c>
      <c r="E11641" s="1">
        <v>24.0</v>
      </c>
      <c r="F11641" s="1" t="s">
        <v>11629</v>
      </c>
      <c r="G11641" s="1">
        <v>0.507803384076</v>
      </c>
    </row>
    <row r="11642" ht="15.75" customHeight="1">
      <c r="A11642" s="1" t="str">
        <f t="shared" si="990"/>
        <v>PRDX3</v>
      </c>
      <c r="B11642" s="1" t="s">
        <v>176</v>
      </c>
      <c r="C11642" s="1">
        <v>1.20938246E8</v>
      </c>
      <c r="D11642" s="1" t="s">
        <v>8</v>
      </c>
      <c r="E11642" s="1">
        <v>24.0</v>
      </c>
      <c r="F11642" s="1" t="s">
        <v>11630</v>
      </c>
      <c r="G11642" s="1">
        <v>0.466074032256</v>
      </c>
    </row>
    <row r="11643" ht="15.75" customHeight="1">
      <c r="A11643" s="1" t="str">
        <f t="shared" si="990"/>
        <v>PRDX3</v>
      </c>
      <c r="B11643" s="1" t="s">
        <v>176</v>
      </c>
      <c r="C11643" s="1">
        <v>1.20938126E8</v>
      </c>
      <c r="D11643" s="1" t="s">
        <v>14</v>
      </c>
      <c r="E11643" s="1">
        <v>24.0</v>
      </c>
      <c r="F11643" s="1" t="s">
        <v>11631</v>
      </c>
      <c r="G11643" s="1">
        <v>0.392311960541</v>
      </c>
    </row>
    <row r="11644" ht="15.75" customHeight="1">
      <c r="A11644" s="1" t="str">
        <f t="shared" si="990"/>
        <v>PRDX3</v>
      </c>
      <c r="B11644" s="1" t="s">
        <v>176</v>
      </c>
      <c r="C11644" s="1">
        <v>1.20938174E8</v>
      </c>
      <c r="D11644" s="1" t="s">
        <v>8</v>
      </c>
      <c r="E11644" s="1">
        <v>24.0</v>
      </c>
      <c r="F11644" s="1" t="s">
        <v>11632</v>
      </c>
      <c r="G11644" s="1">
        <v>0.0366156901345</v>
      </c>
    </row>
    <row r="11645" ht="15.75" customHeight="1">
      <c r="A11645" s="1" t="str">
        <f t="shared" si="990"/>
        <v>PRDX3</v>
      </c>
      <c r="B11645" s="1" t="s">
        <v>176</v>
      </c>
      <c r="C11645" s="1">
        <v>1.20938153E8</v>
      </c>
      <c r="D11645" s="1" t="s">
        <v>8</v>
      </c>
      <c r="E11645" s="1">
        <v>23.0</v>
      </c>
      <c r="F11645" s="1" t="s">
        <v>11633</v>
      </c>
      <c r="G11645" s="1">
        <v>1.4561555411</v>
      </c>
    </row>
    <row r="11646" ht="15.75" customHeight="1">
      <c r="A11646" s="1" t="str">
        <f t="shared" ref="A11646:A11655" si="991">"PRIM1"</f>
        <v>PRIM1</v>
      </c>
      <c r="B11646" s="1" t="s">
        <v>379</v>
      </c>
      <c r="C11646" s="1">
        <v>5.7146124E7</v>
      </c>
      <c r="D11646" s="1" t="s">
        <v>14</v>
      </c>
      <c r="E11646" s="1">
        <v>24.0</v>
      </c>
      <c r="F11646" s="1" t="s">
        <v>11634</v>
      </c>
      <c r="G11646" s="1">
        <v>1.51341552128</v>
      </c>
    </row>
    <row r="11647" ht="15.75" customHeight="1">
      <c r="A11647" s="1" t="str">
        <f t="shared" si="991"/>
        <v>PRIM1</v>
      </c>
      <c r="B11647" s="1" t="s">
        <v>379</v>
      </c>
      <c r="C11647" s="1">
        <v>5.714609E7</v>
      </c>
      <c r="D11647" s="1" t="s">
        <v>14</v>
      </c>
      <c r="E11647" s="1">
        <v>24.0</v>
      </c>
      <c r="F11647" s="1" t="s">
        <v>11635</v>
      </c>
      <c r="G11647" s="1">
        <v>0.418593270331</v>
      </c>
    </row>
    <row r="11648" ht="15.75" customHeight="1">
      <c r="A11648" s="1" t="str">
        <f t="shared" si="991"/>
        <v>PRIM1</v>
      </c>
      <c r="B11648" s="1" t="s">
        <v>379</v>
      </c>
      <c r="C11648" s="1">
        <v>5.7146054E7</v>
      </c>
      <c r="D11648" s="1" t="s">
        <v>14</v>
      </c>
      <c r="E11648" s="1">
        <v>24.0</v>
      </c>
      <c r="F11648" s="1" t="s">
        <v>11636</v>
      </c>
      <c r="G11648" s="1">
        <v>0.00875680931848</v>
      </c>
    </row>
    <row r="11649" ht="15.75" customHeight="1">
      <c r="A11649" s="1" t="str">
        <f t="shared" si="991"/>
        <v>PRIM1</v>
      </c>
      <c r="B11649" s="1" t="s">
        <v>379</v>
      </c>
      <c r="C11649" s="1">
        <v>5.7145919E7</v>
      </c>
      <c r="D11649" s="1" t="s">
        <v>14</v>
      </c>
      <c r="E11649" s="1">
        <v>28.0</v>
      </c>
      <c r="F11649" s="1" t="s">
        <v>11637</v>
      </c>
      <c r="G11649" s="1">
        <v>-0.00494370849396</v>
      </c>
    </row>
    <row r="11650" ht="15.75" customHeight="1">
      <c r="A11650" s="1" t="str">
        <f t="shared" si="991"/>
        <v>PRIM1</v>
      </c>
      <c r="B11650" s="1" t="s">
        <v>379</v>
      </c>
      <c r="C11650" s="1">
        <v>5.7145885E7</v>
      </c>
      <c r="D11650" s="1" t="s">
        <v>14</v>
      </c>
      <c r="E11650" s="1">
        <v>24.0</v>
      </c>
      <c r="F11650" s="1" t="s">
        <v>11638</v>
      </c>
      <c r="G11650" s="1">
        <v>0.0395492091082</v>
      </c>
    </row>
    <row r="11651" ht="15.75" customHeight="1">
      <c r="A11651" s="1" t="str">
        <f t="shared" si="991"/>
        <v>PRIM1</v>
      </c>
      <c r="B11651" s="1" t="s">
        <v>379</v>
      </c>
      <c r="C11651" s="1">
        <v>5.7146017E7</v>
      </c>
      <c r="D11651" s="1" t="s">
        <v>14</v>
      </c>
      <c r="E11651" s="1">
        <v>24.0</v>
      </c>
      <c r="F11651" s="1" t="s">
        <v>11639</v>
      </c>
      <c r="G11651" s="1">
        <v>0.310096030573</v>
      </c>
    </row>
    <row r="11652" ht="15.75" customHeight="1">
      <c r="A11652" s="1" t="str">
        <f t="shared" si="991"/>
        <v>PRIM1</v>
      </c>
      <c r="B11652" s="1" t="s">
        <v>379</v>
      </c>
      <c r="C11652" s="1">
        <v>5.7145826E7</v>
      </c>
      <c r="D11652" s="1" t="s">
        <v>8</v>
      </c>
      <c r="E11652" s="1">
        <v>24.0</v>
      </c>
      <c r="F11652" s="1" t="s">
        <v>11640</v>
      </c>
      <c r="G11652" s="1">
        <v>0.668144608953</v>
      </c>
    </row>
    <row r="11653" ht="15.75" customHeight="1">
      <c r="A11653" s="1" t="str">
        <f t="shared" si="991"/>
        <v>PRIM1</v>
      </c>
      <c r="B11653" s="1" t="s">
        <v>379</v>
      </c>
      <c r="C11653" s="1">
        <v>5.7145978E7</v>
      </c>
      <c r="D11653" s="1" t="s">
        <v>8</v>
      </c>
      <c r="E11653" s="1">
        <v>22.0</v>
      </c>
      <c r="F11653" s="1" t="s">
        <v>11641</v>
      </c>
      <c r="G11653" s="1">
        <v>0.695470391775</v>
      </c>
    </row>
    <row r="11654" ht="15.75" customHeight="1">
      <c r="A11654" s="1" t="str">
        <f t="shared" si="991"/>
        <v>PRIM1</v>
      </c>
      <c r="B11654" s="1" t="s">
        <v>379</v>
      </c>
      <c r="C11654" s="1">
        <v>5.7146078E7</v>
      </c>
      <c r="D11654" s="1" t="s">
        <v>8</v>
      </c>
      <c r="E11654" s="1">
        <v>21.0</v>
      </c>
      <c r="F11654" s="1" t="s">
        <v>11642</v>
      </c>
      <c r="G11654" s="1">
        <v>0.791114086942</v>
      </c>
    </row>
    <row r="11655" ht="15.75" customHeight="1">
      <c r="A11655" s="1" t="str">
        <f t="shared" si="991"/>
        <v>PRIM1</v>
      </c>
      <c r="B11655" s="1" t="s">
        <v>379</v>
      </c>
      <c r="C11655" s="1">
        <v>5.7145866E7</v>
      </c>
      <c r="D11655" s="1" t="s">
        <v>14</v>
      </c>
      <c r="E11655" s="1">
        <v>25.0</v>
      </c>
      <c r="F11655" s="1" t="s">
        <v>11643</v>
      </c>
      <c r="G11655" s="1">
        <v>0.673241669163</v>
      </c>
    </row>
    <row r="11656" ht="15.75" customHeight="1">
      <c r="A11656" s="1" t="str">
        <f t="shared" ref="A11656:A11665" si="992">"PRIM2"</f>
        <v>PRIM2</v>
      </c>
      <c r="B11656" s="1" t="s">
        <v>28</v>
      </c>
      <c r="C11656" s="1">
        <v>5.718259E7</v>
      </c>
      <c r="D11656" s="1" t="s">
        <v>14</v>
      </c>
      <c r="E11656" s="1">
        <v>23.0</v>
      </c>
      <c r="F11656" s="1" t="s">
        <v>11644</v>
      </c>
      <c r="G11656" s="1">
        <v>0.377817285969</v>
      </c>
    </row>
    <row r="11657" ht="15.75" customHeight="1">
      <c r="A11657" s="1" t="str">
        <f t="shared" si="992"/>
        <v>PRIM2</v>
      </c>
      <c r="B11657" s="1" t="s">
        <v>28</v>
      </c>
      <c r="C11657" s="1">
        <v>5.7182685E7</v>
      </c>
      <c r="D11657" s="1" t="s">
        <v>14</v>
      </c>
      <c r="E11657" s="1">
        <v>23.0</v>
      </c>
      <c r="F11657" s="1" t="s">
        <v>11645</v>
      </c>
      <c r="G11657" s="1">
        <v>0.471628935921</v>
      </c>
    </row>
    <row r="11658" ht="15.75" customHeight="1">
      <c r="A11658" s="1" t="str">
        <f t="shared" si="992"/>
        <v>PRIM2</v>
      </c>
      <c r="B11658" s="1" t="s">
        <v>28</v>
      </c>
      <c r="C11658" s="1">
        <v>5.7182653E7</v>
      </c>
      <c r="D11658" s="1" t="s">
        <v>14</v>
      </c>
      <c r="E11658" s="1">
        <v>23.0</v>
      </c>
      <c r="F11658" s="1" t="s">
        <v>11646</v>
      </c>
      <c r="G11658" s="1">
        <v>1.23845011407</v>
      </c>
    </row>
    <row r="11659" ht="15.75" customHeight="1">
      <c r="A11659" s="1" t="str">
        <f t="shared" si="992"/>
        <v>PRIM2</v>
      </c>
      <c r="B11659" s="1" t="s">
        <v>28</v>
      </c>
      <c r="C11659" s="1">
        <v>5.7182413E7</v>
      </c>
      <c r="D11659" s="1" t="s">
        <v>8</v>
      </c>
      <c r="E11659" s="1">
        <v>22.0</v>
      </c>
      <c r="F11659" s="1" t="s">
        <v>11647</v>
      </c>
      <c r="G11659" s="1">
        <v>0.786489950965</v>
      </c>
    </row>
    <row r="11660" ht="15.75" customHeight="1">
      <c r="A11660" s="1" t="str">
        <f t="shared" si="992"/>
        <v>PRIM2</v>
      </c>
      <c r="B11660" s="1" t="s">
        <v>28</v>
      </c>
      <c r="C11660" s="1">
        <v>5.7182419E7</v>
      </c>
      <c r="D11660" s="1" t="s">
        <v>8</v>
      </c>
      <c r="E11660" s="1">
        <v>24.0</v>
      </c>
      <c r="F11660" s="1" t="s">
        <v>11648</v>
      </c>
      <c r="G11660" s="1">
        <v>0.391299263306</v>
      </c>
    </row>
    <row r="11661" ht="15.75" customHeight="1">
      <c r="A11661" s="1" t="str">
        <f t="shared" si="992"/>
        <v>PRIM2</v>
      </c>
      <c r="B11661" s="1" t="s">
        <v>28</v>
      </c>
      <c r="C11661" s="1">
        <v>5.7182439E7</v>
      </c>
      <c r="D11661" s="1" t="s">
        <v>8</v>
      </c>
      <c r="E11661" s="1">
        <v>24.0</v>
      </c>
      <c r="F11661" s="1" t="s">
        <v>11649</v>
      </c>
      <c r="G11661" s="1">
        <v>0.947543158949</v>
      </c>
    </row>
    <row r="11662" ht="15.75" customHeight="1">
      <c r="A11662" s="1" t="str">
        <f t="shared" si="992"/>
        <v>PRIM2</v>
      </c>
      <c r="B11662" s="1" t="s">
        <v>28</v>
      </c>
      <c r="C11662" s="1">
        <v>5.7182633E7</v>
      </c>
      <c r="D11662" s="1" t="s">
        <v>14</v>
      </c>
      <c r="E11662" s="1">
        <v>24.0</v>
      </c>
      <c r="F11662" s="1" t="s">
        <v>11650</v>
      </c>
      <c r="G11662" s="1">
        <v>0.235181279224</v>
      </c>
    </row>
    <row r="11663" ht="15.75" customHeight="1">
      <c r="A11663" s="1" t="str">
        <f t="shared" si="992"/>
        <v>PRIM2</v>
      </c>
      <c r="B11663" s="1" t="s">
        <v>28</v>
      </c>
      <c r="C11663" s="1">
        <v>5.7182624E7</v>
      </c>
      <c r="D11663" s="1" t="s">
        <v>14</v>
      </c>
      <c r="E11663" s="1">
        <v>23.0</v>
      </c>
      <c r="F11663" s="1" t="s">
        <v>11651</v>
      </c>
      <c r="G11663" s="1">
        <v>0.814006726984</v>
      </c>
    </row>
    <row r="11664" ht="15.75" customHeight="1">
      <c r="A11664" s="1" t="str">
        <f t="shared" si="992"/>
        <v>PRIM2</v>
      </c>
      <c r="B11664" s="1" t="s">
        <v>28</v>
      </c>
      <c r="C11664" s="1">
        <v>5.7182524E7</v>
      </c>
      <c r="D11664" s="1" t="s">
        <v>14</v>
      </c>
      <c r="E11664" s="1">
        <v>23.0</v>
      </c>
      <c r="F11664" s="1" t="s">
        <v>11652</v>
      </c>
      <c r="G11664" s="1">
        <v>0.116683310044</v>
      </c>
    </row>
    <row r="11665" ht="15.75" customHeight="1">
      <c r="A11665" s="1" t="str">
        <f t="shared" si="992"/>
        <v>PRIM2</v>
      </c>
      <c r="B11665" s="1" t="s">
        <v>28</v>
      </c>
      <c r="C11665" s="1">
        <v>5.7182504E7</v>
      </c>
      <c r="D11665" s="1" t="s">
        <v>14</v>
      </c>
      <c r="E11665" s="1">
        <v>24.0</v>
      </c>
      <c r="F11665" s="1" t="s">
        <v>11653</v>
      </c>
      <c r="G11665" s="1">
        <v>0.0191439439553</v>
      </c>
    </row>
    <row r="11666" ht="15.75" customHeight="1">
      <c r="A11666" s="1" t="str">
        <f t="shared" ref="A11666:A11675" si="993">"PRMT1"</f>
        <v>PRMT1</v>
      </c>
      <c r="B11666" s="1" t="s">
        <v>277</v>
      </c>
      <c r="C11666" s="1">
        <v>5.0180506E7</v>
      </c>
      <c r="D11666" s="1" t="s">
        <v>14</v>
      </c>
      <c r="E11666" s="1">
        <v>24.0</v>
      </c>
      <c r="F11666" s="1" t="s">
        <v>11654</v>
      </c>
      <c r="G11666" s="1">
        <v>0.182580728524</v>
      </c>
    </row>
    <row r="11667" ht="15.75" customHeight="1">
      <c r="A11667" s="1" t="str">
        <f t="shared" si="993"/>
        <v>PRMT1</v>
      </c>
      <c r="B11667" s="1" t="s">
        <v>277</v>
      </c>
      <c r="C11667" s="1">
        <v>5.0180641E7</v>
      </c>
      <c r="D11667" s="1" t="s">
        <v>14</v>
      </c>
      <c r="E11667" s="1">
        <v>24.0</v>
      </c>
      <c r="F11667" s="1" t="s">
        <v>11655</v>
      </c>
      <c r="G11667" s="1">
        <v>0.274029669052</v>
      </c>
    </row>
    <row r="11668" ht="15.75" customHeight="1">
      <c r="A11668" s="1" t="str">
        <f t="shared" si="993"/>
        <v>PRMT1</v>
      </c>
      <c r="B11668" s="1" t="s">
        <v>277</v>
      </c>
      <c r="C11668" s="1">
        <v>5.0180403E7</v>
      </c>
      <c r="D11668" s="1" t="s">
        <v>8</v>
      </c>
      <c r="E11668" s="1">
        <v>24.0</v>
      </c>
      <c r="F11668" s="1" t="s">
        <v>11656</v>
      </c>
      <c r="G11668" s="1">
        <v>0.478876265204</v>
      </c>
    </row>
    <row r="11669" ht="15.75" customHeight="1">
      <c r="A11669" s="1" t="str">
        <f t="shared" si="993"/>
        <v>PRMT1</v>
      </c>
      <c r="B11669" s="1" t="s">
        <v>277</v>
      </c>
      <c r="C11669" s="1">
        <v>5.0180412E7</v>
      </c>
      <c r="D11669" s="1" t="s">
        <v>8</v>
      </c>
      <c r="E11669" s="1">
        <v>24.0</v>
      </c>
      <c r="F11669" s="1" t="s">
        <v>11657</v>
      </c>
      <c r="G11669" s="1">
        <v>0.283453616641</v>
      </c>
    </row>
    <row r="11670" ht="15.75" customHeight="1">
      <c r="A11670" s="1" t="str">
        <f t="shared" si="993"/>
        <v>PRMT1</v>
      </c>
      <c r="B11670" s="1" t="s">
        <v>277</v>
      </c>
      <c r="C11670" s="1">
        <v>5.0180455E7</v>
      </c>
      <c r="D11670" s="1" t="s">
        <v>8</v>
      </c>
      <c r="E11670" s="1">
        <v>22.0</v>
      </c>
      <c r="F11670" s="1" t="s">
        <v>11658</v>
      </c>
      <c r="G11670" s="1">
        <v>0.0749952845797</v>
      </c>
    </row>
    <row r="11671" ht="15.75" customHeight="1">
      <c r="A11671" s="1" t="str">
        <f t="shared" si="993"/>
        <v>PRMT1</v>
      </c>
      <c r="B11671" s="1" t="s">
        <v>277</v>
      </c>
      <c r="C11671" s="1">
        <v>5.0180453E7</v>
      </c>
      <c r="D11671" s="1" t="s">
        <v>14</v>
      </c>
      <c r="E11671" s="1">
        <v>24.0</v>
      </c>
      <c r="F11671" s="1" t="s">
        <v>11659</v>
      </c>
      <c r="G11671" s="1">
        <v>0.482256665209</v>
      </c>
    </row>
    <row r="11672" ht="15.75" customHeight="1">
      <c r="A11672" s="1" t="str">
        <f t="shared" si="993"/>
        <v>PRMT1</v>
      </c>
      <c r="B11672" s="1" t="s">
        <v>277</v>
      </c>
      <c r="C11672" s="1">
        <v>5.0180469E7</v>
      </c>
      <c r="D11672" s="1" t="s">
        <v>14</v>
      </c>
      <c r="E11672" s="1">
        <v>24.0</v>
      </c>
      <c r="F11672" s="1" t="s">
        <v>11660</v>
      </c>
      <c r="G11672" s="1">
        <v>1.62781090384</v>
      </c>
    </row>
    <row r="11673" ht="15.75" customHeight="1">
      <c r="A11673" s="1" t="str">
        <f t="shared" si="993"/>
        <v>PRMT1</v>
      </c>
      <c r="B11673" s="1" t="s">
        <v>277</v>
      </c>
      <c r="C11673" s="1">
        <v>5.0180601E7</v>
      </c>
      <c r="D11673" s="1" t="s">
        <v>14</v>
      </c>
      <c r="E11673" s="1">
        <v>23.0</v>
      </c>
      <c r="F11673" s="1" t="s">
        <v>11661</v>
      </c>
      <c r="G11673" s="1">
        <v>0.692523217099</v>
      </c>
    </row>
    <row r="11674" ht="15.75" customHeight="1">
      <c r="A11674" s="1" t="str">
        <f t="shared" si="993"/>
        <v>PRMT1</v>
      </c>
      <c r="B11674" s="1" t="s">
        <v>277</v>
      </c>
      <c r="C11674" s="1">
        <v>5.0180619E7</v>
      </c>
      <c r="D11674" s="1" t="s">
        <v>14</v>
      </c>
      <c r="E11674" s="1">
        <v>24.0</v>
      </c>
      <c r="F11674" s="1" t="s">
        <v>11662</v>
      </c>
      <c r="G11674" s="1">
        <v>0.53548680268</v>
      </c>
    </row>
    <row r="11675" ht="15.75" customHeight="1">
      <c r="A11675" s="1" t="str">
        <f t="shared" si="993"/>
        <v>PRMT1</v>
      </c>
      <c r="B11675" s="1" t="s">
        <v>277</v>
      </c>
      <c r="C11675" s="1">
        <v>5.0180668E7</v>
      </c>
      <c r="D11675" s="1" t="s">
        <v>14</v>
      </c>
      <c r="E11675" s="1">
        <v>23.0</v>
      </c>
      <c r="F11675" s="1" t="s">
        <v>11663</v>
      </c>
      <c r="G11675" s="1">
        <v>0.679665879057</v>
      </c>
    </row>
    <row r="11676" ht="15.75" customHeight="1">
      <c r="A11676" s="1" t="str">
        <f t="shared" ref="A11676:A11685" si="994">"PRMT5"</f>
        <v>PRMT5</v>
      </c>
      <c r="B11676" s="1" t="s">
        <v>135</v>
      </c>
      <c r="C11676" s="1">
        <v>2.3398734E7</v>
      </c>
      <c r="D11676" s="1" t="s">
        <v>14</v>
      </c>
      <c r="E11676" s="1">
        <v>23.0</v>
      </c>
      <c r="F11676" s="1" t="s">
        <v>11664</v>
      </c>
      <c r="G11676" s="1">
        <v>0.0227384557315</v>
      </c>
    </row>
    <row r="11677" ht="15.75" customHeight="1">
      <c r="A11677" s="1" t="str">
        <f t="shared" si="994"/>
        <v>PRMT5</v>
      </c>
      <c r="B11677" s="1" t="s">
        <v>135</v>
      </c>
      <c r="C11677" s="1">
        <v>2.3398615E7</v>
      </c>
      <c r="D11677" s="1" t="s">
        <v>8</v>
      </c>
      <c r="E11677" s="1">
        <v>24.0</v>
      </c>
      <c r="F11677" s="1" t="s">
        <v>11665</v>
      </c>
      <c r="G11677" s="1">
        <v>0.181651430574</v>
      </c>
    </row>
    <row r="11678" ht="15.75" customHeight="1">
      <c r="A11678" s="1" t="str">
        <f t="shared" si="994"/>
        <v>PRMT5</v>
      </c>
      <c r="B11678" s="1" t="s">
        <v>135</v>
      </c>
      <c r="C11678" s="1">
        <v>2.3398638E7</v>
      </c>
      <c r="D11678" s="1" t="s">
        <v>8</v>
      </c>
      <c r="E11678" s="1">
        <v>24.0</v>
      </c>
      <c r="F11678" s="1" t="s">
        <v>11666</v>
      </c>
      <c r="G11678" s="1">
        <v>1.13074356619</v>
      </c>
    </row>
    <row r="11679" ht="15.75" customHeight="1">
      <c r="A11679" s="1" t="str">
        <f t="shared" si="994"/>
        <v>PRMT5</v>
      </c>
      <c r="B11679" s="1" t="s">
        <v>135</v>
      </c>
      <c r="C11679" s="1">
        <v>2.339866E7</v>
      </c>
      <c r="D11679" s="1" t="s">
        <v>8</v>
      </c>
      <c r="E11679" s="1">
        <v>23.0</v>
      </c>
      <c r="F11679" s="1" t="s">
        <v>11667</v>
      </c>
      <c r="G11679" s="1">
        <v>0.575196110359</v>
      </c>
    </row>
    <row r="11680" ht="15.75" customHeight="1">
      <c r="A11680" s="1" t="str">
        <f t="shared" si="994"/>
        <v>PRMT5</v>
      </c>
      <c r="B11680" s="1" t="s">
        <v>135</v>
      </c>
      <c r="C11680" s="1">
        <v>2.3398723E7</v>
      </c>
      <c r="D11680" s="1" t="s">
        <v>8</v>
      </c>
      <c r="E11680" s="1">
        <v>24.0</v>
      </c>
      <c r="F11680" s="1" t="s">
        <v>11668</v>
      </c>
      <c r="G11680" s="1">
        <v>0.414812857727</v>
      </c>
    </row>
    <row r="11681" ht="15.75" customHeight="1">
      <c r="A11681" s="1" t="str">
        <f t="shared" si="994"/>
        <v>PRMT5</v>
      </c>
      <c r="B11681" s="1" t="s">
        <v>135</v>
      </c>
      <c r="C11681" s="1">
        <v>2.339876E7</v>
      </c>
      <c r="D11681" s="1" t="s">
        <v>8</v>
      </c>
      <c r="E11681" s="1">
        <v>23.0</v>
      </c>
      <c r="F11681" s="1" t="s">
        <v>11669</v>
      </c>
      <c r="G11681" s="1">
        <v>0.296185362469</v>
      </c>
    </row>
    <row r="11682" ht="15.75" customHeight="1">
      <c r="A11682" s="1" t="str">
        <f t="shared" si="994"/>
        <v>PRMT5</v>
      </c>
      <c r="B11682" s="1" t="s">
        <v>135</v>
      </c>
      <c r="C11682" s="1">
        <v>2.3398534E7</v>
      </c>
      <c r="D11682" s="1" t="s">
        <v>14</v>
      </c>
      <c r="E11682" s="1">
        <v>23.0</v>
      </c>
      <c r="F11682" s="1" t="s">
        <v>11670</v>
      </c>
      <c r="G11682" s="1">
        <v>1.1140994694</v>
      </c>
    </row>
    <row r="11683" ht="15.75" customHeight="1">
      <c r="A11683" s="1" t="str">
        <f t="shared" si="994"/>
        <v>PRMT5</v>
      </c>
      <c r="B11683" s="1" t="s">
        <v>135</v>
      </c>
      <c r="C11683" s="1">
        <v>2.3398702E7</v>
      </c>
      <c r="D11683" s="1" t="s">
        <v>14</v>
      </c>
      <c r="E11683" s="1">
        <v>23.0</v>
      </c>
      <c r="F11683" s="1" t="s">
        <v>11671</v>
      </c>
      <c r="G11683" s="1">
        <v>0.575041103785</v>
      </c>
    </row>
    <row r="11684" ht="15.75" customHeight="1">
      <c r="A11684" s="1" t="str">
        <f t="shared" si="994"/>
        <v>PRMT5</v>
      </c>
      <c r="B11684" s="1" t="s">
        <v>135</v>
      </c>
      <c r="C11684" s="1">
        <v>2.3398773E7</v>
      </c>
      <c r="D11684" s="1" t="s">
        <v>14</v>
      </c>
      <c r="E11684" s="1">
        <v>22.0</v>
      </c>
      <c r="F11684" s="1" t="s">
        <v>11672</v>
      </c>
      <c r="G11684" s="1">
        <v>0.311630343805</v>
      </c>
    </row>
    <row r="11685" ht="15.75" customHeight="1">
      <c r="A11685" s="1" t="str">
        <f t="shared" si="994"/>
        <v>PRMT5</v>
      </c>
      <c r="B11685" s="1" t="s">
        <v>135</v>
      </c>
      <c r="C11685" s="1">
        <v>2.3398752E7</v>
      </c>
      <c r="D11685" s="1" t="s">
        <v>14</v>
      </c>
      <c r="E11685" s="1">
        <v>23.0</v>
      </c>
      <c r="F11685" s="1" t="s">
        <v>11673</v>
      </c>
      <c r="G11685" s="1">
        <v>0.75515696441</v>
      </c>
    </row>
    <row r="11686" ht="15.75" customHeight="1">
      <c r="A11686" s="1" t="str">
        <f t="shared" ref="A11686:A11694" si="995">"PRPF18"</f>
        <v>PRPF18</v>
      </c>
      <c r="B11686" s="1" t="s">
        <v>176</v>
      </c>
      <c r="C11686" s="1">
        <v>1.3628984E7</v>
      </c>
      <c r="D11686" s="1" t="s">
        <v>14</v>
      </c>
      <c r="E11686" s="1">
        <v>24.0</v>
      </c>
      <c r="F11686" s="1" t="s">
        <v>11674</v>
      </c>
      <c r="G11686" s="1">
        <v>1.02526181052</v>
      </c>
    </row>
    <row r="11687" ht="15.75" customHeight="1">
      <c r="A11687" s="1" t="str">
        <f t="shared" si="995"/>
        <v>PRPF18</v>
      </c>
      <c r="B11687" s="1" t="s">
        <v>176</v>
      </c>
      <c r="C11687" s="1">
        <v>1.3629173E7</v>
      </c>
      <c r="D11687" s="1" t="s">
        <v>14</v>
      </c>
      <c r="E11687" s="1">
        <v>23.0</v>
      </c>
      <c r="F11687" s="1" t="s">
        <v>11675</v>
      </c>
      <c r="G11687" s="1">
        <v>0.716320969063</v>
      </c>
    </row>
    <row r="11688" ht="15.75" customHeight="1">
      <c r="A11688" s="1" t="str">
        <f t="shared" si="995"/>
        <v>PRPF18</v>
      </c>
      <c r="B11688" s="1" t="s">
        <v>176</v>
      </c>
      <c r="C11688" s="1">
        <v>1.3629078E7</v>
      </c>
      <c r="D11688" s="1" t="s">
        <v>14</v>
      </c>
      <c r="E11688" s="1">
        <v>24.0</v>
      </c>
      <c r="F11688" s="1" t="s">
        <v>11676</v>
      </c>
      <c r="G11688" s="1">
        <v>0.0263446666975</v>
      </c>
    </row>
    <row r="11689" ht="15.75" customHeight="1">
      <c r="A11689" s="1" t="str">
        <f t="shared" si="995"/>
        <v>PRPF18</v>
      </c>
      <c r="B11689" s="1" t="s">
        <v>176</v>
      </c>
      <c r="C11689" s="1">
        <v>1.3628935E7</v>
      </c>
      <c r="D11689" s="1" t="s">
        <v>8</v>
      </c>
      <c r="E11689" s="1">
        <v>24.0</v>
      </c>
      <c r="F11689" s="1" t="s">
        <v>11677</v>
      </c>
      <c r="G11689" s="1">
        <v>0.0018876557079</v>
      </c>
    </row>
    <row r="11690" ht="15.75" customHeight="1">
      <c r="A11690" s="1" t="str">
        <f t="shared" si="995"/>
        <v>PRPF18</v>
      </c>
      <c r="B11690" s="1" t="s">
        <v>176</v>
      </c>
      <c r="C11690" s="1">
        <v>1.3628994E7</v>
      </c>
      <c r="D11690" s="1" t="s">
        <v>8</v>
      </c>
      <c r="E11690" s="1">
        <v>24.0</v>
      </c>
      <c r="F11690" s="1" t="s">
        <v>11678</v>
      </c>
      <c r="G11690" s="1">
        <v>1.25841722041</v>
      </c>
    </row>
    <row r="11691" ht="15.75" customHeight="1">
      <c r="A11691" s="1" t="str">
        <f t="shared" si="995"/>
        <v>PRPF18</v>
      </c>
      <c r="B11691" s="1" t="s">
        <v>176</v>
      </c>
      <c r="C11691" s="1">
        <v>1.3629045E7</v>
      </c>
      <c r="D11691" s="1" t="s">
        <v>14</v>
      </c>
      <c r="E11691" s="1">
        <v>24.0</v>
      </c>
      <c r="F11691" s="1" t="s">
        <v>11679</v>
      </c>
      <c r="G11691" s="1">
        <v>0.011537132181</v>
      </c>
    </row>
    <row r="11692" ht="15.75" customHeight="1">
      <c r="A11692" s="1" t="str">
        <f t="shared" si="995"/>
        <v>PRPF18</v>
      </c>
      <c r="B11692" s="1" t="s">
        <v>176</v>
      </c>
      <c r="C11692" s="1">
        <v>1.3629217E7</v>
      </c>
      <c r="D11692" s="1" t="s">
        <v>14</v>
      </c>
      <c r="E11692" s="1">
        <v>23.0</v>
      </c>
      <c r="F11692" s="1" t="s">
        <v>11680</v>
      </c>
      <c r="G11692" s="1">
        <v>0.305928322698</v>
      </c>
    </row>
    <row r="11693" ht="15.75" customHeight="1">
      <c r="A11693" s="1" t="str">
        <f t="shared" si="995"/>
        <v>PRPF18</v>
      </c>
      <c r="B11693" s="1" t="s">
        <v>176</v>
      </c>
      <c r="C11693" s="1">
        <v>1.362918E7</v>
      </c>
      <c r="D11693" s="1" t="s">
        <v>14</v>
      </c>
      <c r="E11693" s="1">
        <v>24.0</v>
      </c>
      <c r="F11693" s="1" t="s">
        <v>11681</v>
      </c>
      <c r="G11693" s="1">
        <v>0.0134297856711</v>
      </c>
    </row>
    <row r="11694" ht="15.75" customHeight="1">
      <c r="A11694" s="1" t="str">
        <f t="shared" si="995"/>
        <v>PRPF18</v>
      </c>
      <c r="B11694" s="1" t="s">
        <v>176</v>
      </c>
      <c r="C11694" s="1">
        <v>1.3629128E7</v>
      </c>
      <c r="D11694" s="1" t="s">
        <v>14</v>
      </c>
      <c r="E11694" s="1">
        <v>23.0</v>
      </c>
      <c r="F11694" s="1" t="s">
        <v>11682</v>
      </c>
      <c r="G11694" s="1">
        <v>0.178637445486</v>
      </c>
    </row>
    <row r="11695" ht="15.75" customHeight="1">
      <c r="A11695" s="1" t="str">
        <f t="shared" ref="A11695:A11709" si="996">"PRPF19"</f>
        <v>PRPF19</v>
      </c>
      <c r="B11695" s="1" t="s">
        <v>328</v>
      </c>
      <c r="C11695" s="1">
        <v>6.0674009E7</v>
      </c>
      <c r="D11695" s="1" t="s">
        <v>14</v>
      </c>
      <c r="E11695" s="1">
        <v>22.0</v>
      </c>
      <c r="F11695" s="1" t="s">
        <v>11683</v>
      </c>
      <c r="G11695" s="1">
        <v>0.482523267509</v>
      </c>
    </row>
    <row r="11696" ht="15.75" customHeight="1">
      <c r="A11696" s="1" t="str">
        <f t="shared" si="996"/>
        <v>PRPF19</v>
      </c>
      <c r="B11696" s="1" t="s">
        <v>328</v>
      </c>
      <c r="C11696" s="1">
        <v>6.0673969E7</v>
      </c>
      <c r="D11696" s="1" t="s">
        <v>14</v>
      </c>
      <c r="E11696" s="1">
        <v>24.0</v>
      </c>
      <c r="F11696" s="1" t="s">
        <v>11684</v>
      </c>
      <c r="G11696" s="1">
        <v>0.546838062142</v>
      </c>
    </row>
    <row r="11697" ht="15.75" customHeight="1">
      <c r="A11697" s="1" t="str">
        <f t="shared" si="996"/>
        <v>PRPF19</v>
      </c>
      <c r="B11697" s="1" t="s">
        <v>328</v>
      </c>
      <c r="C11697" s="1">
        <v>6.0674044E7</v>
      </c>
      <c r="D11697" s="1" t="s">
        <v>8</v>
      </c>
      <c r="E11697" s="1">
        <v>23.0</v>
      </c>
      <c r="F11697" s="1" t="s">
        <v>11685</v>
      </c>
      <c r="G11697" s="1">
        <v>0.467670226968</v>
      </c>
    </row>
    <row r="11698" ht="15.75" customHeight="1">
      <c r="A11698" s="1" t="str">
        <f t="shared" si="996"/>
        <v>PRPF19</v>
      </c>
      <c r="B11698" s="1" t="s">
        <v>328</v>
      </c>
      <c r="C11698" s="1">
        <v>6.0674035E7</v>
      </c>
      <c r="D11698" s="1" t="s">
        <v>8</v>
      </c>
      <c r="E11698" s="1">
        <v>24.0</v>
      </c>
      <c r="F11698" s="1" t="s">
        <v>11686</v>
      </c>
      <c r="G11698" s="1">
        <v>0.0153006048208</v>
      </c>
    </row>
    <row r="11699" ht="15.75" customHeight="1">
      <c r="A11699" s="1" t="str">
        <f t="shared" si="996"/>
        <v>PRPF19</v>
      </c>
      <c r="B11699" s="1" t="s">
        <v>328</v>
      </c>
      <c r="C11699" s="1">
        <v>6.0673871E7</v>
      </c>
      <c r="D11699" s="1" t="s">
        <v>8</v>
      </c>
      <c r="E11699" s="1">
        <v>24.0</v>
      </c>
      <c r="F11699" s="1" t="s">
        <v>11687</v>
      </c>
      <c r="G11699" s="1">
        <v>5.57421866759E-4</v>
      </c>
    </row>
    <row r="11700" ht="15.75" customHeight="1">
      <c r="A11700" s="1" t="str">
        <f t="shared" si="996"/>
        <v>PRPF19</v>
      </c>
      <c r="B11700" s="1" t="s">
        <v>328</v>
      </c>
      <c r="C11700" s="1">
        <v>6.0673864E7</v>
      </c>
      <c r="D11700" s="1" t="s">
        <v>8</v>
      </c>
      <c r="E11700" s="1">
        <v>24.0</v>
      </c>
      <c r="F11700" s="1" t="s">
        <v>11688</v>
      </c>
      <c r="G11700" s="1">
        <v>0.143501895812</v>
      </c>
    </row>
    <row r="11701" ht="15.75" customHeight="1">
      <c r="A11701" s="1" t="str">
        <f t="shared" si="996"/>
        <v>PRPF19</v>
      </c>
      <c r="B11701" s="1" t="s">
        <v>328</v>
      </c>
      <c r="C11701" s="1">
        <v>6.0673858E7</v>
      </c>
      <c r="D11701" s="1" t="s">
        <v>8</v>
      </c>
      <c r="E11701" s="1">
        <v>22.0</v>
      </c>
      <c r="F11701" s="1" t="s">
        <v>11689</v>
      </c>
      <c r="G11701" s="1">
        <v>0.957367371456</v>
      </c>
    </row>
    <row r="11702" ht="15.75" customHeight="1">
      <c r="A11702" s="1" t="str">
        <f t="shared" si="996"/>
        <v>PRPF19</v>
      </c>
      <c r="B11702" s="1" t="s">
        <v>328</v>
      </c>
      <c r="C11702" s="1">
        <v>6.0673921E7</v>
      </c>
      <c r="D11702" s="1" t="s">
        <v>8</v>
      </c>
      <c r="E11702" s="1">
        <v>24.0</v>
      </c>
      <c r="F11702" s="1" t="s">
        <v>11690</v>
      </c>
      <c r="G11702" s="1">
        <v>0.53514930062</v>
      </c>
    </row>
    <row r="11703" ht="15.75" customHeight="1">
      <c r="A11703" s="1" t="str">
        <f t="shared" si="996"/>
        <v>PRPF19</v>
      </c>
      <c r="B11703" s="1" t="s">
        <v>328</v>
      </c>
      <c r="C11703" s="1">
        <v>6.0674017E7</v>
      </c>
      <c r="D11703" s="1" t="s">
        <v>14</v>
      </c>
      <c r="E11703" s="1">
        <v>24.0</v>
      </c>
      <c r="F11703" s="1" t="s">
        <v>11691</v>
      </c>
      <c r="G11703" s="1">
        <v>0.833570194418</v>
      </c>
    </row>
    <row r="11704" ht="15.75" customHeight="1">
      <c r="A11704" s="1" t="str">
        <f t="shared" si="996"/>
        <v>PRPF19</v>
      </c>
      <c r="B11704" s="1" t="s">
        <v>328</v>
      </c>
      <c r="C11704" s="1">
        <v>6.0673864E7</v>
      </c>
      <c r="D11704" s="1" t="s">
        <v>8</v>
      </c>
      <c r="E11704" s="1">
        <v>23.0</v>
      </c>
      <c r="F11704" s="1" t="s">
        <v>11692</v>
      </c>
      <c r="G11704" s="1">
        <v>0.216414498547</v>
      </c>
    </row>
    <row r="11705" ht="15.75" customHeight="1">
      <c r="A11705" s="1" t="str">
        <f t="shared" si="996"/>
        <v>PRPF19</v>
      </c>
      <c r="B11705" s="1" t="s">
        <v>328</v>
      </c>
      <c r="C11705" s="1">
        <v>6.0673979E7</v>
      </c>
      <c r="D11705" s="1" t="s">
        <v>8</v>
      </c>
      <c r="E11705" s="1">
        <v>22.0</v>
      </c>
      <c r="F11705" s="1" t="s">
        <v>11693</v>
      </c>
      <c r="G11705" s="1">
        <v>0.891353062328</v>
      </c>
    </row>
    <row r="11706" ht="15.75" customHeight="1">
      <c r="A11706" s="1" t="str">
        <f t="shared" si="996"/>
        <v>PRPF19</v>
      </c>
      <c r="B11706" s="1" t="s">
        <v>328</v>
      </c>
      <c r="C11706" s="1">
        <v>6.0674058E7</v>
      </c>
      <c r="D11706" s="1" t="s">
        <v>8</v>
      </c>
      <c r="E11706" s="1">
        <v>24.0</v>
      </c>
      <c r="F11706" s="1" t="s">
        <v>11694</v>
      </c>
      <c r="G11706" s="1">
        <v>0.44049647615</v>
      </c>
    </row>
    <row r="11707" ht="15.75" customHeight="1">
      <c r="A11707" s="1" t="str">
        <f t="shared" si="996"/>
        <v>PRPF19</v>
      </c>
      <c r="B11707" s="1" t="s">
        <v>328</v>
      </c>
      <c r="C11707" s="1">
        <v>6.067396E7</v>
      </c>
      <c r="D11707" s="1" t="s">
        <v>14</v>
      </c>
      <c r="E11707" s="1">
        <v>24.0</v>
      </c>
      <c r="F11707" s="1" t="s">
        <v>11695</v>
      </c>
      <c r="G11707" s="1">
        <v>1.13919813631</v>
      </c>
    </row>
    <row r="11708" ht="15.75" customHeight="1">
      <c r="A11708" s="1" t="str">
        <f t="shared" si="996"/>
        <v>PRPF19</v>
      </c>
      <c r="B11708" s="1" t="s">
        <v>328</v>
      </c>
      <c r="C11708" s="1">
        <v>6.0673969E7</v>
      </c>
      <c r="D11708" s="1" t="s">
        <v>14</v>
      </c>
      <c r="E11708" s="1">
        <v>23.0</v>
      </c>
      <c r="F11708" s="1" t="s">
        <v>11696</v>
      </c>
      <c r="G11708" s="1">
        <v>0.622884181558</v>
      </c>
    </row>
    <row r="11709" ht="15.75" customHeight="1">
      <c r="A11709" s="1" t="str">
        <f t="shared" si="996"/>
        <v>PRPF19</v>
      </c>
      <c r="B11709" s="1" t="s">
        <v>328</v>
      </c>
      <c r="C11709" s="1">
        <v>6.067401E7</v>
      </c>
      <c r="D11709" s="1" t="s">
        <v>14</v>
      </c>
      <c r="E11709" s="1">
        <v>23.0</v>
      </c>
      <c r="F11709" s="1" t="s">
        <v>11697</v>
      </c>
      <c r="G11709" s="1">
        <v>0.903434492233</v>
      </c>
    </row>
    <row r="11710" ht="15.75" customHeight="1">
      <c r="A11710" s="1" t="str">
        <f t="shared" ref="A11710:A11719" si="997">"PRPF3"</f>
        <v>PRPF3</v>
      </c>
      <c r="B11710" s="1" t="s">
        <v>108</v>
      </c>
      <c r="C11710" s="1">
        <v>1.50293974E8</v>
      </c>
      <c r="D11710" s="1" t="s">
        <v>14</v>
      </c>
      <c r="E11710" s="1">
        <v>22.0</v>
      </c>
      <c r="F11710" s="1" t="s">
        <v>11698</v>
      </c>
      <c r="G11710" s="1">
        <v>0.5392871974</v>
      </c>
    </row>
    <row r="11711" ht="15.75" customHeight="1">
      <c r="A11711" s="1" t="str">
        <f t="shared" si="997"/>
        <v>PRPF3</v>
      </c>
      <c r="B11711" s="1" t="s">
        <v>108</v>
      </c>
      <c r="C11711" s="1">
        <v>1.50294128E8</v>
      </c>
      <c r="D11711" s="1" t="s">
        <v>14</v>
      </c>
      <c r="E11711" s="1">
        <v>24.0</v>
      </c>
      <c r="F11711" s="1" t="s">
        <v>11699</v>
      </c>
      <c r="G11711" s="1">
        <v>0.145059378669</v>
      </c>
    </row>
    <row r="11712" ht="15.75" customHeight="1">
      <c r="A11712" s="1" t="str">
        <f t="shared" si="997"/>
        <v>PRPF3</v>
      </c>
      <c r="B11712" s="1" t="s">
        <v>108</v>
      </c>
      <c r="C11712" s="1">
        <v>1.50294024E8</v>
      </c>
      <c r="D11712" s="1" t="s">
        <v>14</v>
      </c>
      <c r="E11712" s="1">
        <v>24.0</v>
      </c>
      <c r="F11712" s="1" t="s">
        <v>11700</v>
      </c>
      <c r="G11712" s="1">
        <v>0.868975290484</v>
      </c>
    </row>
    <row r="11713" ht="15.75" customHeight="1">
      <c r="A11713" s="1" t="str">
        <f t="shared" si="997"/>
        <v>PRPF3</v>
      </c>
      <c r="B11713" s="1" t="s">
        <v>108</v>
      </c>
      <c r="C11713" s="1">
        <v>1.50294068E8</v>
      </c>
      <c r="D11713" s="1" t="s">
        <v>14</v>
      </c>
      <c r="E11713" s="1">
        <v>24.0</v>
      </c>
      <c r="F11713" s="1" t="s">
        <v>11701</v>
      </c>
      <c r="G11713" s="1">
        <v>0.929404987152</v>
      </c>
    </row>
    <row r="11714" ht="15.75" customHeight="1">
      <c r="A11714" s="1" t="str">
        <f t="shared" si="997"/>
        <v>PRPF3</v>
      </c>
      <c r="B11714" s="1" t="s">
        <v>108</v>
      </c>
      <c r="C11714" s="1">
        <v>1.50294051E8</v>
      </c>
      <c r="D11714" s="1" t="s">
        <v>14</v>
      </c>
      <c r="E11714" s="1">
        <v>23.0</v>
      </c>
      <c r="F11714" s="1" t="s">
        <v>11702</v>
      </c>
      <c r="G11714" s="1">
        <v>1.20161972236</v>
      </c>
    </row>
    <row r="11715" ht="15.75" customHeight="1">
      <c r="A11715" s="1" t="str">
        <f t="shared" si="997"/>
        <v>PRPF3</v>
      </c>
      <c r="B11715" s="1" t="s">
        <v>108</v>
      </c>
      <c r="C11715" s="1">
        <v>1.50293968E8</v>
      </c>
      <c r="D11715" s="1" t="s">
        <v>8</v>
      </c>
      <c r="E11715" s="1">
        <v>24.0</v>
      </c>
      <c r="F11715" s="1" t="s">
        <v>11703</v>
      </c>
      <c r="G11715" s="1">
        <v>0.464230028662</v>
      </c>
    </row>
    <row r="11716" ht="15.75" customHeight="1">
      <c r="A11716" s="1" t="str">
        <f t="shared" si="997"/>
        <v>PRPF3</v>
      </c>
      <c r="B11716" s="1" t="s">
        <v>108</v>
      </c>
      <c r="C11716" s="1">
        <v>1.5029399E8</v>
      </c>
      <c r="D11716" s="1" t="s">
        <v>8</v>
      </c>
      <c r="E11716" s="1">
        <v>24.0</v>
      </c>
      <c r="F11716" s="1" t="s">
        <v>11704</v>
      </c>
      <c r="G11716" s="1">
        <v>0.202084360899</v>
      </c>
    </row>
    <row r="11717" ht="15.75" customHeight="1">
      <c r="A11717" s="1" t="str">
        <f t="shared" si="997"/>
        <v>PRPF3</v>
      </c>
      <c r="B11717" s="1" t="s">
        <v>108</v>
      </c>
      <c r="C11717" s="1">
        <v>1.50294052E8</v>
      </c>
      <c r="D11717" s="1" t="s">
        <v>8</v>
      </c>
      <c r="E11717" s="1">
        <v>24.0</v>
      </c>
      <c r="F11717" s="1" t="s">
        <v>11705</v>
      </c>
      <c r="G11717" s="1">
        <v>0.39938449149</v>
      </c>
    </row>
    <row r="11718" ht="15.75" customHeight="1">
      <c r="A11718" s="1" t="str">
        <f t="shared" si="997"/>
        <v>PRPF3</v>
      </c>
      <c r="B11718" s="1" t="s">
        <v>108</v>
      </c>
      <c r="C11718" s="1">
        <v>1.5029406E8</v>
      </c>
      <c r="D11718" s="1" t="s">
        <v>8</v>
      </c>
      <c r="E11718" s="1">
        <v>24.0</v>
      </c>
      <c r="F11718" s="1" t="s">
        <v>11706</v>
      </c>
      <c r="G11718" s="1">
        <v>0.791958042855</v>
      </c>
    </row>
    <row r="11719" ht="15.75" customHeight="1">
      <c r="A11719" s="1" t="str">
        <f t="shared" si="997"/>
        <v>PRPF3</v>
      </c>
      <c r="B11719" s="1" t="s">
        <v>108</v>
      </c>
      <c r="C11719" s="1">
        <v>1.50294114E8</v>
      </c>
      <c r="D11719" s="1" t="s">
        <v>14</v>
      </c>
      <c r="E11719" s="1">
        <v>23.0</v>
      </c>
      <c r="F11719" s="1" t="s">
        <v>11707</v>
      </c>
      <c r="G11719" s="1">
        <v>0.762472987163</v>
      </c>
    </row>
    <row r="11720" ht="15.75" customHeight="1">
      <c r="A11720" s="1" t="str">
        <f t="shared" ref="A11720:A11729" si="998">"PRPF39"</f>
        <v>PRPF39</v>
      </c>
      <c r="B11720" s="1" t="s">
        <v>135</v>
      </c>
      <c r="C11720" s="1">
        <v>4.5553326E7</v>
      </c>
      <c r="D11720" s="1" t="s">
        <v>14</v>
      </c>
      <c r="E11720" s="1">
        <v>23.0</v>
      </c>
      <c r="F11720" s="1" t="s">
        <v>11708</v>
      </c>
      <c r="G11720" s="1">
        <v>0.0717019476682</v>
      </c>
    </row>
    <row r="11721" ht="15.75" customHeight="1">
      <c r="A11721" s="1" t="str">
        <f t="shared" si="998"/>
        <v>PRPF39</v>
      </c>
      <c r="B11721" s="1" t="s">
        <v>135</v>
      </c>
      <c r="C11721" s="1">
        <v>4.5553322E7</v>
      </c>
      <c r="D11721" s="1" t="s">
        <v>8</v>
      </c>
      <c r="E11721" s="1">
        <v>23.0</v>
      </c>
      <c r="F11721" s="1" t="s">
        <v>11709</v>
      </c>
      <c r="G11721" s="1">
        <v>0.350743486087</v>
      </c>
    </row>
    <row r="11722" ht="15.75" customHeight="1">
      <c r="A11722" s="1" t="str">
        <f t="shared" si="998"/>
        <v>PRPF39</v>
      </c>
      <c r="B11722" s="1" t="s">
        <v>135</v>
      </c>
      <c r="C11722" s="1">
        <v>4.5553532E7</v>
      </c>
      <c r="D11722" s="1" t="s">
        <v>8</v>
      </c>
      <c r="E11722" s="1">
        <v>23.0</v>
      </c>
      <c r="F11722" s="1" t="s">
        <v>11710</v>
      </c>
      <c r="G11722" s="1">
        <v>1.39740855457</v>
      </c>
    </row>
    <row r="11723" ht="15.75" customHeight="1">
      <c r="A11723" s="1" t="str">
        <f t="shared" si="998"/>
        <v>PRPF39</v>
      </c>
      <c r="B11723" s="1" t="s">
        <v>135</v>
      </c>
      <c r="C11723" s="1">
        <v>4.5553341E7</v>
      </c>
      <c r="D11723" s="1" t="s">
        <v>14</v>
      </c>
      <c r="E11723" s="1">
        <v>24.0</v>
      </c>
      <c r="F11723" s="1" t="s">
        <v>11711</v>
      </c>
      <c r="G11723" s="1">
        <v>0.15670835379</v>
      </c>
    </row>
    <row r="11724" ht="15.75" customHeight="1">
      <c r="A11724" s="1" t="str">
        <f t="shared" si="998"/>
        <v>PRPF39</v>
      </c>
      <c r="B11724" s="1" t="s">
        <v>135</v>
      </c>
      <c r="C11724" s="1">
        <v>4.5553514E7</v>
      </c>
      <c r="D11724" s="1" t="s">
        <v>14</v>
      </c>
      <c r="E11724" s="1">
        <v>24.0</v>
      </c>
      <c r="F11724" s="1" t="s">
        <v>11712</v>
      </c>
      <c r="G11724" s="1">
        <v>0.246554862812</v>
      </c>
    </row>
    <row r="11725" ht="15.75" customHeight="1">
      <c r="A11725" s="1" t="str">
        <f t="shared" si="998"/>
        <v>PRPF39</v>
      </c>
      <c r="B11725" s="1" t="s">
        <v>135</v>
      </c>
      <c r="C11725" s="1">
        <v>4.555346E7</v>
      </c>
      <c r="D11725" s="1" t="s">
        <v>14</v>
      </c>
      <c r="E11725" s="1">
        <v>23.0</v>
      </c>
      <c r="F11725" s="1" t="s">
        <v>11713</v>
      </c>
      <c r="G11725" s="1">
        <v>-0.0587937036556</v>
      </c>
    </row>
    <row r="11726" ht="15.75" customHeight="1">
      <c r="A11726" s="1" t="str">
        <f t="shared" si="998"/>
        <v>PRPF39</v>
      </c>
      <c r="B11726" s="1" t="s">
        <v>135</v>
      </c>
      <c r="C11726" s="1">
        <v>4.5553485E7</v>
      </c>
      <c r="D11726" s="1" t="s">
        <v>14</v>
      </c>
      <c r="E11726" s="1">
        <v>24.0</v>
      </c>
      <c r="F11726" s="1" t="s">
        <v>11714</v>
      </c>
      <c r="G11726" s="1">
        <v>-0.0211011449571</v>
      </c>
    </row>
    <row r="11727" ht="15.75" customHeight="1">
      <c r="A11727" s="1" t="str">
        <f t="shared" si="998"/>
        <v>PRPF39</v>
      </c>
      <c r="B11727" s="1" t="s">
        <v>135</v>
      </c>
      <c r="C11727" s="1">
        <v>4.5553542E7</v>
      </c>
      <c r="D11727" s="1" t="s">
        <v>14</v>
      </c>
      <c r="E11727" s="1">
        <v>24.0</v>
      </c>
      <c r="F11727" s="1" t="s">
        <v>11715</v>
      </c>
      <c r="G11727" s="1">
        <v>0.795045806708</v>
      </c>
    </row>
    <row r="11728" ht="15.75" customHeight="1">
      <c r="A11728" s="1" t="str">
        <f t="shared" si="998"/>
        <v>PRPF39</v>
      </c>
      <c r="B11728" s="1" t="s">
        <v>135</v>
      </c>
      <c r="C11728" s="1">
        <v>4.5553583E7</v>
      </c>
      <c r="D11728" s="1" t="s">
        <v>14</v>
      </c>
      <c r="E11728" s="1">
        <v>23.0</v>
      </c>
      <c r="F11728" s="1" t="s">
        <v>11716</v>
      </c>
      <c r="G11728" s="1">
        <v>-0.0286646302538</v>
      </c>
    </row>
    <row r="11729" ht="15.75" customHeight="1">
      <c r="A11729" s="1" t="str">
        <f t="shared" si="998"/>
        <v>PRPF39</v>
      </c>
      <c r="B11729" s="1" t="s">
        <v>135</v>
      </c>
      <c r="C11729" s="1">
        <v>4.55534E7</v>
      </c>
      <c r="D11729" s="1" t="s">
        <v>14</v>
      </c>
      <c r="E11729" s="1">
        <v>24.0</v>
      </c>
      <c r="F11729" s="1" t="s">
        <v>11717</v>
      </c>
      <c r="G11729" s="1">
        <v>0.807545638718</v>
      </c>
    </row>
    <row r="11730" ht="15.75" customHeight="1">
      <c r="A11730" s="1" t="str">
        <f t="shared" ref="A11730:A11745" si="999">"PRPF4"</f>
        <v>PRPF4</v>
      </c>
      <c r="B11730" s="1" t="s">
        <v>298</v>
      </c>
      <c r="C11730" s="1">
        <v>1.16038181E8</v>
      </c>
      <c r="D11730" s="1" t="s">
        <v>14</v>
      </c>
      <c r="E11730" s="1">
        <v>24.0</v>
      </c>
      <c r="F11730" s="1" t="s">
        <v>11718</v>
      </c>
      <c r="G11730" s="1">
        <v>0.902107731781</v>
      </c>
    </row>
    <row r="11731" ht="15.75" customHeight="1">
      <c r="A11731" s="1" t="str">
        <f t="shared" si="999"/>
        <v>PRPF4</v>
      </c>
      <c r="B11731" s="1" t="s">
        <v>298</v>
      </c>
      <c r="C11731" s="1">
        <v>1.16038103E8</v>
      </c>
      <c r="D11731" s="1" t="s">
        <v>14</v>
      </c>
      <c r="E11731" s="1">
        <v>24.0</v>
      </c>
      <c r="F11731" s="1" t="s">
        <v>11719</v>
      </c>
      <c r="G11731" s="1">
        <v>-6.09216864043E-4</v>
      </c>
    </row>
    <row r="11732" ht="15.75" customHeight="1">
      <c r="A11732" s="1" t="str">
        <f t="shared" si="999"/>
        <v>PRPF4</v>
      </c>
      <c r="B11732" s="1" t="s">
        <v>298</v>
      </c>
      <c r="C11732" s="1">
        <v>1.16038085E8</v>
      </c>
      <c r="D11732" s="1" t="s">
        <v>14</v>
      </c>
      <c r="E11732" s="1">
        <v>24.0</v>
      </c>
      <c r="F11732" s="1" t="s">
        <v>11720</v>
      </c>
      <c r="G11732" s="1">
        <v>0.0199973914171</v>
      </c>
    </row>
    <row r="11733" ht="15.75" customHeight="1">
      <c r="A11733" s="1" t="str">
        <f t="shared" si="999"/>
        <v>PRPF4</v>
      </c>
      <c r="B11733" s="1" t="s">
        <v>298</v>
      </c>
      <c r="C11733" s="1">
        <v>1.16038E8</v>
      </c>
      <c r="D11733" s="1" t="s">
        <v>14</v>
      </c>
      <c r="E11733" s="1">
        <v>24.0</v>
      </c>
      <c r="F11733" s="1" t="s">
        <v>11721</v>
      </c>
      <c r="G11733" s="1">
        <v>1.25327142572</v>
      </c>
    </row>
    <row r="11734" ht="15.75" customHeight="1">
      <c r="A11734" s="1" t="str">
        <f t="shared" si="999"/>
        <v>PRPF4</v>
      </c>
      <c r="B11734" s="1" t="s">
        <v>298</v>
      </c>
      <c r="C11734" s="1">
        <v>1.16038067E8</v>
      </c>
      <c r="D11734" s="1" t="s">
        <v>8</v>
      </c>
      <c r="E11734" s="1">
        <v>24.0</v>
      </c>
      <c r="F11734" s="1" t="s">
        <v>11722</v>
      </c>
      <c r="G11734" s="1">
        <v>-0.00694014260888</v>
      </c>
    </row>
    <row r="11735" ht="15.75" customHeight="1">
      <c r="A11735" s="1" t="str">
        <f t="shared" si="999"/>
        <v>PRPF4</v>
      </c>
      <c r="B11735" s="1" t="s">
        <v>298</v>
      </c>
      <c r="C11735" s="1">
        <v>1.1603803E8</v>
      </c>
      <c r="D11735" s="1" t="s">
        <v>8</v>
      </c>
      <c r="E11735" s="1">
        <v>24.0</v>
      </c>
      <c r="F11735" s="1" t="s">
        <v>11723</v>
      </c>
      <c r="G11735" s="1">
        <v>0.844620842497</v>
      </c>
    </row>
    <row r="11736" ht="15.75" customHeight="1">
      <c r="A11736" s="1" t="str">
        <f t="shared" si="999"/>
        <v>PRPF4</v>
      </c>
      <c r="B11736" s="1" t="s">
        <v>298</v>
      </c>
      <c r="C11736" s="1">
        <v>1.16037572E8</v>
      </c>
      <c r="D11736" s="1" t="s">
        <v>8</v>
      </c>
      <c r="E11736" s="1">
        <v>21.0</v>
      </c>
      <c r="F11736" s="1" t="s">
        <v>11724</v>
      </c>
      <c r="G11736" s="1">
        <v>0.0268502955712</v>
      </c>
    </row>
    <row r="11737" ht="15.75" customHeight="1">
      <c r="A11737" s="1" t="str">
        <f t="shared" si="999"/>
        <v>PRPF4</v>
      </c>
      <c r="B11737" s="1" t="s">
        <v>298</v>
      </c>
      <c r="C11737" s="1">
        <v>1.16037877E8</v>
      </c>
      <c r="D11737" s="1" t="s">
        <v>8</v>
      </c>
      <c r="E11737" s="1">
        <v>25.0</v>
      </c>
      <c r="F11737" s="1" t="s">
        <v>11725</v>
      </c>
      <c r="G11737" s="1">
        <v>6.186710257E-4</v>
      </c>
    </row>
    <row r="11738" ht="15.75" customHeight="1">
      <c r="A11738" s="1" t="str">
        <f t="shared" si="999"/>
        <v>PRPF4</v>
      </c>
      <c r="B11738" s="1" t="s">
        <v>298</v>
      </c>
      <c r="C11738" s="1">
        <v>1.16037872E8</v>
      </c>
      <c r="D11738" s="1" t="s">
        <v>8</v>
      </c>
      <c r="E11738" s="1">
        <v>22.0</v>
      </c>
      <c r="F11738" s="1" t="s">
        <v>11726</v>
      </c>
      <c r="G11738" s="1">
        <v>-0.00720214845689</v>
      </c>
    </row>
    <row r="11739" ht="15.75" customHeight="1">
      <c r="A11739" s="1" t="str">
        <f t="shared" si="999"/>
        <v>PRPF4</v>
      </c>
      <c r="B11739" s="1" t="s">
        <v>298</v>
      </c>
      <c r="C11739" s="1">
        <v>1.16037745E8</v>
      </c>
      <c r="D11739" s="1" t="s">
        <v>8</v>
      </c>
      <c r="E11739" s="1">
        <v>23.0</v>
      </c>
      <c r="F11739" s="1" t="s">
        <v>11727</v>
      </c>
      <c r="G11739" s="1">
        <v>-0.0203208499621</v>
      </c>
    </row>
    <row r="11740" ht="15.75" customHeight="1">
      <c r="A11740" s="1" t="str">
        <f t="shared" si="999"/>
        <v>PRPF4</v>
      </c>
      <c r="B11740" s="1" t="s">
        <v>298</v>
      </c>
      <c r="C11740" s="1">
        <v>1.16037694E8</v>
      </c>
      <c r="D11740" s="1" t="s">
        <v>8</v>
      </c>
      <c r="E11740" s="1">
        <v>23.0</v>
      </c>
      <c r="F11740" s="1" t="s">
        <v>11728</v>
      </c>
      <c r="G11740" s="1">
        <v>-0.0311732532892</v>
      </c>
    </row>
    <row r="11741" ht="15.75" customHeight="1">
      <c r="A11741" s="1" t="str">
        <f t="shared" si="999"/>
        <v>PRPF4</v>
      </c>
      <c r="B11741" s="1" t="s">
        <v>298</v>
      </c>
      <c r="C11741" s="1">
        <v>1.16037633E8</v>
      </c>
      <c r="D11741" s="1" t="s">
        <v>8</v>
      </c>
      <c r="E11741" s="1">
        <v>24.0</v>
      </c>
      <c r="F11741" s="1" t="s">
        <v>11729</v>
      </c>
      <c r="G11741" s="1">
        <v>0.0534082874815</v>
      </c>
    </row>
    <row r="11742" ht="15.75" customHeight="1">
      <c r="A11742" s="1" t="str">
        <f t="shared" si="999"/>
        <v>PRPF4</v>
      </c>
      <c r="B11742" s="1" t="s">
        <v>298</v>
      </c>
      <c r="C11742" s="1">
        <v>1.16037599E8</v>
      </c>
      <c r="D11742" s="1" t="s">
        <v>8</v>
      </c>
      <c r="E11742" s="1">
        <v>24.0</v>
      </c>
      <c r="F11742" s="1" t="s">
        <v>1867</v>
      </c>
      <c r="G11742" s="1">
        <v>0.0310880594615</v>
      </c>
    </row>
    <row r="11743" ht="15.75" customHeight="1">
      <c r="A11743" s="1" t="str">
        <f t="shared" si="999"/>
        <v>PRPF4</v>
      </c>
      <c r="B11743" s="1" t="s">
        <v>298</v>
      </c>
      <c r="C11743" s="1">
        <v>1.16037892E8</v>
      </c>
      <c r="D11743" s="1" t="s">
        <v>8</v>
      </c>
      <c r="E11743" s="1">
        <v>27.0</v>
      </c>
      <c r="F11743" s="1" t="s">
        <v>11730</v>
      </c>
      <c r="G11743" s="1">
        <v>-0.0284614586582</v>
      </c>
    </row>
    <row r="11744" ht="15.75" customHeight="1">
      <c r="A11744" s="1" t="str">
        <f t="shared" si="999"/>
        <v>PRPF4</v>
      </c>
      <c r="B11744" s="1" t="s">
        <v>298</v>
      </c>
      <c r="C11744" s="1">
        <v>1.16037844E8</v>
      </c>
      <c r="D11744" s="1" t="s">
        <v>8</v>
      </c>
      <c r="E11744" s="1">
        <v>24.0</v>
      </c>
      <c r="F11744" s="1" t="s">
        <v>11731</v>
      </c>
      <c r="G11744" s="1">
        <v>0.0294118795564</v>
      </c>
    </row>
    <row r="11745" ht="15.75" customHeight="1">
      <c r="A11745" s="1" t="str">
        <f t="shared" si="999"/>
        <v>PRPF4</v>
      </c>
      <c r="B11745" s="1" t="s">
        <v>298</v>
      </c>
      <c r="C11745" s="1">
        <v>1.16037901E8</v>
      </c>
      <c r="D11745" s="1" t="s">
        <v>8</v>
      </c>
      <c r="E11745" s="1">
        <v>22.0</v>
      </c>
      <c r="F11745" s="1" t="s">
        <v>11732</v>
      </c>
      <c r="G11745" s="1">
        <v>-0.0175423628777</v>
      </c>
    </row>
    <row r="11746" ht="15.75" customHeight="1">
      <c r="A11746" s="1" t="str">
        <f t="shared" ref="A11746:A11755" si="1000">"PRPF6"</f>
        <v>PRPF6</v>
      </c>
      <c r="B11746" s="1" t="s">
        <v>145</v>
      </c>
      <c r="C11746" s="1">
        <v>6.2612473E7</v>
      </c>
      <c r="D11746" s="1" t="s">
        <v>14</v>
      </c>
      <c r="E11746" s="1">
        <v>24.0</v>
      </c>
      <c r="F11746" s="1" t="s">
        <v>11733</v>
      </c>
      <c r="G11746" s="1">
        <v>0.099954723297</v>
      </c>
    </row>
    <row r="11747" ht="15.75" customHeight="1">
      <c r="A11747" s="1" t="str">
        <f t="shared" si="1000"/>
        <v>PRPF6</v>
      </c>
      <c r="B11747" s="1" t="s">
        <v>145</v>
      </c>
      <c r="C11747" s="1">
        <v>6.261274E7</v>
      </c>
      <c r="D11747" s="1" t="s">
        <v>14</v>
      </c>
      <c r="E11747" s="1">
        <v>24.0</v>
      </c>
      <c r="F11747" s="1" t="s">
        <v>11734</v>
      </c>
      <c r="G11747" s="1">
        <v>-0.00348311535414</v>
      </c>
    </row>
    <row r="11748" ht="15.75" customHeight="1">
      <c r="A11748" s="1" t="str">
        <f t="shared" si="1000"/>
        <v>PRPF6</v>
      </c>
      <c r="B11748" s="1" t="s">
        <v>145</v>
      </c>
      <c r="C11748" s="1">
        <v>6.2612657E7</v>
      </c>
      <c r="D11748" s="1" t="s">
        <v>14</v>
      </c>
      <c r="E11748" s="1">
        <v>24.0</v>
      </c>
      <c r="F11748" s="1" t="s">
        <v>11735</v>
      </c>
      <c r="G11748" s="1">
        <v>0.0598851725579</v>
      </c>
    </row>
    <row r="11749" ht="15.75" customHeight="1">
      <c r="A11749" s="1" t="str">
        <f t="shared" si="1000"/>
        <v>PRPF6</v>
      </c>
      <c r="B11749" s="1" t="s">
        <v>145</v>
      </c>
      <c r="C11749" s="1">
        <v>6.2612463E7</v>
      </c>
      <c r="D11749" s="1" t="s">
        <v>8</v>
      </c>
      <c r="E11749" s="1">
        <v>24.0</v>
      </c>
      <c r="F11749" s="1" t="s">
        <v>11736</v>
      </c>
      <c r="G11749" s="1">
        <v>0.0972676463793</v>
      </c>
    </row>
    <row r="11750" ht="15.75" customHeight="1">
      <c r="A11750" s="1" t="str">
        <f t="shared" si="1000"/>
        <v>PRPF6</v>
      </c>
      <c r="B11750" s="1" t="s">
        <v>145</v>
      </c>
      <c r="C11750" s="1">
        <v>6.2612616E7</v>
      </c>
      <c r="D11750" s="1" t="s">
        <v>8</v>
      </c>
      <c r="E11750" s="1">
        <v>22.0</v>
      </c>
      <c r="F11750" s="1" t="s">
        <v>11737</v>
      </c>
      <c r="G11750" s="1">
        <v>0.99516253712</v>
      </c>
    </row>
    <row r="11751" ht="15.75" customHeight="1">
      <c r="A11751" s="1" t="str">
        <f t="shared" si="1000"/>
        <v>PRPF6</v>
      </c>
      <c r="B11751" s="1" t="s">
        <v>145</v>
      </c>
      <c r="C11751" s="1">
        <v>6.2612639E7</v>
      </c>
      <c r="D11751" s="1" t="s">
        <v>8</v>
      </c>
      <c r="E11751" s="1">
        <v>25.0</v>
      </c>
      <c r="F11751" s="1" t="s">
        <v>11738</v>
      </c>
      <c r="G11751" s="1">
        <v>-0.0441601778443</v>
      </c>
    </row>
    <row r="11752" ht="15.75" customHeight="1">
      <c r="A11752" s="1" t="str">
        <f t="shared" si="1000"/>
        <v>PRPF6</v>
      </c>
      <c r="B11752" s="1" t="s">
        <v>145</v>
      </c>
      <c r="C11752" s="1">
        <v>6.2612466E7</v>
      </c>
      <c r="D11752" s="1" t="s">
        <v>14</v>
      </c>
      <c r="E11752" s="1">
        <v>24.0</v>
      </c>
      <c r="F11752" s="1" t="s">
        <v>11739</v>
      </c>
      <c r="G11752" s="1">
        <v>0.0896712056645</v>
      </c>
    </row>
    <row r="11753" ht="15.75" customHeight="1">
      <c r="A11753" s="1" t="str">
        <f t="shared" si="1000"/>
        <v>PRPF6</v>
      </c>
      <c r="B11753" s="1" t="s">
        <v>145</v>
      </c>
      <c r="C11753" s="1">
        <v>6.2612728E7</v>
      </c>
      <c r="D11753" s="1" t="s">
        <v>14</v>
      </c>
      <c r="E11753" s="1">
        <v>24.0</v>
      </c>
      <c r="F11753" s="1" t="s">
        <v>11740</v>
      </c>
      <c r="G11753" s="1">
        <v>0.963909192034</v>
      </c>
    </row>
    <row r="11754" ht="15.75" customHeight="1">
      <c r="A11754" s="1" t="str">
        <f t="shared" si="1000"/>
        <v>PRPF6</v>
      </c>
      <c r="B11754" s="1" t="s">
        <v>145</v>
      </c>
      <c r="C11754" s="1">
        <v>6.2612504E7</v>
      </c>
      <c r="D11754" s="1" t="s">
        <v>14</v>
      </c>
      <c r="E11754" s="1">
        <v>24.0</v>
      </c>
      <c r="F11754" s="1" t="s">
        <v>11741</v>
      </c>
      <c r="G11754" s="1">
        <v>1.04092827085</v>
      </c>
    </row>
    <row r="11755" ht="15.75" customHeight="1">
      <c r="A11755" s="1" t="str">
        <f t="shared" si="1000"/>
        <v>PRPF6</v>
      </c>
      <c r="B11755" s="1" t="s">
        <v>145</v>
      </c>
      <c r="C11755" s="1">
        <v>6.2612713E7</v>
      </c>
      <c r="D11755" s="1" t="s">
        <v>14</v>
      </c>
      <c r="E11755" s="1">
        <v>24.0</v>
      </c>
      <c r="F11755" s="1" t="s">
        <v>11742</v>
      </c>
      <c r="G11755" s="1">
        <v>0.0251008007897</v>
      </c>
    </row>
    <row r="11756" ht="15.75" customHeight="1">
      <c r="A11756" s="1" t="str">
        <f t="shared" ref="A11756:A11772" si="1001">"PRPF8"</f>
        <v>PRPF8</v>
      </c>
      <c r="B11756" s="1" t="s">
        <v>39</v>
      </c>
      <c r="C11756" s="1">
        <v>1588040.0</v>
      </c>
      <c r="D11756" s="1" t="s">
        <v>8</v>
      </c>
      <c r="E11756" s="1">
        <v>23.0</v>
      </c>
      <c r="F11756" s="1" t="s">
        <v>11743</v>
      </c>
      <c r="G11756" s="1">
        <v>0.0133601744186</v>
      </c>
    </row>
    <row r="11757" ht="15.75" customHeight="1">
      <c r="A11757" s="1" t="str">
        <f t="shared" si="1001"/>
        <v>PRPF8</v>
      </c>
      <c r="B11757" s="1" t="s">
        <v>39</v>
      </c>
      <c r="C11757" s="1">
        <v>1588052.0</v>
      </c>
      <c r="D11757" s="1" t="s">
        <v>8</v>
      </c>
      <c r="E11757" s="1">
        <v>22.0</v>
      </c>
      <c r="F11757" s="1" t="s">
        <v>11744</v>
      </c>
      <c r="G11757" s="1">
        <v>0.450729740482</v>
      </c>
    </row>
    <row r="11758" ht="15.75" customHeight="1">
      <c r="A11758" s="1" t="str">
        <f t="shared" si="1001"/>
        <v>PRPF8</v>
      </c>
      <c r="B11758" s="1" t="s">
        <v>39</v>
      </c>
      <c r="C11758" s="1">
        <v>1588005.0</v>
      </c>
      <c r="D11758" s="1" t="s">
        <v>8</v>
      </c>
      <c r="E11758" s="1">
        <v>24.0</v>
      </c>
      <c r="F11758" s="1" t="s">
        <v>11745</v>
      </c>
      <c r="G11758" s="1">
        <v>1.02255107757</v>
      </c>
    </row>
    <row r="11759" ht="15.75" customHeight="1">
      <c r="A11759" s="1" t="str">
        <f t="shared" si="1001"/>
        <v>PRPF8</v>
      </c>
      <c r="B11759" s="1" t="s">
        <v>39</v>
      </c>
      <c r="C11759" s="1">
        <v>1587973.0</v>
      </c>
      <c r="D11759" s="1" t="s">
        <v>8</v>
      </c>
      <c r="E11759" s="1">
        <v>24.0</v>
      </c>
      <c r="F11759" s="1" t="s">
        <v>11746</v>
      </c>
      <c r="G11759" s="1">
        <v>0.45878894893</v>
      </c>
    </row>
    <row r="11760" ht="15.75" customHeight="1">
      <c r="A11760" s="1" t="str">
        <f t="shared" si="1001"/>
        <v>PRPF8</v>
      </c>
      <c r="B11760" s="1" t="s">
        <v>39</v>
      </c>
      <c r="C11760" s="1">
        <v>1588122.0</v>
      </c>
      <c r="D11760" s="1" t="s">
        <v>8</v>
      </c>
      <c r="E11760" s="1">
        <v>24.0</v>
      </c>
      <c r="F11760" s="1" t="s">
        <v>11747</v>
      </c>
      <c r="G11760" s="1">
        <v>0.18652220649</v>
      </c>
    </row>
    <row r="11761" ht="15.75" customHeight="1">
      <c r="A11761" s="1" t="str">
        <f t="shared" si="1001"/>
        <v>PRPF8</v>
      </c>
      <c r="B11761" s="1" t="s">
        <v>39</v>
      </c>
      <c r="C11761" s="1">
        <v>1588145.0</v>
      </c>
      <c r="D11761" s="1" t="s">
        <v>8</v>
      </c>
      <c r="E11761" s="1">
        <v>24.0</v>
      </c>
      <c r="F11761" s="1" t="s">
        <v>11748</v>
      </c>
      <c r="G11761" s="1">
        <v>0.324765446632</v>
      </c>
    </row>
    <row r="11762" ht="15.75" customHeight="1">
      <c r="A11762" s="1" t="str">
        <f t="shared" si="1001"/>
        <v>PRPF8</v>
      </c>
      <c r="B11762" s="1" t="s">
        <v>39</v>
      </c>
      <c r="C11762" s="1">
        <v>1588152.0</v>
      </c>
      <c r="D11762" s="1" t="s">
        <v>8</v>
      </c>
      <c r="E11762" s="1">
        <v>24.0</v>
      </c>
      <c r="F11762" s="1" t="s">
        <v>11749</v>
      </c>
      <c r="G11762" s="1">
        <v>1.10691287233</v>
      </c>
    </row>
    <row r="11763" ht="15.75" customHeight="1">
      <c r="A11763" s="1" t="str">
        <f t="shared" si="1001"/>
        <v>PRPF8</v>
      </c>
      <c r="B11763" s="1" t="s">
        <v>39</v>
      </c>
      <c r="C11763" s="1">
        <v>1588096.0</v>
      </c>
      <c r="D11763" s="1" t="s">
        <v>8</v>
      </c>
      <c r="E11763" s="1">
        <v>24.0</v>
      </c>
      <c r="F11763" s="1" t="s">
        <v>11750</v>
      </c>
      <c r="G11763" s="1">
        <v>0.431569368972</v>
      </c>
    </row>
    <row r="11764" ht="15.75" customHeight="1">
      <c r="A11764" s="1" t="str">
        <f t="shared" si="1001"/>
        <v>PRPF8</v>
      </c>
      <c r="B11764" s="1" t="s">
        <v>39</v>
      </c>
      <c r="C11764" s="1">
        <v>1587915.0</v>
      </c>
      <c r="D11764" s="1" t="s">
        <v>8</v>
      </c>
      <c r="E11764" s="1">
        <v>23.0</v>
      </c>
      <c r="F11764" s="1" t="s">
        <v>11751</v>
      </c>
      <c r="G11764" s="1">
        <v>0.151301916261</v>
      </c>
    </row>
    <row r="11765" ht="15.75" customHeight="1">
      <c r="A11765" s="1" t="str">
        <f t="shared" si="1001"/>
        <v>PRPF8</v>
      </c>
      <c r="B11765" s="1" t="s">
        <v>39</v>
      </c>
      <c r="C11765" s="1">
        <v>1588104.0</v>
      </c>
      <c r="D11765" s="1" t="s">
        <v>8</v>
      </c>
      <c r="E11765" s="1">
        <v>24.0</v>
      </c>
      <c r="F11765" s="1" t="s">
        <v>11752</v>
      </c>
      <c r="G11765" s="1">
        <v>0.0171400854223</v>
      </c>
    </row>
    <row r="11766" ht="15.75" customHeight="1">
      <c r="A11766" s="1" t="str">
        <f t="shared" si="1001"/>
        <v>PRPF8</v>
      </c>
      <c r="B11766" s="1" t="s">
        <v>39</v>
      </c>
      <c r="C11766" s="1">
        <v>1588007.0</v>
      </c>
      <c r="D11766" s="1" t="s">
        <v>8</v>
      </c>
      <c r="E11766" s="1">
        <v>23.0</v>
      </c>
      <c r="F11766" s="1" t="s">
        <v>11753</v>
      </c>
      <c r="G11766" s="1">
        <v>0.458307708702</v>
      </c>
    </row>
    <row r="11767" ht="15.75" customHeight="1">
      <c r="A11767" s="1" t="str">
        <f t="shared" si="1001"/>
        <v>PRPF8</v>
      </c>
      <c r="B11767" s="1" t="s">
        <v>39</v>
      </c>
      <c r="C11767" s="1">
        <v>1588022.0</v>
      </c>
      <c r="D11767" s="1" t="s">
        <v>8</v>
      </c>
      <c r="E11767" s="1">
        <v>23.0</v>
      </c>
      <c r="F11767" s="1" t="s">
        <v>11754</v>
      </c>
      <c r="G11767" s="1">
        <v>0.411257902851</v>
      </c>
    </row>
    <row r="11768" ht="15.75" customHeight="1">
      <c r="A11768" s="1" t="str">
        <f t="shared" si="1001"/>
        <v>PRPF8</v>
      </c>
      <c r="B11768" s="1" t="s">
        <v>39</v>
      </c>
      <c r="C11768" s="1">
        <v>1588052.0</v>
      </c>
      <c r="D11768" s="1" t="s">
        <v>8</v>
      </c>
      <c r="E11768" s="1">
        <v>23.0</v>
      </c>
      <c r="F11768" s="1" t="s">
        <v>11755</v>
      </c>
      <c r="G11768" s="1">
        <v>0.451706380162</v>
      </c>
    </row>
    <row r="11769" ht="15.75" customHeight="1">
      <c r="A11769" s="1" t="str">
        <f t="shared" si="1001"/>
        <v>PRPF8</v>
      </c>
      <c r="B11769" s="1" t="s">
        <v>39</v>
      </c>
      <c r="C11769" s="1">
        <v>1588021.0</v>
      </c>
      <c r="D11769" s="1" t="s">
        <v>14</v>
      </c>
      <c r="E11769" s="1">
        <v>23.0</v>
      </c>
      <c r="F11769" s="1" t="s">
        <v>11756</v>
      </c>
      <c r="G11769" s="1">
        <v>0.00805714513923</v>
      </c>
    </row>
    <row r="11770" ht="15.75" customHeight="1">
      <c r="A11770" s="1" t="str">
        <f t="shared" si="1001"/>
        <v>PRPF8</v>
      </c>
      <c r="B11770" s="1" t="s">
        <v>39</v>
      </c>
      <c r="C11770" s="1">
        <v>1587953.0</v>
      </c>
      <c r="D11770" s="1" t="s">
        <v>14</v>
      </c>
      <c r="E11770" s="1">
        <v>23.0</v>
      </c>
      <c r="F11770" s="1" t="s">
        <v>11757</v>
      </c>
      <c r="G11770" s="1">
        <v>0.870536050095</v>
      </c>
    </row>
    <row r="11771" ht="15.75" customHeight="1">
      <c r="A11771" s="1" t="str">
        <f t="shared" si="1001"/>
        <v>PRPF8</v>
      </c>
      <c r="B11771" s="1" t="s">
        <v>39</v>
      </c>
      <c r="C11771" s="1">
        <v>1588000.0</v>
      </c>
      <c r="D11771" s="1" t="s">
        <v>8</v>
      </c>
      <c r="E11771" s="1">
        <v>24.0</v>
      </c>
      <c r="F11771" s="1" t="s">
        <v>11758</v>
      </c>
      <c r="G11771" s="1">
        <v>0.47674504097</v>
      </c>
    </row>
    <row r="11772" ht="15.75" customHeight="1">
      <c r="A11772" s="1" t="str">
        <f t="shared" si="1001"/>
        <v>PRPF8</v>
      </c>
      <c r="B11772" s="1" t="s">
        <v>39</v>
      </c>
      <c r="C11772" s="1">
        <v>1587969.0</v>
      </c>
      <c r="D11772" s="1" t="s">
        <v>8</v>
      </c>
      <c r="E11772" s="1">
        <v>24.0</v>
      </c>
      <c r="F11772" s="1" t="s">
        <v>11759</v>
      </c>
      <c r="G11772" s="1">
        <v>0.00298397903286</v>
      </c>
    </row>
    <row r="11773" ht="15.75" customHeight="1">
      <c r="A11773" s="1" t="str">
        <f t="shared" ref="A11773:A11782" si="1002">"PRPS1"</f>
        <v>PRPS1</v>
      </c>
      <c r="B11773" s="1" t="s">
        <v>50</v>
      </c>
      <c r="C11773" s="1">
        <v>1.06871834E8</v>
      </c>
      <c r="D11773" s="1" t="s">
        <v>14</v>
      </c>
      <c r="E11773" s="1">
        <v>24.0</v>
      </c>
      <c r="F11773" s="1" t="s">
        <v>11760</v>
      </c>
      <c r="G11773" s="1">
        <v>0.317639034463</v>
      </c>
    </row>
    <row r="11774" ht="15.75" customHeight="1">
      <c r="A11774" s="1" t="str">
        <f t="shared" si="1002"/>
        <v>PRPS1</v>
      </c>
      <c r="B11774" s="1" t="s">
        <v>50</v>
      </c>
      <c r="C11774" s="1">
        <v>1.06871845E8</v>
      </c>
      <c r="D11774" s="1" t="s">
        <v>14</v>
      </c>
      <c r="E11774" s="1">
        <v>24.0</v>
      </c>
      <c r="F11774" s="1" t="s">
        <v>11761</v>
      </c>
      <c r="G11774" s="1">
        <v>0.615473306652</v>
      </c>
    </row>
    <row r="11775" ht="15.75" customHeight="1">
      <c r="A11775" s="1" t="str">
        <f t="shared" si="1002"/>
        <v>PRPS1</v>
      </c>
      <c r="B11775" s="1" t="s">
        <v>50</v>
      </c>
      <c r="C11775" s="1">
        <v>1.06871805E8</v>
      </c>
      <c r="D11775" s="1" t="s">
        <v>14</v>
      </c>
      <c r="E11775" s="1">
        <v>24.0</v>
      </c>
      <c r="F11775" s="1" t="s">
        <v>11762</v>
      </c>
      <c r="G11775" s="1">
        <v>0.361155515995</v>
      </c>
    </row>
    <row r="11776" ht="15.75" customHeight="1">
      <c r="A11776" s="1" t="str">
        <f t="shared" si="1002"/>
        <v>PRPS1</v>
      </c>
      <c r="B11776" s="1" t="s">
        <v>50</v>
      </c>
      <c r="C11776" s="1">
        <v>1.06871775E8</v>
      </c>
      <c r="D11776" s="1" t="s">
        <v>14</v>
      </c>
      <c r="E11776" s="1">
        <v>23.0</v>
      </c>
      <c r="F11776" s="1" t="s">
        <v>11763</v>
      </c>
      <c r="G11776" s="1">
        <v>0.973681571716</v>
      </c>
    </row>
    <row r="11777" ht="15.75" customHeight="1">
      <c r="A11777" s="1" t="str">
        <f t="shared" si="1002"/>
        <v>PRPS1</v>
      </c>
      <c r="B11777" s="1" t="s">
        <v>50</v>
      </c>
      <c r="C11777" s="1">
        <v>1.0687179E8</v>
      </c>
      <c r="D11777" s="1" t="s">
        <v>8</v>
      </c>
      <c r="E11777" s="1">
        <v>23.0</v>
      </c>
      <c r="F11777" s="1" t="s">
        <v>11764</v>
      </c>
      <c r="G11777" s="1">
        <v>0.926926945731</v>
      </c>
    </row>
    <row r="11778" ht="15.75" customHeight="1">
      <c r="A11778" s="1" t="str">
        <f t="shared" si="1002"/>
        <v>PRPS1</v>
      </c>
      <c r="B11778" s="1" t="s">
        <v>50</v>
      </c>
      <c r="C11778" s="1">
        <v>1.06871802E8</v>
      </c>
      <c r="D11778" s="1" t="s">
        <v>8</v>
      </c>
      <c r="E11778" s="1">
        <v>24.0</v>
      </c>
      <c r="F11778" s="1" t="s">
        <v>11765</v>
      </c>
      <c r="G11778" s="1">
        <v>1.09939148255</v>
      </c>
    </row>
    <row r="11779" ht="15.75" customHeight="1">
      <c r="A11779" s="1" t="str">
        <f t="shared" si="1002"/>
        <v>PRPS1</v>
      </c>
      <c r="B11779" s="1" t="s">
        <v>50</v>
      </c>
      <c r="C11779" s="1">
        <v>1.06871853E8</v>
      </c>
      <c r="D11779" s="1" t="s">
        <v>8</v>
      </c>
      <c r="E11779" s="1">
        <v>23.0</v>
      </c>
      <c r="F11779" s="1" t="s">
        <v>11766</v>
      </c>
      <c r="G11779" s="1">
        <v>0.0168403651584</v>
      </c>
    </row>
    <row r="11780" ht="15.75" customHeight="1">
      <c r="A11780" s="1" t="str">
        <f t="shared" si="1002"/>
        <v>PRPS1</v>
      </c>
      <c r="B11780" s="1" t="s">
        <v>50</v>
      </c>
      <c r="C11780" s="1">
        <v>1.06871976E8</v>
      </c>
      <c r="D11780" s="1" t="s">
        <v>8</v>
      </c>
      <c r="E11780" s="1">
        <v>24.0</v>
      </c>
      <c r="F11780" s="1" t="s">
        <v>11767</v>
      </c>
      <c r="G11780" s="1">
        <v>0.691761000134</v>
      </c>
    </row>
    <row r="11781" ht="15.75" customHeight="1">
      <c r="A11781" s="1" t="str">
        <f t="shared" si="1002"/>
        <v>PRPS1</v>
      </c>
      <c r="B11781" s="1" t="s">
        <v>50</v>
      </c>
      <c r="C11781" s="1">
        <v>1.06871987E8</v>
      </c>
      <c r="D11781" s="1" t="s">
        <v>8</v>
      </c>
      <c r="E11781" s="1">
        <v>24.0</v>
      </c>
      <c r="F11781" s="1" t="s">
        <v>11768</v>
      </c>
      <c r="G11781" s="1">
        <v>0.403261390247</v>
      </c>
    </row>
    <row r="11782" ht="15.75" customHeight="1">
      <c r="A11782" s="1" t="str">
        <f t="shared" si="1002"/>
        <v>PRPS1</v>
      </c>
      <c r="B11782" s="1" t="s">
        <v>50</v>
      </c>
      <c r="C11782" s="1">
        <v>1.06871999E8</v>
      </c>
      <c r="D11782" s="1" t="s">
        <v>8</v>
      </c>
      <c r="E11782" s="1">
        <v>22.0</v>
      </c>
      <c r="F11782" s="1" t="s">
        <v>11769</v>
      </c>
      <c r="G11782" s="1">
        <v>-0.0110043273534</v>
      </c>
    </row>
    <row r="11783" ht="15.75" customHeight="1">
      <c r="A11783" s="1" t="str">
        <f t="shared" ref="A11783:A11792" si="1003">"PRRC2A"</f>
        <v>PRRC2A</v>
      </c>
      <c r="B11783" s="1" t="s">
        <v>28</v>
      </c>
      <c r="C11783" s="1">
        <v>3.1588779E7</v>
      </c>
      <c r="D11783" s="1" t="s">
        <v>14</v>
      </c>
      <c r="E11783" s="1">
        <v>24.0</v>
      </c>
      <c r="F11783" s="1" t="s">
        <v>11770</v>
      </c>
      <c r="G11783" s="1">
        <v>-0.0308628170208</v>
      </c>
    </row>
    <row r="11784" ht="15.75" customHeight="1">
      <c r="A11784" s="1" t="str">
        <f t="shared" si="1003"/>
        <v>PRRC2A</v>
      </c>
      <c r="B11784" s="1" t="s">
        <v>28</v>
      </c>
      <c r="C11784" s="1">
        <v>3.1588678E7</v>
      </c>
      <c r="D11784" s="1" t="s">
        <v>14</v>
      </c>
      <c r="E11784" s="1">
        <v>23.0</v>
      </c>
      <c r="F11784" s="1" t="s">
        <v>11771</v>
      </c>
      <c r="G11784" s="1">
        <v>-0.101022315316</v>
      </c>
    </row>
    <row r="11785" ht="15.75" customHeight="1">
      <c r="A11785" s="1" t="str">
        <f t="shared" si="1003"/>
        <v>PRRC2A</v>
      </c>
      <c r="B11785" s="1" t="s">
        <v>28</v>
      </c>
      <c r="C11785" s="1">
        <v>3.158863E7</v>
      </c>
      <c r="D11785" s="1" t="s">
        <v>14</v>
      </c>
      <c r="E11785" s="1">
        <v>24.0</v>
      </c>
      <c r="F11785" s="1" t="s">
        <v>11772</v>
      </c>
      <c r="G11785" s="1">
        <v>0.318354030812</v>
      </c>
    </row>
    <row r="11786" ht="15.75" customHeight="1">
      <c r="A11786" s="1" t="str">
        <f t="shared" si="1003"/>
        <v>PRRC2A</v>
      </c>
      <c r="B11786" s="1" t="s">
        <v>28</v>
      </c>
      <c r="C11786" s="1">
        <v>3.1588607E7</v>
      </c>
      <c r="D11786" s="1" t="s">
        <v>14</v>
      </c>
      <c r="E11786" s="1">
        <v>24.0</v>
      </c>
      <c r="F11786" s="1" t="s">
        <v>11773</v>
      </c>
      <c r="G11786" s="1">
        <v>0.245458322313</v>
      </c>
    </row>
    <row r="11787" ht="15.75" customHeight="1">
      <c r="A11787" s="1" t="str">
        <f t="shared" si="1003"/>
        <v>PRRC2A</v>
      </c>
      <c r="B11787" s="1" t="s">
        <v>28</v>
      </c>
      <c r="C11787" s="1">
        <v>3.1588591E7</v>
      </c>
      <c r="D11787" s="1" t="s">
        <v>14</v>
      </c>
      <c r="E11787" s="1">
        <v>24.0</v>
      </c>
      <c r="F11787" s="1" t="s">
        <v>11774</v>
      </c>
      <c r="G11787" s="1">
        <v>0.76623360925</v>
      </c>
    </row>
    <row r="11788" ht="15.75" customHeight="1">
      <c r="A11788" s="1" t="str">
        <f t="shared" si="1003"/>
        <v>PRRC2A</v>
      </c>
      <c r="B11788" s="1" t="s">
        <v>28</v>
      </c>
      <c r="C11788" s="1">
        <v>3.1588485E7</v>
      </c>
      <c r="D11788" s="1" t="s">
        <v>14</v>
      </c>
      <c r="E11788" s="1">
        <v>23.0</v>
      </c>
      <c r="F11788" s="1" t="s">
        <v>11775</v>
      </c>
      <c r="G11788" s="1">
        <v>1.06534744717</v>
      </c>
    </row>
    <row r="11789" ht="15.75" customHeight="1">
      <c r="A11789" s="1" t="str">
        <f t="shared" si="1003"/>
        <v>PRRC2A</v>
      </c>
      <c r="B11789" s="1" t="s">
        <v>28</v>
      </c>
      <c r="C11789" s="1">
        <v>3.1588627E7</v>
      </c>
      <c r="D11789" s="1" t="s">
        <v>8</v>
      </c>
      <c r="E11789" s="1">
        <v>24.0</v>
      </c>
      <c r="F11789" s="1" t="s">
        <v>11776</v>
      </c>
      <c r="G11789" s="1">
        <v>-0.0299050882657</v>
      </c>
    </row>
    <row r="11790" ht="15.75" customHeight="1">
      <c r="A11790" s="1" t="str">
        <f t="shared" si="1003"/>
        <v>PRRC2A</v>
      </c>
      <c r="B11790" s="1" t="s">
        <v>28</v>
      </c>
      <c r="C11790" s="1">
        <v>3.1588477E7</v>
      </c>
      <c r="D11790" s="1" t="s">
        <v>8</v>
      </c>
      <c r="E11790" s="1">
        <v>23.0</v>
      </c>
      <c r="F11790" s="1" t="s">
        <v>11777</v>
      </c>
      <c r="G11790" s="1">
        <v>1.04895828333</v>
      </c>
    </row>
    <row r="11791" ht="15.75" customHeight="1">
      <c r="A11791" s="1" t="str">
        <f t="shared" si="1003"/>
        <v>PRRC2A</v>
      </c>
      <c r="B11791" s="1" t="s">
        <v>28</v>
      </c>
      <c r="C11791" s="1">
        <v>3.1588534E7</v>
      </c>
      <c r="D11791" s="1" t="s">
        <v>8</v>
      </c>
      <c r="E11791" s="1">
        <v>23.0</v>
      </c>
      <c r="F11791" s="1" t="s">
        <v>11778</v>
      </c>
      <c r="G11791" s="1">
        <v>0.599133890748</v>
      </c>
    </row>
    <row r="11792" ht="15.75" customHeight="1">
      <c r="A11792" s="1" t="str">
        <f t="shared" si="1003"/>
        <v>PRRC2A</v>
      </c>
      <c r="B11792" s="1" t="s">
        <v>28</v>
      </c>
      <c r="C11792" s="1">
        <v>3.1588595E7</v>
      </c>
      <c r="D11792" s="1" t="s">
        <v>8</v>
      </c>
      <c r="E11792" s="1">
        <v>23.0</v>
      </c>
      <c r="F11792" s="1" t="s">
        <v>11779</v>
      </c>
      <c r="G11792" s="1">
        <v>0.885694269498</v>
      </c>
    </row>
    <row r="11793" ht="15.75" customHeight="1">
      <c r="A11793" s="1" t="str">
        <f t="shared" ref="A11793:A11802" si="1004">"PRRC2C"</f>
        <v>PRRC2C</v>
      </c>
      <c r="B11793" s="1" t="s">
        <v>108</v>
      </c>
      <c r="C11793" s="1">
        <v>1.71454701E8</v>
      </c>
      <c r="D11793" s="1" t="s">
        <v>8</v>
      </c>
      <c r="E11793" s="1">
        <v>24.0</v>
      </c>
      <c r="F11793" s="1" t="s">
        <v>11780</v>
      </c>
      <c r="G11793" s="1">
        <v>0.421448976405</v>
      </c>
    </row>
    <row r="11794" ht="15.75" customHeight="1">
      <c r="A11794" s="1" t="str">
        <f t="shared" si="1004"/>
        <v>PRRC2C</v>
      </c>
      <c r="B11794" s="1" t="s">
        <v>108</v>
      </c>
      <c r="C11794" s="1">
        <v>1.71454807E8</v>
      </c>
      <c r="D11794" s="1" t="s">
        <v>8</v>
      </c>
      <c r="E11794" s="1">
        <v>22.0</v>
      </c>
      <c r="F11794" s="1" t="s">
        <v>11781</v>
      </c>
      <c r="G11794" s="1">
        <v>-0.0355769005604</v>
      </c>
    </row>
    <row r="11795" ht="15.75" customHeight="1">
      <c r="A11795" s="1" t="str">
        <f t="shared" si="1004"/>
        <v>PRRC2C</v>
      </c>
      <c r="B11795" s="1" t="s">
        <v>108</v>
      </c>
      <c r="C11795" s="1">
        <v>1.71454838E8</v>
      </c>
      <c r="D11795" s="1" t="s">
        <v>8</v>
      </c>
      <c r="E11795" s="1">
        <v>24.0</v>
      </c>
      <c r="F11795" s="1" t="s">
        <v>11782</v>
      </c>
      <c r="G11795" s="1">
        <v>0.176063415563</v>
      </c>
    </row>
    <row r="11796" ht="15.75" customHeight="1">
      <c r="A11796" s="1" t="str">
        <f t="shared" si="1004"/>
        <v>PRRC2C</v>
      </c>
      <c r="B11796" s="1" t="s">
        <v>108</v>
      </c>
      <c r="C11796" s="1">
        <v>1.71454914E8</v>
      </c>
      <c r="D11796" s="1" t="s">
        <v>8</v>
      </c>
      <c r="E11796" s="1">
        <v>24.0</v>
      </c>
      <c r="F11796" s="1" t="s">
        <v>11783</v>
      </c>
      <c r="G11796" s="1">
        <v>0.659311787429</v>
      </c>
    </row>
    <row r="11797" ht="15.75" customHeight="1">
      <c r="A11797" s="1" t="str">
        <f t="shared" si="1004"/>
        <v>PRRC2C</v>
      </c>
      <c r="B11797" s="1" t="s">
        <v>108</v>
      </c>
      <c r="C11797" s="1">
        <v>1.71454945E8</v>
      </c>
      <c r="D11797" s="1" t="s">
        <v>14</v>
      </c>
      <c r="E11797" s="1">
        <v>24.0</v>
      </c>
      <c r="F11797" s="1" t="s">
        <v>11784</v>
      </c>
      <c r="G11797" s="1">
        <v>-0.136594648049</v>
      </c>
    </row>
    <row r="11798" ht="15.75" customHeight="1">
      <c r="A11798" s="1" t="str">
        <f t="shared" si="1004"/>
        <v>PRRC2C</v>
      </c>
      <c r="B11798" s="1" t="s">
        <v>108</v>
      </c>
      <c r="C11798" s="1">
        <v>1.71454912E8</v>
      </c>
      <c r="D11798" s="1" t="s">
        <v>14</v>
      </c>
      <c r="E11798" s="1">
        <v>24.0</v>
      </c>
      <c r="F11798" s="1" t="s">
        <v>11785</v>
      </c>
      <c r="G11798" s="1">
        <v>0.648389367494</v>
      </c>
    </row>
    <row r="11799" ht="15.75" customHeight="1">
      <c r="A11799" s="1" t="str">
        <f t="shared" si="1004"/>
        <v>PRRC2C</v>
      </c>
      <c r="B11799" s="1" t="s">
        <v>108</v>
      </c>
      <c r="C11799" s="1">
        <v>1.71454889E8</v>
      </c>
      <c r="D11799" s="1" t="s">
        <v>14</v>
      </c>
      <c r="E11799" s="1">
        <v>21.0</v>
      </c>
      <c r="F11799" s="1" t="s">
        <v>11786</v>
      </c>
      <c r="G11799" s="1">
        <v>1.22184587218</v>
      </c>
    </row>
    <row r="11800" ht="15.75" customHeight="1">
      <c r="A11800" s="1" t="str">
        <f t="shared" si="1004"/>
        <v>PRRC2C</v>
      </c>
      <c r="B11800" s="1" t="s">
        <v>108</v>
      </c>
      <c r="C11800" s="1">
        <v>1.71454898E8</v>
      </c>
      <c r="D11800" s="1" t="s">
        <v>8</v>
      </c>
      <c r="E11800" s="1">
        <v>23.0</v>
      </c>
      <c r="F11800" s="1" t="s">
        <v>11787</v>
      </c>
      <c r="G11800" s="1">
        <v>0.168550149838</v>
      </c>
    </row>
    <row r="11801" ht="15.75" customHeight="1">
      <c r="A11801" s="1" t="str">
        <f t="shared" si="1004"/>
        <v>PRRC2C</v>
      </c>
      <c r="B11801" s="1" t="s">
        <v>108</v>
      </c>
      <c r="C11801" s="1">
        <v>1.71454729E8</v>
      </c>
      <c r="D11801" s="1" t="s">
        <v>14</v>
      </c>
      <c r="E11801" s="1">
        <v>23.0</v>
      </c>
      <c r="F11801" s="1" t="s">
        <v>11788</v>
      </c>
      <c r="G11801" s="1">
        <v>0.792807113375</v>
      </c>
    </row>
    <row r="11802" ht="15.75" customHeight="1">
      <c r="A11802" s="1" t="str">
        <f t="shared" si="1004"/>
        <v>PRRC2C</v>
      </c>
      <c r="B11802" s="1" t="s">
        <v>108</v>
      </c>
      <c r="C11802" s="1">
        <v>1.71454879E8</v>
      </c>
      <c r="D11802" s="1" t="s">
        <v>14</v>
      </c>
      <c r="E11802" s="1">
        <v>23.0</v>
      </c>
      <c r="F11802" s="1" t="s">
        <v>11789</v>
      </c>
      <c r="G11802" s="1">
        <v>0.985347014445</v>
      </c>
    </row>
    <row r="11803" ht="15.75" customHeight="1">
      <c r="A11803" s="1" t="str">
        <f t="shared" ref="A11803:A11812" si="1005">"PRSS12"</f>
        <v>PRSS12</v>
      </c>
      <c r="B11803" s="1" t="s">
        <v>87</v>
      </c>
      <c r="C11803" s="1">
        <v>1.19274076E8</v>
      </c>
      <c r="D11803" s="1" t="s">
        <v>14</v>
      </c>
      <c r="E11803" s="1">
        <v>24.0</v>
      </c>
      <c r="F11803" s="1" t="s">
        <v>11790</v>
      </c>
      <c r="G11803" s="1">
        <v>0.0951804181638</v>
      </c>
    </row>
    <row r="11804" ht="15.75" customHeight="1">
      <c r="A11804" s="1" t="str">
        <f t="shared" si="1005"/>
        <v>PRSS12</v>
      </c>
      <c r="B11804" s="1" t="s">
        <v>87</v>
      </c>
      <c r="C11804" s="1">
        <v>1.19273897E8</v>
      </c>
      <c r="D11804" s="1" t="s">
        <v>14</v>
      </c>
      <c r="E11804" s="1">
        <v>23.0</v>
      </c>
      <c r="F11804" s="1" t="s">
        <v>11791</v>
      </c>
      <c r="G11804" s="1">
        <v>1.34405614698</v>
      </c>
    </row>
    <row r="11805" ht="15.75" customHeight="1">
      <c r="A11805" s="1" t="str">
        <f t="shared" si="1005"/>
        <v>PRSS12</v>
      </c>
      <c r="B11805" s="1" t="s">
        <v>87</v>
      </c>
      <c r="C11805" s="1">
        <v>1.19273891E8</v>
      </c>
      <c r="D11805" s="1" t="s">
        <v>14</v>
      </c>
      <c r="E11805" s="1">
        <v>24.0</v>
      </c>
      <c r="F11805" s="1" t="s">
        <v>11792</v>
      </c>
      <c r="G11805" s="1">
        <v>0.0405602275483</v>
      </c>
    </row>
    <row r="11806" ht="15.75" customHeight="1">
      <c r="A11806" s="1" t="str">
        <f t="shared" si="1005"/>
        <v>PRSS12</v>
      </c>
      <c r="B11806" s="1" t="s">
        <v>87</v>
      </c>
      <c r="C11806" s="1">
        <v>1.1927408E8</v>
      </c>
      <c r="D11806" s="1" t="s">
        <v>8</v>
      </c>
      <c r="E11806" s="1">
        <v>23.0</v>
      </c>
      <c r="F11806" s="1" t="s">
        <v>11793</v>
      </c>
      <c r="G11806" s="1">
        <v>-0.0233495457786</v>
      </c>
    </row>
    <row r="11807" ht="15.75" customHeight="1">
      <c r="A11807" s="1" t="str">
        <f t="shared" si="1005"/>
        <v>PRSS12</v>
      </c>
      <c r="B11807" s="1" t="s">
        <v>87</v>
      </c>
      <c r="C11807" s="1">
        <v>1.19273906E8</v>
      </c>
      <c r="D11807" s="1" t="s">
        <v>8</v>
      </c>
      <c r="E11807" s="1">
        <v>23.0</v>
      </c>
      <c r="F11807" s="1" t="s">
        <v>11794</v>
      </c>
      <c r="G11807" s="1">
        <v>0.115117794266</v>
      </c>
    </row>
    <row r="11808" ht="15.75" customHeight="1">
      <c r="A11808" s="1" t="str">
        <f t="shared" si="1005"/>
        <v>PRSS12</v>
      </c>
      <c r="B11808" s="1" t="s">
        <v>87</v>
      </c>
      <c r="C11808" s="1">
        <v>1.1927418E8</v>
      </c>
      <c r="D11808" s="1" t="s">
        <v>8</v>
      </c>
      <c r="E11808" s="1">
        <v>24.0</v>
      </c>
      <c r="F11808" s="1" t="s">
        <v>11795</v>
      </c>
      <c r="G11808" s="1">
        <v>0.044116615685</v>
      </c>
    </row>
    <row r="11809" ht="15.75" customHeight="1">
      <c r="A11809" s="1" t="str">
        <f t="shared" si="1005"/>
        <v>PRSS12</v>
      </c>
      <c r="B11809" s="1" t="s">
        <v>87</v>
      </c>
      <c r="C11809" s="1">
        <v>1.19274023E8</v>
      </c>
      <c r="D11809" s="1" t="s">
        <v>8</v>
      </c>
      <c r="E11809" s="1">
        <v>24.0</v>
      </c>
      <c r="F11809" s="1" t="s">
        <v>11796</v>
      </c>
      <c r="G11809" s="1">
        <v>1.14849298185</v>
      </c>
    </row>
    <row r="11810" ht="15.75" customHeight="1">
      <c r="A11810" s="1" t="str">
        <f t="shared" si="1005"/>
        <v>PRSS12</v>
      </c>
      <c r="B11810" s="1" t="s">
        <v>87</v>
      </c>
      <c r="C11810" s="1">
        <v>1.19274032E8</v>
      </c>
      <c r="D11810" s="1" t="s">
        <v>8</v>
      </c>
      <c r="E11810" s="1">
        <v>23.0</v>
      </c>
      <c r="F11810" s="1" t="s">
        <v>11797</v>
      </c>
      <c r="G11810" s="1">
        <v>0.158040496898</v>
      </c>
    </row>
    <row r="11811" ht="15.75" customHeight="1">
      <c r="A11811" s="1" t="str">
        <f t="shared" si="1005"/>
        <v>PRSS12</v>
      </c>
      <c r="B11811" s="1" t="s">
        <v>87</v>
      </c>
      <c r="C11811" s="1">
        <v>1.19274044E8</v>
      </c>
      <c r="D11811" s="1" t="s">
        <v>8</v>
      </c>
      <c r="E11811" s="1">
        <v>24.0</v>
      </c>
      <c r="F11811" s="1" t="s">
        <v>11798</v>
      </c>
      <c r="G11811" s="1">
        <v>0.507450871167</v>
      </c>
    </row>
    <row r="11812" ht="15.75" customHeight="1">
      <c r="A11812" s="1" t="str">
        <f t="shared" si="1005"/>
        <v>PRSS12</v>
      </c>
      <c r="B11812" s="1" t="s">
        <v>87</v>
      </c>
      <c r="C11812" s="1">
        <v>1.19273959E8</v>
      </c>
      <c r="D11812" s="1" t="s">
        <v>8</v>
      </c>
      <c r="E11812" s="1">
        <v>23.0</v>
      </c>
      <c r="F11812" s="1" t="s">
        <v>11799</v>
      </c>
      <c r="G11812" s="1">
        <v>0.280456271716</v>
      </c>
    </row>
    <row r="11813" ht="15.75" customHeight="1">
      <c r="A11813" s="1" t="str">
        <f t="shared" ref="A11813:A11827" si="1006">"PSMA1"</f>
        <v>PSMA1</v>
      </c>
      <c r="B11813" s="1" t="s">
        <v>328</v>
      </c>
      <c r="C11813" s="1">
        <v>1.4541679E7</v>
      </c>
      <c r="D11813" s="1" t="s">
        <v>14</v>
      </c>
      <c r="E11813" s="1">
        <v>23.0</v>
      </c>
      <c r="F11813" s="1" t="s">
        <v>11800</v>
      </c>
      <c r="G11813" s="1">
        <v>0.0259821649992</v>
      </c>
    </row>
    <row r="11814" ht="15.75" customHeight="1">
      <c r="A11814" s="1" t="str">
        <f t="shared" si="1006"/>
        <v>PSMA1</v>
      </c>
      <c r="B11814" s="1" t="s">
        <v>328</v>
      </c>
      <c r="C11814" s="1">
        <v>1.454183E7</v>
      </c>
      <c r="D11814" s="1" t="s">
        <v>14</v>
      </c>
      <c r="E11814" s="1">
        <v>24.0</v>
      </c>
      <c r="F11814" s="1" t="s">
        <v>11801</v>
      </c>
      <c r="G11814" s="1">
        <v>0.208135822892</v>
      </c>
    </row>
    <row r="11815" ht="15.75" customHeight="1">
      <c r="A11815" s="1" t="str">
        <f t="shared" si="1006"/>
        <v>PSMA1</v>
      </c>
      <c r="B11815" s="1" t="s">
        <v>328</v>
      </c>
      <c r="C11815" s="1">
        <v>1.454177E7</v>
      </c>
      <c r="D11815" s="1" t="s">
        <v>14</v>
      </c>
      <c r="E11815" s="1">
        <v>22.0</v>
      </c>
      <c r="F11815" s="1" t="s">
        <v>11802</v>
      </c>
      <c r="G11815" s="1">
        <v>0.481737868852</v>
      </c>
    </row>
    <row r="11816" ht="15.75" customHeight="1">
      <c r="A11816" s="1" t="str">
        <f t="shared" si="1006"/>
        <v>PSMA1</v>
      </c>
      <c r="B11816" s="1" t="s">
        <v>328</v>
      </c>
      <c r="C11816" s="1">
        <v>1.4541852E7</v>
      </c>
      <c r="D11816" s="1" t="s">
        <v>14</v>
      </c>
      <c r="E11816" s="1">
        <v>24.0</v>
      </c>
      <c r="F11816" s="1" t="s">
        <v>11803</v>
      </c>
      <c r="G11816" s="1">
        <v>0.75663393622</v>
      </c>
    </row>
    <row r="11817" ht="15.75" customHeight="1">
      <c r="A11817" s="1" t="str">
        <f t="shared" si="1006"/>
        <v>PSMA1</v>
      </c>
      <c r="B11817" s="1" t="s">
        <v>328</v>
      </c>
      <c r="C11817" s="1">
        <v>1.4541762E7</v>
      </c>
      <c r="D11817" s="1" t="s">
        <v>14</v>
      </c>
      <c r="E11817" s="1">
        <v>22.0</v>
      </c>
      <c r="F11817" s="1" t="s">
        <v>11804</v>
      </c>
      <c r="G11817" s="1">
        <v>0.488525265637</v>
      </c>
    </row>
    <row r="11818" ht="15.75" customHeight="1">
      <c r="A11818" s="1" t="str">
        <f t="shared" si="1006"/>
        <v>PSMA1</v>
      </c>
      <c r="B11818" s="1" t="s">
        <v>328</v>
      </c>
      <c r="C11818" s="1">
        <v>1.4541751E7</v>
      </c>
      <c r="D11818" s="1" t="s">
        <v>14</v>
      </c>
      <c r="E11818" s="1">
        <v>24.0</v>
      </c>
      <c r="F11818" s="1" t="s">
        <v>11805</v>
      </c>
      <c r="G11818" s="1">
        <v>0.0869368082053</v>
      </c>
    </row>
    <row r="11819" ht="15.75" customHeight="1">
      <c r="A11819" s="1" t="str">
        <f t="shared" si="1006"/>
        <v>PSMA1</v>
      </c>
      <c r="B11819" s="1" t="s">
        <v>328</v>
      </c>
      <c r="C11819" s="1">
        <v>1.4541628E7</v>
      </c>
      <c r="D11819" s="1" t="s">
        <v>14</v>
      </c>
      <c r="E11819" s="1">
        <v>23.0</v>
      </c>
      <c r="F11819" s="1" t="s">
        <v>11806</v>
      </c>
      <c r="G11819" s="1">
        <v>0.847854674542</v>
      </c>
    </row>
    <row r="11820" ht="15.75" customHeight="1">
      <c r="A11820" s="1" t="str">
        <f t="shared" si="1006"/>
        <v>PSMA1</v>
      </c>
      <c r="B11820" s="1" t="s">
        <v>328</v>
      </c>
      <c r="C11820" s="1">
        <v>1.4541711E7</v>
      </c>
      <c r="D11820" s="1" t="s">
        <v>8</v>
      </c>
      <c r="E11820" s="1">
        <v>23.0</v>
      </c>
      <c r="F11820" s="1" t="s">
        <v>11807</v>
      </c>
      <c r="G11820" s="1">
        <v>0.443164833508</v>
      </c>
    </row>
    <row r="11821" ht="15.75" customHeight="1">
      <c r="A11821" s="1" t="str">
        <f t="shared" si="1006"/>
        <v>PSMA1</v>
      </c>
      <c r="B11821" s="1" t="s">
        <v>328</v>
      </c>
      <c r="C11821" s="1">
        <v>1.454164E7</v>
      </c>
      <c r="D11821" s="1" t="s">
        <v>14</v>
      </c>
      <c r="E11821" s="1">
        <v>23.0</v>
      </c>
      <c r="F11821" s="1" t="s">
        <v>11808</v>
      </c>
      <c r="G11821" s="1">
        <v>1.16271124816</v>
      </c>
    </row>
    <row r="11822" ht="15.75" customHeight="1">
      <c r="A11822" s="1" t="str">
        <f t="shared" si="1006"/>
        <v>PSMA1</v>
      </c>
      <c r="B11822" s="1" t="s">
        <v>328</v>
      </c>
      <c r="C11822" s="1">
        <v>1.4541628E7</v>
      </c>
      <c r="D11822" s="1" t="s">
        <v>14</v>
      </c>
      <c r="E11822" s="1">
        <v>22.0</v>
      </c>
      <c r="F11822" s="1" t="s">
        <v>11809</v>
      </c>
      <c r="G11822" s="1">
        <v>0.954121190667</v>
      </c>
    </row>
    <row r="11823" ht="15.75" customHeight="1">
      <c r="A11823" s="1" t="str">
        <f t="shared" si="1006"/>
        <v>PSMA1</v>
      </c>
      <c r="B11823" s="1" t="s">
        <v>328</v>
      </c>
      <c r="C11823" s="1">
        <v>1.4541616E7</v>
      </c>
      <c r="D11823" s="1" t="s">
        <v>14</v>
      </c>
      <c r="E11823" s="1">
        <v>23.0</v>
      </c>
      <c r="F11823" s="1" t="s">
        <v>11810</v>
      </c>
      <c r="G11823" s="1">
        <v>0.883167561175</v>
      </c>
    </row>
    <row r="11824" ht="15.75" customHeight="1">
      <c r="A11824" s="1" t="str">
        <f t="shared" si="1006"/>
        <v>PSMA1</v>
      </c>
      <c r="B11824" s="1" t="s">
        <v>328</v>
      </c>
      <c r="C11824" s="1">
        <v>1.4541716E7</v>
      </c>
      <c r="D11824" s="1" t="s">
        <v>8</v>
      </c>
      <c r="E11824" s="1">
        <v>23.0</v>
      </c>
      <c r="F11824" s="1" t="s">
        <v>11811</v>
      </c>
      <c r="G11824" s="1">
        <v>0.384269599986</v>
      </c>
    </row>
    <row r="11825" ht="15.75" customHeight="1">
      <c r="A11825" s="1" t="str">
        <f t="shared" si="1006"/>
        <v>PSMA1</v>
      </c>
      <c r="B11825" s="1" t="s">
        <v>328</v>
      </c>
      <c r="C11825" s="1">
        <v>1.4541599E7</v>
      </c>
      <c r="D11825" s="1" t="s">
        <v>8</v>
      </c>
      <c r="E11825" s="1">
        <v>24.0</v>
      </c>
      <c r="F11825" s="1" t="s">
        <v>11812</v>
      </c>
      <c r="G11825" s="1">
        <v>0.641077188621</v>
      </c>
    </row>
    <row r="11826" ht="15.75" customHeight="1">
      <c r="A11826" s="1" t="str">
        <f t="shared" si="1006"/>
        <v>PSMA1</v>
      </c>
      <c r="B11826" s="1" t="s">
        <v>328</v>
      </c>
      <c r="C11826" s="1">
        <v>1.4541649E7</v>
      </c>
      <c r="D11826" s="1" t="s">
        <v>8</v>
      </c>
      <c r="E11826" s="1">
        <v>23.0</v>
      </c>
      <c r="F11826" s="1" t="s">
        <v>11813</v>
      </c>
      <c r="G11826" s="1">
        <v>0.754404768078</v>
      </c>
    </row>
    <row r="11827" ht="15.75" customHeight="1">
      <c r="A11827" s="1" t="str">
        <f t="shared" si="1006"/>
        <v>PSMA1</v>
      </c>
      <c r="B11827" s="1" t="s">
        <v>328</v>
      </c>
      <c r="C11827" s="1">
        <v>1.4541815E7</v>
      </c>
      <c r="D11827" s="1" t="s">
        <v>8</v>
      </c>
      <c r="E11827" s="1">
        <v>23.0</v>
      </c>
      <c r="F11827" s="1" t="s">
        <v>11814</v>
      </c>
      <c r="G11827" s="1">
        <v>0.0259549090882</v>
      </c>
    </row>
    <row r="11828" ht="15.75" customHeight="1">
      <c r="A11828" s="1" t="str">
        <f t="shared" ref="A11828:A11837" si="1007">"PSMA2"</f>
        <v>PSMA2</v>
      </c>
      <c r="B11828" s="1" t="s">
        <v>715</v>
      </c>
      <c r="C11828" s="1">
        <v>4.2971702E7</v>
      </c>
      <c r="D11828" s="1" t="s">
        <v>14</v>
      </c>
      <c r="E11828" s="1">
        <v>22.0</v>
      </c>
      <c r="F11828" s="1" t="s">
        <v>11815</v>
      </c>
      <c r="G11828" s="1">
        <v>-8.54758299185E-4</v>
      </c>
    </row>
    <row r="11829" ht="15.75" customHeight="1">
      <c r="A11829" s="1" t="str">
        <f t="shared" si="1007"/>
        <v>PSMA2</v>
      </c>
      <c r="B11829" s="1" t="s">
        <v>715</v>
      </c>
      <c r="C11829" s="1">
        <v>4.2971647E7</v>
      </c>
      <c r="D11829" s="1" t="s">
        <v>14</v>
      </c>
      <c r="E11829" s="1">
        <v>24.0</v>
      </c>
      <c r="F11829" s="1" t="s">
        <v>11816</v>
      </c>
      <c r="G11829" s="1">
        <v>0.0172913431024</v>
      </c>
    </row>
    <row r="11830" ht="15.75" customHeight="1">
      <c r="A11830" s="1" t="str">
        <f t="shared" si="1007"/>
        <v>PSMA2</v>
      </c>
      <c r="B11830" s="1" t="s">
        <v>715</v>
      </c>
      <c r="C11830" s="1">
        <v>4.2971704E7</v>
      </c>
      <c r="D11830" s="1" t="s">
        <v>8</v>
      </c>
      <c r="E11830" s="1">
        <v>24.0</v>
      </c>
      <c r="F11830" s="1" t="s">
        <v>11817</v>
      </c>
      <c r="G11830" s="1">
        <v>0.491492220079</v>
      </c>
    </row>
    <row r="11831" ht="15.75" customHeight="1">
      <c r="A11831" s="1" t="str">
        <f t="shared" si="1007"/>
        <v>PSMA2</v>
      </c>
      <c r="B11831" s="1" t="s">
        <v>715</v>
      </c>
      <c r="C11831" s="1">
        <v>4.2971742E7</v>
      </c>
      <c r="D11831" s="1" t="s">
        <v>8</v>
      </c>
      <c r="E11831" s="1">
        <v>23.0</v>
      </c>
      <c r="F11831" s="1" t="s">
        <v>11818</v>
      </c>
      <c r="G11831" s="1">
        <v>1.23537635585</v>
      </c>
    </row>
    <row r="11832" ht="15.75" customHeight="1">
      <c r="A11832" s="1" t="str">
        <f t="shared" si="1007"/>
        <v>PSMA2</v>
      </c>
      <c r="B11832" s="1" t="s">
        <v>715</v>
      </c>
      <c r="C11832" s="1">
        <v>4.2971545E7</v>
      </c>
      <c r="D11832" s="1" t="s">
        <v>8</v>
      </c>
      <c r="E11832" s="1">
        <v>24.0</v>
      </c>
      <c r="F11832" s="1" t="s">
        <v>11819</v>
      </c>
      <c r="G11832" s="1">
        <v>0.480530445979</v>
      </c>
    </row>
    <row r="11833" ht="15.75" customHeight="1">
      <c r="A11833" s="1" t="str">
        <f t="shared" si="1007"/>
        <v>PSMA2</v>
      </c>
      <c r="B11833" s="1" t="s">
        <v>715</v>
      </c>
      <c r="C11833" s="1">
        <v>4.2971563E7</v>
      </c>
      <c r="D11833" s="1" t="s">
        <v>8</v>
      </c>
      <c r="E11833" s="1">
        <v>24.0</v>
      </c>
      <c r="F11833" s="1" t="s">
        <v>11820</v>
      </c>
      <c r="G11833" s="1">
        <v>0.127177227615</v>
      </c>
    </row>
    <row r="11834" ht="15.75" customHeight="1">
      <c r="A11834" s="1" t="str">
        <f t="shared" si="1007"/>
        <v>PSMA2</v>
      </c>
      <c r="B11834" s="1" t="s">
        <v>715</v>
      </c>
      <c r="C11834" s="1">
        <v>4.2971604E7</v>
      </c>
      <c r="D11834" s="1" t="s">
        <v>8</v>
      </c>
      <c r="E11834" s="1">
        <v>24.0</v>
      </c>
      <c r="F11834" s="1" t="s">
        <v>11821</v>
      </c>
      <c r="G11834" s="1">
        <v>0.0204520807395</v>
      </c>
    </row>
    <row r="11835" ht="15.75" customHeight="1">
      <c r="A11835" s="1" t="str">
        <f t="shared" si="1007"/>
        <v>PSMA2</v>
      </c>
      <c r="B11835" s="1" t="s">
        <v>715</v>
      </c>
      <c r="C11835" s="1">
        <v>4.2971618E7</v>
      </c>
      <c r="D11835" s="1" t="s">
        <v>8</v>
      </c>
      <c r="E11835" s="1">
        <v>23.0</v>
      </c>
      <c r="F11835" s="1" t="s">
        <v>11822</v>
      </c>
      <c r="G11835" s="1">
        <v>-0.0913432721342</v>
      </c>
    </row>
    <row r="11836" ht="15.75" customHeight="1">
      <c r="A11836" s="1" t="str">
        <f t="shared" si="1007"/>
        <v>PSMA2</v>
      </c>
      <c r="B11836" s="1" t="s">
        <v>715</v>
      </c>
      <c r="C11836" s="1">
        <v>4.2971562E7</v>
      </c>
      <c r="D11836" s="1" t="s">
        <v>14</v>
      </c>
      <c r="E11836" s="1">
        <v>24.0</v>
      </c>
      <c r="F11836" s="1" t="s">
        <v>11823</v>
      </c>
      <c r="G11836" s="1">
        <v>0.96426538947</v>
      </c>
    </row>
    <row r="11837" ht="15.75" customHeight="1">
      <c r="A11837" s="1" t="str">
        <f t="shared" si="1007"/>
        <v>PSMA2</v>
      </c>
      <c r="B11837" s="1" t="s">
        <v>715</v>
      </c>
      <c r="C11837" s="1">
        <v>4.2971715E7</v>
      </c>
      <c r="D11837" s="1" t="s">
        <v>8</v>
      </c>
      <c r="E11837" s="1">
        <v>23.0</v>
      </c>
      <c r="F11837" s="1" t="s">
        <v>11824</v>
      </c>
      <c r="G11837" s="1">
        <v>0.800358254683</v>
      </c>
    </row>
    <row r="11838" ht="15.75" customHeight="1">
      <c r="A11838" s="1" t="str">
        <f t="shared" ref="A11838:A11853" si="1008">"PSMA3"</f>
        <v>PSMA3</v>
      </c>
      <c r="B11838" s="1" t="s">
        <v>135</v>
      </c>
      <c r="C11838" s="1">
        <v>5.8711575E7</v>
      </c>
      <c r="D11838" s="1" t="s">
        <v>8</v>
      </c>
      <c r="E11838" s="1">
        <v>24.0</v>
      </c>
      <c r="F11838" s="1" t="s">
        <v>11825</v>
      </c>
      <c r="G11838" s="1">
        <v>0.450186529189</v>
      </c>
    </row>
    <row r="11839" ht="15.75" customHeight="1">
      <c r="A11839" s="1" t="str">
        <f t="shared" si="1008"/>
        <v>PSMA3</v>
      </c>
      <c r="B11839" s="1" t="s">
        <v>135</v>
      </c>
      <c r="C11839" s="1">
        <v>5.8711628E7</v>
      </c>
      <c r="D11839" s="1" t="s">
        <v>14</v>
      </c>
      <c r="E11839" s="1">
        <v>24.0</v>
      </c>
      <c r="F11839" s="1" t="s">
        <v>11826</v>
      </c>
      <c r="G11839" s="1">
        <v>0.676948159961</v>
      </c>
    </row>
    <row r="11840" ht="15.75" customHeight="1">
      <c r="A11840" s="1" t="str">
        <f t="shared" si="1008"/>
        <v>PSMA3</v>
      </c>
      <c r="B11840" s="1" t="s">
        <v>135</v>
      </c>
      <c r="C11840" s="1">
        <v>5.8711554E7</v>
      </c>
      <c r="D11840" s="1" t="s">
        <v>8</v>
      </c>
      <c r="E11840" s="1">
        <v>23.0</v>
      </c>
      <c r="F11840" s="1" t="s">
        <v>11827</v>
      </c>
      <c r="G11840" s="1">
        <v>0.00499302092766</v>
      </c>
    </row>
    <row r="11841" ht="15.75" customHeight="1">
      <c r="A11841" s="1" t="str">
        <f t="shared" si="1008"/>
        <v>PSMA3</v>
      </c>
      <c r="B11841" s="1" t="s">
        <v>135</v>
      </c>
      <c r="C11841" s="1">
        <v>5.8711745E7</v>
      </c>
      <c r="D11841" s="1" t="s">
        <v>8</v>
      </c>
      <c r="E11841" s="1">
        <v>24.0</v>
      </c>
      <c r="F11841" s="1" t="s">
        <v>11828</v>
      </c>
      <c r="G11841" s="1">
        <v>0.415415817877</v>
      </c>
    </row>
    <row r="11842" ht="15.75" customHeight="1">
      <c r="A11842" s="1" t="str">
        <f t="shared" si="1008"/>
        <v>PSMA3</v>
      </c>
      <c r="B11842" s="1" t="s">
        <v>135</v>
      </c>
      <c r="C11842" s="1">
        <v>5.8711764E7</v>
      </c>
      <c r="D11842" s="1" t="s">
        <v>8</v>
      </c>
      <c r="E11842" s="1">
        <v>24.0</v>
      </c>
      <c r="F11842" s="1" t="s">
        <v>11829</v>
      </c>
      <c r="G11842" s="1">
        <v>0.00827900869639</v>
      </c>
    </row>
    <row r="11843" ht="15.75" customHeight="1">
      <c r="A11843" s="1" t="str">
        <f t="shared" si="1008"/>
        <v>PSMA3</v>
      </c>
      <c r="B11843" s="1" t="s">
        <v>135</v>
      </c>
      <c r="C11843" s="1">
        <v>5.8711552E7</v>
      </c>
      <c r="D11843" s="1" t="s">
        <v>14</v>
      </c>
      <c r="E11843" s="1">
        <v>24.0</v>
      </c>
      <c r="F11843" s="1" t="s">
        <v>11830</v>
      </c>
      <c r="G11843" s="1">
        <v>0.0297567934915</v>
      </c>
    </row>
    <row r="11844" ht="15.75" customHeight="1">
      <c r="A11844" s="1" t="str">
        <f t="shared" si="1008"/>
        <v>PSMA3</v>
      </c>
      <c r="B11844" s="1" t="s">
        <v>135</v>
      </c>
      <c r="C11844" s="1">
        <v>5.8711601E7</v>
      </c>
      <c r="D11844" s="1" t="s">
        <v>14</v>
      </c>
      <c r="E11844" s="1">
        <v>22.0</v>
      </c>
      <c r="F11844" s="1" t="s">
        <v>11831</v>
      </c>
      <c r="G11844" s="1">
        <v>1.32526613367</v>
      </c>
    </row>
    <row r="11845" ht="15.75" customHeight="1">
      <c r="A11845" s="1" t="str">
        <f t="shared" si="1008"/>
        <v>PSMA3</v>
      </c>
      <c r="B11845" s="1" t="s">
        <v>135</v>
      </c>
      <c r="C11845" s="1">
        <v>5.8711627E7</v>
      </c>
      <c r="D11845" s="1" t="s">
        <v>14</v>
      </c>
      <c r="E11845" s="1">
        <v>23.0</v>
      </c>
      <c r="F11845" s="1" t="s">
        <v>11832</v>
      </c>
      <c r="G11845" s="1">
        <v>0.956592514538</v>
      </c>
    </row>
    <row r="11846" ht="15.75" customHeight="1">
      <c r="A11846" s="1" t="str">
        <f t="shared" si="1008"/>
        <v>PSMA3</v>
      </c>
      <c r="B11846" s="1" t="s">
        <v>135</v>
      </c>
      <c r="C11846" s="1">
        <v>5.8711678E7</v>
      </c>
      <c r="D11846" s="1" t="s">
        <v>14</v>
      </c>
      <c r="E11846" s="1">
        <v>23.0</v>
      </c>
      <c r="F11846" s="1" t="s">
        <v>11833</v>
      </c>
      <c r="G11846" s="1">
        <v>0.376159554586</v>
      </c>
    </row>
    <row r="11847" ht="15.75" customHeight="1">
      <c r="A11847" s="1" t="str">
        <f t="shared" si="1008"/>
        <v>PSMA3</v>
      </c>
      <c r="B11847" s="1" t="s">
        <v>135</v>
      </c>
      <c r="C11847" s="1">
        <v>5.8711735E7</v>
      </c>
      <c r="D11847" s="1" t="s">
        <v>14</v>
      </c>
      <c r="E11847" s="1">
        <v>23.0</v>
      </c>
      <c r="F11847" s="1" t="s">
        <v>11834</v>
      </c>
      <c r="G11847" s="1">
        <v>0.122578509917</v>
      </c>
    </row>
    <row r="11848" ht="15.75" customHeight="1">
      <c r="A11848" s="1" t="str">
        <f t="shared" si="1008"/>
        <v>PSMA3</v>
      </c>
      <c r="B11848" s="1" t="s">
        <v>135</v>
      </c>
      <c r="C11848" s="1">
        <v>5.8711775E7</v>
      </c>
      <c r="D11848" s="1" t="s">
        <v>14</v>
      </c>
      <c r="E11848" s="1">
        <v>24.0</v>
      </c>
      <c r="F11848" s="1" t="s">
        <v>11835</v>
      </c>
      <c r="G11848" s="1">
        <v>0.718141351789</v>
      </c>
    </row>
    <row r="11849" ht="15.75" customHeight="1">
      <c r="A11849" s="1" t="str">
        <f t="shared" si="1008"/>
        <v>PSMA3</v>
      </c>
      <c r="B11849" s="1" t="s">
        <v>135</v>
      </c>
      <c r="C11849" s="1">
        <v>5.8711797E7</v>
      </c>
      <c r="D11849" s="1" t="s">
        <v>14</v>
      </c>
      <c r="E11849" s="1">
        <v>23.0</v>
      </c>
      <c r="F11849" s="1" t="s">
        <v>11836</v>
      </c>
      <c r="G11849" s="1">
        <v>0.114678849981</v>
      </c>
    </row>
    <row r="11850" ht="15.75" customHeight="1">
      <c r="A11850" s="1" t="str">
        <f t="shared" si="1008"/>
        <v>PSMA3</v>
      </c>
      <c r="B11850" s="1" t="s">
        <v>135</v>
      </c>
      <c r="C11850" s="1">
        <v>5.8711815E7</v>
      </c>
      <c r="D11850" s="1" t="s">
        <v>8</v>
      </c>
      <c r="E11850" s="1">
        <v>23.0</v>
      </c>
      <c r="F11850" s="1" t="s">
        <v>11837</v>
      </c>
      <c r="G11850" s="1">
        <v>0.710136773976</v>
      </c>
    </row>
    <row r="11851" ht="15.75" customHeight="1">
      <c r="A11851" s="1" t="str">
        <f t="shared" si="1008"/>
        <v>PSMA3</v>
      </c>
      <c r="B11851" s="1" t="s">
        <v>135</v>
      </c>
      <c r="C11851" s="1">
        <v>5.8711829E7</v>
      </c>
      <c r="D11851" s="1" t="s">
        <v>14</v>
      </c>
      <c r="E11851" s="1">
        <v>23.0</v>
      </c>
      <c r="F11851" s="1" t="s">
        <v>11838</v>
      </c>
      <c r="G11851" s="1">
        <v>0.0853452625487</v>
      </c>
    </row>
    <row r="11852" ht="15.75" customHeight="1">
      <c r="A11852" s="1" t="str">
        <f t="shared" si="1008"/>
        <v>PSMA3</v>
      </c>
      <c r="B11852" s="1" t="s">
        <v>135</v>
      </c>
      <c r="C11852" s="1">
        <v>5.8711651E7</v>
      </c>
      <c r="D11852" s="1" t="s">
        <v>14</v>
      </c>
      <c r="E11852" s="1">
        <v>24.0</v>
      </c>
      <c r="F11852" s="1" t="s">
        <v>11839</v>
      </c>
      <c r="G11852" s="1">
        <v>0.173507854793</v>
      </c>
    </row>
    <row r="11853" ht="15.75" customHeight="1">
      <c r="A11853" s="1" t="str">
        <f t="shared" si="1008"/>
        <v>PSMA3</v>
      </c>
      <c r="B11853" s="1" t="s">
        <v>135</v>
      </c>
      <c r="C11853" s="1">
        <v>5.8711774E7</v>
      </c>
      <c r="D11853" s="1" t="s">
        <v>14</v>
      </c>
      <c r="E11853" s="1">
        <v>23.0</v>
      </c>
      <c r="F11853" s="1" t="s">
        <v>11840</v>
      </c>
      <c r="G11853" s="1">
        <v>0.0547177707481</v>
      </c>
    </row>
    <row r="11854" ht="15.75" customHeight="1">
      <c r="A11854" s="1" t="str">
        <f t="shared" ref="A11854:A11863" si="1009">"PSMA4"</f>
        <v>PSMA4</v>
      </c>
      <c r="B11854" s="1" t="s">
        <v>425</v>
      </c>
      <c r="C11854" s="1">
        <v>7.8832938E7</v>
      </c>
      <c r="D11854" s="1" t="s">
        <v>14</v>
      </c>
      <c r="E11854" s="1">
        <v>23.0</v>
      </c>
      <c r="F11854" s="1" t="s">
        <v>11841</v>
      </c>
      <c r="G11854" s="1">
        <v>0.012813541621</v>
      </c>
    </row>
    <row r="11855" ht="15.75" customHeight="1">
      <c r="A11855" s="1" t="str">
        <f t="shared" si="1009"/>
        <v>PSMA4</v>
      </c>
      <c r="B11855" s="1" t="s">
        <v>425</v>
      </c>
      <c r="C11855" s="1">
        <v>7.8832805E7</v>
      </c>
      <c r="D11855" s="1" t="s">
        <v>14</v>
      </c>
      <c r="E11855" s="1">
        <v>24.0</v>
      </c>
      <c r="F11855" s="1" t="s">
        <v>11842</v>
      </c>
      <c r="G11855" s="1">
        <v>0.436555507528</v>
      </c>
    </row>
    <row r="11856" ht="15.75" customHeight="1">
      <c r="A11856" s="1" t="str">
        <f t="shared" si="1009"/>
        <v>PSMA4</v>
      </c>
      <c r="B11856" s="1" t="s">
        <v>425</v>
      </c>
      <c r="C11856" s="1">
        <v>7.8832782E7</v>
      </c>
      <c r="D11856" s="1" t="s">
        <v>14</v>
      </c>
      <c r="E11856" s="1">
        <v>23.0</v>
      </c>
      <c r="F11856" s="1" t="s">
        <v>11843</v>
      </c>
      <c r="G11856" s="1">
        <v>-0.0126883692838</v>
      </c>
    </row>
    <row r="11857" ht="15.75" customHeight="1">
      <c r="A11857" s="1" t="str">
        <f t="shared" si="1009"/>
        <v>PSMA4</v>
      </c>
      <c r="B11857" s="1" t="s">
        <v>425</v>
      </c>
      <c r="C11857" s="1">
        <v>7.8832989E7</v>
      </c>
      <c r="D11857" s="1" t="s">
        <v>8</v>
      </c>
      <c r="E11857" s="1">
        <v>24.0</v>
      </c>
      <c r="F11857" s="1" t="s">
        <v>11844</v>
      </c>
      <c r="G11857" s="1">
        <v>0.202016221049</v>
      </c>
    </row>
    <row r="11858" ht="15.75" customHeight="1">
      <c r="A11858" s="1" t="str">
        <f t="shared" si="1009"/>
        <v>PSMA4</v>
      </c>
      <c r="B11858" s="1" t="s">
        <v>425</v>
      </c>
      <c r="C11858" s="1">
        <v>7.8832926E7</v>
      </c>
      <c r="D11858" s="1" t="s">
        <v>8</v>
      </c>
      <c r="E11858" s="1">
        <v>22.0</v>
      </c>
      <c r="F11858" s="1" t="s">
        <v>11845</v>
      </c>
      <c r="G11858" s="1">
        <v>-0.0143477826844</v>
      </c>
    </row>
    <row r="11859" ht="15.75" customHeight="1">
      <c r="A11859" s="1" t="str">
        <f t="shared" si="1009"/>
        <v>PSMA4</v>
      </c>
      <c r="B11859" s="1" t="s">
        <v>425</v>
      </c>
      <c r="C11859" s="1">
        <v>7.8832833E7</v>
      </c>
      <c r="D11859" s="1" t="s">
        <v>14</v>
      </c>
      <c r="E11859" s="1">
        <v>23.0</v>
      </c>
      <c r="F11859" s="1" t="s">
        <v>11846</v>
      </c>
      <c r="G11859" s="1">
        <v>0.951272260586</v>
      </c>
    </row>
    <row r="11860" ht="15.75" customHeight="1">
      <c r="A11860" s="1" t="str">
        <f t="shared" si="1009"/>
        <v>PSMA4</v>
      </c>
      <c r="B11860" s="1" t="s">
        <v>425</v>
      </c>
      <c r="C11860" s="1">
        <v>7.8832818E7</v>
      </c>
      <c r="D11860" s="1" t="s">
        <v>14</v>
      </c>
      <c r="E11860" s="1">
        <v>23.0</v>
      </c>
      <c r="F11860" s="1" t="s">
        <v>11847</v>
      </c>
      <c r="G11860" s="1">
        <v>1.61217223189</v>
      </c>
    </row>
    <row r="11861" ht="15.75" customHeight="1">
      <c r="A11861" s="1" t="str">
        <f t="shared" si="1009"/>
        <v>PSMA4</v>
      </c>
      <c r="B11861" s="1" t="s">
        <v>425</v>
      </c>
      <c r="C11861" s="1">
        <v>7.8832752E7</v>
      </c>
      <c r="D11861" s="1" t="s">
        <v>8</v>
      </c>
      <c r="E11861" s="1">
        <v>24.0</v>
      </c>
      <c r="F11861" s="1" t="s">
        <v>11848</v>
      </c>
      <c r="G11861" s="1">
        <v>0.00426333560719</v>
      </c>
    </row>
    <row r="11862" ht="15.75" customHeight="1">
      <c r="A11862" s="1" t="str">
        <f t="shared" si="1009"/>
        <v>PSMA4</v>
      </c>
      <c r="B11862" s="1" t="s">
        <v>425</v>
      </c>
      <c r="C11862" s="1">
        <v>7.8832895E7</v>
      </c>
      <c r="D11862" s="1" t="s">
        <v>8</v>
      </c>
      <c r="E11862" s="1">
        <v>24.0</v>
      </c>
      <c r="F11862" s="1" t="s">
        <v>11849</v>
      </c>
      <c r="G11862" s="1">
        <v>0.161321791827</v>
      </c>
    </row>
    <row r="11863" ht="15.75" customHeight="1">
      <c r="A11863" s="1" t="str">
        <f t="shared" si="1009"/>
        <v>PSMA4</v>
      </c>
      <c r="B11863" s="1" t="s">
        <v>425</v>
      </c>
      <c r="C11863" s="1">
        <v>7.8832904E7</v>
      </c>
      <c r="D11863" s="1" t="s">
        <v>8</v>
      </c>
      <c r="E11863" s="1">
        <v>23.0</v>
      </c>
      <c r="F11863" s="1" t="s">
        <v>11850</v>
      </c>
      <c r="G11863" s="1">
        <v>-0.017222829444</v>
      </c>
    </row>
    <row r="11864" ht="15.75" customHeight="1">
      <c r="A11864" s="1" t="str">
        <f t="shared" ref="A11864:A11873" si="1010">"PSMA5"</f>
        <v>PSMA5</v>
      </c>
      <c r="B11864" s="1" t="s">
        <v>108</v>
      </c>
      <c r="C11864" s="1">
        <v>1.0996878E8</v>
      </c>
      <c r="D11864" s="1" t="s">
        <v>8</v>
      </c>
      <c r="E11864" s="1">
        <v>23.0</v>
      </c>
      <c r="F11864" s="1" t="s">
        <v>11851</v>
      </c>
      <c r="G11864" s="1">
        <v>0.347579695134</v>
      </c>
    </row>
    <row r="11865" ht="15.75" customHeight="1">
      <c r="A11865" s="1" t="str">
        <f t="shared" si="1010"/>
        <v>PSMA5</v>
      </c>
      <c r="B11865" s="1" t="s">
        <v>108</v>
      </c>
      <c r="C11865" s="1">
        <v>1.09968713E8</v>
      </c>
      <c r="D11865" s="1" t="s">
        <v>8</v>
      </c>
      <c r="E11865" s="1">
        <v>24.0</v>
      </c>
      <c r="F11865" s="1" t="s">
        <v>11852</v>
      </c>
      <c r="G11865" s="1">
        <v>0.610610524371</v>
      </c>
    </row>
    <row r="11866" ht="15.75" customHeight="1">
      <c r="A11866" s="1" t="str">
        <f t="shared" si="1010"/>
        <v>PSMA5</v>
      </c>
      <c r="B11866" s="1" t="s">
        <v>108</v>
      </c>
      <c r="C11866" s="1">
        <v>1.09968958E8</v>
      </c>
      <c r="D11866" s="1" t="s">
        <v>14</v>
      </c>
      <c r="E11866" s="1">
        <v>24.0</v>
      </c>
      <c r="F11866" s="1" t="s">
        <v>11853</v>
      </c>
      <c r="G11866" s="1">
        <v>0.142416506854</v>
      </c>
    </row>
    <row r="11867" ht="15.75" customHeight="1">
      <c r="A11867" s="1" t="str">
        <f t="shared" si="1010"/>
        <v>PSMA5</v>
      </c>
      <c r="B11867" s="1" t="s">
        <v>108</v>
      </c>
      <c r="C11867" s="1">
        <v>1.0996894E8</v>
      </c>
      <c r="D11867" s="1" t="s">
        <v>14</v>
      </c>
      <c r="E11867" s="1">
        <v>21.0</v>
      </c>
      <c r="F11867" s="1" t="s">
        <v>11854</v>
      </c>
      <c r="G11867" s="1">
        <v>0.784380254164</v>
      </c>
    </row>
    <row r="11868" ht="15.75" customHeight="1">
      <c r="A11868" s="1" t="str">
        <f t="shared" si="1010"/>
        <v>PSMA5</v>
      </c>
      <c r="B11868" s="1" t="s">
        <v>108</v>
      </c>
      <c r="C11868" s="1">
        <v>1.09968753E8</v>
      </c>
      <c r="D11868" s="1" t="s">
        <v>14</v>
      </c>
      <c r="E11868" s="1">
        <v>24.0</v>
      </c>
      <c r="F11868" s="1" t="s">
        <v>11855</v>
      </c>
      <c r="G11868" s="1">
        <v>0.761752867128</v>
      </c>
    </row>
    <row r="11869" ht="15.75" customHeight="1">
      <c r="A11869" s="1" t="str">
        <f t="shared" si="1010"/>
        <v>PSMA5</v>
      </c>
      <c r="B11869" s="1" t="s">
        <v>108</v>
      </c>
      <c r="C11869" s="1">
        <v>1.09968886E8</v>
      </c>
      <c r="D11869" s="1" t="s">
        <v>8</v>
      </c>
      <c r="E11869" s="1">
        <v>24.0</v>
      </c>
      <c r="F11869" s="1" t="s">
        <v>11856</v>
      </c>
      <c r="G11869" s="1">
        <v>0.00353792226034</v>
      </c>
    </row>
    <row r="11870" ht="15.75" customHeight="1">
      <c r="A11870" s="1" t="str">
        <f t="shared" si="1010"/>
        <v>PSMA5</v>
      </c>
      <c r="B11870" s="1" t="s">
        <v>108</v>
      </c>
      <c r="C11870" s="1">
        <v>1.09968801E8</v>
      </c>
      <c r="D11870" s="1" t="s">
        <v>8</v>
      </c>
      <c r="E11870" s="1">
        <v>24.0</v>
      </c>
      <c r="F11870" s="1" t="s">
        <v>11857</v>
      </c>
      <c r="G11870" s="1">
        <v>0.0463721055727</v>
      </c>
    </row>
    <row r="11871" ht="15.75" customHeight="1">
      <c r="A11871" s="1" t="str">
        <f t="shared" si="1010"/>
        <v>PSMA5</v>
      </c>
      <c r="B11871" s="1" t="s">
        <v>108</v>
      </c>
      <c r="C11871" s="1">
        <v>1.09968835E8</v>
      </c>
      <c r="D11871" s="1" t="s">
        <v>8</v>
      </c>
      <c r="E11871" s="1">
        <v>23.0</v>
      </c>
      <c r="F11871" s="1" t="s">
        <v>11858</v>
      </c>
      <c r="G11871" s="1">
        <v>0.414178539132</v>
      </c>
    </row>
    <row r="11872" ht="15.75" customHeight="1">
      <c r="A11872" s="1" t="str">
        <f t="shared" si="1010"/>
        <v>PSMA5</v>
      </c>
      <c r="B11872" s="1" t="s">
        <v>108</v>
      </c>
      <c r="C11872" s="1">
        <v>1.09968996E8</v>
      </c>
      <c r="D11872" s="1" t="s">
        <v>8</v>
      </c>
      <c r="E11872" s="1">
        <v>22.0</v>
      </c>
      <c r="F11872" s="1" t="s">
        <v>11859</v>
      </c>
      <c r="G11872" s="1">
        <v>1.45386687871</v>
      </c>
    </row>
    <row r="11873" ht="15.75" customHeight="1">
      <c r="A11873" s="1" t="str">
        <f t="shared" si="1010"/>
        <v>PSMA5</v>
      </c>
      <c r="B11873" s="1" t="s">
        <v>108</v>
      </c>
      <c r="C11873" s="1">
        <v>1.09968871E8</v>
      </c>
      <c r="D11873" s="1" t="s">
        <v>8</v>
      </c>
      <c r="E11873" s="1">
        <v>24.0</v>
      </c>
      <c r="F11873" s="1" t="s">
        <v>11860</v>
      </c>
      <c r="G11873" s="1">
        <v>0.0163018301412</v>
      </c>
    </row>
    <row r="11874" ht="15.75" customHeight="1">
      <c r="A11874" s="1" t="str">
        <f t="shared" ref="A11874:A11883" si="1011">"PSMA6"</f>
        <v>PSMA6</v>
      </c>
      <c r="B11874" s="1" t="s">
        <v>135</v>
      </c>
      <c r="C11874" s="1">
        <v>3.5761849E7</v>
      </c>
      <c r="D11874" s="1" t="s">
        <v>14</v>
      </c>
      <c r="E11874" s="1">
        <v>24.0</v>
      </c>
      <c r="F11874" s="1" t="s">
        <v>11861</v>
      </c>
      <c r="G11874" s="1">
        <v>0.00324876989991</v>
      </c>
    </row>
    <row r="11875" ht="15.75" customHeight="1">
      <c r="A11875" s="1" t="str">
        <f t="shared" si="1011"/>
        <v>PSMA6</v>
      </c>
      <c r="B11875" s="1" t="s">
        <v>135</v>
      </c>
      <c r="C11875" s="1">
        <v>3.5761832E7</v>
      </c>
      <c r="D11875" s="1" t="s">
        <v>14</v>
      </c>
      <c r="E11875" s="1">
        <v>23.0</v>
      </c>
      <c r="F11875" s="1" t="s">
        <v>11862</v>
      </c>
      <c r="G11875" s="1">
        <v>1.56155971229</v>
      </c>
    </row>
    <row r="11876" ht="15.75" customHeight="1">
      <c r="A11876" s="1" t="str">
        <f t="shared" si="1011"/>
        <v>PSMA6</v>
      </c>
      <c r="B11876" s="1" t="s">
        <v>135</v>
      </c>
      <c r="C11876" s="1">
        <v>3.5761783E7</v>
      </c>
      <c r="D11876" s="1" t="s">
        <v>14</v>
      </c>
      <c r="E11876" s="1">
        <v>24.0</v>
      </c>
      <c r="F11876" s="1" t="s">
        <v>11863</v>
      </c>
      <c r="G11876" s="1">
        <v>0.142525535818</v>
      </c>
    </row>
    <row r="11877" ht="15.75" customHeight="1">
      <c r="A11877" s="1" t="str">
        <f t="shared" si="1011"/>
        <v>PSMA6</v>
      </c>
      <c r="B11877" s="1" t="s">
        <v>135</v>
      </c>
      <c r="C11877" s="1">
        <v>3.5761806E7</v>
      </c>
      <c r="D11877" s="1" t="s">
        <v>14</v>
      </c>
      <c r="E11877" s="1">
        <v>24.0</v>
      </c>
      <c r="F11877" s="1" t="s">
        <v>11864</v>
      </c>
      <c r="G11877" s="1">
        <v>0.583601135709</v>
      </c>
    </row>
    <row r="11878" ht="15.75" customHeight="1">
      <c r="A11878" s="1" t="str">
        <f t="shared" si="1011"/>
        <v>PSMA6</v>
      </c>
      <c r="B11878" s="1" t="s">
        <v>135</v>
      </c>
      <c r="C11878" s="1">
        <v>3.5761611E7</v>
      </c>
      <c r="D11878" s="1" t="s">
        <v>14</v>
      </c>
      <c r="E11878" s="1">
        <v>24.0</v>
      </c>
      <c r="F11878" s="1" t="s">
        <v>11865</v>
      </c>
      <c r="G11878" s="1">
        <v>-0.0678355022417</v>
      </c>
    </row>
    <row r="11879" ht="15.75" customHeight="1">
      <c r="A11879" s="1" t="str">
        <f t="shared" si="1011"/>
        <v>PSMA6</v>
      </c>
      <c r="B11879" s="1" t="s">
        <v>135</v>
      </c>
      <c r="C11879" s="1">
        <v>3.5761588E7</v>
      </c>
      <c r="D11879" s="1" t="s">
        <v>14</v>
      </c>
      <c r="E11879" s="1">
        <v>24.0</v>
      </c>
      <c r="F11879" s="1" t="s">
        <v>11866</v>
      </c>
      <c r="G11879" s="1">
        <v>0.13339024584</v>
      </c>
    </row>
    <row r="11880" ht="15.75" customHeight="1">
      <c r="A11880" s="1" t="str">
        <f t="shared" si="1011"/>
        <v>PSMA6</v>
      </c>
      <c r="B11880" s="1" t="s">
        <v>135</v>
      </c>
      <c r="C11880" s="1">
        <v>3.5761834E7</v>
      </c>
      <c r="D11880" s="1" t="s">
        <v>8</v>
      </c>
      <c r="E11880" s="1">
        <v>24.0</v>
      </c>
      <c r="F11880" s="1" t="s">
        <v>11867</v>
      </c>
      <c r="G11880" s="1">
        <v>-0.00591402513959</v>
      </c>
    </row>
    <row r="11881" ht="15.75" customHeight="1">
      <c r="A11881" s="1" t="str">
        <f t="shared" si="1011"/>
        <v>PSMA6</v>
      </c>
      <c r="B11881" s="1" t="s">
        <v>135</v>
      </c>
      <c r="C11881" s="1">
        <v>3.5761787E7</v>
      </c>
      <c r="D11881" s="1" t="s">
        <v>8</v>
      </c>
      <c r="E11881" s="1">
        <v>23.0</v>
      </c>
      <c r="F11881" s="1" t="s">
        <v>11868</v>
      </c>
      <c r="G11881" s="1">
        <v>0.224268232516</v>
      </c>
    </row>
    <row r="11882" ht="15.75" customHeight="1">
      <c r="A11882" s="1" t="str">
        <f t="shared" si="1011"/>
        <v>PSMA6</v>
      </c>
      <c r="B11882" s="1" t="s">
        <v>135</v>
      </c>
      <c r="C11882" s="1">
        <v>3.5761797E7</v>
      </c>
      <c r="D11882" s="1" t="s">
        <v>8</v>
      </c>
      <c r="E11882" s="1">
        <v>24.0</v>
      </c>
      <c r="F11882" s="1" t="s">
        <v>11869</v>
      </c>
      <c r="G11882" s="1">
        <v>0.204279255849</v>
      </c>
    </row>
    <row r="11883" ht="15.75" customHeight="1">
      <c r="A11883" s="1" t="str">
        <f t="shared" si="1011"/>
        <v>PSMA6</v>
      </c>
      <c r="B11883" s="1" t="s">
        <v>135</v>
      </c>
      <c r="C11883" s="1">
        <v>3.5761758E7</v>
      </c>
      <c r="D11883" s="1" t="s">
        <v>14</v>
      </c>
      <c r="E11883" s="1">
        <v>23.0</v>
      </c>
      <c r="F11883" s="1" t="s">
        <v>11870</v>
      </c>
      <c r="G11883" s="1">
        <v>0.854839152002</v>
      </c>
    </row>
    <row r="11884" ht="15.75" customHeight="1">
      <c r="A11884" s="1" t="str">
        <f t="shared" ref="A11884:A11899" si="1012">"PSMA7"</f>
        <v>PSMA7</v>
      </c>
      <c r="B11884" s="1" t="s">
        <v>145</v>
      </c>
      <c r="C11884" s="1">
        <v>6.0718342E7</v>
      </c>
      <c r="D11884" s="1" t="s">
        <v>14</v>
      </c>
      <c r="E11884" s="1">
        <v>23.0</v>
      </c>
      <c r="F11884" s="1" t="s">
        <v>11871</v>
      </c>
      <c r="G11884" s="1">
        <v>0.700963230098</v>
      </c>
    </row>
    <row r="11885" ht="15.75" customHeight="1">
      <c r="A11885" s="1" t="str">
        <f t="shared" si="1012"/>
        <v>PSMA7</v>
      </c>
      <c r="B11885" s="1" t="s">
        <v>145</v>
      </c>
      <c r="C11885" s="1">
        <v>6.0718388E7</v>
      </c>
      <c r="D11885" s="1" t="s">
        <v>8</v>
      </c>
      <c r="E11885" s="1">
        <v>23.0</v>
      </c>
      <c r="F11885" s="1" t="s">
        <v>11872</v>
      </c>
      <c r="G11885" s="1">
        <v>0.350303044877</v>
      </c>
    </row>
    <row r="11886" ht="15.75" customHeight="1">
      <c r="A11886" s="1" t="str">
        <f t="shared" si="1012"/>
        <v>PSMA7</v>
      </c>
      <c r="B11886" s="1" t="s">
        <v>145</v>
      </c>
      <c r="C11886" s="1">
        <v>6.0718443E7</v>
      </c>
      <c r="D11886" s="1" t="s">
        <v>8</v>
      </c>
      <c r="E11886" s="1">
        <v>24.0</v>
      </c>
      <c r="F11886" s="1" t="s">
        <v>11873</v>
      </c>
      <c r="G11886" s="1">
        <v>0.252122836336</v>
      </c>
    </row>
    <row r="11887" ht="15.75" customHeight="1">
      <c r="A11887" s="1" t="str">
        <f t="shared" si="1012"/>
        <v>PSMA7</v>
      </c>
      <c r="B11887" s="1" t="s">
        <v>145</v>
      </c>
      <c r="C11887" s="1">
        <v>6.0718459E7</v>
      </c>
      <c r="D11887" s="1" t="s">
        <v>8</v>
      </c>
      <c r="E11887" s="1">
        <v>23.0</v>
      </c>
      <c r="F11887" s="1" t="s">
        <v>11874</v>
      </c>
      <c r="G11887" s="1">
        <v>0.558582986918</v>
      </c>
    </row>
    <row r="11888" ht="15.75" customHeight="1">
      <c r="A11888" s="1" t="str">
        <f t="shared" si="1012"/>
        <v>PSMA7</v>
      </c>
      <c r="B11888" s="1" t="s">
        <v>145</v>
      </c>
      <c r="C11888" s="1">
        <v>6.0718486E7</v>
      </c>
      <c r="D11888" s="1" t="s">
        <v>8</v>
      </c>
      <c r="E11888" s="1">
        <v>22.0</v>
      </c>
      <c r="F11888" s="1" t="s">
        <v>11875</v>
      </c>
      <c r="G11888" s="1">
        <v>0.978216206615</v>
      </c>
    </row>
    <row r="11889" ht="15.75" customHeight="1">
      <c r="A11889" s="1" t="str">
        <f t="shared" si="1012"/>
        <v>PSMA7</v>
      </c>
      <c r="B11889" s="1" t="s">
        <v>145</v>
      </c>
      <c r="C11889" s="1">
        <v>6.0718267E7</v>
      </c>
      <c r="D11889" s="1" t="s">
        <v>14</v>
      </c>
      <c r="E11889" s="1">
        <v>24.0</v>
      </c>
      <c r="F11889" s="1" t="s">
        <v>11876</v>
      </c>
      <c r="G11889" s="1">
        <v>1.14075178101</v>
      </c>
    </row>
    <row r="11890" ht="15.75" customHeight="1">
      <c r="A11890" s="1" t="str">
        <f t="shared" si="1012"/>
        <v>PSMA7</v>
      </c>
      <c r="B11890" s="1" t="s">
        <v>145</v>
      </c>
      <c r="C11890" s="1">
        <v>6.0718363E7</v>
      </c>
      <c r="D11890" s="1" t="s">
        <v>14</v>
      </c>
      <c r="E11890" s="1">
        <v>23.0</v>
      </c>
      <c r="F11890" s="1" t="s">
        <v>11877</v>
      </c>
      <c r="G11890" s="1">
        <v>0.881032012374</v>
      </c>
    </row>
    <row r="11891" ht="15.75" customHeight="1">
      <c r="A11891" s="1" t="str">
        <f t="shared" si="1012"/>
        <v>PSMA7</v>
      </c>
      <c r="B11891" s="1" t="s">
        <v>145</v>
      </c>
      <c r="C11891" s="1">
        <v>6.0718373E7</v>
      </c>
      <c r="D11891" s="1" t="s">
        <v>14</v>
      </c>
      <c r="E11891" s="1">
        <v>24.0</v>
      </c>
      <c r="F11891" s="1" t="s">
        <v>11878</v>
      </c>
      <c r="G11891" s="1">
        <v>0.408034338884</v>
      </c>
    </row>
    <row r="11892" ht="15.75" customHeight="1">
      <c r="A11892" s="1" t="str">
        <f t="shared" si="1012"/>
        <v>PSMA7</v>
      </c>
      <c r="B11892" s="1" t="s">
        <v>145</v>
      </c>
      <c r="C11892" s="1">
        <v>6.0718336E7</v>
      </c>
      <c r="D11892" s="1" t="s">
        <v>14</v>
      </c>
      <c r="E11892" s="1">
        <v>24.0</v>
      </c>
      <c r="F11892" s="1" t="s">
        <v>11879</v>
      </c>
      <c r="G11892" s="1">
        <v>0.437844675351</v>
      </c>
    </row>
    <row r="11893" ht="15.75" customHeight="1">
      <c r="A11893" s="1" t="str">
        <f t="shared" si="1012"/>
        <v>PSMA7</v>
      </c>
      <c r="B11893" s="1" t="s">
        <v>145</v>
      </c>
      <c r="C11893" s="1">
        <v>6.0718317E7</v>
      </c>
      <c r="D11893" s="1" t="s">
        <v>14</v>
      </c>
      <c r="E11893" s="1">
        <v>24.0</v>
      </c>
      <c r="F11893" s="1" t="s">
        <v>11880</v>
      </c>
      <c r="G11893" s="1">
        <v>0.186831914279</v>
      </c>
    </row>
    <row r="11894" ht="15.75" customHeight="1">
      <c r="A11894" s="1" t="str">
        <f t="shared" si="1012"/>
        <v>PSMA7</v>
      </c>
      <c r="B11894" s="1" t="s">
        <v>145</v>
      </c>
      <c r="C11894" s="1">
        <v>6.0718308E7</v>
      </c>
      <c r="D11894" s="1" t="s">
        <v>14</v>
      </c>
      <c r="E11894" s="1">
        <v>24.0</v>
      </c>
      <c r="F11894" s="1" t="s">
        <v>11881</v>
      </c>
      <c r="G11894" s="1">
        <v>0.183831881894</v>
      </c>
    </row>
    <row r="11895" ht="15.75" customHeight="1">
      <c r="A11895" s="1" t="str">
        <f t="shared" si="1012"/>
        <v>PSMA7</v>
      </c>
      <c r="B11895" s="1" t="s">
        <v>145</v>
      </c>
      <c r="C11895" s="1">
        <v>6.0718427E7</v>
      </c>
      <c r="D11895" s="1" t="s">
        <v>8</v>
      </c>
      <c r="E11895" s="1">
        <v>23.0</v>
      </c>
      <c r="F11895" s="1" t="s">
        <v>11882</v>
      </c>
      <c r="G11895" s="1">
        <v>0.779589377236</v>
      </c>
    </row>
    <row r="11896" ht="15.75" customHeight="1">
      <c r="A11896" s="1" t="str">
        <f t="shared" si="1012"/>
        <v>PSMA7</v>
      </c>
      <c r="B11896" s="1" t="s">
        <v>145</v>
      </c>
      <c r="C11896" s="1">
        <v>6.0718385E7</v>
      </c>
      <c r="D11896" s="1" t="s">
        <v>8</v>
      </c>
      <c r="E11896" s="1">
        <v>22.0</v>
      </c>
      <c r="F11896" s="1" t="s">
        <v>11883</v>
      </c>
      <c r="G11896" s="1">
        <v>0.0176255316798</v>
      </c>
    </row>
    <row r="11897" ht="15.75" customHeight="1">
      <c r="A11897" s="1" t="str">
        <f t="shared" si="1012"/>
        <v>PSMA7</v>
      </c>
      <c r="B11897" s="1" t="s">
        <v>145</v>
      </c>
      <c r="C11897" s="1">
        <v>6.071825E7</v>
      </c>
      <c r="D11897" s="1" t="s">
        <v>8</v>
      </c>
      <c r="E11897" s="1">
        <v>24.0</v>
      </c>
      <c r="F11897" s="1" t="s">
        <v>11884</v>
      </c>
      <c r="G11897" s="1">
        <v>-0.021570118306</v>
      </c>
    </row>
    <row r="11898" ht="15.75" customHeight="1">
      <c r="A11898" s="1" t="str">
        <f t="shared" si="1012"/>
        <v>PSMA7</v>
      </c>
      <c r="B11898" s="1" t="s">
        <v>145</v>
      </c>
      <c r="C11898" s="1">
        <v>6.0718496E7</v>
      </c>
      <c r="D11898" s="1" t="s">
        <v>14</v>
      </c>
      <c r="E11898" s="1">
        <v>22.0</v>
      </c>
      <c r="F11898" s="1" t="s">
        <v>11885</v>
      </c>
      <c r="G11898" s="1">
        <v>0.220071177014</v>
      </c>
    </row>
    <row r="11899" ht="15.75" customHeight="1">
      <c r="A11899" s="1" t="str">
        <f t="shared" si="1012"/>
        <v>PSMA7</v>
      </c>
      <c r="B11899" s="1" t="s">
        <v>145</v>
      </c>
      <c r="C11899" s="1">
        <v>6.0718436E7</v>
      </c>
      <c r="D11899" s="1" t="s">
        <v>8</v>
      </c>
      <c r="E11899" s="1">
        <v>24.0</v>
      </c>
      <c r="F11899" s="1" t="s">
        <v>11886</v>
      </c>
      <c r="G11899" s="1">
        <v>-0.0233250755059</v>
      </c>
    </row>
    <row r="11900" ht="15.75" customHeight="1">
      <c r="A11900" s="1" t="str">
        <f t="shared" ref="A11900:A11909" si="1013">"PSMB5"</f>
        <v>PSMB5</v>
      </c>
      <c r="B11900" s="1" t="s">
        <v>135</v>
      </c>
      <c r="C11900" s="1">
        <v>2.3504144E7</v>
      </c>
      <c r="D11900" s="1" t="s">
        <v>14</v>
      </c>
      <c r="E11900" s="1">
        <v>24.0</v>
      </c>
      <c r="F11900" s="1" t="s">
        <v>11887</v>
      </c>
      <c r="G11900" s="1">
        <v>0.0717938002075</v>
      </c>
    </row>
    <row r="11901" ht="15.75" customHeight="1">
      <c r="A11901" s="1" t="str">
        <f t="shared" si="1013"/>
        <v>PSMB5</v>
      </c>
      <c r="B11901" s="1" t="s">
        <v>135</v>
      </c>
      <c r="C11901" s="1">
        <v>2.3504101E7</v>
      </c>
      <c r="D11901" s="1" t="s">
        <v>14</v>
      </c>
      <c r="E11901" s="1">
        <v>24.0</v>
      </c>
      <c r="F11901" s="1" t="s">
        <v>11888</v>
      </c>
      <c r="G11901" s="1">
        <v>1.93702340119</v>
      </c>
    </row>
    <row r="11902" ht="15.75" customHeight="1">
      <c r="A11902" s="1" t="str">
        <f t="shared" si="1013"/>
        <v>PSMB5</v>
      </c>
      <c r="B11902" s="1" t="s">
        <v>135</v>
      </c>
      <c r="C11902" s="1">
        <v>2.3504079E7</v>
      </c>
      <c r="D11902" s="1" t="s">
        <v>14</v>
      </c>
      <c r="E11902" s="1">
        <v>24.0</v>
      </c>
      <c r="F11902" s="1" t="s">
        <v>11889</v>
      </c>
      <c r="G11902" s="1">
        <v>0.226465749169</v>
      </c>
    </row>
    <row r="11903" ht="15.75" customHeight="1">
      <c r="A11903" s="1" t="str">
        <f t="shared" si="1013"/>
        <v>PSMB5</v>
      </c>
      <c r="B11903" s="1" t="s">
        <v>135</v>
      </c>
      <c r="C11903" s="1">
        <v>2.3504239E7</v>
      </c>
      <c r="D11903" s="1" t="s">
        <v>8</v>
      </c>
      <c r="E11903" s="1">
        <v>24.0</v>
      </c>
      <c r="F11903" s="1" t="s">
        <v>11890</v>
      </c>
      <c r="G11903" s="1">
        <v>0.0594292373962</v>
      </c>
    </row>
    <row r="11904" ht="15.75" customHeight="1">
      <c r="A11904" s="1" t="str">
        <f t="shared" si="1013"/>
        <v>PSMB5</v>
      </c>
      <c r="B11904" s="1" t="s">
        <v>135</v>
      </c>
      <c r="C11904" s="1">
        <v>2.3504223E7</v>
      </c>
      <c r="D11904" s="1" t="s">
        <v>8</v>
      </c>
      <c r="E11904" s="1">
        <v>24.0</v>
      </c>
      <c r="F11904" s="1" t="s">
        <v>11891</v>
      </c>
      <c r="G11904" s="1">
        <v>-0.0320464864913</v>
      </c>
    </row>
    <row r="11905" ht="15.75" customHeight="1">
      <c r="A11905" s="1" t="str">
        <f t="shared" si="1013"/>
        <v>PSMB5</v>
      </c>
      <c r="B11905" s="1" t="s">
        <v>135</v>
      </c>
      <c r="C11905" s="1">
        <v>2.3504188E7</v>
      </c>
      <c r="D11905" s="1" t="s">
        <v>8</v>
      </c>
      <c r="E11905" s="1">
        <v>24.0</v>
      </c>
      <c r="F11905" s="1" t="s">
        <v>11892</v>
      </c>
      <c r="G11905" s="1">
        <v>0.0282485482681</v>
      </c>
    </row>
    <row r="11906" ht="15.75" customHeight="1">
      <c r="A11906" s="1" t="str">
        <f t="shared" si="1013"/>
        <v>PSMB5</v>
      </c>
      <c r="B11906" s="1" t="s">
        <v>135</v>
      </c>
      <c r="C11906" s="1">
        <v>2.3504151E7</v>
      </c>
      <c r="D11906" s="1" t="s">
        <v>8</v>
      </c>
      <c r="E11906" s="1">
        <v>23.0</v>
      </c>
      <c r="F11906" s="1" t="s">
        <v>11893</v>
      </c>
      <c r="G11906" s="1">
        <v>0.244237521671</v>
      </c>
    </row>
    <row r="11907" ht="15.75" customHeight="1">
      <c r="A11907" s="1" t="str">
        <f t="shared" si="1013"/>
        <v>PSMB5</v>
      </c>
      <c r="B11907" s="1" t="s">
        <v>135</v>
      </c>
      <c r="C11907" s="1">
        <v>2.3504141E7</v>
      </c>
      <c r="D11907" s="1" t="s">
        <v>8</v>
      </c>
      <c r="E11907" s="1">
        <v>22.0</v>
      </c>
      <c r="F11907" s="1" t="s">
        <v>11894</v>
      </c>
      <c r="G11907" s="1">
        <v>-0.0644020910588</v>
      </c>
    </row>
    <row r="11908" ht="15.75" customHeight="1">
      <c r="A11908" s="1" t="str">
        <f t="shared" si="1013"/>
        <v>PSMB5</v>
      </c>
      <c r="B11908" s="1" t="s">
        <v>135</v>
      </c>
      <c r="C11908" s="1">
        <v>2.3504126E7</v>
      </c>
      <c r="D11908" s="1" t="s">
        <v>8</v>
      </c>
      <c r="E11908" s="1">
        <v>24.0</v>
      </c>
      <c r="F11908" s="1" t="s">
        <v>11895</v>
      </c>
      <c r="G11908" s="1">
        <v>0.81873907714</v>
      </c>
    </row>
    <row r="11909" ht="15.75" customHeight="1">
      <c r="A11909" s="1" t="str">
        <f t="shared" si="1013"/>
        <v>PSMB5</v>
      </c>
      <c r="B11909" s="1" t="s">
        <v>135</v>
      </c>
      <c r="C11909" s="1">
        <v>2.3504237E7</v>
      </c>
      <c r="D11909" s="1" t="s">
        <v>14</v>
      </c>
      <c r="E11909" s="1">
        <v>24.0</v>
      </c>
      <c r="F11909" s="1" t="s">
        <v>11896</v>
      </c>
      <c r="G11909" s="1">
        <v>0.0104790687957</v>
      </c>
    </row>
    <row r="11910" ht="15.75" customHeight="1">
      <c r="A11910" s="1" t="str">
        <f t="shared" ref="A11910:A11924" si="1014">"PSMB6"</f>
        <v>PSMB6</v>
      </c>
      <c r="B11910" s="1" t="s">
        <v>39</v>
      </c>
      <c r="C11910" s="1">
        <v>4699407.0</v>
      </c>
      <c r="D11910" s="1" t="s">
        <v>8</v>
      </c>
      <c r="E11910" s="1">
        <v>24.0</v>
      </c>
      <c r="F11910" s="1" t="s">
        <v>11897</v>
      </c>
      <c r="G11910" s="1">
        <v>0.774055926128</v>
      </c>
    </row>
    <row r="11911" ht="15.75" customHeight="1">
      <c r="A11911" s="1" t="str">
        <f t="shared" si="1014"/>
        <v>PSMB6</v>
      </c>
      <c r="B11911" s="1" t="s">
        <v>39</v>
      </c>
      <c r="C11911" s="1">
        <v>4699389.0</v>
      </c>
      <c r="D11911" s="1" t="s">
        <v>8</v>
      </c>
      <c r="E11911" s="1">
        <v>21.0</v>
      </c>
      <c r="F11911" s="1" t="s">
        <v>11898</v>
      </c>
      <c r="G11911" s="1">
        <v>0.194948166112</v>
      </c>
    </row>
    <row r="11912" ht="15.75" customHeight="1">
      <c r="A11912" s="1" t="str">
        <f t="shared" si="1014"/>
        <v>PSMB6</v>
      </c>
      <c r="B11912" s="1" t="s">
        <v>39</v>
      </c>
      <c r="C11912" s="1">
        <v>4699629.0</v>
      </c>
      <c r="D11912" s="1" t="s">
        <v>8</v>
      </c>
      <c r="E11912" s="1">
        <v>24.0</v>
      </c>
      <c r="F11912" s="1" t="s">
        <v>11899</v>
      </c>
      <c r="G11912" s="1">
        <v>0.0339422961432</v>
      </c>
    </row>
    <row r="11913" ht="15.75" customHeight="1">
      <c r="A11913" s="1" t="str">
        <f t="shared" si="1014"/>
        <v>PSMB6</v>
      </c>
      <c r="B11913" s="1" t="s">
        <v>39</v>
      </c>
      <c r="C11913" s="1">
        <v>4699470.0</v>
      </c>
      <c r="D11913" s="1" t="s">
        <v>14</v>
      </c>
      <c r="E11913" s="1">
        <v>23.0</v>
      </c>
      <c r="F11913" s="1" t="s">
        <v>11900</v>
      </c>
      <c r="G11913" s="1">
        <v>0.0301048224089</v>
      </c>
    </row>
    <row r="11914" ht="15.75" customHeight="1">
      <c r="A11914" s="1" t="str">
        <f t="shared" si="1014"/>
        <v>PSMB6</v>
      </c>
      <c r="B11914" s="1" t="s">
        <v>39</v>
      </c>
      <c r="C11914" s="1">
        <v>4699542.0</v>
      </c>
      <c r="D11914" s="1" t="s">
        <v>14</v>
      </c>
      <c r="E11914" s="1">
        <v>24.0</v>
      </c>
      <c r="F11914" s="1" t="s">
        <v>11901</v>
      </c>
      <c r="G11914" s="1">
        <v>0.155907242051</v>
      </c>
    </row>
    <row r="11915" ht="15.75" customHeight="1">
      <c r="A11915" s="1" t="str">
        <f t="shared" si="1014"/>
        <v>PSMB6</v>
      </c>
      <c r="B11915" s="1" t="s">
        <v>39</v>
      </c>
      <c r="C11915" s="1">
        <v>4699642.0</v>
      </c>
      <c r="D11915" s="1" t="s">
        <v>14</v>
      </c>
      <c r="E11915" s="1">
        <v>24.0</v>
      </c>
      <c r="F11915" s="1" t="s">
        <v>11902</v>
      </c>
      <c r="G11915" s="1">
        <v>0.0816515311327</v>
      </c>
    </row>
    <row r="11916" ht="15.75" customHeight="1">
      <c r="A11916" s="1" t="str">
        <f t="shared" si="1014"/>
        <v>PSMB6</v>
      </c>
      <c r="B11916" s="1" t="s">
        <v>39</v>
      </c>
      <c r="C11916" s="1">
        <v>4699589.0</v>
      </c>
      <c r="D11916" s="1" t="s">
        <v>14</v>
      </c>
      <c r="E11916" s="1">
        <v>24.0</v>
      </c>
      <c r="F11916" s="1" t="s">
        <v>11903</v>
      </c>
      <c r="G11916" s="1">
        <v>0.0819704478005</v>
      </c>
    </row>
    <row r="11917" ht="15.75" customHeight="1">
      <c r="A11917" s="1" t="str">
        <f t="shared" si="1014"/>
        <v>PSMB6</v>
      </c>
      <c r="B11917" s="1" t="s">
        <v>39</v>
      </c>
      <c r="C11917" s="1">
        <v>4699680.0</v>
      </c>
      <c r="D11917" s="1" t="s">
        <v>14</v>
      </c>
      <c r="E11917" s="1">
        <v>24.0</v>
      </c>
      <c r="F11917" s="1" t="s">
        <v>11904</v>
      </c>
      <c r="G11917" s="1">
        <v>0.917180708753</v>
      </c>
    </row>
    <row r="11918" ht="15.75" customHeight="1">
      <c r="A11918" s="1" t="str">
        <f t="shared" si="1014"/>
        <v>PSMB6</v>
      </c>
      <c r="B11918" s="1" t="s">
        <v>39</v>
      </c>
      <c r="C11918" s="1">
        <v>4699641.0</v>
      </c>
      <c r="D11918" s="1" t="s">
        <v>14</v>
      </c>
      <c r="E11918" s="1">
        <v>23.0</v>
      </c>
      <c r="F11918" s="1" t="s">
        <v>11905</v>
      </c>
      <c r="G11918" s="1">
        <v>-0.0566478813838</v>
      </c>
    </row>
    <row r="11919" ht="15.75" customHeight="1">
      <c r="A11919" s="1" t="str">
        <f t="shared" si="1014"/>
        <v>PSMB6</v>
      </c>
      <c r="B11919" s="1" t="s">
        <v>39</v>
      </c>
      <c r="C11919" s="1">
        <v>4699476.0</v>
      </c>
      <c r="D11919" s="1" t="s">
        <v>8</v>
      </c>
      <c r="E11919" s="1">
        <v>24.0</v>
      </c>
      <c r="F11919" s="1" t="s">
        <v>11906</v>
      </c>
      <c r="G11919" s="1">
        <v>0.428674348327</v>
      </c>
    </row>
    <row r="11920" ht="15.75" customHeight="1">
      <c r="A11920" s="1" t="str">
        <f t="shared" si="1014"/>
        <v>PSMB6</v>
      </c>
      <c r="B11920" s="1" t="s">
        <v>39</v>
      </c>
      <c r="C11920" s="1">
        <v>4699515.0</v>
      </c>
      <c r="D11920" s="1" t="s">
        <v>14</v>
      </c>
      <c r="E11920" s="1">
        <v>24.0</v>
      </c>
      <c r="F11920" s="1" t="s">
        <v>11907</v>
      </c>
      <c r="G11920" s="1">
        <v>-0.0588489677218</v>
      </c>
    </row>
    <row r="11921" ht="15.75" customHeight="1">
      <c r="A11921" s="1" t="str">
        <f t="shared" si="1014"/>
        <v>PSMB6</v>
      </c>
      <c r="B11921" s="1" t="s">
        <v>39</v>
      </c>
      <c r="C11921" s="1">
        <v>4699482.0</v>
      </c>
      <c r="D11921" s="1" t="s">
        <v>14</v>
      </c>
      <c r="E11921" s="1">
        <v>24.0</v>
      </c>
      <c r="F11921" s="1" t="s">
        <v>11908</v>
      </c>
      <c r="G11921" s="1">
        <v>0.657470474897</v>
      </c>
    </row>
    <row r="11922" ht="15.75" customHeight="1">
      <c r="A11922" s="1" t="str">
        <f t="shared" si="1014"/>
        <v>PSMB6</v>
      </c>
      <c r="B11922" s="1" t="s">
        <v>39</v>
      </c>
      <c r="C11922" s="1">
        <v>4699628.0</v>
      </c>
      <c r="D11922" s="1" t="s">
        <v>14</v>
      </c>
      <c r="E11922" s="1">
        <v>24.0</v>
      </c>
      <c r="F11922" s="1" t="s">
        <v>11909</v>
      </c>
      <c r="G11922" s="1">
        <v>0.0194233842375</v>
      </c>
    </row>
    <row r="11923" ht="15.75" customHeight="1">
      <c r="A11923" s="1" t="str">
        <f t="shared" si="1014"/>
        <v>PSMB6</v>
      </c>
      <c r="B11923" s="1" t="s">
        <v>39</v>
      </c>
      <c r="C11923" s="1">
        <v>4699616.0</v>
      </c>
      <c r="D11923" s="1" t="s">
        <v>14</v>
      </c>
      <c r="E11923" s="1">
        <v>24.0</v>
      </c>
      <c r="F11923" s="1" t="s">
        <v>11910</v>
      </c>
      <c r="G11923" s="1">
        <v>0.157065889008</v>
      </c>
    </row>
    <row r="11924" ht="15.75" customHeight="1">
      <c r="A11924" s="1" t="str">
        <f t="shared" si="1014"/>
        <v>PSMB6</v>
      </c>
      <c r="B11924" s="1" t="s">
        <v>39</v>
      </c>
      <c r="C11924" s="1">
        <v>4699499.0</v>
      </c>
      <c r="D11924" s="1" t="s">
        <v>8</v>
      </c>
      <c r="E11924" s="1">
        <v>22.0</v>
      </c>
      <c r="F11924" s="1" t="s">
        <v>11911</v>
      </c>
      <c r="G11924" s="1">
        <v>1.30876336512</v>
      </c>
    </row>
    <row r="11925" ht="15.75" customHeight="1">
      <c r="A11925" s="1" t="str">
        <f t="shared" ref="A11925:A11934" si="1015">"PSMB7"</f>
        <v>PSMB7</v>
      </c>
      <c r="B11925" s="1" t="s">
        <v>298</v>
      </c>
      <c r="C11925" s="1">
        <v>1.27177625E8</v>
      </c>
      <c r="D11925" s="1" t="s">
        <v>8</v>
      </c>
      <c r="E11925" s="1">
        <v>24.0</v>
      </c>
      <c r="F11925" s="1" t="s">
        <v>11912</v>
      </c>
      <c r="G11925" s="1">
        <v>0.66614050951</v>
      </c>
    </row>
    <row r="11926" ht="15.75" customHeight="1">
      <c r="A11926" s="1" t="str">
        <f t="shared" si="1015"/>
        <v>PSMB7</v>
      </c>
      <c r="B11926" s="1" t="s">
        <v>298</v>
      </c>
      <c r="C11926" s="1">
        <v>1.27177589E8</v>
      </c>
      <c r="D11926" s="1" t="s">
        <v>8</v>
      </c>
      <c r="E11926" s="1">
        <v>24.0</v>
      </c>
      <c r="F11926" s="1" t="s">
        <v>11913</v>
      </c>
      <c r="G11926" s="1">
        <v>0.0765454644082</v>
      </c>
    </row>
    <row r="11927" ht="15.75" customHeight="1">
      <c r="A11927" s="1" t="str">
        <f t="shared" si="1015"/>
        <v>PSMB7</v>
      </c>
      <c r="B11927" s="1" t="s">
        <v>298</v>
      </c>
      <c r="C11927" s="1">
        <v>1.27177619E8</v>
      </c>
      <c r="D11927" s="1" t="s">
        <v>8</v>
      </c>
      <c r="E11927" s="1">
        <v>23.0</v>
      </c>
      <c r="F11927" s="1" t="s">
        <v>11914</v>
      </c>
      <c r="G11927" s="1">
        <v>0.0988827506835</v>
      </c>
    </row>
    <row r="11928" ht="15.75" customHeight="1">
      <c r="A11928" s="1" t="str">
        <f t="shared" si="1015"/>
        <v>PSMB7</v>
      </c>
      <c r="B11928" s="1" t="s">
        <v>298</v>
      </c>
      <c r="C11928" s="1">
        <v>1.27177669E8</v>
      </c>
      <c r="D11928" s="1" t="s">
        <v>8</v>
      </c>
      <c r="E11928" s="1">
        <v>24.0</v>
      </c>
      <c r="F11928" s="1" t="s">
        <v>11915</v>
      </c>
      <c r="G11928" s="1">
        <v>1.51367939499</v>
      </c>
    </row>
    <row r="11929" ht="15.75" customHeight="1">
      <c r="A11929" s="1" t="str">
        <f t="shared" si="1015"/>
        <v>PSMB7</v>
      </c>
      <c r="B11929" s="1" t="s">
        <v>298</v>
      </c>
      <c r="C11929" s="1">
        <v>1.27177454E8</v>
      </c>
      <c r="D11929" s="1" t="s">
        <v>14</v>
      </c>
      <c r="E11929" s="1">
        <v>23.0</v>
      </c>
      <c r="F11929" s="1" t="s">
        <v>11916</v>
      </c>
      <c r="G11929" s="1">
        <v>0.820180095498</v>
      </c>
    </row>
    <row r="11930" ht="15.75" customHeight="1">
      <c r="A11930" s="1" t="str">
        <f t="shared" si="1015"/>
        <v>PSMB7</v>
      </c>
      <c r="B11930" s="1" t="s">
        <v>298</v>
      </c>
      <c r="C11930" s="1">
        <v>1.27177584E8</v>
      </c>
      <c r="D11930" s="1" t="s">
        <v>8</v>
      </c>
      <c r="E11930" s="1">
        <v>23.0</v>
      </c>
      <c r="F11930" s="1" t="s">
        <v>11917</v>
      </c>
      <c r="G11930" s="1">
        <v>0.365667757689</v>
      </c>
    </row>
    <row r="11931" ht="15.75" customHeight="1">
      <c r="A11931" s="1" t="str">
        <f t="shared" si="1015"/>
        <v>PSMB7</v>
      </c>
      <c r="B11931" s="1" t="s">
        <v>298</v>
      </c>
      <c r="C11931" s="1">
        <v>1.27177549E8</v>
      </c>
      <c r="D11931" s="1" t="s">
        <v>8</v>
      </c>
      <c r="E11931" s="1">
        <v>23.0</v>
      </c>
      <c r="F11931" s="1" t="s">
        <v>11918</v>
      </c>
      <c r="G11931" s="1">
        <v>0.062817272685</v>
      </c>
    </row>
    <row r="11932" ht="15.75" customHeight="1">
      <c r="A11932" s="1" t="str">
        <f t="shared" si="1015"/>
        <v>PSMB7</v>
      </c>
      <c r="B11932" s="1" t="s">
        <v>298</v>
      </c>
      <c r="C11932" s="1">
        <v>1.27177578E8</v>
      </c>
      <c r="D11932" s="1" t="s">
        <v>8</v>
      </c>
      <c r="E11932" s="1">
        <v>24.0</v>
      </c>
      <c r="F11932" s="1" t="s">
        <v>11919</v>
      </c>
      <c r="G11932" s="1">
        <v>-0.00398931189756</v>
      </c>
    </row>
    <row r="11933" ht="15.75" customHeight="1">
      <c r="A11933" s="1" t="str">
        <f t="shared" si="1015"/>
        <v>PSMB7</v>
      </c>
      <c r="B11933" s="1" t="s">
        <v>298</v>
      </c>
      <c r="C11933" s="1">
        <v>1.27177532E8</v>
      </c>
      <c r="D11933" s="1" t="s">
        <v>8</v>
      </c>
      <c r="E11933" s="1">
        <v>22.0</v>
      </c>
      <c r="F11933" s="1" t="s">
        <v>11920</v>
      </c>
      <c r="G11933" s="1">
        <v>0.432037410388</v>
      </c>
    </row>
    <row r="11934" ht="15.75" customHeight="1">
      <c r="A11934" s="1" t="str">
        <f t="shared" si="1015"/>
        <v>PSMB7</v>
      </c>
      <c r="B11934" s="1" t="s">
        <v>298</v>
      </c>
      <c r="C11934" s="1">
        <v>1.27177537E8</v>
      </c>
      <c r="D11934" s="1" t="s">
        <v>8</v>
      </c>
      <c r="E11934" s="1">
        <v>24.0</v>
      </c>
      <c r="F11934" s="1" t="s">
        <v>11921</v>
      </c>
      <c r="G11934" s="1">
        <v>-0.10770732084</v>
      </c>
    </row>
    <row r="11935" ht="15.75" customHeight="1">
      <c r="A11935" s="1" t="str">
        <f t="shared" ref="A11935:A11950" si="1016">"PSMC1"</f>
        <v>PSMC1</v>
      </c>
      <c r="B11935" s="1" t="s">
        <v>135</v>
      </c>
      <c r="C11935" s="1">
        <v>9.0723126E7</v>
      </c>
      <c r="D11935" s="1" t="s">
        <v>14</v>
      </c>
      <c r="E11935" s="1">
        <v>24.0</v>
      </c>
      <c r="F11935" s="1" t="s">
        <v>11922</v>
      </c>
      <c r="G11935" s="1">
        <v>-0.027150308626</v>
      </c>
    </row>
    <row r="11936" ht="15.75" customHeight="1">
      <c r="A11936" s="1" t="str">
        <f t="shared" si="1016"/>
        <v>PSMC1</v>
      </c>
      <c r="B11936" s="1" t="s">
        <v>135</v>
      </c>
      <c r="C11936" s="1">
        <v>9.072312E7</v>
      </c>
      <c r="D11936" s="1" t="s">
        <v>14</v>
      </c>
      <c r="E11936" s="1">
        <v>24.0</v>
      </c>
      <c r="F11936" s="1" t="s">
        <v>11923</v>
      </c>
      <c r="G11936" s="1">
        <v>0.0304976240433</v>
      </c>
    </row>
    <row r="11937" ht="15.75" customHeight="1">
      <c r="A11937" s="1" t="str">
        <f t="shared" si="1016"/>
        <v>PSMC1</v>
      </c>
      <c r="B11937" s="1" t="s">
        <v>135</v>
      </c>
      <c r="C11937" s="1">
        <v>9.072299E7</v>
      </c>
      <c r="D11937" s="1" t="s">
        <v>14</v>
      </c>
      <c r="E11937" s="1">
        <v>23.0</v>
      </c>
      <c r="F11937" s="1" t="s">
        <v>11924</v>
      </c>
      <c r="G11937" s="1">
        <v>0.688812877284</v>
      </c>
    </row>
    <row r="11938" ht="15.75" customHeight="1">
      <c r="A11938" s="1" t="str">
        <f t="shared" si="1016"/>
        <v>PSMC1</v>
      </c>
      <c r="B11938" s="1" t="s">
        <v>135</v>
      </c>
      <c r="C11938" s="1">
        <v>9.0722981E7</v>
      </c>
      <c r="D11938" s="1" t="s">
        <v>14</v>
      </c>
      <c r="E11938" s="1">
        <v>24.0</v>
      </c>
      <c r="F11938" s="1" t="s">
        <v>11925</v>
      </c>
      <c r="G11938" s="1">
        <v>-0.0353872304589</v>
      </c>
    </row>
    <row r="11939" ht="15.75" customHeight="1">
      <c r="A11939" s="1" t="str">
        <f t="shared" si="1016"/>
        <v>PSMC1</v>
      </c>
      <c r="B11939" s="1" t="s">
        <v>135</v>
      </c>
      <c r="C11939" s="1">
        <v>9.0722972E7</v>
      </c>
      <c r="D11939" s="1" t="s">
        <v>14</v>
      </c>
      <c r="E11939" s="1">
        <v>23.0</v>
      </c>
      <c r="F11939" s="1" t="s">
        <v>11926</v>
      </c>
      <c r="G11939" s="1">
        <v>1.11226662338</v>
      </c>
    </row>
    <row r="11940" ht="15.75" customHeight="1">
      <c r="A11940" s="1" t="str">
        <f t="shared" si="1016"/>
        <v>PSMC1</v>
      </c>
      <c r="B11940" s="1" t="s">
        <v>135</v>
      </c>
      <c r="C11940" s="1">
        <v>9.0723091E7</v>
      </c>
      <c r="D11940" s="1" t="s">
        <v>8</v>
      </c>
      <c r="E11940" s="1">
        <v>24.0</v>
      </c>
      <c r="F11940" s="1" t="s">
        <v>11927</v>
      </c>
      <c r="G11940" s="1">
        <v>0.315929305645</v>
      </c>
    </row>
    <row r="11941" ht="15.75" customHeight="1">
      <c r="A11941" s="1" t="str">
        <f t="shared" si="1016"/>
        <v>PSMC1</v>
      </c>
      <c r="B11941" s="1" t="s">
        <v>135</v>
      </c>
      <c r="C11941" s="1">
        <v>9.0722854E7</v>
      </c>
      <c r="D11941" s="1" t="s">
        <v>8</v>
      </c>
      <c r="E11941" s="1">
        <v>22.0</v>
      </c>
      <c r="F11941" s="1" t="s">
        <v>11928</v>
      </c>
      <c r="G11941" s="1">
        <v>0.609663426176</v>
      </c>
    </row>
    <row r="11942" ht="15.75" customHeight="1">
      <c r="A11942" s="1" t="str">
        <f t="shared" si="1016"/>
        <v>PSMC1</v>
      </c>
      <c r="B11942" s="1" t="s">
        <v>135</v>
      </c>
      <c r="C11942" s="1">
        <v>9.0722884E7</v>
      </c>
      <c r="D11942" s="1" t="s">
        <v>14</v>
      </c>
      <c r="E11942" s="1">
        <v>24.0</v>
      </c>
      <c r="F11942" s="1" t="s">
        <v>11929</v>
      </c>
      <c r="G11942" s="1">
        <v>0.112387889017</v>
      </c>
    </row>
    <row r="11943" ht="15.75" customHeight="1">
      <c r="A11943" s="1" t="str">
        <f t="shared" si="1016"/>
        <v>PSMC1</v>
      </c>
      <c r="B11943" s="1" t="s">
        <v>135</v>
      </c>
      <c r="C11943" s="1">
        <v>9.0722793E7</v>
      </c>
      <c r="D11943" s="1" t="s">
        <v>8</v>
      </c>
      <c r="E11943" s="1">
        <v>23.0</v>
      </c>
      <c r="F11943" s="1" t="s">
        <v>11930</v>
      </c>
      <c r="G11943" s="1">
        <v>0.397460960663</v>
      </c>
    </row>
    <row r="11944" ht="15.75" customHeight="1">
      <c r="A11944" s="1" t="str">
        <f t="shared" si="1016"/>
        <v>PSMC1</v>
      </c>
      <c r="B11944" s="1" t="s">
        <v>135</v>
      </c>
      <c r="C11944" s="1">
        <v>9.0722807E7</v>
      </c>
      <c r="D11944" s="1" t="s">
        <v>8</v>
      </c>
      <c r="E11944" s="1">
        <v>23.0</v>
      </c>
      <c r="F11944" s="1" t="s">
        <v>11931</v>
      </c>
      <c r="G11944" s="1">
        <v>0.102875319729</v>
      </c>
    </row>
    <row r="11945" ht="15.75" customHeight="1">
      <c r="A11945" s="1" t="str">
        <f t="shared" si="1016"/>
        <v>PSMC1</v>
      </c>
      <c r="B11945" s="1" t="s">
        <v>135</v>
      </c>
      <c r="C11945" s="1">
        <v>9.0722863E7</v>
      </c>
      <c r="D11945" s="1" t="s">
        <v>8</v>
      </c>
      <c r="E11945" s="1">
        <v>23.0</v>
      </c>
      <c r="F11945" s="1" t="s">
        <v>11932</v>
      </c>
      <c r="G11945" s="1">
        <v>0.490231184609</v>
      </c>
    </row>
    <row r="11946" ht="15.75" customHeight="1">
      <c r="A11946" s="1" t="str">
        <f t="shared" si="1016"/>
        <v>PSMC1</v>
      </c>
      <c r="B11946" s="1" t="s">
        <v>135</v>
      </c>
      <c r="C11946" s="1">
        <v>9.0723092E7</v>
      </c>
      <c r="D11946" s="1" t="s">
        <v>8</v>
      </c>
      <c r="E11946" s="1">
        <v>24.0</v>
      </c>
      <c r="F11946" s="1" t="s">
        <v>11933</v>
      </c>
      <c r="G11946" s="1">
        <v>0.273564548043</v>
      </c>
    </row>
    <row r="11947" ht="15.75" customHeight="1">
      <c r="A11947" s="1" t="str">
        <f t="shared" si="1016"/>
        <v>PSMC1</v>
      </c>
      <c r="B11947" s="1" t="s">
        <v>135</v>
      </c>
      <c r="C11947" s="1">
        <v>9.07229E7</v>
      </c>
      <c r="D11947" s="1" t="s">
        <v>14</v>
      </c>
      <c r="E11947" s="1">
        <v>24.0</v>
      </c>
      <c r="F11947" s="1" t="s">
        <v>11934</v>
      </c>
      <c r="G11947" s="1">
        <v>1.08445051018</v>
      </c>
    </row>
    <row r="11948" ht="15.75" customHeight="1">
      <c r="A11948" s="1" t="str">
        <f t="shared" si="1016"/>
        <v>PSMC1</v>
      </c>
      <c r="B11948" s="1" t="s">
        <v>135</v>
      </c>
      <c r="C11948" s="1">
        <v>9.072302E7</v>
      </c>
      <c r="D11948" s="1" t="s">
        <v>14</v>
      </c>
      <c r="E11948" s="1">
        <v>24.0</v>
      </c>
      <c r="F11948" s="1" t="s">
        <v>11935</v>
      </c>
      <c r="G11948" s="1">
        <v>0.803282866442</v>
      </c>
    </row>
    <row r="11949" ht="15.75" customHeight="1">
      <c r="A11949" s="1" t="str">
        <f t="shared" si="1016"/>
        <v>PSMC1</v>
      </c>
      <c r="B11949" s="1" t="s">
        <v>135</v>
      </c>
      <c r="C11949" s="1">
        <v>9.0723033E7</v>
      </c>
      <c r="D11949" s="1" t="s">
        <v>14</v>
      </c>
      <c r="E11949" s="1">
        <v>23.0</v>
      </c>
      <c r="F11949" s="1" t="s">
        <v>11936</v>
      </c>
      <c r="G11949" s="1">
        <v>0.177867786216</v>
      </c>
    </row>
    <row r="11950" ht="15.75" customHeight="1">
      <c r="A11950" s="1" t="str">
        <f t="shared" si="1016"/>
        <v>PSMC1</v>
      </c>
      <c r="B11950" s="1" t="s">
        <v>135</v>
      </c>
      <c r="C11950" s="1">
        <v>9.0722806E7</v>
      </c>
      <c r="D11950" s="1" t="s">
        <v>8</v>
      </c>
      <c r="E11950" s="1">
        <v>24.0</v>
      </c>
      <c r="F11950" s="1" t="s">
        <v>11937</v>
      </c>
      <c r="G11950" s="1">
        <v>0.142731051599</v>
      </c>
    </row>
    <row r="11951" ht="15.75" customHeight="1">
      <c r="A11951" s="1" t="str">
        <f t="shared" ref="A11951:A11977" si="1017">"PSMC2"</f>
        <v>PSMC2</v>
      </c>
      <c r="B11951" s="1" t="s">
        <v>715</v>
      </c>
      <c r="C11951" s="1">
        <v>1.02988292E8</v>
      </c>
      <c r="D11951" s="1" t="s">
        <v>14</v>
      </c>
      <c r="E11951" s="1">
        <v>23.0</v>
      </c>
      <c r="F11951" s="1" t="s">
        <v>11938</v>
      </c>
      <c r="G11951" s="1">
        <v>0.968574110888</v>
      </c>
    </row>
    <row r="11952" ht="15.75" customHeight="1">
      <c r="A11952" s="1" t="str">
        <f t="shared" si="1017"/>
        <v>PSMC2</v>
      </c>
      <c r="B11952" s="1" t="s">
        <v>715</v>
      </c>
      <c r="C11952" s="1">
        <v>1.029855E8</v>
      </c>
      <c r="D11952" s="1" t="s">
        <v>14</v>
      </c>
      <c r="E11952" s="1">
        <v>25.0</v>
      </c>
      <c r="F11952" s="1" t="s">
        <v>11939</v>
      </c>
      <c r="G11952" s="1">
        <v>-0.119196026558</v>
      </c>
    </row>
    <row r="11953" ht="15.75" customHeight="1">
      <c r="A11953" s="1" t="str">
        <f t="shared" si="1017"/>
        <v>PSMC2</v>
      </c>
      <c r="B11953" s="1" t="s">
        <v>715</v>
      </c>
      <c r="C11953" s="1">
        <v>1.02988286E8</v>
      </c>
      <c r="D11953" s="1" t="s">
        <v>14</v>
      </c>
      <c r="E11953" s="1">
        <v>24.0</v>
      </c>
      <c r="F11953" s="1" t="s">
        <v>11940</v>
      </c>
      <c r="G11953" s="1">
        <v>0.00970379245712</v>
      </c>
    </row>
    <row r="11954" ht="15.75" customHeight="1">
      <c r="A11954" s="1" t="str">
        <f t="shared" si="1017"/>
        <v>PSMC2</v>
      </c>
      <c r="B11954" s="1" t="s">
        <v>715</v>
      </c>
      <c r="C11954" s="1">
        <v>1.02988264E8</v>
      </c>
      <c r="D11954" s="1" t="s">
        <v>14</v>
      </c>
      <c r="E11954" s="1">
        <v>24.0</v>
      </c>
      <c r="F11954" s="1" t="s">
        <v>11941</v>
      </c>
      <c r="G11954" s="1">
        <v>0.505818187768</v>
      </c>
    </row>
    <row r="11955" ht="15.75" customHeight="1">
      <c r="A11955" s="1" t="str">
        <f t="shared" si="1017"/>
        <v>PSMC2</v>
      </c>
      <c r="B11955" s="1" t="s">
        <v>715</v>
      </c>
      <c r="C11955" s="1">
        <v>1.02988132E8</v>
      </c>
      <c r="D11955" s="1" t="s">
        <v>14</v>
      </c>
      <c r="E11955" s="1">
        <v>24.0</v>
      </c>
      <c r="F11955" s="1" t="s">
        <v>11942</v>
      </c>
      <c r="G11955" s="1">
        <v>1.03228348121</v>
      </c>
    </row>
    <row r="11956" ht="15.75" customHeight="1">
      <c r="A11956" s="1" t="str">
        <f t="shared" si="1017"/>
        <v>PSMC2</v>
      </c>
      <c r="B11956" s="1" t="s">
        <v>715</v>
      </c>
      <c r="C11956" s="1">
        <v>1.02988077E8</v>
      </c>
      <c r="D11956" s="1" t="s">
        <v>14</v>
      </c>
      <c r="E11956" s="1">
        <v>24.0</v>
      </c>
      <c r="F11956" s="1" t="s">
        <v>11943</v>
      </c>
      <c r="G11956" s="1">
        <v>-0.0597707796979</v>
      </c>
    </row>
    <row r="11957" ht="15.75" customHeight="1">
      <c r="A11957" s="1" t="str">
        <f t="shared" si="1017"/>
        <v>PSMC2</v>
      </c>
      <c r="B11957" s="1" t="s">
        <v>715</v>
      </c>
      <c r="C11957" s="1">
        <v>1.02985574E8</v>
      </c>
      <c r="D11957" s="1" t="s">
        <v>14</v>
      </c>
      <c r="E11957" s="1">
        <v>24.0</v>
      </c>
      <c r="F11957" s="1" t="s">
        <v>11944</v>
      </c>
      <c r="G11957" s="1">
        <v>-0.0290178901248</v>
      </c>
    </row>
    <row r="11958" ht="15.75" customHeight="1">
      <c r="A11958" s="1" t="str">
        <f t="shared" si="1017"/>
        <v>PSMC2</v>
      </c>
      <c r="B11958" s="1" t="s">
        <v>715</v>
      </c>
      <c r="C11958" s="1">
        <v>1.02985377E8</v>
      </c>
      <c r="D11958" s="1" t="s">
        <v>14</v>
      </c>
      <c r="E11958" s="1">
        <v>25.0</v>
      </c>
      <c r="F11958" s="1" t="s">
        <v>11945</v>
      </c>
      <c r="G11958" s="1">
        <v>-0.0428465964459</v>
      </c>
    </row>
    <row r="11959" ht="15.75" customHeight="1">
      <c r="A11959" s="1" t="str">
        <f t="shared" si="1017"/>
        <v>PSMC2</v>
      </c>
      <c r="B11959" s="1" t="s">
        <v>715</v>
      </c>
      <c r="C11959" s="1">
        <v>1.02985543E8</v>
      </c>
      <c r="D11959" s="1" t="s">
        <v>8</v>
      </c>
      <c r="E11959" s="1">
        <v>24.0</v>
      </c>
      <c r="F11959" s="1" t="s">
        <v>11946</v>
      </c>
      <c r="G11959" s="1">
        <v>-0.0110519003217</v>
      </c>
    </row>
    <row r="11960" ht="15.75" customHeight="1">
      <c r="A11960" s="1" t="str">
        <f t="shared" si="1017"/>
        <v>PSMC2</v>
      </c>
      <c r="B11960" s="1" t="s">
        <v>715</v>
      </c>
      <c r="C11960" s="1">
        <v>1.02988364E8</v>
      </c>
      <c r="D11960" s="1" t="s">
        <v>8</v>
      </c>
      <c r="E11960" s="1">
        <v>23.0</v>
      </c>
      <c r="F11960" s="1" t="s">
        <v>11947</v>
      </c>
      <c r="G11960" s="1">
        <v>0.440892154901</v>
      </c>
    </row>
    <row r="11961" ht="15.75" customHeight="1">
      <c r="A11961" s="1" t="str">
        <f t="shared" si="1017"/>
        <v>PSMC2</v>
      </c>
      <c r="B11961" s="1" t="s">
        <v>715</v>
      </c>
      <c r="C11961" s="1">
        <v>1.02985325E8</v>
      </c>
      <c r="D11961" s="1" t="s">
        <v>8</v>
      </c>
      <c r="E11961" s="1">
        <v>24.0</v>
      </c>
      <c r="F11961" s="1" t="s">
        <v>11948</v>
      </c>
      <c r="G11961" s="1">
        <v>-0.0169342992388</v>
      </c>
    </row>
    <row r="11962" ht="15.75" customHeight="1">
      <c r="A11962" s="1" t="str">
        <f t="shared" si="1017"/>
        <v>PSMC2</v>
      </c>
      <c r="B11962" s="1" t="s">
        <v>715</v>
      </c>
      <c r="C11962" s="1">
        <v>1.02988343E8</v>
      </c>
      <c r="D11962" s="1" t="s">
        <v>8</v>
      </c>
      <c r="E11962" s="1">
        <v>23.0</v>
      </c>
      <c r="F11962" s="1" t="s">
        <v>11949</v>
      </c>
      <c r="G11962" s="1">
        <v>0.843058258271</v>
      </c>
    </row>
    <row r="11963" ht="15.75" customHeight="1">
      <c r="A11963" s="1" t="str">
        <f t="shared" si="1017"/>
        <v>PSMC2</v>
      </c>
      <c r="B11963" s="1" t="s">
        <v>715</v>
      </c>
      <c r="C11963" s="1">
        <v>1.02988169E8</v>
      </c>
      <c r="D11963" s="1" t="s">
        <v>8</v>
      </c>
      <c r="E11963" s="1">
        <v>24.0</v>
      </c>
      <c r="F11963" s="1" t="s">
        <v>11950</v>
      </c>
      <c r="G11963" s="1">
        <v>0.9991424079</v>
      </c>
    </row>
    <row r="11964" ht="15.75" customHeight="1">
      <c r="A11964" s="1" t="str">
        <f t="shared" si="1017"/>
        <v>PSMC2</v>
      </c>
      <c r="B11964" s="1" t="s">
        <v>715</v>
      </c>
      <c r="C11964" s="1">
        <v>1.02985533E8</v>
      </c>
      <c r="D11964" s="1" t="s">
        <v>8</v>
      </c>
      <c r="E11964" s="1">
        <v>24.0</v>
      </c>
      <c r="F11964" s="1" t="s">
        <v>11951</v>
      </c>
      <c r="G11964" s="1">
        <v>-0.0747888793307</v>
      </c>
    </row>
    <row r="11965" ht="15.75" customHeight="1">
      <c r="A11965" s="1" t="str">
        <f t="shared" si="1017"/>
        <v>PSMC2</v>
      </c>
      <c r="B11965" s="1" t="s">
        <v>715</v>
      </c>
      <c r="C11965" s="1">
        <v>1.02985392E8</v>
      </c>
      <c r="D11965" s="1" t="s">
        <v>8</v>
      </c>
      <c r="E11965" s="1">
        <v>25.0</v>
      </c>
      <c r="F11965" s="1" t="s">
        <v>11952</v>
      </c>
      <c r="G11965" s="1">
        <v>-0.0272463690341</v>
      </c>
    </row>
    <row r="11966" ht="15.75" customHeight="1">
      <c r="A11966" s="1" t="str">
        <f t="shared" si="1017"/>
        <v>PSMC2</v>
      </c>
      <c r="B11966" s="1" t="s">
        <v>715</v>
      </c>
      <c r="C11966" s="1">
        <v>1.02988317E8</v>
      </c>
      <c r="D11966" s="1" t="s">
        <v>14</v>
      </c>
      <c r="E11966" s="1">
        <v>24.0</v>
      </c>
      <c r="F11966" s="1" t="s">
        <v>11953</v>
      </c>
      <c r="G11966" s="1">
        <v>-0.0129510531195</v>
      </c>
    </row>
    <row r="11967" ht="15.75" customHeight="1">
      <c r="A11967" s="1" t="str">
        <f t="shared" si="1017"/>
        <v>PSMC2</v>
      </c>
      <c r="B11967" s="1" t="s">
        <v>715</v>
      </c>
      <c r="C11967" s="1">
        <v>1.02985345E8</v>
      </c>
      <c r="D11967" s="1" t="s">
        <v>14</v>
      </c>
      <c r="E11967" s="1">
        <v>25.0</v>
      </c>
      <c r="F11967" s="1" t="s">
        <v>11954</v>
      </c>
      <c r="G11967" s="1">
        <v>-0.0437007548681</v>
      </c>
    </row>
    <row r="11968" ht="15.75" customHeight="1">
      <c r="A11968" s="1" t="str">
        <f t="shared" si="1017"/>
        <v>PSMC2</v>
      </c>
      <c r="B11968" s="1" t="s">
        <v>715</v>
      </c>
      <c r="C11968" s="1">
        <v>1.0298836E8</v>
      </c>
      <c r="D11968" s="1" t="s">
        <v>14</v>
      </c>
      <c r="E11968" s="1">
        <v>23.0</v>
      </c>
      <c r="F11968" s="1" t="s">
        <v>11955</v>
      </c>
      <c r="G11968" s="1">
        <v>-0.0277130413432</v>
      </c>
    </row>
    <row r="11969" ht="15.75" customHeight="1">
      <c r="A11969" s="1" t="str">
        <f t="shared" si="1017"/>
        <v>PSMC2</v>
      </c>
      <c r="B11969" s="1" t="s">
        <v>715</v>
      </c>
      <c r="C11969" s="1">
        <v>1.02985386E8</v>
      </c>
      <c r="D11969" s="1" t="s">
        <v>8</v>
      </c>
      <c r="E11969" s="1">
        <v>26.0</v>
      </c>
      <c r="F11969" s="1" t="s">
        <v>11956</v>
      </c>
      <c r="G11969" s="1">
        <v>-0.103390918338</v>
      </c>
    </row>
    <row r="11970" ht="15.75" customHeight="1">
      <c r="A11970" s="1" t="str">
        <f t="shared" si="1017"/>
        <v>PSMC2</v>
      </c>
      <c r="B11970" s="1" t="s">
        <v>715</v>
      </c>
      <c r="C11970" s="1">
        <v>1.02985366E8</v>
      </c>
      <c r="D11970" s="1" t="s">
        <v>8</v>
      </c>
      <c r="E11970" s="1">
        <v>24.0</v>
      </c>
      <c r="F11970" s="1" t="s">
        <v>11957</v>
      </c>
      <c r="G11970" s="1">
        <v>0.0683675793275</v>
      </c>
    </row>
    <row r="11971" ht="15.75" customHeight="1">
      <c r="A11971" s="1" t="str">
        <f t="shared" si="1017"/>
        <v>PSMC2</v>
      </c>
      <c r="B11971" s="1" t="s">
        <v>715</v>
      </c>
      <c r="C11971" s="1">
        <v>1.02988228E8</v>
      </c>
      <c r="D11971" s="1" t="s">
        <v>14</v>
      </c>
      <c r="E11971" s="1">
        <v>24.0</v>
      </c>
      <c r="F11971" s="1" t="s">
        <v>11958</v>
      </c>
      <c r="G11971" s="1">
        <v>0.197503086088</v>
      </c>
    </row>
    <row r="11972" ht="15.75" customHeight="1">
      <c r="A11972" s="1" t="str">
        <f t="shared" si="1017"/>
        <v>PSMC2</v>
      </c>
      <c r="B11972" s="1" t="s">
        <v>715</v>
      </c>
      <c r="C11972" s="1">
        <v>1.02988286E8</v>
      </c>
      <c r="D11972" s="1" t="s">
        <v>14</v>
      </c>
      <c r="E11972" s="1">
        <v>23.0</v>
      </c>
      <c r="F11972" s="1" t="s">
        <v>11959</v>
      </c>
      <c r="G11972" s="1">
        <v>0.00945989694292</v>
      </c>
    </row>
    <row r="11973" ht="15.75" customHeight="1">
      <c r="A11973" s="1" t="str">
        <f t="shared" si="1017"/>
        <v>PSMC2</v>
      </c>
      <c r="B11973" s="1" t="s">
        <v>715</v>
      </c>
      <c r="C11973" s="1">
        <v>1.02988292E8</v>
      </c>
      <c r="D11973" s="1" t="s">
        <v>14</v>
      </c>
      <c r="E11973" s="1">
        <v>24.0</v>
      </c>
      <c r="F11973" s="1" t="s">
        <v>11960</v>
      </c>
      <c r="G11973" s="1">
        <v>0.955960709426</v>
      </c>
    </row>
    <row r="11974" ht="15.75" customHeight="1">
      <c r="A11974" s="1" t="str">
        <f t="shared" si="1017"/>
        <v>PSMC2</v>
      </c>
      <c r="B11974" s="1" t="s">
        <v>715</v>
      </c>
      <c r="C11974" s="1">
        <v>1.02988341E8</v>
      </c>
      <c r="D11974" s="1" t="s">
        <v>8</v>
      </c>
      <c r="E11974" s="1">
        <v>24.0</v>
      </c>
      <c r="F11974" s="1" t="s">
        <v>11961</v>
      </c>
      <c r="G11974" s="1">
        <v>0.58113196086</v>
      </c>
    </row>
    <row r="11975" ht="15.75" customHeight="1">
      <c r="A11975" s="1" t="str">
        <f t="shared" si="1017"/>
        <v>PSMC2</v>
      </c>
      <c r="B11975" s="1" t="s">
        <v>715</v>
      </c>
      <c r="C11975" s="1">
        <v>1.02985393E8</v>
      </c>
      <c r="D11975" s="1" t="s">
        <v>8</v>
      </c>
      <c r="E11975" s="1">
        <v>25.0</v>
      </c>
      <c r="F11975" s="1" t="s">
        <v>11962</v>
      </c>
      <c r="G11975" s="1">
        <v>-0.0121570335383</v>
      </c>
    </row>
    <row r="11976" ht="15.75" customHeight="1">
      <c r="A11976" s="1" t="str">
        <f t="shared" si="1017"/>
        <v>PSMC2</v>
      </c>
      <c r="B11976" s="1" t="s">
        <v>715</v>
      </c>
      <c r="C11976" s="1">
        <v>1.02988072E8</v>
      </c>
      <c r="D11976" s="1" t="s">
        <v>14</v>
      </c>
      <c r="E11976" s="1">
        <v>23.0</v>
      </c>
      <c r="F11976" s="1" t="s">
        <v>11963</v>
      </c>
      <c r="G11976" s="1">
        <v>0.066557605602</v>
      </c>
    </row>
    <row r="11977" ht="15.75" customHeight="1">
      <c r="A11977" s="1" t="str">
        <f t="shared" si="1017"/>
        <v>PSMC2</v>
      </c>
      <c r="B11977" s="1" t="s">
        <v>715</v>
      </c>
      <c r="C11977" s="1">
        <v>1.02988364E8</v>
      </c>
      <c r="D11977" s="1" t="s">
        <v>8</v>
      </c>
      <c r="E11977" s="1">
        <v>22.0</v>
      </c>
      <c r="F11977" s="1" t="s">
        <v>11964</v>
      </c>
      <c r="G11977" s="1">
        <v>0.399894695824</v>
      </c>
    </row>
    <row r="11978" ht="15.75" customHeight="1">
      <c r="A11978" s="1" t="str">
        <f t="shared" ref="A11978:A11991" si="1018">"PSMC4"</f>
        <v>PSMC4</v>
      </c>
      <c r="B11978" s="1" t="s">
        <v>277</v>
      </c>
      <c r="C11978" s="1">
        <v>4.047706E7</v>
      </c>
      <c r="D11978" s="1" t="s">
        <v>14</v>
      </c>
      <c r="E11978" s="1">
        <v>23.0</v>
      </c>
      <c r="F11978" s="1" t="s">
        <v>11965</v>
      </c>
      <c r="G11978" s="1">
        <v>0.0161921939082</v>
      </c>
    </row>
    <row r="11979" ht="15.75" customHeight="1">
      <c r="A11979" s="1" t="str">
        <f t="shared" si="1018"/>
        <v>PSMC4</v>
      </c>
      <c r="B11979" s="1" t="s">
        <v>277</v>
      </c>
      <c r="C11979" s="1">
        <v>4.0476864E7</v>
      </c>
      <c r="D11979" s="1" t="s">
        <v>8</v>
      </c>
      <c r="E11979" s="1">
        <v>21.0</v>
      </c>
      <c r="F11979" s="1" t="s">
        <v>11966</v>
      </c>
      <c r="G11979" s="1">
        <v>0.297366818615</v>
      </c>
    </row>
    <row r="11980" ht="15.75" customHeight="1">
      <c r="A11980" s="1" t="str">
        <f t="shared" si="1018"/>
        <v>PSMC4</v>
      </c>
      <c r="B11980" s="1" t="s">
        <v>277</v>
      </c>
      <c r="C11980" s="1">
        <v>4.0477083E7</v>
      </c>
      <c r="D11980" s="1" t="s">
        <v>14</v>
      </c>
      <c r="E11980" s="1">
        <v>24.0</v>
      </c>
      <c r="F11980" s="1" t="s">
        <v>11967</v>
      </c>
      <c r="G11980" s="1">
        <v>0.912238476144</v>
      </c>
    </row>
    <row r="11981" ht="15.75" customHeight="1">
      <c r="A11981" s="1" t="str">
        <f t="shared" si="1018"/>
        <v>PSMC4</v>
      </c>
      <c r="B11981" s="1" t="s">
        <v>277</v>
      </c>
      <c r="C11981" s="1">
        <v>4.0477103E7</v>
      </c>
      <c r="D11981" s="1" t="s">
        <v>14</v>
      </c>
      <c r="E11981" s="1">
        <v>22.0</v>
      </c>
      <c r="F11981" s="1" t="s">
        <v>11968</v>
      </c>
      <c r="G11981" s="1">
        <v>0.899483988246</v>
      </c>
    </row>
    <row r="11982" ht="15.75" customHeight="1">
      <c r="A11982" s="1" t="str">
        <f t="shared" si="1018"/>
        <v>PSMC4</v>
      </c>
      <c r="B11982" s="1" t="s">
        <v>277</v>
      </c>
      <c r="C11982" s="1">
        <v>4.0477133E7</v>
      </c>
      <c r="D11982" s="1" t="s">
        <v>14</v>
      </c>
      <c r="E11982" s="1">
        <v>23.0</v>
      </c>
      <c r="F11982" s="1" t="s">
        <v>11969</v>
      </c>
      <c r="G11982" s="1">
        <v>1.09516004032</v>
      </c>
    </row>
    <row r="11983" ht="15.75" customHeight="1">
      <c r="A11983" s="1" t="str">
        <f t="shared" si="1018"/>
        <v>PSMC4</v>
      </c>
      <c r="B11983" s="1" t="s">
        <v>277</v>
      </c>
      <c r="C11983" s="1">
        <v>4.0477155E7</v>
      </c>
      <c r="D11983" s="1" t="s">
        <v>14</v>
      </c>
      <c r="E11983" s="1">
        <v>24.0</v>
      </c>
      <c r="F11983" s="1" t="s">
        <v>11970</v>
      </c>
      <c r="G11983" s="1">
        <v>0.992601483539</v>
      </c>
    </row>
    <row r="11984" ht="15.75" customHeight="1">
      <c r="A11984" s="1" t="str">
        <f t="shared" si="1018"/>
        <v>PSMC4</v>
      </c>
      <c r="B11984" s="1" t="s">
        <v>277</v>
      </c>
      <c r="C11984" s="1">
        <v>4.0477175E7</v>
      </c>
      <c r="D11984" s="1" t="s">
        <v>14</v>
      </c>
      <c r="E11984" s="1">
        <v>23.0</v>
      </c>
      <c r="F11984" s="1" t="s">
        <v>11971</v>
      </c>
      <c r="G11984" s="1">
        <v>-3.69130804249E-4</v>
      </c>
    </row>
    <row r="11985" ht="15.75" customHeight="1">
      <c r="A11985" s="1" t="str">
        <f t="shared" si="1018"/>
        <v>PSMC4</v>
      </c>
      <c r="B11985" s="1" t="s">
        <v>277</v>
      </c>
      <c r="C11985" s="1">
        <v>4.0477029E7</v>
      </c>
      <c r="D11985" s="1" t="s">
        <v>8</v>
      </c>
      <c r="E11985" s="1">
        <v>24.0</v>
      </c>
      <c r="F11985" s="1" t="s">
        <v>11972</v>
      </c>
      <c r="G11985" s="1">
        <v>-0.0573085253859</v>
      </c>
    </row>
    <row r="11986" ht="15.75" customHeight="1">
      <c r="A11986" s="1" t="str">
        <f t="shared" si="1018"/>
        <v>PSMC4</v>
      </c>
      <c r="B11986" s="1" t="s">
        <v>277</v>
      </c>
      <c r="C11986" s="1">
        <v>4.047699E7</v>
      </c>
      <c r="D11986" s="1" t="s">
        <v>8</v>
      </c>
      <c r="E11986" s="1">
        <v>24.0</v>
      </c>
      <c r="F11986" s="1" t="s">
        <v>11973</v>
      </c>
      <c r="G11986" s="1">
        <v>0.024972483052</v>
      </c>
    </row>
    <row r="11987" ht="15.75" customHeight="1">
      <c r="A11987" s="1" t="str">
        <f t="shared" si="1018"/>
        <v>PSMC4</v>
      </c>
      <c r="B11987" s="1" t="s">
        <v>277</v>
      </c>
      <c r="C11987" s="1">
        <v>4.0476952E7</v>
      </c>
      <c r="D11987" s="1" t="s">
        <v>8</v>
      </c>
      <c r="E11987" s="1">
        <v>24.0</v>
      </c>
      <c r="F11987" s="1" t="s">
        <v>11974</v>
      </c>
      <c r="G11987" s="1">
        <v>0.0132791679276</v>
      </c>
    </row>
    <row r="11988" ht="15.75" customHeight="1">
      <c r="A11988" s="1" t="str">
        <f t="shared" si="1018"/>
        <v>PSMC4</v>
      </c>
      <c r="B11988" s="1" t="s">
        <v>277</v>
      </c>
      <c r="C11988" s="1">
        <v>4.0476963E7</v>
      </c>
      <c r="D11988" s="1" t="s">
        <v>8</v>
      </c>
      <c r="E11988" s="1">
        <v>23.0</v>
      </c>
      <c r="F11988" s="1" t="s">
        <v>11975</v>
      </c>
      <c r="G11988" s="1">
        <v>0.0497607420185</v>
      </c>
    </row>
    <row r="11989" ht="15.75" customHeight="1">
      <c r="A11989" s="1" t="str">
        <f t="shared" si="1018"/>
        <v>PSMC4</v>
      </c>
      <c r="B11989" s="1" t="s">
        <v>277</v>
      </c>
      <c r="C11989" s="1">
        <v>4.0477035E7</v>
      </c>
      <c r="D11989" s="1" t="s">
        <v>8</v>
      </c>
      <c r="E11989" s="1">
        <v>24.0</v>
      </c>
      <c r="F11989" s="1" t="s">
        <v>11976</v>
      </c>
      <c r="G11989" s="1">
        <v>-0.0532137440562</v>
      </c>
    </row>
    <row r="11990" ht="15.75" customHeight="1">
      <c r="A11990" s="1" t="str">
        <f t="shared" si="1018"/>
        <v>PSMC4</v>
      </c>
      <c r="B11990" s="1" t="s">
        <v>277</v>
      </c>
      <c r="C11990" s="1">
        <v>4.0477181E7</v>
      </c>
      <c r="D11990" s="1" t="s">
        <v>14</v>
      </c>
      <c r="E11990" s="1">
        <v>22.0</v>
      </c>
      <c r="F11990" s="1" t="s">
        <v>11977</v>
      </c>
      <c r="G11990" s="1">
        <v>0.0200315919398</v>
      </c>
    </row>
    <row r="11991" ht="15.75" customHeight="1">
      <c r="A11991" s="1" t="str">
        <f t="shared" si="1018"/>
        <v>PSMC4</v>
      </c>
      <c r="B11991" s="1" t="s">
        <v>277</v>
      </c>
      <c r="C11991" s="1">
        <v>4.0476901E7</v>
      </c>
      <c r="D11991" s="1" t="s">
        <v>8</v>
      </c>
      <c r="E11991" s="1">
        <v>23.0</v>
      </c>
      <c r="F11991" s="1" t="s">
        <v>11978</v>
      </c>
      <c r="G11991" s="1">
        <v>0.0605038473132</v>
      </c>
    </row>
    <row r="11992" ht="15.75" customHeight="1">
      <c r="A11992" s="1" t="str">
        <f t="shared" ref="A11992:A12001" si="1019">"PSMC6"</f>
        <v>PSMC6</v>
      </c>
      <c r="B11992" s="1" t="s">
        <v>135</v>
      </c>
      <c r="C11992" s="1">
        <v>5.3174178E7</v>
      </c>
      <c r="D11992" s="1" t="s">
        <v>14</v>
      </c>
      <c r="E11992" s="1">
        <v>23.0</v>
      </c>
      <c r="F11992" s="1" t="s">
        <v>11979</v>
      </c>
      <c r="G11992" s="1">
        <v>0.645074583257</v>
      </c>
    </row>
    <row r="11993" ht="15.75" customHeight="1">
      <c r="A11993" s="1" t="str">
        <f t="shared" si="1019"/>
        <v>PSMC6</v>
      </c>
      <c r="B11993" s="1" t="s">
        <v>135</v>
      </c>
      <c r="C11993" s="1">
        <v>5.3174164E7</v>
      </c>
      <c r="D11993" s="1" t="s">
        <v>14</v>
      </c>
      <c r="E11993" s="1">
        <v>23.0</v>
      </c>
      <c r="F11993" s="1" t="s">
        <v>11980</v>
      </c>
      <c r="G11993" s="1">
        <v>0.492371085124</v>
      </c>
    </row>
    <row r="11994" ht="15.75" customHeight="1">
      <c r="A11994" s="1" t="str">
        <f t="shared" si="1019"/>
        <v>PSMC6</v>
      </c>
      <c r="B11994" s="1" t="s">
        <v>135</v>
      </c>
      <c r="C11994" s="1">
        <v>5.3174136E7</v>
      </c>
      <c r="D11994" s="1" t="s">
        <v>14</v>
      </c>
      <c r="E11994" s="1">
        <v>24.0</v>
      </c>
      <c r="F11994" s="1" t="s">
        <v>11981</v>
      </c>
      <c r="G11994" s="1">
        <v>5.42582078005E-4</v>
      </c>
    </row>
    <row r="11995" ht="15.75" customHeight="1">
      <c r="A11995" s="1" t="str">
        <f t="shared" si="1019"/>
        <v>PSMC6</v>
      </c>
      <c r="B11995" s="1" t="s">
        <v>135</v>
      </c>
      <c r="C11995" s="1">
        <v>5.3174105E7</v>
      </c>
      <c r="D11995" s="1" t="s">
        <v>14</v>
      </c>
      <c r="E11995" s="1">
        <v>24.0</v>
      </c>
      <c r="F11995" s="1" t="s">
        <v>11982</v>
      </c>
      <c r="G11995" s="1">
        <v>0.0628659592032</v>
      </c>
    </row>
    <row r="11996" ht="15.75" customHeight="1">
      <c r="A11996" s="1" t="str">
        <f t="shared" si="1019"/>
        <v>PSMC6</v>
      </c>
      <c r="B11996" s="1" t="s">
        <v>135</v>
      </c>
      <c r="C11996" s="1">
        <v>5.3174071E7</v>
      </c>
      <c r="D11996" s="1" t="s">
        <v>8</v>
      </c>
      <c r="E11996" s="1">
        <v>24.0</v>
      </c>
      <c r="F11996" s="1" t="s">
        <v>11983</v>
      </c>
      <c r="G11996" s="1">
        <v>0.176742319888</v>
      </c>
    </row>
    <row r="11997" ht="15.75" customHeight="1">
      <c r="A11997" s="1" t="str">
        <f t="shared" si="1019"/>
        <v>PSMC6</v>
      </c>
      <c r="B11997" s="1" t="s">
        <v>135</v>
      </c>
      <c r="C11997" s="1">
        <v>5.3174055E7</v>
      </c>
      <c r="D11997" s="1" t="s">
        <v>8</v>
      </c>
      <c r="E11997" s="1">
        <v>24.0</v>
      </c>
      <c r="F11997" s="1" t="s">
        <v>11984</v>
      </c>
      <c r="G11997" s="1">
        <v>0.142721983964</v>
      </c>
    </row>
    <row r="11998" ht="15.75" customHeight="1">
      <c r="A11998" s="1" t="str">
        <f t="shared" si="1019"/>
        <v>PSMC6</v>
      </c>
      <c r="B11998" s="1" t="s">
        <v>135</v>
      </c>
      <c r="C11998" s="1">
        <v>5.3174008E7</v>
      </c>
      <c r="D11998" s="1" t="s">
        <v>8</v>
      </c>
      <c r="E11998" s="1">
        <v>24.0</v>
      </c>
      <c r="F11998" s="1" t="s">
        <v>11985</v>
      </c>
      <c r="G11998" s="1">
        <v>0.600972228919</v>
      </c>
    </row>
    <row r="11999" ht="15.75" customHeight="1">
      <c r="A11999" s="1" t="str">
        <f t="shared" si="1019"/>
        <v>PSMC6</v>
      </c>
      <c r="B11999" s="1" t="s">
        <v>135</v>
      </c>
      <c r="C11999" s="1">
        <v>5.3173913E7</v>
      </c>
      <c r="D11999" s="1" t="s">
        <v>8</v>
      </c>
      <c r="E11999" s="1">
        <v>24.0</v>
      </c>
      <c r="F11999" s="1" t="s">
        <v>11986</v>
      </c>
      <c r="G11999" s="1">
        <v>1.45846393203</v>
      </c>
    </row>
    <row r="12000" ht="15.75" customHeight="1">
      <c r="A12000" s="1" t="str">
        <f t="shared" si="1019"/>
        <v>PSMC6</v>
      </c>
      <c r="B12000" s="1" t="s">
        <v>135</v>
      </c>
      <c r="C12000" s="1">
        <v>5.3173878E7</v>
      </c>
      <c r="D12000" s="1" t="s">
        <v>8</v>
      </c>
      <c r="E12000" s="1">
        <v>23.0</v>
      </c>
      <c r="F12000" s="1" t="s">
        <v>11987</v>
      </c>
      <c r="G12000" s="1">
        <v>0.167927673166</v>
      </c>
    </row>
    <row r="12001" ht="15.75" customHeight="1">
      <c r="A12001" s="1" t="str">
        <f t="shared" si="1019"/>
        <v>PSMC6</v>
      </c>
      <c r="B12001" s="1" t="s">
        <v>135</v>
      </c>
      <c r="C12001" s="1">
        <v>5.3173905E7</v>
      </c>
      <c r="D12001" s="1" t="s">
        <v>8</v>
      </c>
      <c r="E12001" s="1">
        <v>24.0</v>
      </c>
      <c r="F12001" s="1" t="s">
        <v>11988</v>
      </c>
      <c r="G12001" s="1">
        <v>0.896461484708</v>
      </c>
    </row>
    <row r="12002" ht="15.75" customHeight="1">
      <c r="A12002" s="1" t="str">
        <f t="shared" ref="A12002:A12018" si="1020">"PSMD1"</f>
        <v>PSMD1</v>
      </c>
      <c r="B12002" s="1" t="s">
        <v>256</v>
      </c>
      <c r="C12002" s="1">
        <v>2.31921857E8</v>
      </c>
      <c r="D12002" s="1" t="s">
        <v>14</v>
      </c>
      <c r="E12002" s="1">
        <v>23.0</v>
      </c>
      <c r="F12002" s="1" t="s">
        <v>11989</v>
      </c>
      <c r="G12002" s="1">
        <v>0.59366981875</v>
      </c>
    </row>
    <row r="12003" ht="15.75" customHeight="1">
      <c r="A12003" s="1" t="str">
        <f t="shared" si="1020"/>
        <v>PSMD1</v>
      </c>
      <c r="B12003" s="1" t="s">
        <v>256</v>
      </c>
      <c r="C12003" s="1">
        <v>2.31921824E8</v>
      </c>
      <c r="D12003" s="1" t="s">
        <v>14</v>
      </c>
      <c r="E12003" s="1">
        <v>23.0</v>
      </c>
      <c r="F12003" s="1" t="s">
        <v>11990</v>
      </c>
      <c r="G12003" s="1">
        <v>0.622995672876</v>
      </c>
    </row>
    <row r="12004" ht="15.75" customHeight="1">
      <c r="A12004" s="1" t="str">
        <f t="shared" si="1020"/>
        <v>PSMD1</v>
      </c>
      <c r="B12004" s="1" t="s">
        <v>256</v>
      </c>
      <c r="C12004" s="1">
        <v>2.31921729E8</v>
      </c>
      <c r="D12004" s="1" t="s">
        <v>14</v>
      </c>
      <c r="E12004" s="1">
        <v>24.0</v>
      </c>
      <c r="F12004" s="1" t="s">
        <v>11991</v>
      </c>
      <c r="G12004" s="1">
        <v>0.167119192097</v>
      </c>
    </row>
    <row r="12005" ht="15.75" customHeight="1">
      <c r="A12005" s="1" t="str">
        <f t="shared" si="1020"/>
        <v>PSMD1</v>
      </c>
      <c r="B12005" s="1" t="s">
        <v>256</v>
      </c>
      <c r="C12005" s="1">
        <v>2.31921704E8</v>
      </c>
      <c r="D12005" s="1" t="s">
        <v>14</v>
      </c>
      <c r="E12005" s="1">
        <v>23.0</v>
      </c>
      <c r="F12005" s="1" t="s">
        <v>11992</v>
      </c>
      <c r="G12005" s="1">
        <v>1.05492082015</v>
      </c>
    </row>
    <row r="12006" ht="15.75" customHeight="1">
      <c r="A12006" s="1" t="str">
        <f t="shared" si="1020"/>
        <v>PSMD1</v>
      </c>
      <c r="B12006" s="1" t="s">
        <v>256</v>
      </c>
      <c r="C12006" s="1">
        <v>2.31921586E8</v>
      </c>
      <c r="D12006" s="1" t="s">
        <v>14</v>
      </c>
      <c r="E12006" s="1">
        <v>24.0</v>
      </c>
      <c r="F12006" s="1" t="s">
        <v>11993</v>
      </c>
      <c r="G12006" s="1">
        <v>0.107422684963</v>
      </c>
    </row>
    <row r="12007" ht="15.75" customHeight="1">
      <c r="A12007" s="1" t="str">
        <f t="shared" si="1020"/>
        <v>PSMD1</v>
      </c>
      <c r="B12007" s="1" t="s">
        <v>256</v>
      </c>
      <c r="C12007" s="1">
        <v>2.31921551E8</v>
      </c>
      <c r="D12007" s="1" t="s">
        <v>14</v>
      </c>
      <c r="E12007" s="1">
        <v>24.0</v>
      </c>
      <c r="F12007" s="1" t="s">
        <v>11994</v>
      </c>
      <c r="G12007" s="1">
        <v>0.0473171251648</v>
      </c>
    </row>
    <row r="12008" ht="15.75" customHeight="1">
      <c r="A12008" s="1" t="str">
        <f t="shared" si="1020"/>
        <v>PSMD1</v>
      </c>
      <c r="B12008" s="1" t="s">
        <v>256</v>
      </c>
      <c r="C12008" s="1">
        <v>2.31921825E8</v>
      </c>
      <c r="D12008" s="1" t="s">
        <v>8</v>
      </c>
      <c r="E12008" s="1">
        <v>23.0</v>
      </c>
      <c r="F12008" s="1" t="s">
        <v>11995</v>
      </c>
      <c r="G12008" s="1">
        <v>0.7180152134</v>
      </c>
    </row>
    <row r="12009" ht="15.75" customHeight="1">
      <c r="A12009" s="1" t="str">
        <f t="shared" si="1020"/>
        <v>PSMD1</v>
      </c>
      <c r="B12009" s="1" t="s">
        <v>256</v>
      </c>
      <c r="C12009" s="1">
        <v>2.31921846E8</v>
      </c>
      <c r="D12009" s="1" t="s">
        <v>14</v>
      </c>
      <c r="E12009" s="1">
        <v>24.0</v>
      </c>
      <c r="F12009" s="1" t="s">
        <v>11996</v>
      </c>
      <c r="G12009" s="1">
        <v>0.966785827938</v>
      </c>
    </row>
    <row r="12010" ht="15.75" customHeight="1">
      <c r="A12010" s="1" t="str">
        <f t="shared" si="1020"/>
        <v>PSMD1</v>
      </c>
      <c r="B12010" s="1" t="s">
        <v>256</v>
      </c>
      <c r="C12010" s="1">
        <v>2.31921836E8</v>
      </c>
      <c r="D12010" s="1" t="s">
        <v>14</v>
      </c>
      <c r="E12010" s="1">
        <v>24.0</v>
      </c>
      <c r="F12010" s="1" t="s">
        <v>11997</v>
      </c>
      <c r="G12010" s="1">
        <v>0.430350702038</v>
      </c>
    </row>
    <row r="12011" ht="15.75" customHeight="1">
      <c r="A12011" s="1" t="str">
        <f t="shared" si="1020"/>
        <v>PSMD1</v>
      </c>
      <c r="B12011" s="1" t="s">
        <v>256</v>
      </c>
      <c r="C12011" s="1">
        <v>2.31921857E8</v>
      </c>
      <c r="D12011" s="1" t="s">
        <v>14</v>
      </c>
      <c r="E12011" s="1">
        <v>24.0</v>
      </c>
      <c r="F12011" s="1" t="s">
        <v>11998</v>
      </c>
      <c r="G12011" s="1">
        <v>0.680878517803</v>
      </c>
    </row>
    <row r="12012" ht="15.75" customHeight="1">
      <c r="A12012" s="1" t="str">
        <f t="shared" si="1020"/>
        <v>PSMD1</v>
      </c>
      <c r="B12012" s="1" t="s">
        <v>256</v>
      </c>
      <c r="C12012" s="1">
        <v>2.31921638E8</v>
      </c>
      <c r="D12012" s="1" t="s">
        <v>14</v>
      </c>
      <c r="E12012" s="1">
        <v>23.0</v>
      </c>
      <c r="F12012" s="1" t="s">
        <v>11999</v>
      </c>
      <c r="G12012" s="1">
        <v>0.71970312531</v>
      </c>
    </row>
    <row r="12013" ht="15.75" customHeight="1">
      <c r="A12013" s="1" t="str">
        <f t="shared" si="1020"/>
        <v>PSMD1</v>
      </c>
      <c r="B12013" s="1" t="s">
        <v>256</v>
      </c>
      <c r="C12013" s="1">
        <v>2.31921605E8</v>
      </c>
      <c r="D12013" s="1" t="s">
        <v>8</v>
      </c>
      <c r="E12013" s="1">
        <v>23.0</v>
      </c>
      <c r="F12013" s="1" t="s">
        <v>12000</v>
      </c>
      <c r="G12013" s="1">
        <v>0.978293351911</v>
      </c>
    </row>
    <row r="12014" ht="15.75" customHeight="1">
      <c r="A12014" s="1" t="str">
        <f t="shared" si="1020"/>
        <v>PSMD1</v>
      </c>
      <c r="B12014" s="1" t="s">
        <v>256</v>
      </c>
      <c r="C12014" s="1">
        <v>2.31921751E8</v>
      </c>
      <c r="D12014" s="1" t="s">
        <v>14</v>
      </c>
      <c r="E12014" s="1">
        <v>24.0</v>
      </c>
      <c r="F12014" s="1" t="s">
        <v>12001</v>
      </c>
      <c r="G12014" s="1">
        <v>0.43852955358</v>
      </c>
    </row>
    <row r="12015" ht="15.75" customHeight="1">
      <c r="A12015" s="1" t="str">
        <f t="shared" si="1020"/>
        <v>PSMD1</v>
      </c>
      <c r="B12015" s="1" t="s">
        <v>256</v>
      </c>
      <c r="C12015" s="1">
        <v>2.31921786E8</v>
      </c>
      <c r="D12015" s="1" t="s">
        <v>14</v>
      </c>
      <c r="E12015" s="1">
        <v>24.0</v>
      </c>
      <c r="F12015" s="1" t="s">
        <v>12002</v>
      </c>
      <c r="G12015" s="1">
        <v>0.859392441152</v>
      </c>
    </row>
    <row r="12016" ht="15.75" customHeight="1">
      <c r="A12016" s="1" t="str">
        <f t="shared" si="1020"/>
        <v>PSMD1</v>
      </c>
      <c r="B12016" s="1" t="s">
        <v>256</v>
      </c>
      <c r="C12016" s="1">
        <v>2.31921828E8</v>
      </c>
      <c r="D12016" s="1" t="s">
        <v>14</v>
      </c>
      <c r="E12016" s="1">
        <v>23.0</v>
      </c>
      <c r="F12016" s="1" t="s">
        <v>12003</v>
      </c>
      <c r="G12016" s="1">
        <v>0.219429342915</v>
      </c>
    </row>
    <row r="12017" ht="15.75" customHeight="1">
      <c r="A12017" s="1" t="str">
        <f t="shared" si="1020"/>
        <v>PSMD1</v>
      </c>
      <c r="B12017" s="1" t="s">
        <v>256</v>
      </c>
      <c r="C12017" s="1">
        <v>2.31921611E8</v>
      </c>
      <c r="D12017" s="1" t="s">
        <v>14</v>
      </c>
      <c r="E12017" s="1">
        <v>22.0</v>
      </c>
      <c r="F12017" s="1" t="s">
        <v>12004</v>
      </c>
      <c r="G12017" s="1">
        <v>0.328456818858</v>
      </c>
    </row>
    <row r="12018" ht="15.75" customHeight="1">
      <c r="A12018" s="1" t="str">
        <f t="shared" si="1020"/>
        <v>PSMD1</v>
      </c>
      <c r="B12018" s="1" t="s">
        <v>256</v>
      </c>
      <c r="C12018" s="1">
        <v>2.31921571E8</v>
      </c>
      <c r="D12018" s="1" t="s">
        <v>14</v>
      </c>
      <c r="E12018" s="1">
        <v>24.0</v>
      </c>
      <c r="F12018" s="1" t="s">
        <v>12005</v>
      </c>
      <c r="G12018" s="1">
        <v>-0.0427911132358</v>
      </c>
    </row>
    <row r="12019" ht="15.75" customHeight="1">
      <c r="A12019" s="1" t="str">
        <f t="shared" ref="A12019:A12028" si="1021">"PSMD12"</f>
        <v>PSMD12</v>
      </c>
      <c r="B12019" s="1" t="s">
        <v>39</v>
      </c>
      <c r="C12019" s="1">
        <v>6.5362498E7</v>
      </c>
      <c r="D12019" s="1" t="s">
        <v>8</v>
      </c>
      <c r="E12019" s="1">
        <v>24.0</v>
      </c>
      <c r="F12019" s="1" t="s">
        <v>12006</v>
      </c>
      <c r="G12019" s="1">
        <v>0.129443311277</v>
      </c>
    </row>
    <row r="12020" ht="15.75" customHeight="1">
      <c r="A12020" s="1" t="str">
        <f t="shared" si="1021"/>
        <v>PSMD12</v>
      </c>
      <c r="B12020" s="1" t="s">
        <v>39</v>
      </c>
      <c r="C12020" s="1">
        <v>6.536258E7</v>
      </c>
      <c r="D12020" s="1" t="s">
        <v>8</v>
      </c>
      <c r="E12020" s="1">
        <v>24.0</v>
      </c>
      <c r="F12020" s="1" t="s">
        <v>12007</v>
      </c>
      <c r="G12020" s="1">
        <v>0.203866169205</v>
      </c>
    </row>
    <row r="12021" ht="15.75" customHeight="1">
      <c r="A12021" s="1" t="str">
        <f t="shared" si="1021"/>
        <v>PSMD12</v>
      </c>
      <c r="B12021" s="1" t="s">
        <v>39</v>
      </c>
      <c r="C12021" s="1">
        <v>6.536246E7</v>
      </c>
      <c r="D12021" s="1" t="s">
        <v>8</v>
      </c>
      <c r="E12021" s="1">
        <v>24.0</v>
      </c>
      <c r="F12021" s="1" t="s">
        <v>12008</v>
      </c>
      <c r="G12021" s="1">
        <v>0.4365919552</v>
      </c>
    </row>
    <row r="12022" ht="15.75" customHeight="1">
      <c r="A12022" s="1" t="str">
        <f t="shared" si="1021"/>
        <v>PSMD12</v>
      </c>
      <c r="B12022" s="1" t="s">
        <v>39</v>
      </c>
      <c r="C12022" s="1">
        <v>6.5362713E7</v>
      </c>
      <c r="D12022" s="1" t="s">
        <v>8</v>
      </c>
      <c r="E12022" s="1">
        <v>24.0</v>
      </c>
      <c r="F12022" s="1" t="s">
        <v>12009</v>
      </c>
      <c r="G12022" s="1">
        <v>0.0193660581872</v>
      </c>
    </row>
    <row r="12023" ht="15.75" customHeight="1">
      <c r="A12023" s="1" t="str">
        <f t="shared" si="1021"/>
        <v>PSMD12</v>
      </c>
      <c r="B12023" s="1" t="s">
        <v>39</v>
      </c>
      <c r="C12023" s="1">
        <v>6.5362737E7</v>
      </c>
      <c r="D12023" s="1" t="s">
        <v>8</v>
      </c>
      <c r="E12023" s="1">
        <v>24.0</v>
      </c>
      <c r="F12023" s="1" t="s">
        <v>12010</v>
      </c>
      <c r="G12023" s="1">
        <v>0.225475422161</v>
      </c>
    </row>
    <row r="12024" ht="15.75" customHeight="1">
      <c r="A12024" s="1" t="str">
        <f t="shared" si="1021"/>
        <v>PSMD12</v>
      </c>
      <c r="B12024" s="1" t="s">
        <v>39</v>
      </c>
      <c r="C12024" s="1">
        <v>6.5362761E7</v>
      </c>
      <c r="D12024" s="1" t="s">
        <v>8</v>
      </c>
      <c r="E12024" s="1">
        <v>24.0</v>
      </c>
      <c r="F12024" s="1" t="s">
        <v>12011</v>
      </c>
      <c r="G12024" s="1">
        <v>-0.0220444451726</v>
      </c>
    </row>
    <row r="12025" ht="15.75" customHeight="1">
      <c r="A12025" s="1" t="str">
        <f t="shared" si="1021"/>
        <v>PSMD12</v>
      </c>
      <c r="B12025" s="1" t="s">
        <v>39</v>
      </c>
      <c r="C12025" s="1">
        <v>6.5362747E7</v>
      </c>
      <c r="D12025" s="1" t="s">
        <v>14</v>
      </c>
      <c r="E12025" s="1">
        <v>24.0</v>
      </c>
      <c r="F12025" s="1" t="s">
        <v>12012</v>
      </c>
      <c r="G12025" s="1">
        <v>0.224324575137</v>
      </c>
    </row>
    <row r="12026" ht="15.75" customHeight="1">
      <c r="A12026" s="1" t="str">
        <f t="shared" si="1021"/>
        <v>PSMD12</v>
      </c>
      <c r="B12026" s="1" t="s">
        <v>39</v>
      </c>
      <c r="C12026" s="1">
        <v>6.536245E7</v>
      </c>
      <c r="D12026" s="1" t="s">
        <v>8</v>
      </c>
      <c r="E12026" s="1">
        <v>24.0</v>
      </c>
      <c r="F12026" s="1" t="s">
        <v>12013</v>
      </c>
      <c r="G12026" s="1">
        <v>0.498050891757</v>
      </c>
    </row>
    <row r="12027" ht="15.75" customHeight="1">
      <c r="A12027" s="1" t="str">
        <f t="shared" si="1021"/>
        <v>PSMD12</v>
      </c>
      <c r="B12027" s="1" t="s">
        <v>39</v>
      </c>
      <c r="C12027" s="1">
        <v>6.5362472E7</v>
      </c>
      <c r="D12027" s="1" t="s">
        <v>8</v>
      </c>
      <c r="E12027" s="1">
        <v>24.0</v>
      </c>
      <c r="F12027" s="1" t="s">
        <v>12014</v>
      </c>
      <c r="G12027" s="1">
        <v>0.927792939844</v>
      </c>
    </row>
    <row r="12028" ht="15.75" customHeight="1">
      <c r="A12028" s="1" t="str">
        <f t="shared" si="1021"/>
        <v>PSMD12</v>
      </c>
      <c r="B12028" s="1" t="s">
        <v>39</v>
      </c>
      <c r="C12028" s="1">
        <v>6.5362639E7</v>
      </c>
      <c r="D12028" s="1" t="s">
        <v>8</v>
      </c>
      <c r="E12028" s="1">
        <v>24.0</v>
      </c>
      <c r="F12028" s="1" t="s">
        <v>12015</v>
      </c>
      <c r="G12028" s="1">
        <v>1.5741561684</v>
      </c>
    </row>
    <row r="12029" ht="15.75" customHeight="1">
      <c r="A12029" s="1" t="str">
        <f t="shared" ref="A12029:A12038" si="1022">"PSMD4"</f>
        <v>PSMD4</v>
      </c>
      <c r="B12029" s="1" t="s">
        <v>108</v>
      </c>
      <c r="C12029" s="1">
        <v>1.51227393E8</v>
      </c>
      <c r="D12029" s="1" t="s">
        <v>8</v>
      </c>
      <c r="E12029" s="1">
        <v>23.0</v>
      </c>
      <c r="F12029" s="1" t="s">
        <v>12016</v>
      </c>
      <c r="G12029" s="1">
        <v>0.0273557676775</v>
      </c>
    </row>
    <row r="12030" ht="15.75" customHeight="1">
      <c r="A12030" s="1" t="str">
        <f t="shared" si="1022"/>
        <v>PSMD4</v>
      </c>
      <c r="B12030" s="1" t="s">
        <v>108</v>
      </c>
      <c r="C12030" s="1">
        <v>1.51227401E8</v>
      </c>
      <c r="D12030" s="1" t="s">
        <v>8</v>
      </c>
      <c r="E12030" s="1">
        <v>24.0</v>
      </c>
      <c r="F12030" s="1" t="s">
        <v>12017</v>
      </c>
      <c r="G12030" s="1">
        <v>0.526566144713</v>
      </c>
    </row>
    <row r="12031" ht="15.75" customHeight="1">
      <c r="A12031" s="1" t="str">
        <f t="shared" si="1022"/>
        <v>PSMD4</v>
      </c>
      <c r="B12031" s="1" t="s">
        <v>108</v>
      </c>
      <c r="C12031" s="1">
        <v>1.51227179E8</v>
      </c>
      <c r="D12031" s="1" t="s">
        <v>14</v>
      </c>
      <c r="E12031" s="1">
        <v>24.0</v>
      </c>
      <c r="F12031" s="1" t="s">
        <v>12018</v>
      </c>
      <c r="G12031" s="1">
        <v>0.0350464447683</v>
      </c>
    </row>
    <row r="12032" ht="15.75" customHeight="1">
      <c r="A12032" s="1" t="str">
        <f t="shared" si="1022"/>
        <v>PSMD4</v>
      </c>
      <c r="B12032" s="1" t="s">
        <v>108</v>
      </c>
      <c r="C12032" s="1">
        <v>1.51227306E8</v>
      </c>
      <c r="D12032" s="1" t="s">
        <v>14</v>
      </c>
      <c r="E12032" s="1">
        <v>23.0</v>
      </c>
      <c r="F12032" s="1" t="s">
        <v>12019</v>
      </c>
      <c r="G12032" s="1">
        <v>0.305394227078</v>
      </c>
    </row>
    <row r="12033" ht="15.75" customHeight="1">
      <c r="A12033" s="1" t="str">
        <f t="shared" si="1022"/>
        <v>PSMD4</v>
      </c>
      <c r="B12033" s="1" t="s">
        <v>108</v>
      </c>
      <c r="C12033" s="1">
        <v>1.51227239E8</v>
      </c>
      <c r="D12033" s="1" t="s">
        <v>14</v>
      </c>
      <c r="E12033" s="1">
        <v>23.0</v>
      </c>
      <c r="F12033" s="1" t="s">
        <v>12020</v>
      </c>
      <c r="G12033" s="1">
        <v>1.39530034422</v>
      </c>
    </row>
    <row r="12034" ht="15.75" customHeight="1">
      <c r="A12034" s="1" t="str">
        <f t="shared" si="1022"/>
        <v>PSMD4</v>
      </c>
      <c r="B12034" s="1" t="s">
        <v>108</v>
      </c>
      <c r="C12034" s="1">
        <v>1.51227289E8</v>
      </c>
      <c r="D12034" s="1" t="s">
        <v>14</v>
      </c>
      <c r="E12034" s="1">
        <v>23.0</v>
      </c>
      <c r="F12034" s="1" t="s">
        <v>12021</v>
      </c>
      <c r="G12034" s="1">
        <v>0.847597147177</v>
      </c>
    </row>
    <row r="12035" ht="15.75" customHeight="1">
      <c r="A12035" s="1" t="str">
        <f t="shared" si="1022"/>
        <v>PSMD4</v>
      </c>
      <c r="B12035" s="1" t="s">
        <v>108</v>
      </c>
      <c r="C12035" s="1">
        <v>1.512273E8</v>
      </c>
      <c r="D12035" s="1" t="s">
        <v>14</v>
      </c>
      <c r="E12035" s="1">
        <v>23.0</v>
      </c>
      <c r="F12035" s="1" t="s">
        <v>12022</v>
      </c>
      <c r="G12035" s="1">
        <v>0.569764566811</v>
      </c>
    </row>
    <row r="12036" ht="15.75" customHeight="1">
      <c r="A12036" s="1" t="str">
        <f t="shared" si="1022"/>
        <v>PSMD4</v>
      </c>
      <c r="B12036" s="1" t="s">
        <v>108</v>
      </c>
      <c r="C12036" s="1">
        <v>1.5122735E8</v>
      </c>
      <c r="D12036" s="1" t="s">
        <v>14</v>
      </c>
      <c r="E12036" s="1">
        <v>24.0</v>
      </c>
      <c r="F12036" s="1" t="s">
        <v>12023</v>
      </c>
      <c r="G12036" s="1">
        <v>0.0318474751845</v>
      </c>
    </row>
    <row r="12037" ht="15.75" customHeight="1">
      <c r="A12037" s="1" t="str">
        <f t="shared" si="1022"/>
        <v>PSMD4</v>
      </c>
      <c r="B12037" s="1" t="s">
        <v>108</v>
      </c>
      <c r="C12037" s="1">
        <v>1.51227193E8</v>
      </c>
      <c r="D12037" s="1" t="s">
        <v>14</v>
      </c>
      <c r="E12037" s="1">
        <v>22.0</v>
      </c>
      <c r="F12037" s="1" t="s">
        <v>12024</v>
      </c>
      <c r="G12037" s="1">
        <v>-0.00556412748182</v>
      </c>
    </row>
    <row r="12038" ht="15.75" customHeight="1">
      <c r="A12038" s="1" t="str">
        <f t="shared" si="1022"/>
        <v>PSMD4</v>
      </c>
      <c r="B12038" s="1" t="s">
        <v>108</v>
      </c>
      <c r="C12038" s="1">
        <v>1.51227234E8</v>
      </c>
      <c r="D12038" s="1" t="s">
        <v>14</v>
      </c>
      <c r="E12038" s="1">
        <v>23.0</v>
      </c>
      <c r="F12038" s="1" t="s">
        <v>12025</v>
      </c>
      <c r="G12038" s="1">
        <v>0.757102508602</v>
      </c>
    </row>
    <row r="12039" ht="15.75" customHeight="1">
      <c r="A12039" s="1" t="str">
        <f t="shared" ref="A12039:A12053" si="1023">"PSMD6"</f>
        <v>PSMD6</v>
      </c>
      <c r="B12039" s="1" t="s">
        <v>119</v>
      </c>
      <c r="C12039" s="1">
        <v>6.4009155E7</v>
      </c>
      <c r="D12039" s="1" t="s">
        <v>14</v>
      </c>
      <c r="E12039" s="1">
        <v>24.0</v>
      </c>
      <c r="F12039" s="1" t="s">
        <v>12026</v>
      </c>
      <c r="G12039" s="1">
        <v>0.621450439155</v>
      </c>
    </row>
    <row r="12040" ht="15.75" customHeight="1">
      <c r="A12040" s="1" t="str">
        <f t="shared" si="1023"/>
        <v>PSMD6</v>
      </c>
      <c r="B12040" s="1" t="s">
        <v>119</v>
      </c>
      <c r="C12040" s="1">
        <v>6.4009076E7</v>
      </c>
      <c r="D12040" s="1" t="s">
        <v>8</v>
      </c>
      <c r="E12040" s="1">
        <v>22.0</v>
      </c>
      <c r="F12040" s="1" t="s">
        <v>12027</v>
      </c>
      <c r="G12040" s="1">
        <v>0.557414673566</v>
      </c>
    </row>
    <row r="12041" ht="15.75" customHeight="1">
      <c r="A12041" s="1" t="str">
        <f t="shared" si="1023"/>
        <v>PSMD6</v>
      </c>
      <c r="B12041" s="1" t="s">
        <v>119</v>
      </c>
      <c r="C12041" s="1">
        <v>6.4009228E7</v>
      </c>
      <c r="D12041" s="1" t="s">
        <v>8</v>
      </c>
      <c r="E12041" s="1">
        <v>24.0</v>
      </c>
      <c r="F12041" s="1" t="s">
        <v>12028</v>
      </c>
      <c r="G12041" s="1">
        <v>0.0477748200516</v>
      </c>
    </row>
    <row r="12042" ht="15.75" customHeight="1">
      <c r="A12042" s="1" t="str">
        <f t="shared" si="1023"/>
        <v>PSMD6</v>
      </c>
      <c r="B12042" s="1" t="s">
        <v>119</v>
      </c>
      <c r="C12042" s="1">
        <v>6.4009241E7</v>
      </c>
      <c r="D12042" s="1" t="s">
        <v>8</v>
      </c>
      <c r="E12042" s="1">
        <v>23.0</v>
      </c>
      <c r="F12042" s="1" t="s">
        <v>12029</v>
      </c>
      <c r="G12042" s="1">
        <v>0.00736328805123</v>
      </c>
    </row>
    <row r="12043" ht="15.75" customHeight="1">
      <c r="A12043" s="1" t="str">
        <f t="shared" si="1023"/>
        <v>PSMD6</v>
      </c>
      <c r="B12043" s="1" t="s">
        <v>119</v>
      </c>
      <c r="C12043" s="1">
        <v>6.400896E7</v>
      </c>
      <c r="D12043" s="1" t="s">
        <v>14</v>
      </c>
      <c r="E12043" s="1">
        <v>24.0</v>
      </c>
      <c r="F12043" s="1" t="s">
        <v>12030</v>
      </c>
      <c r="G12043" s="1">
        <v>0.395448997806</v>
      </c>
    </row>
    <row r="12044" ht="15.75" customHeight="1">
      <c r="A12044" s="1" t="str">
        <f t="shared" si="1023"/>
        <v>PSMD6</v>
      </c>
      <c r="B12044" s="1" t="s">
        <v>119</v>
      </c>
      <c r="C12044" s="1">
        <v>6.4008964E7</v>
      </c>
      <c r="D12044" s="1" t="s">
        <v>14</v>
      </c>
      <c r="E12044" s="1">
        <v>23.0</v>
      </c>
      <c r="F12044" s="1" t="s">
        <v>12031</v>
      </c>
      <c r="G12044" s="1">
        <v>0.628850017602</v>
      </c>
    </row>
    <row r="12045" ht="15.75" customHeight="1">
      <c r="A12045" s="1" t="str">
        <f t="shared" si="1023"/>
        <v>PSMD6</v>
      </c>
      <c r="B12045" s="1" t="s">
        <v>119</v>
      </c>
      <c r="C12045" s="1">
        <v>6.4008988E7</v>
      </c>
      <c r="D12045" s="1" t="s">
        <v>14</v>
      </c>
      <c r="E12045" s="1">
        <v>22.0</v>
      </c>
      <c r="F12045" s="1" t="s">
        <v>12032</v>
      </c>
      <c r="G12045" s="1">
        <v>-0.0200134142815</v>
      </c>
    </row>
    <row r="12046" ht="15.75" customHeight="1">
      <c r="A12046" s="1" t="str">
        <f t="shared" si="1023"/>
        <v>PSMD6</v>
      </c>
      <c r="B12046" s="1" t="s">
        <v>119</v>
      </c>
      <c r="C12046" s="1">
        <v>6.4009247E7</v>
      </c>
      <c r="D12046" s="1" t="s">
        <v>14</v>
      </c>
      <c r="E12046" s="1">
        <v>24.0</v>
      </c>
      <c r="F12046" s="1" t="s">
        <v>12033</v>
      </c>
      <c r="G12046" s="1">
        <v>0.0384409474723</v>
      </c>
    </row>
    <row r="12047" ht="15.75" customHeight="1">
      <c r="A12047" s="1" t="str">
        <f t="shared" si="1023"/>
        <v>PSMD6</v>
      </c>
      <c r="B12047" s="1" t="s">
        <v>119</v>
      </c>
      <c r="C12047" s="1">
        <v>6.4009221E7</v>
      </c>
      <c r="D12047" s="1" t="s">
        <v>14</v>
      </c>
      <c r="E12047" s="1">
        <v>24.0</v>
      </c>
      <c r="F12047" s="1" t="s">
        <v>12034</v>
      </c>
      <c r="G12047" s="1">
        <v>0.19358877464</v>
      </c>
    </row>
    <row r="12048" ht="15.75" customHeight="1">
      <c r="A12048" s="1" t="str">
        <f t="shared" si="1023"/>
        <v>PSMD6</v>
      </c>
      <c r="B12048" s="1" t="s">
        <v>119</v>
      </c>
      <c r="C12048" s="1">
        <v>6.4009051E7</v>
      </c>
      <c r="D12048" s="1" t="s">
        <v>14</v>
      </c>
      <c r="E12048" s="1">
        <v>24.0</v>
      </c>
      <c r="F12048" s="1" t="s">
        <v>12035</v>
      </c>
      <c r="G12048" s="1">
        <v>0.395233714581</v>
      </c>
    </row>
    <row r="12049" ht="15.75" customHeight="1">
      <c r="A12049" s="1" t="str">
        <f t="shared" si="1023"/>
        <v>PSMD6</v>
      </c>
      <c r="B12049" s="1" t="s">
        <v>119</v>
      </c>
      <c r="C12049" s="1">
        <v>6.4008964E7</v>
      </c>
      <c r="D12049" s="1" t="s">
        <v>14</v>
      </c>
      <c r="E12049" s="1">
        <v>24.0</v>
      </c>
      <c r="F12049" s="1" t="s">
        <v>12036</v>
      </c>
      <c r="G12049" s="1">
        <v>0.618583969802</v>
      </c>
    </row>
    <row r="12050" ht="15.75" customHeight="1">
      <c r="A12050" s="1" t="str">
        <f t="shared" si="1023"/>
        <v>PSMD6</v>
      </c>
      <c r="B12050" s="1" t="s">
        <v>119</v>
      </c>
      <c r="C12050" s="1">
        <v>6.4009002E7</v>
      </c>
      <c r="D12050" s="1" t="s">
        <v>14</v>
      </c>
      <c r="E12050" s="1">
        <v>22.0</v>
      </c>
      <c r="F12050" s="1" t="s">
        <v>12037</v>
      </c>
      <c r="G12050" s="1">
        <v>1.23105630505</v>
      </c>
    </row>
    <row r="12051" ht="15.75" customHeight="1">
      <c r="A12051" s="1" t="str">
        <f t="shared" si="1023"/>
        <v>PSMD6</v>
      </c>
      <c r="B12051" s="1" t="s">
        <v>119</v>
      </c>
      <c r="C12051" s="1">
        <v>6.4009143E7</v>
      </c>
      <c r="D12051" s="1" t="s">
        <v>14</v>
      </c>
      <c r="E12051" s="1">
        <v>22.0</v>
      </c>
      <c r="F12051" s="1" t="s">
        <v>12038</v>
      </c>
      <c r="G12051" s="1">
        <v>1.14009367735</v>
      </c>
    </row>
    <row r="12052" ht="15.75" customHeight="1">
      <c r="A12052" s="1" t="str">
        <f t="shared" si="1023"/>
        <v>PSMD6</v>
      </c>
      <c r="B12052" s="1" t="s">
        <v>119</v>
      </c>
      <c r="C12052" s="1">
        <v>6.4009184E7</v>
      </c>
      <c r="D12052" s="1" t="s">
        <v>14</v>
      </c>
      <c r="E12052" s="1">
        <v>23.0</v>
      </c>
      <c r="F12052" s="1" t="s">
        <v>12039</v>
      </c>
      <c r="G12052" s="1">
        <v>0.123744673844</v>
      </c>
    </row>
    <row r="12053" ht="15.75" customHeight="1">
      <c r="A12053" s="1" t="str">
        <f t="shared" si="1023"/>
        <v>PSMD6</v>
      </c>
      <c r="B12053" s="1" t="s">
        <v>119</v>
      </c>
      <c r="C12053" s="1">
        <v>6.4009196E7</v>
      </c>
      <c r="D12053" s="1" t="s">
        <v>8</v>
      </c>
      <c r="E12053" s="1">
        <v>24.0</v>
      </c>
      <c r="F12053" s="1" t="s">
        <v>12040</v>
      </c>
      <c r="G12053" s="1">
        <v>0.124519947745</v>
      </c>
    </row>
    <row r="12054" ht="15.75" customHeight="1">
      <c r="A12054" s="1" t="str">
        <f t="shared" ref="A12054:A12071" si="1024">"PSMD7"</f>
        <v>PSMD7</v>
      </c>
      <c r="B12054" s="1" t="s">
        <v>7</v>
      </c>
      <c r="C12054" s="1">
        <v>7.4330939E7</v>
      </c>
      <c r="D12054" s="1" t="s">
        <v>14</v>
      </c>
      <c r="E12054" s="1">
        <v>24.0</v>
      </c>
      <c r="F12054" s="1" t="s">
        <v>12041</v>
      </c>
      <c r="G12054" s="1">
        <v>0.681467451984</v>
      </c>
    </row>
    <row r="12055" ht="15.75" customHeight="1">
      <c r="A12055" s="1" t="str">
        <f t="shared" si="1024"/>
        <v>PSMD7</v>
      </c>
      <c r="B12055" s="1" t="s">
        <v>7</v>
      </c>
      <c r="C12055" s="1">
        <v>7.4330909E7</v>
      </c>
      <c r="D12055" s="1" t="s">
        <v>14</v>
      </c>
      <c r="E12055" s="1">
        <v>24.0</v>
      </c>
      <c r="F12055" s="1" t="s">
        <v>12042</v>
      </c>
      <c r="G12055" s="1">
        <v>0.358187278395</v>
      </c>
    </row>
    <row r="12056" ht="15.75" customHeight="1">
      <c r="A12056" s="1" t="str">
        <f t="shared" si="1024"/>
        <v>PSMD7</v>
      </c>
      <c r="B12056" s="1" t="s">
        <v>7</v>
      </c>
      <c r="C12056" s="1">
        <v>7.4330818E7</v>
      </c>
      <c r="D12056" s="1" t="s">
        <v>14</v>
      </c>
      <c r="E12056" s="1">
        <v>24.0</v>
      </c>
      <c r="F12056" s="1" t="s">
        <v>12043</v>
      </c>
      <c r="G12056" s="1">
        <v>-0.00928439596917</v>
      </c>
    </row>
    <row r="12057" ht="15.75" customHeight="1">
      <c r="A12057" s="1" t="str">
        <f t="shared" si="1024"/>
        <v>PSMD7</v>
      </c>
      <c r="B12057" s="1" t="s">
        <v>7</v>
      </c>
      <c r="C12057" s="1">
        <v>7.4330738E7</v>
      </c>
      <c r="D12057" s="1" t="s">
        <v>14</v>
      </c>
      <c r="E12057" s="1">
        <v>24.0</v>
      </c>
      <c r="F12057" s="1" t="s">
        <v>12044</v>
      </c>
      <c r="G12057" s="1">
        <v>0.736775745616</v>
      </c>
    </row>
    <row r="12058" ht="15.75" customHeight="1">
      <c r="A12058" s="1" t="str">
        <f t="shared" si="1024"/>
        <v>PSMD7</v>
      </c>
      <c r="B12058" s="1" t="s">
        <v>7</v>
      </c>
      <c r="C12058" s="1">
        <v>7.4330673E7</v>
      </c>
      <c r="D12058" s="1" t="s">
        <v>14</v>
      </c>
      <c r="E12058" s="1">
        <v>23.0</v>
      </c>
      <c r="F12058" s="1" t="s">
        <v>12045</v>
      </c>
      <c r="G12058" s="1">
        <v>0.0529018304268</v>
      </c>
    </row>
    <row r="12059" ht="15.75" customHeight="1">
      <c r="A12059" s="1" t="str">
        <f t="shared" si="1024"/>
        <v>PSMD7</v>
      </c>
      <c r="B12059" s="1" t="s">
        <v>7</v>
      </c>
      <c r="C12059" s="1">
        <v>7.4330729E7</v>
      </c>
      <c r="D12059" s="1" t="s">
        <v>8</v>
      </c>
      <c r="E12059" s="1">
        <v>23.0</v>
      </c>
      <c r="F12059" s="1" t="s">
        <v>12046</v>
      </c>
      <c r="G12059" s="1">
        <v>0.767353102855</v>
      </c>
    </row>
    <row r="12060" ht="15.75" customHeight="1">
      <c r="A12060" s="1" t="str">
        <f t="shared" si="1024"/>
        <v>PSMD7</v>
      </c>
      <c r="B12060" s="1" t="s">
        <v>7</v>
      </c>
      <c r="C12060" s="1">
        <v>7.4330916E7</v>
      </c>
      <c r="D12060" s="1" t="s">
        <v>14</v>
      </c>
      <c r="E12060" s="1">
        <v>23.0</v>
      </c>
      <c r="F12060" s="1" t="s">
        <v>12047</v>
      </c>
      <c r="G12060" s="1">
        <v>-0.00537964665825</v>
      </c>
    </row>
    <row r="12061" ht="15.75" customHeight="1">
      <c r="A12061" s="1" t="str">
        <f t="shared" si="1024"/>
        <v>PSMD7</v>
      </c>
      <c r="B12061" s="1" t="s">
        <v>7</v>
      </c>
      <c r="C12061" s="1">
        <v>7.4330961E7</v>
      </c>
      <c r="D12061" s="1" t="s">
        <v>14</v>
      </c>
      <c r="E12061" s="1">
        <v>23.0</v>
      </c>
      <c r="F12061" s="1" t="s">
        <v>12048</v>
      </c>
      <c r="G12061" s="1">
        <v>0.653981934396</v>
      </c>
    </row>
    <row r="12062" ht="15.75" customHeight="1">
      <c r="A12062" s="1" t="str">
        <f t="shared" si="1024"/>
        <v>PSMD7</v>
      </c>
      <c r="B12062" s="1" t="s">
        <v>7</v>
      </c>
      <c r="C12062" s="1">
        <v>7.4330953E7</v>
      </c>
      <c r="D12062" s="1" t="s">
        <v>14</v>
      </c>
      <c r="E12062" s="1">
        <v>24.0</v>
      </c>
      <c r="F12062" s="1" t="s">
        <v>12049</v>
      </c>
      <c r="G12062" s="1">
        <v>0.556014433785</v>
      </c>
    </row>
    <row r="12063" ht="15.75" customHeight="1">
      <c r="A12063" s="1" t="str">
        <f t="shared" si="1024"/>
        <v>PSMD7</v>
      </c>
      <c r="B12063" s="1" t="s">
        <v>7</v>
      </c>
      <c r="C12063" s="1">
        <v>7.4330938E7</v>
      </c>
      <c r="D12063" s="1" t="s">
        <v>14</v>
      </c>
      <c r="E12063" s="1">
        <v>24.0</v>
      </c>
      <c r="F12063" s="1" t="s">
        <v>12050</v>
      </c>
      <c r="G12063" s="1">
        <v>0.250332556262</v>
      </c>
    </row>
    <row r="12064" ht="15.75" customHeight="1">
      <c r="A12064" s="1" t="str">
        <f t="shared" si="1024"/>
        <v>PSMD7</v>
      </c>
      <c r="B12064" s="1" t="s">
        <v>7</v>
      </c>
      <c r="C12064" s="1">
        <v>7.4330913E7</v>
      </c>
      <c r="D12064" s="1" t="s">
        <v>14</v>
      </c>
      <c r="E12064" s="1">
        <v>24.0</v>
      </c>
      <c r="F12064" s="1" t="s">
        <v>12051</v>
      </c>
      <c r="G12064" s="1">
        <v>0.298933397351</v>
      </c>
    </row>
    <row r="12065" ht="15.75" customHeight="1">
      <c r="A12065" s="1" t="str">
        <f t="shared" si="1024"/>
        <v>PSMD7</v>
      </c>
      <c r="B12065" s="1" t="s">
        <v>7</v>
      </c>
      <c r="C12065" s="1">
        <v>7.4330744E7</v>
      </c>
      <c r="D12065" s="1" t="s">
        <v>14</v>
      </c>
      <c r="E12065" s="1">
        <v>24.0</v>
      </c>
      <c r="F12065" s="1" t="s">
        <v>12052</v>
      </c>
      <c r="G12065" s="1">
        <v>1.40270922156</v>
      </c>
    </row>
    <row r="12066" ht="15.75" customHeight="1">
      <c r="A12066" s="1" t="str">
        <f t="shared" si="1024"/>
        <v>PSMD7</v>
      </c>
      <c r="B12066" s="1" t="s">
        <v>7</v>
      </c>
      <c r="C12066" s="1">
        <v>7.4330721E7</v>
      </c>
      <c r="D12066" s="1" t="s">
        <v>14</v>
      </c>
      <c r="E12066" s="1">
        <v>24.0</v>
      </c>
      <c r="F12066" s="1" t="s">
        <v>12053</v>
      </c>
      <c r="G12066" s="1">
        <v>0.0581276094155</v>
      </c>
    </row>
    <row r="12067" ht="15.75" customHeight="1">
      <c r="A12067" s="1" t="str">
        <f t="shared" si="1024"/>
        <v>PSMD7</v>
      </c>
      <c r="B12067" s="1" t="s">
        <v>7</v>
      </c>
      <c r="C12067" s="1">
        <v>7.4330712E7</v>
      </c>
      <c r="D12067" s="1" t="s">
        <v>14</v>
      </c>
      <c r="E12067" s="1">
        <v>24.0</v>
      </c>
      <c r="F12067" s="1" t="s">
        <v>12054</v>
      </c>
      <c r="G12067" s="1">
        <v>0.661818451888</v>
      </c>
    </row>
    <row r="12068" ht="15.75" customHeight="1">
      <c r="A12068" s="1" t="str">
        <f t="shared" si="1024"/>
        <v>PSMD7</v>
      </c>
      <c r="B12068" s="1" t="s">
        <v>7</v>
      </c>
      <c r="C12068" s="1">
        <v>7.4330686E7</v>
      </c>
      <c r="D12068" s="1" t="s">
        <v>14</v>
      </c>
      <c r="E12068" s="1">
        <v>22.0</v>
      </c>
      <c r="F12068" s="1" t="s">
        <v>12055</v>
      </c>
      <c r="G12068" s="1">
        <v>0.0350551652703</v>
      </c>
    </row>
    <row r="12069" ht="15.75" customHeight="1">
      <c r="A12069" s="1" t="str">
        <f t="shared" si="1024"/>
        <v>PSMD7</v>
      </c>
      <c r="B12069" s="1" t="s">
        <v>7</v>
      </c>
      <c r="C12069" s="1">
        <v>7.4330897E7</v>
      </c>
      <c r="D12069" s="1" t="s">
        <v>8</v>
      </c>
      <c r="E12069" s="1">
        <v>23.0</v>
      </c>
      <c r="F12069" s="1" t="s">
        <v>12056</v>
      </c>
      <c r="G12069" s="1">
        <v>0.829937675584</v>
      </c>
    </row>
    <row r="12070" ht="15.75" customHeight="1">
      <c r="A12070" s="1" t="str">
        <f t="shared" si="1024"/>
        <v>PSMD7</v>
      </c>
      <c r="B12070" s="1" t="s">
        <v>7</v>
      </c>
      <c r="C12070" s="1">
        <v>7.4330647E7</v>
      </c>
      <c r="D12070" s="1" t="s">
        <v>8</v>
      </c>
      <c r="E12070" s="1">
        <v>24.0</v>
      </c>
      <c r="F12070" s="1" t="s">
        <v>12057</v>
      </c>
      <c r="G12070" s="1">
        <v>-0.0283245486689</v>
      </c>
    </row>
    <row r="12071" ht="15.75" customHeight="1">
      <c r="A12071" s="1" t="str">
        <f t="shared" si="1024"/>
        <v>PSMD7</v>
      </c>
      <c r="B12071" s="1" t="s">
        <v>7</v>
      </c>
      <c r="C12071" s="1">
        <v>7.4330947E7</v>
      </c>
      <c r="D12071" s="1" t="s">
        <v>14</v>
      </c>
      <c r="E12071" s="1">
        <v>24.0</v>
      </c>
      <c r="F12071" s="1" t="s">
        <v>12058</v>
      </c>
      <c r="G12071" s="1">
        <v>0.118646272156</v>
      </c>
    </row>
    <row r="12072" ht="15.75" customHeight="1">
      <c r="A12072" s="1" t="str">
        <f t="shared" ref="A12072:A12081" si="1025">"PSME3"</f>
        <v>PSME3</v>
      </c>
      <c r="B12072" s="1" t="s">
        <v>39</v>
      </c>
      <c r="C12072" s="1">
        <v>4.0985618E7</v>
      </c>
      <c r="D12072" s="1" t="s">
        <v>8</v>
      </c>
      <c r="E12072" s="1">
        <v>24.0</v>
      </c>
      <c r="F12072" s="1" t="s">
        <v>12059</v>
      </c>
      <c r="G12072" s="1">
        <v>0.160900342173</v>
      </c>
    </row>
    <row r="12073" ht="15.75" customHeight="1">
      <c r="A12073" s="1" t="str">
        <f t="shared" si="1025"/>
        <v>PSME3</v>
      </c>
      <c r="B12073" s="1" t="s">
        <v>39</v>
      </c>
      <c r="C12073" s="1">
        <v>4.0985637E7</v>
      </c>
      <c r="D12073" s="1" t="s">
        <v>8</v>
      </c>
      <c r="E12073" s="1">
        <v>24.0</v>
      </c>
      <c r="F12073" s="1" t="s">
        <v>12060</v>
      </c>
      <c r="G12073" s="1">
        <v>0.204001381147</v>
      </c>
    </row>
    <row r="12074" ht="15.75" customHeight="1">
      <c r="A12074" s="1" t="str">
        <f t="shared" si="1025"/>
        <v>PSME3</v>
      </c>
      <c r="B12074" s="1" t="s">
        <v>39</v>
      </c>
      <c r="C12074" s="1">
        <v>4.0985423E7</v>
      </c>
      <c r="D12074" s="1" t="s">
        <v>14</v>
      </c>
      <c r="E12074" s="1">
        <v>24.0</v>
      </c>
      <c r="F12074" s="1" t="s">
        <v>12061</v>
      </c>
      <c r="G12074" s="1">
        <v>0.0478533788187</v>
      </c>
    </row>
    <row r="12075" ht="15.75" customHeight="1">
      <c r="A12075" s="1" t="str">
        <f t="shared" si="1025"/>
        <v>PSME3</v>
      </c>
      <c r="B12075" s="1" t="s">
        <v>39</v>
      </c>
      <c r="C12075" s="1">
        <v>4.0985432E7</v>
      </c>
      <c r="D12075" s="1" t="s">
        <v>14</v>
      </c>
      <c r="E12075" s="1">
        <v>23.0</v>
      </c>
      <c r="F12075" s="1" t="s">
        <v>12062</v>
      </c>
      <c r="G12075" s="1">
        <v>0.0734643951236</v>
      </c>
    </row>
    <row r="12076" ht="15.75" customHeight="1">
      <c r="A12076" s="1" t="str">
        <f t="shared" si="1025"/>
        <v>PSME3</v>
      </c>
      <c r="B12076" s="1" t="s">
        <v>39</v>
      </c>
      <c r="C12076" s="1">
        <v>4.0985447E7</v>
      </c>
      <c r="D12076" s="1" t="s">
        <v>14</v>
      </c>
      <c r="E12076" s="1">
        <v>23.0</v>
      </c>
      <c r="F12076" s="1" t="s">
        <v>12063</v>
      </c>
      <c r="G12076" s="1">
        <v>2.26660615828</v>
      </c>
    </row>
    <row r="12077" ht="15.75" customHeight="1">
      <c r="A12077" s="1" t="str">
        <f t="shared" si="1025"/>
        <v>PSME3</v>
      </c>
      <c r="B12077" s="1" t="s">
        <v>39</v>
      </c>
      <c r="C12077" s="1">
        <v>4.0985508E7</v>
      </c>
      <c r="D12077" s="1" t="s">
        <v>14</v>
      </c>
      <c r="E12077" s="1">
        <v>24.0</v>
      </c>
      <c r="F12077" s="1" t="s">
        <v>12064</v>
      </c>
      <c r="G12077" s="1">
        <v>0.392124557007</v>
      </c>
    </row>
    <row r="12078" ht="15.75" customHeight="1">
      <c r="A12078" s="1" t="str">
        <f t="shared" si="1025"/>
        <v>PSME3</v>
      </c>
      <c r="B12078" s="1" t="s">
        <v>39</v>
      </c>
      <c r="C12078" s="1">
        <v>4.0985548E7</v>
      </c>
      <c r="D12078" s="1" t="s">
        <v>14</v>
      </c>
      <c r="E12078" s="1">
        <v>23.0</v>
      </c>
      <c r="F12078" s="1" t="s">
        <v>12065</v>
      </c>
      <c r="G12078" s="1">
        <v>0.117043901968</v>
      </c>
    </row>
    <row r="12079" ht="15.75" customHeight="1">
      <c r="A12079" s="1" t="str">
        <f t="shared" si="1025"/>
        <v>PSME3</v>
      </c>
      <c r="B12079" s="1" t="s">
        <v>39</v>
      </c>
      <c r="C12079" s="1">
        <v>4.098554E7</v>
      </c>
      <c r="D12079" s="1" t="s">
        <v>14</v>
      </c>
      <c r="E12079" s="1">
        <v>24.0</v>
      </c>
      <c r="F12079" s="1" t="s">
        <v>12066</v>
      </c>
      <c r="G12079" s="1">
        <v>0.341269284714</v>
      </c>
    </row>
    <row r="12080" ht="15.75" customHeight="1">
      <c r="A12080" s="1" t="str">
        <f t="shared" si="1025"/>
        <v>PSME3</v>
      </c>
      <c r="B12080" s="1" t="s">
        <v>39</v>
      </c>
      <c r="C12080" s="1">
        <v>4.0985635E7</v>
      </c>
      <c r="D12080" s="1" t="s">
        <v>14</v>
      </c>
      <c r="E12080" s="1">
        <v>23.0</v>
      </c>
      <c r="F12080" s="1" t="s">
        <v>12067</v>
      </c>
      <c r="G12080" s="1">
        <v>0.221526820552</v>
      </c>
    </row>
    <row r="12081" ht="15.75" customHeight="1">
      <c r="A12081" s="1" t="str">
        <f t="shared" si="1025"/>
        <v>PSME3</v>
      </c>
      <c r="B12081" s="1" t="s">
        <v>39</v>
      </c>
      <c r="C12081" s="1">
        <v>4.0985629E7</v>
      </c>
      <c r="D12081" s="1" t="s">
        <v>14</v>
      </c>
      <c r="E12081" s="1">
        <v>23.0</v>
      </c>
      <c r="F12081" s="1" t="s">
        <v>12068</v>
      </c>
      <c r="G12081" s="1">
        <v>0.173674184771</v>
      </c>
    </row>
    <row r="12082" ht="15.75" customHeight="1">
      <c r="A12082" s="1" t="str">
        <f t="shared" ref="A12082:A12090" si="1026">"PSPH"</f>
        <v>PSPH</v>
      </c>
      <c r="B12082" s="1" t="s">
        <v>715</v>
      </c>
      <c r="C12082" s="1">
        <v>5.6119179E7</v>
      </c>
      <c r="D12082" s="1" t="s">
        <v>8</v>
      </c>
      <c r="E12082" s="1">
        <v>24.0</v>
      </c>
      <c r="F12082" s="1" t="s">
        <v>12069</v>
      </c>
      <c r="G12082" s="1">
        <v>0.0396738046291</v>
      </c>
    </row>
    <row r="12083" ht="15.75" customHeight="1">
      <c r="A12083" s="1" t="str">
        <f t="shared" si="1026"/>
        <v>PSPH</v>
      </c>
      <c r="B12083" s="1" t="s">
        <v>715</v>
      </c>
      <c r="C12083" s="1">
        <v>5.6119192E7</v>
      </c>
      <c r="D12083" s="1" t="s">
        <v>8</v>
      </c>
      <c r="E12083" s="1">
        <v>23.0</v>
      </c>
      <c r="F12083" s="1" t="s">
        <v>12070</v>
      </c>
      <c r="G12083" s="1">
        <v>0.0759878029649</v>
      </c>
    </row>
    <row r="12084" ht="15.75" customHeight="1">
      <c r="A12084" s="1" t="str">
        <f t="shared" si="1026"/>
        <v>PSPH</v>
      </c>
      <c r="B12084" s="1" t="s">
        <v>715</v>
      </c>
      <c r="C12084" s="1">
        <v>5.6119235E7</v>
      </c>
      <c r="D12084" s="1" t="s">
        <v>8</v>
      </c>
      <c r="E12084" s="1">
        <v>24.0</v>
      </c>
      <c r="F12084" s="1" t="s">
        <v>12071</v>
      </c>
      <c r="G12084" s="1">
        <v>0.0763800874854</v>
      </c>
    </row>
    <row r="12085" ht="15.75" customHeight="1">
      <c r="A12085" s="1" t="str">
        <f t="shared" si="1026"/>
        <v>PSPH</v>
      </c>
      <c r="B12085" s="1" t="s">
        <v>715</v>
      </c>
      <c r="C12085" s="1">
        <v>5.6119249E7</v>
      </c>
      <c r="D12085" s="1" t="s">
        <v>8</v>
      </c>
      <c r="E12085" s="1">
        <v>24.0</v>
      </c>
      <c r="F12085" s="1" t="s">
        <v>12072</v>
      </c>
      <c r="G12085" s="1">
        <v>0.23065833339</v>
      </c>
    </row>
    <row r="12086" ht="15.75" customHeight="1">
      <c r="A12086" s="1" t="str">
        <f t="shared" si="1026"/>
        <v>PSPH</v>
      </c>
      <c r="B12086" s="1" t="s">
        <v>715</v>
      </c>
      <c r="C12086" s="1">
        <v>5.611926E7</v>
      </c>
      <c r="D12086" s="1" t="s">
        <v>8</v>
      </c>
      <c r="E12086" s="1">
        <v>23.0</v>
      </c>
      <c r="F12086" s="1" t="s">
        <v>12073</v>
      </c>
      <c r="G12086" s="1">
        <v>0.875319900054</v>
      </c>
    </row>
    <row r="12087" ht="15.75" customHeight="1">
      <c r="A12087" s="1" t="str">
        <f t="shared" si="1026"/>
        <v>PSPH</v>
      </c>
      <c r="B12087" s="1" t="s">
        <v>715</v>
      </c>
      <c r="C12087" s="1">
        <v>5.6119086E7</v>
      </c>
      <c r="D12087" s="1" t="s">
        <v>14</v>
      </c>
      <c r="E12087" s="1">
        <v>24.0</v>
      </c>
      <c r="F12087" s="1" t="s">
        <v>12074</v>
      </c>
      <c r="G12087" s="1">
        <v>0.320519580621</v>
      </c>
    </row>
    <row r="12088" ht="15.75" customHeight="1">
      <c r="A12088" s="1" t="str">
        <f t="shared" si="1026"/>
        <v>PSPH</v>
      </c>
      <c r="B12088" s="1" t="s">
        <v>715</v>
      </c>
      <c r="C12088" s="1">
        <v>5.6119102E7</v>
      </c>
      <c r="D12088" s="1" t="s">
        <v>14</v>
      </c>
      <c r="E12088" s="1">
        <v>24.0</v>
      </c>
      <c r="F12088" s="1" t="s">
        <v>12075</v>
      </c>
      <c r="G12088" s="1">
        <v>0.337209649578</v>
      </c>
    </row>
    <row r="12089" ht="15.75" customHeight="1">
      <c r="A12089" s="1" t="str">
        <f t="shared" si="1026"/>
        <v>PSPH</v>
      </c>
      <c r="B12089" s="1" t="s">
        <v>715</v>
      </c>
      <c r="C12089" s="1">
        <v>5.6119277E7</v>
      </c>
      <c r="D12089" s="1" t="s">
        <v>14</v>
      </c>
      <c r="E12089" s="1">
        <v>23.0</v>
      </c>
      <c r="F12089" s="1" t="s">
        <v>12076</v>
      </c>
      <c r="G12089" s="1">
        <v>1.78747045037</v>
      </c>
    </row>
    <row r="12090" ht="15.75" customHeight="1">
      <c r="A12090" s="1" t="str">
        <f t="shared" si="1026"/>
        <v>PSPH</v>
      </c>
      <c r="B12090" s="1" t="s">
        <v>715</v>
      </c>
      <c r="C12090" s="1">
        <v>5.6119247E7</v>
      </c>
      <c r="D12090" s="1" t="s">
        <v>14</v>
      </c>
      <c r="E12090" s="1">
        <v>23.0</v>
      </c>
      <c r="F12090" s="1" t="s">
        <v>12077</v>
      </c>
      <c r="G12090" s="1">
        <v>0.162581890521</v>
      </c>
    </row>
    <row r="12091" ht="15.75" customHeight="1">
      <c r="A12091" s="1" t="str">
        <f t="shared" ref="A12091:A12100" si="1027">"PTBP1"</f>
        <v>PTBP1</v>
      </c>
      <c r="B12091" s="1" t="s">
        <v>277</v>
      </c>
      <c r="C12091" s="1">
        <v>797445.0</v>
      </c>
      <c r="D12091" s="1" t="s">
        <v>8</v>
      </c>
      <c r="E12091" s="1">
        <v>24.0</v>
      </c>
      <c r="F12091" s="1" t="s">
        <v>12078</v>
      </c>
      <c r="G12091" s="1">
        <v>0.094236125277</v>
      </c>
    </row>
    <row r="12092" ht="15.75" customHeight="1">
      <c r="A12092" s="1" t="str">
        <f t="shared" si="1027"/>
        <v>PTBP1</v>
      </c>
      <c r="B12092" s="1" t="s">
        <v>277</v>
      </c>
      <c r="C12092" s="1">
        <v>797438.0</v>
      </c>
      <c r="D12092" s="1" t="s">
        <v>14</v>
      </c>
      <c r="E12092" s="1">
        <v>23.0</v>
      </c>
      <c r="F12092" s="1" t="s">
        <v>12079</v>
      </c>
      <c r="G12092" s="1">
        <v>1.26441064474</v>
      </c>
    </row>
    <row r="12093" ht="15.75" customHeight="1">
      <c r="A12093" s="1" t="str">
        <f t="shared" si="1027"/>
        <v>PTBP1</v>
      </c>
      <c r="B12093" s="1" t="s">
        <v>277</v>
      </c>
      <c r="C12093" s="1">
        <v>797629.0</v>
      </c>
      <c r="D12093" s="1" t="s">
        <v>8</v>
      </c>
      <c r="E12093" s="1">
        <v>23.0</v>
      </c>
      <c r="F12093" s="1" t="s">
        <v>12080</v>
      </c>
      <c r="G12093" s="1">
        <v>1.09437261751</v>
      </c>
    </row>
    <row r="12094" ht="15.75" customHeight="1">
      <c r="A12094" s="1" t="str">
        <f t="shared" si="1027"/>
        <v>PTBP1</v>
      </c>
      <c r="B12094" s="1" t="s">
        <v>277</v>
      </c>
      <c r="C12094" s="1">
        <v>797678.0</v>
      </c>
      <c r="D12094" s="1" t="s">
        <v>8</v>
      </c>
      <c r="E12094" s="1">
        <v>23.0</v>
      </c>
      <c r="F12094" s="1" t="s">
        <v>12081</v>
      </c>
      <c r="G12094" s="1">
        <v>0.0174455497936</v>
      </c>
    </row>
    <row r="12095" ht="15.75" customHeight="1">
      <c r="A12095" s="1" t="str">
        <f t="shared" si="1027"/>
        <v>PTBP1</v>
      </c>
      <c r="B12095" s="1" t="s">
        <v>277</v>
      </c>
      <c r="C12095" s="1">
        <v>797683.0</v>
      </c>
      <c r="D12095" s="1" t="s">
        <v>14</v>
      </c>
      <c r="E12095" s="1">
        <v>24.0</v>
      </c>
      <c r="F12095" s="1" t="s">
        <v>12082</v>
      </c>
      <c r="G12095" s="1">
        <v>0.0305366326493</v>
      </c>
    </row>
    <row r="12096" ht="15.75" customHeight="1">
      <c r="A12096" s="1" t="str">
        <f t="shared" si="1027"/>
        <v>PTBP1</v>
      </c>
      <c r="B12096" s="1" t="s">
        <v>277</v>
      </c>
      <c r="C12096" s="1">
        <v>797646.0</v>
      </c>
      <c r="D12096" s="1" t="s">
        <v>14</v>
      </c>
      <c r="E12096" s="1">
        <v>24.0</v>
      </c>
      <c r="F12096" s="1" t="s">
        <v>12083</v>
      </c>
      <c r="G12096" s="1">
        <v>0.167850130857</v>
      </c>
    </row>
    <row r="12097" ht="15.75" customHeight="1">
      <c r="A12097" s="1" t="str">
        <f t="shared" si="1027"/>
        <v>PTBP1</v>
      </c>
      <c r="B12097" s="1" t="s">
        <v>277</v>
      </c>
      <c r="C12097" s="1">
        <v>797578.0</v>
      </c>
      <c r="D12097" s="1" t="s">
        <v>8</v>
      </c>
      <c r="E12097" s="1">
        <v>24.0</v>
      </c>
      <c r="F12097" s="1" t="s">
        <v>12084</v>
      </c>
      <c r="G12097" s="1">
        <v>-0.0211926197135</v>
      </c>
    </row>
    <row r="12098" ht="15.75" customHeight="1">
      <c r="A12098" s="1" t="str">
        <f t="shared" si="1027"/>
        <v>PTBP1</v>
      </c>
      <c r="B12098" s="1" t="s">
        <v>277</v>
      </c>
      <c r="C12098" s="1">
        <v>797585.0</v>
      </c>
      <c r="D12098" s="1" t="s">
        <v>14</v>
      </c>
      <c r="E12098" s="1">
        <v>24.0</v>
      </c>
      <c r="F12098" s="1" t="s">
        <v>12085</v>
      </c>
      <c r="G12098" s="1">
        <v>0.558981559583</v>
      </c>
    </row>
    <row r="12099" ht="15.75" customHeight="1">
      <c r="A12099" s="1" t="str">
        <f t="shared" si="1027"/>
        <v>PTBP1</v>
      </c>
      <c r="B12099" s="1" t="s">
        <v>277</v>
      </c>
      <c r="C12099" s="1">
        <v>797457.0</v>
      </c>
      <c r="D12099" s="1" t="s">
        <v>14</v>
      </c>
      <c r="E12099" s="1">
        <v>22.0</v>
      </c>
      <c r="F12099" s="1" t="s">
        <v>12086</v>
      </c>
      <c r="G12099" s="1">
        <v>0.641216737747</v>
      </c>
    </row>
    <row r="12100" ht="15.75" customHeight="1">
      <c r="A12100" s="1" t="str">
        <f t="shared" si="1027"/>
        <v>PTBP1</v>
      </c>
      <c r="B12100" s="1" t="s">
        <v>277</v>
      </c>
      <c r="C12100" s="1">
        <v>797605.0</v>
      </c>
      <c r="D12100" s="1" t="s">
        <v>14</v>
      </c>
      <c r="E12100" s="1">
        <v>22.0</v>
      </c>
      <c r="F12100" s="1" t="s">
        <v>12087</v>
      </c>
      <c r="G12100" s="1">
        <v>0.323501221528</v>
      </c>
    </row>
    <row r="12101" ht="15.75" customHeight="1">
      <c r="A12101" s="1" t="str">
        <f t="shared" ref="A12101:A12110" si="1028">"PTCD1"</f>
        <v>PTCD1</v>
      </c>
      <c r="B12101" s="1" t="s">
        <v>715</v>
      </c>
      <c r="C12101" s="1">
        <v>9.9036354E7</v>
      </c>
      <c r="D12101" s="1" t="s">
        <v>8</v>
      </c>
      <c r="E12101" s="1">
        <v>24.0</v>
      </c>
      <c r="F12101" s="1" t="s">
        <v>12088</v>
      </c>
      <c r="G12101" s="1">
        <v>1.32302808439</v>
      </c>
    </row>
    <row r="12102" ht="15.75" customHeight="1">
      <c r="A12102" s="1" t="str">
        <f t="shared" si="1028"/>
        <v>PTCD1</v>
      </c>
      <c r="B12102" s="1" t="s">
        <v>715</v>
      </c>
      <c r="C12102" s="1">
        <v>9.903636E7</v>
      </c>
      <c r="D12102" s="1" t="s">
        <v>8</v>
      </c>
      <c r="E12102" s="1">
        <v>24.0</v>
      </c>
      <c r="F12102" s="1" t="s">
        <v>12089</v>
      </c>
      <c r="G12102" s="1">
        <v>0.802034279517</v>
      </c>
    </row>
    <row r="12103" ht="15.75" customHeight="1">
      <c r="A12103" s="1" t="str">
        <f t="shared" si="1028"/>
        <v>PTCD1</v>
      </c>
      <c r="B12103" s="1" t="s">
        <v>715</v>
      </c>
      <c r="C12103" s="1">
        <v>9.9036382E7</v>
      </c>
      <c r="D12103" s="1" t="s">
        <v>8</v>
      </c>
      <c r="E12103" s="1">
        <v>24.0</v>
      </c>
      <c r="F12103" s="1" t="s">
        <v>12090</v>
      </c>
      <c r="G12103" s="1">
        <v>0.595820122467</v>
      </c>
    </row>
    <row r="12104" ht="15.75" customHeight="1">
      <c r="A12104" s="1" t="str">
        <f t="shared" si="1028"/>
        <v>PTCD1</v>
      </c>
      <c r="B12104" s="1" t="s">
        <v>715</v>
      </c>
      <c r="C12104" s="1">
        <v>9.9036463E7</v>
      </c>
      <c r="D12104" s="1" t="s">
        <v>8</v>
      </c>
      <c r="E12104" s="1">
        <v>23.0</v>
      </c>
      <c r="F12104" s="1" t="s">
        <v>12091</v>
      </c>
      <c r="G12104" s="1">
        <v>0.615373165015</v>
      </c>
    </row>
    <row r="12105" ht="15.75" customHeight="1">
      <c r="A12105" s="1" t="str">
        <f t="shared" si="1028"/>
        <v>PTCD1</v>
      </c>
      <c r="B12105" s="1" t="s">
        <v>715</v>
      </c>
      <c r="C12105" s="1">
        <v>9.9036285E7</v>
      </c>
      <c r="D12105" s="1" t="s">
        <v>14</v>
      </c>
      <c r="E12105" s="1">
        <v>23.0</v>
      </c>
      <c r="F12105" s="1" t="s">
        <v>12092</v>
      </c>
      <c r="G12105" s="1">
        <v>0.283594214718</v>
      </c>
    </row>
    <row r="12106" ht="15.75" customHeight="1">
      <c r="A12106" s="1" t="str">
        <f t="shared" si="1028"/>
        <v>PTCD1</v>
      </c>
      <c r="B12106" s="1" t="s">
        <v>715</v>
      </c>
      <c r="C12106" s="1">
        <v>9.9036306E7</v>
      </c>
      <c r="D12106" s="1" t="s">
        <v>14</v>
      </c>
      <c r="E12106" s="1">
        <v>23.0</v>
      </c>
      <c r="F12106" s="1" t="s">
        <v>12093</v>
      </c>
      <c r="G12106" s="1">
        <v>0.87493763609</v>
      </c>
    </row>
    <row r="12107" ht="15.75" customHeight="1">
      <c r="A12107" s="1" t="str">
        <f t="shared" si="1028"/>
        <v>PTCD1</v>
      </c>
      <c r="B12107" s="1" t="s">
        <v>715</v>
      </c>
      <c r="C12107" s="1">
        <v>9.9036466E7</v>
      </c>
      <c r="D12107" s="1" t="s">
        <v>14</v>
      </c>
      <c r="E12107" s="1">
        <v>24.0</v>
      </c>
      <c r="F12107" s="1" t="s">
        <v>12094</v>
      </c>
      <c r="G12107" s="1">
        <v>0.0217552118649</v>
      </c>
    </row>
    <row r="12108" ht="15.75" customHeight="1">
      <c r="A12108" s="1" t="str">
        <f t="shared" si="1028"/>
        <v>PTCD1</v>
      </c>
      <c r="B12108" s="1" t="s">
        <v>715</v>
      </c>
      <c r="C12108" s="1">
        <v>9.9036473E7</v>
      </c>
      <c r="D12108" s="1" t="s">
        <v>14</v>
      </c>
      <c r="E12108" s="1">
        <v>24.0</v>
      </c>
      <c r="F12108" s="1" t="s">
        <v>12095</v>
      </c>
      <c r="G12108" s="1">
        <v>0.0103386280287</v>
      </c>
    </row>
    <row r="12109" ht="15.75" customHeight="1">
      <c r="A12109" s="1" t="str">
        <f t="shared" si="1028"/>
        <v>PTCD1</v>
      </c>
      <c r="B12109" s="1" t="s">
        <v>715</v>
      </c>
      <c r="C12109" s="1">
        <v>9.9036288E7</v>
      </c>
      <c r="D12109" s="1" t="s">
        <v>8</v>
      </c>
      <c r="E12109" s="1">
        <v>24.0</v>
      </c>
      <c r="F12109" s="1" t="s">
        <v>12096</v>
      </c>
      <c r="G12109" s="1">
        <v>0.185674269554</v>
      </c>
    </row>
    <row r="12110" ht="15.75" customHeight="1">
      <c r="A12110" s="1" t="str">
        <f t="shared" si="1028"/>
        <v>PTCD1</v>
      </c>
      <c r="B12110" s="1" t="s">
        <v>715</v>
      </c>
      <c r="C12110" s="1">
        <v>9.903648E7</v>
      </c>
      <c r="D12110" s="1" t="s">
        <v>14</v>
      </c>
      <c r="E12110" s="1">
        <v>24.0</v>
      </c>
      <c r="F12110" s="1" t="s">
        <v>12097</v>
      </c>
      <c r="G12110" s="1">
        <v>0.0899118776579</v>
      </c>
    </row>
    <row r="12111" ht="15.75" customHeight="1">
      <c r="A12111" s="1" t="str">
        <f t="shared" ref="A12111:A12119" si="1029">"PTCD3"</f>
        <v>PTCD3</v>
      </c>
      <c r="B12111" s="1" t="s">
        <v>256</v>
      </c>
      <c r="C12111" s="1">
        <v>8.6333591E7</v>
      </c>
      <c r="D12111" s="1" t="s">
        <v>14</v>
      </c>
      <c r="E12111" s="1">
        <v>21.0</v>
      </c>
      <c r="F12111" s="1" t="s">
        <v>12098</v>
      </c>
      <c r="G12111" s="1">
        <v>0.361861673453</v>
      </c>
    </row>
    <row r="12112" ht="15.75" customHeight="1">
      <c r="A12112" s="1" t="str">
        <f t="shared" si="1029"/>
        <v>PTCD3</v>
      </c>
      <c r="B12112" s="1" t="s">
        <v>256</v>
      </c>
      <c r="C12112" s="1">
        <v>8.6333511E7</v>
      </c>
      <c r="D12112" s="1" t="s">
        <v>14</v>
      </c>
      <c r="E12112" s="1">
        <v>24.0</v>
      </c>
      <c r="F12112" s="1" t="s">
        <v>12099</v>
      </c>
      <c r="G12112" s="1">
        <v>0.118918168056</v>
      </c>
    </row>
    <row r="12113" ht="15.75" customHeight="1">
      <c r="A12113" s="1" t="str">
        <f t="shared" si="1029"/>
        <v>PTCD3</v>
      </c>
      <c r="B12113" s="1" t="s">
        <v>256</v>
      </c>
      <c r="C12113" s="1">
        <v>8.633349E7</v>
      </c>
      <c r="D12113" s="1" t="s">
        <v>14</v>
      </c>
      <c r="E12113" s="1">
        <v>24.0</v>
      </c>
      <c r="F12113" s="1" t="s">
        <v>12100</v>
      </c>
      <c r="G12113" s="1">
        <v>0.241791547627</v>
      </c>
    </row>
    <row r="12114" ht="15.75" customHeight="1">
      <c r="A12114" s="1" t="str">
        <f t="shared" si="1029"/>
        <v>PTCD3</v>
      </c>
      <c r="B12114" s="1" t="s">
        <v>256</v>
      </c>
      <c r="C12114" s="1">
        <v>8.633346E7</v>
      </c>
      <c r="D12114" s="1" t="s">
        <v>14</v>
      </c>
      <c r="E12114" s="1">
        <v>24.0</v>
      </c>
      <c r="F12114" s="1" t="s">
        <v>12101</v>
      </c>
      <c r="G12114" s="1">
        <v>0.579810636505</v>
      </c>
    </row>
    <row r="12115" ht="15.75" customHeight="1">
      <c r="A12115" s="1" t="str">
        <f t="shared" si="1029"/>
        <v>PTCD3</v>
      </c>
      <c r="B12115" s="1" t="s">
        <v>256</v>
      </c>
      <c r="C12115" s="1">
        <v>8.6333441E7</v>
      </c>
      <c r="D12115" s="1" t="s">
        <v>14</v>
      </c>
      <c r="E12115" s="1">
        <v>24.0</v>
      </c>
      <c r="F12115" s="1" t="s">
        <v>12102</v>
      </c>
      <c r="G12115" s="1">
        <v>1.74886563964</v>
      </c>
    </row>
    <row r="12116" ht="15.75" customHeight="1">
      <c r="A12116" s="1" t="str">
        <f t="shared" si="1029"/>
        <v>PTCD3</v>
      </c>
      <c r="B12116" s="1" t="s">
        <v>256</v>
      </c>
      <c r="C12116" s="1">
        <v>8.6333433E7</v>
      </c>
      <c r="D12116" s="1" t="s">
        <v>14</v>
      </c>
      <c r="E12116" s="1">
        <v>24.0</v>
      </c>
      <c r="F12116" s="1" t="s">
        <v>12103</v>
      </c>
      <c r="G12116" s="1">
        <v>0.67132372385</v>
      </c>
    </row>
    <row r="12117" ht="15.75" customHeight="1">
      <c r="A12117" s="1" t="str">
        <f t="shared" si="1029"/>
        <v>PTCD3</v>
      </c>
      <c r="B12117" s="1" t="s">
        <v>256</v>
      </c>
      <c r="C12117" s="1">
        <v>8.6333373E7</v>
      </c>
      <c r="D12117" s="1" t="s">
        <v>14</v>
      </c>
      <c r="E12117" s="1">
        <v>24.0</v>
      </c>
      <c r="F12117" s="1" t="s">
        <v>12104</v>
      </c>
      <c r="G12117" s="1">
        <v>0.0352034535917</v>
      </c>
    </row>
    <row r="12118" ht="15.75" customHeight="1">
      <c r="A12118" s="1" t="str">
        <f t="shared" si="1029"/>
        <v>PTCD3</v>
      </c>
      <c r="B12118" s="1" t="s">
        <v>256</v>
      </c>
      <c r="C12118" s="1">
        <v>8.6333494E7</v>
      </c>
      <c r="D12118" s="1" t="s">
        <v>8</v>
      </c>
      <c r="E12118" s="1">
        <v>24.0</v>
      </c>
      <c r="F12118" s="1" t="s">
        <v>12105</v>
      </c>
      <c r="G12118" s="1">
        <v>-0.0660799081164</v>
      </c>
    </row>
    <row r="12119" ht="15.75" customHeight="1">
      <c r="A12119" s="1" t="str">
        <f t="shared" si="1029"/>
        <v>PTCD3</v>
      </c>
      <c r="B12119" s="1" t="s">
        <v>256</v>
      </c>
      <c r="C12119" s="1">
        <v>8.633332E7</v>
      </c>
      <c r="D12119" s="1" t="s">
        <v>8</v>
      </c>
      <c r="E12119" s="1">
        <v>24.0</v>
      </c>
      <c r="F12119" s="1" t="s">
        <v>12106</v>
      </c>
      <c r="G12119" s="1">
        <v>0.146705206941</v>
      </c>
    </row>
    <row r="12120" ht="15.75" customHeight="1">
      <c r="A12120" s="1" t="str">
        <f t="shared" ref="A12120:A12131" si="1030">"PTMA"</f>
        <v>PTMA</v>
      </c>
      <c r="B12120" s="1" t="s">
        <v>256</v>
      </c>
      <c r="C12120" s="1">
        <v>2.32573171E8</v>
      </c>
      <c r="D12120" s="1" t="s">
        <v>8</v>
      </c>
      <c r="E12120" s="1">
        <v>25.0</v>
      </c>
      <c r="F12120" s="1" t="s">
        <v>12107</v>
      </c>
      <c r="G12120" s="1">
        <v>0.00362538442789</v>
      </c>
    </row>
    <row r="12121" ht="15.75" customHeight="1">
      <c r="A12121" s="1" t="str">
        <f t="shared" si="1030"/>
        <v>PTMA</v>
      </c>
      <c r="B12121" s="1" t="s">
        <v>256</v>
      </c>
      <c r="C12121" s="1">
        <v>2.32573195E8</v>
      </c>
      <c r="D12121" s="1" t="s">
        <v>8</v>
      </c>
      <c r="E12121" s="1">
        <v>24.0</v>
      </c>
      <c r="F12121" s="1" t="s">
        <v>12108</v>
      </c>
      <c r="G12121" s="1">
        <v>0.0841216898543</v>
      </c>
    </row>
    <row r="12122" ht="15.75" customHeight="1">
      <c r="A12122" s="1" t="str">
        <f t="shared" si="1030"/>
        <v>PTMA</v>
      </c>
      <c r="B12122" s="1" t="s">
        <v>256</v>
      </c>
      <c r="C12122" s="1">
        <v>2.32573273E8</v>
      </c>
      <c r="D12122" s="1" t="s">
        <v>8</v>
      </c>
      <c r="E12122" s="1">
        <v>23.0</v>
      </c>
      <c r="F12122" s="1" t="s">
        <v>12109</v>
      </c>
      <c r="G12122" s="1">
        <v>1.08697274408</v>
      </c>
    </row>
    <row r="12123" ht="15.75" customHeight="1">
      <c r="A12123" s="1" t="str">
        <f t="shared" si="1030"/>
        <v>PTMA</v>
      </c>
      <c r="B12123" s="1" t="s">
        <v>256</v>
      </c>
      <c r="C12123" s="1">
        <v>2.32573444E8</v>
      </c>
      <c r="D12123" s="1" t="s">
        <v>8</v>
      </c>
      <c r="E12123" s="1">
        <v>24.0</v>
      </c>
      <c r="F12123" s="1" t="s">
        <v>12110</v>
      </c>
      <c r="G12123" s="1">
        <v>-0.0976819501393</v>
      </c>
    </row>
    <row r="12124" ht="15.75" customHeight="1">
      <c r="A12124" s="1" t="str">
        <f t="shared" si="1030"/>
        <v>PTMA</v>
      </c>
      <c r="B12124" s="1" t="s">
        <v>256</v>
      </c>
      <c r="C12124" s="1">
        <v>2.32573456E8</v>
      </c>
      <c r="D12124" s="1" t="s">
        <v>8</v>
      </c>
      <c r="E12124" s="1">
        <v>27.0</v>
      </c>
      <c r="F12124" s="1" t="s">
        <v>12111</v>
      </c>
      <c r="G12124" s="1">
        <v>0.280817173302</v>
      </c>
    </row>
    <row r="12125" ht="15.75" customHeight="1">
      <c r="A12125" s="1" t="str">
        <f t="shared" si="1030"/>
        <v>PTMA</v>
      </c>
      <c r="B12125" s="1" t="s">
        <v>256</v>
      </c>
      <c r="C12125" s="1">
        <v>2.32573521E8</v>
      </c>
      <c r="D12125" s="1" t="s">
        <v>14</v>
      </c>
      <c r="E12125" s="1">
        <v>23.0</v>
      </c>
      <c r="F12125" s="1" t="s">
        <v>12112</v>
      </c>
      <c r="G12125" s="1">
        <v>-0.165078471685</v>
      </c>
    </row>
    <row r="12126" ht="15.75" customHeight="1">
      <c r="A12126" s="1" t="str">
        <f t="shared" si="1030"/>
        <v>PTMA</v>
      </c>
      <c r="B12126" s="1" t="s">
        <v>256</v>
      </c>
      <c r="C12126" s="1">
        <v>2.32573482E8</v>
      </c>
      <c r="D12126" s="1" t="s">
        <v>8</v>
      </c>
      <c r="E12126" s="1">
        <v>25.0</v>
      </c>
      <c r="F12126" s="1" t="s">
        <v>12113</v>
      </c>
      <c r="G12126" s="1">
        <v>0.620791527375</v>
      </c>
    </row>
    <row r="12127" ht="15.75" customHeight="1">
      <c r="A12127" s="1" t="str">
        <f t="shared" si="1030"/>
        <v>PTMA</v>
      </c>
      <c r="B12127" s="1" t="s">
        <v>256</v>
      </c>
      <c r="C12127" s="1">
        <v>2.32573503E8</v>
      </c>
      <c r="D12127" s="1" t="s">
        <v>8</v>
      </c>
      <c r="E12127" s="1">
        <v>24.0</v>
      </c>
      <c r="F12127" s="1" t="s">
        <v>12114</v>
      </c>
      <c r="G12127" s="1">
        <v>0.304821629322</v>
      </c>
    </row>
    <row r="12128" ht="15.75" customHeight="1">
      <c r="A12128" s="1" t="str">
        <f t="shared" si="1030"/>
        <v>PTMA</v>
      </c>
      <c r="B12128" s="1" t="s">
        <v>256</v>
      </c>
      <c r="C12128" s="1">
        <v>2.3257351E8</v>
      </c>
      <c r="D12128" s="1" t="s">
        <v>14</v>
      </c>
      <c r="E12128" s="1">
        <v>23.0</v>
      </c>
      <c r="F12128" s="1" t="s">
        <v>12115</v>
      </c>
      <c r="G12128" s="1">
        <v>0.235215349726</v>
      </c>
    </row>
    <row r="12129" ht="15.75" customHeight="1">
      <c r="A12129" s="1" t="str">
        <f t="shared" si="1030"/>
        <v>PTMA</v>
      </c>
      <c r="B12129" s="1" t="s">
        <v>256</v>
      </c>
      <c r="C12129" s="1">
        <v>2.32573489E8</v>
      </c>
      <c r="D12129" s="1" t="s">
        <v>14</v>
      </c>
      <c r="E12129" s="1">
        <v>24.0</v>
      </c>
      <c r="F12129" s="1" t="s">
        <v>12116</v>
      </c>
      <c r="G12129" s="1">
        <v>0.642172175089</v>
      </c>
    </row>
    <row r="12130" ht="15.75" customHeight="1">
      <c r="A12130" s="1" t="str">
        <f t="shared" si="1030"/>
        <v>PTMA</v>
      </c>
      <c r="B12130" s="1" t="s">
        <v>256</v>
      </c>
      <c r="C12130" s="1">
        <v>2.32573474E8</v>
      </c>
      <c r="D12130" s="1" t="s">
        <v>8</v>
      </c>
      <c r="E12130" s="1">
        <v>27.0</v>
      </c>
      <c r="F12130" s="1" t="s">
        <v>12117</v>
      </c>
      <c r="G12130" s="1">
        <v>-0.0576126388572</v>
      </c>
    </row>
    <row r="12131" ht="15.75" customHeight="1">
      <c r="A12131" s="1" t="str">
        <f t="shared" si="1030"/>
        <v>PTMA</v>
      </c>
      <c r="B12131" s="1" t="s">
        <v>256</v>
      </c>
      <c r="C12131" s="1">
        <v>2.32573243E8</v>
      </c>
      <c r="D12131" s="1" t="s">
        <v>14</v>
      </c>
      <c r="E12131" s="1">
        <v>23.0</v>
      </c>
      <c r="F12131" s="1" t="s">
        <v>12118</v>
      </c>
      <c r="G12131" s="1">
        <v>1.27085508083</v>
      </c>
    </row>
    <row r="12132" ht="15.75" customHeight="1">
      <c r="A12132" s="1" t="str">
        <f t="shared" ref="A12132:A12141" si="1031">"PTPLB"</f>
        <v>PTPLB</v>
      </c>
      <c r="B12132" s="1" t="s">
        <v>119</v>
      </c>
      <c r="C12132" s="1">
        <v>1.23303787E8</v>
      </c>
      <c r="D12132" s="1" t="s">
        <v>8</v>
      </c>
      <c r="E12132" s="1">
        <v>24.0</v>
      </c>
      <c r="F12132" s="1" t="s">
        <v>12119</v>
      </c>
      <c r="G12132" s="1">
        <v>0.059015845427</v>
      </c>
    </row>
    <row r="12133" ht="15.75" customHeight="1">
      <c r="A12133" s="1" t="str">
        <f t="shared" si="1031"/>
        <v>PTPLB</v>
      </c>
      <c r="B12133" s="1" t="s">
        <v>119</v>
      </c>
      <c r="C12133" s="1">
        <v>1.23304057E8</v>
      </c>
      <c r="D12133" s="1" t="s">
        <v>14</v>
      </c>
      <c r="E12133" s="1">
        <v>24.0</v>
      </c>
      <c r="F12133" s="1" t="s">
        <v>12120</v>
      </c>
      <c r="G12133" s="1">
        <v>0.00867561542932</v>
      </c>
    </row>
    <row r="12134" ht="15.75" customHeight="1">
      <c r="A12134" s="1" t="str">
        <f t="shared" si="1031"/>
        <v>PTPLB</v>
      </c>
      <c r="B12134" s="1" t="s">
        <v>119</v>
      </c>
      <c r="C12134" s="1">
        <v>1.23303861E8</v>
      </c>
      <c r="D12134" s="1" t="s">
        <v>8</v>
      </c>
      <c r="E12134" s="1">
        <v>24.0</v>
      </c>
      <c r="F12134" s="1" t="s">
        <v>12121</v>
      </c>
      <c r="G12134" s="1">
        <v>0.935056473862</v>
      </c>
    </row>
    <row r="12135" ht="15.75" customHeight="1">
      <c r="A12135" s="1" t="str">
        <f t="shared" si="1031"/>
        <v>PTPLB</v>
      </c>
      <c r="B12135" s="1" t="s">
        <v>119</v>
      </c>
      <c r="C12135" s="1">
        <v>1.2330387E8</v>
      </c>
      <c r="D12135" s="1" t="s">
        <v>8</v>
      </c>
      <c r="E12135" s="1">
        <v>24.0</v>
      </c>
      <c r="F12135" s="1" t="s">
        <v>12122</v>
      </c>
      <c r="G12135" s="1">
        <v>1.08636179763</v>
      </c>
    </row>
    <row r="12136" ht="15.75" customHeight="1">
      <c r="A12136" s="1" t="str">
        <f t="shared" si="1031"/>
        <v>PTPLB</v>
      </c>
      <c r="B12136" s="1" t="s">
        <v>119</v>
      </c>
      <c r="C12136" s="1">
        <v>1.23303882E8</v>
      </c>
      <c r="D12136" s="1" t="s">
        <v>8</v>
      </c>
      <c r="E12136" s="1">
        <v>23.0</v>
      </c>
      <c r="F12136" s="1" t="s">
        <v>12123</v>
      </c>
      <c r="G12136" s="1">
        <v>0.874707170113</v>
      </c>
    </row>
    <row r="12137" ht="15.75" customHeight="1">
      <c r="A12137" s="1" t="str">
        <f t="shared" si="1031"/>
        <v>PTPLB</v>
      </c>
      <c r="B12137" s="1" t="s">
        <v>119</v>
      </c>
      <c r="C12137" s="1">
        <v>1.23303761E8</v>
      </c>
      <c r="D12137" s="1" t="s">
        <v>14</v>
      </c>
      <c r="E12137" s="1">
        <v>23.0</v>
      </c>
      <c r="F12137" s="1" t="s">
        <v>12124</v>
      </c>
      <c r="G12137" s="1">
        <v>0.665339316047</v>
      </c>
    </row>
    <row r="12138" ht="15.75" customHeight="1">
      <c r="A12138" s="1" t="str">
        <f t="shared" si="1031"/>
        <v>PTPLB</v>
      </c>
      <c r="B12138" s="1" t="s">
        <v>119</v>
      </c>
      <c r="C12138" s="1">
        <v>1.23303768E8</v>
      </c>
      <c r="D12138" s="1" t="s">
        <v>14</v>
      </c>
      <c r="E12138" s="1">
        <v>24.0</v>
      </c>
      <c r="F12138" s="1" t="s">
        <v>12125</v>
      </c>
      <c r="G12138" s="1">
        <v>0.188027452942</v>
      </c>
    </row>
    <row r="12139" ht="15.75" customHeight="1">
      <c r="A12139" s="1" t="str">
        <f t="shared" si="1031"/>
        <v>PTPLB</v>
      </c>
      <c r="B12139" s="1" t="s">
        <v>119</v>
      </c>
      <c r="C12139" s="1">
        <v>1.23303931E8</v>
      </c>
      <c r="D12139" s="1" t="s">
        <v>14</v>
      </c>
      <c r="E12139" s="1">
        <v>23.0</v>
      </c>
      <c r="F12139" s="1" t="s">
        <v>12126</v>
      </c>
      <c r="G12139" s="1">
        <v>0.733787940121</v>
      </c>
    </row>
    <row r="12140" ht="15.75" customHeight="1">
      <c r="A12140" s="1" t="str">
        <f t="shared" si="1031"/>
        <v>PTPLB</v>
      </c>
      <c r="B12140" s="1" t="s">
        <v>119</v>
      </c>
      <c r="C12140" s="1">
        <v>1.23303937E8</v>
      </c>
      <c r="D12140" s="1" t="s">
        <v>14</v>
      </c>
      <c r="E12140" s="1">
        <v>24.0</v>
      </c>
      <c r="F12140" s="1" t="s">
        <v>12127</v>
      </c>
      <c r="G12140" s="1">
        <v>0.978581728504</v>
      </c>
    </row>
    <row r="12141" ht="15.75" customHeight="1">
      <c r="A12141" s="1" t="str">
        <f t="shared" si="1031"/>
        <v>PTPLB</v>
      </c>
      <c r="B12141" s="1" t="s">
        <v>119</v>
      </c>
      <c r="C12141" s="1">
        <v>1.23303942E8</v>
      </c>
      <c r="D12141" s="1" t="s">
        <v>14</v>
      </c>
      <c r="E12141" s="1">
        <v>24.0</v>
      </c>
      <c r="F12141" s="1" t="s">
        <v>12128</v>
      </c>
      <c r="G12141" s="1">
        <v>0.379634446002</v>
      </c>
    </row>
    <row r="12142" ht="15.75" customHeight="1">
      <c r="A12142" s="1" t="str">
        <f t="shared" ref="A12142:A12151" si="1032">"PTPN1"</f>
        <v>PTPN1</v>
      </c>
      <c r="B12142" s="1" t="s">
        <v>145</v>
      </c>
      <c r="C12142" s="1">
        <v>4.9127029E7</v>
      </c>
      <c r="D12142" s="1" t="s">
        <v>8</v>
      </c>
      <c r="E12142" s="1">
        <v>24.0</v>
      </c>
      <c r="F12142" s="1" t="s">
        <v>12129</v>
      </c>
      <c r="G12142" s="1">
        <v>0.680730607502</v>
      </c>
    </row>
    <row r="12143" ht="15.75" customHeight="1">
      <c r="A12143" s="1" t="str">
        <f t="shared" si="1032"/>
        <v>PTPN1</v>
      </c>
      <c r="B12143" s="1" t="s">
        <v>145</v>
      </c>
      <c r="C12143" s="1">
        <v>4.9127116E7</v>
      </c>
      <c r="D12143" s="1" t="s">
        <v>8</v>
      </c>
      <c r="E12143" s="1">
        <v>24.0</v>
      </c>
      <c r="F12143" s="1" t="s">
        <v>12130</v>
      </c>
      <c r="G12143" s="1">
        <v>0.235772041186</v>
      </c>
    </row>
    <row r="12144" ht="15.75" customHeight="1">
      <c r="A12144" s="1" t="str">
        <f t="shared" si="1032"/>
        <v>PTPN1</v>
      </c>
      <c r="B12144" s="1" t="s">
        <v>145</v>
      </c>
      <c r="C12144" s="1">
        <v>4.9127123E7</v>
      </c>
      <c r="D12144" s="1" t="s">
        <v>8</v>
      </c>
      <c r="E12144" s="1">
        <v>24.0</v>
      </c>
      <c r="F12144" s="1" t="s">
        <v>12131</v>
      </c>
      <c r="G12144" s="1">
        <v>0.61511812141</v>
      </c>
    </row>
    <row r="12145" ht="15.75" customHeight="1">
      <c r="A12145" s="1" t="str">
        <f t="shared" si="1032"/>
        <v>PTPN1</v>
      </c>
      <c r="B12145" s="1" t="s">
        <v>145</v>
      </c>
      <c r="C12145" s="1">
        <v>4.9127138E7</v>
      </c>
      <c r="D12145" s="1" t="s">
        <v>8</v>
      </c>
      <c r="E12145" s="1">
        <v>23.0</v>
      </c>
      <c r="F12145" s="1" t="s">
        <v>12132</v>
      </c>
      <c r="G12145" s="1">
        <v>1.05600875799</v>
      </c>
    </row>
    <row r="12146" ht="15.75" customHeight="1">
      <c r="A12146" s="1" t="str">
        <f t="shared" si="1032"/>
        <v>PTPN1</v>
      </c>
      <c r="B12146" s="1" t="s">
        <v>145</v>
      </c>
      <c r="C12146" s="1">
        <v>4.9127156E7</v>
      </c>
      <c r="D12146" s="1" t="s">
        <v>8</v>
      </c>
      <c r="E12146" s="1">
        <v>22.0</v>
      </c>
      <c r="F12146" s="1" t="s">
        <v>12133</v>
      </c>
      <c r="G12146" s="1">
        <v>0.115003241964</v>
      </c>
    </row>
    <row r="12147" ht="15.75" customHeight="1">
      <c r="A12147" s="1" t="str">
        <f t="shared" si="1032"/>
        <v>PTPN1</v>
      </c>
      <c r="B12147" s="1" t="s">
        <v>145</v>
      </c>
      <c r="C12147" s="1">
        <v>4.9126906E7</v>
      </c>
      <c r="D12147" s="1" t="s">
        <v>14</v>
      </c>
      <c r="E12147" s="1">
        <v>23.0</v>
      </c>
      <c r="F12147" s="1" t="s">
        <v>12134</v>
      </c>
      <c r="G12147" s="1">
        <v>0.940539820509</v>
      </c>
    </row>
    <row r="12148" ht="15.75" customHeight="1">
      <c r="A12148" s="1" t="str">
        <f t="shared" si="1032"/>
        <v>PTPN1</v>
      </c>
      <c r="B12148" s="1" t="s">
        <v>145</v>
      </c>
      <c r="C12148" s="1">
        <v>4.9126965E7</v>
      </c>
      <c r="D12148" s="1" t="s">
        <v>14</v>
      </c>
      <c r="E12148" s="1">
        <v>24.0</v>
      </c>
      <c r="F12148" s="1" t="s">
        <v>12135</v>
      </c>
      <c r="G12148" s="1">
        <v>0.771094386616</v>
      </c>
    </row>
    <row r="12149" ht="15.75" customHeight="1">
      <c r="A12149" s="1" t="str">
        <f t="shared" si="1032"/>
        <v>PTPN1</v>
      </c>
      <c r="B12149" s="1" t="s">
        <v>145</v>
      </c>
      <c r="C12149" s="1">
        <v>4.9127133E7</v>
      </c>
      <c r="D12149" s="1" t="s">
        <v>14</v>
      </c>
      <c r="E12149" s="1">
        <v>24.0</v>
      </c>
      <c r="F12149" s="1" t="s">
        <v>12136</v>
      </c>
      <c r="G12149" s="1">
        <v>0.639268701644</v>
      </c>
    </row>
    <row r="12150" ht="15.75" customHeight="1">
      <c r="A12150" s="1" t="str">
        <f t="shared" si="1032"/>
        <v>PTPN1</v>
      </c>
      <c r="B12150" s="1" t="s">
        <v>145</v>
      </c>
      <c r="C12150" s="1">
        <v>4.9127104E7</v>
      </c>
      <c r="D12150" s="1" t="s">
        <v>14</v>
      </c>
      <c r="E12150" s="1">
        <v>24.0</v>
      </c>
      <c r="F12150" s="1" t="s">
        <v>12137</v>
      </c>
      <c r="G12150" s="1">
        <v>0.191117506347</v>
      </c>
    </row>
    <row r="12151" ht="15.75" customHeight="1">
      <c r="A12151" s="1" t="str">
        <f t="shared" si="1032"/>
        <v>PTPN1</v>
      </c>
      <c r="B12151" s="1" t="s">
        <v>145</v>
      </c>
      <c r="C12151" s="1">
        <v>4.9127127E7</v>
      </c>
      <c r="D12151" s="1" t="s">
        <v>14</v>
      </c>
      <c r="E12151" s="1">
        <v>23.0</v>
      </c>
      <c r="F12151" s="1" t="s">
        <v>12138</v>
      </c>
      <c r="G12151" s="1">
        <v>1.0034514215</v>
      </c>
    </row>
    <row r="12152" ht="15.75" customHeight="1">
      <c r="A12152" s="1" t="str">
        <f t="shared" ref="A12152:A12161" si="1033">"PTPN7"</f>
        <v>PTPN7</v>
      </c>
      <c r="B12152" s="1" t="s">
        <v>108</v>
      </c>
      <c r="C12152" s="1">
        <v>2.0212977E8</v>
      </c>
      <c r="D12152" s="1" t="s">
        <v>8</v>
      </c>
      <c r="E12152" s="1">
        <v>24.0</v>
      </c>
      <c r="F12152" s="1" t="s">
        <v>12139</v>
      </c>
      <c r="G12152" s="1">
        <v>0.674065902649</v>
      </c>
    </row>
    <row r="12153" ht="15.75" customHeight="1">
      <c r="A12153" s="1" t="str">
        <f t="shared" si="1033"/>
        <v>PTPN7</v>
      </c>
      <c r="B12153" s="1" t="s">
        <v>108</v>
      </c>
      <c r="C12153" s="1">
        <v>2.02129643E8</v>
      </c>
      <c r="D12153" s="1" t="s">
        <v>14</v>
      </c>
      <c r="E12153" s="1">
        <v>24.0</v>
      </c>
      <c r="F12153" s="1" t="s">
        <v>12140</v>
      </c>
      <c r="G12153" s="1">
        <v>0.172411458459</v>
      </c>
    </row>
    <row r="12154" ht="15.75" customHeight="1">
      <c r="A12154" s="1" t="str">
        <f t="shared" si="1033"/>
        <v>PTPN7</v>
      </c>
      <c r="B12154" s="1" t="s">
        <v>108</v>
      </c>
      <c r="C12154" s="1">
        <v>2.02129657E8</v>
      </c>
      <c r="D12154" s="1" t="s">
        <v>8</v>
      </c>
      <c r="E12154" s="1">
        <v>24.0</v>
      </c>
      <c r="F12154" s="1" t="s">
        <v>12141</v>
      </c>
      <c r="G12154" s="1">
        <v>0.330459751797</v>
      </c>
    </row>
    <row r="12155" ht="15.75" customHeight="1">
      <c r="A12155" s="1" t="str">
        <f t="shared" si="1033"/>
        <v>PTPN7</v>
      </c>
      <c r="B12155" s="1" t="s">
        <v>108</v>
      </c>
      <c r="C12155" s="1">
        <v>2.02129631E8</v>
      </c>
      <c r="D12155" s="1" t="s">
        <v>8</v>
      </c>
      <c r="E12155" s="1">
        <v>24.0</v>
      </c>
      <c r="F12155" s="1" t="s">
        <v>12142</v>
      </c>
      <c r="G12155" s="1">
        <v>0.119769998238</v>
      </c>
    </row>
    <row r="12156" ht="15.75" customHeight="1">
      <c r="A12156" s="1" t="str">
        <f t="shared" si="1033"/>
        <v>PTPN7</v>
      </c>
      <c r="B12156" s="1" t="s">
        <v>108</v>
      </c>
      <c r="C12156" s="1">
        <v>2.02129602E8</v>
      </c>
      <c r="D12156" s="1" t="s">
        <v>8</v>
      </c>
      <c r="E12156" s="1">
        <v>22.0</v>
      </c>
      <c r="F12156" s="1" t="s">
        <v>12143</v>
      </c>
      <c r="G12156" s="1">
        <v>0.604606755495</v>
      </c>
    </row>
    <row r="12157" ht="15.75" customHeight="1">
      <c r="A12157" s="1" t="str">
        <f t="shared" si="1033"/>
        <v>PTPN7</v>
      </c>
      <c r="B12157" s="1" t="s">
        <v>108</v>
      </c>
      <c r="C12157" s="1">
        <v>2.02129592E8</v>
      </c>
      <c r="D12157" s="1" t="s">
        <v>8</v>
      </c>
      <c r="E12157" s="1">
        <v>24.0</v>
      </c>
      <c r="F12157" s="1" t="s">
        <v>12144</v>
      </c>
      <c r="G12157" s="1">
        <v>0.873286812256</v>
      </c>
    </row>
    <row r="12158" ht="15.75" customHeight="1">
      <c r="A12158" s="1" t="str">
        <f t="shared" si="1033"/>
        <v>PTPN7</v>
      </c>
      <c r="B12158" s="1" t="s">
        <v>108</v>
      </c>
      <c r="C12158" s="1">
        <v>2.0212958E8</v>
      </c>
      <c r="D12158" s="1" t="s">
        <v>8</v>
      </c>
      <c r="E12158" s="1">
        <v>24.0</v>
      </c>
      <c r="F12158" s="1" t="s">
        <v>12145</v>
      </c>
      <c r="G12158" s="1">
        <v>1.17118248137</v>
      </c>
    </row>
    <row r="12159" ht="15.75" customHeight="1">
      <c r="A12159" s="1" t="str">
        <f t="shared" si="1033"/>
        <v>PTPN7</v>
      </c>
      <c r="B12159" s="1" t="s">
        <v>108</v>
      </c>
      <c r="C12159" s="1">
        <v>2.02129509E8</v>
      </c>
      <c r="D12159" s="1" t="s">
        <v>8</v>
      </c>
      <c r="E12159" s="1">
        <v>23.0</v>
      </c>
      <c r="F12159" s="1" t="s">
        <v>12146</v>
      </c>
      <c r="G12159" s="1">
        <v>0.955530706374</v>
      </c>
    </row>
    <row r="12160" ht="15.75" customHeight="1">
      <c r="A12160" s="1" t="str">
        <f t="shared" si="1033"/>
        <v>PTPN7</v>
      </c>
      <c r="B12160" s="1" t="s">
        <v>108</v>
      </c>
      <c r="C12160" s="1">
        <v>2.02129685E8</v>
      </c>
      <c r="D12160" s="1" t="s">
        <v>14</v>
      </c>
      <c r="E12160" s="1">
        <v>23.0</v>
      </c>
      <c r="F12160" s="1" t="s">
        <v>12147</v>
      </c>
      <c r="G12160" s="1">
        <v>0.315818800104</v>
      </c>
    </row>
    <row r="12161" ht="15.75" customHeight="1">
      <c r="A12161" s="1" t="str">
        <f t="shared" si="1033"/>
        <v>PTPN7</v>
      </c>
      <c r="B12161" s="1" t="s">
        <v>108</v>
      </c>
      <c r="C12161" s="1">
        <v>2.021295E8</v>
      </c>
      <c r="D12161" s="1" t="s">
        <v>8</v>
      </c>
      <c r="E12161" s="1">
        <v>24.0</v>
      </c>
      <c r="F12161" s="1" t="s">
        <v>12148</v>
      </c>
      <c r="G12161" s="1">
        <v>0.0223042228018</v>
      </c>
    </row>
    <row r="12162" ht="15.75" customHeight="1">
      <c r="A12162" s="1" t="str">
        <f t="shared" ref="A12162:A12171" si="1034">"PTTG1"</f>
        <v>PTTG1</v>
      </c>
      <c r="B12162" s="1" t="s">
        <v>987</v>
      </c>
      <c r="C12162" s="1">
        <v>1.59849062E8</v>
      </c>
      <c r="D12162" s="1" t="s">
        <v>14</v>
      </c>
      <c r="E12162" s="1">
        <v>24.0</v>
      </c>
      <c r="F12162" s="1" t="s">
        <v>12149</v>
      </c>
      <c r="G12162" s="1">
        <v>0.44185164106</v>
      </c>
    </row>
    <row r="12163" ht="15.75" customHeight="1">
      <c r="A12163" s="1" t="str">
        <f t="shared" si="1034"/>
        <v>PTTG1</v>
      </c>
      <c r="B12163" s="1" t="s">
        <v>987</v>
      </c>
      <c r="C12163" s="1">
        <v>1.59849044E8</v>
      </c>
      <c r="D12163" s="1" t="s">
        <v>14</v>
      </c>
      <c r="E12163" s="1">
        <v>24.0</v>
      </c>
      <c r="F12163" s="1" t="s">
        <v>12150</v>
      </c>
      <c r="G12163" s="1">
        <v>0.054605950937</v>
      </c>
    </row>
    <row r="12164" ht="15.75" customHeight="1">
      <c r="A12164" s="1" t="str">
        <f t="shared" si="1034"/>
        <v>PTTG1</v>
      </c>
      <c r="B12164" s="1" t="s">
        <v>987</v>
      </c>
      <c r="C12164" s="1">
        <v>1.59848947E8</v>
      </c>
      <c r="D12164" s="1" t="s">
        <v>14</v>
      </c>
      <c r="E12164" s="1">
        <v>24.0</v>
      </c>
      <c r="F12164" s="1" t="s">
        <v>12151</v>
      </c>
      <c r="G12164" s="1">
        <v>0.511109370624</v>
      </c>
    </row>
    <row r="12165" ht="15.75" customHeight="1">
      <c r="A12165" s="1" t="str">
        <f t="shared" si="1034"/>
        <v>PTTG1</v>
      </c>
      <c r="B12165" s="1" t="s">
        <v>987</v>
      </c>
      <c r="C12165" s="1">
        <v>1.59848937E8</v>
      </c>
      <c r="D12165" s="1" t="s">
        <v>14</v>
      </c>
      <c r="E12165" s="1">
        <v>24.0</v>
      </c>
      <c r="F12165" s="1" t="s">
        <v>12152</v>
      </c>
      <c r="G12165" s="1">
        <v>1.00265336423</v>
      </c>
    </row>
    <row r="12166" ht="15.75" customHeight="1">
      <c r="A12166" s="1" t="str">
        <f t="shared" si="1034"/>
        <v>PTTG1</v>
      </c>
      <c r="B12166" s="1" t="s">
        <v>987</v>
      </c>
      <c r="C12166" s="1">
        <v>1.59848924E8</v>
      </c>
      <c r="D12166" s="1" t="s">
        <v>14</v>
      </c>
      <c r="E12166" s="1">
        <v>23.0</v>
      </c>
      <c r="F12166" s="1" t="s">
        <v>12153</v>
      </c>
      <c r="G12166" s="1">
        <v>1.09247198793</v>
      </c>
    </row>
    <row r="12167" ht="15.75" customHeight="1">
      <c r="A12167" s="1" t="str">
        <f t="shared" si="1034"/>
        <v>PTTG1</v>
      </c>
      <c r="B12167" s="1" t="s">
        <v>987</v>
      </c>
      <c r="C12167" s="1">
        <v>1.59848909E8</v>
      </c>
      <c r="D12167" s="1" t="s">
        <v>14</v>
      </c>
      <c r="E12167" s="1">
        <v>24.0</v>
      </c>
      <c r="F12167" s="1" t="s">
        <v>12154</v>
      </c>
      <c r="G12167" s="1">
        <v>0.904874647841</v>
      </c>
    </row>
    <row r="12168" ht="15.75" customHeight="1">
      <c r="A12168" s="1" t="str">
        <f t="shared" si="1034"/>
        <v>PTTG1</v>
      </c>
      <c r="B12168" s="1" t="s">
        <v>987</v>
      </c>
      <c r="C12168" s="1">
        <v>1.59849025E8</v>
      </c>
      <c r="D12168" s="1" t="s">
        <v>8</v>
      </c>
      <c r="E12168" s="1">
        <v>24.0</v>
      </c>
      <c r="F12168" s="1" t="s">
        <v>12155</v>
      </c>
      <c r="G12168" s="1">
        <v>0.112943742958</v>
      </c>
    </row>
    <row r="12169" ht="15.75" customHeight="1">
      <c r="A12169" s="1" t="str">
        <f t="shared" si="1034"/>
        <v>PTTG1</v>
      </c>
      <c r="B12169" s="1" t="s">
        <v>987</v>
      </c>
      <c r="C12169" s="1">
        <v>1.59849114E8</v>
      </c>
      <c r="D12169" s="1" t="s">
        <v>14</v>
      </c>
      <c r="E12169" s="1">
        <v>24.0</v>
      </c>
      <c r="F12169" s="1" t="s">
        <v>12156</v>
      </c>
      <c r="G12169" s="1">
        <v>0.122345237278</v>
      </c>
    </row>
    <row r="12170" ht="15.75" customHeight="1">
      <c r="A12170" s="1" t="str">
        <f t="shared" si="1034"/>
        <v>PTTG1</v>
      </c>
      <c r="B12170" s="1" t="s">
        <v>987</v>
      </c>
      <c r="C12170" s="1">
        <v>1.59848893E8</v>
      </c>
      <c r="D12170" s="1" t="s">
        <v>8</v>
      </c>
      <c r="E12170" s="1">
        <v>24.0</v>
      </c>
      <c r="F12170" s="1" t="s">
        <v>12157</v>
      </c>
      <c r="G12170" s="1">
        <v>0.353077462945</v>
      </c>
    </row>
    <row r="12171" ht="15.75" customHeight="1">
      <c r="A12171" s="1" t="str">
        <f t="shared" si="1034"/>
        <v>PTTG1</v>
      </c>
      <c r="B12171" s="1" t="s">
        <v>987</v>
      </c>
      <c r="C12171" s="1">
        <v>1.59849008E8</v>
      </c>
      <c r="D12171" s="1" t="s">
        <v>8</v>
      </c>
      <c r="E12171" s="1">
        <v>24.0</v>
      </c>
      <c r="F12171" s="1" t="s">
        <v>12158</v>
      </c>
      <c r="G12171" s="1">
        <v>0.00783306557971</v>
      </c>
    </row>
    <row r="12172" ht="15.75" customHeight="1">
      <c r="A12172" s="1" t="str">
        <f t="shared" ref="A12172:A12181" si="1035">"PUM1"</f>
        <v>PUM1</v>
      </c>
      <c r="B12172" s="1" t="s">
        <v>108</v>
      </c>
      <c r="C12172" s="1">
        <v>3.1538567E7</v>
      </c>
      <c r="D12172" s="1" t="s">
        <v>14</v>
      </c>
      <c r="E12172" s="1">
        <v>23.0</v>
      </c>
      <c r="F12172" s="1" t="s">
        <v>12159</v>
      </c>
      <c r="G12172" s="1">
        <v>0.305283856368</v>
      </c>
    </row>
    <row r="12173" ht="15.75" customHeight="1">
      <c r="A12173" s="1" t="str">
        <f t="shared" si="1035"/>
        <v>PUM1</v>
      </c>
      <c r="B12173" s="1" t="s">
        <v>108</v>
      </c>
      <c r="C12173" s="1">
        <v>3.1538257E7</v>
      </c>
      <c r="D12173" s="1" t="s">
        <v>8</v>
      </c>
      <c r="E12173" s="1">
        <v>24.0</v>
      </c>
      <c r="F12173" s="1" t="s">
        <v>12160</v>
      </c>
      <c r="G12173" s="1">
        <v>0.012786455689</v>
      </c>
    </row>
    <row r="12174" ht="15.75" customHeight="1">
      <c r="A12174" s="1" t="str">
        <f t="shared" si="1035"/>
        <v>PUM1</v>
      </c>
      <c r="B12174" s="1" t="s">
        <v>108</v>
      </c>
      <c r="C12174" s="1">
        <v>3.1538389E7</v>
      </c>
      <c r="D12174" s="1" t="s">
        <v>8</v>
      </c>
      <c r="E12174" s="1">
        <v>24.0</v>
      </c>
      <c r="F12174" s="1" t="s">
        <v>12161</v>
      </c>
      <c r="G12174" s="1">
        <v>0.118900260462</v>
      </c>
    </row>
    <row r="12175" ht="15.75" customHeight="1">
      <c r="A12175" s="1" t="str">
        <f t="shared" si="1035"/>
        <v>PUM1</v>
      </c>
      <c r="B12175" s="1" t="s">
        <v>108</v>
      </c>
      <c r="C12175" s="1">
        <v>3.1538527E7</v>
      </c>
      <c r="D12175" s="1" t="s">
        <v>8</v>
      </c>
      <c r="E12175" s="1">
        <v>24.0</v>
      </c>
      <c r="F12175" s="1" t="s">
        <v>12162</v>
      </c>
      <c r="G12175" s="1">
        <v>1.19223980821</v>
      </c>
    </row>
    <row r="12176" ht="15.75" customHeight="1">
      <c r="A12176" s="1" t="str">
        <f t="shared" si="1035"/>
        <v>PUM1</v>
      </c>
      <c r="B12176" s="1" t="s">
        <v>108</v>
      </c>
      <c r="C12176" s="1">
        <v>3.1538337E7</v>
      </c>
      <c r="D12176" s="1" t="s">
        <v>14</v>
      </c>
      <c r="E12176" s="1">
        <v>24.0</v>
      </c>
      <c r="F12176" s="1" t="s">
        <v>12163</v>
      </c>
      <c r="G12176" s="1">
        <v>0.819457364461</v>
      </c>
    </row>
    <row r="12177" ht="15.75" customHeight="1">
      <c r="A12177" s="1" t="str">
        <f t="shared" si="1035"/>
        <v>PUM1</v>
      </c>
      <c r="B12177" s="1" t="s">
        <v>108</v>
      </c>
      <c r="C12177" s="1">
        <v>3.1538419E7</v>
      </c>
      <c r="D12177" s="1" t="s">
        <v>14</v>
      </c>
      <c r="E12177" s="1">
        <v>21.0</v>
      </c>
      <c r="F12177" s="1" t="s">
        <v>12164</v>
      </c>
      <c r="G12177" s="1">
        <v>0.0244336279378</v>
      </c>
    </row>
    <row r="12178" ht="15.75" customHeight="1">
      <c r="A12178" s="1" t="str">
        <f t="shared" si="1035"/>
        <v>PUM1</v>
      </c>
      <c r="B12178" s="1" t="s">
        <v>108</v>
      </c>
      <c r="C12178" s="1">
        <v>3.1538443E7</v>
      </c>
      <c r="D12178" s="1" t="s">
        <v>14</v>
      </c>
      <c r="E12178" s="1">
        <v>24.0</v>
      </c>
      <c r="F12178" s="1" t="s">
        <v>12165</v>
      </c>
      <c r="G12178" s="1">
        <v>0.258367072077</v>
      </c>
    </row>
    <row r="12179" ht="15.75" customHeight="1">
      <c r="A12179" s="1" t="str">
        <f t="shared" si="1035"/>
        <v>PUM1</v>
      </c>
      <c r="B12179" s="1" t="s">
        <v>108</v>
      </c>
      <c r="C12179" s="1">
        <v>3.1538472E7</v>
      </c>
      <c r="D12179" s="1" t="s">
        <v>14</v>
      </c>
      <c r="E12179" s="1">
        <v>23.0</v>
      </c>
      <c r="F12179" s="1" t="s">
        <v>12166</v>
      </c>
      <c r="G12179" s="1">
        <v>0.666603628283</v>
      </c>
    </row>
    <row r="12180" ht="15.75" customHeight="1">
      <c r="A12180" s="1" t="str">
        <f t="shared" si="1035"/>
        <v>PUM1</v>
      </c>
      <c r="B12180" s="1" t="s">
        <v>108</v>
      </c>
      <c r="C12180" s="1">
        <v>3.1538486E7</v>
      </c>
      <c r="D12180" s="1" t="s">
        <v>14</v>
      </c>
      <c r="E12180" s="1">
        <v>24.0</v>
      </c>
      <c r="F12180" s="1" t="s">
        <v>12167</v>
      </c>
      <c r="G12180" s="1">
        <v>0.700728656253</v>
      </c>
    </row>
    <row r="12181" ht="15.75" customHeight="1">
      <c r="A12181" s="1" t="str">
        <f t="shared" si="1035"/>
        <v>PUM1</v>
      </c>
      <c r="B12181" s="1" t="s">
        <v>108</v>
      </c>
      <c r="C12181" s="1">
        <v>3.1538515E7</v>
      </c>
      <c r="D12181" s="1" t="s">
        <v>14</v>
      </c>
      <c r="E12181" s="1">
        <v>23.0</v>
      </c>
      <c r="F12181" s="1" t="s">
        <v>12168</v>
      </c>
      <c r="G12181" s="1">
        <v>0.988302827326</v>
      </c>
    </row>
    <row r="12182" ht="15.75" customHeight="1">
      <c r="A12182" s="1" t="str">
        <f t="shared" ref="A12182:A12191" si="1036">"PWP1"</f>
        <v>PWP1</v>
      </c>
      <c r="B12182" s="1" t="s">
        <v>379</v>
      </c>
      <c r="C12182" s="1">
        <v>1.08079672E8</v>
      </c>
      <c r="D12182" s="1" t="s">
        <v>14</v>
      </c>
      <c r="E12182" s="1">
        <v>24.0</v>
      </c>
      <c r="F12182" s="1" t="s">
        <v>12169</v>
      </c>
      <c r="G12182" s="1">
        <v>0.0574145469127</v>
      </c>
    </row>
    <row r="12183" ht="15.75" customHeight="1">
      <c r="A12183" s="1" t="str">
        <f t="shared" si="1036"/>
        <v>PWP1</v>
      </c>
      <c r="B12183" s="1" t="s">
        <v>379</v>
      </c>
      <c r="C12183" s="1">
        <v>1.08079481E8</v>
      </c>
      <c r="D12183" s="1" t="s">
        <v>8</v>
      </c>
      <c r="E12183" s="1">
        <v>24.0</v>
      </c>
      <c r="F12183" s="1" t="s">
        <v>12170</v>
      </c>
      <c r="G12183" s="1">
        <v>0.0439127130651</v>
      </c>
    </row>
    <row r="12184" ht="15.75" customHeight="1">
      <c r="A12184" s="1" t="str">
        <f t="shared" si="1036"/>
        <v>PWP1</v>
      </c>
      <c r="B12184" s="1" t="s">
        <v>379</v>
      </c>
      <c r="C12184" s="1">
        <v>1.08079706E8</v>
      </c>
      <c r="D12184" s="1" t="s">
        <v>14</v>
      </c>
      <c r="E12184" s="1">
        <v>24.0</v>
      </c>
      <c r="F12184" s="1" t="s">
        <v>12171</v>
      </c>
      <c r="G12184" s="1">
        <v>0.141210177971</v>
      </c>
    </row>
    <row r="12185" ht="15.75" customHeight="1">
      <c r="A12185" s="1" t="str">
        <f t="shared" si="1036"/>
        <v>PWP1</v>
      </c>
      <c r="B12185" s="1" t="s">
        <v>379</v>
      </c>
      <c r="C12185" s="1">
        <v>1.08079551E8</v>
      </c>
      <c r="D12185" s="1" t="s">
        <v>8</v>
      </c>
      <c r="E12185" s="1">
        <v>24.0</v>
      </c>
      <c r="F12185" s="1" t="s">
        <v>12172</v>
      </c>
      <c r="G12185" s="1">
        <v>0.0287022960714</v>
      </c>
    </row>
    <row r="12186" ht="15.75" customHeight="1">
      <c r="A12186" s="1" t="str">
        <f t="shared" si="1036"/>
        <v>PWP1</v>
      </c>
      <c r="B12186" s="1" t="s">
        <v>379</v>
      </c>
      <c r="C12186" s="1">
        <v>1.08079592E8</v>
      </c>
      <c r="D12186" s="1" t="s">
        <v>8</v>
      </c>
      <c r="E12186" s="1">
        <v>23.0</v>
      </c>
      <c r="F12186" s="1" t="s">
        <v>12173</v>
      </c>
      <c r="G12186" s="1">
        <v>1.30889008206</v>
      </c>
    </row>
    <row r="12187" ht="15.75" customHeight="1">
      <c r="A12187" s="1" t="str">
        <f t="shared" si="1036"/>
        <v>PWP1</v>
      </c>
      <c r="B12187" s="1" t="s">
        <v>379</v>
      </c>
      <c r="C12187" s="1">
        <v>1.08079622E8</v>
      </c>
      <c r="D12187" s="1" t="s">
        <v>14</v>
      </c>
      <c r="E12187" s="1">
        <v>23.0</v>
      </c>
      <c r="F12187" s="1" t="s">
        <v>12174</v>
      </c>
      <c r="G12187" s="1">
        <v>1.06994393845</v>
      </c>
    </row>
    <row r="12188" ht="15.75" customHeight="1">
      <c r="A12188" s="1" t="str">
        <f t="shared" si="1036"/>
        <v>PWP1</v>
      </c>
      <c r="B12188" s="1" t="s">
        <v>379</v>
      </c>
      <c r="C12188" s="1">
        <v>1.08079775E8</v>
      </c>
      <c r="D12188" s="1" t="s">
        <v>14</v>
      </c>
      <c r="E12188" s="1">
        <v>24.0</v>
      </c>
      <c r="F12188" s="1" t="s">
        <v>12175</v>
      </c>
      <c r="G12188" s="1">
        <v>0.621165979491</v>
      </c>
    </row>
    <row r="12189" ht="15.75" customHeight="1">
      <c r="A12189" s="1" t="str">
        <f t="shared" si="1036"/>
        <v>PWP1</v>
      </c>
      <c r="B12189" s="1" t="s">
        <v>379</v>
      </c>
      <c r="C12189" s="1">
        <v>1.08079758E8</v>
      </c>
      <c r="D12189" s="1" t="s">
        <v>14</v>
      </c>
      <c r="E12189" s="1">
        <v>24.0</v>
      </c>
      <c r="F12189" s="1" t="s">
        <v>12176</v>
      </c>
      <c r="G12189" s="1">
        <v>-0.0109398029622</v>
      </c>
    </row>
    <row r="12190" ht="15.75" customHeight="1">
      <c r="A12190" s="1" t="str">
        <f t="shared" si="1036"/>
        <v>PWP1</v>
      </c>
      <c r="B12190" s="1" t="s">
        <v>379</v>
      </c>
      <c r="C12190" s="1">
        <v>1.08079486E8</v>
      </c>
      <c r="D12190" s="1" t="s">
        <v>8</v>
      </c>
      <c r="E12190" s="1">
        <v>22.0</v>
      </c>
      <c r="F12190" s="1" t="s">
        <v>12177</v>
      </c>
      <c r="G12190" s="1">
        <v>-0.0281213365655</v>
      </c>
    </row>
    <row r="12191" ht="15.75" customHeight="1">
      <c r="A12191" s="1" t="str">
        <f t="shared" si="1036"/>
        <v>PWP1</v>
      </c>
      <c r="B12191" s="1" t="s">
        <v>379</v>
      </c>
      <c r="C12191" s="1">
        <v>1.08079799E8</v>
      </c>
      <c r="D12191" s="1" t="s">
        <v>14</v>
      </c>
      <c r="E12191" s="1">
        <v>24.0</v>
      </c>
      <c r="F12191" s="1" t="s">
        <v>12178</v>
      </c>
      <c r="G12191" s="1">
        <v>0.040892295484</v>
      </c>
    </row>
    <row r="12192" ht="15.75" customHeight="1">
      <c r="A12192" s="1" t="str">
        <f t="shared" ref="A12192:A12201" si="1037">"PWP2"</f>
        <v>PWP2</v>
      </c>
      <c r="B12192" s="1" t="s">
        <v>1807</v>
      </c>
      <c r="C12192" s="1">
        <v>4.5527426E7</v>
      </c>
      <c r="D12192" s="1" t="s">
        <v>14</v>
      </c>
      <c r="E12192" s="1">
        <v>24.0</v>
      </c>
      <c r="F12192" s="1" t="s">
        <v>12179</v>
      </c>
      <c r="G12192" s="1">
        <v>0.0285207275865</v>
      </c>
    </row>
    <row r="12193" ht="15.75" customHeight="1">
      <c r="A12193" s="1" t="str">
        <f t="shared" si="1037"/>
        <v>PWP2</v>
      </c>
      <c r="B12193" s="1" t="s">
        <v>1807</v>
      </c>
      <c r="C12193" s="1">
        <v>4.5527365E7</v>
      </c>
      <c r="D12193" s="1" t="s">
        <v>14</v>
      </c>
      <c r="E12193" s="1">
        <v>24.0</v>
      </c>
      <c r="F12193" s="1" t="s">
        <v>12180</v>
      </c>
      <c r="G12193" s="1">
        <v>0.123079062765</v>
      </c>
    </row>
    <row r="12194" ht="15.75" customHeight="1">
      <c r="A12194" s="1" t="str">
        <f t="shared" si="1037"/>
        <v>PWP2</v>
      </c>
      <c r="B12194" s="1" t="s">
        <v>1807</v>
      </c>
      <c r="C12194" s="1">
        <v>4.5527353E7</v>
      </c>
      <c r="D12194" s="1" t="s">
        <v>14</v>
      </c>
      <c r="E12194" s="1">
        <v>22.0</v>
      </c>
      <c r="F12194" s="1" t="s">
        <v>12181</v>
      </c>
      <c r="G12194" s="1">
        <v>0.0535647443786</v>
      </c>
    </row>
    <row r="12195" ht="15.75" customHeight="1">
      <c r="A12195" s="1" t="str">
        <f t="shared" si="1037"/>
        <v>PWP2</v>
      </c>
      <c r="B12195" s="1" t="s">
        <v>1807</v>
      </c>
      <c r="C12195" s="1">
        <v>4.552713E7</v>
      </c>
      <c r="D12195" s="1" t="s">
        <v>8</v>
      </c>
      <c r="E12195" s="1">
        <v>24.0</v>
      </c>
      <c r="F12195" s="1" t="s">
        <v>12182</v>
      </c>
      <c r="G12195" s="1">
        <v>0.0429961934886</v>
      </c>
    </row>
    <row r="12196" ht="15.75" customHeight="1">
      <c r="A12196" s="1" t="str">
        <f t="shared" si="1037"/>
        <v>PWP2</v>
      </c>
      <c r="B12196" s="1" t="s">
        <v>1807</v>
      </c>
      <c r="C12196" s="1">
        <v>4.5527259E7</v>
      </c>
      <c r="D12196" s="1" t="s">
        <v>8</v>
      </c>
      <c r="E12196" s="1">
        <v>24.0</v>
      </c>
      <c r="F12196" s="1" t="s">
        <v>12183</v>
      </c>
      <c r="G12196" s="1">
        <v>0.780345749948</v>
      </c>
    </row>
    <row r="12197" ht="15.75" customHeight="1">
      <c r="A12197" s="1" t="str">
        <f t="shared" si="1037"/>
        <v>PWP2</v>
      </c>
      <c r="B12197" s="1" t="s">
        <v>1807</v>
      </c>
      <c r="C12197" s="1">
        <v>4.5527164E7</v>
      </c>
      <c r="D12197" s="1" t="s">
        <v>14</v>
      </c>
      <c r="E12197" s="1">
        <v>24.0</v>
      </c>
      <c r="F12197" s="1" t="s">
        <v>12184</v>
      </c>
      <c r="G12197" s="1">
        <v>0.0255116719798</v>
      </c>
    </row>
    <row r="12198" ht="15.75" customHeight="1">
      <c r="A12198" s="1" t="str">
        <f t="shared" si="1037"/>
        <v>PWP2</v>
      </c>
      <c r="B12198" s="1" t="s">
        <v>1807</v>
      </c>
      <c r="C12198" s="1">
        <v>4.5527254E7</v>
      </c>
      <c r="D12198" s="1" t="s">
        <v>14</v>
      </c>
      <c r="E12198" s="1">
        <v>24.0</v>
      </c>
      <c r="F12198" s="1" t="s">
        <v>12185</v>
      </c>
      <c r="G12198" s="1">
        <v>1.10877812622</v>
      </c>
    </row>
    <row r="12199" ht="15.75" customHeight="1">
      <c r="A12199" s="1" t="str">
        <f t="shared" si="1037"/>
        <v>PWP2</v>
      </c>
      <c r="B12199" s="1" t="s">
        <v>1807</v>
      </c>
      <c r="C12199" s="1">
        <v>4.5527277E7</v>
      </c>
      <c r="D12199" s="1" t="s">
        <v>14</v>
      </c>
      <c r="E12199" s="1">
        <v>24.0</v>
      </c>
      <c r="F12199" s="1" t="s">
        <v>12186</v>
      </c>
      <c r="G12199" s="1">
        <v>1.11087612383</v>
      </c>
    </row>
    <row r="12200" ht="15.75" customHeight="1">
      <c r="A12200" s="1" t="str">
        <f t="shared" si="1037"/>
        <v>PWP2</v>
      </c>
      <c r="B12200" s="1" t="s">
        <v>1807</v>
      </c>
      <c r="C12200" s="1">
        <v>4.5527328E7</v>
      </c>
      <c r="D12200" s="1" t="s">
        <v>14</v>
      </c>
      <c r="E12200" s="1">
        <v>23.0</v>
      </c>
      <c r="F12200" s="1" t="s">
        <v>12187</v>
      </c>
      <c r="G12200" s="1">
        <v>0.453620804769</v>
      </c>
    </row>
    <row r="12201" ht="15.75" customHeight="1">
      <c r="A12201" s="1" t="str">
        <f t="shared" si="1037"/>
        <v>PWP2</v>
      </c>
      <c r="B12201" s="1" t="s">
        <v>1807</v>
      </c>
      <c r="C12201" s="1">
        <v>4.5527314E7</v>
      </c>
      <c r="D12201" s="1" t="s">
        <v>14</v>
      </c>
      <c r="E12201" s="1">
        <v>24.0</v>
      </c>
      <c r="F12201" s="1" t="s">
        <v>12188</v>
      </c>
      <c r="G12201" s="1">
        <v>-0.00561920613304</v>
      </c>
    </row>
    <row r="12202" ht="15.75" customHeight="1">
      <c r="A12202" s="1" t="str">
        <f t="shared" ref="A12202:A12211" si="1038">"PWWP2A"</f>
        <v>PWWP2A</v>
      </c>
      <c r="B12202" s="1" t="s">
        <v>987</v>
      </c>
      <c r="C12202" s="1">
        <v>1.59546327E8</v>
      </c>
      <c r="D12202" s="1" t="s">
        <v>14</v>
      </c>
      <c r="E12202" s="1">
        <v>23.0</v>
      </c>
      <c r="F12202" s="1" t="s">
        <v>12189</v>
      </c>
      <c r="G12202" s="1">
        <v>0.688697784564</v>
      </c>
    </row>
    <row r="12203" ht="15.75" customHeight="1">
      <c r="A12203" s="1" t="str">
        <f t="shared" si="1038"/>
        <v>PWWP2A</v>
      </c>
      <c r="B12203" s="1" t="s">
        <v>987</v>
      </c>
      <c r="C12203" s="1">
        <v>1.59546304E8</v>
      </c>
      <c r="D12203" s="1" t="s">
        <v>14</v>
      </c>
      <c r="E12203" s="1">
        <v>24.0</v>
      </c>
      <c r="F12203" s="1" t="s">
        <v>12190</v>
      </c>
      <c r="G12203" s="1">
        <v>0.249225787033</v>
      </c>
    </row>
    <row r="12204" ht="15.75" customHeight="1">
      <c r="A12204" s="1" t="str">
        <f t="shared" si="1038"/>
        <v>PWWP2A</v>
      </c>
      <c r="B12204" s="1" t="s">
        <v>987</v>
      </c>
      <c r="C12204" s="1">
        <v>1.59546275E8</v>
      </c>
      <c r="D12204" s="1" t="s">
        <v>14</v>
      </c>
      <c r="E12204" s="1">
        <v>24.0</v>
      </c>
      <c r="F12204" s="1" t="s">
        <v>12191</v>
      </c>
      <c r="G12204" s="1">
        <v>0.945025150299</v>
      </c>
    </row>
    <row r="12205" ht="15.75" customHeight="1">
      <c r="A12205" s="1" t="str">
        <f t="shared" si="1038"/>
        <v>PWWP2A</v>
      </c>
      <c r="B12205" s="1" t="s">
        <v>987</v>
      </c>
      <c r="C12205" s="1">
        <v>1.59546178E8</v>
      </c>
      <c r="D12205" s="1" t="s">
        <v>14</v>
      </c>
      <c r="E12205" s="1">
        <v>24.0</v>
      </c>
      <c r="F12205" s="1" t="s">
        <v>12192</v>
      </c>
      <c r="G12205" s="1">
        <v>0.758009683914</v>
      </c>
    </row>
    <row r="12206" ht="15.75" customHeight="1">
      <c r="A12206" s="1" t="str">
        <f t="shared" si="1038"/>
        <v>PWWP2A</v>
      </c>
      <c r="B12206" s="1" t="s">
        <v>987</v>
      </c>
      <c r="C12206" s="1">
        <v>1.59546348E8</v>
      </c>
      <c r="D12206" s="1" t="s">
        <v>8</v>
      </c>
      <c r="E12206" s="1">
        <v>24.0</v>
      </c>
      <c r="F12206" s="1" t="s">
        <v>12193</v>
      </c>
      <c r="G12206" s="1">
        <v>0.661176947758</v>
      </c>
    </row>
    <row r="12207" ht="15.75" customHeight="1">
      <c r="A12207" s="1" t="str">
        <f t="shared" si="1038"/>
        <v>PWWP2A</v>
      </c>
      <c r="B12207" s="1" t="s">
        <v>987</v>
      </c>
      <c r="C12207" s="1">
        <v>1.59546342E8</v>
      </c>
      <c r="D12207" s="1" t="s">
        <v>8</v>
      </c>
      <c r="E12207" s="1">
        <v>24.0</v>
      </c>
      <c r="F12207" s="1" t="s">
        <v>12194</v>
      </c>
      <c r="G12207" s="1">
        <v>-0.0220921305444</v>
      </c>
    </row>
    <row r="12208" ht="15.75" customHeight="1">
      <c r="A12208" s="1" t="str">
        <f t="shared" si="1038"/>
        <v>PWWP2A</v>
      </c>
      <c r="B12208" s="1" t="s">
        <v>987</v>
      </c>
      <c r="C12208" s="1">
        <v>1.59546265E8</v>
      </c>
      <c r="D12208" s="1" t="s">
        <v>8</v>
      </c>
      <c r="E12208" s="1">
        <v>24.0</v>
      </c>
      <c r="F12208" s="1" t="s">
        <v>12195</v>
      </c>
      <c r="G12208" s="1">
        <v>0.734591122305</v>
      </c>
    </row>
    <row r="12209" ht="15.75" customHeight="1">
      <c r="A12209" s="1" t="str">
        <f t="shared" si="1038"/>
        <v>PWWP2A</v>
      </c>
      <c r="B12209" s="1" t="s">
        <v>987</v>
      </c>
      <c r="C12209" s="1">
        <v>1.59546228E8</v>
      </c>
      <c r="D12209" s="1" t="s">
        <v>8</v>
      </c>
      <c r="E12209" s="1">
        <v>23.0</v>
      </c>
      <c r="F12209" s="1" t="s">
        <v>12196</v>
      </c>
      <c r="G12209" s="1">
        <v>0.773572355968</v>
      </c>
    </row>
    <row r="12210" ht="15.75" customHeight="1">
      <c r="A12210" s="1" t="str">
        <f t="shared" si="1038"/>
        <v>PWWP2A</v>
      </c>
      <c r="B12210" s="1" t="s">
        <v>987</v>
      </c>
      <c r="C12210" s="1">
        <v>1.59546145E8</v>
      </c>
      <c r="D12210" s="1" t="s">
        <v>8</v>
      </c>
      <c r="E12210" s="1">
        <v>24.0</v>
      </c>
      <c r="F12210" s="1" t="s">
        <v>12197</v>
      </c>
      <c r="G12210" s="1">
        <v>1.03776401284</v>
      </c>
    </row>
    <row r="12211" ht="15.75" customHeight="1">
      <c r="A12211" s="1" t="str">
        <f t="shared" si="1038"/>
        <v>PWWP2A</v>
      </c>
      <c r="B12211" s="1" t="s">
        <v>987</v>
      </c>
      <c r="C12211" s="1">
        <v>1.59546458E8</v>
      </c>
      <c r="D12211" s="1" t="s">
        <v>14</v>
      </c>
      <c r="E12211" s="1">
        <v>23.0</v>
      </c>
      <c r="F12211" s="1" t="s">
        <v>12198</v>
      </c>
      <c r="G12211" s="1">
        <v>1.01721083686</v>
      </c>
    </row>
    <row r="12212" ht="15.75" customHeight="1">
      <c r="A12212" s="1" t="str">
        <f t="shared" ref="A12212:A12226" si="1039">"PYROXD1"</f>
        <v>PYROXD1</v>
      </c>
      <c r="B12212" s="1" t="s">
        <v>379</v>
      </c>
      <c r="C12212" s="1">
        <v>2.1590679E7</v>
      </c>
      <c r="D12212" s="1" t="s">
        <v>8</v>
      </c>
      <c r="E12212" s="1">
        <v>24.0</v>
      </c>
      <c r="F12212" s="1" t="s">
        <v>12199</v>
      </c>
      <c r="G12212" s="1">
        <v>0.543275201124</v>
      </c>
    </row>
    <row r="12213" ht="15.75" customHeight="1">
      <c r="A12213" s="1" t="str">
        <f t="shared" si="1039"/>
        <v>PYROXD1</v>
      </c>
      <c r="B12213" s="1" t="s">
        <v>379</v>
      </c>
      <c r="C12213" s="1">
        <v>2.1590617E7</v>
      </c>
      <c r="D12213" s="1" t="s">
        <v>8</v>
      </c>
      <c r="E12213" s="1">
        <v>22.0</v>
      </c>
      <c r="F12213" s="1" t="s">
        <v>12200</v>
      </c>
      <c r="G12213" s="1">
        <v>0.496649221248</v>
      </c>
    </row>
    <row r="12214" ht="15.75" customHeight="1">
      <c r="A12214" s="1" t="str">
        <f t="shared" si="1039"/>
        <v>PYROXD1</v>
      </c>
      <c r="B12214" s="1" t="s">
        <v>379</v>
      </c>
      <c r="C12214" s="1">
        <v>2.1590691E7</v>
      </c>
      <c r="D12214" s="1" t="s">
        <v>14</v>
      </c>
      <c r="E12214" s="1">
        <v>22.0</v>
      </c>
      <c r="F12214" s="1" t="s">
        <v>12201</v>
      </c>
      <c r="G12214" s="1">
        <v>0.664959354533</v>
      </c>
    </row>
    <row r="12215" ht="15.75" customHeight="1">
      <c r="A12215" s="1" t="str">
        <f t="shared" si="1039"/>
        <v>PYROXD1</v>
      </c>
      <c r="B12215" s="1" t="s">
        <v>379</v>
      </c>
      <c r="C12215" s="1">
        <v>2.1590841E7</v>
      </c>
      <c r="D12215" s="1" t="s">
        <v>8</v>
      </c>
      <c r="E12215" s="1">
        <v>24.0</v>
      </c>
      <c r="F12215" s="1" t="s">
        <v>12202</v>
      </c>
      <c r="G12215" s="1">
        <v>0.968680299828</v>
      </c>
    </row>
    <row r="12216" ht="15.75" customHeight="1">
      <c r="A12216" s="1" t="str">
        <f t="shared" si="1039"/>
        <v>PYROXD1</v>
      </c>
      <c r="B12216" s="1" t="s">
        <v>379</v>
      </c>
      <c r="C12216" s="1">
        <v>2.1590787E7</v>
      </c>
      <c r="D12216" s="1" t="s">
        <v>8</v>
      </c>
      <c r="E12216" s="1">
        <v>24.0</v>
      </c>
      <c r="F12216" s="1" t="s">
        <v>12203</v>
      </c>
      <c r="G12216" s="1">
        <v>0.566795187117</v>
      </c>
    </row>
    <row r="12217" ht="15.75" customHeight="1">
      <c r="A12217" s="1" t="str">
        <f t="shared" si="1039"/>
        <v>PYROXD1</v>
      </c>
      <c r="B12217" s="1" t="s">
        <v>379</v>
      </c>
      <c r="C12217" s="1">
        <v>2.159078E7</v>
      </c>
      <c r="D12217" s="1" t="s">
        <v>8</v>
      </c>
      <c r="E12217" s="1">
        <v>24.0</v>
      </c>
      <c r="F12217" s="1" t="s">
        <v>12204</v>
      </c>
      <c r="G12217" s="1">
        <v>-0.0446676698163</v>
      </c>
    </row>
    <row r="12218" ht="15.75" customHeight="1">
      <c r="A12218" s="1" t="str">
        <f t="shared" si="1039"/>
        <v>PYROXD1</v>
      </c>
      <c r="B12218" s="1" t="s">
        <v>379</v>
      </c>
      <c r="C12218" s="1">
        <v>2.1590796E7</v>
      </c>
      <c r="D12218" s="1" t="s">
        <v>14</v>
      </c>
      <c r="E12218" s="1">
        <v>25.0</v>
      </c>
      <c r="F12218" s="1" t="s">
        <v>12205</v>
      </c>
      <c r="G12218" s="1">
        <v>0.477471404182</v>
      </c>
    </row>
    <row r="12219" ht="15.75" customHeight="1">
      <c r="A12219" s="1" t="str">
        <f t="shared" si="1039"/>
        <v>PYROXD1</v>
      </c>
      <c r="B12219" s="1" t="s">
        <v>379</v>
      </c>
      <c r="C12219" s="1">
        <v>2.1590764E7</v>
      </c>
      <c r="D12219" s="1" t="s">
        <v>14</v>
      </c>
      <c r="E12219" s="1">
        <v>24.0</v>
      </c>
      <c r="F12219" s="1" t="s">
        <v>12206</v>
      </c>
      <c r="G12219" s="1">
        <v>0.419746569066</v>
      </c>
    </row>
    <row r="12220" ht="15.75" customHeight="1">
      <c r="A12220" s="1" t="str">
        <f t="shared" si="1039"/>
        <v>PYROXD1</v>
      </c>
      <c r="B12220" s="1" t="s">
        <v>379</v>
      </c>
      <c r="C12220" s="1">
        <v>2.1590753E7</v>
      </c>
      <c r="D12220" s="1" t="s">
        <v>14</v>
      </c>
      <c r="E12220" s="1">
        <v>24.0</v>
      </c>
      <c r="F12220" s="1" t="s">
        <v>12207</v>
      </c>
      <c r="G12220" s="1">
        <v>0.552095834317</v>
      </c>
    </row>
    <row r="12221" ht="15.75" customHeight="1">
      <c r="A12221" s="1" t="str">
        <f t="shared" si="1039"/>
        <v>PYROXD1</v>
      </c>
      <c r="B12221" s="1" t="s">
        <v>379</v>
      </c>
      <c r="C12221" s="1">
        <v>2.1590862E7</v>
      </c>
      <c r="D12221" s="1" t="s">
        <v>8</v>
      </c>
      <c r="E12221" s="1">
        <v>24.0</v>
      </c>
      <c r="F12221" s="1" t="s">
        <v>12208</v>
      </c>
      <c r="G12221" s="1">
        <v>1.03807126253</v>
      </c>
    </row>
    <row r="12222" ht="15.75" customHeight="1">
      <c r="A12222" s="1" t="str">
        <f t="shared" si="1039"/>
        <v>PYROXD1</v>
      </c>
      <c r="B12222" s="1" t="s">
        <v>379</v>
      </c>
      <c r="C12222" s="1">
        <v>2.1590788E7</v>
      </c>
      <c r="D12222" s="1" t="s">
        <v>8</v>
      </c>
      <c r="E12222" s="1">
        <v>24.0</v>
      </c>
      <c r="F12222" s="1" t="s">
        <v>12209</v>
      </c>
      <c r="G12222" s="1">
        <v>0.549577568364</v>
      </c>
    </row>
    <row r="12223" ht="15.75" customHeight="1">
      <c r="A12223" s="1" t="str">
        <f t="shared" si="1039"/>
        <v>PYROXD1</v>
      </c>
      <c r="B12223" s="1" t="s">
        <v>379</v>
      </c>
      <c r="C12223" s="1">
        <v>2.1590767E7</v>
      </c>
      <c r="D12223" s="1" t="s">
        <v>14</v>
      </c>
      <c r="E12223" s="1">
        <v>24.0</v>
      </c>
      <c r="F12223" s="1" t="s">
        <v>12210</v>
      </c>
      <c r="G12223" s="1">
        <v>0.668723518992</v>
      </c>
    </row>
    <row r="12224" ht="15.75" customHeight="1">
      <c r="A12224" s="1" t="str">
        <f t="shared" si="1039"/>
        <v>PYROXD1</v>
      </c>
      <c r="B12224" s="1" t="s">
        <v>379</v>
      </c>
      <c r="C12224" s="1">
        <v>2.1590752E7</v>
      </c>
      <c r="D12224" s="1" t="s">
        <v>14</v>
      </c>
      <c r="E12224" s="1">
        <v>23.0</v>
      </c>
      <c r="F12224" s="1" t="s">
        <v>12211</v>
      </c>
      <c r="G12224" s="1">
        <v>0.993248437647</v>
      </c>
    </row>
    <row r="12225" ht="15.75" customHeight="1">
      <c r="A12225" s="1" t="str">
        <f t="shared" si="1039"/>
        <v>PYROXD1</v>
      </c>
      <c r="B12225" s="1" t="s">
        <v>379</v>
      </c>
      <c r="C12225" s="1">
        <v>2.1590862E7</v>
      </c>
      <c r="D12225" s="1" t="s">
        <v>8</v>
      </c>
      <c r="E12225" s="1">
        <v>22.0</v>
      </c>
      <c r="F12225" s="1" t="s">
        <v>12212</v>
      </c>
      <c r="G12225" s="1">
        <v>0.430861672229</v>
      </c>
    </row>
    <row r="12226" ht="15.75" customHeight="1">
      <c r="A12226" s="1" t="str">
        <f t="shared" si="1039"/>
        <v>PYROXD1</v>
      </c>
      <c r="B12226" s="1" t="s">
        <v>379</v>
      </c>
      <c r="C12226" s="1">
        <v>2.1590748E7</v>
      </c>
      <c r="D12226" s="1" t="s">
        <v>14</v>
      </c>
      <c r="E12226" s="1">
        <v>25.0</v>
      </c>
      <c r="F12226" s="1" t="s">
        <v>12213</v>
      </c>
      <c r="G12226" s="1">
        <v>0.170667891139</v>
      </c>
    </row>
    <row r="12227" ht="15.75" customHeight="1">
      <c r="A12227" s="1" t="str">
        <f t="shared" ref="A12227:A12236" si="1040">"QARS"</f>
        <v>QARS</v>
      </c>
      <c r="B12227" s="1" t="s">
        <v>119</v>
      </c>
      <c r="C12227" s="1">
        <v>4.9142246E7</v>
      </c>
      <c r="D12227" s="1" t="s">
        <v>8</v>
      </c>
      <c r="E12227" s="1">
        <v>24.0</v>
      </c>
      <c r="F12227" s="1" t="s">
        <v>12214</v>
      </c>
      <c r="G12227" s="1">
        <v>0.166106064676</v>
      </c>
    </row>
    <row r="12228" ht="15.75" customHeight="1">
      <c r="A12228" s="1" t="str">
        <f t="shared" si="1040"/>
        <v>QARS</v>
      </c>
      <c r="B12228" s="1" t="s">
        <v>119</v>
      </c>
      <c r="C12228" s="1">
        <v>4.9142522E7</v>
      </c>
      <c r="D12228" s="1" t="s">
        <v>8</v>
      </c>
      <c r="E12228" s="1">
        <v>23.0</v>
      </c>
      <c r="F12228" s="1" t="s">
        <v>12215</v>
      </c>
      <c r="G12228" s="1">
        <v>0.28689320188</v>
      </c>
    </row>
    <row r="12229" ht="15.75" customHeight="1">
      <c r="A12229" s="1" t="str">
        <f t="shared" si="1040"/>
        <v>QARS</v>
      </c>
      <c r="B12229" s="1" t="s">
        <v>119</v>
      </c>
      <c r="C12229" s="1">
        <v>4.9142281E7</v>
      </c>
      <c r="D12229" s="1" t="s">
        <v>14</v>
      </c>
      <c r="E12229" s="1">
        <v>24.0</v>
      </c>
      <c r="F12229" s="1" t="s">
        <v>12216</v>
      </c>
      <c r="G12229" s="1">
        <v>0.00132476135088</v>
      </c>
    </row>
    <row r="12230" ht="15.75" customHeight="1">
      <c r="A12230" s="1" t="str">
        <f t="shared" si="1040"/>
        <v>QARS</v>
      </c>
      <c r="B12230" s="1" t="s">
        <v>119</v>
      </c>
      <c r="C12230" s="1">
        <v>4.9142287E7</v>
      </c>
      <c r="D12230" s="1" t="s">
        <v>14</v>
      </c>
      <c r="E12230" s="1">
        <v>24.0</v>
      </c>
      <c r="F12230" s="1" t="s">
        <v>12217</v>
      </c>
      <c r="G12230" s="1">
        <v>-0.00267825243298</v>
      </c>
    </row>
    <row r="12231" ht="15.75" customHeight="1">
      <c r="A12231" s="1" t="str">
        <f t="shared" si="1040"/>
        <v>QARS</v>
      </c>
      <c r="B12231" s="1" t="s">
        <v>119</v>
      </c>
      <c r="C12231" s="1">
        <v>4.9142355E7</v>
      </c>
      <c r="D12231" s="1" t="s">
        <v>14</v>
      </c>
      <c r="E12231" s="1">
        <v>23.0</v>
      </c>
      <c r="F12231" s="1" t="s">
        <v>12218</v>
      </c>
      <c r="G12231" s="1">
        <v>1.86002299528</v>
      </c>
    </row>
    <row r="12232" ht="15.75" customHeight="1">
      <c r="A12232" s="1" t="str">
        <f t="shared" si="1040"/>
        <v>QARS</v>
      </c>
      <c r="B12232" s="1" t="s">
        <v>119</v>
      </c>
      <c r="C12232" s="1">
        <v>4.9142382E7</v>
      </c>
      <c r="D12232" s="1" t="s">
        <v>14</v>
      </c>
      <c r="E12232" s="1">
        <v>23.0</v>
      </c>
      <c r="F12232" s="1" t="s">
        <v>12219</v>
      </c>
      <c r="G12232" s="1">
        <v>0.693879100327</v>
      </c>
    </row>
    <row r="12233" ht="15.75" customHeight="1">
      <c r="A12233" s="1" t="str">
        <f t="shared" si="1040"/>
        <v>QARS</v>
      </c>
      <c r="B12233" s="1" t="s">
        <v>119</v>
      </c>
      <c r="C12233" s="1">
        <v>4.9142434E7</v>
      </c>
      <c r="D12233" s="1" t="s">
        <v>14</v>
      </c>
      <c r="E12233" s="1">
        <v>24.0</v>
      </c>
      <c r="F12233" s="1" t="s">
        <v>12220</v>
      </c>
      <c r="G12233" s="1">
        <v>0.399650567775</v>
      </c>
    </row>
    <row r="12234" ht="15.75" customHeight="1">
      <c r="A12234" s="1" t="str">
        <f t="shared" si="1040"/>
        <v>QARS</v>
      </c>
      <c r="B12234" s="1" t="s">
        <v>119</v>
      </c>
      <c r="C12234" s="1">
        <v>4.914247E7</v>
      </c>
      <c r="D12234" s="1" t="s">
        <v>14</v>
      </c>
      <c r="E12234" s="1">
        <v>24.0</v>
      </c>
      <c r="F12234" s="1" t="s">
        <v>12221</v>
      </c>
      <c r="G12234" s="1">
        <v>0.382827787268</v>
      </c>
    </row>
    <row r="12235" ht="15.75" customHeight="1">
      <c r="A12235" s="1" t="str">
        <f t="shared" si="1040"/>
        <v>QARS</v>
      </c>
      <c r="B12235" s="1" t="s">
        <v>119</v>
      </c>
      <c r="C12235" s="1">
        <v>4.9142436E7</v>
      </c>
      <c r="D12235" s="1" t="s">
        <v>8</v>
      </c>
      <c r="E12235" s="1">
        <v>23.0</v>
      </c>
      <c r="F12235" s="1" t="s">
        <v>12222</v>
      </c>
      <c r="G12235" s="1">
        <v>0.446097904391</v>
      </c>
    </row>
    <row r="12236" ht="15.75" customHeight="1">
      <c r="A12236" s="1" t="str">
        <f t="shared" si="1040"/>
        <v>QARS</v>
      </c>
      <c r="B12236" s="1" t="s">
        <v>119</v>
      </c>
      <c r="C12236" s="1">
        <v>4.9142485E7</v>
      </c>
      <c r="D12236" s="1" t="s">
        <v>14</v>
      </c>
      <c r="E12236" s="1">
        <v>24.0</v>
      </c>
      <c r="F12236" s="1" t="s">
        <v>12223</v>
      </c>
      <c r="G12236" s="1">
        <v>0.0470887904329</v>
      </c>
    </row>
    <row r="12237" ht="15.75" customHeight="1">
      <c r="A12237" s="1" t="str">
        <f t="shared" ref="A12237:A12246" si="1041">"RAB14"</f>
        <v>RAB14</v>
      </c>
      <c r="B12237" s="1" t="s">
        <v>298</v>
      </c>
      <c r="C12237" s="1">
        <v>1.23963911E8</v>
      </c>
      <c r="D12237" s="1" t="s">
        <v>14</v>
      </c>
      <c r="E12237" s="1">
        <v>24.0</v>
      </c>
      <c r="F12237" s="1" t="s">
        <v>12224</v>
      </c>
      <c r="G12237" s="1">
        <v>-0.0208566998076</v>
      </c>
    </row>
    <row r="12238" ht="15.75" customHeight="1">
      <c r="A12238" s="1" t="str">
        <f t="shared" si="1041"/>
        <v>RAB14</v>
      </c>
      <c r="B12238" s="1" t="s">
        <v>298</v>
      </c>
      <c r="C12238" s="1">
        <v>1.23963864E8</v>
      </c>
      <c r="D12238" s="1" t="s">
        <v>8</v>
      </c>
      <c r="E12238" s="1">
        <v>23.0</v>
      </c>
      <c r="F12238" s="1" t="s">
        <v>12225</v>
      </c>
      <c r="G12238" s="1">
        <v>0.251243658049</v>
      </c>
    </row>
    <row r="12239" ht="15.75" customHeight="1">
      <c r="A12239" s="1" t="str">
        <f t="shared" si="1041"/>
        <v>RAB14</v>
      </c>
      <c r="B12239" s="1" t="s">
        <v>298</v>
      </c>
      <c r="C12239" s="1">
        <v>1.23963933E8</v>
      </c>
      <c r="D12239" s="1" t="s">
        <v>14</v>
      </c>
      <c r="E12239" s="1">
        <v>24.0</v>
      </c>
      <c r="F12239" s="1" t="s">
        <v>12226</v>
      </c>
      <c r="G12239" s="1">
        <v>0.93905458337</v>
      </c>
    </row>
    <row r="12240" ht="15.75" customHeight="1">
      <c r="A12240" s="1" t="str">
        <f t="shared" si="1041"/>
        <v>RAB14</v>
      </c>
      <c r="B12240" s="1" t="s">
        <v>298</v>
      </c>
      <c r="C12240" s="1">
        <v>1.23963953E8</v>
      </c>
      <c r="D12240" s="1" t="s">
        <v>14</v>
      </c>
      <c r="E12240" s="1">
        <v>24.0</v>
      </c>
      <c r="F12240" s="1" t="s">
        <v>12227</v>
      </c>
      <c r="G12240" s="1">
        <v>0.159952467275</v>
      </c>
    </row>
    <row r="12241" ht="15.75" customHeight="1">
      <c r="A12241" s="1" t="str">
        <f t="shared" si="1041"/>
        <v>RAB14</v>
      </c>
      <c r="B12241" s="1" t="s">
        <v>298</v>
      </c>
      <c r="C12241" s="1">
        <v>1.23964024E8</v>
      </c>
      <c r="D12241" s="1" t="s">
        <v>14</v>
      </c>
      <c r="E12241" s="1">
        <v>24.0</v>
      </c>
      <c r="F12241" s="1" t="s">
        <v>12228</v>
      </c>
      <c r="G12241" s="1">
        <v>0.14868360854</v>
      </c>
    </row>
    <row r="12242" ht="15.75" customHeight="1">
      <c r="A12242" s="1" t="str">
        <f t="shared" si="1041"/>
        <v>RAB14</v>
      </c>
      <c r="B12242" s="1" t="s">
        <v>298</v>
      </c>
      <c r="C12242" s="1">
        <v>1.2396403E8</v>
      </c>
      <c r="D12242" s="1" t="s">
        <v>14</v>
      </c>
      <c r="E12242" s="1">
        <v>23.0</v>
      </c>
      <c r="F12242" s="1" t="s">
        <v>12229</v>
      </c>
      <c r="G12242" s="1">
        <v>0.646377145718</v>
      </c>
    </row>
    <row r="12243" ht="15.75" customHeight="1">
      <c r="A12243" s="1" t="str">
        <f t="shared" si="1041"/>
        <v>RAB14</v>
      </c>
      <c r="B12243" s="1" t="s">
        <v>298</v>
      </c>
      <c r="C12243" s="1">
        <v>1.23964068E8</v>
      </c>
      <c r="D12243" s="1" t="s">
        <v>14</v>
      </c>
      <c r="E12243" s="1">
        <v>23.0</v>
      </c>
      <c r="F12243" s="1" t="s">
        <v>12230</v>
      </c>
      <c r="G12243" s="1">
        <v>0.711760480104</v>
      </c>
    </row>
    <row r="12244" ht="15.75" customHeight="1">
      <c r="A12244" s="1" t="str">
        <f t="shared" si="1041"/>
        <v>RAB14</v>
      </c>
      <c r="B12244" s="1" t="s">
        <v>298</v>
      </c>
      <c r="C12244" s="1">
        <v>1.23964133E8</v>
      </c>
      <c r="D12244" s="1" t="s">
        <v>14</v>
      </c>
      <c r="E12244" s="1">
        <v>24.0</v>
      </c>
      <c r="F12244" s="1" t="s">
        <v>12231</v>
      </c>
      <c r="G12244" s="1">
        <v>1.34918493653</v>
      </c>
    </row>
    <row r="12245" ht="15.75" customHeight="1">
      <c r="A12245" s="1" t="str">
        <f t="shared" si="1041"/>
        <v>RAB14</v>
      </c>
      <c r="B12245" s="1" t="s">
        <v>298</v>
      </c>
      <c r="C12245" s="1">
        <v>1.23963901E8</v>
      </c>
      <c r="D12245" s="1" t="s">
        <v>14</v>
      </c>
      <c r="E12245" s="1">
        <v>24.0</v>
      </c>
      <c r="F12245" s="1" t="s">
        <v>12232</v>
      </c>
      <c r="G12245" s="1">
        <v>0.328905365106</v>
      </c>
    </row>
    <row r="12246" ht="15.75" customHeight="1">
      <c r="A12246" s="1" t="str">
        <f t="shared" si="1041"/>
        <v>RAB14</v>
      </c>
      <c r="B12246" s="1" t="s">
        <v>298</v>
      </c>
      <c r="C12246" s="1">
        <v>1.23963922E8</v>
      </c>
      <c r="D12246" s="1" t="s">
        <v>14</v>
      </c>
      <c r="E12246" s="1">
        <v>23.0</v>
      </c>
      <c r="F12246" s="1" t="s">
        <v>12233</v>
      </c>
      <c r="G12246" s="1">
        <v>0.59733107588</v>
      </c>
    </row>
    <row r="12247" ht="15.75" customHeight="1">
      <c r="A12247" s="1" t="str">
        <f t="shared" ref="A12247:A12255" si="1042">"RAB35"</f>
        <v>RAB35</v>
      </c>
      <c r="B12247" s="1" t="s">
        <v>379</v>
      </c>
      <c r="C12247" s="1">
        <v>1.20554458E8</v>
      </c>
      <c r="D12247" s="1" t="s">
        <v>14</v>
      </c>
      <c r="E12247" s="1">
        <v>24.0</v>
      </c>
      <c r="F12247" s="1" t="s">
        <v>12234</v>
      </c>
      <c r="G12247" s="1">
        <v>1.5332378067</v>
      </c>
    </row>
    <row r="12248" ht="15.75" customHeight="1">
      <c r="A12248" s="1" t="str">
        <f t="shared" si="1042"/>
        <v>RAB35</v>
      </c>
      <c r="B12248" s="1" t="s">
        <v>379</v>
      </c>
      <c r="C12248" s="1">
        <v>1.20554433E8</v>
      </c>
      <c r="D12248" s="1" t="s">
        <v>14</v>
      </c>
      <c r="E12248" s="1">
        <v>25.0</v>
      </c>
      <c r="F12248" s="1" t="s">
        <v>12235</v>
      </c>
      <c r="G12248" s="1">
        <v>0.133644065579</v>
      </c>
    </row>
    <row r="12249" ht="15.75" customHeight="1">
      <c r="A12249" s="1" t="str">
        <f t="shared" si="1042"/>
        <v>RAB35</v>
      </c>
      <c r="B12249" s="1" t="s">
        <v>379</v>
      </c>
      <c r="C12249" s="1">
        <v>1.20554649E8</v>
      </c>
      <c r="D12249" s="1" t="s">
        <v>8</v>
      </c>
      <c r="E12249" s="1">
        <v>23.0</v>
      </c>
      <c r="F12249" s="1" t="s">
        <v>12236</v>
      </c>
      <c r="G12249" s="1">
        <v>-0.0386517929044</v>
      </c>
    </row>
    <row r="12250" ht="15.75" customHeight="1">
      <c r="A12250" s="1" t="str">
        <f t="shared" si="1042"/>
        <v>RAB35</v>
      </c>
      <c r="B12250" s="1" t="s">
        <v>379</v>
      </c>
      <c r="C12250" s="1">
        <v>1.2055455E8</v>
      </c>
      <c r="D12250" s="1" t="s">
        <v>8</v>
      </c>
      <c r="E12250" s="1">
        <v>24.0</v>
      </c>
      <c r="F12250" s="1" t="s">
        <v>12237</v>
      </c>
      <c r="G12250" s="1">
        <v>0.179904596574</v>
      </c>
    </row>
    <row r="12251" ht="15.75" customHeight="1">
      <c r="A12251" s="1" t="str">
        <f t="shared" si="1042"/>
        <v>RAB35</v>
      </c>
      <c r="B12251" s="1" t="s">
        <v>379</v>
      </c>
      <c r="C12251" s="1">
        <v>1.2055436E8</v>
      </c>
      <c r="D12251" s="1" t="s">
        <v>8</v>
      </c>
      <c r="E12251" s="1">
        <v>24.0</v>
      </c>
      <c r="F12251" s="1" t="s">
        <v>12238</v>
      </c>
      <c r="G12251" s="1">
        <v>-0.0491307192747</v>
      </c>
    </row>
    <row r="12252" ht="15.75" customHeight="1">
      <c r="A12252" s="1" t="str">
        <f t="shared" si="1042"/>
        <v>RAB35</v>
      </c>
      <c r="B12252" s="1" t="s">
        <v>379</v>
      </c>
      <c r="C12252" s="1">
        <v>1.20554507E8</v>
      </c>
      <c r="D12252" s="1" t="s">
        <v>8</v>
      </c>
      <c r="E12252" s="1">
        <v>24.0</v>
      </c>
      <c r="F12252" s="1" t="s">
        <v>12239</v>
      </c>
      <c r="G12252" s="1">
        <v>1.11782384096</v>
      </c>
    </row>
    <row r="12253" ht="15.75" customHeight="1">
      <c r="A12253" s="1" t="str">
        <f t="shared" si="1042"/>
        <v>RAB35</v>
      </c>
      <c r="B12253" s="1" t="s">
        <v>379</v>
      </c>
      <c r="C12253" s="1">
        <v>1.20554386E8</v>
      </c>
      <c r="D12253" s="1" t="s">
        <v>8</v>
      </c>
      <c r="E12253" s="1">
        <v>25.0</v>
      </c>
      <c r="F12253" s="1" t="s">
        <v>12240</v>
      </c>
      <c r="G12253" s="1">
        <v>0.348938352343</v>
      </c>
    </row>
    <row r="12254" ht="15.75" customHeight="1">
      <c r="A12254" s="1" t="str">
        <f t="shared" si="1042"/>
        <v>RAB35</v>
      </c>
      <c r="B12254" s="1" t="s">
        <v>379</v>
      </c>
      <c r="C12254" s="1">
        <v>1.20554401E8</v>
      </c>
      <c r="D12254" s="1" t="s">
        <v>8</v>
      </c>
      <c r="E12254" s="1">
        <v>24.0</v>
      </c>
      <c r="F12254" s="1" t="s">
        <v>12241</v>
      </c>
      <c r="G12254" s="1">
        <v>0.109690657551</v>
      </c>
    </row>
    <row r="12255" ht="15.75" customHeight="1">
      <c r="A12255" s="1" t="str">
        <f t="shared" si="1042"/>
        <v>RAB35</v>
      </c>
      <c r="B12255" s="1" t="s">
        <v>379</v>
      </c>
      <c r="C12255" s="1">
        <v>1.20554498E8</v>
      </c>
      <c r="D12255" s="1" t="s">
        <v>8</v>
      </c>
      <c r="E12255" s="1">
        <v>23.0</v>
      </c>
      <c r="F12255" s="1" t="s">
        <v>12242</v>
      </c>
      <c r="G12255" s="1">
        <v>0.335492057966</v>
      </c>
    </row>
    <row r="12256" ht="15.75" customHeight="1">
      <c r="A12256" s="1" t="str">
        <f t="shared" ref="A12256:A12264" si="1043">"RAB5C"</f>
        <v>RAB5C</v>
      </c>
      <c r="B12256" s="1" t="s">
        <v>39</v>
      </c>
      <c r="C12256" s="1">
        <v>4.0306755E7</v>
      </c>
      <c r="D12256" s="1" t="s">
        <v>8</v>
      </c>
      <c r="E12256" s="1">
        <v>24.0</v>
      </c>
      <c r="F12256" s="1" t="s">
        <v>12243</v>
      </c>
      <c r="G12256" s="1">
        <v>0.0522768800012</v>
      </c>
    </row>
    <row r="12257" ht="15.75" customHeight="1">
      <c r="A12257" s="1" t="str">
        <f t="shared" si="1043"/>
        <v>RAB5C</v>
      </c>
      <c r="B12257" s="1" t="s">
        <v>39</v>
      </c>
      <c r="C12257" s="1">
        <v>4.0306969E7</v>
      </c>
      <c r="D12257" s="1" t="s">
        <v>8</v>
      </c>
      <c r="E12257" s="1">
        <v>24.0</v>
      </c>
      <c r="F12257" s="1" t="s">
        <v>12244</v>
      </c>
      <c r="G12257" s="1">
        <v>0.935712538054</v>
      </c>
    </row>
    <row r="12258" ht="15.75" customHeight="1">
      <c r="A12258" s="1" t="str">
        <f t="shared" si="1043"/>
        <v>RAB5C</v>
      </c>
      <c r="B12258" s="1" t="s">
        <v>39</v>
      </c>
      <c r="C12258" s="1">
        <v>4.0306974E7</v>
      </c>
      <c r="D12258" s="1" t="s">
        <v>8</v>
      </c>
      <c r="E12258" s="1">
        <v>24.0</v>
      </c>
      <c r="F12258" s="1" t="s">
        <v>12245</v>
      </c>
      <c r="G12258" s="1">
        <v>0.927128044737</v>
      </c>
    </row>
    <row r="12259" ht="15.75" customHeight="1">
      <c r="A12259" s="1" t="str">
        <f t="shared" si="1043"/>
        <v>RAB5C</v>
      </c>
      <c r="B12259" s="1" t="s">
        <v>39</v>
      </c>
      <c r="C12259" s="1">
        <v>4.0307021E7</v>
      </c>
      <c r="D12259" s="1" t="s">
        <v>8</v>
      </c>
      <c r="E12259" s="1">
        <v>24.0</v>
      </c>
      <c r="F12259" s="1" t="s">
        <v>12246</v>
      </c>
      <c r="G12259" s="1">
        <v>0.67419897596</v>
      </c>
    </row>
    <row r="12260" ht="15.75" customHeight="1">
      <c r="A12260" s="1" t="str">
        <f t="shared" si="1043"/>
        <v>RAB5C</v>
      </c>
      <c r="B12260" s="1" t="s">
        <v>39</v>
      </c>
      <c r="C12260" s="1">
        <v>4.030694E7</v>
      </c>
      <c r="D12260" s="1" t="s">
        <v>14</v>
      </c>
      <c r="E12260" s="1">
        <v>22.0</v>
      </c>
      <c r="F12260" s="1" t="s">
        <v>12247</v>
      </c>
      <c r="G12260" s="1">
        <v>1.13715941721</v>
      </c>
    </row>
    <row r="12261" ht="15.75" customHeight="1">
      <c r="A12261" s="1" t="str">
        <f t="shared" si="1043"/>
        <v>RAB5C</v>
      </c>
      <c r="B12261" s="1" t="s">
        <v>39</v>
      </c>
      <c r="C12261" s="1">
        <v>4.0306922E7</v>
      </c>
      <c r="D12261" s="1" t="s">
        <v>14</v>
      </c>
      <c r="E12261" s="1">
        <v>23.0</v>
      </c>
      <c r="F12261" s="1" t="s">
        <v>12248</v>
      </c>
      <c r="G12261" s="1">
        <v>0.353613660408</v>
      </c>
    </row>
    <row r="12262" ht="15.75" customHeight="1">
      <c r="A12262" s="1" t="str">
        <f t="shared" si="1043"/>
        <v>RAB5C</v>
      </c>
      <c r="B12262" s="1" t="s">
        <v>39</v>
      </c>
      <c r="C12262" s="1">
        <v>4.0306831E7</v>
      </c>
      <c r="D12262" s="1" t="s">
        <v>14</v>
      </c>
      <c r="E12262" s="1">
        <v>24.0</v>
      </c>
      <c r="F12262" s="1" t="s">
        <v>12249</v>
      </c>
      <c r="G12262" s="1">
        <v>0.0795381895353</v>
      </c>
    </row>
    <row r="12263" ht="15.75" customHeight="1">
      <c r="A12263" s="1" t="str">
        <f t="shared" si="1043"/>
        <v>RAB5C</v>
      </c>
      <c r="B12263" s="1" t="s">
        <v>39</v>
      </c>
      <c r="C12263" s="1">
        <v>4.0307027E7</v>
      </c>
      <c r="D12263" s="1" t="s">
        <v>8</v>
      </c>
      <c r="E12263" s="1">
        <v>24.0</v>
      </c>
      <c r="F12263" s="1" t="s">
        <v>12250</v>
      </c>
      <c r="G12263" s="1">
        <v>0.0996880557844</v>
      </c>
    </row>
    <row r="12264" ht="15.75" customHeight="1">
      <c r="A12264" s="1" t="str">
        <f t="shared" si="1043"/>
        <v>RAB5C</v>
      </c>
      <c r="B12264" s="1" t="s">
        <v>39</v>
      </c>
      <c r="C12264" s="1">
        <v>4.0306747E7</v>
      </c>
      <c r="D12264" s="1" t="s">
        <v>8</v>
      </c>
      <c r="E12264" s="1">
        <v>24.0</v>
      </c>
      <c r="F12264" s="1" t="s">
        <v>12251</v>
      </c>
      <c r="G12264" s="1">
        <v>0.664390913697</v>
      </c>
    </row>
    <row r="12265" ht="15.75" customHeight="1">
      <c r="A12265" s="1" t="str">
        <f t="shared" ref="A12265:A12278" si="1044">"RABGGTB"</f>
        <v>RABGGTB</v>
      </c>
      <c r="B12265" s="1" t="s">
        <v>108</v>
      </c>
      <c r="C12265" s="1">
        <v>7.6251922E7</v>
      </c>
      <c r="D12265" s="1" t="s">
        <v>14</v>
      </c>
      <c r="E12265" s="1">
        <v>24.0</v>
      </c>
      <c r="F12265" s="1" t="s">
        <v>12252</v>
      </c>
      <c r="G12265" s="1">
        <v>1.12217174971</v>
      </c>
    </row>
    <row r="12266" ht="15.75" customHeight="1">
      <c r="A12266" s="1" t="str">
        <f t="shared" si="1044"/>
        <v>RABGGTB</v>
      </c>
      <c r="B12266" s="1" t="s">
        <v>108</v>
      </c>
      <c r="C12266" s="1">
        <v>7.6251918E7</v>
      </c>
      <c r="D12266" s="1" t="s">
        <v>8</v>
      </c>
      <c r="E12266" s="1">
        <v>24.0</v>
      </c>
      <c r="F12266" s="1" t="s">
        <v>12253</v>
      </c>
      <c r="G12266" s="1">
        <v>0.914837522956</v>
      </c>
    </row>
    <row r="12267" ht="15.75" customHeight="1">
      <c r="A12267" s="1" t="str">
        <f t="shared" si="1044"/>
        <v>RABGGTB</v>
      </c>
      <c r="B12267" s="1" t="s">
        <v>108</v>
      </c>
      <c r="C12267" s="1">
        <v>7.6252031E7</v>
      </c>
      <c r="D12267" s="1" t="s">
        <v>14</v>
      </c>
      <c r="E12267" s="1">
        <v>24.0</v>
      </c>
      <c r="F12267" s="1" t="s">
        <v>12254</v>
      </c>
      <c r="G12267" s="1">
        <v>0.068370667819</v>
      </c>
    </row>
    <row r="12268" ht="15.75" customHeight="1">
      <c r="A12268" s="1" t="str">
        <f t="shared" si="1044"/>
        <v>RABGGTB</v>
      </c>
      <c r="B12268" s="1" t="s">
        <v>108</v>
      </c>
      <c r="C12268" s="1">
        <v>7.6251874E7</v>
      </c>
      <c r="D12268" s="1" t="s">
        <v>14</v>
      </c>
      <c r="E12268" s="1">
        <v>23.0</v>
      </c>
      <c r="F12268" s="1" t="s">
        <v>12255</v>
      </c>
      <c r="G12268" s="1">
        <v>0.200131477126</v>
      </c>
    </row>
    <row r="12269" ht="15.75" customHeight="1">
      <c r="A12269" s="1" t="str">
        <f t="shared" si="1044"/>
        <v>RABGGTB</v>
      </c>
      <c r="B12269" s="1" t="s">
        <v>108</v>
      </c>
      <c r="C12269" s="1">
        <v>7.6251987E7</v>
      </c>
      <c r="D12269" s="1" t="s">
        <v>14</v>
      </c>
      <c r="E12269" s="1">
        <v>23.0</v>
      </c>
      <c r="F12269" s="1" t="s">
        <v>12256</v>
      </c>
      <c r="G12269" s="1">
        <v>0.242125660311</v>
      </c>
    </row>
    <row r="12270" ht="15.75" customHeight="1">
      <c r="A12270" s="1" t="str">
        <f t="shared" si="1044"/>
        <v>RABGGTB</v>
      </c>
      <c r="B12270" s="1" t="s">
        <v>108</v>
      </c>
      <c r="C12270" s="1">
        <v>7.6251897E7</v>
      </c>
      <c r="D12270" s="1" t="s">
        <v>14</v>
      </c>
      <c r="E12270" s="1">
        <v>24.0</v>
      </c>
      <c r="F12270" s="1" t="s">
        <v>12257</v>
      </c>
      <c r="G12270" s="1">
        <v>0.0137993002479</v>
      </c>
    </row>
    <row r="12271" ht="15.75" customHeight="1">
      <c r="A12271" s="1" t="str">
        <f t="shared" si="1044"/>
        <v>RABGGTB</v>
      </c>
      <c r="B12271" s="1" t="s">
        <v>108</v>
      </c>
      <c r="C12271" s="1">
        <v>7.6252046E7</v>
      </c>
      <c r="D12271" s="1" t="s">
        <v>14</v>
      </c>
      <c r="E12271" s="1">
        <v>24.0</v>
      </c>
      <c r="F12271" s="1" t="s">
        <v>12258</v>
      </c>
      <c r="G12271" s="1">
        <v>0.0261128091875</v>
      </c>
    </row>
    <row r="12272" ht="15.75" customHeight="1">
      <c r="A12272" s="1" t="str">
        <f t="shared" si="1044"/>
        <v>RABGGTB</v>
      </c>
      <c r="B12272" s="1" t="s">
        <v>108</v>
      </c>
      <c r="C12272" s="1">
        <v>7.6252041E7</v>
      </c>
      <c r="D12272" s="1" t="s">
        <v>14</v>
      </c>
      <c r="E12272" s="1">
        <v>24.0</v>
      </c>
      <c r="F12272" s="1" t="s">
        <v>12259</v>
      </c>
      <c r="G12272" s="1">
        <v>0.120961023853</v>
      </c>
    </row>
    <row r="12273" ht="15.75" customHeight="1">
      <c r="A12273" s="1" t="str">
        <f t="shared" si="1044"/>
        <v>RABGGTB</v>
      </c>
      <c r="B12273" s="1" t="s">
        <v>108</v>
      </c>
      <c r="C12273" s="1">
        <v>7.6252018E7</v>
      </c>
      <c r="D12273" s="1" t="s">
        <v>14</v>
      </c>
      <c r="E12273" s="1">
        <v>24.0</v>
      </c>
      <c r="F12273" s="1" t="s">
        <v>12260</v>
      </c>
      <c r="G12273" s="1">
        <v>0.356417134094</v>
      </c>
    </row>
    <row r="12274" ht="15.75" customHeight="1">
      <c r="A12274" s="1" t="str">
        <f t="shared" si="1044"/>
        <v>RABGGTB</v>
      </c>
      <c r="B12274" s="1" t="s">
        <v>108</v>
      </c>
      <c r="C12274" s="1">
        <v>7.6251996E7</v>
      </c>
      <c r="D12274" s="1" t="s">
        <v>14</v>
      </c>
      <c r="E12274" s="1">
        <v>23.0</v>
      </c>
      <c r="F12274" s="1" t="s">
        <v>12261</v>
      </c>
      <c r="G12274" s="1">
        <v>0.962990727332</v>
      </c>
    </row>
    <row r="12275" ht="15.75" customHeight="1">
      <c r="A12275" s="1" t="str">
        <f t="shared" si="1044"/>
        <v>RABGGTB</v>
      </c>
      <c r="B12275" s="1" t="s">
        <v>108</v>
      </c>
      <c r="C12275" s="1">
        <v>7.6251872E7</v>
      </c>
      <c r="D12275" s="1" t="s">
        <v>14</v>
      </c>
      <c r="E12275" s="1">
        <v>21.0</v>
      </c>
      <c r="F12275" s="1" t="s">
        <v>12262</v>
      </c>
      <c r="G12275" s="1">
        <v>-0.00918698558737</v>
      </c>
    </row>
    <row r="12276" ht="15.75" customHeight="1">
      <c r="A12276" s="1" t="str">
        <f t="shared" si="1044"/>
        <v>RABGGTB</v>
      </c>
      <c r="B12276" s="1" t="s">
        <v>108</v>
      </c>
      <c r="C12276" s="1">
        <v>7.6251904E7</v>
      </c>
      <c r="D12276" s="1" t="s">
        <v>14</v>
      </c>
      <c r="E12276" s="1">
        <v>23.0</v>
      </c>
      <c r="F12276" s="1" t="s">
        <v>12263</v>
      </c>
      <c r="G12276" s="1">
        <v>0.00658041077037</v>
      </c>
    </row>
    <row r="12277" ht="15.75" customHeight="1">
      <c r="A12277" s="1" t="str">
        <f t="shared" si="1044"/>
        <v>RABGGTB</v>
      </c>
      <c r="B12277" s="1" t="s">
        <v>108</v>
      </c>
      <c r="C12277" s="1">
        <v>7.6252136E7</v>
      </c>
      <c r="D12277" s="1" t="s">
        <v>14</v>
      </c>
      <c r="E12277" s="1">
        <v>22.0</v>
      </c>
      <c r="F12277" s="1" t="s">
        <v>12264</v>
      </c>
      <c r="G12277" s="1">
        <v>-0.015566916251</v>
      </c>
    </row>
    <row r="12278" ht="15.75" customHeight="1">
      <c r="A12278" s="1" t="str">
        <f t="shared" si="1044"/>
        <v>RABGGTB</v>
      </c>
      <c r="B12278" s="1" t="s">
        <v>108</v>
      </c>
      <c r="C12278" s="1">
        <v>7.6251875E7</v>
      </c>
      <c r="D12278" s="1" t="s">
        <v>8</v>
      </c>
      <c r="E12278" s="1">
        <v>24.0</v>
      </c>
      <c r="F12278" s="1" t="s">
        <v>12265</v>
      </c>
      <c r="G12278" s="1">
        <v>-0.0410732624844</v>
      </c>
    </row>
    <row r="12279" ht="15.75" customHeight="1">
      <c r="A12279" s="1" t="str">
        <f t="shared" ref="A12279:A12298" si="1045">"RACGAP1"</f>
        <v>RACGAP1</v>
      </c>
      <c r="B12279" s="1" t="s">
        <v>379</v>
      </c>
      <c r="C12279" s="1">
        <v>5.0410316E7</v>
      </c>
      <c r="D12279" s="1" t="s">
        <v>14</v>
      </c>
      <c r="E12279" s="1">
        <v>26.0</v>
      </c>
      <c r="F12279" s="1" t="s">
        <v>12266</v>
      </c>
      <c r="G12279" s="1">
        <v>-0.0148563934052</v>
      </c>
    </row>
    <row r="12280" ht="15.75" customHeight="1">
      <c r="A12280" s="1" t="str">
        <f t="shared" si="1045"/>
        <v>RACGAP1</v>
      </c>
      <c r="B12280" s="1" t="s">
        <v>379</v>
      </c>
      <c r="C12280" s="1">
        <v>5.0410528E7</v>
      </c>
      <c r="D12280" s="1" t="s">
        <v>14</v>
      </c>
      <c r="E12280" s="1">
        <v>25.0</v>
      </c>
      <c r="F12280" s="1" t="s">
        <v>12267</v>
      </c>
      <c r="G12280" s="1">
        <v>0.04552989635</v>
      </c>
    </row>
    <row r="12281" ht="15.75" customHeight="1">
      <c r="A12281" s="1" t="str">
        <f t="shared" si="1045"/>
        <v>RACGAP1</v>
      </c>
      <c r="B12281" s="1" t="s">
        <v>379</v>
      </c>
      <c r="C12281" s="1">
        <v>5.0419098E7</v>
      </c>
      <c r="D12281" s="1" t="s">
        <v>14</v>
      </c>
      <c r="E12281" s="1">
        <v>23.0</v>
      </c>
      <c r="F12281" s="1" t="s">
        <v>12268</v>
      </c>
      <c r="G12281" s="1">
        <v>0.702711326617</v>
      </c>
    </row>
    <row r="12282" ht="15.75" customHeight="1">
      <c r="A12282" s="1" t="str">
        <f t="shared" si="1045"/>
        <v>RACGAP1</v>
      </c>
      <c r="B12282" s="1" t="s">
        <v>379</v>
      </c>
      <c r="C12282" s="1">
        <v>5.0410414E7</v>
      </c>
      <c r="D12282" s="1" t="s">
        <v>14</v>
      </c>
      <c r="E12282" s="1">
        <v>27.0</v>
      </c>
      <c r="F12282" s="1" t="s">
        <v>12269</v>
      </c>
      <c r="G12282" s="1">
        <v>-0.0115477932661</v>
      </c>
    </row>
    <row r="12283" ht="15.75" customHeight="1">
      <c r="A12283" s="1" t="str">
        <f t="shared" si="1045"/>
        <v>RACGAP1</v>
      </c>
      <c r="B12283" s="1" t="s">
        <v>379</v>
      </c>
      <c r="C12283" s="1">
        <v>5.0410393E7</v>
      </c>
      <c r="D12283" s="1" t="s">
        <v>14</v>
      </c>
      <c r="E12283" s="1">
        <v>25.0</v>
      </c>
      <c r="F12283" s="1" t="s">
        <v>12270</v>
      </c>
      <c r="G12283" s="1">
        <v>-0.00363515211094</v>
      </c>
    </row>
    <row r="12284" ht="15.75" customHeight="1">
      <c r="A12284" s="1" t="str">
        <f t="shared" si="1045"/>
        <v>RACGAP1</v>
      </c>
      <c r="B12284" s="1" t="s">
        <v>379</v>
      </c>
      <c r="C12284" s="1">
        <v>5.0410304E7</v>
      </c>
      <c r="D12284" s="1" t="s">
        <v>14</v>
      </c>
      <c r="E12284" s="1">
        <v>27.0</v>
      </c>
      <c r="F12284" s="1" t="s">
        <v>12271</v>
      </c>
      <c r="G12284" s="1">
        <v>0.0242073905433</v>
      </c>
    </row>
    <row r="12285" ht="15.75" customHeight="1">
      <c r="A12285" s="1" t="str">
        <f t="shared" si="1045"/>
        <v>RACGAP1</v>
      </c>
      <c r="B12285" s="1" t="s">
        <v>379</v>
      </c>
      <c r="C12285" s="1">
        <v>5.0419209E7</v>
      </c>
      <c r="D12285" s="1" t="s">
        <v>8</v>
      </c>
      <c r="E12285" s="1">
        <v>22.0</v>
      </c>
      <c r="F12285" s="1" t="s">
        <v>12272</v>
      </c>
      <c r="G12285" s="1">
        <v>1.53004805026</v>
      </c>
    </row>
    <row r="12286" ht="15.75" customHeight="1">
      <c r="A12286" s="1" t="str">
        <f t="shared" si="1045"/>
        <v>RACGAP1</v>
      </c>
      <c r="B12286" s="1" t="s">
        <v>379</v>
      </c>
      <c r="C12286" s="1">
        <v>5.0419166E7</v>
      </c>
      <c r="D12286" s="1" t="s">
        <v>8</v>
      </c>
      <c r="E12286" s="1">
        <v>24.0</v>
      </c>
      <c r="F12286" s="1" t="s">
        <v>12273</v>
      </c>
      <c r="G12286" s="1">
        <v>0.708266410816</v>
      </c>
    </row>
    <row r="12287" ht="15.75" customHeight="1">
      <c r="A12287" s="1" t="str">
        <f t="shared" si="1045"/>
        <v>RACGAP1</v>
      </c>
      <c r="B12287" s="1" t="s">
        <v>379</v>
      </c>
      <c r="C12287" s="1">
        <v>5.0419154E7</v>
      </c>
      <c r="D12287" s="1" t="s">
        <v>8</v>
      </c>
      <c r="E12287" s="1">
        <v>24.0</v>
      </c>
      <c r="F12287" s="1" t="s">
        <v>12274</v>
      </c>
      <c r="G12287" s="1">
        <v>0.297163253865</v>
      </c>
    </row>
    <row r="12288" ht="15.75" customHeight="1">
      <c r="A12288" s="1" t="str">
        <f t="shared" si="1045"/>
        <v>RACGAP1</v>
      </c>
      <c r="B12288" s="1" t="s">
        <v>379</v>
      </c>
      <c r="C12288" s="1">
        <v>5.0419128E7</v>
      </c>
      <c r="D12288" s="1" t="s">
        <v>8</v>
      </c>
      <c r="E12288" s="1">
        <v>23.0</v>
      </c>
      <c r="F12288" s="1" t="s">
        <v>12275</v>
      </c>
      <c r="G12288" s="1">
        <v>0.72843163128</v>
      </c>
    </row>
    <row r="12289" ht="15.75" customHeight="1">
      <c r="A12289" s="1" t="str">
        <f t="shared" si="1045"/>
        <v>RACGAP1</v>
      </c>
      <c r="B12289" s="1" t="s">
        <v>379</v>
      </c>
      <c r="C12289" s="1">
        <v>5.0419195E7</v>
      </c>
      <c r="D12289" s="1" t="s">
        <v>8</v>
      </c>
      <c r="E12289" s="1">
        <v>24.0</v>
      </c>
      <c r="F12289" s="1" t="s">
        <v>12276</v>
      </c>
      <c r="G12289" s="1">
        <v>0.462104987656</v>
      </c>
    </row>
    <row r="12290" ht="15.75" customHeight="1">
      <c r="A12290" s="1" t="str">
        <f t="shared" si="1045"/>
        <v>RACGAP1</v>
      </c>
      <c r="B12290" s="1" t="s">
        <v>379</v>
      </c>
      <c r="C12290" s="1">
        <v>5.0419081E7</v>
      </c>
      <c r="D12290" s="1" t="s">
        <v>8</v>
      </c>
      <c r="E12290" s="1">
        <v>25.0</v>
      </c>
      <c r="F12290" s="1" t="s">
        <v>12277</v>
      </c>
      <c r="G12290" s="1">
        <v>0.515633213299</v>
      </c>
    </row>
    <row r="12291" ht="15.75" customHeight="1">
      <c r="A12291" s="1" t="str">
        <f t="shared" si="1045"/>
        <v>RACGAP1</v>
      </c>
      <c r="B12291" s="1" t="s">
        <v>379</v>
      </c>
      <c r="C12291" s="1">
        <v>5.0419033E7</v>
      </c>
      <c r="D12291" s="1" t="s">
        <v>8</v>
      </c>
      <c r="E12291" s="1">
        <v>24.0</v>
      </c>
      <c r="F12291" s="1" t="s">
        <v>12278</v>
      </c>
      <c r="G12291" s="1">
        <v>0.74152031846</v>
      </c>
    </row>
    <row r="12292" ht="15.75" customHeight="1">
      <c r="A12292" s="1" t="str">
        <f t="shared" si="1045"/>
        <v>RACGAP1</v>
      </c>
      <c r="B12292" s="1" t="s">
        <v>379</v>
      </c>
      <c r="C12292" s="1">
        <v>5.0419024E7</v>
      </c>
      <c r="D12292" s="1" t="s">
        <v>8</v>
      </c>
      <c r="E12292" s="1">
        <v>24.0</v>
      </c>
      <c r="F12292" s="1" t="s">
        <v>12279</v>
      </c>
      <c r="G12292" s="1">
        <v>0.0215038175256</v>
      </c>
    </row>
    <row r="12293" ht="15.75" customHeight="1">
      <c r="A12293" s="1" t="str">
        <f t="shared" si="1045"/>
        <v>RACGAP1</v>
      </c>
      <c r="B12293" s="1" t="s">
        <v>379</v>
      </c>
      <c r="C12293" s="1">
        <v>5.0410471E7</v>
      </c>
      <c r="D12293" s="1" t="s">
        <v>8</v>
      </c>
      <c r="E12293" s="1">
        <v>24.0</v>
      </c>
      <c r="F12293" s="1" t="s">
        <v>12280</v>
      </c>
      <c r="G12293" s="1">
        <v>0.00950059034764</v>
      </c>
    </row>
    <row r="12294" ht="15.75" customHeight="1">
      <c r="A12294" s="1" t="str">
        <f t="shared" si="1045"/>
        <v>RACGAP1</v>
      </c>
      <c r="B12294" s="1" t="s">
        <v>379</v>
      </c>
      <c r="C12294" s="1">
        <v>5.0410424E7</v>
      </c>
      <c r="D12294" s="1" t="s">
        <v>8</v>
      </c>
      <c r="E12294" s="1">
        <v>25.0</v>
      </c>
      <c r="F12294" s="1" t="s">
        <v>12281</v>
      </c>
      <c r="G12294" s="1">
        <v>0.0357473670717</v>
      </c>
    </row>
    <row r="12295" ht="15.75" customHeight="1">
      <c r="A12295" s="1" t="str">
        <f t="shared" si="1045"/>
        <v>RACGAP1</v>
      </c>
      <c r="B12295" s="1" t="s">
        <v>379</v>
      </c>
      <c r="C12295" s="1">
        <v>5.0410394E7</v>
      </c>
      <c r="D12295" s="1" t="s">
        <v>8</v>
      </c>
      <c r="E12295" s="1">
        <v>26.0</v>
      </c>
      <c r="F12295" s="1" t="s">
        <v>12282</v>
      </c>
      <c r="G12295" s="1">
        <v>0.0498642180312</v>
      </c>
    </row>
    <row r="12296" ht="15.75" customHeight="1">
      <c r="A12296" s="1" t="str">
        <f t="shared" si="1045"/>
        <v>RACGAP1</v>
      </c>
      <c r="B12296" s="1" t="s">
        <v>379</v>
      </c>
      <c r="C12296" s="1">
        <v>5.0410382E7</v>
      </c>
      <c r="D12296" s="1" t="s">
        <v>8</v>
      </c>
      <c r="E12296" s="1">
        <v>27.0</v>
      </c>
      <c r="F12296" s="1" t="s">
        <v>12283</v>
      </c>
      <c r="G12296" s="1">
        <v>0.0150950735502</v>
      </c>
    </row>
    <row r="12297" ht="15.75" customHeight="1">
      <c r="A12297" s="1" t="str">
        <f t="shared" si="1045"/>
        <v>RACGAP1</v>
      </c>
      <c r="B12297" s="1" t="s">
        <v>379</v>
      </c>
      <c r="C12297" s="1">
        <v>5.0419089E7</v>
      </c>
      <c r="D12297" s="1" t="s">
        <v>8</v>
      </c>
      <c r="E12297" s="1">
        <v>24.0</v>
      </c>
      <c r="F12297" s="1" t="s">
        <v>12284</v>
      </c>
      <c r="G12297" s="1">
        <v>0.128741326613</v>
      </c>
    </row>
    <row r="12298" ht="15.75" customHeight="1">
      <c r="A12298" s="1" t="str">
        <f t="shared" si="1045"/>
        <v>RACGAP1</v>
      </c>
      <c r="B12298" s="1" t="s">
        <v>379</v>
      </c>
      <c r="C12298" s="1">
        <v>5.0410243E7</v>
      </c>
      <c r="D12298" s="1" t="s">
        <v>8</v>
      </c>
      <c r="E12298" s="1">
        <v>26.0</v>
      </c>
      <c r="F12298" s="1" t="s">
        <v>12285</v>
      </c>
      <c r="G12298" s="1">
        <v>0.0153934580479</v>
      </c>
    </row>
    <row r="12299" ht="15.75" customHeight="1">
      <c r="A12299" s="1" t="str">
        <f t="shared" ref="A12299:A12316" si="1046">"RAD17"</f>
        <v>RAD17</v>
      </c>
      <c r="B12299" s="1" t="s">
        <v>987</v>
      </c>
      <c r="C12299" s="1">
        <v>6.866568E7</v>
      </c>
      <c r="D12299" s="1" t="s">
        <v>14</v>
      </c>
      <c r="E12299" s="1">
        <v>24.0</v>
      </c>
      <c r="F12299" s="1" t="s">
        <v>12286</v>
      </c>
      <c r="G12299" s="1">
        <v>0.35120290005</v>
      </c>
    </row>
    <row r="12300" ht="15.75" customHeight="1">
      <c r="A12300" s="1" t="str">
        <f t="shared" si="1046"/>
        <v>RAD17</v>
      </c>
      <c r="B12300" s="1" t="s">
        <v>987</v>
      </c>
      <c r="C12300" s="1">
        <v>6.8665685E7</v>
      </c>
      <c r="D12300" s="1" t="s">
        <v>14</v>
      </c>
      <c r="E12300" s="1">
        <v>24.0</v>
      </c>
      <c r="F12300" s="1" t="s">
        <v>12287</v>
      </c>
      <c r="G12300" s="1">
        <v>0.925884073646</v>
      </c>
    </row>
    <row r="12301" ht="15.75" customHeight="1">
      <c r="A12301" s="1" t="str">
        <f t="shared" si="1046"/>
        <v>RAD17</v>
      </c>
      <c r="B12301" s="1" t="s">
        <v>987</v>
      </c>
      <c r="C12301" s="1">
        <v>6.8665765E7</v>
      </c>
      <c r="D12301" s="1" t="s">
        <v>14</v>
      </c>
      <c r="E12301" s="1">
        <v>23.0</v>
      </c>
      <c r="F12301" s="1" t="s">
        <v>12288</v>
      </c>
      <c r="G12301" s="1">
        <v>0.0885876933526</v>
      </c>
    </row>
    <row r="12302" ht="15.75" customHeight="1">
      <c r="A12302" s="1" t="str">
        <f t="shared" si="1046"/>
        <v>RAD17</v>
      </c>
      <c r="B12302" s="1" t="s">
        <v>987</v>
      </c>
      <c r="C12302" s="1">
        <v>6.8667369E7</v>
      </c>
      <c r="D12302" s="1" t="s">
        <v>14</v>
      </c>
      <c r="E12302" s="1">
        <v>26.0</v>
      </c>
      <c r="F12302" s="1" t="s">
        <v>12289</v>
      </c>
      <c r="G12302" s="1">
        <v>0.111790230127</v>
      </c>
    </row>
    <row r="12303" ht="15.75" customHeight="1">
      <c r="A12303" s="1" t="str">
        <f t="shared" si="1046"/>
        <v>RAD17</v>
      </c>
      <c r="B12303" s="1" t="s">
        <v>987</v>
      </c>
      <c r="C12303" s="1">
        <v>6.8667324E7</v>
      </c>
      <c r="D12303" s="1" t="s">
        <v>14</v>
      </c>
      <c r="E12303" s="1">
        <v>28.0</v>
      </c>
      <c r="F12303" s="1" t="s">
        <v>12290</v>
      </c>
      <c r="G12303" s="1">
        <v>0.049192450809</v>
      </c>
    </row>
    <row r="12304" ht="15.75" customHeight="1">
      <c r="A12304" s="1" t="str">
        <f t="shared" si="1046"/>
        <v>RAD17</v>
      </c>
      <c r="B12304" s="1" t="s">
        <v>987</v>
      </c>
      <c r="C12304" s="1">
        <v>6.8665675E7</v>
      </c>
      <c r="D12304" s="1" t="s">
        <v>14</v>
      </c>
      <c r="E12304" s="1">
        <v>24.0</v>
      </c>
      <c r="F12304" s="1" t="s">
        <v>12291</v>
      </c>
      <c r="G12304" s="1">
        <v>0.29931672685</v>
      </c>
    </row>
    <row r="12305" ht="15.75" customHeight="1">
      <c r="A12305" s="1" t="str">
        <f t="shared" si="1046"/>
        <v>RAD17</v>
      </c>
      <c r="B12305" s="1" t="s">
        <v>987</v>
      </c>
      <c r="C12305" s="1">
        <v>6.8667323E7</v>
      </c>
      <c r="D12305" s="1" t="s">
        <v>14</v>
      </c>
      <c r="E12305" s="1">
        <v>22.0</v>
      </c>
      <c r="F12305" s="1" t="s">
        <v>12292</v>
      </c>
      <c r="G12305" s="1">
        <v>0.149038902151</v>
      </c>
    </row>
    <row r="12306" ht="15.75" customHeight="1">
      <c r="A12306" s="1" t="str">
        <f t="shared" si="1046"/>
        <v>RAD17</v>
      </c>
      <c r="B12306" s="1" t="s">
        <v>987</v>
      </c>
      <c r="C12306" s="1">
        <v>6.8665657E7</v>
      </c>
      <c r="D12306" s="1" t="s">
        <v>14</v>
      </c>
      <c r="E12306" s="1">
        <v>22.0</v>
      </c>
      <c r="F12306" s="1" t="s">
        <v>12293</v>
      </c>
      <c r="G12306" s="1">
        <v>1.03023238057</v>
      </c>
    </row>
    <row r="12307" ht="15.75" customHeight="1">
      <c r="A12307" s="1" t="str">
        <f t="shared" si="1046"/>
        <v>RAD17</v>
      </c>
      <c r="B12307" s="1" t="s">
        <v>987</v>
      </c>
      <c r="C12307" s="1">
        <v>6.8667384E7</v>
      </c>
      <c r="D12307" s="1" t="s">
        <v>14</v>
      </c>
      <c r="E12307" s="1">
        <v>24.0</v>
      </c>
      <c r="F12307" s="1" t="s">
        <v>12294</v>
      </c>
      <c r="G12307" s="1">
        <v>-0.0544292375384</v>
      </c>
    </row>
    <row r="12308" ht="15.75" customHeight="1">
      <c r="A12308" s="1" t="str">
        <f t="shared" si="1046"/>
        <v>RAD17</v>
      </c>
      <c r="B12308" s="1" t="s">
        <v>987</v>
      </c>
      <c r="C12308" s="1">
        <v>6.8667308E7</v>
      </c>
      <c r="D12308" s="1" t="s">
        <v>8</v>
      </c>
      <c r="E12308" s="1">
        <v>26.0</v>
      </c>
      <c r="F12308" s="1" t="s">
        <v>12295</v>
      </c>
      <c r="G12308" s="1">
        <v>-0.0360622651103</v>
      </c>
    </row>
    <row r="12309" ht="15.75" customHeight="1">
      <c r="A12309" s="1" t="str">
        <f t="shared" si="1046"/>
        <v>RAD17</v>
      </c>
      <c r="B12309" s="1" t="s">
        <v>987</v>
      </c>
      <c r="C12309" s="1">
        <v>6.8667276E7</v>
      </c>
      <c r="D12309" s="1" t="s">
        <v>8</v>
      </c>
      <c r="E12309" s="1">
        <v>25.0</v>
      </c>
      <c r="F12309" s="1" t="s">
        <v>12296</v>
      </c>
      <c r="G12309" s="1">
        <v>-0.0303434046497</v>
      </c>
    </row>
    <row r="12310" ht="15.75" customHeight="1">
      <c r="A12310" s="1" t="str">
        <f t="shared" si="1046"/>
        <v>RAD17</v>
      </c>
      <c r="B12310" s="1" t="s">
        <v>987</v>
      </c>
      <c r="C12310" s="1">
        <v>6.8665906E7</v>
      </c>
      <c r="D12310" s="1" t="s">
        <v>8</v>
      </c>
      <c r="E12310" s="1">
        <v>23.0</v>
      </c>
      <c r="F12310" s="1" t="s">
        <v>12297</v>
      </c>
      <c r="G12310" s="1">
        <v>0.0197977857631</v>
      </c>
    </row>
    <row r="12311" ht="15.75" customHeight="1">
      <c r="A12311" s="1" t="str">
        <f t="shared" si="1046"/>
        <v>RAD17</v>
      </c>
      <c r="B12311" s="1" t="s">
        <v>987</v>
      </c>
      <c r="C12311" s="1">
        <v>6.8665711E7</v>
      </c>
      <c r="D12311" s="1" t="s">
        <v>8</v>
      </c>
      <c r="E12311" s="1">
        <v>23.0</v>
      </c>
      <c r="F12311" s="1" t="s">
        <v>12298</v>
      </c>
      <c r="G12311" s="1">
        <v>1.04388354578</v>
      </c>
    </row>
    <row r="12312" ht="15.75" customHeight="1">
      <c r="A12312" s="1" t="str">
        <f t="shared" si="1046"/>
        <v>RAD17</v>
      </c>
      <c r="B12312" s="1" t="s">
        <v>987</v>
      </c>
      <c r="C12312" s="1">
        <v>6.86657E7</v>
      </c>
      <c r="D12312" s="1" t="s">
        <v>8</v>
      </c>
      <c r="E12312" s="1">
        <v>24.0</v>
      </c>
      <c r="F12312" s="1" t="s">
        <v>12299</v>
      </c>
      <c r="G12312" s="1">
        <v>0.360135920802</v>
      </c>
    </row>
    <row r="12313" ht="15.75" customHeight="1">
      <c r="A12313" s="1" t="str">
        <f t="shared" si="1046"/>
        <v>RAD17</v>
      </c>
      <c r="B12313" s="1" t="s">
        <v>987</v>
      </c>
      <c r="C12313" s="1">
        <v>6.8665602E7</v>
      </c>
      <c r="D12313" s="1" t="s">
        <v>8</v>
      </c>
      <c r="E12313" s="1">
        <v>22.0</v>
      </c>
      <c r="F12313" s="1" t="s">
        <v>12300</v>
      </c>
      <c r="G12313" s="1">
        <v>0.331873134757</v>
      </c>
    </row>
    <row r="12314" ht="15.75" customHeight="1">
      <c r="A12314" s="1" t="str">
        <f t="shared" si="1046"/>
        <v>RAD17</v>
      </c>
      <c r="B12314" s="1" t="s">
        <v>987</v>
      </c>
      <c r="C12314" s="1">
        <v>6.8665597E7</v>
      </c>
      <c r="D12314" s="1" t="s">
        <v>8</v>
      </c>
      <c r="E12314" s="1">
        <v>23.0</v>
      </c>
      <c r="F12314" s="1" t="s">
        <v>12301</v>
      </c>
      <c r="G12314" s="1">
        <v>0.36386170885</v>
      </c>
    </row>
    <row r="12315" ht="15.75" customHeight="1">
      <c r="A12315" s="1" t="str">
        <f t="shared" si="1046"/>
        <v>RAD17</v>
      </c>
      <c r="B12315" s="1" t="s">
        <v>987</v>
      </c>
      <c r="C12315" s="1">
        <v>6.8667376E7</v>
      </c>
      <c r="D12315" s="1" t="s">
        <v>8</v>
      </c>
      <c r="E12315" s="1">
        <v>28.0</v>
      </c>
      <c r="F12315" s="1" t="s">
        <v>12302</v>
      </c>
      <c r="G12315" s="1">
        <v>0.406173553588</v>
      </c>
    </row>
    <row r="12316" ht="15.75" customHeight="1">
      <c r="A12316" s="1" t="str">
        <f t="shared" si="1046"/>
        <v>RAD17</v>
      </c>
      <c r="B12316" s="1" t="s">
        <v>987</v>
      </c>
      <c r="C12316" s="1">
        <v>6.8667522E7</v>
      </c>
      <c r="D12316" s="1" t="s">
        <v>14</v>
      </c>
      <c r="E12316" s="1">
        <v>26.0</v>
      </c>
      <c r="F12316" s="1" t="s">
        <v>12303</v>
      </c>
      <c r="G12316" s="1">
        <v>0.36029359141</v>
      </c>
    </row>
    <row r="12317" ht="15.75" customHeight="1">
      <c r="A12317" s="1" t="str">
        <f t="shared" ref="A12317:A12326" si="1047">"RAD21"</f>
        <v>RAD21</v>
      </c>
      <c r="B12317" s="1" t="s">
        <v>779</v>
      </c>
      <c r="C12317" s="1">
        <v>1.17886968E8</v>
      </c>
      <c r="D12317" s="1" t="s">
        <v>8</v>
      </c>
      <c r="E12317" s="1">
        <v>24.0</v>
      </c>
      <c r="F12317" s="1" t="s">
        <v>12304</v>
      </c>
      <c r="G12317" s="1">
        <v>0.900684106251</v>
      </c>
    </row>
    <row r="12318" ht="15.75" customHeight="1">
      <c r="A12318" s="1" t="str">
        <f t="shared" si="1047"/>
        <v>RAD21</v>
      </c>
      <c r="B12318" s="1" t="s">
        <v>779</v>
      </c>
      <c r="C12318" s="1">
        <v>1.17886977E8</v>
      </c>
      <c r="D12318" s="1" t="s">
        <v>8</v>
      </c>
      <c r="E12318" s="1">
        <v>23.0</v>
      </c>
      <c r="F12318" s="1" t="s">
        <v>12305</v>
      </c>
      <c r="G12318" s="1">
        <v>0.967854065626</v>
      </c>
    </row>
    <row r="12319" ht="15.75" customHeight="1">
      <c r="A12319" s="1" t="str">
        <f t="shared" si="1047"/>
        <v>RAD21</v>
      </c>
      <c r="B12319" s="1" t="s">
        <v>779</v>
      </c>
      <c r="C12319" s="1">
        <v>1.17887016E8</v>
      </c>
      <c r="D12319" s="1" t="s">
        <v>14</v>
      </c>
      <c r="E12319" s="1">
        <v>24.0</v>
      </c>
      <c r="F12319" s="1" t="s">
        <v>12306</v>
      </c>
      <c r="G12319" s="1">
        <v>0.111871008261</v>
      </c>
    </row>
    <row r="12320" ht="15.75" customHeight="1">
      <c r="A12320" s="1" t="str">
        <f t="shared" si="1047"/>
        <v>RAD21</v>
      </c>
      <c r="B12320" s="1" t="s">
        <v>779</v>
      </c>
      <c r="C12320" s="1">
        <v>1.1788702E8</v>
      </c>
      <c r="D12320" s="1" t="s">
        <v>8</v>
      </c>
      <c r="E12320" s="1">
        <v>24.0</v>
      </c>
      <c r="F12320" s="1" t="s">
        <v>12307</v>
      </c>
      <c r="G12320" s="1">
        <v>0.747009618613</v>
      </c>
    </row>
    <row r="12321" ht="15.75" customHeight="1">
      <c r="A12321" s="1" t="str">
        <f t="shared" si="1047"/>
        <v>RAD21</v>
      </c>
      <c r="B12321" s="1" t="s">
        <v>779</v>
      </c>
      <c r="C12321" s="1">
        <v>1.17887046E8</v>
      </c>
      <c r="D12321" s="1" t="s">
        <v>8</v>
      </c>
      <c r="E12321" s="1">
        <v>24.0</v>
      </c>
      <c r="F12321" s="1" t="s">
        <v>12308</v>
      </c>
      <c r="G12321" s="1">
        <v>1.13146182812</v>
      </c>
    </row>
    <row r="12322" ht="15.75" customHeight="1">
      <c r="A12322" s="1" t="str">
        <f t="shared" si="1047"/>
        <v>RAD21</v>
      </c>
      <c r="B12322" s="1" t="s">
        <v>779</v>
      </c>
      <c r="C12322" s="1">
        <v>1.17887125E8</v>
      </c>
      <c r="D12322" s="1" t="s">
        <v>8</v>
      </c>
      <c r="E12322" s="1">
        <v>23.0</v>
      </c>
      <c r="F12322" s="1" t="s">
        <v>12309</v>
      </c>
      <c r="G12322" s="1">
        <v>0.1086635569</v>
      </c>
    </row>
    <row r="12323" ht="15.75" customHeight="1">
      <c r="A12323" s="1" t="str">
        <f t="shared" si="1047"/>
        <v>RAD21</v>
      </c>
      <c r="B12323" s="1" t="s">
        <v>779</v>
      </c>
      <c r="C12323" s="1">
        <v>1.17886863E8</v>
      </c>
      <c r="D12323" s="1" t="s">
        <v>14</v>
      </c>
      <c r="E12323" s="1">
        <v>24.0</v>
      </c>
      <c r="F12323" s="1" t="s">
        <v>12310</v>
      </c>
      <c r="G12323" s="1">
        <v>-0.0987285788737</v>
      </c>
    </row>
    <row r="12324" ht="15.75" customHeight="1">
      <c r="A12324" s="1" t="str">
        <f t="shared" si="1047"/>
        <v>RAD21</v>
      </c>
      <c r="B12324" s="1" t="s">
        <v>779</v>
      </c>
      <c r="C12324" s="1">
        <v>1.17886942E8</v>
      </c>
      <c r="D12324" s="1" t="s">
        <v>14</v>
      </c>
      <c r="E12324" s="1">
        <v>23.0</v>
      </c>
      <c r="F12324" s="1" t="s">
        <v>12311</v>
      </c>
      <c r="G12324" s="1">
        <v>0.556018431921</v>
      </c>
    </row>
    <row r="12325" ht="15.75" customHeight="1">
      <c r="A12325" s="1" t="str">
        <f t="shared" si="1047"/>
        <v>RAD21</v>
      </c>
      <c r="B12325" s="1" t="s">
        <v>779</v>
      </c>
      <c r="C12325" s="1">
        <v>1.17886933E8</v>
      </c>
      <c r="D12325" s="1" t="s">
        <v>8</v>
      </c>
      <c r="E12325" s="1">
        <v>24.0</v>
      </c>
      <c r="F12325" s="1" t="s">
        <v>12312</v>
      </c>
      <c r="G12325" s="1">
        <v>0.369577015231</v>
      </c>
    </row>
    <row r="12326" ht="15.75" customHeight="1">
      <c r="A12326" s="1" t="str">
        <f t="shared" si="1047"/>
        <v>RAD21</v>
      </c>
      <c r="B12326" s="1" t="s">
        <v>779</v>
      </c>
      <c r="C12326" s="1">
        <v>1.17887033E8</v>
      </c>
      <c r="D12326" s="1" t="s">
        <v>14</v>
      </c>
      <c r="E12326" s="1">
        <v>22.0</v>
      </c>
      <c r="F12326" s="1" t="s">
        <v>12313</v>
      </c>
      <c r="G12326" s="1">
        <v>0.572362143769</v>
      </c>
    </row>
    <row r="12327" ht="15.75" customHeight="1">
      <c r="A12327" s="1" t="str">
        <f t="shared" ref="A12327:A12336" si="1048">"RAD51"</f>
        <v>RAD51</v>
      </c>
      <c r="B12327" s="1" t="s">
        <v>425</v>
      </c>
      <c r="C12327" s="1">
        <v>4.0987571E7</v>
      </c>
      <c r="D12327" s="1" t="s">
        <v>14</v>
      </c>
      <c r="E12327" s="1">
        <v>24.0</v>
      </c>
      <c r="F12327" s="1" t="s">
        <v>12314</v>
      </c>
      <c r="G12327" s="1">
        <v>0.0346345856892</v>
      </c>
    </row>
    <row r="12328" ht="15.75" customHeight="1">
      <c r="A12328" s="1" t="str">
        <f t="shared" si="1048"/>
        <v>RAD51</v>
      </c>
      <c r="B12328" s="1" t="s">
        <v>425</v>
      </c>
      <c r="C12328" s="1">
        <v>4.0987553E7</v>
      </c>
      <c r="D12328" s="1" t="s">
        <v>14</v>
      </c>
      <c r="E12328" s="1">
        <v>24.0</v>
      </c>
      <c r="F12328" s="1" t="s">
        <v>12315</v>
      </c>
      <c r="G12328" s="1">
        <v>-0.0231676763684</v>
      </c>
    </row>
    <row r="12329" ht="15.75" customHeight="1">
      <c r="A12329" s="1" t="str">
        <f t="shared" si="1048"/>
        <v>RAD51</v>
      </c>
      <c r="B12329" s="1" t="s">
        <v>425</v>
      </c>
      <c r="C12329" s="1">
        <v>4.0987536E7</v>
      </c>
      <c r="D12329" s="1" t="s">
        <v>14</v>
      </c>
      <c r="E12329" s="1">
        <v>23.0</v>
      </c>
      <c r="F12329" s="1" t="s">
        <v>12316</v>
      </c>
      <c r="G12329" s="1">
        <v>0.0622553502473</v>
      </c>
    </row>
    <row r="12330" ht="15.75" customHeight="1">
      <c r="A12330" s="1" t="str">
        <f t="shared" si="1048"/>
        <v>RAD51</v>
      </c>
      <c r="B12330" s="1" t="s">
        <v>425</v>
      </c>
      <c r="C12330" s="1">
        <v>4.0987457E7</v>
      </c>
      <c r="D12330" s="1" t="s">
        <v>14</v>
      </c>
      <c r="E12330" s="1">
        <v>24.0</v>
      </c>
      <c r="F12330" s="1" t="s">
        <v>12317</v>
      </c>
      <c r="G12330" s="1">
        <v>0.0201221984194</v>
      </c>
    </row>
    <row r="12331" ht="15.75" customHeight="1">
      <c r="A12331" s="1" t="str">
        <f t="shared" si="1048"/>
        <v>RAD51</v>
      </c>
      <c r="B12331" s="1" t="s">
        <v>425</v>
      </c>
      <c r="C12331" s="1">
        <v>4.0987441E7</v>
      </c>
      <c r="D12331" s="1" t="s">
        <v>8</v>
      </c>
      <c r="E12331" s="1">
        <v>24.0</v>
      </c>
      <c r="F12331" s="1" t="s">
        <v>12318</v>
      </c>
      <c r="G12331" s="1">
        <v>0.0298837423576</v>
      </c>
    </row>
    <row r="12332" ht="15.75" customHeight="1">
      <c r="A12332" s="1" t="str">
        <f t="shared" si="1048"/>
        <v>RAD51</v>
      </c>
      <c r="B12332" s="1" t="s">
        <v>425</v>
      </c>
      <c r="C12332" s="1">
        <v>4.0987361E7</v>
      </c>
      <c r="D12332" s="1" t="s">
        <v>14</v>
      </c>
      <c r="E12332" s="1">
        <v>23.0</v>
      </c>
      <c r="F12332" s="1" t="s">
        <v>12319</v>
      </c>
      <c r="G12332" s="1">
        <v>0.801750165898</v>
      </c>
    </row>
    <row r="12333" ht="15.75" customHeight="1">
      <c r="A12333" s="1" t="str">
        <f t="shared" si="1048"/>
        <v>RAD51</v>
      </c>
      <c r="B12333" s="1" t="s">
        <v>425</v>
      </c>
      <c r="C12333" s="1">
        <v>4.098734E7</v>
      </c>
      <c r="D12333" s="1" t="s">
        <v>14</v>
      </c>
      <c r="E12333" s="1">
        <v>22.0</v>
      </c>
      <c r="F12333" s="1" t="s">
        <v>12320</v>
      </c>
      <c r="G12333" s="1">
        <v>0.0596274286142</v>
      </c>
    </row>
    <row r="12334" ht="15.75" customHeight="1">
      <c r="A12334" s="1" t="str">
        <f t="shared" si="1048"/>
        <v>RAD51</v>
      </c>
      <c r="B12334" s="1" t="s">
        <v>425</v>
      </c>
      <c r="C12334" s="1">
        <v>4.098759E7</v>
      </c>
      <c r="D12334" s="1" t="s">
        <v>14</v>
      </c>
      <c r="E12334" s="1">
        <v>23.0</v>
      </c>
      <c r="F12334" s="1" t="s">
        <v>12321</v>
      </c>
      <c r="G12334" s="1">
        <v>0.426794067053</v>
      </c>
    </row>
    <row r="12335" ht="15.75" customHeight="1">
      <c r="A12335" s="1" t="str">
        <f t="shared" si="1048"/>
        <v>RAD51</v>
      </c>
      <c r="B12335" s="1" t="s">
        <v>425</v>
      </c>
      <c r="C12335" s="1">
        <v>4.0987418E7</v>
      </c>
      <c r="D12335" s="1" t="s">
        <v>8</v>
      </c>
      <c r="E12335" s="1">
        <v>24.0</v>
      </c>
      <c r="F12335" s="1" t="s">
        <v>12322</v>
      </c>
      <c r="G12335" s="1">
        <v>1.13796493111</v>
      </c>
    </row>
    <row r="12336" ht="15.75" customHeight="1">
      <c r="A12336" s="1" t="str">
        <f t="shared" si="1048"/>
        <v>RAD51</v>
      </c>
      <c r="B12336" s="1" t="s">
        <v>425</v>
      </c>
      <c r="C12336" s="1">
        <v>4.0987434E7</v>
      </c>
      <c r="D12336" s="1" t="s">
        <v>14</v>
      </c>
      <c r="E12336" s="1">
        <v>24.0</v>
      </c>
      <c r="F12336" s="1" t="s">
        <v>12323</v>
      </c>
      <c r="G12336" s="1">
        <v>1.0602849029899999</v>
      </c>
    </row>
    <row r="12337" ht="15.75" customHeight="1">
      <c r="A12337" s="1" t="str">
        <f t="shared" ref="A12337:A12346" si="1049">"RAD9A"</f>
        <v>RAD9A</v>
      </c>
      <c r="B12337" s="1" t="s">
        <v>328</v>
      </c>
      <c r="C12337" s="1">
        <v>6.7159601E7</v>
      </c>
      <c r="D12337" s="1" t="s">
        <v>8</v>
      </c>
      <c r="E12337" s="1">
        <v>24.0</v>
      </c>
      <c r="F12337" s="1" t="s">
        <v>12324</v>
      </c>
      <c r="G12337" s="1">
        <v>0.861310948267</v>
      </c>
    </row>
    <row r="12338" ht="15.75" customHeight="1">
      <c r="A12338" s="1" t="str">
        <f t="shared" si="1049"/>
        <v>RAD9A</v>
      </c>
      <c r="B12338" s="1" t="s">
        <v>328</v>
      </c>
      <c r="C12338" s="1">
        <v>6.7159625E7</v>
      </c>
      <c r="D12338" s="1" t="s">
        <v>8</v>
      </c>
      <c r="E12338" s="1">
        <v>23.0</v>
      </c>
      <c r="F12338" s="1" t="s">
        <v>12325</v>
      </c>
      <c r="G12338" s="1">
        <v>1.15532393021</v>
      </c>
    </row>
    <row r="12339" ht="15.75" customHeight="1">
      <c r="A12339" s="1" t="str">
        <f t="shared" si="1049"/>
        <v>RAD9A</v>
      </c>
      <c r="B12339" s="1" t="s">
        <v>328</v>
      </c>
      <c r="C12339" s="1">
        <v>6.7159658E7</v>
      </c>
      <c r="D12339" s="1" t="s">
        <v>8</v>
      </c>
      <c r="E12339" s="1">
        <v>24.0</v>
      </c>
      <c r="F12339" s="1" t="s">
        <v>12326</v>
      </c>
      <c r="G12339" s="1">
        <v>0.413401078012</v>
      </c>
    </row>
    <row r="12340" ht="15.75" customHeight="1">
      <c r="A12340" s="1" t="str">
        <f t="shared" si="1049"/>
        <v>RAD9A</v>
      </c>
      <c r="B12340" s="1" t="s">
        <v>328</v>
      </c>
      <c r="C12340" s="1">
        <v>6.71594E7</v>
      </c>
      <c r="D12340" s="1" t="s">
        <v>14</v>
      </c>
      <c r="E12340" s="1">
        <v>23.0</v>
      </c>
      <c r="F12340" s="1" t="s">
        <v>12327</v>
      </c>
      <c r="G12340" s="1">
        <v>0.184895446929</v>
      </c>
    </row>
    <row r="12341" ht="15.75" customHeight="1">
      <c r="A12341" s="1" t="str">
        <f t="shared" si="1049"/>
        <v>RAD9A</v>
      </c>
      <c r="B12341" s="1" t="s">
        <v>328</v>
      </c>
      <c r="C12341" s="1">
        <v>6.7159409E7</v>
      </c>
      <c r="D12341" s="1" t="s">
        <v>14</v>
      </c>
      <c r="E12341" s="1">
        <v>23.0</v>
      </c>
      <c r="F12341" s="1" t="s">
        <v>12328</v>
      </c>
      <c r="G12341" s="1">
        <v>0.0386823146042</v>
      </c>
    </row>
    <row r="12342" ht="15.75" customHeight="1">
      <c r="A12342" s="1" t="str">
        <f t="shared" si="1049"/>
        <v>RAD9A</v>
      </c>
      <c r="B12342" s="1" t="s">
        <v>328</v>
      </c>
      <c r="C12342" s="1">
        <v>6.7159457E7</v>
      </c>
      <c r="D12342" s="1" t="s">
        <v>14</v>
      </c>
      <c r="E12342" s="1">
        <v>24.0</v>
      </c>
      <c r="F12342" s="1" t="s">
        <v>12329</v>
      </c>
      <c r="G12342" s="1">
        <v>0.983365121522</v>
      </c>
    </row>
    <row r="12343" ht="15.75" customHeight="1">
      <c r="A12343" s="1" t="str">
        <f t="shared" si="1049"/>
        <v>RAD9A</v>
      </c>
      <c r="B12343" s="1" t="s">
        <v>328</v>
      </c>
      <c r="C12343" s="1">
        <v>6.715948E7</v>
      </c>
      <c r="D12343" s="1" t="s">
        <v>14</v>
      </c>
      <c r="E12343" s="1">
        <v>24.0</v>
      </c>
      <c r="F12343" s="1" t="s">
        <v>12330</v>
      </c>
      <c r="G12343" s="1">
        <v>0.570304998851</v>
      </c>
    </row>
    <row r="12344" ht="15.75" customHeight="1">
      <c r="A12344" s="1" t="str">
        <f t="shared" si="1049"/>
        <v>RAD9A</v>
      </c>
      <c r="B12344" s="1" t="s">
        <v>328</v>
      </c>
      <c r="C12344" s="1">
        <v>6.7159533E7</v>
      </c>
      <c r="D12344" s="1" t="s">
        <v>14</v>
      </c>
      <c r="E12344" s="1">
        <v>24.0</v>
      </c>
      <c r="F12344" s="1" t="s">
        <v>12331</v>
      </c>
      <c r="G12344" s="1">
        <v>0.251071858205</v>
      </c>
    </row>
    <row r="12345" ht="15.75" customHeight="1">
      <c r="A12345" s="1" t="str">
        <f t="shared" si="1049"/>
        <v>RAD9A</v>
      </c>
      <c r="B12345" s="1" t="s">
        <v>328</v>
      </c>
      <c r="C12345" s="1">
        <v>6.7159668E7</v>
      </c>
      <c r="D12345" s="1" t="s">
        <v>14</v>
      </c>
      <c r="E12345" s="1">
        <v>24.0</v>
      </c>
      <c r="F12345" s="1" t="s">
        <v>12332</v>
      </c>
      <c r="G12345" s="1">
        <v>0.353146559465</v>
      </c>
    </row>
    <row r="12346" ht="15.75" customHeight="1">
      <c r="A12346" s="1" t="str">
        <f t="shared" si="1049"/>
        <v>RAD9A</v>
      </c>
      <c r="B12346" s="1" t="s">
        <v>328</v>
      </c>
      <c r="C12346" s="1">
        <v>6.7159653E7</v>
      </c>
      <c r="D12346" s="1" t="s">
        <v>8</v>
      </c>
      <c r="E12346" s="1">
        <v>23.0</v>
      </c>
      <c r="F12346" s="1" t="s">
        <v>12333</v>
      </c>
      <c r="G12346" s="1">
        <v>-0.114619950271</v>
      </c>
    </row>
    <row r="12347" ht="15.75" customHeight="1">
      <c r="A12347" s="1" t="str">
        <f t="shared" ref="A12347:A12356" si="1050">"RAD9B"</f>
        <v>RAD9B</v>
      </c>
      <c r="B12347" s="1" t="s">
        <v>379</v>
      </c>
      <c r="C12347" s="1">
        <v>1.10940299E8</v>
      </c>
      <c r="D12347" s="1" t="s">
        <v>14</v>
      </c>
      <c r="E12347" s="1">
        <v>23.0</v>
      </c>
      <c r="F12347" s="1" t="s">
        <v>12334</v>
      </c>
      <c r="G12347" s="1">
        <v>0.0573029415557</v>
      </c>
    </row>
    <row r="12348" ht="15.75" customHeight="1">
      <c r="A12348" s="1" t="str">
        <f t="shared" si="1050"/>
        <v>RAD9B</v>
      </c>
      <c r="B12348" s="1" t="s">
        <v>379</v>
      </c>
      <c r="C12348" s="1">
        <v>1.10940145E8</v>
      </c>
      <c r="D12348" s="1" t="s">
        <v>14</v>
      </c>
      <c r="E12348" s="1">
        <v>24.0</v>
      </c>
      <c r="F12348" s="1" t="s">
        <v>12335</v>
      </c>
      <c r="G12348" s="1">
        <v>0.281800122738</v>
      </c>
    </row>
    <row r="12349" ht="15.75" customHeight="1">
      <c r="A12349" s="1" t="str">
        <f t="shared" si="1050"/>
        <v>RAD9B</v>
      </c>
      <c r="B12349" s="1" t="s">
        <v>379</v>
      </c>
      <c r="C12349" s="1">
        <v>1.10940137E8</v>
      </c>
      <c r="D12349" s="1" t="s">
        <v>14</v>
      </c>
      <c r="E12349" s="1">
        <v>23.0</v>
      </c>
      <c r="F12349" s="1" t="s">
        <v>12336</v>
      </c>
      <c r="G12349" s="1">
        <v>0.395951925853</v>
      </c>
    </row>
    <row r="12350" ht="15.75" customHeight="1">
      <c r="A12350" s="1" t="str">
        <f t="shared" si="1050"/>
        <v>RAD9B</v>
      </c>
      <c r="B12350" s="1" t="s">
        <v>379</v>
      </c>
      <c r="C12350" s="1">
        <v>1.10940111E8</v>
      </c>
      <c r="D12350" s="1" t="s">
        <v>14</v>
      </c>
      <c r="E12350" s="1">
        <v>23.0</v>
      </c>
      <c r="F12350" s="1" t="s">
        <v>12337</v>
      </c>
      <c r="G12350" s="1">
        <v>0.658898589847</v>
      </c>
    </row>
    <row r="12351" ht="15.75" customHeight="1">
      <c r="A12351" s="1" t="str">
        <f t="shared" si="1050"/>
        <v>RAD9B</v>
      </c>
      <c r="B12351" s="1" t="s">
        <v>379</v>
      </c>
      <c r="C12351" s="1">
        <v>1.10940097E8</v>
      </c>
      <c r="D12351" s="1" t="s">
        <v>14</v>
      </c>
      <c r="E12351" s="1">
        <v>24.0</v>
      </c>
      <c r="F12351" s="1" t="s">
        <v>12338</v>
      </c>
      <c r="G12351" s="1">
        <v>0.598369945858</v>
      </c>
    </row>
    <row r="12352" ht="15.75" customHeight="1">
      <c r="A12352" s="1" t="str">
        <f t="shared" si="1050"/>
        <v>RAD9B</v>
      </c>
      <c r="B12352" s="1" t="s">
        <v>379</v>
      </c>
      <c r="C12352" s="1">
        <v>1.10940149E8</v>
      </c>
      <c r="D12352" s="1" t="s">
        <v>8</v>
      </c>
      <c r="E12352" s="1">
        <v>23.0</v>
      </c>
      <c r="F12352" s="1" t="s">
        <v>12339</v>
      </c>
      <c r="G12352" s="1">
        <v>1.20588323212</v>
      </c>
    </row>
    <row r="12353" ht="15.75" customHeight="1">
      <c r="A12353" s="1" t="str">
        <f t="shared" si="1050"/>
        <v>RAD9B</v>
      </c>
      <c r="B12353" s="1" t="s">
        <v>379</v>
      </c>
      <c r="C12353" s="1">
        <v>1.10940033E8</v>
      </c>
      <c r="D12353" s="1" t="s">
        <v>14</v>
      </c>
      <c r="E12353" s="1">
        <v>24.0</v>
      </c>
      <c r="F12353" s="1" t="s">
        <v>12340</v>
      </c>
      <c r="G12353" s="1">
        <v>0.771566853611</v>
      </c>
    </row>
    <row r="12354" ht="15.75" customHeight="1">
      <c r="A12354" s="1" t="str">
        <f t="shared" si="1050"/>
        <v>RAD9B</v>
      </c>
      <c r="B12354" s="1" t="s">
        <v>379</v>
      </c>
      <c r="C12354" s="1">
        <v>1.10940098E8</v>
      </c>
      <c r="D12354" s="1" t="s">
        <v>8</v>
      </c>
      <c r="E12354" s="1">
        <v>23.0</v>
      </c>
      <c r="F12354" s="1" t="s">
        <v>12341</v>
      </c>
      <c r="G12354" s="1">
        <v>0.346685251091</v>
      </c>
    </row>
    <row r="12355" ht="15.75" customHeight="1">
      <c r="A12355" s="1" t="str">
        <f t="shared" si="1050"/>
        <v>RAD9B</v>
      </c>
      <c r="B12355" s="1" t="s">
        <v>379</v>
      </c>
      <c r="C12355" s="1">
        <v>1.10939997E8</v>
      </c>
      <c r="D12355" s="1" t="s">
        <v>8</v>
      </c>
      <c r="E12355" s="1">
        <v>23.0</v>
      </c>
      <c r="F12355" s="1" t="s">
        <v>12342</v>
      </c>
      <c r="G12355" s="1">
        <v>1.02254991427</v>
      </c>
    </row>
    <row r="12356" ht="15.75" customHeight="1">
      <c r="A12356" s="1" t="str">
        <f t="shared" si="1050"/>
        <v>RAD9B</v>
      </c>
      <c r="B12356" s="1" t="s">
        <v>379</v>
      </c>
      <c r="C12356" s="1">
        <v>1.10940191E8</v>
      </c>
      <c r="D12356" s="1" t="s">
        <v>14</v>
      </c>
      <c r="E12356" s="1">
        <v>24.0</v>
      </c>
      <c r="F12356" s="1" t="s">
        <v>12343</v>
      </c>
      <c r="G12356" s="1">
        <v>0.339368150551</v>
      </c>
    </row>
    <row r="12357" ht="15.75" customHeight="1">
      <c r="A12357" s="1" t="str">
        <f t="shared" ref="A12357:A12381" si="1051">"RAE1"</f>
        <v>RAE1</v>
      </c>
      <c r="B12357" s="1" t="s">
        <v>145</v>
      </c>
      <c r="C12357" s="1">
        <v>5.592675E7</v>
      </c>
      <c r="D12357" s="1" t="s">
        <v>8</v>
      </c>
      <c r="E12357" s="1">
        <v>24.0</v>
      </c>
      <c r="F12357" s="1" t="s">
        <v>12344</v>
      </c>
      <c r="G12357" s="1">
        <v>-0.0251746784585</v>
      </c>
    </row>
    <row r="12358" ht="15.75" customHeight="1">
      <c r="A12358" s="1" t="str">
        <f t="shared" si="1051"/>
        <v>RAE1</v>
      </c>
      <c r="B12358" s="1" t="s">
        <v>145</v>
      </c>
      <c r="C12358" s="1">
        <v>5.5926611E7</v>
      </c>
      <c r="D12358" s="1" t="s">
        <v>14</v>
      </c>
      <c r="E12358" s="1">
        <v>22.0</v>
      </c>
      <c r="F12358" s="1" t="s">
        <v>12345</v>
      </c>
      <c r="G12358" s="1">
        <v>-0.0874346299388</v>
      </c>
    </row>
    <row r="12359" ht="15.75" customHeight="1">
      <c r="A12359" s="1" t="str">
        <f t="shared" si="1051"/>
        <v>RAE1</v>
      </c>
      <c r="B12359" s="1" t="s">
        <v>145</v>
      </c>
      <c r="C12359" s="1">
        <v>5.592666E7</v>
      </c>
      <c r="D12359" s="1" t="s">
        <v>14</v>
      </c>
      <c r="E12359" s="1">
        <v>25.0</v>
      </c>
      <c r="F12359" s="1" t="s">
        <v>12346</v>
      </c>
      <c r="G12359" s="1">
        <v>-0.080798987986</v>
      </c>
    </row>
    <row r="12360" ht="15.75" customHeight="1">
      <c r="A12360" s="1" t="str">
        <f t="shared" si="1051"/>
        <v>RAE1</v>
      </c>
      <c r="B12360" s="1" t="s">
        <v>145</v>
      </c>
      <c r="C12360" s="1">
        <v>5.5926319E7</v>
      </c>
      <c r="D12360" s="1" t="s">
        <v>14</v>
      </c>
      <c r="E12360" s="1">
        <v>24.0</v>
      </c>
      <c r="F12360" s="1" t="s">
        <v>12347</v>
      </c>
      <c r="G12360" s="1">
        <v>0.0537842317371</v>
      </c>
    </row>
    <row r="12361" ht="15.75" customHeight="1">
      <c r="A12361" s="1" t="str">
        <f t="shared" si="1051"/>
        <v>RAE1</v>
      </c>
      <c r="B12361" s="1" t="s">
        <v>145</v>
      </c>
      <c r="C12361" s="1">
        <v>5.5926351E7</v>
      </c>
      <c r="D12361" s="1" t="s">
        <v>14</v>
      </c>
      <c r="E12361" s="1">
        <v>24.0</v>
      </c>
      <c r="F12361" s="1" t="s">
        <v>12348</v>
      </c>
      <c r="G12361" s="1">
        <v>1.05761668086</v>
      </c>
    </row>
    <row r="12362" ht="15.75" customHeight="1">
      <c r="A12362" s="1" t="str">
        <f t="shared" si="1051"/>
        <v>RAE1</v>
      </c>
      <c r="B12362" s="1" t="s">
        <v>145</v>
      </c>
      <c r="C12362" s="1">
        <v>5.592627E7</v>
      </c>
      <c r="D12362" s="1" t="s">
        <v>8</v>
      </c>
      <c r="E12362" s="1">
        <v>24.0</v>
      </c>
      <c r="F12362" s="1" t="s">
        <v>12349</v>
      </c>
      <c r="G12362" s="1">
        <v>-0.0084513254234</v>
      </c>
    </row>
    <row r="12363" ht="15.75" customHeight="1">
      <c r="A12363" s="1" t="str">
        <f t="shared" si="1051"/>
        <v>RAE1</v>
      </c>
      <c r="B12363" s="1" t="s">
        <v>145</v>
      </c>
      <c r="C12363" s="1">
        <v>5.5926292E7</v>
      </c>
      <c r="D12363" s="1" t="s">
        <v>8</v>
      </c>
      <c r="E12363" s="1">
        <v>24.0</v>
      </c>
      <c r="F12363" s="1" t="s">
        <v>12350</v>
      </c>
      <c r="G12363" s="1">
        <v>0.285224433474</v>
      </c>
    </row>
    <row r="12364" ht="15.75" customHeight="1">
      <c r="A12364" s="1" t="str">
        <f t="shared" si="1051"/>
        <v>RAE1</v>
      </c>
      <c r="B12364" s="1" t="s">
        <v>145</v>
      </c>
      <c r="C12364" s="1">
        <v>5.5926314E7</v>
      </c>
      <c r="D12364" s="1" t="s">
        <v>8</v>
      </c>
      <c r="E12364" s="1">
        <v>25.0</v>
      </c>
      <c r="F12364" s="1" t="s">
        <v>12351</v>
      </c>
      <c r="G12364" s="1">
        <v>0.636579497033</v>
      </c>
    </row>
    <row r="12365" ht="15.75" customHeight="1">
      <c r="A12365" s="1" t="str">
        <f t="shared" si="1051"/>
        <v>RAE1</v>
      </c>
      <c r="B12365" s="1" t="s">
        <v>145</v>
      </c>
      <c r="C12365" s="1">
        <v>5.5926338E7</v>
      </c>
      <c r="D12365" s="1" t="s">
        <v>8</v>
      </c>
      <c r="E12365" s="1">
        <v>25.0</v>
      </c>
      <c r="F12365" s="1" t="s">
        <v>12352</v>
      </c>
      <c r="G12365" s="1">
        <v>0.45924470766</v>
      </c>
    </row>
    <row r="12366" ht="15.75" customHeight="1">
      <c r="A12366" s="1" t="str">
        <f t="shared" si="1051"/>
        <v>RAE1</v>
      </c>
      <c r="B12366" s="1" t="s">
        <v>145</v>
      </c>
      <c r="C12366" s="1">
        <v>5.5926764E7</v>
      </c>
      <c r="D12366" s="1" t="s">
        <v>14</v>
      </c>
      <c r="E12366" s="1">
        <v>23.0</v>
      </c>
      <c r="F12366" s="1" t="s">
        <v>12353</v>
      </c>
      <c r="G12366" s="1">
        <v>0.0127668285168</v>
      </c>
    </row>
    <row r="12367" ht="15.75" customHeight="1">
      <c r="A12367" s="1" t="str">
        <f t="shared" si="1051"/>
        <v>RAE1</v>
      </c>
      <c r="B12367" s="1" t="s">
        <v>145</v>
      </c>
      <c r="C12367" s="1">
        <v>5.5926649E7</v>
      </c>
      <c r="D12367" s="1" t="s">
        <v>14</v>
      </c>
      <c r="E12367" s="1">
        <v>25.0</v>
      </c>
      <c r="F12367" s="1" t="s">
        <v>12354</v>
      </c>
      <c r="G12367" s="1">
        <v>-0.052386093348</v>
      </c>
    </row>
    <row r="12368" ht="15.75" customHeight="1">
      <c r="A12368" s="1" t="str">
        <f t="shared" si="1051"/>
        <v>RAE1</v>
      </c>
      <c r="B12368" s="1" t="s">
        <v>145</v>
      </c>
      <c r="C12368" s="1">
        <v>5.5926612E7</v>
      </c>
      <c r="D12368" s="1" t="s">
        <v>14</v>
      </c>
      <c r="E12368" s="1">
        <v>23.0</v>
      </c>
      <c r="F12368" s="1" t="s">
        <v>12355</v>
      </c>
      <c r="G12368" s="1">
        <v>0.00814522089243</v>
      </c>
    </row>
    <row r="12369" ht="15.75" customHeight="1">
      <c r="A12369" s="1" t="str">
        <f t="shared" si="1051"/>
        <v>RAE1</v>
      </c>
      <c r="B12369" s="1" t="s">
        <v>145</v>
      </c>
      <c r="C12369" s="1">
        <v>5.5926234E7</v>
      </c>
      <c r="D12369" s="1" t="s">
        <v>8</v>
      </c>
      <c r="E12369" s="1">
        <v>25.0</v>
      </c>
      <c r="F12369" s="1" t="s">
        <v>12356</v>
      </c>
      <c r="G12369" s="1">
        <v>0.0157426825227</v>
      </c>
    </row>
    <row r="12370" ht="15.75" customHeight="1">
      <c r="A12370" s="1" t="str">
        <f t="shared" si="1051"/>
        <v>RAE1</v>
      </c>
      <c r="B12370" s="1" t="s">
        <v>145</v>
      </c>
      <c r="C12370" s="1">
        <v>5.5926586E7</v>
      </c>
      <c r="D12370" s="1" t="s">
        <v>14</v>
      </c>
      <c r="E12370" s="1">
        <v>24.0</v>
      </c>
      <c r="F12370" s="1" t="s">
        <v>12357</v>
      </c>
      <c r="G12370" s="1">
        <v>0.14919804351</v>
      </c>
    </row>
    <row r="12371" ht="15.75" customHeight="1">
      <c r="A12371" s="1" t="str">
        <f t="shared" si="1051"/>
        <v>RAE1</v>
      </c>
      <c r="B12371" s="1" t="s">
        <v>145</v>
      </c>
      <c r="C12371" s="1">
        <v>5.5926668E7</v>
      </c>
      <c r="D12371" s="1" t="s">
        <v>8</v>
      </c>
      <c r="E12371" s="1">
        <v>24.0</v>
      </c>
      <c r="F12371" s="1" t="s">
        <v>12358</v>
      </c>
      <c r="G12371" s="1">
        <v>0.0399226777316</v>
      </c>
    </row>
    <row r="12372" ht="15.75" customHeight="1">
      <c r="A12372" s="1" t="str">
        <f t="shared" si="1051"/>
        <v>RAE1</v>
      </c>
      <c r="B12372" s="1" t="s">
        <v>145</v>
      </c>
      <c r="C12372" s="1">
        <v>5.5926748E7</v>
      </c>
      <c r="D12372" s="1" t="s">
        <v>8</v>
      </c>
      <c r="E12372" s="1">
        <v>23.0</v>
      </c>
      <c r="F12372" s="1" t="s">
        <v>12359</v>
      </c>
      <c r="G12372" s="1">
        <v>0.491726564078</v>
      </c>
    </row>
    <row r="12373" ht="15.75" customHeight="1">
      <c r="A12373" s="1" t="str">
        <f t="shared" si="1051"/>
        <v>RAE1</v>
      </c>
      <c r="B12373" s="1" t="s">
        <v>145</v>
      </c>
      <c r="C12373" s="1">
        <v>5.5926804E7</v>
      </c>
      <c r="D12373" s="1" t="s">
        <v>8</v>
      </c>
      <c r="E12373" s="1">
        <v>23.0</v>
      </c>
      <c r="F12373" s="1" t="s">
        <v>12360</v>
      </c>
      <c r="G12373" s="1">
        <v>0.0684029778999</v>
      </c>
    </row>
    <row r="12374" ht="15.75" customHeight="1">
      <c r="A12374" s="1" t="str">
        <f t="shared" si="1051"/>
        <v>RAE1</v>
      </c>
      <c r="B12374" s="1" t="s">
        <v>145</v>
      </c>
      <c r="C12374" s="1">
        <v>5.5926831E7</v>
      </c>
      <c r="D12374" s="1" t="s">
        <v>8</v>
      </c>
      <c r="E12374" s="1">
        <v>24.0</v>
      </c>
      <c r="F12374" s="1" t="s">
        <v>12361</v>
      </c>
      <c r="G12374" s="1">
        <v>0.138583776196</v>
      </c>
    </row>
    <row r="12375" ht="15.75" customHeight="1">
      <c r="A12375" s="1" t="str">
        <f t="shared" si="1051"/>
        <v>RAE1</v>
      </c>
      <c r="B12375" s="1" t="s">
        <v>145</v>
      </c>
      <c r="C12375" s="1">
        <v>5.5926273E7</v>
      </c>
      <c r="D12375" s="1" t="s">
        <v>14</v>
      </c>
      <c r="E12375" s="1">
        <v>24.0</v>
      </c>
      <c r="F12375" s="1" t="s">
        <v>12362</v>
      </c>
      <c r="G12375" s="1">
        <v>0.0230381006116</v>
      </c>
    </row>
    <row r="12376" ht="15.75" customHeight="1">
      <c r="A12376" s="1" t="str">
        <f t="shared" si="1051"/>
        <v>RAE1</v>
      </c>
      <c r="B12376" s="1" t="s">
        <v>145</v>
      </c>
      <c r="C12376" s="1">
        <v>5.5926283E7</v>
      </c>
      <c r="D12376" s="1" t="s">
        <v>14</v>
      </c>
      <c r="E12376" s="1">
        <v>22.0</v>
      </c>
      <c r="F12376" s="1" t="s">
        <v>12363</v>
      </c>
      <c r="G12376" s="1">
        <v>0.0460915076676</v>
      </c>
    </row>
    <row r="12377" ht="15.75" customHeight="1">
      <c r="A12377" s="1" t="str">
        <f t="shared" si="1051"/>
        <v>RAE1</v>
      </c>
      <c r="B12377" s="1" t="s">
        <v>145</v>
      </c>
      <c r="C12377" s="1">
        <v>5.5926328E7</v>
      </c>
      <c r="D12377" s="1" t="s">
        <v>14</v>
      </c>
      <c r="E12377" s="1">
        <v>24.0</v>
      </c>
      <c r="F12377" s="1" t="s">
        <v>12364</v>
      </c>
      <c r="G12377" s="1">
        <v>0.0723660941778</v>
      </c>
    </row>
    <row r="12378" ht="15.75" customHeight="1">
      <c r="A12378" s="1" t="str">
        <f t="shared" si="1051"/>
        <v>RAE1</v>
      </c>
      <c r="B12378" s="1" t="s">
        <v>145</v>
      </c>
      <c r="C12378" s="1">
        <v>5.5926655E7</v>
      </c>
      <c r="D12378" s="1" t="s">
        <v>8</v>
      </c>
      <c r="E12378" s="1">
        <v>23.0</v>
      </c>
      <c r="F12378" s="1" t="s">
        <v>12365</v>
      </c>
      <c r="G12378" s="1">
        <v>-0.00565162709354</v>
      </c>
    </row>
    <row r="12379" ht="15.75" customHeight="1">
      <c r="A12379" s="1" t="str">
        <f t="shared" si="1051"/>
        <v>RAE1</v>
      </c>
      <c r="B12379" s="1" t="s">
        <v>145</v>
      </c>
      <c r="C12379" s="1">
        <v>5.5926344E7</v>
      </c>
      <c r="D12379" s="1" t="s">
        <v>14</v>
      </c>
      <c r="E12379" s="1">
        <v>23.0</v>
      </c>
      <c r="F12379" s="1" t="s">
        <v>12366</v>
      </c>
      <c r="G12379" s="1">
        <v>1.30580382211</v>
      </c>
    </row>
    <row r="12380" ht="15.75" customHeight="1">
      <c r="A12380" s="1" t="str">
        <f t="shared" si="1051"/>
        <v>RAE1</v>
      </c>
      <c r="B12380" s="1" t="s">
        <v>145</v>
      </c>
      <c r="C12380" s="1">
        <v>5.5926574E7</v>
      </c>
      <c r="D12380" s="1" t="s">
        <v>14</v>
      </c>
      <c r="E12380" s="1">
        <v>24.0</v>
      </c>
      <c r="F12380" s="1" t="s">
        <v>12367</v>
      </c>
      <c r="G12380" s="1">
        <v>-0.00376940257302</v>
      </c>
    </row>
    <row r="12381" ht="15.75" customHeight="1">
      <c r="A12381" s="1" t="str">
        <f t="shared" si="1051"/>
        <v>RAE1</v>
      </c>
      <c r="B12381" s="1" t="s">
        <v>145</v>
      </c>
      <c r="C12381" s="1">
        <v>5.5926327E7</v>
      </c>
      <c r="D12381" s="1" t="s">
        <v>14</v>
      </c>
      <c r="E12381" s="1">
        <v>23.0</v>
      </c>
      <c r="F12381" s="1" t="s">
        <v>12368</v>
      </c>
      <c r="G12381" s="1">
        <v>0.026624343198</v>
      </c>
    </row>
    <row r="12382" ht="15.75" customHeight="1">
      <c r="A12382" s="1" t="str">
        <f t="shared" ref="A12382:A12391" si="1052">"RALGAPA1"</f>
        <v>RALGAPA1</v>
      </c>
      <c r="B12382" s="1" t="s">
        <v>135</v>
      </c>
      <c r="C12382" s="1">
        <v>3.6278502E7</v>
      </c>
      <c r="D12382" s="1" t="s">
        <v>14</v>
      </c>
      <c r="E12382" s="1">
        <v>23.0</v>
      </c>
      <c r="F12382" s="1" t="s">
        <v>12369</v>
      </c>
      <c r="G12382" s="1">
        <v>0.615941193589</v>
      </c>
    </row>
    <row r="12383" ht="15.75" customHeight="1">
      <c r="A12383" s="1" t="str">
        <f t="shared" si="1052"/>
        <v>RALGAPA1</v>
      </c>
      <c r="B12383" s="1" t="s">
        <v>135</v>
      </c>
      <c r="C12383" s="1">
        <v>3.627849E7</v>
      </c>
      <c r="D12383" s="1" t="s">
        <v>14</v>
      </c>
      <c r="E12383" s="1">
        <v>27.0</v>
      </c>
      <c r="F12383" s="1" t="s">
        <v>12370</v>
      </c>
      <c r="G12383" s="1">
        <v>0.339724106637</v>
      </c>
    </row>
    <row r="12384" ht="15.75" customHeight="1">
      <c r="A12384" s="1" t="str">
        <f t="shared" si="1052"/>
        <v>RALGAPA1</v>
      </c>
      <c r="B12384" s="1" t="s">
        <v>135</v>
      </c>
      <c r="C12384" s="1">
        <v>3.6278435E7</v>
      </c>
      <c r="D12384" s="1" t="s">
        <v>14</v>
      </c>
      <c r="E12384" s="1">
        <v>26.0</v>
      </c>
      <c r="F12384" s="1" t="s">
        <v>12371</v>
      </c>
      <c r="G12384" s="1">
        <v>0.935233694885</v>
      </c>
    </row>
    <row r="12385" ht="15.75" customHeight="1">
      <c r="A12385" s="1" t="str">
        <f t="shared" si="1052"/>
        <v>RALGAPA1</v>
      </c>
      <c r="B12385" s="1" t="s">
        <v>135</v>
      </c>
      <c r="C12385" s="1">
        <v>3.6278414E7</v>
      </c>
      <c r="D12385" s="1" t="s">
        <v>14</v>
      </c>
      <c r="E12385" s="1">
        <v>24.0</v>
      </c>
      <c r="F12385" s="1" t="s">
        <v>12372</v>
      </c>
      <c r="G12385" s="1">
        <v>0.692550142057</v>
      </c>
    </row>
    <row r="12386" ht="15.75" customHeight="1">
      <c r="A12386" s="1" t="str">
        <f t="shared" si="1052"/>
        <v>RALGAPA1</v>
      </c>
      <c r="B12386" s="1" t="s">
        <v>135</v>
      </c>
      <c r="C12386" s="1">
        <v>3.6278527E7</v>
      </c>
      <c r="D12386" s="1" t="s">
        <v>8</v>
      </c>
      <c r="E12386" s="1">
        <v>22.0</v>
      </c>
      <c r="F12386" s="1" t="s">
        <v>12373</v>
      </c>
      <c r="G12386" s="1">
        <v>1.26902234798</v>
      </c>
    </row>
    <row r="12387" ht="15.75" customHeight="1">
      <c r="A12387" s="1" t="str">
        <f t="shared" si="1052"/>
        <v>RALGAPA1</v>
      </c>
      <c r="B12387" s="1" t="s">
        <v>135</v>
      </c>
      <c r="C12387" s="1">
        <v>3.6278472E7</v>
      </c>
      <c r="D12387" s="1" t="s">
        <v>8</v>
      </c>
      <c r="E12387" s="1">
        <v>23.0</v>
      </c>
      <c r="F12387" s="1" t="s">
        <v>12374</v>
      </c>
      <c r="G12387" s="1">
        <v>0.102559186076</v>
      </c>
    </row>
    <row r="12388" ht="15.75" customHeight="1">
      <c r="A12388" s="1" t="str">
        <f t="shared" si="1052"/>
        <v>RALGAPA1</v>
      </c>
      <c r="B12388" s="1" t="s">
        <v>135</v>
      </c>
      <c r="C12388" s="1">
        <v>3.6278438E7</v>
      </c>
      <c r="D12388" s="1" t="s">
        <v>8</v>
      </c>
      <c r="E12388" s="1">
        <v>25.0</v>
      </c>
      <c r="F12388" s="1" t="s">
        <v>12375</v>
      </c>
      <c r="G12388" s="1">
        <v>0.384699732656</v>
      </c>
    </row>
    <row r="12389" ht="15.75" customHeight="1">
      <c r="A12389" s="1" t="str">
        <f t="shared" si="1052"/>
        <v>RALGAPA1</v>
      </c>
      <c r="B12389" s="1" t="s">
        <v>135</v>
      </c>
      <c r="C12389" s="1">
        <v>3.6278429E7</v>
      </c>
      <c r="D12389" s="1" t="s">
        <v>8</v>
      </c>
      <c r="E12389" s="1">
        <v>25.0</v>
      </c>
      <c r="F12389" s="1" t="s">
        <v>12376</v>
      </c>
      <c r="G12389" s="1">
        <v>0.490912094103</v>
      </c>
    </row>
    <row r="12390" ht="15.75" customHeight="1">
      <c r="A12390" s="1" t="str">
        <f t="shared" si="1052"/>
        <v>RALGAPA1</v>
      </c>
      <c r="B12390" s="1" t="s">
        <v>135</v>
      </c>
      <c r="C12390" s="1">
        <v>3.6278543E7</v>
      </c>
      <c r="D12390" s="1" t="s">
        <v>14</v>
      </c>
      <c r="E12390" s="1">
        <v>24.0</v>
      </c>
      <c r="F12390" s="1" t="s">
        <v>12377</v>
      </c>
      <c r="G12390" s="1">
        <v>0.795743957138</v>
      </c>
    </row>
    <row r="12391" ht="15.75" customHeight="1">
      <c r="A12391" s="1" t="str">
        <f t="shared" si="1052"/>
        <v>RALGAPA1</v>
      </c>
      <c r="B12391" s="1" t="s">
        <v>135</v>
      </c>
      <c r="C12391" s="1">
        <v>3.6278536E7</v>
      </c>
      <c r="D12391" s="1" t="s">
        <v>14</v>
      </c>
      <c r="E12391" s="1">
        <v>24.0</v>
      </c>
      <c r="F12391" s="1" t="s">
        <v>12378</v>
      </c>
      <c r="G12391" s="1">
        <v>0.580823692702</v>
      </c>
    </row>
    <row r="12392" ht="15.75" customHeight="1">
      <c r="A12392" s="1" t="str">
        <f t="shared" ref="A12392:A12401" si="1053">"RAN"</f>
        <v>RAN</v>
      </c>
      <c r="B12392" s="1" t="s">
        <v>379</v>
      </c>
      <c r="C12392" s="1">
        <v>1.31356438E8</v>
      </c>
      <c r="D12392" s="1" t="s">
        <v>8</v>
      </c>
      <c r="E12392" s="1">
        <v>24.0</v>
      </c>
      <c r="F12392" s="1" t="s">
        <v>12379</v>
      </c>
      <c r="G12392" s="1">
        <v>0.946157373143</v>
      </c>
    </row>
    <row r="12393" ht="15.75" customHeight="1">
      <c r="A12393" s="1" t="str">
        <f t="shared" si="1053"/>
        <v>RAN</v>
      </c>
      <c r="B12393" s="1" t="s">
        <v>379</v>
      </c>
      <c r="C12393" s="1">
        <v>1.31356565E8</v>
      </c>
      <c r="D12393" s="1" t="s">
        <v>8</v>
      </c>
      <c r="E12393" s="1">
        <v>26.0</v>
      </c>
      <c r="F12393" s="1" t="s">
        <v>12380</v>
      </c>
      <c r="G12393" s="1">
        <v>0.163248609235</v>
      </c>
    </row>
    <row r="12394" ht="15.75" customHeight="1">
      <c r="A12394" s="1" t="str">
        <f t="shared" si="1053"/>
        <v>RAN</v>
      </c>
      <c r="B12394" s="1" t="s">
        <v>379</v>
      </c>
      <c r="C12394" s="1">
        <v>1.3135657E8</v>
      </c>
      <c r="D12394" s="1" t="s">
        <v>8</v>
      </c>
      <c r="E12394" s="1">
        <v>24.0</v>
      </c>
      <c r="F12394" s="1" t="s">
        <v>12381</v>
      </c>
      <c r="G12394" s="1">
        <v>0.0982124779754</v>
      </c>
    </row>
    <row r="12395" ht="15.75" customHeight="1">
      <c r="A12395" s="1" t="str">
        <f t="shared" si="1053"/>
        <v>RAN</v>
      </c>
      <c r="B12395" s="1" t="s">
        <v>379</v>
      </c>
      <c r="C12395" s="1">
        <v>1.31356601E8</v>
      </c>
      <c r="D12395" s="1" t="s">
        <v>8</v>
      </c>
      <c r="E12395" s="1">
        <v>22.0</v>
      </c>
      <c r="F12395" s="1" t="s">
        <v>12382</v>
      </c>
      <c r="G12395" s="1">
        <v>0.491507752558</v>
      </c>
    </row>
    <row r="12396" ht="15.75" customHeight="1">
      <c r="A12396" s="1" t="str">
        <f t="shared" si="1053"/>
        <v>RAN</v>
      </c>
      <c r="B12396" s="1" t="s">
        <v>379</v>
      </c>
      <c r="C12396" s="1">
        <v>1.31356702E8</v>
      </c>
      <c r="D12396" s="1" t="s">
        <v>14</v>
      </c>
      <c r="E12396" s="1">
        <v>25.0</v>
      </c>
      <c r="F12396" s="1" t="s">
        <v>12383</v>
      </c>
      <c r="G12396" s="1">
        <v>0.0802244552273</v>
      </c>
    </row>
    <row r="12397" ht="15.75" customHeight="1">
      <c r="A12397" s="1" t="str">
        <f t="shared" si="1053"/>
        <v>RAN</v>
      </c>
      <c r="B12397" s="1" t="s">
        <v>379</v>
      </c>
      <c r="C12397" s="1">
        <v>1.31356693E8</v>
      </c>
      <c r="D12397" s="1" t="s">
        <v>14</v>
      </c>
      <c r="E12397" s="1">
        <v>24.0</v>
      </c>
      <c r="F12397" s="1" t="s">
        <v>12384</v>
      </c>
      <c r="G12397" s="1">
        <v>-0.0591095133574</v>
      </c>
    </row>
    <row r="12398" ht="15.75" customHeight="1">
      <c r="A12398" s="1" t="str">
        <f t="shared" si="1053"/>
        <v>RAN</v>
      </c>
      <c r="B12398" s="1" t="s">
        <v>379</v>
      </c>
      <c r="C12398" s="1">
        <v>1.31356621E8</v>
      </c>
      <c r="D12398" s="1" t="s">
        <v>8</v>
      </c>
      <c r="E12398" s="1">
        <v>27.0</v>
      </c>
      <c r="F12398" s="1" t="s">
        <v>12385</v>
      </c>
      <c r="G12398" s="1">
        <v>0.951540260938</v>
      </c>
    </row>
    <row r="12399" ht="15.75" customHeight="1">
      <c r="A12399" s="1" t="str">
        <f t="shared" si="1053"/>
        <v>RAN</v>
      </c>
      <c r="B12399" s="1" t="s">
        <v>379</v>
      </c>
      <c r="C12399" s="1">
        <v>1.31356632E8</v>
      </c>
      <c r="D12399" s="1" t="s">
        <v>8</v>
      </c>
      <c r="E12399" s="1">
        <v>22.0</v>
      </c>
      <c r="F12399" s="1" t="s">
        <v>12386</v>
      </c>
      <c r="G12399" s="1">
        <v>0.813770556265</v>
      </c>
    </row>
    <row r="12400" ht="15.75" customHeight="1">
      <c r="A12400" s="1" t="str">
        <f t="shared" si="1053"/>
        <v>RAN</v>
      </c>
      <c r="B12400" s="1" t="s">
        <v>379</v>
      </c>
      <c r="C12400" s="1">
        <v>1.3135688E8</v>
      </c>
      <c r="D12400" s="1" t="s">
        <v>8</v>
      </c>
      <c r="E12400" s="1">
        <v>24.0</v>
      </c>
      <c r="F12400" s="1" t="s">
        <v>12387</v>
      </c>
      <c r="G12400" s="1">
        <v>1.10230236592</v>
      </c>
    </row>
    <row r="12401" ht="15.75" customHeight="1">
      <c r="A12401" s="1" t="str">
        <f t="shared" si="1053"/>
        <v>RAN</v>
      </c>
      <c r="B12401" s="1" t="s">
        <v>379</v>
      </c>
      <c r="C12401" s="1">
        <v>1.31356684E8</v>
      </c>
      <c r="D12401" s="1" t="s">
        <v>14</v>
      </c>
      <c r="E12401" s="1">
        <v>25.0</v>
      </c>
      <c r="F12401" s="1" t="s">
        <v>12388</v>
      </c>
      <c r="G12401" s="1">
        <v>0.458000811615</v>
      </c>
    </row>
    <row r="12402" ht="15.75" customHeight="1">
      <c r="A12402" s="1" t="str">
        <f t="shared" ref="A12402:A12409" si="1054">"RANBP3"</f>
        <v>RANBP3</v>
      </c>
      <c r="B12402" s="1" t="s">
        <v>277</v>
      </c>
      <c r="C12402" s="1">
        <v>5978131.0</v>
      </c>
      <c r="D12402" s="1" t="s">
        <v>8</v>
      </c>
      <c r="E12402" s="1">
        <v>23.0</v>
      </c>
      <c r="F12402" s="1" t="s">
        <v>12389</v>
      </c>
      <c r="G12402" s="1">
        <v>0.619292317376</v>
      </c>
    </row>
    <row r="12403" ht="15.75" customHeight="1">
      <c r="A12403" s="1" t="str">
        <f t="shared" si="1054"/>
        <v>RANBP3</v>
      </c>
      <c r="B12403" s="1" t="s">
        <v>277</v>
      </c>
      <c r="C12403" s="1">
        <v>5978051.0</v>
      </c>
      <c r="D12403" s="1" t="s">
        <v>8</v>
      </c>
      <c r="E12403" s="1">
        <v>24.0</v>
      </c>
      <c r="F12403" s="1" t="s">
        <v>12390</v>
      </c>
      <c r="G12403" s="1">
        <v>1.22313882359</v>
      </c>
    </row>
    <row r="12404" ht="15.75" customHeight="1">
      <c r="A12404" s="1" t="str">
        <f t="shared" si="1054"/>
        <v>RANBP3</v>
      </c>
      <c r="B12404" s="1" t="s">
        <v>277</v>
      </c>
      <c r="C12404" s="1">
        <v>5977985.0</v>
      </c>
      <c r="D12404" s="1" t="s">
        <v>14</v>
      </c>
      <c r="E12404" s="1">
        <v>23.0</v>
      </c>
      <c r="F12404" s="1" t="s">
        <v>12391</v>
      </c>
      <c r="G12404" s="1">
        <v>0.21531995136</v>
      </c>
    </row>
    <row r="12405" ht="15.75" customHeight="1">
      <c r="A12405" s="1" t="str">
        <f t="shared" si="1054"/>
        <v>RANBP3</v>
      </c>
      <c r="B12405" s="1" t="s">
        <v>277</v>
      </c>
      <c r="C12405" s="1">
        <v>5977926.0</v>
      </c>
      <c r="D12405" s="1" t="s">
        <v>14</v>
      </c>
      <c r="E12405" s="1">
        <v>24.0</v>
      </c>
      <c r="F12405" s="1" t="s">
        <v>12392</v>
      </c>
      <c r="G12405" s="1">
        <v>1.15756885904</v>
      </c>
    </row>
    <row r="12406" ht="15.75" customHeight="1">
      <c r="A12406" s="1" t="str">
        <f t="shared" si="1054"/>
        <v>RANBP3</v>
      </c>
      <c r="B12406" s="1" t="s">
        <v>277</v>
      </c>
      <c r="C12406" s="1">
        <v>5977947.0</v>
      </c>
      <c r="D12406" s="1" t="s">
        <v>14</v>
      </c>
      <c r="E12406" s="1">
        <v>24.0</v>
      </c>
      <c r="F12406" s="1" t="s">
        <v>12393</v>
      </c>
      <c r="G12406" s="1">
        <v>0.144494503568</v>
      </c>
    </row>
    <row r="12407" ht="15.75" customHeight="1">
      <c r="A12407" s="1" t="str">
        <f t="shared" si="1054"/>
        <v>RANBP3</v>
      </c>
      <c r="B12407" s="1" t="s">
        <v>277</v>
      </c>
      <c r="C12407" s="1">
        <v>5977993.0</v>
      </c>
      <c r="D12407" s="1" t="s">
        <v>8</v>
      </c>
      <c r="E12407" s="1">
        <v>24.0</v>
      </c>
      <c r="F12407" s="1" t="s">
        <v>12394</v>
      </c>
      <c r="G12407" s="1">
        <v>0.595205528818</v>
      </c>
    </row>
    <row r="12408" ht="15.75" customHeight="1">
      <c r="A12408" s="1" t="str">
        <f t="shared" si="1054"/>
        <v>RANBP3</v>
      </c>
      <c r="B12408" s="1" t="s">
        <v>277</v>
      </c>
      <c r="C12408" s="1">
        <v>5977891.0</v>
      </c>
      <c r="D12408" s="1" t="s">
        <v>14</v>
      </c>
      <c r="E12408" s="1">
        <v>24.0</v>
      </c>
      <c r="F12408" s="1" t="s">
        <v>12395</v>
      </c>
      <c r="G12408" s="1">
        <v>0.00528970569091</v>
      </c>
    </row>
    <row r="12409" ht="15.75" customHeight="1">
      <c r="A12409" s="1" t="str">
        <f t="shared" si="1054"/>
        <v>RANBP3</v>
      </c>
      <c r="B12409" s="1" t="s">
        <v>277</v>
      </c>
      <c r="C12409" s="1">
        <v>5977963.0</v>
      </c>
      <c r="D12409" s="1" t="s">
        <v>14</v>
      </c>
      <c r="E12409" s="1">
        <v>23.0</v>
      </c>
      <c r="F12409" s="1" t="s">
        <v>12396</v>
      </c>
      <c r="G12409" s="1">
        <v>0.251722948402</v>
      </c>
    </row>
    <row r="12410" ht="15.75" customHeight="1">
      <c r="A12410" s="1" t="str">
        <f t="shared" ref="A12410:A12419" si="1055">"RARS"</f>
        <v>RARS</v>
      </c>
      <c r="B12410" s="1" t="s">
        <v>987</v>
      </c>
      <c r="C12410" s="1">
        <v>1.67913443E8</v>
      </c>
      <c r="D12410" s="1" t="s">
        <v>8</v>
      </c>
      <c r="E12410" s="1">
        <v>24.0</v>
      </c>
      <c r="F12410" s="1" t="s">
        <v>12397</v>
      </c>
      <c r="G12410" s="1">
        <v>0.0325831474257</v>
      </c>
    </row>
    <row r="12411" ht="15.75" customHeight="1">
      <c r="A12411" s="1" t="str">
        <f t="shared" si="1055"/>
        <v>RARS</v>
      </c>
      <c r="B12411" s="1" t="s">
        <v>987</v>
      </c>
      <c r="C12411" s="1">
        <v>1.67913608E8</v>
      </c>
      <c r="D12411" s="1" t="s">
        <v>8</v>
      </c>
      <c r="E12411" s="1">
        <v>24.0</v>
      </c>
      <c r="F12411" s="1" t="s">
        <v>12398</v>
      </c>
      <c r="G12411" s="1">
        <v>0.168940304473</v>
      </c>
    </row>
    <row r="12412" ht="15.75" customHeight="1">
      <c r="A12412" s="1" t="str">
        <f t="shared" si="1055"/>
        <v>RARS</v>
      </c>
      <c r="B12412" s="1" t="s">
        <v>987</v>
      </c>
      <c r="C12412" s="1">
        <v>1.67913715E8</v>
      </c>
      <c r="D12412" s="1" t="s">
        <v>8</v>
      </c>
      <c r="E12412" s="1">
        <v>24.0</v>
      </c>
      <c r="F12412" s="1" t="s">
        <v>12399</v>
      </c>
      <c r="G12412" s="1">
        <v>0.00254574785073</v>
      </c>
    </row>
    <row r="12413" ht="15.75" customHeight="1">
      <c r="A12413" s="1" t="str">
        <f t="shared" si="1055"/>
        <v>RARS</v>
      </c>
      <c r="B12413" s="1" t="s">
        <v>987</v>
      </c>
      <c r="C12413" s="1">
        <v>1.67913433E8</v>
      </c>
      <c r="D12413" s="1" t="s">
        <v>14</v>
      </c>
      <c r="E12413" s="1">
        <v>24.0</v>
      </c>
      <c r="F12413" s="1" t="s">
        <v>12400</v>
      </c>
      <c r="G12413" s="1">
        <v>0.225788864946</v>
      </c>
    </row>
    <row r="12414" ht="15.75" customHeight="1">
      <c r="A12414" s="1" t="str">
        <f t="shared" si="1055"/>
        <v>RARS</v>
      </c>
      <c r="B12414" s="1" t="s">
        <v>987</v>
      </c>
      <c r="C12414" s="1">
        <v>1.67913452E8</v>
      </c>
      <c r="D12414" s="1" t="s">
        <v>14</v>
      </c>
      <c r="E12414" s="1">
        <v>23.0</v>
      </c>
      <c r="F12414" s="1" t="s">
        <v>12401</v>
      </c>
      <c r="G12414" s="1">
        <v>0.0398575359612</v>
      </c>
    </row>
    <row r="12415" ht="15.75" customHeight="1">
      <c r="A12415" s="1" t="str">
        <f t="shared" si="1055"/>
        <v>RARS</v>
      </c>
      <c r="B12415" s="1" t="s">
        <v>987</v>
      </c>
      <c r="C12415" s="1">
        <v>1.6791348E8</v>
      </c>
      <c r="D12415" s="1" t="s">
        <v>14</v>
      </c>
      <c r="E12415" s="1">
        <v>22.0</v>
      </c>
      <c r="F12415" s="1" t="s">
        <v>12402</v>
      </c>
      <c r="G12415" s="1">
        <v>-0.0102135890753</v>
      </c>
    </row>
    <row r="12416" ht="15.75" customHeight="1">
      <c r="A12416" s="1" t="str">
        <f t="shared" si="1055"/>
        <v>RARS</v>
      </c>
      <c r="B12416" s="1" t="s">
        <v>987</v>
      </c>
      <c r="C12416" s="1">
        <v>1.67913623E8</v>
      </c>
      <c r="D12416" s="1" t="s">
        <v>14</v>
      </c>
      <c r="E12416" s="1">
        <v>24.0</v>
      </c>
      <c r="F12416" s="1" t="s">
        <v>12403</v>
      </c>
      <c r="G12416" s="1">
        <v>0.0523349593766</v>
      </c>
    </row>
    <row r="12417" ht="15.75" customHeight="1">
      <c r="A12417" s="1" t="str">
        <f t="shared" si="1055"/>
        <v>RARS</v>
      </c>
      <c r="B12417" s="1" t="s">
        <v>987</v>
      </c>
      <c r="C12417" s="1">
        <v>1.67913403E8</v>
      </c>
      <c r="D12417" s="1" t="s">
        <v>8</v>
      </c>
      <c r="E12417" s="1">
        <v>23.0</v>
      </c>
      <c r="F12417" s="1" t="s">
        <v>12404</v>
      </c>
      <c r="G12417" s="1">
        <v>0.0306806553126</v>
      </c>
    </row>
    <row r="12418" ht="15.75" customHeight="1">
      <c r="A12418" s="1" t="str">
        <f t="shared" si="1055"/>
        <v>RARS</v>
      </c>
      <c r="B12418" s="1" t="s">
        <v>987</v>
      </c>
      <c r="C12418" s="1">
        <v>1.67913708E8</v>
      </c>
      <c r="D12418" s="1" t="s">
        <v>14</v>
      </c>
      <c r="E12418" s="1">
        <v>24.0</v>
      </c>
      <c r="F12418" s="1" t="s">
        <v>12405</v>
      </c>
      <c r="G12418" s="1">
        <v>0.974431577925</v>
      </c>
    </row>
    <row r="12419" ht="15.75" customHeight="1">
      <c r="A12419" s="1" t="str">
        <f t="shared" si="1055"/>
        <v>RARS</v>
      </c>
      <c r="B12419" s="1" t="s">
        <v>987</v>
      </c>
      <c r="C12419" s="1">
        <v>1.67913687E8</v>
      </c>
      <c r="D12419" s="1" t="s">
        <v>14</v>
      </c>
      <c r="E12419" s="1">
        <v>24.0</v>
      </c>
      <c r="F12419" s="1" t="s">
        <v>12406</v>
      </c>
      <c r="G12419" s="1">
        <v>1.79977955713</v>
      </c>
    </row>
    <row r="12420" ht="15.75" customHeight="1">
      <c r="A12420" s="1" t="str">
        <f t="shared" ref="A12420:A12434" si="1056">"RARS2"</f>
        <v>RARS2</v>
      </c>
      <c r="B12420" s="1" t="s">
        <v>28</v>
      </c>
      <c r="C12420" s="1">
        <v>8.8299546E7</v>
      </c>
      <c r="D12420" s="1" t="s">
        <v>8</v>
      </c>
      <c r="E12420" s="1">
        <v>24.0</v>
      </c>
      <c r="F12420" s="1" t="s">
        <v>12407</v>
      </c>
      <c r="G12420" s="1">
        <v>0.0563292236169</v>
      </c>
    </row>
    <row r="12421" ht="15.75" customHeight="1">
      <c r="A12421" s="1" t="str">
        <f t="shared" si="1056"/>
        <v>RARS2</v>
      </c>
      <c r="B12421" s="1" t="s">
        <v>28</v>
      </c>
      <c r="C12421" s="1">
        <v>8.8299603E7</v>
      </c>
      <c r="D12421" s="1" t="s">
        <v>8</v>
      </c>
      <c r="E12421" s="1">
        <v>24.0</v>
      </c>
      <c r="F12421" s="1" t="s">
        <v>12408</v>
      </c>
      <c r="G12421" s="1">
        <v>0.297984471703</v>
      </c>
    </row>
    <row r="12422" ht="15.75" customHeight="1">
      <c r="A12422" s="1" t="str">
        <f t="shared" si="1056"/>
        <v>RARS2</v>
      </c>
      <c r="B12422" s="1" t="s">
        <v>28</v>
      </c>
      <c r="C12422" s="1">
        <v>8.8299729E7</v>
      </c>
      <c r="D12422" s="1" t="s">
        <v>8</v>
      </c>
      <c r="E12422" s="1">
        <v>23.0</v>
      </c>
      <c r="F12422" s="1" t="s">
        <v>12409</v>
      </c>
      <c r="G12422" s="1">
        <v>0.197289355357</v>
      </c>
    </row>
    <row r="12423" ht="15.75" customHeight="1">
      <c r="A12423" s="1" t="str">
        <f t="shared" si="1056"/>
        <v>RARS2</v>
      </c>
      <c r="B12423" s="1" t="s">
        <v>28</v>
      </c>
      <c r="C12423" s="1">
        <v>8.8299688E7</v>
      </c>
      <c r="D12423" s="1" t="s">
        <v>14</v>
      </c>
      <c r="E12423" s="1">
        <v>23.0</v>
      </c>
      <c r="F12423" s="1" t="s">
        <v>12410</v>
      </c>
      <c r="G12423" s="1">
        <v>0.899745430205</v>
      </c>
    </row>
    <row r="12424" ht="15.75" customHeight="1">
      <c r="A12424" s="1" t="str">
        <f t="shared" si="1056"/>
        <v>RARS2</v>
      </c>
      <c r="B12424" s="1" t="s">
        <v>28</v>
      </c>
      <c r="C12424" s="1">
        <v>8.8299466E7</v>
      </c>
      <c r="D12424" s="1" t="s">
        <v>8</v>
      </c>
      <c r="E12424" s="1">
        <v>23.0</v>
      </c>
      <c r="F12424" s="1" t="s">
        <v>12411</v>
      </c>
      <c r="G12424" s="1">
        <v>0.0953667607453</v>
      </c>
    </row>
    <row r="12425" ht="15.75" customHeight="1">
      <c r="A12425" s="1" t="str">
        <f t="shared" si="1056"/>
        <v>RARS2</v>
      </c>
      <c r="B12425" s="1" t="s">
        <v>28</v>
      </c>
      <c r="C12425" s="1">
        <v>8.8299538E7</v>
      </c>
      <c r="D12425" s="1" t="s">
        <v>14</v>
      </c>
      <c r="E12425" s="1">
        <v>24.0</v>
      </c>
      <c r="F12425" s="1" t="s">
        <v>12412</v>
      </c>
      <c r="G12425" s="1">
        <v>0.13600665925</v>
      </c>
    </row>
    <row r="12426" ht="15.75" customHeight="1">
      <c r="A12426" s="1" t="str">
        <f t="shared" si="1056"/>
        <v>RARS2</v>
      </c>
      <c r="B12426" s="1" t="s">
        <v>28</v>
      </c>
      <c r="C12426" s="1">
        <v>8.8299706E7</v>
      </c>
      <c r="D12426" s="1" t="s">
        <v>8</v>
      </c>
      <c r="E12426" s="1">
        <v>24.0</v>
      </c>
      <c r="F12426" s="1" t="s">
        <v>12413</v>
      </c>
      <c r="G12426" s="1">
        <v>0.659002160019</v>
      </c>
    </row>
    <row r="12427" ht="15.75" customHeight="1">
      <c r="A12427" s="1" t="str">
        <f t="shared" si="1056"/>
        <v>RARS2</v>
      </c>
      <c r="B12427" s="1" t="s">
        <v>28</v>
      </c>
      <c r="C12427" s="1">
        <v>8.8299715E7</v>
      </c>
      <c r="D12427" s="1" t="s">
        <v>14</v>
      </c>
      <c r="E12427" s="1">
        <v>23.0</v>
      </c>
      <c r="F12427" s="1" t="s">
        <v>12414</v>
      </c>
      <c r="G12427" s="1">
        <v>0.191418007674</v>
      </c>
    </row>
    <row r="12428" ht="15.75" customHeight="1">
      <c r="A12428" s="1" t="str">
        <f t="shared" si="1056"/>
        <v>RARS2</v>
      </c>
      <c r="B12428" s="1" t="s">
        <v>28</v>
      </c>
      <c r="C12428" s="1">
        <v>8.8299716E7</v>
      </c>
      <c r="D12428" s="1" t="s">
        <v>8</v>
      </c>
      <c r="E12428" s="1">
        <v>24.0</v>
      </c>
      <c r="F12428" s="1" t="s">
        <v>12415</v>
      </c>
      <c r="G12428" s="1">
        <v>0.157377539028</v>
      </c>
    </row>
    <row r="12429" ht="15.75" customHeight="1">
      <c r="A12429" s="1" t="str">
        <f t="shared" si="1056"/>
        <v>RARS2</v>
      </c>
      <c r="B12429" s="1" t="s">
        <v>28</v>
      </c>
      <c r="C12429" s="1">
        <v>8.829968E7</v>
      </c>
      <c r="D12429" s="1" t="s">
        <v>8</v>
      </c>
      <c r="E12429" s="1">
        <v>24.0</v>
      </c>
      <c r="F12429" s="1" t="s">
        <v>12416</v>
      </c>
      <c r="G12429" s="1">
        <v>1.32989659774</v>
      </c>
    </row>
    <row r="12430" ht="15.75" customHeight="1">
      <c r="A12430" s="1" t="str">
        <f t="shared" si="1056"/>
        <v>RARS2</v>
      </c>
      <c r="B12430" s="1" t="s">
        <v>28</v>
      </c>
      <c r="C12430" s="1">
        <v>8.8299466E7</v>
      </c>
      <c r="D12430" s="1" t="s">
        <v>8</v>
      </c>
      <c r="E12430" s="1">
        <v>24.0</v>
      </c>
      <c r="F12430" s="1" t="s">
        <v>12417</v>
      </c>
      <c r="G12430" s="1">
        <v>0.0637206769443</v>
      </c>
    </row>
    <row r="12431" ht="15.75" customHeight="1">
      <c r="A12431" s="1" t="str">
        <f t="shared" si="1056"/>
        <v>RARS2</v>
      </c>
      <c r="B12431" s="1" t="s">
        <v>28</v>
      </c>
      <c r="C12431" s="1">
        <v>8.8299454E7</v>
      </c>
      <c r="D12431" s="1" t="s">
        <v>8</v>
      </c>
      <c r="E12431" s="1">
        <v>24.0</v>
      </c>
      <c r="F12431" s="1" t="s">
        <v>12418</v>
      </c>
      <c r="G12431" s="1">
        <v>-0.0610147735889</v>
      </c>
    </row>
    <row r="12432" ht="15.75" customHeight="1">
      <c r="A12432" s="1" t="str">
        <f t="shared" si="1056"/>
        <v>RARS2</v>
      </c>
      <c r="B12432" s="1" t="s">
        <v>28</v>
      </c>
      <c r="C12432" s="1">
        <v>8.8299671E7</v>
      </c>
      <c r="D12432" s="1" t="s">
        <v>8</v>
      </c>
      <c r="E12432" s="1">
        <v>24.0</v>
      </c>
      <c r="F12432" s="1" t="s">
        <v>12419</v>
      </c>
      <c r="G12432" s="1">
        <v>0.770357972054</v>
      </c>
    </row>
    <row r="12433" ht="15.75" customHeight="1">
      <c r="A12433" s="1" t="str">
        <f t="shared" si="1056"/>
        <v>RARS2</v>
      </c>
      <c r="B12433" s="1" t="s">
        <v>28</v>
      </c>
      <c r="C12433" s="1">
        <v>8.8299696E7</v>
      </c>
      <c r="D12433" s="1" t="s">
        <v>8</v>
      </c>
      <c r="E12433" s="1">
        <v>24.0</v>
      </c>
      <c r="F12433" s="1" t="s">
        <v>12420</v>
      </c>
      <c r="G12433" s="1">
        <v>0.140667488073</v>
      </c>
    </row>
    <row r="12434" ht="15.75" customHeight="1">
      <c r="A12434" s="1" t="str">
        <f t="shared" si="1056"/>
        <v>RARS2</v>
      </c>
      <c r="B12434" s="1" t="s">
        <v>28</v>
      </c>
      <c r="C12434" s="1">
        <v>8.8299529E7</v>
      </c>
      <c r="D12434" s="1" t="s">
        <v>14</v>
      </c>
      <c r="E12434" s="1">
        <v>24.0</v>
      </c>
      <c r="F12434" s="1" t="s">
        <v>12421</v>
      </c>
      <c r="G12434" s="1">
        <v>-0.0417734625256</v>
      </c>
    </row>
    <row r="12435" ht="15.75" customHeight="1">
      <c r="A12435" s="1" t="str">
        <f t="shared" ref="A12435:A12444" si="1057">"RBBP5"</f>
        <v>RBBP5</v>
      </c>
      <c r="B12435" s="1" t="s">
        <v>108</v>
      </c>
      <c r="C12435" s="1">
        <v>2.05090928E8</v>
      </c>
      <c r="D12435" s="1" t="s">
        <v>8</v>
      </c>
      <c r="E12435" s="1">
        <v>23.0</v>
      </c>
      <c r="F12435" s="1" t="s">
        <v>12422</v>
      </c>
      <c r="G12435" s="1">
        <v>1.1869778865</v>
      </c>
    </row>
    <row r="12436" ht="15.75" customHeight="1">
      <c r="A12436" s="1" t="str">
        <f t="shared" si="1057"/>
        <v>RBBP5</v>
      </c>
      <c r="B12436" s="1" t="s">
        <v>108</v>
      </c>
      <c r="C12436" s="1">
        <v>2.05090943E8</v>
      </c>
      <c r="D12436" s="1" t="s">
        <v>8</v>
      </c>
      <c r="E12436" s="1">
        <v>24.0</v>
      </c>
      <c r="F12436" s="1" t="s">
        <v>12423</v>
      </c>
      <c r="G12436" s="1">
        <v>0.765766477095</v>
      </c>
    </row>
    <row r="12437" ht="15.75" customHeight="1">
      <c r="A12437" s="1" t="str">
        <f t="shared" si="1057"/>
        <v>RBBP5</v>
      </c>
      <c r="B12437" s="1" t="s">
        <v>108</v>
      </c>
      <c r="C12437" s="1">
        <v>2.05091002E8</v>
      </c>
      <c r="D12437" s="1" t="s">
        <v>8</v>
      </c>
      <c r="E12437" s="1">
        <v>24.0</v>
      </c>
      <c r="F12437" s="1" t="s">
        <v>12424</v>
      </c>
      <c r="G12437" s="1">
        <v>0.122403912186</v>
      </c>
    </row>
    <row r="12438" ht="15.75" customHeight="1">
      <c r="A12438" s="1" t="str">
        <f t="shared" si="1057"/>
        <v>RBBP5</v>
      </c>
      <c r="B12438" s="1" t="s">
        <v>108</v>
      </c>
      <c r="C12438" s="1">
        <v>2.05091051E8</v>
      </c>
      <c r="D12438" s="1" t="s">
        <v>8</v>
      </c>
      <c r="E12438" s="1">
        <v>23.0</v>
      </c>
      <c r="F12438" s="1" t="s">
        <v>12425</v>
      </c>
      <c r="G12438" s="1">
        <v>0.307219994299</v>
      </c>
    </row>
    <row r="12439" ht="15.75" customHeight="1">
      <c r="A12439" s="1" t="str">
        <f t="shared" si="1057"/>
        <v>RBBP5</v>
      </c>
      <c r="B12439" s="1" t="s">
        <v>108</v>
      </c>
      <c r="C12439" s="1">
        <v>2.05091137E8</v>
      </c>
      <c r="D12439" s="1" t="s">
        <v>8</v>
      </c>
      <c r="E12439" s="1">
        <v>23.0</v>
      </c>
      <c r="F12439" s="1" t="s">
        <v>12426</v>
      </c>
      <c r="G12439" s="1">
        <v>0.199293194574</v>
      </c>
    </row>
    <row r="12440" ht="15.75" customHeight="1">
      <c r="A12440" s="1" t="str">
        <f t="shared" si="1057"/>
        <v>RBBP5</v>
      </c>
      <c r="B12440" s="1" t="s">
        <v>108</v>
      </c>
      <c r="C12440" s="1">
        <v>2.05091015E8</v>
      </c>
      <c r="D12440" s="1" t="s">
        <v>14</v>
      </c>
      <c r="E12440" s="1">
        <v>22.0</v>
      </c>
      <c r="F12440" s="1" t="s">
        <v>12427</v>
      </c>
      <c r="G12440" s="1">
        <v>0.023790157644</v>
      </c>
    </row>
    <row r="12441" ht="15.75" customHeight="1">
      <c r="A12441" s="1" t="str">
        <f t="shared" si="1057"/>
        <v>RBBP5</v>
      </c>
      <c r="B12441" s="1" t="s">
        <v>108</v>
      </c>
      <c r="C12441" s="1">
        <v>2.05091126E8</v>
      </c>
      <c r="D12441" s="1" t="s">
        <v>14</v>
      </c>
      <c r="E12441" s="1">
        <v>24.0</v>
      </c>
      <c r="F12441" s="1" t="s">
        <v>12428</v>
      </c>
      <c r="G12441" s="1">
        <v>0.263079466926</v>
      </c>
    </row>
    <row r="12442" ht="15.75" customHeight="1">
      <c r="A12442" s="1" t="str">
        <f t="shared" si="1057"/>
        <v>RBBP5</v>
      </c>
      <c r="B12442" s="1" t="s">
        <v>108</v>
      </c>
      <c r="C12442" s="1">
        <v>2.0509089E8</v>
      </c>
      <c r="D12442" s="1" t="s">
        <v>8</v>
      </c>
      <c r="E12442" s="1">
        <v>23.0</v>
      </c>
      <c r="F12442" s="1" t="s">
        <v>12429</v>
      </c>
      <c r="G12442" s="1">
        <v>1.0472556364</v>
      </c>
    </row>
    <row r="12443" ht="15.75" customHeight="1">
      <c r="A12443" s="1" t="str">
        <f t="shared" si="1057"/>
        <v>RBBP5</v>
      </c>
      <c r="B12443" s="1" t="s">
        <v>108</v>
      </c>
      <c r="C12443" s="1">
        <v>2.05090981E8</v>
      </c>
      <c r="D12443" s="1" t="s">
        <v>8</v>
      </c>
      <c r="E12443" s="1">
        <v>22.0</v>
      </c>
      <c r="F12443" s="1" t="s">
        <v>12430</v>
      </c>
      <c r="G12443" s="1">
        <v>0.311410420411</v>
      </c>
    </row>
    <row r="12444" ht="15.75" customHeight="1">
      <c r="A12444" s="1" t="str">
        <f t="shared" si="1057"/>
        <v>RBBP5</v>
      </c>
      <c r="B12444" s="1" t="s">
        <v>108</v>
      </c>
      <c r="C12444" s="1">
        <v>2.05091127E8</v>
      </c>
      <c r="D12444" s="1" t="s">
        <v>8</v>
      </c>
      <c r="E12444" s="1">
        <v>23.0</v>
      </c>
      <c r="F12444" s="1" t="s">
        <v>12431</v>
      </c>
      <c r="G12444" s="1">
        <v>0.228272764634</v>
      </c>
    </row>
    <row r="12445" ht="15.75" customHeight="1">
      <c r="A12445" s="1" t="str">
        <f t="shared" ref="A12445:A12463" si="1058">"RBBP6"</f>
        <v>RBBP6</v>
      </c>
      <c r="B12445" s="1" t="s">
        <v>7</v>
      </c>
      <c r="C12445" s="1">
        <v>2.4551617E7</v>
      </c>
      <c r="D12445" s="1" t="s">
        <v>8</v>
      </c>
      <c r="E12445" s="1">
        <v>24.0</v>
      </c>
      <c r="F12445" s="1" t="s">
        <v>12432</v>
      </c>
      <c r="G12445" s="1">
        <v>0.705401589884</v>
      </c>
    </row>
    <row r="12446" ht="15.75" customHeight="1">
      <c r="A12446" s="1" t="str">
        <f t="shared" si="1058"/>
        <v>RBBP6</v>
      </c>
      <c r="B12446" s="1" t="s">
        <v>7</v>
      </c>
      <c r="C12446" s="1">
        <v>2.4551657E7</v>
      </c>
      <c r="D12446" s="1" t="s">
        <v>14</v>
      </c>
      <c r="E12446" s="1">
        <v>24.0</v>
      </c>
      <c r="F12446" s="1" t="s">
        <v>12433</v>
      </c>
      <c r="G12446" s="1">
        <v>0.116383247975</v>
      </c>
    </row>
    <row r="12447" ht="15.75" customHeight="1">
      <c r="A12447" s="1" t="str">
        <f t="shared" si="1058"/>
        <v>RBBP6</v>
      </c>
      <c r="B12447" s="1" t="s">
        <v>7</v>
      </c>
      <c r="C12447" s="1">
        <v>2.4551542E7</v>
      </c>
      <c r="D12447" s="1" t="s">
        <v>8</v>
      </c>
      <c r="E12447" s="1">
        <v>21.0</v>
      </c>
      <c r="F12447" s="1" t="s">
        <v>12434</v>
      </c>
      <c r="G12447" s="1">
        <v>0.446238343459</v>
      </c>
    </row>
    <row r="12448" ht="15.75" customHeight="1">
      <c r="A12448" s="1" t="str">
        <f t="shared" si="1058"/>
        <v>RBBP6</v>
      </c>
      <c r="B12448" s="1" t="s">
        <v>7</v>
      </c>
      <c r="C12448" s="1">
        <v>2.4551504E7</v>
      </c>
      <c r="D12448" s="1" t="s">
        <v>8</v>
      </c>
      <c r="E12448" s="1">
        <v>24.0</v>
      </c>
      <c r="F12448" s="1" t="s">
        <v>12435</v>
      </c>
      <c r="G12448" s="1">
        <v>0.327908105038</v>
      </c>
    </row>
    <row r="12449" ht="15.75" customHeight="1">
      <c r="A12449" s="1" t="str">
        <f t="shared" si="1058"/>
        <v>RBBP6</v>
      </c>
      <c r="B12449" s="1" t="s">
        <v>7</v>
      </c>
      <c r="C12449" s="1">
        <v>2.4551667E7</v>
      </c>
      <c r="D12449" s="1" t="s">
        <v>8</v>
      </c>
      <c r="E12449" s="1">
        <v>24.0</v>
      </c>
      <c r="F12449" s="1" t="s">
        <v>12436</v>
      </c>
      <c r="G12449" s="1">
        <v>0.216040139213</v>
      </c>
    </row>
    <row r="12450" ht="15.75" customHeight="1">
      <c r="A12450" s="1" t="str">
        <f t="shared" si="1058"/>
        <v>RBBP6</v>
      </c>
      <c r="B12450" s="1" t="s">
        <v>7</v>
      </c>
      <c r="C12450" s="1">
        <v>2.4551683E7</v>
      </c>
      <c r="D12450" s="1" t="s">
        <v>8</v>
      </c>
      <c r="E12450" s="1">
        <v>24.0</v>
      </c>
      <c r="F12450" s="1" t="s">
        <v>12437</v>
      </c>
      <c r="G12450" s="1">
        <v>0.925097735646</v>
      </c>
    </row>
    <row r="12451" ht="15.75" customHeight="1">
      <c r="A12451" s="1" t="str">
        <f t="shared" si="1058"/>
        <v>RBBP6</v>
      </c>
      <c r="B12451" s="1" t="s">
        <v>7</v>
      </c>
      <c r="C12451" s="1">
        <v>2.4551761E7</v>
      </c>
      <c r="D12451" s="1" t="s">
        <v>14</v>
      </c>
      <c r="E12451" s="1">
        <v>22.0</v>
      </c>
      <c r="F12451" s="1" t="s">
        <v>12438</v>
      </c>
      <c r="G12451" s="1">
        <v>-0.196996289372</v>
      </c>
    </row>
    <row r="12452" ht="15.75" customHeight="1">
      <c r="A12452" s="1" t="str">
        <f t="shared" si="1058"/>
        <v>RBBP6</v>
      </c>
      <c r="B12452" s="1" t="s">
        <v>7</v>
      </c>
      <c r="C12452" s="1">
        <v>2.4551593E7</v>
      </c>
      <c r="D12452" s="1" t="s">
        <v>14</v>
      </c>
      <c r="E12452" s="1">
        <v>24.0</v>
      </c>
      <c r="F12452" s="1" t="s">
        <v>12439</v>
      </c>
      <c r="G12452" s="1">
        <v>0.131643875527</v>
      </c>
    </row>
    <row r="12453" ht="15.75" customHeight="1">
      <c r="A12453" s="1" t="str">
        <f t="shared" si="1058"/>
        <v>RBBP6</v>
      </c>
      <c r="B12453" s="1" t="s">
        <v>7</v>
      </c>
      <c r="C12453" s="1">
        <v>2.4551659E7</v>
      </c>
      <c r="D12453" s="1" t="s">
        <v>14</v>
      </c>
      <c r="E12453" s="1">
        <v>23.0</v>
      </c>
      <c r="F12453" s="1" t="s">
        <v>12440</v>
      </c>
      <c r="G12453" s="1">
        <v>0.476606591923</v>
      </c>
    </row>
    <row r="12454" ht="15.75" customHeight="1">
      <c r="A12454" s="1" t="str">
        <f t="shared" si="1058"/>
        <v>RBBP6</v>
      </c>
      <c r="B12454" s="1" t="s">
        <v>7</v>
      </c>
      <c r="C12454" s="1">
        <v>2.45518E7</v>
      </c>
      <c r="D12454" s="1" t="s">
        <v>14</v>
      </c>
      <c r="E12454" s="1">
        <v>24.0</v>
      </c>
      <c r="F12454" s="1" t="s">
        <v>12441</v>
      </c>
      <c r="G12454" s="1">
        <v>0.106332564477</v>
      </c>
    </row>
    <row r="12455" ht="15.75" customHeight="1">
      <c r="A12455" s="1" t="str">
        <f t="shared" si="1058"/>
        <v>RBBP6</v>
      </c>
      <c r="B12455" s="1" t="s">
        <v>7</v>
      </c>
      <c r="C12455" s="1">
        <v>2.4551593E7</v>
      </c>
      <c r="D12455" s="1" t="s">
        <v>14</v>
      </c>
      <c r="E12455" s="1">
        <v>21.0</v>
      </c>
      <c r="F12455" s="1" t="s">
        <v>12442</v>
      </c>
      <c r="G12455" s="1">
        <v>0.053294845689</v>
      </c>
    </row>
    <row r="12456" ht="15.75" customHeight="1">
      <c r="A12456" s="1" t="str">
        <f t="shared" si="1058"/>
        <v>RBBP6</v>
      </c>
      <c r="B12456" s="1" t="s">
        <v>7</v>
      </c>
      <c r="C12456" s="1">
        <v>2.4551568E7</v>
      </c>
      <c r="D12456" s="1" t="s">
        <v>14</v>
      </c>
      <c r="E12456" s="1">
        <v>23.0</v>
      </c>
      <c r="F12456" s="1" t="s">
        <v>12443</v>
      </c>
      <c r="G12456" s="1">
        <v>0.418848312092</v>
      </c>
    </row>
    <row r="12457" ht="15.75" customHeight="1">
      <c r="A12457" s="1" t="str">
        <f t="shared" si="1058"/>
        <v>RBBP6</v>
      </c>
      <c r="B12457" s="1" t="s">
        <v>7</v>
      </c>
      <c r="C12457" s="1">
        <v>2.4551515E7</v>
      </c>
      <c r="D12457" s="1" t="s">
        <v>14</v>
      </c>
      <c r="E12457" s="1">
        <v>24.0</v>
      </c>
      <c r="F12457" s="1" t="s">
        <v>12444</v>
      </c>
      <c r="G12457" s="1">
        <v>0.897401791326</v>
      </c>
    </row>
    <row r="12458" ht="15.75" customHeight="1">
      <c r="A12458" s="1" t="str">
        <f t="shared" si="1058"/>
        <v>RBBP6</v>
      </c>
      <c r="B12458" s="1" t="s">
        <v>7</v>
      </c>
      <c r="C12458" s="1">
        <v>2.4551682E7</v>
      </c>
      <c r="D12458" s="1" t="s">
        <v>8</v>
      </c>
      <c r="E12458" s="1">
        <v>24.0</v>
      </c>
      <c r="F12458" s="1" t="s">
        <v>12445</v>
      </c>
      <c r="G12458" s="1">
        <v>0.530186579144</v>
      </c>
    </row>
    <row r="12459" ht="15.75" customHeight="1">
      <c r="A12459" s="1" t="str">
        <f t="shared" si="1058"/>
        <v>RBBP6</v>
      </c>
      <c r="B12459" s="1" t="s">
        <v>7</v>
      </c>
      <c r="C12459" s="1">
        <v>2.455164E7</v>
      </c>
      <c r="D12459" s="1" t="s">
        <v>8</v>
      </c>
      <c r="E12459" s="1">
        <v>24.0</v>
      </c>
      <c r="F12459" s="1" t="s">
        <v>12446</v>
      </c>
      <c r="G12459" s="1">
        <v>0.0806464953657</v>
      </c>
    </row>
    <row r="12460" ht="15.75" customHeight="1">
      <c r="A12460" s="1" t="str">
        <f t="shared" si="1058"/>
        <v>RBBP6</v>
      </c>
      <c r="B12460" s="1" t="s">
        <v>7</v>
      </c>
      <c r="C12460" s="1">
        <v>2.4551599E7</v>
      </c>
      <c r="D12460" s="1" t="s">
        <v>8</v>
      </c>
      <c r="E12460" s="1">
        <v>24.0</v>
      </c>
      <c r="F12460" s="1" t="s">
        <v>12447</v>
      </c>
      <c r="G12460" s="1">
        <v>1.17750047303</v>
      </c>
    </row>
    <row r="12461" ht="15.75" customHeight="1">
      <c r="A12461" s="1" t="str">
        <f t="shared" si="1058"/>
        <v>RBBP6</v>
      </c>
      <c r="B12461" s="1" t="s">
        <v>7</v>
      </c>
      <c r="C12461" s="1">
        <v>2.4551504E7</v>
      </c>
      <c r="D12461" s="1" t="s">
        <v>8</v>
      </c>
      <c r="E12461" s="1">
        <v>23.0</v>
      </c>
      <c r="F12461" s="1" t="s">
        <v>12448</v>
      </c>
      <c r="G12461" s="1">
        <v>0.517189873791</v>
      </c>
    </row>
    <row r="12462" ht="15.75" customHeight="1">
      <c r="A12462" s="1" t="str">
        <f t="shared" si="1058"/>
        <v>RBBP6</v>
      </c>
      <c r="B12462" s="1" t="s">
        <v>7</v>
      </c>
      <c r="C12462" s="1">
        <v>2.4551515E7</v>
      </c>
      <c r="D12462" s="1" t="s">
        <v>14</v>
      </c>
      <c r="E12462" s="1">
        <v>23.0</v>
      </c>
      <c r="F12462" s="1" t="s">
        <v>12449</v>
      </c>
      <c r="G12462" s="1">
        <v>0.888123525141</v>
      </c>
    </row>
    <row r="12463" ht="15.75" customHeight="1">
      <c r="A12463" s="1" t="str">
        <f t="shared" si="1058"/>
        <v>RBBP6</v>
      </c>
      <c r="B12463" s="1" t="s">
        <v>7</v>
      </c>
      <c r="C12463" s="1">
        <v>2.4551805E7</v>
      </c>
      <c r="D12463" s="1" t="s">
        <v>14</v>
      </c>
      <c r="E12463" s="1">
        <v>24.0</v>
      </c>
      <c r="F12463" s="1" t="s">
        <v>12450</v>
      </c>
      <c r="G12463" s="1">
        <v>-0.139510761389</v>
      </c>
    </row>
    <row r="12464" ht="15.75" customHeight="1">
      <c r="A12464" s="1" t="str">
        <f t="shared" ref="A12464:A12491" si="1059">"RBBP8"</f>
        <v>RBBP8</v>
      </c>
      <c r="B12464" s="1" t="s">
        <v>245</v>
      </c>
      <c r="C12464" s="1">
        <v>2.0513423E7</v>
      </c>
      <c r="D12464" s="1" t="s">
        <v>14</v>
      </c>
      <c r="E12464" s="1">
        <v>24.0</v>
      </c>
      <c r="F12464" s="1" t="s">
        <v>12451</v>
      </c>
      <c r="G12464" s="1">
        <v>0.195639417504</v>
      </c>
    </row>
    <row r="12465" ht="15.75" customHeight="1">
      <c r="A12465" s="1" t="str">
        <f t="shared" si="1059"/>
        <v>RBBP8</v>
      </c>
      <c r="B12465" s="1" t="s">
        <v>245</v>
      </c>
      <c r="C12465" s="1">
        <v>2.0513287E7</v>
      </c>
      <c r="D12465" s="1" t="s">
        <v>8</v>
      </c>
      <c r="E12465" s="1">
        <v>24.0</v>
      </c>
      <c r="F12465" s="1" t="s">
        <v>12452</v>
      </c>
      <c r="G12465" s="1">
        <v>0.0516559198864</v>
      </c>
    </row>
    <row r="12466" ht="15.75" customHeight="1">
      <c r="A12466" s="1" t="str">
        <f t="shared" si="1059"/>
        <v>RBBP8</v>
      </c>
      <c r="B12466" s="1" t="s">
        <v>245</v>
      </c>
      <c r="C12466" s="1">
        <v>2.0513857E7</v>
      </c>
      <c r="D12466" s="1" t="s">
        <v>14</v>
      </c>
      <c r="E12466" s="1">
        <v>24.0</v>
      </c>
      <c r="F12466" s="1" t="s">
        <v>12453</v>
      </c>
      <c r="G12466" s="1">
        <v>0.499334902958</v>
      </c>
    </row>
    <row r="12467" ht="15.75" customHeight="1">
      <c r="A12467" s="1" t="str">
        <f t="shared" si="1059"/>
        <v>RBBP8</v>
      </c>
      <c r="B12467" s="1" t="s">
        <v>245</v>
      </c>
      <c r="C12467" s="1">
        <v>2.0513493E7</v>
      </c>
      <c r="D12467" s="1" t="s">
        <v>14</v>
      </c>
      <c r="E12467" s="1">
        <v>24.0</v>
      </c>
      <c r="F12467" s="1" t="s">
        <v>12454</v>
      </c>
      <c r="G12467" s="1">
        <v>0.156712259326</v>
      </c>
    </row>
    <row r="12468" ht="15.75" customHeight="1">
      <c r="A12468" s="1" t="str">
        <f t="shared" si="1059"/>
        <v>RBBP8</v>
      </c>
      <c r="B12468" s="1" t="s">
        <v>245</v>
      </c>
      <c r="C12468" s="1">
        <v>2.0513305E7</v>
      </c>
      <c r="D12468" s="1" t="s">
        <v>14</v>
      </c>
      <c r="E12468" s="1">
        <v>24.0</v>
      </c>
      <c r="F12468" s="1" t="s">
        <v>12455</v>
      </c>
      <c r="G12468" s="1">
        <v>0.0706674613758</v>
      </c>
    </row>
    <row r="12469" ht="15.75" customHeight="1">
      <c r="A12469" s="1" t="str">
        <f t="shared" si="1059"/>
        <v>RBBP8</v>
      </c>
      <c r="B12469" s="1" t="s">
        <v>245</v>
      </c>
      <c r="C12469" s="1">
        <v>2.0513971E7</v>
      </c>
      <c r="D12469" s="1" t="s">
        <v>8</v>
      </c>
      <c r="E12469" s="1">
        <v>24.0</v>
      </c>
      <c r="F12469" s="1" t="s">
        <v>12456</v>
      </c>
      <c r="G12469" s="1">
        <v>0.234233396258</v>
      </c>
    </row>
    <row r="12470" ht="15.75" customHeight="1">
      <c r="A12470" s="1" t="str">
        <f t="shared" si="1059"/>
        <v>RBBP8</v>
      </c>
      <c r="B12470" s="1" t="s">
        <v>245</v>
      </c>
      <c r="C12470" s="1">
        <v>2.0513949E7</v>
      </c>
      <c r="D12470" s="1" t="s">
        <v>8</v>
      </c>
      <c r="E12470" s="1">
        <v>24.0</v>
      </c>
      <c r="F12470" s="1" t="s">
        <v>12457</v>
      </c>
      <c r="G12470" s="1">
        <v>0.025252704732</v>
      </c>
    </row>
    <row r="12471" ht="15.75" customHeight="1">
      <c r="A12471" s="1" t="str">
        <f t="shared" si="1059"/>
        <v>RBBP8</v>
      </c>
      <c r="B12471" s="1" t="s">
        <v>245</v>
      </c>
      <c r="C12471" s="1">
        <v>2.0513485E7</v>
      </c>
      <c r="D12471" s="1" t="s">
        <v>8</v>
      </c>
      <c r="E12471" s="1">
        <v>22.0</v>
      </c>
      <c r="F12471" s="1" t="s">
        <v>12458</v>
      </c>
      <c r="G12471" s="1">
        <v>0.607836188024</v>
      </c>
    </row>
    <row r="12472" ht="15.75" customHeight="1">
      <c r="A12472" s="1" t="str">
        <f t="shared" si="1059"/>
        <v>RBBP8</v>
      </c>
      <c r="B12472" s="1" t="s">
        <v>245</v>
      </c>
      <c r="C12472" s="1">
        <v>2.0513288E7</v>
      </c>
      <c r="D12472" s="1" t="s">
        <v>8</v>
      </c>
      <c r="E12472" s="1">
        <v>22.0</v>
      </c>
      <c r="F12472" s="1" t="s">
        <v>12459</v>
      </c>
      <c r="G12472" s="1">
        <v>0.0211400239259</v>
      </c>
    </row>
    <row r="12473" ht="15.75" customHeight="1">
      <c r="A12473" s="1" t="str">
        <f t="shared" si="1059"/>
        <v>RBBP8</v>
      </c>
      <c r="B12473" s="1" t="s">
        <v>245</v>
      </c>
      <c r="C12473" s="1">
        <v>2.0513354E7</v>
      </c>
      <c r="D12473" s="1" t="s">
        <v>8</v>
      </c>
      <c r="E12473" s="1">
        <v>24.0</v>
      </c>
      <c r="F12473" s="1" t="s">
        <v>12460</v>
      </c>
      <c r="G12473" s="1">
        <v>0.228760419156</v>
      </c>
    </row>
    <row r="12474" ht="15.75" customHeight="1">
      <c r="A12474" s="1" t="str">
        <f t="shared" si="1059"/>
        <v>RBBP8</v>
      </c>
      <c r="B12474" s="1" t="s">
        <v>245</v>
      </c>
      <c r="C12474" s="1">
        <v>2.0513329E7</v>
      </c>
      <c r="D12474" s="1" t="s">
        <v>8</v>
      </c>
      <c r="E12474" s="1">
        <v>24.0</v>
      </c>
      <c r="F12474" s="1" t="s">
        <v>12461</v>
      </c>
      <c r="G12474" s="1">
        <v>1.47024078151</v>
      </c>
    </row>
    <row r="12475" ht="15.75" customHeight="1">
      <c r="A12475" s="1" t="str">
        <f t="shared" si="1059"/>
        <v>RBBP8</v>
      </c>
      <c r="B12475" s="1" t="s">
        <v>245</v>
      </c>
      <c r="C12475" s="1">
        <v>2.0513492E7</v>
      </c>
      <c r="D12475" s="1" t="s">
        <v>14</v>
      </c>
      <c r="E12475" s="1">
        <v>23.0</v>
      </c>
      <c r="F12475" s="1" t="s">
        <v>12462</v>
      </c>
      <c r="G12475" s="1">
        <v>0.249012350468</v>
      </c>
    </row>
    <row r="12476" ht="15.75" customHeight="1">
      <c r="A12476" s="1" t="str">
        <f t="shared" si="1059"/>
        <v>RBBP8</v>
      </c>
      <c r="B12476" s="1" t="s">
        <v>245</v>
      </c>
      <c r="C12476" s="1">
        <v>2.0513485E7</v>
      </c>
      <c r="D12476" s="1" t="s">
        <v>8</v>
      </c>
      <c r="E12476" s="1">
        <v>23.0</v>
      </c>
      <c r="F12476" s="1" t="s">
        <v>12463</v>
      </c>
      <c r="G12476" s="1">
        <v>0.595444437182</v>
      </c>
    </row>
    <row r="12477" ht="15.75" customHeight="1">
      <c r="A12477" s="1" t="str">
        <f t="shared" si="1059"/>
        <v>RBBP8</v>
      </c>
      <c r="B12477" s="1" t="s">
        <v>245</v>
      </c>
      <c r="C12477" s="1">
        <v>2.0513403E7</v>
      </c>
      <c r="D12477" s="1" t="s">
        <v>14</v>
      </c>
      <c r="E12477" s="1">
        <v>21.0</v>
      </c>
      <c r="F12477" s="1" t="s">
        <v>12464</v>
      </c>
      <c r="G12477" s="1">
        <v>0.536686865486</v>
      </c>
    </row>
    <row r="12478" ht="15.75" customHeight="1">
      <c r="A12478" s="1" t="str">
        <f t="shared" si="1059"/>
        <v>RBBP8</v>
      </c>
      <c r="B12478" s="1" t="s">
        <v>245</v>
      </c>
      <c r="C12478" s="1">
        <v>2.0514074E7</v>
      </c>
      <c r="D12478" s="1" t="s">
        <v>14</v>
      </c>
      <c r="E12478" s="1">
        <v>24.0</v>
      </c>
      <c r="F12478" s="1" t="s">
        <v>12465</v>
      </c>
      <c r="G12478" s="1">
        <v>-0.00118091519229</v>
      </c>
    </row>
    <row r="12479" ht="15.75" customHeight="1">
      <c r="A12479" s="1" t="str">
        <f t="shared" si="1059"/>
        <v>RBBP8</v>
      </c>
      <c r="B12479" s="1" t="s">
        <v>245</v>
      </c>
      <c r="C12479" s="1">
        <v>2.0514041E7</v>
      </c>
      <c r="D12479" s="1" t="s">
        <v>14</v>
      </c>
      <c r="E12479" s="1">
        <v>24.0</v>
      </c>
      <c r="F12479" s="1" t="s">
        <v>12466</v>
      </c>
      <c r="G12479" s="1">
        <v>0.0482276584702</v>
      </c>
    </row>
    <row r="12480" ht="15.75" customHeight="1">
      <c r="A12480" s="1" t="str">
        <f t="shared" si="1059"/>
        <v>RBBP8</v>
      </c>
      <c r="B12480" s="1" t="s">
        <v>245</v>
      </c>
      <c r="C12480" s="1">
        <v>2.0513892E7</v>
      </c>
      <c r="D12480" s="1" t="s">
        <v>14</v>
      </c>
      <c r="E12480" s="1">
        <v>24.0</v>
      </c>
      <c r="F12480" s="1" t="s">
        <v>12467</v>
      </c>
      <c r="G12480" s="1">
        <v>0.343742284512</v>
      </c>
    </row>
    <row r="12481" ht="15.75" customHeight="1">
      <c r="A12481" s="1" t="str">
        <f t="shared" si="1059"/>
        <v>RBBP8</v>
      </c>
      <c r="B12481" s="1" t="s">
        <v>245</v>
      </c>
      <c r="C12481" s="1">
        <v>2.0513852E7</v>
      </c>
      <c r="D12481" s="1" t="s">
        <v>14</v>
      </c>
      <c r="E12481" s="1">
        <v>24.0</v>
      </c>
      <c r="F12481" s="1" t="s">
        <v>12468</v>
      </c>
      <c r="G12481" s="1">
        <v>0.311972813141</v>
      </c>
    </row>
    <row r="12482" ht="15.75" customHeight="1">
      <c r="A12482" s="1" t="str">
        <f t="shared" si="1059"/>
        <v>RBBP8</v>
      </c>
      <c r="B12482" s="1" t="s">
        <v>245</v>
      </c>
      <c r="C12482" s="1">
        <v>2.051383E7</v>
      </c>
      <c r="D12482" s="1" t="s">
        <v>14</v>
      </c>
      <c r="E12482" s="1">
        <v>24.0</v>
      </c>
      <c r="F12482" s="1" t="s">
        <v>12469</v>
      </c>
      <c r="G12482" s="1">
        <v>-0.0333406460237</v>
      </c>
    </row>
    <row r="12483" ht="15.75" customHeight="1">
      <c r="A12483" s="1" t="str">
        <f t="shared" si="1059"/>
        <v>RBBP8</v>
      </c>
      <c r="B12483" s="1" t="s">
        <v>245</v>
      </c>
      <c r="C12483" s="1">
        <v>2.0513524E7</v>
      </c>
      <c r="D12483" s="1" t="s">
        <v>14</v>
      </c>
      <c r="E12483" s="1">
        <v>23.0</v>
      </c>
      <c r="F12483" s="1" t="s">
        <v>12470</v>
      </c>
      <c r="G12483" s="1">
        <v>0.921923030465</v>
      </c>
    </row>
    <row r="12484" ht="15.75" customHeight="1">
      <c r="A12484" s="1" t="str">
        <f t="shared" si="1059"/>
        <v>RBBP8</v>
      </c>
      <c r="B12484" s="1" t="s">
        <v>245</v>
      </c>
      <c r="C12484" s="1">
        <v>2.0513282E7</v>
      </c>
      <c r="D12484" s="1" t="s">
        <v>14</v>
      </c>
      <c r="E12484" s="1">
        <v>24.0</v>
      </c>
      <c r="F12484" s="1" t="s">
        <v>12471</v>
      </c>
      <c r="G12484" s="3">
        <v>2.54750187124E-6</v>
      </c>
    </row>
    <row r="12485" ht="15.75" customHeight="1">
      <c r="A12485" s="1" t="str">
        <f t="shared" si="1059"/>
        <v>RBBP8</v>
      </c>
      <c r="B12485" s="1" t="s">
        <v>245</v>
      </c>
      <c r="C12485" s="1">
        <v>2.0513268E7</v>
      </c>
      <c r="D12485" s="1" t="s">
        <v>14</v>
      </c>
      <c r="E12485" s="1">
        <v>24.0</v>
      </c>
      <c r="F12485" s="1" t="s">
        <v>12472</v>
      </c>
      <c r="G12485" s="1">
        <v>0.437921881186</v>
      </c>
    </row>
    <row r="12486" ht="15.75" customHeight="1">
      <c r="A12486" s="1" t="str">
        <f t="shared" si="1059"/>
        <v>RBBP8</v>
      </c>
      <c r="B12486" s="1" t="s">
        <v>245</v>
      </c>
      <c r="C12486" s="1">
        <v>2.051397E7</v>
      </c>
      <c r="D12486" s="1" t="s">
        <v>8</v>
      </c>
      <c r="E12486" s="1">
        <v>23.0</v>
      </c>
      <c r="F12486" s="1" t="s">
        <v>12473</v>
      </c>
      <c r="G12486" s="1">
        <v>0.0500848693098</v>
      </c>
    </row>
    <row r="12487" ht="15.75" customHeight="1">
      <c r="A12487" s="1" t="str">
        <f t="shared" si="1059"/>
        <v>RBBP8</v>
      </c>
      <c r="B12487" s="1" t="s">
        <v>245</v>
      </c>
      <c r="C12487" s="1">
        <v>2.051395E7</v>
      </c>
      <c r="D12487" s="1" t="s">
        <v>8</v>
      </c>
      <c r="E12487" s="1">
        <v>23.0</v>
      </c>
      <c r="F12487" s="1" t="s">
        <v>12474</v>
      </c>
      <c r="G12487" s="1">
        <v>0.0955363658107</v>
      </c>
    </row>
    <row r="12488" ht="15.75" customHeight="1">
      <c r="A12488" s="1" t="str">
        <f t="shared" si="1059"/>
        <v>RBBP8</v>
      </c>
      <c r="B12488" s="1" t="s">
        <v>245</v>
      </c>
      <c r="C12488" s="1">
        <v>2.0513926E7</v>
      </c>
      <c r="D12488" s="1" t="s">
        <v>8</v>
      </c>
      <c r="E12488" s="1">
        <v>24.0</v>
      </c>
      <c r="F12488" s="1" t="s">
        <v>12475</v>
      </c>
      <c r="G12488" s="1">
        <v>0.175552906472</v>
      </c>
    </row>
    <row r="12489" ht="15.75" customHeight="1">
      <c r="A12489" s="1" t="str">
        <f t="shared" si="1059"/>
        <v>RBBP8</v>
      </c>
      <c r="B12489" s="1" t="s">
        <v>245</v>
      </c>
      <c r="C12489" s="1">
        <v>2.0513792E7</v>
      </c>
      <c r="D12489" s="1" t="s">
        <v>8</v>
      </c>
      <c r="E12489" s="1">
        <v>23.0</v>
      </c>
      <c r="F12489" s="1" t="s">
        <v>12476</v>
      </c>
      <c r="G12489" s="1">
        <v>0.128636622252</v>
      </c>
    </row>
    <row r="12490" ht="15.75" customHeight="1">
      <c r="A12490" s="1" t="str">
        <f t="shared" si="1059"/>
        <v>RBBP8</v>
      </c>
      <c r="B12490" s="1" t="s">
        <v>245</v>
      </c>
      <c r="C12490" s="1">
        <v>2.0513317E7</v>
      </c>
      <c r="D12490" s="1" t="s">
        <v>14</v>
      </c>
      <c r="E12490" s="1">
        <v>24.0</v>
      </c>
      <c r="F12490" s="1" t="s">
        <v>12477</v>
      </c>
      <c r="G12490" s="1">
        <v>0.362643934076</v>
      </c>
    </row>
    <row r="12491" ht="15.75" customHeight="1">
      <c r="A12491" s="1" t="str">
        <f t="shared" si="1059"/>
        <v>RBBP8</v>
      </c>
      <c r="B12491" s="1" t="s">
        <v>245</v>
      </c>
      <c r="C12491" s="1">
        <v>2.0513781E7</v>
      </c>
      <c r="D12491" s="1" t="s">
        <v>8</v>
      </c>
      <c r="E12491" s="1">
        <v>24.0</v>
      </c>
      <c r="F12491" s="1" t="s">
        <v>12478</v>
      </c>
      <c r="G12491" s="1">
        <v>0.0138465241199</v>
      </c>
    </row>
    <row r="12492" ht="15.75" customHeight="1">
      <c r="A12492" s="1" t="str">
        <f t="shared" ref="A12492:A12500" si="1060">"RBFA"</f>
        <v>RBFA</v>
      </c>
      <c r="B12492" s="1" t="s">
        <v>245</v>
      </c>
      <c r="C12492" s="1">
        <v>7.7794351E7</v>
      </c>
      <c r="D12492" s="1" t="s">
        <v>8</v>
      </c>
      <c r="E12492" s="1">
        <v>24.0</v>
      </c>
      <c r="F12492" s="1" t="s">
        <v>12479</v>
      </c>
      <c r="G12492" s="1">
        <v>0.0962484252828</v>
      </c>
    </row>
    <row r="12493" ht="15.75" customHeight="1">
      <c r="A12493" s="1" t="str">
        <f t="shared" si="1060"/>
        <v>RBFA</v>
      </c>
      <c r="B12493" s="1" t="s">
        <v>245</v>
      </c>
      <c r="C12493" s="1">
        <v>7.7794362E7</v>
      </c>
      <c r="D12493" s="1" t="s">
        <v>8</v>
      </c>
      <c r="E12493" s="1">
        <v>24.0</v>
      </c>
      <c r="F12493" s="1" t="s">
        <v>12480</v>
      </c>
      <c r="G12493" s="1">
        <v>-0.00670824611835</v>
      </c>
    </row>
    <row r="12494" ht="15.75" customHeight="1">
      <c r="A12494" s="1" t="str">
        <f t="shared" si="1060"/>
        <v>RBFA</v>
      </c>
      <c r="B12494" s="1" t="s">
        <v>245</v>
      </c>
      <c r="C12494" s="1">
        <v>7.7794535E7</v>
      </c>
      <c r="D12494" s="1" t="s">
        <v>14</v>
      </c>
      <c r="E12494" s="1">
        <v>23.0</v>
      </c>
      <c r="F12494" s="1" t="s">
        <v>12481</v>
      </c>
      <c r="G12494" s="1">
        <v>0.135878753277</v>
      </c>
    </row>
    <row r="12495" ht="15.75" customHeight="1">
      <c r="A12495" s="1" t="str">
        <f t="shared" si="1060"/>
        <v>RBFA</v>
      </c>
      <c r="B12495" s="1" t="s">
        <v>245</v>
      </c>
      <c r="C12495" s="1">
        <v>7.7794507E7</v>
      </c>
      <c r="D12495" s="1" t="s">
        <v>14</v>
      </c>
      <c r="E12495" s="1">
        <v>24.0</v>
      </c>
      <c r="F12495" s="1" t="s">
        <v>12482</v>
      </c>
      <c r="G12495" s="1">
        <v>0.803325359057</v>
      </c>
    </row>
    <row r="12496" ht="15.75" customHeight="1">
      <c r="A12496" s="1" t="str">
        <f t="shared" si="1060"/>
        <v>RBFA</v>
      </c>
      <c r="B12496" s="1" t="s">
        <v>245</v>
      </c>
      <c r="C12496" s="1">
        <v>7.7794501E7</v>
      </c>
      <c r="D12496" s="1" t="s">
        <v>14</v>
      </c>
      <c r="E12496" s="1">
        <v>24.0</v>
      </c>
      <c r="F12496" s="1" t="s">
        <v>12483</v>
      </c>
      <c r="G12496" s="1">
        <v>1.10756130025</v>
      </c>
    </row>
    <row r="12497" ht="15.75" customHeight="1">
      <c r="A12497" s="1" t="str">
        <f t="shared" si="1060"/>
        <v>RBFA</v>
      </c>
      <c r="B12497" s="1" t="s">
        <v>245</v>
      </c>
      <c r="C12497" s="1">
        <v>7.7794539E7</v>
      </c>
      <c r="D12497" s="1" t="s">
        <v>8</v>
      </c>
      <c r="E12497" s="1">
        <v>22.0</v>
      </c>
      <c r="F12497" s="1" t="s">
        <v>12484</v>
      </c>
      <c r="G12497" s="1">
        <v>0.0475928108779</v>
      </c>
    </row>
    <row r="12498" ht="15.75" customHeight="1">
      <c r="A12498" s="1" t="str">
        <f t="shared" si="1060"/>
        <v>RBFA</v>
      </c>
      <c r="B12498" s="1" t="s">
        <v>245</v>
      </c>
      <c r="C12498" s="1">
        <v>7.7794493E7</v>
      </c>
      <c r="D12498" s="1" t="s">
        <v>8</v>
      </c>
      <c r="E12498" s="1">
        <v>24.0</v>
      </c>
      <c r="F12498" s="1" t="s">
        <v>12485</v>
      </c>
      <c r="G12498" s="1">
        <v>1.08911334069</v>
      </c>
    </row>
    <row r="12499" ht="15.75" customHeight="1">
      <c r="A12499" s="1" t="str">
        <f t="shared" si="1060"/>
        <v>RBFA</v>
      </c>
      <c r="B12499" s="1" t="s">
        <v>245</v>
      </c>
      <c r="C12499" s="1">
        <v>7.779442E7</v>
      </c>
      <c r="D12499" s="1" t="s">
        <v>8</v>
      </c>
      <c r="E12499" s="1">
        <v>24.0</v>
      </c>
      <c r="F12499" s="1" t="s">
        <v>12486</v>
      </c>
      <c r="G12499" s="1">
        <v>0.532422740623</v>
      </c>
    </row>
    <row r="12500" ht="15.75" customHeight="1">
      <c r="A12500" s="1" t="str">
        <f t="shared" si="1060"/>
        <v>RBFA</v>
      </c>
      <c r="B12500" s="1" t="s">
        <v>245</v>
      </c>
      <c r="C12500" s="1">
        <v>7.7794369E7</v>
      </c>
      <c r="D12500" s="1" t="s">
        <v>8</v>
      </c>
      <c r="E12500" s="1">
        <v>23.0</v>
      </c>
      <c r="F12500" s="1" t="s">
        <v>12487</v>
      </c>
      <c r="G12500" s="1">
        <v>-0.0268942024057</v>
      </c>
    </row>
    <row r="12501" ht="15.75" customHeight="1">
      <c r="A12501" s="1" t="str">
        <f t="shared" ref="A12501:A12510" si="1061">"RBM10"</f>
        <v>RBM10</v>
      </c>
      <c r="B12501" s="1" t="s">
        <v>50</v>
      </c>
      <c r="C12501" s="1">
        <v>4.7004286E7</v>
      </c>
      <c r="D12501" s="1" t="s">
        <v>14</v>
      </c>
      <c r="E12501" s="1">
        <v>23.0</v>
      </c>
      <c r="F12501" s="1" t="s">
        <v>12488</v>
      </c>
      <c r="G12501" s="1">
        <v>0.14797222101</v>
      </c>
    </row>
    <row r="12502" ht="15.75" customHeight="1">
      <c r="A12502" s="1" t="str">
        <f t="shared" si="1061"/>
        <v>RBM10</v>
      </c>
      <c r="B12502" s="1" t="s">
        <v>50</v>
      </c>
      <c r="C12502" s="1">
        <v>4.7004308E7</v>
      </c>
      <c r="D12502" s="1" t="s">
        <v>14</v>
      </c>
      <c r="E12502" s="1">
        <v>24.0</v>
      </c>
      <c r="F12502" s="1" t="s">
        <v>12489</v>
      </c>
      <c r="G12502" s="1">
        <v>0.127723144108</v>
      </c>
    </row>
    <row r="12503" ht="15.75" customHeight="1">
      <c r="A12503" s="1" t="str">
        <f t="shared" si="1061"/>
        <v>RBM10</v>
      </c>
      <c r="B12503" s="1" t="s">
        <v>50</v>
      </c>
      <c r="C12503" s="1">
        <v>4.700433E7</v>
      </c>
      <c r="D12503" s="1" t="s">
        <v>14</v>
      </c>
      <c r="E12503" s="1">
        <v>24.0</v>
      </c>
      <c r="F12503" s="1" t="s">
        <v>12490</v>
      </c>
      <c r="G12503" s="1">
        <v>0.203930217317</v>
      </c>
    </row>
    <row r="12504" ht="15.75" customHeight="1">
      <c r="A12504" s="1" t="str">
        <f t="shared" si="1061"/>
        <v>RBM10</v>
      </c>
      <c r="B12504" s="1" t="s">
        <v>50</v>
      </c>
      <c r="C12504" s="1">
        <v>4.7004351E7</v>
      </c>
      <c r="D12504" s="1" t="s">
        <v>14</v>
      </c>
      <c r="E12504" s="1">
        <v>23.0</v>
      </c>
      <c r="F12504" s="1" t="s">
        <v>12491</v>
      </c>
      <c r="G12504" s="1">
        <v>0.154827178005</v>
      </c>
    </row>
    <row r="12505" ht="15.75" customHeight="1">
      <c r="A12505" s="1" t="str">
        <f t="shared" si="1061"/>
        <v>RBM10</v>
      </c>
      <c r="B12505" s="1" t="s">
        <v>50</v>
      </c>
      <c r="C12505" s="1">
        <v>4.7004397E7</v>
      </c>
      <c r="D12505" s="1" t="s">
        <v>14</v>
      </c>
      <c r="E12505" s="1">
        <v>24.0</v>
      </c>
      <c r="F12505" s="1" t="s">
        <v>12492</v>
      </c>
      <c r="G12505" s="1">
        <v>0.345888828043</v>
      </c>
    </row>
    <row r="12506" ht="15.75" customHeight="1">
      <c r="A12506" s="1" t="str">
        <f t="shared" si="1061"/>
        <v>RBM10</v>
      </c>
      <c r="B12506" s="1" t="s">
        <v>50</v>
      </c>
      <c r="C12506" s="1">
        <v>4.7004368E7</v>
      </c>
      <c r="D12506" s="1" t="s">
        <v>8</v>
      </c>
      <c r="E12506" s="1">
        <v>23.0</v>
      </c>
      <c r="F12506" s="1" t="s">
        <v>12493</v>
      </c>
      <c r="G12506" s="1">
        <v>0.170988524834</v>
      </c>
    </row>
    <row r="12507" ht="15.75" customHeight="1">
      <c r="A12507" s="1" t="str">
        <f t="shared" si="1061"/>
        <v>RBM10</v>
      </c>
      <c r="B12507" s="1" t="s">
        <v>50</v>
      </c>
      <c r="C12507" s="1">
        <v>4.7004363E7</v>
      </c>
      <c r="D12507" s="1" t="s">
        <v>8</v>
      </c>
      <c r="E12507" s="1">
        <v>24.0</v>
      </c>
      <c r="F12507" s="1" t="s">
        <v>12494</v>
      </c>
      <c r="G12507" s="1">
        <v>0.210776460402</v>
      </c>
    </row>
    <row r="12508" ht="15.75" customHeight="1">
      <c r="A12508" s="1" t="str">
        <f t="shared" si="1061"/>
        <v>RBM10</v>
      </c>
      <c r="B12508" s="1" t="s">
        <v>50</v>
      </c>
      <c r="C12508" s="1">
        <v>4.7004463E7</v>
      </c>
      <c r="D12508" s="1" t="s">
        <v>8</v>
      </c>
      <c r="E12508" s="1">
        <v>24.0</v>
      </c>
      <c r="F12508" s="1" t="s">
        <v>12495</v>
      </c>
      <c r="G12508" s="1">
        <v>0.892593119257</v>
      </c>
    </row>
    <row r="12509" ht="15.75" customHeight="1">
      <c r="A12509" s="1" t="str">
        <f t="shared" si="1061"/>
        <v>RBM10</v>
      </c>
      <c r="B12509" s="1" t="s">
        <v>50</v>
      </c>
      <c r="C12509" s="1">
        <v>4.7004384E7</v>
      </c>
      <c r="D12509" s="1" t="s">
        <v>8</v>
      </c>
      <c r="E12509" s="1">
        <v>24.0</v>
      </c>
      <c r="F12509" s="1" t="s">
        <v>12496</v>
      </c>
      <c r="G12509" s="1">
        <v>0.294081375044</v>
      </c>
    </row>
    <row r="12510" ht="15.75" customHeight="1">
      <c r="A12510" s="1" t="str">
        <f t="shared" si="1061"/>
        <v>RBM10</v>
      </c>
      <c r="B12510" s="1" t="s">
        <v>50</v>
      </c>
      <c r="C12510" s="1">
        <v>4.7004526E7</v>
      </c>
      <c r="D12510" s="1" t="s">
        <v>14</v>
      </c>
      <c r="E12510" s="1">
        <v>22.0</v>
      </c>
      <c r="F12510" s="1" t="s">
        <v>12497</v>
      </c>
      <c r="G12510" s="1">
        <v>1.7615180527</v>
      </c>
    </row>
    <row r="12511" ht="15.75" customHeight="1">
      <c r="A12511" s="1" t="str">
        <f t="shared" ref="A12511:A12540" si="1062">"RBM17"</f>
        <v>RBM17</v>
      </c>
      <c r="B12511" s="1" t="s">
        <v>176</v>
      </c>
      <c r="C12511" s="1">
        <v>6131246.0</v>
      </c>
      <c r="D12511" s="1" t="s">
        <v>14</v>
      </c>
      <c r="E12511" s="1">
        <v>22.0</v>
      </c>
      <c r="F12511" s="1" t="s">
        <v>12498</v>
      </c>
      <c r="G12511" s="1">
        <v>0.0021481735251</v>
      </c>
    </row>
    <row r="12512" ht="15.75" customHeight="1">
      <c r="A12512" s="1" t="str">
        <f t="shared" si="1062"/>
        <v>RBM17</v>
      </c>
      <c r="B12512" s="1" t="s">
        <v>176</v>
      </c>
      <c r="C12512" s="1">
        <v>6131065.0</v>
      </c>
      <c r="D12512" s="1" t="s">
        <v>8</v>
      </c>
      <c r="E12512" s="1">
        <v>22.0</v>
      </c>
      <c r="F12512" s="1" t="s">
        <v>12499</v>
      </c>
      <c r="G12512" s="1">
        <v>0.222664792113</v>
      </c>
    </row>
    <row r="12513" ht="15.75" customHeight="1">
      <c r="A12513" s="1" t="str">
        <f t="shared" si="1062"/>
        <v>RBM17</v>
      </c>
      <c r="B12513" s="1" t="s">
        <v>176</v>
      </c>
      <c r="C12513" s="1">
        <v>6131006.0</v>
      </c>
      <c r="D12513" s="1" t="s">
        <v>8</v>
      </c>
      <c r="E12513" s="1">
        <v>24.0</v>
      </c>
      <c r="F12513" s="1" t="s">
        <v>12500</v>
      </c>
      <c r="G12513" s="1">
        <v>1.1112606913</v>
      </c>
    </row>
    <row r="12514" ht="15.75" customHeight="1">
      <c r="A12514" s="1" t="str">
        <f t="shared" si="1062"/>
        <v>RBM17</v>
      </c>
      <c r="B12514" s="1" t="s">
        <v>176</v>
      </c>
      <c r="C12514" s="1">
        <v>6131065.0</v>
      </c>
      <c r="D12514" s="1" t="s">
        <v>8</v>
      </c>
      <c r="E12514" s="1">
        <v>23.0</v>
      </c>
      <c r="F12514" s="1" t="s">
        <v>12501</v>
      </c>
      <c r="G12514" s="1">
        <v>0.18021391773</v>
      </c>
    </row>
    <row r="12515" ht="15.75" customHeight="1">
      <c r="A12515" s="1" t="str">
        <f t="shared" si="1062"/>
        <v>RBM17</v>
      </c>
      <c r="B12515" s="1" t="s">
        <v>176</v>
      </c>
      <c r="C12515" s="1">
        <v>6131535.0</v>
      </c>
      <c r="D12515" s="1" t="s">
        <v>8</v>
      </c>
      <c r="E12515" s="1">
        <v>23.0</v>
      </c>
      <c r="F12515" s="1" t="s">
        <v>12502</v>
      </c>
      <c r="G12515" s="1">
        <v>0.00428640610343</v>
      </c>
    </row>
    <row r="12516" ht="15.75" customHeight="1">
      <c r="A12516" s="1" t="str">
        <f t="shared" si="1062"/>
        <v>RBM17</v>
      </c>
      <c r="B12516" s="1" t="s">
        <v>176</v>
      </c>
      <c r="C12516" s="1">
        <v>6131219.0</v>
      </c>
      <c r="D12516" s="1" t="s">
        <v>8</v>
      </c>
      <c r="E12516" s="1">
        <v>23.0</v>
      </c>
      <c r="F12516" s="1" t="s">
        <v>12503</v>
      </c>
      <c r="G12516" s="1">
        <v>0.201243438495</v>
      </c>
    </row>
    <row r="12517" ht="15.75" customHeight="1">
      <c r="A12517" s="1" t="str">
        <f t="shared" si="1062"/>
        <v>RBM17</v>
      </c>
      <c r="B12517" s="1" t="s">
        <v>176</v>
      </c>
      <c r="C12517" s="1">
        <v>6131312.0</v>
      </c>
      <c r="D12517" s="1" t="s">
        <v>8</v>
      </c>
      <c r="E12517" s="1">
        <v>24.0</v>
      </c>
      <c r="F12517" s="1" t="s">
        <v>12504</v>
      </c>
      <c r="G12517" s="1">
        <v>0.0373617955615</v>
      </c>
    </row>
    <row r="12518" ht="15.75" customHeight="1">
      <c r="A12518" s="1" t="str">
        <f t="shared" si="1062"/>
        <v>RBM17</v>
      </c>
      <c r="B12518" s="1" t="s">
        <v>176</v>
      </c>
      <c r="C12518" s="1">
        <v>6131349.0</v>
      </c>
      <c r="D12518" s="1" t="s">
        <v>8</v>
      </c>
      <c r="E12518" s="1">
        <v>24.0</v>
      </c>
      <c r="F12518" s="1" t="s">
        <v>12505</v>
      </c>
      <c r="G12518" s="1">
        <v>0.0657483832917</v>
      </c>
    </row>
    <row r="12519" ht="15.75" customHeight="1">
      <c r="A12519" s="1" t="str">
        <f t="shared" si="1062"/>
        <v>RBM17</v>
      </c>
      <c r="B12519" s="1" t="s">
        <v>176</v>
      </c>
      <c r="C12519" s="1">
        <v>6131366.0</v>
      </c>
      <c r="D12519" s="1" t="s">
        <v>8</v>
      </c>
      <c r="E12519" s="1">
        <v>24.0</v>
      </c>
      <c r="F12519" s="1" t="s">
        <v>12506</v>
      </c>
      <c r="G12519" s="1">
        <v>0.354984642639</v>
      </c>
    </row>
    <row r="12520" ht="15.75" customHeight="1">
      <c r="A12520" s="1" t="str">
        <f t="shared" si="1062"/>
        <v>RBM17</v>
      </c>
      <c r="B12520" s="1" t="s">
        <v>176</v>
      </c>
      <c r="C12520" s="1">
        <v>6131176.0</v>
      </c>
      <c r="D12520" s="1" t="s">
        <v>8</v>
      </c>
      <c r="E12520" s="1">
        <v>24.0</v>
      </c>
      <c r="F12520" s="1" t="s">
        <v>12507</v>
      </c>
      <c r="G12520" s="1">
        <v>0.372208041468</v>
      </c>
    </row>
    <row r="12521" ht="15.75" customHeight="1">
      <c r="A12521" s="1" t="str">
        <f t="shared" si="1062"/>
        <v>RBM17</v>
      </c>
      <c r="B12521" s="1" t="s">
        <v>176</v>
      </c>
      <c r="C12521" s="1">
        <v>6131488.0</v>
      </c>
      <c r="D12521" s="1" t="s">
        <v>8</v>
      </c>
      <c r="E12521" s="1">
        <v>22.0</v>
      </c>
      <c r="F12521" s="1" t="s">
        <v>12508</v>
      </c>
      <c r="G12521" s="1">
        <v>0.0292550248957</v>
      </c>
    </row>
    <row r="12522" ht="15.75" customHeight="1">
      <c r="A12522" s="1" t="str">
        <f t="shared" si="1062"/>
        <v>RBM17</v>
      </c>
      <c r="B12522" s="1" t="s">
        <v>176</v>
      </c>
      <c r="C12522" s="1">
        <v>6131515.0</v>
      </c>
      <c r="D12522" s="1" t="s">
        <v>8</v>
      </c>
      <c r="E12522" s="1">
        <v>23.0</v>
      </c>
      <c r="F12522" s="1" t="s">
        <v>12509</v>
      </c>
      <c r="G12522" s="1">
        <v>0.0366734608321</v>
      </c>
    </row>
    <row r="12523" ht="15.75" customHeight="1">
      <c r="A12523" s="1" t="str">
        <f t="shared" si="1062"/>
        <v>RBM17</v>
      </c>
      <c r="B12523" s="1" t="s">
        <v>176</v>
      </c>
      <c r="C12523" s="1">
        <v>6131590.0</v>
      </c>
      <c r="D12523" s="1" t="s">
        <v>14</v>
      </c>
      <c r="E12523" s="1">
        <v>24.0</v>
      </c>
      <c r="F12523" s="1" t="s">
        <v>12510</v>
      </c>
      <c r="G12523" s="1">
        <v>-0.0421394187641</v>
      </c>
    </row>
    <row r="12524" ht="15.75" customHeight="1">
      <c r="A12524" s="1" t="str">
        <f t="shared" si="1062"/>
        <v>RBM17</v>
      </c>
      <c r="B12524" s="1" t="s">
        <v>176</v>
      </c>
      <c r="C12524" s="1">
        <v>6131321.0</v>
      </c>
      <c r="D12524" s="1" t="s">
        <v>14</v>
      </c>
      <c r="E12524" s="1">
        <v>23.0</v>
      </c>
      <c r="F12524" s="1" t="s">
        <v>12511</v>
      </c>
      <c r="G12524" s="1">
        <v>0.623335337736</v>
      </c>
    </row>
    <row r="12525" ht="15.75" customHeight="1">
      <c r="A12525" s="1" t="str">
        <f t="shared" si="1062"/>
        <v>RBM17</v>
      </c>
      <c r="B12525" s="1" t="s">
        <v>176</v>
      </c>
      <c r="C12525" s="1">
        <v>6131185.0</v>
      </c>
      <c r="D12525" s="1" t="s">
        <v>14</v>
      </c>
      <c r="E12525" s="1">
        <v>24.0</v>
      </c>
      <c r="F12525" s="1" t="s">
        <v>12512</v>
      </c>
      <c r="G12525" s="1">
        <v>-0.0117404052807</v>
      </c>
    </row>
    <row r="12526" ht="15.75" customHeight="1">
      <c r="A12526" s="1" t="str">
        <f t="shared" si="1062"/>
        <v>RBM17</v>
      </c>
      <c r="B12526" s="1" t="s">
        <v>176</v>
      </c>
      <c r="C12526" s="1">
        <v>6131147.0</v>
      </c>
      <c r="D12526" s="1" t="s">
        <v>14</v>
      </c>
      <c r="E12526" s="1">
        <v>24.0</v>
      </c>
      <c r="F12526" s="1" t="s">
        <v>12513</v>
      </c>
      <c r="G12526" s="1">
        <v>-0.0407102683782</v>
      </c>
    </row>
    <row r="12527" ht="15.75" customHeight="1">
      <c r="A12527" s="1" t="str">
        <f t="shared" si="1062"/>
        <v>RBM17</v>
      </c>
      <c r="B12527" s="1" t="s">
        <v>176</v>
      </c>
      <c r="C12527" s="1">
        <v>6131081.0</v>
      </c>
      <c r="D12527" s="1" t="s">
        <v>14</v>
      </c>
      <c r="E12527" s="1">
        <v>24.0</v>
      </c>
      <c r="F12527" s="1" t="s">
        <v>12514</v>
      </c>
      <c r="G12527" s="1">
        <v>-0.050991705626</v>
      </c>
    </row>
    <row r="12528" ht="15.75" customHeight="1">
      <c r="A12528" s="1" t="str">
        <f t="shared" si="1062"/>
        <v>RBM17</v>
      </c>
      <c r="B12528" s="1" t="s">
        <v>176</v>
      </c>
      <c r="C12528" s="1">
        <v>6131049.0</v>
      </c>
      <c r="D12528" s="1" t="s">
        <v>14</v>
      </c>
      <c r="E12528" s="1">
        <v>24.0</v>
      </c>
      <c r="F12528" s="1" t="s">
        <v>12515</v>
      </c>
      <c r="G12528" s="1">
        <v>1.1522443737</v>
      </c>
    </row>
    <row r="12529" ht="15.75" customHeight="1">
      <c r="A12529" s="1" t="str">
        <f t="shared" si="1062"/>
        <v>RBM17</v>
      </c>
      <c r="B12529" s="1" t="s">
        <v>176</v>
      </c>
      <c r="C12529" s="1">
        <v>6130934.0</v>
      </c>
      <c r="D12529" s="1" t="s">
        <v>14</v>
      </c>
      <c r="E12529" s="1">
        <v>24.0</v>
      </c>
      <c r="F12529" s="1" t="s">
        <v>12516</v>
      </c>
      <c r="G12529" s="1">
        <v>-0.0305662601812</v>
      </c>
    </row>
    <row r="12530" ht="15.75" customHeight="1">
      <c r="A12530" s="1" t="str">
        <f t="shared" si="1062"/>
        <v>RBM17</v>
      </c>
      <c r="B12530" s="1" t="s">
        <v>176</v>
      </c>
      <c r="C12530" s="1">
        <v>6131509.0</v>
      </c>
      <c r="D12530" s="1" t="s">
        <v>8</v>
      </c>
      <c r="E12530" s="1">
        <v>22.0</v>
      </c>
      <c r="F12530" s="1" t="s">
        <v>12517</v>
      </c>
      <c r="G12530" s="1">
        <v>0.0476751183805</v>
      </c>
    </row>
    <row r="12531" ht="15.75" customHeight="1">
      <c r="A12531" s="1" t="str">
        <f t="shared" si="1062"/>
        <v>RBM17</v>
      </c>
      <c r="B12531" s="1" t="s">
        <v>176</v>
      </c>
      <c r="C12531" s="1">
        <v>6131488.0</v>
      </c>
      <c r="D12531" s="1" t="s">
        <v>8</v>
      </c>
      <c r="E12531" s="1">
        <v>23.0</v>
      </c>
      <c r="F12531" s="1" t="s">
        <v>12518</v>
      </c>
      <c r="G12531" s="1">
        <v>0.0290621821378</v>
      </c>
    </row>
    <row r="12532" ht="15.75" customHeight="1">
      <c r="A12532" s="1" t="str">
        <f t="shared" si="1062"/>
        <v>RBM17</v>
      </c>
      <c r="B12532" s="1" t="s">
        <v>176</v>
      </c>
      <c r="C12532" s="1">
        <v>6131152.0</v>
      </c>
      <c r="D12532" s="1" t="s">
        <v>8</v>
      </c>
      <c r="E12532" s="1">
        <v>24.0</v>
      </c>
      <c r="F12532" s="1" t="s">
        <v>12519</v>
      </c>
      <c r="G12532" s="1">
        <v>0.196401768118</v>
      </c>
    </row>
    <row r="12533" ht="15.75" customHeight="1">
      <c r="A12533" s="1" t="str">
        <f t="shared" si="1062"/>
        <v>RBM17</v>
      </c>
      <c r="B12533" s="1" t="s">
        <v>176</v>
      </c>
      <c r="C12533" s="1">
        <v>6131535.0</v>
      </c>
      <c r="D12533" s="1" t="s">
        <v>8</v>
      </c>
      <c r="E12533" s="1">
        <v>24.0</v>
      </c>
      <c r="F12533" s="1" t="s">
        <v>12520</v>
      </c>
      <c r="G12533" s="1">
        <v>-0.0107636030643</v>
      </c>
    </row>
    <row r="12534" ht="15.75" customHeight="1">
      <c r="A12534" s="1" t="str">
        <f t="shared" si="1062"/>
        <v>RBM17</v>
      </c>
      <c r="B12534" s="1" t="s">
        <v>176</v>
      </c>
      <c r="C12534" s="1">
        <v>6131515.0</v>
      </c>
      <c r="D12534" s="1" t="s">
        <v>8</v>
      </c>
      <c r="E12534" s="1">
        <v>24.0</v>
      </c>
      <c r="F12534" s="1" t="s">
        <v>12521</v>
      </c>
      <c r="G12534" s="1">
        <v>0.064804783414</v>
      </c>
    </row>
    <row r="12535" ht="15.75" customHeight="1">
      <c r="A12535" s="1" t="str">
        <f t="shared" si="1062"/>
        <v>RBM17</v>
      </c>
      <c r="B12535" s="1" t="s">
        <v>176</v>
      </c>
      <c r="C12535" s="1">
        <v>6131341.0</v>
      </c>
      <c r="D12535" s="1" t="s">
        <v>14</v>
      </c>
      <c r="E12535" s="1">
        <v>24.0</v>
      </c>
      <c r="F12535" s="1" t="s">
        <v>12522</v>
      </c>
      <c r="G12535" s="1">
        <v>0.15595603989</v>
      </c>
    </row>
    <row r="12536" ht="15.75" customHeight="1">
      <c r="A12536" s="1" t="str">
        <f t="shared" si="1062"/>
        <v>RBM17</v>
      </c>
      <c r="B12536" s="1" t="s">
        <v>176</v>
      </c>
      <c r="C12536" s="1">
        <v>6131322.0</v>
      </c>
      <c r="D12536" s="1" t="s">
        <v>14</v>
      </c>
      <c r="E12536" s="1">
        <v>24.0</v>
      </c>
      <c r="F12536" s="1" t="s">
        <v>12523</v>
      </c>
      <c r="G12536" s="1">
        <v>-0.041533680145</v>
      </c>
    </row>
    <row r="12537" ht="15.75" customHeight="1">
      <c r="A12537" s="1" t="str">
        <f t="shared" si="1062"/>
        <v>RBM17</v>
      </c>
      <c r="B12537" s="1" t="s">
        <v>176</v>
      </c>
      <c r="C12537" s="1">
        <v>6131208.0</v>
      </c>
      <c r="D12537" s="1" t="s">
        <v>14</v>
      </c>
      <c r="E12537" s="1">
        <v>24.0</v>
      </c>
      <c r="F12537" s="1" t="s">
        <v>12524</v>
      </c>
      <c r="G12537" s="1">
        <v>0.736494934993</v>
      </c>
    </row>
    <row r="12538" ht="15.75" customHeight="1">
      <c r="A12538" s="1" t="str">
        <f t="shared" si="1062"/>
        <v>RBM17</v>
      </c>
      <c r="B12538" s="1" t="s">
        <v>176</v>
      </c>
      <c r="C12538" s="1">
        <v>6131523.0</v>
      </c>
      <c r="D12538" s="1" t="s">
        <v>8</v>
      </c>
      <c r="E12538" s="1">
        <v>24.0</v>
      </c>
      <c r="F12538" s="1" t="s">
        <v>12525</v>
      </c>
      <c r="G12538" s="1">
        <v>-0.10506570863</v>
      </c>
    </row>
    <row r="12539" ht="15.75" customHeight="1">
      <c r="A12539" s="1" t="str">
        <f t="shared" si="1062"/>
        <v>RBM17</v>
      </c>
      <c r="B12539" s="1" t="s">
        <v>176</v>
      </c>
      <c r="C12539" s="1">
        <v>6131174.0</v>
      </c>
      <c r="D12539" s="1" t="s">
        <v>14</v>
      </c>
      <c r="E12539" s="1">
        <v>24.0</v>
      </c>
      <c r="F12539" s="1" t="s">
        <v>12526</v>
      </c>
      <c r="G12539" s="1">
        <v>0.19115961349</v>
      </c>
    </row>
    <row r="12540" ht="15.75" customHeight="1">
      <c r="A12540" s="1" t="str">
        <f t="shared" si="1062"/>
        <v>RBM17</v>
      </c>
      <c r="B12540" s="1" t="s">
        <v>176</v>
      </c>
      <c r="C12540" s="1">
        <v>6131103.0</v>
      </c>
      <c r="D12540" s="1" t="s">
        <v>14</v>
      </c>
      <c r="E12540" s="1">
        <v>24.0</v>
      </c>
      <c r="F12540" s="1" t="s">
        <v>12527</v>
      </c>
      <c r="G12540" s="1">
        <v>0.0991508936667</v>
      </c>
    </row>
    <row r="12541" ht="15.75" customHeight="1">
      <c r="A12541" s="1" t="str">
        <f t="shared" ref="A12541:A12550" si="1063">"RBM22"</f>
        <v>RBM22</v>
      </c>
      <c r="B12541" s="1" t="s">
        <v>987</v>
      </c>
      <c r="C12541" s="1">
        <v>1.50080394E8</v>
      </c>
      <c r="D12541" s="1" t="s">
        <v>8</v>
      </c>
      <c r="E12541" s="1">
        <v>24.0</v>
      </c>
      <c r="F12541" s="1" t="s">
        <v>12528</v>
      </c>
      <c r="G12541" s="1">
        <v>0.544496867651</v>
      </c>
    </row>
    <row r="12542" ht="15.75" customHeight="1">
      <c r="A12542" s="1" t="str">
        <f t="shared" si="1063"/>
        <v>RBM22</v>
      </c>
      <c r="B12542" s="1" t="s">
        <v>987</v>
      </c>
      <c r="C12542" s="1">
        <v>1.5008068E8</v>
      </c>
      <c r="D12542" s="1" t="s">
        <v>8</v>
      </c>
      <c r="E12542" s="1">
        <v>24.0</v>
      </c>
      <c r="F12542" s="1" t="s">
        <v>12529</v>
      </c>
      <c r="G12542" s="1">
        <v>-0.0139562674539</v>
      </c>
    </row>
    <row r="12543" ht="15.75" customHeight="1">
      <c r="A12543" s="1" t="str">
        <f t="shared" si="1063"/>
        <v>RBM22</v>
      </c>
      <c r="B12543" s="1" t="s">
        <v>987</v>
      </c>
      <c r="C12543" s="1">
        <v>1.50080408E8</v>
      </c>
      <c r="D12543" s="1" t="s">
        <v>14</v>
      </c>
      <c r="E12543" s="1">
        <v>24.0</v>
      </c>
      <c r="F12543" s="1" t="s">
        <v>12530</v>
      </c>
      <c r="G12543" s="1">
        <v>0.589134910259</v>
      </c>
    </row>
    <row r="12544" ht="15.75" customHeight="1">
      <c r="A12544" s="1" t="str">
        <f t="shared" si="1063"/>
        <v>RBM22</v>
      </c>
      <c r="B12544" s="1" t="s">
        <v>987</v>
      </c>
      <c r="C12544" s="1">
        <v>1.50080561E8</v>
      </c>
      <c r="D12544" s="1" t="s">
        <v>14</v>
      </c>
      <c r="E12544" s="1">
        <v>23.0</v>
      </c>
      <c r="F12544" s="1" t="s">
        <v>12531</v>
      </c>
      <c r="G12544" s="1">
        <v>0.13177739217</v>
      </c>
    </row>
    <row r="12545" ht="15.75" customHeight="1">
      <c r="A12545" s="1" t="str">
        <f t="shared" si="1063"/>
        <v>RBM22</v>
      </c>
      <c r="B12545" s="1" t="s">
        <v>987</v>
      </c>
      <c r="C12545" s="1">
        <v>1.50080633E8</v>
      </c>
      <c r="D12545" s="1" t="s">
        <v>8</v>
      </c>
      <c r="E12545" s="1">
        <v>22.0</v>
      </c>
      <c r="F12545" s="1" t="s">
        <v>12532</v>
      </c>
      <c r="G12545" s="1">
        <v>0.0081423088539</v>
      </c>
    </row>
    <row r="12546" ht="15.75" customHeight="1">
      <c r="A12546" s="1" t="str">
        <f t="shared" si="1063"/>
        <v>RBM22</v>
      </c>
      <c r="B12546" s="1" t="s">
        <v>987</v>
      </c>
      <c r="C12546" s="1">
        <v>1.50080661E8</v>
      </c>
      <c r="D12546" s="1" t="s">
        <v>14</v>
      </c>
      <c r="E12546" s="1">
        <v>23.0</v>
      </c>
      <c r="F12546" s="1" t="s">
        <v>12533</v>
      </c>
      <c r="G12546" s="1">
        <v>0.00688000643327</v>
      </c>
    </row>
    <row r="12547" ht="15.75" customHeight="1">
      <c r="A12547" s="1" t="str">
        <f t="shared" si="1063"/>
        <v>RBM22</v>
      </c>
      <c r="B12547" s="1" t="s">
        <v>987</v>
      </c>
      <c r="C12547" s="1">
        <v>1.50080606E8</v>
      </c>
      <c r="D12547" s="1" t="s">
        <v>8</v>
      </c>
      <c r="E12547" s="1">
        <v>23.0</v>
      </c>
      <c r="F12547" s="1" t="s">
        <v>12534</v>
      </c>
      <c r="G12547" s="1">
        <v>0.0784700177815</v>
      </c>
    </row>
    <row r="12548" ht="15.75" customHeight="1">
      <c r="A12548" s="1" t="str">
        <f t="shared" si="1063"/>
        <v>RBM22</v>
      </c>
      <c r="B12548" s="1" t="s">
        <v>987</v>
      </c>
      <c r="C12548" s="1">
        <v>1.5008064E8</v>
      </c>
      <c r="D12548" s="1" t="s">
        <v>14</v>
      </c>
      <c r="E12548" s="1">
        <v>23.0</v>
      </c>
      <c r="F12548" s="1" t="s">
        <v>12535</v>
      </c>
      <c r="G12548" s="1">
        <v>0.479454536601</v>
      </c>
    </row>
    <row r="12549" ht="15.75" customHeight="1">
      <c r="A12549" s="1" t="str">
        <f t="shared" si="1063"/>
        <v>RBM22</v>
      </c>
      <c r="B12549" s="1" t="s">
        <v>987</v>
      </c>
      <c r="C12549" s="1">
        <v>1.50080593E8</v>
      </c>
      <c r="D12549" s="1" t="s">
        <v>14</v>
      </c>
      <c r="E12549" s="1">
        <v>24.0</v>
      </c>
      <c r="F12549" s="1" t="s">
        <v>12536</v>
      </c>
      <c r="G12549" s="1">
        <v>0.926728200173</v>
      </c>
    </row>
    <row r="12550" ht="15.75" customHeight="1">
      <c r="A12550" s="1" t="str">
        <f t="shared" si="1063"/>
        <v>RBM22</v>
      </c>
      <c r="B12550" s="1" t="s">
        <v>987</v>
      </c>
      <c r="C12550" s="1">
        <v>1.50080586E8</v>
      </c>
      <c r="D12550" s="1" t="s">
        <v>14</v>
      </c>
      <c r="E12550" s="1">
        <v>23.0</v>
      </c>
      <c r="F12550" s="1" t="s">
        <v>12537</v>
      </c>
      <c r="G12550" s="1">
        <v>1.48413688957</v>
      </c>
    </row>
    <row r="12551" ht="15.75" customHeight="1">
      <c r="A12551" s="1" t="str">
        <f t="shared" ref="A12551:A12560" si="1064">"RBM25"</f>
        <v>RBM25</v>
      </c>
      <c r="B12551" s="1" t="s">
        <v>135</v>
      </c>
      <c r="C12551" s="1">
        <v>7.3525283E7</v>
      </c>
      <c r="D12551" s="1" t="s">
        <v>8</v>
      </c>
      <c r="E12551" s="1">
        <v>23.0</v>
      </c>
      <c r="F12551" s="1" t="s">
        <v>12538</v>
      </c>
      <c r="G12551" s="1">
        <v>1.70941995238</v>
      </c>
    </row>
    <row r="12552" ht="15.75" customHeight="1">
      <c r="A12552" s="1" t="str">
        <f t="shared" si="1064"/>
        <v>RBM25</v>
      </c>
      <c r="B12552" s="1" t="s">
        <v>135</v>
      </c>
      <c r="C12552" s="1">
        <v>7.3525258E7</v>
      </c>
      <c r="D12552" s="1" t="s">
        <v>8</v>
      </c>
      <c r="E12552" s="1">
        <v>23.0</v>
      </c>
      <c r="F12552" s="1" t="s">
        <v>12539</v>
      </c>
      <c r="G12552" s="1">
        <v>0.0760245258162</v>
      </c>
    </row>
    <row r="12553" ht="15.75" customHeight="1">
      <c r="A12553" s="1" t="str">
        <f t="shared" si="1064"/>
        <v>RBM25</v>
      </c>
      <c r="B12553" s="1" t="s">
        <v>135</v>
      </c>
      <c r="C12553" s="1">
        <v>7.3525389E7</v>
      </c>
      <c r="D12553" s="1" t="s">
        <v>14</v>
      </c>
      <c r="E12553" s="1">
        <v>22.0</v>
      </c>
      <c r="F12553" s="1" t="s">
        <v>12540</v>
      </c>
      <c r="G12553" s="1">
        <v>0.0734330020905</v>
      </c>
    </row>
    <row r="12554" ht="15.75" customHeight="1">
      <c r="A12554" s="1" t="str">
        <f t="shared" si="1064"/>
        <v>RBM25</v>
      </c>
      <c r="B12554" s="1" t="s">
        <v>135</v>
      </c>
      <c r="C12554" s="1">
        <v>7.3525413E7</v>
      </c>
      <c r="D12554" s="1" t="s">
        <v>14</v>
      </c>
      <c r="E12554" s="1">
        <v>22.0</v>
      </c>
      <c r="F12554" s="1" t="s">
        <v>12541</v>
      </c>
      <c r="G12554" s="1">
        <v>0.0257032047811</v>
      </c>
    </row>
    <row r="12555" ht="15.75" customHeight="1">
      <c r="A12555" s="1" t="str">
        <f t="shared" si="1064"/>
        <v>RBM25</v>
      </c>
      <c r="B12555" s="1" t="s">
        <v>135</v>
      </c>
      <c r="C12555" s="1">
        <v>7.3525316E7</v>
      </c>
      <c r="D12555" s="1" t="s">
        <v>8</v>
      </c>
      <c r="E12555" s="1">
        <v>24.0</v>
      </c>
      <c r="F12555" s="1" t="s">
        <v>12542</v>
      </c>
      <c r="G12555" s="1">
        <v>0.0059786229022</v>
      </c>
    </row>
    <row r="12556" ht="15.75" customHeight="1">
      <c r="A12556" s="1" t="str">
        <f t="shared" si="1064"/>
        <v>RBM25</v>
      </c>
      <c r="B12556" s="1" t="s">
        <v>135</v>
      </c>
      <c r="C12556" s="1">
        <v>7.3525373E7</v>
      </c>
      <c r="D12556" s="1" t="s">
        <v>8</v>
      </c>
      <c r="E12556" s="1">
        <v>24.0</v>
      </c>
      <c r="F12556" s="1" t="s">
        <v>12543</v>
      </c>
      <c r="G12556" s="1">
        <v>0.00191283636928</v>
      </c>
    </row>
    <row r="12557" ht="15.75" customHeight="1">
      <c r="A12557" s="1" t="str">
        <f t="shared" si="1064"/>
        <v>RBM25</v>
      </c>
      <c r="B12557" s="1" t="s">
        <v>135</v>
      </c>
      <c r="C12557" s="1">
        <v>7.3525296E7</v>
      </c>
      <c r="D12557" s="1" t="s">
        <v>14</v>
      </c>
      <c r="E12557" s="1">
        <v>24.0</v>
      </c>
      <c r="F12557" s="1" t="s">
        <v>12544</v>
      </c>
      <c r="G12557" s="1">
        <v>0.52047270138</v>
      </c>
    </row>
    <row r="12558" ht="15.75" customHeight="1">
      <c r="A12558" s="1" t="str">
        <f t="shared" si="1064"/>
        <v>RBM25</v>
      </c>
      <c r="B12558" s="1" t="s">
        <v>135</v>
      </c>
      <c r="C12558" s="1">
        <v>7.3525369E7</v>
      </c>
      <c r="D12558" s="1" t="s">
        <v>14</v>
      </c>
      <c r="E12558" s="1">
        <v>22.0</v>
      </c>
      <c r="F12558" s="1" t="s">
        <v>12545</v>
      </c>
      <c r="G12558" s="1">
        <v>0.0439351292059</v>
      </c>
    </row>
    <row r="12559" ht="15.75" customHeight="1">
      <c r="A12559" s="1" t="str">
        <f t="shared" si="1064"/>
        <v>RBM25</v>
      </c>
      <c r="B12559" s="1" t="s">
        <v>135</v>
      </c>
      <c r="C12559" s="1">
        <v>7.352521E7</v>
      </c>
      <c r="D12559" s="1" t="s">
        <v>8</v>
      </c>
      <c r="E12559" s="1">
        <v>24.0</v>
      </c>
      <c r="F12559" s="1" t="s">
        <v>12546</v>
      </c>
      <c r="G12559" s="1">
        <v>0.0464689535113</v>
      </c>
    </row>
    <row r="12560" ht="15.75" customHeight="1">
      <c r="A12560" s="1" t="str">
        <f t="shared" si="1064"/>
        <v>RBM25</v>
      </c>
      <c r="B12560" s="1" t="s">
        <v>135</v>
      </c>
      <c r="C12560" s="1">
        <v>7.3525244E7</v>
      </c>
      <c r="D12560" s="1" t="s">
        <v>8</v>
      </c>
      <c r="E12560" s="1">
        <v>25.0</v>
      </c>
      <c r="F12560" s="1" t="s">
        <v>12547</v>
      </c>
      <c r="G12560" s="1">
        <v>0.770107346245</v>
      </c>
    </row>
    <row r="12561" ht="15.75" customHeight="1">
      <c r="A12561" s="1" t="str">
        <f t="shared" ref="A12561:A12570" si="1065">"RBM28"</f>
        <v>RBM28</v>
      </c>
      <c r="B12561" s="1" t="s">
        <v>715</v>
      </c>
      <c r="C12561" s="1">
        <v>1.27983822E8</v>
      </c>
      <c r="D12561" s="1" t="s">
        <v>8</v>
      </c>
      <c r="E12561" s="1">
        <v>23.0</v>
      </c>
      <c r="F12561" s="1" t="s">
        <v>12548</v>
      </c>
      <c r="G12561" s="1">
        <v>0.0988782321699</v>
      </c>
    </row>
    <row r="12562" ht="15.75" customHeight="1">
      <c r="A12562" s="1" t="str">
        <f t="shared" si="1065"/>
        <v>RBM28</v>
      </c>
      <c r="B12562" s="1" t="s">
        <v>715</v>
      </c>
      <c r="C12562" s="1">
        <v>1.27983702E8</v>
      </c>
      <c r="D12562" s="1" t="s">
        <v>8</v>
      </c>
      <c r="E12562" s="1">
        <v>24.0</v>
      </c>
      <c r="F12562" s="1" t="s">
        <v>12549</v>
      </c>
      <c r="G12562" s="1">
        <v>0.0272263520004</v>
      </c>
    </row>
    <row r="12563" ht="15.75" customHeight="1">
      <c r="A12563" s="1" t="str">
        <f t="shared" si="1065"/>
        <v>RBM28</v>
      </c>
      <c r="B12563" s="1" t="s">
        <v>715</v>
      </c>
      <c r="C12563" s="1">
        <v>1.27983741E8</v>
      </c>
      <c r="D12563" s="1" t="s">
        <v>8</v>
      </c>
      <c r="E12563" s="1">
        <v>24.0</v>
      </c>
      <c r="F12563" s="1" t="s">
        <v>12550</v>
      </c>
      <c r="G12563" s="1">
        <v>0.737929502321</v>
      </c>
    </row>
    <row r="12564" ht="15.75" customHeight="1">
      <c r="A12564" s="1" t="str">
        <f t="shared" si="1065"/>
        <v>RBM28</v>
      </c>
      <c r="B12564" s="1" t="s">
        <v>715</v>
      </c>
      <c r="C12564" s="1">
        <v>1.27983859E8</v>
      </c>
      <c r="D12564" s="1" t="s">
        <v>8</v>
      </c>
      <c r="E12564" s="1">
        <v>24.0</v>
      </c>
      <c r="F12564" s="1" t="s">
        <v>12551</v>
      </c>
      <c r="G12564" s="1">
        <v>0.00991979414707</v>
      </c>
    </row>
    <row r="12565" ht="15.75" customHeight="1">
      <c r="A12565" s="1" t="str">
        <f t="shared" si="1065"/>
        <v>RBM28</v>
      </c>
      <c r="B12565" s="1" t="s">
        <v>715</v>
      </c>
      <c r="C12565" s="1">
        <v>1.27983814E8</v>
      </c>
      <c r="D12565" s="1" t="s">
        <v>14</v>
      </c>
      <c r="E12565" s="1">
        <v>23.0</v>
      </c>
      <c r="F12565" s="1" t="s">
        <v>12552</v>
      </c>
      <c r="G12565" s="1">
        <v>0.712799120532</v>
      </c>
    </row>
    <row r="12566" ht="15.75" customHeight="1">
      <c r="A12566" s="1" t="str">
        <f t="shared" si="1065"/>
        <v>RBM28</v>
      </c>
      <c r="B12566" s="1" t="s">
        <v>715</v>
      </c>
      <c r="C12566" s="1">
        <v>1.27983855E8</v>
      </c>
      <c r="D12566" s="1" t="s">
        <v>14</v>
      </c>
      <c r="E12566" s="1">
        <v>24.0</v>
      </c>
      <c r="F12566" s="1" t="s">
        <v>12553</v>
      </c>
      <c r="G12566" s="1">
        <v>1.25655756325</v>
      </c>
    </row>
    <row r="12567" ht="15.75" customHeight="1">
      <c r="A12567" s="1" t="str">
        <f t="shared" si="1065"/>
        <v>RBM28</v>
      </c>
      <c r="B12567" s="1" t="s">
        <v>715</v>
      </c>
      <c r="C12567" s="1">
        <v>1.2798389E8</v>
      </c>
      <c r="D12567" s="1" t="s">
        <v>14</v>
      </c>
      <c r="E12567" s="1">
        <v>24.0</v>
      </c>
      <c r="F12567" s="1" t="s">
        <v>12554</v>
      </c>
      <c r="G12567" s="1">
        <v>0.94836814938</v>
      </c>
    </row>
    <row r="12568" ht="15.75" customHeight="1">
      <c r="A12568" s="1" t="str">
        <f t="shared" si="1065"/>
        <v>RBM28</v>
      </c>
      <c r="B12568" s="1" t="s">
        <v>715</v>
      </c>
      <c r="C12568" s="1">
        <v>1.27983916E8</v>
      </c>
      <c r="D12568" s="1" t="s">
        <v>14</v>
      </c>
      <c r="E12568" s="1">
        <v>24.0</v>
      </c>
      <c r="F12568" s="1" t="s">
        <v>12555</v>
      </c>
      <c r="G12568" s="1">
        <v>0.795074287374</v>
      </c>
    </row>
    <row r="12569" ht="15.75" customHeight="1">
      <c r="A12569" s="1" t="str">
        <f t="shared" si="1065"/>
        <v>RBM28</v>
      </c>
      <c r="B12569" s="1" t="s">
        <v>715</v>
      </c>
      <c r="C12569" s="1">
        <v>1.27983679E8</v>
      </c>
      <c r="D12569" s="1" t="s">
        <v>8</v>
      </c>
      <c r="E12569" s="1">
        <v>24.0</v>
      </c>
      <c r="F12569" s="1" t="s">
        <v>12556</v>
      </c>
      <c r="G12569" s="1">
        <v>0.525721781061</v>
      </c>
    </row>
    <row r="12570" ht="15.75" customHeight="1">
      <c r="A12570" s="1" t="str">
        <f t="shared" si="1065"/>
        <v>RBM28</v>
      </c>
      <c r="B12570" s="1" t="s">
        <v>715</v>
      </c>
      <c r="C12570" s="1">
        <v>1.27983833E8</v>
      </c>
      <c r="D12570" s="1" t="s">
        <v>14</v>
      </c>
      <c r="E12570" s="1">
        <v>24.0</v>
      </c>
      <c r="F12570" s="1" t="s">
        <v>12557</v>
      </c>
      <c r="G12570" s="1">
        <v>0.648511457246</v>
      </c>
    </row>
    <row r="12571" ht="15.75" customHeight="1">
      <c r="A12571" s="1" t="str">
        <f t="shared" ref="A12571:A12595" si="1066">"RBM4"</f>
        <v>RBM4</v>
      </c>
      <c r="B12571" s="1" t="s">
        <v>328</v>
      </c>
      <c r="C12571" s="1">
        <v>6.6406679E7</v>
      </c>
      <c r="D12571" s="1" t="s">
        <v>8</v>
      </c>
      <c r="E12571" s="1">
        <v>23.0</v>
      </c>
      <c r="F12571" s="1" t="s">
        <v>12558</v>
      </c>
      <c r="G12571" s="1">
        <v>0.769538690566</v>
      </c>
    </row>
    <row r="12572" ht="15.75" customHeight="1">
      <c r="A12572" s="1" t="str">
        <f t="shared" si="1066"/>
        <v>RBM4</v>
      </c>
      <c r="B12572" s="1" t="s">
        <v>328</v>
      </c>
      <c r="C12572" s="1">
        <v>6.6406319E7</v>
      </c>
      <c r="D12572" s="1" t="s">
        <v>8</v>
      </c>
      <c r="E12572" s="1">
        <v>24.0</v>
      </c>
      <c r="F12572" s="1" t="s">
        <v>12559</v>
      </c>
      <c r="G12572" s="1">
        <v>0.991513885634</v>
      </c>
    </row>
    <row r="12573" ht="15.75" customHeight="1">
      <c r="A12573" s="1" t="str">
        <f t="shared" si="1066"/>
        <v>RBM4</v>
      </c>
      <c r="B12573" s="1" t="s">
        <v>328</v>
      </c>
      <c r="C12573" s="1">
        <v>6.638436E7</v>
      </c>
      <c r="D12573" s="1" t="s">
        <v>14</v>
      </c>
      <c r="E12573" s="1">
        <v>24.0</v>
      </c>
      <c r="F12573" s="1" t="s">
        <v>12560</v>
      </c>
      <c r="G12573" s="1">
        <v>0.0614557704258</v>
      </c>
    </row>
    <row r="12574" ht="15.75" customHeight="1">
      <c r="A12574" s="1" t="str">
        <f t="shared" si="1066"/>
        <v>RBM4</v>
      </c>
      <c r="B12574" s="1" t="s">
        <v>328</v>
      </c>
      <c r="C12574" s="1">
        <v>6.6384392E7</v>
      </c>
      <c r="D12574" s="1" t="s">
        <v>14</v>
      </c>
      <c r="E12574" s="1">
        <v>26.0</v>
      </c>
      <c r="F12574" s="1" t="s">
        <v>12561</v>
      </c>
      <c r="G12574" s="1">
        <v>-0.258530674405</v>
      </c>
    </row>
    <row r="12575" ht="15.75" customHeight="1">
      <c r="A12575" s="1" t="str">
        <f t="shared" si="1066"/>
        <v>RBM4</v>
      </c>
      <c r="B12575" s="1" t="s">
        <v>328</v>
      </c>
      <c r="C12575" s="1">
        <v>6.6384395E7</v>
      </c>
      <c r="D12575" s="1" t="s">
        <v>14</v>
      </c>
      <c r="E12575" s="1">
        <v>24.0</v>
      </c>
      <c r="F12575" s="1" t="s">
        <v>12562</v>
      </c>
      <c r="G12575" s="1">
        <v>-0.142053398063</v>
      </c>
    </row>
    <row r="12576" ht="15.75" customHeight="1">
      <c r="A12576" s="1" t="str">
        <f t="shared" si="1066"/>
        <v>RBM4</v>
      </c>
      <c r="B12576" s="1" t="s">
        <v>328</v>
      </c>
      <c r="C12576" s="1">
        <v>6.6406116E7</v>
      </c>
      <c r="D12576" s="1" t="s">
        <v>14</v>
      </c>
      <c r="E12576" s="1">
        <v>22.0</v>
      </c>
      <c r="F12576" s="1" t="s">
        <v>12563</v>
      </c>
      <c r="G12576" s="1">
        <v>0.342217220015</v>
      </c>
    </row>
    <row r="12577" ht="15.75" customHeight="1">
      <c r="A12577" s="1" t="str">
        <f t="shared" si="1066"/>
        <v>RBM4</v>
      </c>
      <c r="B12577" s="1" t="s">
        <v>328</v>
      </c>
      <c r="C12577" s="1">
        <v>6.6406196E7</v>
      </c>
      <c r="D12577" s="1" t="s">
        <v>14</v>
      </c>
      <c r="E12577" s="1">
        <v>24.0</v>
      </c>
      <c r="F12577" s="1" t="s">
        <v>12564</v>
      </c>
      <c r="G12577" s="1">
        <v>0.410002316759</v>
      </c>
    </row>
    <row r="12578" ht="15.75" customHeight="1">
      <c r="A12578" s="1" t="str">
        <f t="shared" si="1066"/>
        <v>RBM4</v>
      </c>
      <c r="B12578" s="1" t="s">
        <v>328</v>
      </c>
      <c r="C12578" s="1">
        <v>6.6406354E7</v>
      </c>
      <c r="D12578" s="1" t="s">
        <v>14</v>
      </c>
      <c r="E12578" s="1">
        <v>22.0</v>
      </c>
      <c r="F12578" s="1" t="s">
        <v>12565</v>
      </c>
      <c r="G12578" s="1">
        <v>0.602558631988</v>
      </c>
    </row>
    <row r="12579" ht="15.75" customHeight="1">
      <c r="A12579" s="1" t="str">
        <f t="shared" si="1066"/>
        <v>RBM4</v>
      </c>
      <c r="B12579" s="1" t="s">
        <v>328</v>
      </c>
      <c r="C12579" s="1">
        <v>6.6406456E7</v>
      </c>
      <c r="D12579" s="1" t="s">
        <v>14</v>
      </c>
      <c r="E12579" s="1">
        <v>23.0</v>
      </c>
      <c r="F12579" s="1" t="s">
        <v>12566</v>
      </c>
      <c r="G12579" s="1">
        <v>-0.141714597155</v>
      </c>
    </row>
    <row r="12580" ht="15.75" customHeight="1">
      <c r="A12580" s="1" t="str">
        <f t="shared" si="1066"/>
        <v>RBM4</v>
      </c>
      <c r="B12580" s="1" t="s">
        <v>328</v>
      </c>
      <c r="C12580" s="1">
        <v>6.64066E7</v>
      </c>
      <c r="D12580" s="1" t="s">
        <v>14</v>
      </c>
      <c r="E12580" s="1">
        <v>22.0</v>
      </c>
      <c r="F12580" s="1" t="s">
        <v>12567</v>
      </c>
      <c r="G12580" s="1">
        <v>0.685546211518</v>
      </c>
    </row>
    <row r="12581" ht="15.75" customHeight="1">
      <c r="A12581" s="1" t="str">
        <f t="shared" si="1066"/>
        <v>RBM4</v>
      </c>
      <c r="B12581" s="1" t="s">
        <v>328</v>
      </c>
      <c r="C12581" s="1">
        <v>6.6406126E7</v>
      </c>
      <c r="D12581" s="1" t="s">
        <v>8</v>
      </c>
      <c r="E12581" s="1">
        <v>24.0</v>
      </c>
      <c r="F12581" s="1" t="s">
        <v>12568</v>
      </c>
      <c r="G12581" s="1">
        <v>0.453453498126</v>
      </c>
    </row>
    <row r="12582" ht="15.75" customHeight="1">
      <c r="A12582" s="1" t="str">
        <f t="shared" si="1066"/>
        <v>RBM4</v>
      </c>
      <c r="B12582" s="1" t="s">
        <v>328</v>
      </c>
      <c r="C12582" s="1">
        <v>6.6406324E7</v>
      </c>
      <c r="D12582" s="1" t="s">
        <v>8</v>
      </c>
      <c r="E12582" s="1">
        <v>22.0</v>
      </c>
      <c r="F12582" s="1" t="s">
        <v>12569</v>
      </c>
      <c r="G12582" s="1">
        <v>1.12142335805</v>
      </c>
    </row>
    <row r="12583" ht="15.75" customHeight="1">
      <c r="A12583" s="1" t="str">
        <f t="shared" si="1066"/>
        <v>RBM4</v>
      </c>
      <c r="B12583" s="1" t="s">
        <v>328</v>
      </c>
      <c r="C12583" s="1">
        <v>6.6406106E7</v>
      </c>
      <c r="D12583" s="1" t="s">
        <v>8</v>
      </c>
      <c r="E12583" s="1">
        <v>22.0</v>
      </c>
      <c r="F12583" s="1" t="s">
        <v>12570</v>
      </c>
      <c r="G12583" s="1">
        <v>0.185561760901</v>
      </c>
    </row>
    <row r="12584" ht="15.75" customHeight="1">
      <c r="A12584" s="1" t="str">
        <f t="shared" si="1066"/>
        <v>RBM4</v>
      </c>
      <c r="B12584" s="1" t="s">
        <v>328</v>
      </c>
      <c r="C12584" s="1">
        <v>6.6406349E7</v>
      </c>
      <c r="D12584" s="1" t="s">
        <v>8</v>
      </c>
      <c r="E12584" s="1">
        <v>22.0</v>
      </c>
      <c r="F12584" s="1" t="s">
        <v>12571</v>
      </c>
      <c r="G12584" s="1">
        <v>0.887062756313</v>
      </c>
    </row>
    <row r="12585" ht="15.75" customHeight="1">
      <c r="A12585" s="1" t="str">
        <f t="shared" si="1066"/>
        <v>RBM4</v>
      </c>
      <c r="B12585" s="1" t="s">
        <v>328</v>
      </c>
      <c r="C12585" s="1">
        <v>6.6406101E7</v>
      </c>
      <c r="D12585" s="1" t="s">
        <v>8</v>
      </c>
      <c r="E12585" s="1">
        <v>24.0</v>
      </c>
      <c r="F12585" s="1" t="s">
        <v>12572</v>
      </c>
      <c r="G12585" s="1">
        <v>0.4762739819</v>
      </c>
    </row>
    <row r="12586" ht="15.75" customHeight="1">
      <c r="A12586" s="1" t="str">
        <f t="shared" si="1066"/>
        <v>RBM4</v>
      </c>
      <c r="B12586" s="1" t="s">
        <v>328</v>
      </c>
      <c r="C12586" s="1">
        <v>6.6406384E7</v>
      </c>
      <c r="D12586" s="1" t="s">
        <v>8</v>
      </c>
      <c r="E12586" s="1">
        <v>24.0</v>
      </c>
      <c r="F12586" s="1" t="s">
        <v>12573</v>
      </c>
      <c r="G12586" s="1">
        <v>-0.513952057279</v>
      </c>
    </row>
    <row r="12587" ht="15.75" customHeight="1">
      <c r="A12587" s="1" t="str">
        <f t="shared" si="1066"/>
        <v>RBM4</v>
      </c>
      <c r="B12587" s="1" t="s">
        <v>328</v>
      </c>
      <c r="C12587" s="1">
        <v>6.6406396E7</v>
      </c>
      <c r="D12587" s="1" t="s">
        <v>8</v>
      </c>
      <c r="E12587" s="1">
        <v>26.0</v>
      </c>
      <c r="F12587" s="1" t="s">
        <v>12574</v>
      </c>
      <c r="G12587" s="1">
        <v>0.386126314179</v>
      </c>
    </row>
    <row r="12588" ht="15.75" customHeight="1">
      <c r="A12588" s="1" t="str">
        <f t="shared" si="1066"/>
        <v>RBM4</v>
      </c>
      <c r="B12588" s="1" t="s">
        <v>328</v>
      </c>
      <c r="C12588" s="1">
        <v>6.6406379E7</v>
      </c>
      <c r="D12588" s="1" t="s">
        <v>8</v>
      </c>
      <c r="E12588" s="1">
        <v>28.0</v>
      </c>
      <c r="F12588" s="1" t="s">
        <v>12575</v>
      </c>
      <c r="G12588" s="1">
        <v>-0.264416993937</v>
      </c>
    </row>
    <row r="12589" ht="15.75" customHeight="1">
      <c r="A12589" s="1" t="str">
        <f t="shared" si="1066"/>
        <v>RBM4</v>
      </c>
      <c r="B12589" s="1" t="s">
        <v>328</v>
      </c>
      <c r="C12589" s="1">
        <v>6.6406338E7</v>
      </c>
      <c r="D12589" s="1" t="s">
        <v>8</v>
      </c>
      <c r="E12589" s="1">
        <v>23.0</v>
      </c>
      <c r="F12589" s="1" t="s">
        <v>12576</v>
      </c>
      <c r="G12589" s="1">
        <v>0.468502124</v>
      </c>
    </row>
    <row r="12590" ht="15.75" customHeight="1">
      <c r="A12590" s="1" t="str">
        <f t="shared" si="1066"/>
        <v>RBM4</v>
      </c>
      <c r="B12590" s="1" t="s">
        <v>328</v>
      </c>
      <c r="C12590" s="1">
        <v>6.6406406E7</v>
      </c>
      <c r="D12590" s="1" t="s">
        <v>8</v>
      </c>
      <c r="E12590" s="1">
        <v>26.0</v>
      </c>
      <c r="F12590" s="1" t="s">
        <v>12577</v>
      </c>
      <c r="G12590" s="1">
        <v>0.114494169795</v>
      </c>
    </row>
    <row r="12591" ht="15.75" customHeight="1">
      <c r="A12591" s="1" t="str">
        <f t="shared" si="1066"/>
        <v>RBM4</v>
      </c>
      <c r="B12591" s="1" t="s">
        <v>328</v>
      </c>
      <c r="C12591" s="1">
        <v>6.6406459E7</v>
      </c>
      <c r="D12591" s="1" t="s">
        <v>8</v>
      </c>
      <c r="E12591" s="1">
        <v>24.0</v>
      </c>
      <c r="F12591" s="1" t="s">
        <v>12578</v>
      </c>
      <c r="G12591" s="1">
        <v>0.299786265558</v>
      </c>
    </row>
    <row r="12592" ht="15.75" customHeight="1">
      <c r="A12592" s="1" t="str">
        <f t="shared" si="1066"/>
        <v>RBM4</v>
      </c>
      <c r="B12592" s="1" t="s">
        <v>328</v>
      </c>
      <c r="C12592" s="1">
        <v>6.6406619E7</v>
      </c>
      <c r="D12592" s="1" t="s">
        <v>8</v>
      </c>
      <c r="E12592" s="1">
        <v>23.0</v>
      </c>
      <c r="F12592" s="1" t="s">
        <v>12579</v>
      </c>
      <c r="G12592" s="1">
        <v>0.633530010854</v>
      </c>
    </row>
    <row r="12593" ht="15.75" customHeight="1">
      <c r="A12593" s="1" t="str">
        <f t="shared" si="1066"/>
        <v>RBM4</v>
      </c>
      <c r="B12593" s="1" t="s">
        <v>328</v>
      </c>
      <c r="C12593" s="1">
        <v>6.6384351E7</v>
      </c>
      <c r="D12593" s="1" t="s">
        <v>8</v>
      </c>
      <c r="E12593" s="1">
        <v>24.0</v>
      </c>
      <c r="F12593" s="1" t="s">
        <v>12580</v>
      </c>
      <c r="G12593" s="1">
        <v>0.195231476531</v>
      </c>
    </row>
    <row r="12594" ht="15.75" customHeight="1">
      <c r="A12594" s="1" t="str">
        <f t="shared" si="1066"/>
        <v>RBM4</v>
      </c>
      <c r="B12594" s="1" t="s">
        <v>328</v>
      </c>
      <c r="C12594" s="1">
        <v>6.6384342E7</v>
      </c>
      <c r="D12594" s="1" t="s">
        <v>8</v>
      </c>
      <c r="E12594" s="1">
        <v>23.0</v>
      </c>
      <c r="F12594" s="1" t="s">
        <v>12581</v>
      </c>
      <c r="G12594" s="1">
        <v>0.0957946512049</v>
      </c>
    </row>
    <row r="12595" ht="15.75" customHeight="1">
      <c r="A12595" s="1" t="str">
        <f t="shared" si="1066"/>
        <v>RBM4</v>
      </c>
      <c r="B12595" s="1" t="s">
        <v>328</v>
      </c>
      <c r="C12595" s="1">
        <v>6.6406369E7</v>
      </c>
      <c r="D12595" s="1" t="s">
        <v>8</v>
      </c>
      <c r="E12595" s="1">
        <v>26.0</v>
      </c>
      <c r="F12595" s="1" t="s">
        <v>12582</v>
      </c>
      <c r="G12595" s="1">
        <v>0.0378749694653</v>
      </c>
    </row>
    <row r="12596" ht="15.75" customHeight="1">
      <c r="A12596" s="1" t="str">
        <f t="shared" ref="A12596:A12605" si="1067">"RBM42"</f>
        <v>RBM42</v>
      </c>
      <c r="B12596" s="1" t="s">
        <v>277</v>
      </c>
      <c r="C12596" s="1">
        <v>3.6120188E7</v>
      </c>
      <c r="D12596" s="1" t="s">
        <v>14</v>
      </c>
      <c r="E12596" s="1">
        <v>23.0</v>
      </c>
      <c r="F12596" s="1" t="s">
        <v>12583</v>
      </c>
      <c r="G12596" s="1">
        <v>0.365197640529</v>
      </c>
    </row>
    <row r="12597" ht="15.75" customHeight="1">
      <c r="A12597" s="1" t="str">
        <f t="shared" si="1067"/>
        <v>RBM42</v>
      </c>
      <c r="B12597" s="1" t="s">
        <v>277</v>
      </c>
      <c r="C12597" s="1">
        <v>3.6120063E7</v>
      </c>
      <c r="D12597" s="1" t="s">
        <v>14</v>
      </c>
      <c r="E12597" s="1">
        <v>24.0</v>
      </c>
      <c r="F12597" s="1" t="s">
        <v>12584</v>
      </c>
      <c r="G12597" s="1">
        <v>0.0224282512885</v>
      </c>
    </row>
    <row r="12598" ht="15.75" customHeight="1">
      <c r="A12598" s="1" t="str">
        <f t="shared" si="1067"/>
        <v>RBM42</v>
      </c>
      <c r="B12598" s="1" t="s">
        <v>277</v>
      </c>
      <c r="C12598" s="1">
        <v>3.6119982E7</v>
      </c>
      <c r="D12598" s="1" t="s">
        <v>14</v>
      </c>
      <c r="E12598" s="1">
        <v>24.0</v>
      </c>
      <c r="F12598" s="1" t="s">
        <v>12585</v>
      </c>
      <c r="G12598" s="1">
        <v>1.3906787062</v>
      </c>
    </row>
    <row r="12599" ht="15.75" customHeight="1">
      <c r="A12599" s="1" t="str">
        <f t="shared" si="1067"/>
        <v>RBM42</v>
      </c>
      <c r="B12599" s="1" t="s">
        <v>277</v>
      </c>
      <c r="C12599" s="1">
        <v>3.6119972E7</v>
      </c>
      <c r="D12599" s="1" t="s">
        <v>14</v>
      </c>
      <c r="E12599" s="1">
        <v>23.0</v>
      </c>
      <c r="F12599" s="1" t="s">
        <v>12586</v>
      </c>
      <c r="G12599" s="1">
        <v>0.862278433814</v>
      </c>
    </row>
    <row r="12600" ht="15.75" customHeight="1">
      <c r="A12600" s="1" t="str">
        <f t="shared" si="1067"/>
        <v>RBM42</v>
      </c>
      <c r="B12600" s="1" t="s">
        <v>277</v>
      </c>
      <c r="C12600" s="1">
        <v>3.611996E7</v>
      </c>
      <c r="D12600" s="1" t="s">
        <v>14</v>
      </c>
      <c r="E12600" s="1">
        <v>24.0</v>
      </c>
      <c r="F12600" s="1" t="s">
        <v>12587</v>
      </c>
      <c r="G12600" s="1">
        <v>0.0324189049288</v>
      </c>
    </row>
    <row r="12601" ht="15.75" customHeight="1">
      <c r="A12601" s="1" t="str">
        <f t="shared" si="1067"/>
        <v>RBM42</v>
      </c>
      <c r="B12601" s="1" t="s">
        <v>277</v>
      </c>
      <c r="C12601" s="1">
        <v>3.6120223E7</v>
      </c>
      <c r="D12601" s="1" t="s">
        <v>8</v>
      </c>
      <c r="E12601" s="1">
        <v>24.0</v>
      </c>
      <c r="F12601" s="1" t="s">
        <v>12588</v>
      </c>
      <c r="G12601" s="1">
        <v>0.206223252076</v>
      </c>
    </row>
    <row r="12602" ht="15.75" customHeight="1">
      <c r="A12602" s="1" t="str">
        <f t="shared" si="1067"/>
        <v>RBM42</v>
      </c>
      <c r="B12602" s="1" t="s">
        <v>277</v>
      </c>
      <c r="C12602" s="1">
        <v>3.6119968E7</v>
      </c>
      <c r="D12602" s="1" t="s">
        <v>8</v>
      </c>
      <c r="E12602" s="1">
        <v>24.0</v>
      </c>
      <c r="F12602" s="1" t="s">
        <v>12589</v>
      </c>
      <c r="G12602" s="1">
        <v>0.747042859985</v>
      </c>
    </row>
    <row r="12603" ht="15.75" customHeight="1">
      <c r="A12603" s="1" t="str">
        <f t="shared" si="1067"/>
        <v>RBM42</v>
      </c>
      <c r="B12603" s="1" t="s">
        <v>277</v>
      </c>
      <c r="C12603" s="1">
        <v>3.6119903E7</v>
      </c>
      <c r="D12603" s="1" t="s">
        <v>8</v>
      </c>
      <c r="E12603" s="1">
        <v>23.0</v>
      </c>
      <c r="F12603" s="1" t="s">
        <v>12590</v>
      </c>
      <c r="G12603" s="1">
        <v>0.235947863664</v>
      </c>
    </row>
    <row r="12604" ht="15.75" customHeight="1">
      <c r="A12604" s="1" t="str">
        <f t="shared" si="1067"/>
        <v>RBM42</v>
      </c>
      <c r="B12604" s="1" t="s">
        <v>277</v>
      </c>
      <c r="C12604" s="1">
        <v>3.6120089E7</v>
      </c>
      <c r="D12604" s="1" t="s">
        <v>14</v>
      </c>
      <c r="E12604" s="1">
        <v>24.0</v>
      </c>
      <c r="F12604" s="1" t="s">
        <v>12591</v>
      </c>
      <c r="G12604" s="1">
        <v>0.141363470557</v>
      </c>
    </row>
    <row r="12605" ht="15.75" customHeight="1">
      <c r="A12605" s="1" t="str">
        <f t="shared" si="1067"/>
        <v>RBM42</v>
      </c>
      <c r="B12605" s="1" t="s">
        <v>277</v>
      </c>
      <c r="C12605" s="1">
        <v>3.6120125E7</v>
      </c>
      <c r="D12605" s="1" t="s">
        <v>14</v>
      </c>
      <c r="E12605" s="1">
        <v>23.0</v>
      </c>
      <c r="F12605" s="1" t="s">
        <v>12592</v>
      </c>
      <c r="G12605" s="1">
        <v>0.0319702320113</v>
      </c>
    </row>
    <row r="12606" ht="15.75" customHeight="1">
      <c r="A12606" s="1" t="str">
        <f t="shared" ref="A12606:A12615" si="1068">"RBM48"</f>
        <v>RBM48</v>
      </c>
      <c r="B12606" s="1" t="s">
        <v>715</v>
      </c>
      <c r="C12606" s="1">
        <v>9.2158266E7</v>
      </c>
      <c r="D12606" s="1" t="s">
        <v>8</v>
      </c>
      <c r="E12606" s="1">
        <v>23.0</v>
      </c>
      <c r="F12606" s="1" t="s">
        <v>12593</v>
      </c>
      <c r="G12606" s="1">
        <v>0.172277123976</v>
      </c>
    </row>
    <row r="12607" ht="15.75" customHeight="1">
      <c r="A12607" s="1" t="str">
        <f t="shared" si="1068"/>
        <v>RBM48</v>
      </c>
      <c r="B12607" s="1" t="s">
        <v>715</v>
      </c>
      <c r="C12607" s="1">
        <v>9.2158214E7</v>
      </c>
      <c r="D12607" s="1" t="s">
        <v>14</v>
      </c>
      <c r="E12607" s="1">
        <v>25.0</v>
      </c>
      <c r="F12607" s="1" t="s">
        <v>12594</v>
      </c>
      <c r="G12607" s="1">
        <v>0.0803932009843</v>
      </c>
    </row>
    <row r="12608" ht="15.75" customHeight="1">
      <c r="A12608" s="1" t="str">
        <f t="shared" si="1068"/>
        <v>RBM48</v>
      </c>
      <c r="B12608" s="1" t="s">
        <v>715</v>
      </c>
      <c r="C12608" s="1">
        <v>9.2158145E7</v>
      </c>
      <c r="D12608" s="1" t="s">
        <v>14</v>
      </c>
      <c r="E12608" s="1">
        <v>24.0</v>
      </c>
      <c r="F12608" s="1" t="s">
        <v>12595</v>
      </c>
      <c r="G12608" s="1">
        <v>0.342902376454</v>
      </c>
    </row>
    <row r="12609" ht="15.75" customHeight="1">
      <c r="A12609" s="1" t="str">
        <f t="shared" si="1068"/>
        <v>RBM48</v>
      </c>
      <c r="B12609" s="1" t="s">
        <v>715</v>
      </c>
      <c r="C12609" s="1">
        <v>9.215813E7</v>
      </c>
      <c r="D12609" s="1" t="s">
        <v>14</v>
      </c>
      <c r="E12609" s="1">
        <v>25.0</v>
      </c>
      <c r="F12609" s="1" t="s">
        <v>12596</v>
      </c>
      <c r="G12609" s="1">
        <v>0.286063976045</v>
      </c>
    </row>
    <row r="12610" ht="15.75" customHeight="1">
      <c r="A12610" s="1" t="str">
        <f t="shared" si="1068"/>
        <v>RBM48</v>
      </c>
      <c r="B12610" s="1" t="s">
        <v>715</v>
      </c>
      <c r="C12610" s="1">
        <v>9.2158111E7</v>
      </c>
      <c r="D12610" s="1" t="s">
        <v>14</v>
      </c>
      <c r="E12610" s="1">
        <v>24.0</v>
      </c>
      <c r="F12610" s="1" t="s">
        <v>12597</v>
      </c>
      <c r="G12610" s="1">
        <v>0.203653818741</v>
      </c>
    </row>
    <row r="12611" ht="15.75" customHeight="1">
      <c r="A12611" s="1" t="str">
        <f t="shared" si="1068"/>
        <v>RBM48</v>
      </c>
      <c r="B12611" s="1" t="s">
        <v>715</v>
      </c>
      <c r="C12611" s="1">
        <v>9.2158174E7</v>
      </c>
      <c r="D12611" s="1" t="s">
        <v>8</v>
      </c>
      <c r="E12611" s="1">
        <v>23.0</v>
      </c>
      <c r="F12611" s="1" t="s">
        <v>12598</v>
      </c>
      <c r="G12611" s="1">
        <v>2.35490103478</v>
      </c>
    </row>
    <row r="12612" ht="15.75" customHeight="1">
      <c r="A12612" s="1" t="str">
        <f t="shared" si="1068"/>
        <v>RBM48</v>
      </c>
      <c r="B12612" s="1" t="s">
        <v>715</v>
      </c>
      <c r="C12612" s="1">
        <v>9.2158168E7</v>
      </c>
      <c r="D12612" s="1" t="s">
        <v>8</v>
      </c>
      <c r="E12612" s="1">
        <v>25.0</v>
      </c>
      <c r="F12612" s="1" t="s">
        <v>12599</v>
      </c>
      <c r="G12612" s="1">
        <v>0.302196588766</v>
      </c>
    </row>
    <row r="12613" ht="15.75" customHeight="1">
      <c r="A12613" s="1" t="str">
        <f t="shared" si="1068"/>
        <v>RBM48</v>
      </c>
      <c r="B12613" s="1" t="s">
        <v>715</v>
      </c>
      <c r="C12613" s="1">
        <v>9.2158099E7</v>
      </c>
      <c r="D12613" s="1" t="s">
        <v>8</v>
      </c>
      <c r="E12613" s="1">
        <v>25.0</v>
      </c>
      <c r="F12613" s="1" t="s">
        <v>12600</v>
      </c>
      <c r="G12613" s="1">
        <v>0.154675794631</v>
      </c>
    </row>
    <row r="12614" ht="15.75" customHeight="1">
      <c r="A12614" s="1" t="str">
        <f t="shared" si="1068"/>
        <v>RBM48</v>
      </c>
      <c r="B12614" s="1" t="s">
        <v>715</v>
      </c>
      <c r="C12614" s="1">
        <v>9.2158238E7</v>
      </c>
      <c r="D12614" s="1" t="s">
        <v>14</v>
      </c>
      <c r="E12614" s="1">
        <v>25.0</v>
      </c>
      <c r="F12614" s="1" t="s">
        <v>12601</v>
      </c>
      <c r="G12614" s="1">
        <v>0.194183530511</v>
      </c>
    </row>
    <row r="12615" ht="15.75" customHeight="1">
      <c r="A12615" s="1" t="str">
        <f t="shared" si="1068"/>
        <v>RBM48</v>
      </c>
      <c r="B12615" s="1" t="s">
        <v>715</v>
      </c>
      <c r="C12615" s="1">
        <v>9.2158302E7</v>
      </c>
      <c r="D12615" s="1" t="s">
        <v>8</v>
      </c>
      <c r="E12615" s="1">
        <v>23.0</v>
      </c>
      <c r="F12615" s="1" t="s">
        <v>12602</v>
      </c>
      <c r="G12615" s="1">
        <v>0.138732599781</v>
      </c>
    </row>
    <row r="12616" ht="15.75" customHeight="1">
      <c r="A12616" s="1" t="str">
        <f t="shared" ref="A12616:A12624" si="1069">"RBM6"</f>
        <v>RBM6</v>
      </c>
      <c r="B12616" s="1" t="s">
        <v>119</v>
      </c>
      <c r="C12616" s="1">
        <v>4.9977721E7</v>
      </c>
      <c r="D12616" s="1" t="s">
        <v>8</v>
      </c>
      <c r="E12616" s="1">
        <v>23.0</v>
      </c>
      <c r="F12616" s="1" t="s">
        <v>12603</v>
      </c>
      <c r="G12616" s="1">
        <v>0.46243673937</v>
      </c>
    </row>
    <row r="12617" ht="15.75" customHeight="1">
      <c r="A12617" s="1" t="str">
        <f t="shared" si="1069"/>
        <v>RBM6</v>
      </c>
      <c r="B12617" s="1" t="s">
        <v>119</v>
      </c>
      <c r="C12617" s="1">
        <v>4.9977664E7</v>
      </c>
      <c r="D12617" s="1" t="s">
        <v>14</v>
      </c>
      <c r="E12617" s="1">
        <v>22.0</v>
      </c>
      <c r="F12617" s="1" t="s">
        <v>12604</v>
      </c>
      <c r="G12617" s="1">
        <v>1.02730852404</v>
      </c>
    </row>
    <row r="12618" ht="15.75" customHeight="1">
      <c r="A12618" s="1" t="str">
        <f t="shared" si="1069"/>
        <v>RBM6</v>
      </c>
      <c r="B12618" s="1" t="s">
        <v>119</v>
      </c>
      <c r="C12618" s="1">
        <v>4.9977563E7</v>
      </c>
      <c r="D12618" s="1" t="s">
        <v>14</v>
      </c>
      <c r="E12618" s="1">
        <v>24.0</v>
      </c>
      <c r="F12618" s="1" t="s">
        <v>12605</v>
      </c>
      <c r="G12618" s="1">
        <v>0.917868591063</v>
      </c>
    </row>
    <row r="12619" ht="15.75" customHeight="1">
      <c r="A12619" s="1" t="str">
        <f t="shared" si="1069"/>
        <v>RBM6</v>
      </c>
      <c r="B12619" s="1" t="s">
        <v>119</v>
      </c>
      <c r="C12619" s="1">
        <v>4.9977554E7</v>
      </c>
      <c r="D12619" s="1" t="s">
        <v>14</v>
      </c>
      <c r="E12619" s="1">
        <v>23.0</v>
      </c>
      <c r="F12619" s="1" t="s">
        <v>12606</v>
      </c>
      <c r="G12619" s="1">
        <v>0.810423047058</v>
      </c>
    </row>
    <row r="12620" ht="15.75" customHeight="1">
      <c r="A12620" s="1" t="str">
        <f t="shared" si="1069"/>
        <v>RBM6</v>
      </c>
      <c r="B12620" s="1" t="s">
        <v>119</v>
      </c>
      <c r="C12620" s="1">
        <v>4.9977443E7</v>
      </c>
      <c r="D12620" s="1" t="s">
        <v>14</v>
      </c>
      <c r="E12620" s="1">
        <v>24.0</v>
      </c>
      <c r="F12620" s="1" t="s">
        <v>12607</v>
      </c>
      <c r="G12620" s="1">
        <v>0.522612089103</v>
      </c>
    </row>
    <row r="12621" ht="15.75" customHeight="1">
      <c r="A12621" s="1" t="str">
        <f t="shared" si="1069"/>
        <v>RBM6</v>
      </c>
      <c r="B12621" s="1" t="s">
        <v>119</v>
      </c>
      <c r="C12621" s="1">
        <v>4.9977741E7</v>
      </c>
      <c r="D12621" s="1" t="s">
        <v>8</v>
      </c>
      <c r="E12621" s="1">
        <v>24.0</v>
      </c>
      <c r="F12621" s="1" t="s">
        <v>12608</v>
      </c>
      <c r="G12621" s="1">
        <v>0.253543508569</v>
      </c>
    </row>
    <row r="12622" ht="15.75" customHeight="1">
      <c r="A12622" s="1" t="str">
        <f t="shared" si="1069"/>
        <v>RBM6</v>
      </c>
      <c r="B12622" s="1" t="s">
        <v>119</v>
      </c>
      <c r="C12622" s="1">
        <v>4.9977666E7</v>
      </c>
      <c r="D12622" s="1" t="s">
        <v>8</v>
      </c>
      <c r="E12622" s="1">
        <v>23.0</v>
      </c>
      <c r="F12622" s="1" t="s">
        <v>12609</v>
      </c>
      <c r="G12622" s="1">
        <v>0.481869574474</v>
      </c>
    </row>
    <row r="12623" ht="15.75" customHeight="1">
      <c r="A12623" s="1" t="str">
        <f t="shared" si="1069"/>
        <v>RBM6</v>
      </c>
      <c r="B12623" s="1" t="s">
        <v>119</v>
      </c>
      <c r="C12623" s="1">
        <v>4.9977546E7</v>
      </c>
      <c r="D12623" s="1" t="s">
        <v>8</v>
      </c>
      <c r="E12623" s="1">
        <v>24.0</v>
      </c>
      <c r="F12623" s="1" t="s">
        <v>12610</v>
      </c>
      <c r="G12623" s="1">
        <v>0.895599765858</v>
      </c>
    </row>
    <row r="12624" ht="15.75" customHeight="1">
      <c r="A12624" s="1" t="str">
        <f t="shared" si="1069"/>
        <v>RBM6</v>
      </c>
      <c r="B12624" s="1" t="s">
        <v>119</v>
      </c>
      <c r="C12624" s="1">
        <v>4.997765E7</v>
      </c>
      <c r="D12624" s="1" t="s">
        <v>8</v>
      </c>
      <c r="E12624" s="1">
        <v>23.0</v>
      </c>
      <c r="F12624" s="1" t="s">
        <v>12611</v>
      </c>
      <c r="G12624" s="1">
        <v>1.0548228849</v>
      </c>
    </row>
    <row r="12625" ht="15.75" customHeight="1">
      <c r="A12625" s="1" t="str">
        <f t="shared" ref="A12625:A12634" si="1070">"RBMX"</f>
        <v>RBMX</v>
      </c>
      <c r="B12625" s="1" t="s">
        <v>50</v>
      </c>
      <c r="C12625" s="1">
        <v>1.3596268E8</v>
      </c>
      <c r="D12625" s="1" t="s">
        <v>8</v>
      </c>
      <c r="E12625" s="1">
        <v>24.0</v>
      </c>
      <c r="F12625" s="1" t="s">
        <v>12612</v>
      </c>
      <c r="G12625" s="1">
        <v>0.0622358834719</v>
      </c>
    </row>
    <row r="12626" ht="15.75" customHeight="1">
      <c r="A12626" s="1" t="str">
        <f t="shared" si="1070"/>
        <v>RBMX</v>
      </c>
      <c r="B12626" s="1" t="s">
        <v>50</v>
      </c>
      <c r="C12626" s="1">
        <v>1.35962672E8</v>
      </c>
      <c r="D12626" s="1" t="s">
        <v>8</v>
      </c>
      <c r="E12626" s="1">
        <v>24.0</v>
      </c>
      <c r="F12626" s="1" t="s">
        <v>12613</v>
      </c>
      <c r="G12626" s="1">
        <v>0.0220317847403</v>
      </c>
    </row>
    <row r="12627" ht="15.75" customHeight="1">
      <c r="A12627" s="1" t="str">
        <f t="shared" si="1070"/>
        <v>RBMX</v>
      </c>
      <c r="B12627" s="1" t="s">
        <v>50</v>
      </c>
      <c r="C12627" s="1">
        <v>1.35962642E8</v>
      </c>
      <c r="D12627" s="1" t="s">
        <v>8</v>
      </c>
      <c r="E12627" s="1">
        <v>24.0</v>
      </c>
      <c r="F12627" s="1" t="s">
        <v>12614</v>
      </c>
      <c r="G12627" s="1">
        <v>-0.0269044376148</v>
      </c>
    </row>
    <row r="12628" ht="15.75" customHeight="1">
      <c r="A12628" s="1" t="str">
        <f t="shared" si="1070"/>
        <v>RBMX</v>
      </c>
      <c r="B12628" s="1" t="s">
        <v>50</v>
      </c>
      <c r="C12628" s="1">
        <v>1.35962895E8</v>
      </c>
      <c r="D12628" s="1" t="s">
        <v>14</v>
      </c>
      <c r="E12628" s="1">
        <v>22.0</v>
      </c>
      <c r="F12628" s="1" t="s">
        <v>12615</v>
      </c>
      <c r="G12628" s="1">
        <v>1.47636224205</v>
      </c>
    </row>
    <row r="12629" ht="15.75" customHeight="1">
      <c r="A12629" s="1" t="str">
        <f t="shared" si="1070"/>
        <v>RBMX</v>
      </c>
      <c r="B12629" s="1" t="s">
        <v>50</v>
      </c>
      <c r="C12629" s="1">
        <v>1.35962885E8</v>
      </c>
      <c r="D12629" s="1" t="s">
        <v>14</v>
      </c>
      <c r="E12629" s="1">
        <v>24.0</v>
      </c>
      <c r="F12629" s="1" t="s">
        <v>12616</v>
      </c>
      <c r="G12629" s="1">
        <v>1.21284920817</v>
      </c>
    </row>
    <row r="12630" ht="15.75" customHeight="1">
      <c r="A12630" s="1" t="str">
        <f t="shared" si="1070"/>
        <v>RBMX</v>
      </c>
      <c r="B12630" s="1" t="s">
        <v>50</v>
      </c>
      <c r="C12630" s="1">
        <v>1.35962793E8</v>
      </c>
      <c r="D12630" s="1" t="s">
        <v>14</v>
      </c>
      <c r="E12630" s="1">
        <v>24.0</v>
      </c>
      <c r="F12630" s="1" t="s">
        <v>12617</v>
      </c>
      <c r="G12630" s="1">
        <v>0.0482129080386</v>
      </c>
    </row>
    <row r="12631" ht="15.75" customHeight="1">
      <c r="A12631" s="1" t="str">
        <f t="shared" si="1070"/>
        <v>RBMX</v>
      </c>
      <c r="B12631" s="1" t="s">
        <v>50</v>
      </c>
      <c r="C12631" s="1">
        <v>1.35962762E8</v>
      </c>
      <c r="D12631" s="1" t="s">
        <v>14</v>
      </c>
      <c r="E12631" s="1">
        <v>24.0</v>
      </c>
      <c r="F12631" s="1" t="s">
        <v>12618</v>
      </c>
      <c r="G12631" s="1">
        <v>0.310788549781</v>
      </c>
    </row>
    <row r="12632" ht="15.75" customHeight="1">
      <c r="A12632" s="1" t="str">
        <f t="shared" si="1070"/>
        <v>RBMX</v>
      </c>
      <c r="B12632" s="1" t="s">
        <v>50</v>
      </c>
      <c r="C12632" s="1">
        <v>1.35962661E8</v>
      </c>
      <c r="D12632" s="1" t="s">
        <v>14</v>
      </c>
      <c r="E12632" s="1">
        <v>24.0</v>
      </c>
      <c r="F12632" s="1" t="s">
        <v>12619</v>
      </c>
      <c r="G12632" s="1">
        <v>0.107026140587</v>
      </c>
    </row>
    <row r="12633" ht="15.75" customHeight="1">
      <c r="A12633" s="1" t="str">
        <f t="shared" si="1070"/>
        <v>RBMX</v>
      </c>
      <c r="B12633" s="1" t="s">
        <v>50</v>
      </c>
      <c r="C12633" s="1">
        <v>1.35962781E8</v>
      </c>
      <c r="D12633" s="1" t="s">
        <v>8</v>
      </c>
      <c r="E12633" s="1">
        <v>23.0</v>
      </c>
      <c r="F12633" s="1" t="s">
        <v>12620</v>
      </c>
      <c r="G12633" s="1">
        <v>0.0359795739735</v>
      </c>
    </row>
    <row r="12634" ht="15.75" customHeight="1">
      <c r="A12634" s="1" t="str">
        <f t="shared" si="1070"/>
        <v>RBMX</v>
      </c>
      <c r="B12634" s="1" t="s">
        <v>50</v>
      </c>
      <c r="C12634" s="1">
        <v>1.3596292E8</v>
      </c>
      <c r="D12634" s="1" t="s">
        <v>14</v>
      </c>
      <c r="E12634" s="1">
        <v>24.0</v>
      </c>
      <c r="F12634" s="1" t="s">
        <v>12621</v>
      </c>
      <c r="G12634" s="1">
        <v>0.0126859422244</v>
      </c>
    </row>
    <row r="12635" ht="15.75" customHeight="1">
      <c r="A12635" s="1" t="str">
        <f t="shared" ref="A12635:A12644" si="1071">"RBMX2"</f>
        <v>RBMX2</v>
      </c>
      <c r="B12635" s="1" t="s">
        <v>50</v>
      </c>
      <c r="C12635" s="1">
        <v>1.29535937E8</v>
      </c>
      <c r="D12635" s="1" t="s">
        <v>14</v>
      </c>
      <c r="E12635" s="1">
        <v>24.0</v>
      </c>
      <c r="F12635" s="1" t="s">
        <v>12622</v>
      </c>
      <c r="G12635" s="1">
        <v>0.0912951349066</v>
      </c>
    </row>
    <row r="12636" ht="15.75" customHeight="1">
      <c r="A12636" s="1" t="str">
        <f t="shared" si="1071"/>
        <v>RBMX2</v>
      </c>
      <c r="B12636" s="1" t="s">
        <v>50</v>
      </c>
      <c r="C12636" s="1">
        <v>1.29535898E8</v>
      </c>
      <c r="D12636" s="1" t="s">
        <v>8</v>
      </c>
      <c r="E12636" s="1">
        <v>24.0</v>
      </c>
      <c r="F12636" s="1" t="s">
        <v>12623</v>
      </c>
      <c r="G12636" s="1">
        <v>0.703186949382</v>
      </c>
    </row>
    <row r="12637" ht="15.75" customHeight="1">
      <c r="A12637" s="1" t="str">
        <f t="shared" si="1071"/>
        <v>RBMX2</v>
      </c>
      <c r="B12637" s="1" t="s">
        <v>50</v>
      </c>
      <c r="C12637" s="1">
        <v>1.29535964E8</v>
      </c>
      <c r="D12637" s="1" t="s">
        <v>8</v>
      </c>
      <c r="E12637" s="1">
        <v>23.0</v>
      </c>
      <c r="F12637" s="1" t="s">
        <v>12624</v>
      </c>
      <c r="G12637" s="1">
        <v>0.429711052642</v>
      </c>
    </row>
    <row r="12638" ht="15.75" customHeight="1">
      <c r="A12638" s="1" t="str">
        <f t="shared" si="1071"/>
        <v>RBMX2</v>
      </c>
      <c r="B12638" s="1" t="s">
        <v>50</v>
      </c>
      <c r="C12638" s="1">
        <v>1.29535931E8</v>
      </c>
      <c r="D12638" s="1" t="s">
        <v>14</v>
      </c>
      <c r="E12638" s="1">
        <v>24.0</v>
      </c>
      <c r="F12638" s="1" t="s">
        <v>12625</v>
      </c>
      <c r="G12638" s="1">
        <v>0.0674490950686</v>
      </c>
    </row>
    <row r="12639" ht="15.75" customHeight="1">
      <c r="A12639" s="1" t="str">
        <f t="shared" si="1071"/>
        <v>RBMX2</v>
      </c>
      <c r="B12639" s="1" t="s">
        <v>50</v>
      </c>
      <c r="C12639" s="1">
        <v>1.29536016E8</v>
      </c>
      <c r="D12639" s="1" t="s">
        <v>14</v>
      </c>
      <c r="E12639" s="1">
        <v>23.0</v>
      </c>
      <c r="F12639" s="1" t="s">
        <v>12626</v>
      </c>
      <c r="G12639" s="1">
        <v>1.38312524076</v>
      </c>
    </row>
    <row r="12640" ht="15.75" customHeight="1">
      <c r="A12640" s="1" t="str">
        <f t="shared" si="1071"/>
        <v>RBMX2</v>
      </c>
      <c r="B12640" s="1" t="s">
        <v>50</v>
      </c>
      <c r="C12640" s="1">
        <v>1.29536205E8</v>
      </c>
      <c r="D12640" s="1" t="s">
        <v>8</v>
      </c>
      <c r="E12640" s="1">
        <v>24.0</v>
      </c>
      <c r="F12640" s="1" t="s">
        <v>12627</v>
      </c>
      <c r="G12640" s="1">
        <v>-0.0145781300367</v>
      </c>
    </row>
    <row r="12641" ht="15.75" customHeight="1">
      <c r="A12641" s="1" t="str">
        <f t="shared" si="1071"/>
        <v>RBMX2</v>
      </c>
      <c r="B12641" s="1" t="s">
        <v>50</v>
      </c>
      <c r="C12641" s="1">
        <v>1.2953607E8</v>
      </c>
      <c r="D12641" s="1" t="s">
        <v>14</v>
      </c>
      <c r="E12641" s="1">
        <v>23.0</v>
      </c>
      <c r="F12641" s="1" t="s">
        <v>12628</v>
      </c>
      <c r="G12641" s="1">
        <v>0.913687809861</v>
      </c>
    </row>
    <row r="12642" ht="15.75" customHeight="1">
      <c r="A12642" s="1" t="str">
        <f t="shared" si="1071"/>
        <v>RBMX2</v>
      </c>
      <c r="B12642" s="1" t="s">
        <v>50</v>
      </c>
      <c r="C12642" s="1">
        <v>1.2953608E8</v>
      </c>
      <c r="D12642" s="1" t="s">
        <v>14</v>
      </c>
      <c r="E12642" s="1">
        <v>24.0</v>
      </c>
      <c r="F12642" s="1" t="s">
        <v>12629</v>
      </c>
      <c r="G12642" s="1">
        <v>0.456743772519</v>
      </c>
    </row>
    <row r="12643" ht="15.75" customHeight="1">
      <c r="A12643" s="1" t="str">
        <f t="shared" si="1071"/>
        <v>RBMX2</v>
      </c>
      <c r="B12643" s="1" t="s">
        <v>50</v>
      </c>
      <c r="C12643" s="1">
        <v>1.29536102E8</v>
      </c>
      <c r="D12643" s="1" t="s">
        <v>14</v>
      </c>
      <c r="E12643" s="1">
        <v>24.0</v>
      </c>
      <c r="F12643" s="1" t="s">
        <v>12630</v>
      </c>
      <c r="G12643" s="1">
        <v>-0.0164573170795</v>
      </c>
    </row>
    <row r="12644" ht="15.75" customHeight="1">
      <c r="A12644" s="1" t="str">
        <f t="shared" si="1071"/>
        <v>RBMX2</v>
      </c>
      <c r="B12644" s="1" t="s">
        <v>50</v>
      </c>
      <c r="C12644" s="1">
        <v>1.29536055E8</v>
      </c>
      <c r="D12644" s="1" t="s">
        <v>14</v>
      </c>
      <c r="E12644" s="1">
        <v>22.0</v>
      </c>
      <c r="F12644" s="1" t="s">
        <v>12631</v>
      </c>
      <c r="G12644" s="1">
        <v>0.678222089872</v>
      </c>
    </row>
    <row r="12645" ht="15.75" customHeight="1">
      <c r="A12645" s="1" t="str">
        <f t="shared" ref="A12645:A12654" si="1072">"RCL1"</f>
        <v>RCL1</v>
      </c>
      <c r="B12645" s="1" t="s">
        <v>298</v>
      </c>
      <c r="C12645" s="1">
        <v>4793103.0</v>
      </c>
      <c r="D12645" s="1" t="s">
        <v>14</v>
      </c>
      <c r="E12645" s="1">
        <v>23.0</v>
      </c>
      <c r="F12645" s="1" t="s">
        <v>12632</v>
      </c>
      <c r="G12645" s="1">
        <v>0.539810501127</v>
      </c>
    </row>
    <row r="12646" ht="15.75" customHeight="1">
      <c r="A12646" s="1" t="str">
        <f t="shared" si="1072"/>
        <v>RCL1</v>
      </c>
      <c r="B12646" s="1" t="s">
        <v>298</v>
      </c>
      <c r="C12646" s="1">
        <v>4793125.0</v>
      </c>
      <c r="D12646" s="1" t="s">
        <v>14</v>
      </c>
      <c r="E12646" s="1">
        <v>23.0</v>
      </c>
      <c r="F12646" s="1" t="s">
        <v>12633</v>
      </c>
      <c r="G12646" s="1">
        <v>0.140715134638</v>
      </c>
    </row>
    <row r="12647" ht="15.75" customHeight="1">
      <c r="A12647" s="1" t="str">
        <f t="shared" si="1072"/>
        <v>RCL1</v>
      </c>
      <c r="B12647" s="1" t="s">
        <v>298</v>
      </c>
      <c r="C12647" s="1">
        <v>4793141.0</v>
      </c>
      <c r="D12647" s="1" t="s">
        <v>8</v>
      </c>
      <c r="E12647" s="1">
        <v>23.0</v>
      </c>
      <c r="F12647" s="1" t="s">
        <v>12634</v>
      </c>
      <c r="G12647" s="1">
        <v>1.28699396561</v>
      </c>
    </row>
    <row r="12648" ht="15.75" customHeight="1">
      <c r="A12648" s="1" t="str">
        <f t="shared" si="1072"/>
        <v>RCL1</v>
      </c>
      <c r="B12648" s="1" t="s">
        <v>298</v>
      </c>
      <c r="C12648" s="1">
        <v>4793110.0</v>
      </c>
      <c r="D12648" s="1" t="s">
        <v>8</v>
      </c>
      <c r="E12648" s="1">
        <v>23.0</v>
      </c>
      <c r="F12648" s="1" t="s">
        <v>12635</v>
      </c>
      <c r="G12648" s="1">
        <v>0.341224039285</v>
      </c>
    </row>
    <row r="12649" ht="15.75" customHeight="1">
      <c r="A12649" s="1" t="str">
        <f t="shared" si="1072"/>
        <v>RCL1</v>
      </c>
      <c r="B12649" s="1" t="s">
        <v>298</v>
      </c>
      <c r="C12649" s="1">
        <v>4793042.0</v>
      </c>
      <c r="D12649" s="1" t="s">
        <v>8</v>
      </c>
      <c r="E12649" s="1">
        <v>24.0</v>
      </c>
      <c r="F12649" s="1" t="s">
        <v>12636</v>
      </c>
      <c r="G12649" s="1">
        <v>0.422476124135</v>
      </c>
    </row>
    <row r="12650" ht="15.75" customHeight="1">
      <c r="A12650" s="1" t="str">
        <f t="shared" si="1072"/>
        <v>RCL1</v>
      </c>
      <c r="B12650" s="1" t="s">
        <v>298</v>
      </c>
      <c r="C12650" s="1">
        <v>4792979.0</v>
      </c>
      <c r="D12650" s="1" t="s">
        <v>8</v>
      </c>
      <c r="E12650" s="1">
        <v>24.0</v>
      </c>
      <c r="F12650" s="1" t="s">
        <v>12637</v>
      </c>
      <c r="G12650" s="1">
        <v>0.495548456947</v>
      </c>
    </row>
    <row r="12651" ht="15.75" customHeight="1">
      <c r="A12651" s="1" t="str">
        <f t="shared" si="1072"/>
        <v>RCL1</v>
      </c>
      <c r="B12651" s="1" t="s">
        <v>298</v>
      </c>
      <c r="C12651" s="1">
        <v>4792912.0</v>
      </c>
      <c r="D12651" s="1" t="s">
        <v>8</v>
      </c>
      <c r="E12651" s="1">
        <v>24.0</v>
      </c>
      <c r="F12651" s="1" t="s">
        <v>12638</v>
      </c>
      <c r="G12651" s="1">
        <v>1.17319553326</v>
      </c>
    </row>
    <row r="12652" ht="15.75" customHeight="1">
      <c r="A12652" s="1" t="str">
        <f t="shared" si="1072"/>
        <v>RCL1</v>
      </c>
      <c r="B12652" s="1" t="s">
        <v>298</v>
      </c>
      <c r="C12652" s="1">
        <v>4792822.0</v>
      </c>
      <c r="D12652" s="1" t="s">
        <v>8</v>
      </c>
      <c r="E12652" s="1">
        <v>23.0</v>
      </c>
      <c r="F12652" s="1" t="s">
        <v>12639</v>
      </c>
      <c r="G12652" s="1">
        <v>0.0806257068394</v>
      </c>
    </row>
    <row r="12653" ht="15.75" customHeight="1">
      <c r="A12653" s="1" t="str">
        <f t="shared" si="1072"/>
        <v>RCL1</v>
      </c>
      <c r="B12653" s="1" t="s">
        <v>298</v>
      </c>
      <c r="C12653" s="1">
        <v>4792866.0</v>
      </c>
      <c r="D12653" s="1" t="s">
        <v>14</v>
      </c>
      <c r="E12653" s="1">
        <v>24.0</v>
      </c>
      <c r="F12653" s="1" t="s">
        <v>12640</v>
      </c>
      <c r="G12653" s="1">
        <v>-0.0224062389092</v>
      </c>
    </row>
    <row r="12654" ht="15.75" customHeight="1">
      <c r="A12654" s="1" t="str">
        <f t="shared" si="1072"/>
        <v>RCL1</v>
      </c>
      <c r="B12654" s="1" t="s">
        <v>298</v>
      </c>
      <c r="C12654" s="1">
        <v>4792953.0</v>
      </c>
      <c r="D12654" s="1" t="s">
        <v>14</v>
      </c>
      <c r="E12654" s="1">
        <v>24.0</v>
      </c>
      <c r="F12654" s="1" t="s">
        <v>12641</v>
      </c>
      <c r="G12654" s="1">
        <v>0.0687263236135</v>
      </c>
    </row>
    <row r="12655" ht="15.75" customHeight="1">
      <c r="A12655" s="1" t="str">
        <f t="shared" ref="A12655:A12663" si="1073">"REXO2"</f>
        <v>REXO2</v>
      </c>
      <c r="B12655" s="1" t="s">
        <v>328</v>
      </c>
      <c r="C12655" s="1">
        <v>1.14310164E8</v>
      </c>
      <c r="D12655" s="1" t="s">
        <v>8</v>
      </c>
      <c r="E12655" s="1">
        <v>24.0</v>
      </c>
      <c r="F12655" s="1" t="s">
        <v>12642</v>
      </c>
      <c r="G12655" s="1">
        <v>0.213267060441</v>
      </c>
    </row>
    <row r="12656" ht="15.75" customHeight="1">
      <c r="A12656" s="1" t="str">
        <f t="shared" si="1073"/>
        <v>REXO2</v>
      </c>
      <c r="B12656" s="1" t="s">
        <v>328</v>
      </c>
      <c r="C12656" s="1">
        <v>1.14310318E8</v>
      </c>
      <c r="D12656" s="1" t="s">
        <v>8</v>
      </c>
      <c r="E12656" s="1">
        <v>24.0</v>
      </c>
      <c r="F12656" s="1" t="s">
        <v>12643</v>
      </c>
      <c r="G12656" s="1">
        <v>0.0704523645409</v>
      </c>
    </row>
    <row r="12657" ht="15.75" customHeight="1">
      <c r="A12657" s="1" t="str">
        <f t="shared" si="1073"/>
        <v>REXO2</v>
      </c>
      <c r="B12657" s="1" t="s">
        <v>328</v>
      </c>
      <c r="C12657" s="1">
        <v>1.14310269E8</v>
      </c>
      <c r="D12657" s="1" t="s">
        <v>14</v>
      </c>
      <c r="E12657" s="1">
        <v>24.0</v>
      </c>
      <c r="F12657" s="1" t="s">
        <v>12644</v>
      </c>
      <c r="G12657" s="1">
        <v>0.394681586597</v>
      </c>
    </row>
    <row r="12658" ht="15.75" customHeight="1">
      <c r="A12658" s="1" t="str">
        <f t="shared" si="1073"/>
        <v>REXO2</v>
      </c>
      <c r="B12658" s="1" t="s">
        <v>328</v>
      </c>
      <c r="C12658" s="1">
        <v>1.14310357E8</v>
      </c>
      <c r="D12658" s="1" t="s">
        <v>14</v>
      </c>
      <c r="E12658" s="1">
        <v>24.0</v>
      </c>
      <c r="F12658" s="1" t="s">
        <v>12645</v>
      </c>
      <c r="G12658" s="1">
        <v>0.344603120899</v>
      </c>
    </row>
    <row r="12659" ht="15.75" customHeight="1">
      <c r="A12659" s="1" t="str">
        <f t="shared" si="1073"/>
        <v>REXO2</v>
      </c>
      <c r="B12659" s="1" t="s">
        <v>328</v>
      </c>
      <c r="C12659" s="1">
        <v>1.14310327E8</v>
      </c>
      <c r="D12659" s="1" t="s">
        <v>8</v>
      </c>
      <c r="E12659" s="1">
        <v>24.0</v>
      </c>
      <c r="F12659" s="1" t="s">
        <v>12646</v>
      </c>
      <c r="G12659" s="1">
        <v>0.0599815754366</v>
      </c>
    </row>
    <row r="12660" ht="15.75" customHeight="1">
      <c r="A12660" s="1" t="str">
        <f t="shared" si="1073"/>
        <v>REXO2</v>
      </c>
      <c r="B12660" s="1" t="s">
        <v>328</v>
      </c>
      <c r="C12660" s="1">
        <v>1.14310122E8</v>
      </c>
      <c r="D12660" s="1" t="s">
        <v>14</v>
      </c>
      <c r="E12660" s="1">
        <v>24.0</v>
      </c>
      <c r="F12660" s="1" t="s">
        <v>12647</v>
      </c>
      <c r="G12660" s="1">
        <v>0.974218163416</v>
      </c>
    </row>
    <row r="12661" ht="15.75" customHeight="1">
      <c r="A12661" s="1" t="str">
        <f t="shared" si="1073"/>
        <v>REXO2</v>
      </c>
      <c r="B12661" s="1" t="s">
        <v>328</v>
      </c>
      <c r="C12661" s="1">
        <v>1.14310226E8</v>
      </c>
      <c r="D12661" s="1" t="s">
        <v>14</v>
      </c>
      <c r="E12661" s="1">
        <v>24.0</v>
      </c>
      <c r="F12661" s="1" t="s">
        <v>12648</v>
      </c>
      <c r="G12661" s="1">
        <v>0.655159659708</v>
      </c>
    </row>
    <row r="12662" ht="15.75" customHeight="1">
      <c r="A12662" s="1" t="str">
        <f t="shared" si="1073"/>
        <v>REXO2</v>
      </c>
      <c r="B12662" s="1" t="s">
        <v>328</v>
      </c>
      <c r="C12662" s="1">
        <v>1.14310146E8</v>
      </c>
      <c r="D12662" s="1" t="s">
        <v>14</v>
      </c>
      <c r="E12662" s="1">
        <v>23.0</v>
      </c>
      <c r="F12662" s="1" t="s">
        <v>12649</v>
      </c>
      <c r="G12662" s="1">
        <v>0.964079600939</v>
      </c>
    </row>
    <row r="12663" ht="15.75" customHeight="1">
      <c r="A12663" s="1" t="str">
        <f t="shared" si="1073"/>
        <v>REXO2</v>
      </c>
      <c r="B12663" s="1" t="s">
        <v>328</v>
      </c>
      <c r="C12663" s="1">
        <v>1.14310137E8</v>
      </c>
      <c r="D12663" s="1" t="s">
        <v>14</v>
      </c>
      <c r="E12663" s="1">
        <v>22.0</v>
      </c>
      <c r="F12663" s="1" t="s">
        <v>12650</v>
      </c>
      <c r="G12663" s="1">
        <v>1.06170223565</v>
      </c>
    </row>
    <row r="12664" ht="15.75" customHeight="1">
      <c r="A12664" s="1" t="str">
        <f t="shared" ref="A12664:A12679" si="1074">"RFC1"</f>
        <v>RFC1</v>
      </c>
      <c r="B12664" s="1" t="s">
        <v>87</v>
      </c>
      <c r="C12664" s="1">
        <v>3.9367845E7</v>
      </c>
      <c r="D12664" s="1" t="s">
        <v>8</v>
      </c>
      <c r="E12664" s="1">
        <v>22.0</v>
      </c>
      <c r="F12664" s="1" t="s">
        <v>12651</v>
      </c>
      <c r="G12664" s="1">
        <v>0.245468135601</v>
      </c>
    </row>
    <row r="12665" ht="15.75" customHeight="1">
      <c r="A12665" s="1" t="str">
        <f t="shared" si="1074"/>
        <v>RFC1</v>
      </c>
      <c r="B12665" s="1" t="s">
        <v>87</v>
      </c>
      <c r="C12665" s="1">
        <v>3.9368006E7</v>
      </c>
      <c r="D12665" s="1" t="s">
        <v>14</v>
      </c>
      <c r="E12665" s="1">
        <v>24.0</v>
      </c>
      <c r="F12665" s="1" t="s">
        <v>12652</v>
      </c>
      <c r="G12665" s="1">
        <v>0.0724830578553</v>
      </c>
    </row>
    <row r="12666" ht="15.75" customHeight="1">
      <c r="A12666" s="1" t="str">
        <f t="shared" si="1074"/>
        <v>RFC1</v>
      </c>
      <c r="B12666" s="1" t="s">
        <v>87</v>
      </c>
      <c r="C12666" s="1">
        <v>3.9367986E7</v>
      </c>
      <c r="D12666" s="1" t="s">
        <v>14</v>
      </c>
      <c r="E12666" s="1">
        <v>23.0</v>
      </c>
      <c r="F12666" s="1" t="s">
        <v>12653</v>
      </c>
      <c r="G12666" s="1">
        <v>0.861790630016</v>
      </c>
    </row>
    <row r="12667" ht="15.75" customHeight="1">
      <c r="A12667" s="1" t="str">
        <f t="shared" si="1074"/>
        <v>RFC1</v>
      </c>
      <c r="B12667" s="1" t="s">
        <v>87</v>
      </c>
      <c r="C12667" s="1">
        <v>3.9367932E7</v>
      </c>
      <c r="D12667" s="1" t="s">
        <v>14</v>
      </c>
      <c r="E12667" s="1">
        <v>23.0</v>
      </c>
      <c r="F12667" s="1" t="s">
        <v>12654</v>
      </c>
      <c r="G12667" s="1">
        <v>0.566789619626</v>
      </c>
    </row>
    <row r="12668" ht="15.75" customHeight="1">
      <c r="A12668" s="1" t="str">
        <f t="shared" si="1074"/>
        <v>RFC1</v>
      </c>
      <c r="B12668" s="1" t="s">
        <v>87</v>
      </c>
      <c r="C12668" s="1">
        <v>3.9367911E7</v>
      </c>
      <c r="D12668" s="1" t="s">
        <v>14</v>
      </c>
      <c r="E12668" s="1">
        <v>23.0</v>
      </c>
      <c r="F12668" s="1" t="s">
        <v>12655</v>
      </c>
      <c r="G12668" s="1">
        <v>0.0761956119321</v>
      </c>
    </row>
    <row r="12669" ht="15.75" customHeight="1">
      <c r="A12669" s="1" t="str">
        <f t="shared" si="1074"/>
        <v>RFC1</v>
      </c>
      <c r="B12669" s="1" t="s">
        <v>87</v>
      </c>
      <c r="C12669" s="1">
        <v>3.9367935E7</v>
      </c>
      <c r="D12669" s="1" t="s">
        <v>8</v>
      </c>
      <c r="E12669" s="1">
        <v>23.0</v>
      </c>
      <c r="F12669" s="1" t="s">
        <v>12656</v>
      </c>
      <c r="G12669" s="1">
        <v>0.491554016651</v>
      </c>
    </row>
    <row r="12670" ht="15.75" customHeight="1">
      <c r="A12670" s="1" t="str">
        <f t="shared" si="1074"/>
        <v>RFC1</v>
      </c>
      <c r="B12670" s="1" t="s">
        <v>87</v>
      </c>
      <c r="C12670" s="1">
        <v>3.936773E7</v>
      </c>
      <c r="D12670" s="1" t="s">
        <v>8</v>
      </c>
      <c r="E12670" s="1">
        <v>24.0</v>
      </c>
      <c r="F12670" s="1" t="s">
        <v>12657</v>
      </c>
      <c r="G12670" s="1">
        <v>0.425434872736</v>
      </c>
    </row>
    <row r="12671" ht="15.75" customHeight="1">
      <c r="A12671" s="1" t="str">
        <f t="shared" si="1074"/>
        <v>RFC1</v>
      </c>
      <c r="B12671" s="1" t="s">
        <v>87</v>
      </c>
      <c r="C12671" s="1">
        <v>3.9367767E7</v>
      </c>
      <c r="D12671" s="1" t="s">
        <v>8</v>
      </c>
      <c r="E12671" s="1">
        <v>24.0</v>
      </c>
      <c r="F12671" s="1" t="s">
        <v>12658</v>
      </c>
      <c r="G12671" s="1">
        <v>0.272820709515</v>
      </c>
    </row>
    <row r="12672" ht="15.75" customHeight="1">
      <c r="A12672" s="1" t="str">
        <f t="shared" si="1074"/>
        <v>RFC1</v>
      </c>
      <c r="B12672" s="1" t="s">
        <v>87</v>
      </c>
      <c r="C12672" s="1">
        <v>3.936774E7</v>
      </c>
      <c r="D12672" s="1" t="s">
        <v>8</v>
      </c>
      <c r="E12672" s="1">
        <v>24.0</v>
      </c>
      <c r="F12672" s="1" t="s">
        <v>12659</v>
      </c>
      <c r="G12672" s="1">
        <v>0.500169317537</v>
      </c>
    </row>
    <row r="12673" ht="15.75" customHeight="1">
      <c r="A12673" s="1" t="str">
        <f t="shared" si="1074"/>
        <v>RFC1</v>
      </c>
      <c r="B12673" s="1" t="s">
        <v>87</v>
      </c>
      <c r="C12673" s="1">
        <v>3.9367932E7</v>
      </c>
      <c r="D12673" s="1" t="s">
        <v>14</v>
      </c>
      <c r="E12673" s="1">
        <v>22.0</v>
      </c>
      <c r="F12673" s="1" t="s">
        <v>12660</v>
      </c>
      <c r="G12673" s="1">
        <v>1.25970302768</v>
      </c>
    </row>
    <row r="12674" ht="15.75" customHeight="1">
      <c r="A12674" s="1" t="str">
        <f t="shared" si="1074"/>
        <v>RFC1</v>
      </c>
      <c r="B12674" s="1" t="s">
        <v>87</v>
      </c>
      <c r="C12674" s="1">
        <v>3.9367827E7</v>
      </c>
      <c r="D12674" s="1" t="s">
        <v>8</v>
      </c>
      <c r="E12674" s="1">
        <v>24.0</v>
      </c>
      <c r="F12674" s="1" t="s">
        <v>12661</v>
      </c>
      <c r="G12674" s="1">
        <v>0.0281673824099</v>
      </c>
    </row>
    <row r="12675" ht="15.75" customHeight="1">
      <c r="A12675" s="1" t="str">
        <f t="shared" si="1074"/>
        <v>RFC1</v>
      </c>
      <c r="B12675" s="1" t="s">
        <v>87</v>
      </c>
      <c r="C12675" s="1">
        <v>3.936784E7</v>
      </c>
      <c r="D12675" s="1" t="s">
        <v>8</v>
      </c>
      <c r="E12675" s="1">
        <v>24.0</v>
      </c>
      <c r="F12675" s="1" t="s">
        <v>12662</v>
      </c>
      <c r="G12675" s="1">
        <v>0.226230821239</v>
      </c>
    </row>
    <row r="12676" ht="15.75" customHeight="1">
      <c r="A12676" s="1" t="str">
        <f t="shared" si="1074"/>
        <v>RFC1</v>
      </c>
      <c r="B12676" s="1" t="s">
        <v>87</v>
      </c>
      <c r="C12676" s="1">
        <v>3.9367885E7</v>
      </c>
      <c r="D12676" s="1" t="s">
        <v>14</v>
      </c>
      <c r="E12676" s="1">
        <v>24.0</v>
      </c>
      <c r="F12676" s="1" t="s">
        <v>12663</v>
      </c>
      <c r="G12676" s="1">
        <v>0.878506342304</v>
      </c>
    </row>
    <row r="12677" ht="15.75" customHeight="1">
      <c r="A12677" s="1" t="str">
        <f t="shared" si="1074"/>
        <v>RFC1</v>
      </c>
      <c r="B12677" s="1" t="s">
        <v>87</v>
      </c>
      <c r="C12677" s="1">
        <v>3.9367926E7</v>
      </c>
      <c r="D12677" s="1" t="s">
        <v>14</v>
      </c>
      <c r="E12677" s="1">
        <v>23.0</v>
      </c>
      <c r="F12677" s="1" t="s">
        <v>12664</v>
      </c>
      <c r="G12677" s="1">
        <v>0.579060119456</v>
      </c>
    </row>
    <row r="12678" ht="15.75" customHeight="1">
      <c r="A12678" s="1" t="str">
        <f t="shared" si="1074"/>
        <v>RFC1</v>
      </c>
      <c r="B12678" s="1" t="s">
        <v>87</v>
      </c>
      <c r="C12678" s="1">
        <v>3.936773E7</v>
      </c>
      <c r="D12678" s="1" t="s">
        <v>8</v>
      </c>
      <c r="E12678" s="1">
        <v>23.0</v>
      </c>
      <c r="F12678" s="1" t="s">
        <v>12665</v>
      </c>
      <c r="G12678" s="1">
        <v>0.711951106909</v>
      </c>
    </row>
    <row r="12679" ht="15.75" customHeight="1">
      <c r="A12679" s="1" t="str">
        <f t="shared" si="1074"/>
        <v>RFC1</v>
      </c>
      <c r="B12679" s="1" t="s">
        <v>87</v>
      </c>
      <c r="C12679" s="1">
        <v>3.9367993E7</v>
      </c>
      <c r="D12679" s="1" t="s">
        <v>14</v>
      </c>
      <c r="E12679" s="1">
        <v>24.0</v>
      </c>
      <c r="F12679" s="1" t="s">
        <v>12666</v>
      </c>
      <c r="G12679" s="1">
        <v>0.253464070072</v>
      </c>
    </row>
    <row r="12680" ht="15.75" customHeight="1">
      <c r="A12680" s="1" t="str">
        <f t="shared" ref="A12680:A12689" si="1075">"RFC3"</f>
        <v>RFC3</v>
      </c>
      <c r="B12680" s="1" t="s">
        <v>76</v>
      </c>
      <c r="C12680" s="1">
        <v>3.4392454E7</v>
      </c>
      <c r="D12680" s="1" t="s">
        <v>14</v>
      </c>
      <c r="E12680" s="1">
        <v>22.0</v>
      </c>
      <c r="F12680" s="1" t="s">
        <v>12667</v>
      </c>
      <c r="G12680" s="1">
        <v>0.0489652290306</v>
      </c>
    </row>
    <row r="12681" ht="15.75" customHeight="1">
      <c r="A12681" s="1" t="str">
        <f t="shared" si="1075"/>
        <v>RFC3</v>
      </c>
      <c r="B12681" s="1" t="s">
        <v>76</v>
      </c>
      <c r="C12681" s="1">
        <v>3.4392194E7</v>
      </c>
      <c r="D12681" s="1" t="s">
        <v>8</v>
      </c>
      <c r="E12681" s="1">
        <v>22.0</v>
      </c>
      <c r="F12681" s="1" t="s">
        <v>12668</v>
      </c>
      <c r="G12681" s="1">
        <v>0.00493970937744</v>
      </c>
    </row>
    <row r="12682" ht="15.75" customHeight="1">
      <c r="A12682" s="1" t="str">
        <f t="shared" si="1075"/>
        <v>RFC3</v>
      </c>
      <c r="B12682" s="1" t="s">
        <v>76</v>
      </c>
      <c r="C12682" s="1">
        <v>3.439232E7</v>
      </c>
      <c r="D12682" s="1" t="s">
        <v>8</v>
      </c>
      <c r="E12682" s="1">
        <v>23.0</v>
      </c>
      <c r="F12682" s="1" t="s">
        <v>12669</v>
      </c>
      <c r="G12682" s="1">
        <v>1.19357076812</v>
      </c>
    </row>
    <row r="12683" ht="15.75" customHeight="1">
      <c r="A12683" s="1" t="str">
        <f t="shared" si="1075"/>
        <v>RFC3</v>
      </c>
      <c r="B12683" s="1" t="s">
        <v>76</v>
      </c>
      <c r="C12683" s="1">
        <v>3.4392293E7</v>
      </c>
      <c r="D12683" s="1" t="s">
        <v>14</v>
      </c>
      <c r="E12683" s="1">
        <v>22.0</v>
      </c>
      <c r="F12683" s="1" t="s">
        <v>12670</v>
      </c>
      <c r="G12683" s="1">
        <v>0.00814315852595</v>
      </c>
    </row>
    <row r="12684" ht="15.75" customHeight="1">
      <c r="A12684" s="1" t="str">
        <f t="shared" si="1075"/>
        <v>RFC3</v>
      </c>
      <c r="B12684" s="1" t="s">
        <v>76</v>
      </c>
      <c r="C12684" s="1">
        <v>3.4392349E7</v>
      </c>
      <c r="D12684" s="1" t="s">
        <v>8</v>
      </c>
      <c r="E12684" s="1">
        <v>23.0</v>
      </c>
      <c r="F12684" s="1" t="s">
        <v>12671</v>
      </c>
      <c r="G12684" s="1">
        <v>0.758063550204</v>
      </c>
    </row>
    <row r="12685" ht="15.75" customHeight="1">
      <c r="A12685" s="1" t="str">
        <f t="shared" si="1075"/>
        <v>RFC3</v>
      </c>
      <c r="B12685" s="1" t="s">
        <v>76</v>
      </c>
      <c r="C12685" s="1">
        <v>3.4392386E7</v>
      </c>
      <c r="D12685" s="1" t="s">
        <v>8</v>
      </c>
      <c r="E12685" s="1">
        <v>23.0</v>
      </c>
      <c r="F12685" s="1" t="s">
        <v>12672</v>
      </c>
      <c r="G12685" s="1">
        <v>0.013280647431</v>
      </c>
    </row>
    <row r="12686" ht="15.75" customHeight="1">
      <c r="A12686" s="1" t="str">
        <f t="shared" si="1075"/>
        <v>RFC3</v>
      </c>
      <c r="B12686" s="1" t="s">
        <v>76</v>
      </c>
      <c r="C12686" s="1">
        <v>3.4392375E7</v>
      </c>
      <c r="D12686" s="1" t="s">
        <v>14</v>
      </c>
      <c r="E12686" s="1">
        <v>21.0</v>
      </c>
      <c r="F12686" s="1" t="s">
        <v>12673</v>
      </c>
      <c r="G12686" s="1">
        <v>1.04836568167</v>
      </c>
    </row>
    <row r="12687" ht="15.75" customHeight="1">
      <c r="A12687" s="1" t="str">
        <f t="shared" si="1075"/>
        <v>RFC3</v>
      </c>
      <c r="B12687" s="1" t="s">
        <v>76</v>
      </c>
      <c r="C12687" s="1">
        <v>3.4392172E7</v>
      </c>
      <c r="D12687" s="1" t="s">
        <v>8</v>
      </c>
      <c r="E12687" s="1">
        <v>23.0</v>
      </c>
      <c r="F12687" s="1" t="s">
        <v>12674</v>
      </c>
      <c r="G12687" s="1">
        <v>0.0196201613081</v>
      </c>
    </row>
    <row r="12688" ht="15.75" customHeight="1">
      <c r="A12688" s="1" t="str">
        <f t="shared" si="1075"/>
        <v>RFC3</v>
      </c>
      <c r="B12688" s="1" t="s">
        <v>76</v>
      </c>
      <c r="C12688" s="1">
        <v>3.439244E7</v>
      </c>
      <c r="D12688" s="1" t="s">
        <v>8</v>
      </c>
      <c r="E12688" s="1">
        <v>24.0</v>
      </c>
      <c r="F12688" s="1" t="s">
        <v>12675</v>
      </c>
      <c r="G12688" s="1">
        <v>0.370741735787</v>
      </c>
    </row>
    <row r="12689" ht="15.75" customHeight="1">
      <c r="A12689" s="1" t="str">
        <f t="shared" si="1075"/>
        <v>RFC3</v>
      </c>
      <c r="B12689" s="1" t="s">
        <v>76</v>
      </c>
      <c r="C12689" s="1">
        <v>3.4392224E7</v>
      </c>
      <c r="D12689" s="1" t="s">
        <v>14</v>
      </c>
      <c r="E12689" s="1">
        <v>23.0</v>
      </c>
      <c r="F12689" s="1" t="s">
        <v>12676</v>
      </c>
      <c r="G12689" s="1">
        <v>0.054999682706</v>
      </c>
    </row>
    <row r="12690" ht="15.75" customHeight="1">
      <c r="A12690" s="1" t="str">
        <f t="shared" ref="A12690:A12700" si="1076">"RFC4"</f>
        <v>RFC4</v>
      </c>
      <c r="B12690" s="1" t="s">
        <v>119</v>
      </c>
      <c r="C12690" s="1">
        <v>1.865242E8</v>
      </c>
      <c r="D12690" s="1" t="s">
        <v>8</v>
      </c>
      <c r="E12690" s="1">
        <v>26.0</v>
      </c>
      <c r="F12690" s="1" t="s">
        <v>12677</v>
      </c>
      <c r="G12690" s="1">
        <v>0.0188999970833</v>
      </c>
    </row>
    <row r="12691" ht="15.75" customHeight="1">
      <c r="A12691" s="1" t="str">
        <f t="shared" si="1076"/>
        <v>RFC4</v>
      </c>
      <c r="B12691" s="1" t="s">
        <v>119</v>
      </c>
      <c r="C12691" s="1">
        <v>1.86524292E8</v>
      </c>
      <c r="D12691" s="1" t="s">
        <v>14</v>
      </c>
      <c r="E12691" s="1">
        <v>24.0</v>
      </c>
      <c r="F12691" s="1" t="s">
        <v>12678</v>
      </c>
      <c r="G12691" s="1">
        <v>0.307440206674</v>
      </c>
    </row>
    <row r="12692" ht="15.75" customHeight="1">
      <c r="A12692" s="1" t="str">
        <f t="shared" si="1076"/>
        <v>RFC4</v>
      </c>
      <c r="B12692" s="1" t="s">
        <v>119</v>
      </c>
      <c r="C12692" s="1">
        <v>1.86524236E8</v>
      </c>
      <c r="D12692" s="1" t="s">
        <v>8</v>
      </c>
      <c r="E12692" s="1">
        <v>24.0</v>
      </c>
      <c r="F12692" s="1" t="s">
        <v>12679</v>
      </c>
      <c r="G12692" s="1">
        <v>1.27352335562</v>
      </c>
    </row>
    <row r="12693" ht="15.75" customHeight="1">
      <c r="A12693" s="1" t="str">
        <f t="shared" si="1076"/>
        <v>RFC4</v>
      </c>
      <c r="B12693" s="1" t="s">
        <v>119</v>
      </c>
      <c r="C12693" s="1">
        <v>1.86524248E8</v>
      </c>
      <c r="D12693" s="1" t="s">
        <v>8</v>
      </c>
      <c r="E12693" s="1">
        <v>23.0</v>
      </c>
      <c r="F12693" s="1" t="s">
        <v>12680</v>
      </c>
      <c r="G12693" s="1">
        <v>0.738832040493</v>
      </c>
    </row>
    <row r="12694" ht="15.75" customHeight="1">
      <c r="A12694" s="1" t="str">
        <f t="shared" si="1076"/>
        <v>RFC4</v>
      </c>
      <c r="B12694" s="1" t="s">
        <v>119</v>
      </c>
      <c r="C12694" s="1">
        <v>1.86524285E8</v>
      </c>
      <c r="D12694" s="1" t="s">
        <v>8</v>
      </c>
      <c r="E12694" s="1">
        <v>21.0</v>
      </c>
      <c r="F12694" s="1" t="s">
        <v>12681</v>
      </c>
      <c r="G12694" s="1">
        <v>0.0949128309455</v>
      </c>
    </row>
    <row r="12695" ht="15.75" customHeight="1">
      <c r="A12695" s="1" t="str">
        <f t="shared" si="1076"/>
        <v>RFC4</v>
      </c>
      <c r="B12695" s="1" t="s">
        <v>119</v>
      </c>
      <c r="C12695" s="1">
        <v>1.86524288E8</v>
      </c>
      <c r="D12695" s="1" t="s">
        <v>14</v>
      </c>
      <c r="E12695" s="1">
        <v>25.0</v>
      </c>
      <c r="F12695" s="1" t="s">
        <v>12682</v>
      </c>
      <c r="G12695" s="1">
        <v>0.0401333866766</v>
      </c>
    </row>
    <row r="12696" ht="15.75" customHeight="1">
      <c r="A12696" s="1" t="str">
        <f t="shared" si="1076"/>
        <v>RFC4</v>
      </c>
      <c r="B12696" s="1" t="s">
        <v>119</v>
      </c>
      <c r="C12696" s="1">
        <v>1.86524292E8</v>
      </c>
      <c r="D12696" s="1" t="s">
        <v>14</v>
      </c>
      <c r="E12696" s="1">
        <v>21.0</v>
      </c>
      <c r="F12696" s="1" t="s">
        <v>12683</v>
      </c>
      <c r="G12696" s="1">
        <v>0.653442260701</v>
      </c>
    </row>
    <row r="12697" ht="15.75" customHeight="1">
      <c r="A12697" s="1" t="str">
        <f t="shared" si="1076"/>
        <v>RFC4</v>
      </c>
      <c r="B12697" s="1" t="s">
        <v>119</v>
      </c>
      <c r="C12697" s="1">
        <v>1.86524301E8</v>
      </c>
      <c r="D12697" s="1" t="s">
        <v>14</v>
      </c>
      <c r="E12697" s="1">
        <v>24.0</v>
      </c>
      <c r="F12697" s="1" t="s">
        <v>12684</v>
      </c>
      <c r="G12697" s="1">
        <v>0.0452046604802</v>
      </c>
    </row>
    <row r="12698" ht="15.75" customHeight="1">
      <c r="A12698" s="1" t="str">
        <f t="shared" si="1076"/>
        <v>RFC4</v>
      </c>
      <c r="B12698" s="1" t="s">
        <v>119</v>
      </c>
      <c r="C12698" s="1">
        <v>1.86524323E8</v>
      </c>
      <c r="D12698" s="1" t="s">
        <v>14</v>
      </c>
      <c r="E12698" s="1">
        <v>24.0</v>
      </c>
      <c r="F12698" s="1" t="s">
        <v>12685</v>
      </c>
      <c r="G12698" s="1">
        <v>-4.71743881255E-4</v>
      </c>
    </row>
    <row r="12699" ht="15.75" customHeight="1">
      <c r="A12699" s="1" t="str">
        <f t="shared" si="1076"/>
        <v>RFC4</v>
      </c>
      <c r="B12699" s="1" t="s">
        <v>119</v>
      </c>
      <c r="C12699" s="1">
        <v>1.86524226E8</v>
      </c>
      <c r="D12699" s="1" t="s">
        <v>8</v>
      </c>
      <c r="E12699" s="1">
        <v>23.0</v>
      </c>
      <c r="F12699" s="1" t="s">
        <v>12686</v>
      </c>
      <c r="G12699" s="1">
        <v>0.987644603884</v>
      </c>
    </row>
    <row r="12700" ht="15.75" customHeight="1">
      <c r="A12700" s="1" t="str">
        <f t="shared" si="1076"/>
        <v>RFC4</v>
      </c>
      <c r="B12700" s="1" t="s">
        <v>119</v>
      </c>
      <c r="C12700" s="1">
        <v>1.86524329E8</v>
      </c>
      <c r="D12700" s="1" t="s">
        <v>14</v>
      </c>
      <c r="E12700" s="1">
        <v>24.0</v>
      </c>
      <c r="F12700" s="1" t="s">
        <v>12687</v>
      </c>
      <c r="G12700" s="1">
        <v>-0.02259651088</v>
      </c>
    </row>
    <row r="12701" ht="15.75" customHeight="1">
      <c r="A12701" s="1" t="str">
        <f t="shared" ref="A12701:A12710" si="1077">"RFC5"</f>
        <v>RFC5</v>
      </c>
      <c r="B12701" s="1" t="s">
        <v>379</v>
      </c>
      <c r="C12701" s="1">
        <v>1.18454616E8</v>
      </c>
      <c r="D12701" s="1" t="s">
        <v>8</v>
      </c>
      <c r="E12701" s="1">
        <v>24.0</v>
      </c>
      <c r="F12701" s="1" t="s">
        <v>12688</v>
      </c>
      <c r="G12701" s="1">
        <v>0.610219932986</v>
      </c>
    </row>
    <row r="12702" ht="15.75" customHeight="1">
      <c r="A12702" s="1" t="str">
        <f t="shared" si="1077"/>
        <v>RFC5</v>
      </c>
      <c r="B12702" s="1" t="s">
        <v>379</v>
      </c>
      <c r="C12702" s="1">
        <v>1.18454542E8</v>
      </c>
      <c r="D12702" s="1" t="s">
        <v>14</v>
      </c>
      <c r="E12702" s="1">
        <v>23.0</v>
      </c>
      <c r="F12702" s="1" t="s">
        <v>12689</v>
      </c>
      <c r="G12702" s="1">
        <v>0.067848514677</v>
      </c>
    </row>
    <row r="12703" ht="15.75" customHeight="1">
      <c r="A12703" s="1" t="str">
        <f t="shared" si="1077"/>
        <v>RFC5</v>
      </c>
      <c r="B12703" s="1" t="s">
        <v>379</v>
      </c>
      <c r="C12703" s="1">
        <v>1.18454566E8</v>
      </c>
      <c r="D12703" s="1" t="s">
        <v>14</v>
      </c>
      <c r="E12703" s="1">
        <v>24.0</v>
      </c>
      <c r="F12703" s="1" t="s">
        <v>12690</v>
      </c>
      <c r="G12703" s="1">
        <v>0.41981372788</v>
      </c>
    </row>
    <row r="12704" ht="15.75" customHeight="1">
      <c r="A12704" s="1" t="str">
        <f t="shared" si="1077"/>
        <v>RFC5</v>
      </c>
      <c r="B12704" s="1" t="s">
        <v>379</v>
      </c>
      <c r="C12704" s="1">
        <v>1.18454586E8</v>
      </c>
      <c r="D12704" s="1" t="s">
        <v>14</v>
      </c>
      <c r="E12704" s="1">
        <v>22.0</v>
      </c>
      <c r="F12704" s="1" t="s">
        <v>12691</v>
      </c>
      <c r="G12704" s="1">
        <v>1.33410486107</v>
      </c>
    </row>
    <row r="12705" ht="15.75" customHeight="1">
      <c r="A12705" s="1" t="str">
        <f t="shared" si="1077"/>
        <v>RFC5</v>
      </c>
      <c r="B12705" s="1" t="s">
        <v>379</v>
      </c>
      <c r="C12705" s="1">
        <v>1.18454606E8</v>
      </c>
      <c r="D12705" s="1" t="s">
        <v>14</v>
      </c>
      <c r="E12705" s="1">
        <v>22.0</v>
      </c>
      <c r="F12705" s="1" t="s">
        <v>12692</v>
      </c>
      <c r="G12705" s="1">
        <v>1.05567520594</v>
      </c>
    </row>
    <row r="12706" ht="15.75" customHeight="1">
      <c r="A12706" s="1" t="str">
        <f t="shared" si="1077"/>
        <v>RFC5</v>
      </c>
      <c r="B12706" s="1" t="s">
        <v>379</v>
      </c>
      <c r="C12706" s="1">
        <v>1.18454612E8</v>
      </c>
      <c r="D12706" s="1" t="s">
        <v>14</v>
      </c>
      <c r="E12706" s="1">
        <v>22.0</v>
      </c>
      <c r="F12706" s="1" t="s">
        <v>12693</v>
      </c>
      <c r="G12706" s="1">
        <v>0.0480876812768</v>
      </c>
    </row>
    <row r="12707" ht="15.75" customHeight="1">
      <c r="A12707" s="1" t="str">
        <f t="shared" si="1077"/>
        <v>RFC5</v>
      </c>
      <c r="B12707" s="1" t="s">
        <v>379</v>
      </c>
      <c r="C12707" s="1">
        <v>1.18454659E8</v>
      </c>
      <c r="D12707" s="1" t="s">
        <v>14</v>
      </c>
      <c r="E12707" s="1">
        <v>23.0</v>
      </c>
      <c r="F12707" s="1" t="s">
        <v>12694</v>
      </c>
      <c r="G12707" s="1">
        <v>0.0578697882288</v>
      </c>
    </row>
    <row r="12708" ht="15.75" customHeight="1">
      <c r="A12708" s="1" t="str">
        <f t="shared" si="1077"/>
        <v>RFC5</v>
      </c>
      <c r="B12708" s="1" t="s">
        <v>379</v>
      </c>
      <c r="C12708" s="1">
        <v>1.18454785E8</v>
      </c>
      <c r="D12708" s="1" t="s">
        <v>8</v>
      </c>
      <c r="E12708" s="1">
        <v>24.0</v>
      </c>
      <c r="F12708" s="1" t="s">
        <v>12695</v>
      </c>
      <c r="G12708" s="1">
        <v>0.175275452869</v>
      </c>
    </row>
    <row r="12709" ht="15.75" customHeight="1">
      <c r="A12709" s="1" t="str">
        <f t="shared" si="1077"/>
        <v>RFC5</v>
      </c>
      <c r="B12709" s="1" t="s">
        <v>379</v>
      </c>
      <c r="C12709" s="1">
        <v>1.18454778E8</v>
      </c>
      <c r="D12709" s="1" t="s">
        <v>8</v>
      </c>
      <c r="E12709" s="1">
        <v>23.0</v>
      </c>
      <c r="F12709" s="1" t="s">
        <v>12696</v>
      </c>
      <c r="G12709" s="1">
        <v>0.04696419436</v>
      </c>
    </row>
    <row r="12710" ht="15.75" customHeight="1">
      <c r="A12710" s="1" t="str">
        <f t="shared" si="1077"/>
        <v>RFC5</v>
      </c>
      <c r="B12710" s="1" t="s">
        <v>379</v>
      </c>
      <c r="C12710" s="1">
        <v>1.18454685E8</v>
      </c>
      <c r="D12710" s="1" t="s">
        <v>14</v>
      </c>
      <c r="E12710" s="1">
        <v>22.0</v>
      </c>
      <c r="F12710" s="1" t="s">
        <v>12697</v>
      </c>
      <c r="G12710" s="1">
        <v>0.564181200481</v>
      </c>
    </row>
    <row r="12711" ht="15.75" customHeight="1">
      <c r="A12711" s="1" t="str">
        <f t="shared" ref="A12711:A12720" si="1078">"RFK"</f>
        <v>RFK</v>
      </c>
      <c r="B12711" s="1" t="s">
        <v>298</v>
      </c>
      <c r="C12711" s="1">
        <v>7.9009165E7</v>
      </c>
      <c r="D12711" s="1" t="s">
        <v>8</v>
      </c>
      <c r="E12711" s="1">
        <v>24.0</v>
      </c>
      <c r="F12711" s="1" t="s">
        <v>12698</v>
      </c>
      <c r="G12711" s="1">
        <v>0.220251078217</v>
      </c>
    </row>
    <row r="12712" ht="15.75" customHeight="1">
      <c r="A12712" s="1" t="str">
        <f t="shared" si="1078"/>
        <v>RFK</v>
      </c>
      <c r="B12712" s="1" t="s">
        <v>298</v>
      </c>
      <c r="C12712" s="1">
        <v>7.9009363E7</v>
      </c>
      <c r="D12712" s="1" t="s">
        <v>14</v>
      </c>
      <c r="E12712" s="1">
        <v>24.0</v>
      </c>
      <c r="F12712" s="1" t="s">
        <v>12699</v>
      </c>
      <c r="G12712" s="1">
        <v>0.507045734206</v>
      </c>
    </row>
    <row r="12713" ht="15.75" customHeight="1">
      <c r="A12713" s="1" t="str">
        <f t="shared" si="1078"/>
        <v>RFK</v>
      </c>
      <c r="B12713" s="1" t="s">
        <v>298</v>
      </c>
      <c r="C12713" s="1">
        <v>7.9009356E7</v>
      </c>
      <c r="D12713" s="1" t="s">
        <v>14</v>
      </c>
      <c r="E12713" s="1">
        <v>24.0</v>
      </c>
      <c r="F12713" s="1" t="s">
        <v>12700</v>
      </c>
      <c r="G12713" s="1">
        <v>0.591779613576</v>
      </c>
    </row>
    <row r="12714" ht="15.75" customHeight="1">
      <c r="A12714" s="1" t="str">
        <f t="shared" si="1078"/>
        <v>RFK</v>
      </c>
      <c r="B12714" s="1" t="s">
        <v>298</v>
      </c>
      <c r="C12714" s="1">
        <v>7.9009441E7</v>
      </c>
      <c r="D12714" s="1" t="s">
        <v>8</v>
      </c>
      <c r="E12714" s="1">
        <v>24.0</v>
      </c>
      <c r="F12714" s="1" t="s">
        <v>12701</v>
      </c>
      <c r="G12714" s="1">
        <v>0.61521782047</v>
      </c>
    </row>
    <row r="12715" ht="15.75" customHeight="1">
      <c r="A12715" s="1" t="str">
        <f t="shared" si="1078"/>
        <v>RFK</v>
      </c>
      <c r="B12715" s="1" t="s">
        <v>298</v>
      </c>
      <c r="C12715" s="1">
        <v>7.9009404E7</v>
      </c>
      <c r="D12715" s="1" t="s">
        <v>8</v>
      </c>
      <c r="E12715" s="1">
        <v>24.0</v>
      </c>
      <c r="F12715" s="1" t="s">
        <v>12702</v>
      </c>
      <c r="G12715" s="1">
        <v>0.736074717568</v>
      </c>
    </row>
    <row r="12716" ht="15.75" customHeight="1">
      <c r="A12716" s="1" t="str">
        <f t="shared" si="1078"/>
        <v>RFK</v>
      </c>
      <c r="B12716" s="1" t="s">
        <v>298</v>
      </c>
      <c r="C12716" s="1">
        <v>7.9009376E7</v>
      </c>
      <c r="D12716" s="1" t="s">
        <v>8</v>
      </c>
      <c r="E12716" s="1">
        <v>24.0</v>
      </c>
      <c r="F12716" s="1" t="s">
        <v>12703</v>
      </c>
      <c r="G12716" s="1">
        <v>0.264296124924</v>
      </c>
    </row>
    <row r="12717" ht="15.75" customHeight="1">
      <c r="A12717" s="1" t="str">
        <f t="shared" si="1078"/>
        <v>RFK</v>
      </c>
      <c r="B12717" s="1" t="s">
        <v>298</v>
      </c>
      <c r="C12717" s="1">
        <v>7.900927E7</v>
      </c>
      <c r="D12717" s="1" t="s">
        <v>8</v>
      </c>
      <c r="E12717" s="1">
        <v>23.0</v>
      </c>
      <c r="F12717" s="1" t="s">
        <v>12704</v>
      </c>
      <c r="G12717" s="1">
        <v>0.91608480594</v>
      </c>
    </row>
    <row r="12718" ht="15.75" customHeight="1">
      <c r="A12718" s="1" t="str">
        <f t="shared" si="1078"/>
        <v>RFK</v>
      </c>
      <c r="B12718" s="1" t="s">
        <v>298</v>
      </c>
      <c r="C12718" s="1">
        <v>7.9009263E7</v>
      </c>
      <c r="D12718" s="1" t="s">
        <v>8</v>
      </c>
      <c r="E12718" s="1">
        <v>23.0</v>
      </c>
      <c r="F12718" s="1" t="s">
        <v>12705</v>
      </c>
      <c r="G12718" s="1">
        <v>1.33866396635</v>
      </c>
    </row>
    <row r="12719" ht="15.75" customHeight="1">
      <c r="A12719" s="1" t="str">
        <f t="shared" si="1078"/>
        <v>RFK</v>
      </c>
      <c r="B12719" s="1" t="s">
        <v>298</v>
      </c>
      <c r="C12719" s="1">
        <v>7.9009233E7</v>
      </c>
      <c r="D12719" s="1" t="s">
        <v>8</v>
      </c>
      <c r="E12719" s="1">
        <v>24.0</v>
      </c>
      <c r="F12719" s="1" t="s">
        <v>12706</v>
      </c>
      <c r="G12719" s="1">
        <v>0.745251227706</v>
      </c>
    </row>
    <row r="12720" ht="15.75" customHeight="1">
      <c r="A12720" s="1" t="str">
        <f t="shared" si="1078"/>
        <v>RFK</v>
      </c>
      <c r="B12720" s="1" t="s">
        <v>298</v>
      </c>
      <c r="C12720" s="1">
        <v>7.9009216E7</v>
      </c>
      <c r="D12720" s="1" t="s">
        <v>8</v>
      </c>
      <c r="E12720" s="1">
        <v>22.0</v>
      </c>
      <c r="F12720" s="1" t="s">
        <v>12707</v>
      </c>
      <c r="G12720" s="1">
        <v>0.135306125404</v>
      </c>
    </row>
    <row r="12721" ht="15.75" customHeight="1">
      <c r="A12721" s="1" t="str">
        <f t="shared" ref="A12721:A12730" si="1079">"RGP1"</f>
        <v>RGP1</v>
      </c>
      <c r="B12721" s="1" t="s">
        <v>298</v>
      </c>
      <c r="C12721" s="1">
        <v>3.5749346E7</v>
      </c>
      <c r="D12721" s="1" t="s">
        <v>8</v>
      </c>
      <c r="E12721" s="1">
        <v>24.0</v>
      </c>
      <c r="F12721" s="1" t="s">
        <v>12708</v>
      </c>
      <c r="G12721" s="1">
        <v>1.28699010999</v>
      </c>
    </row>
    <row r="12722" ht="15.75" customHeight="1">
      <c r="A12722" s="1" t="str">
        <f t="shared" si="1079"/>
        <v>RGP1</v>
      </c>
      <c r="B12722" s="1" t="s">
        <v>298</v>
      </c>
      <c r="C12722" s="1">
        <v>3.5749325E7</v>
      </c>
      <c r="D12722" s="1" t="s">
        <v>8</v>
      </c>
      <c r="E12722" s="1">
        <v>24.0</v>
      </c>
      <c r="F12722" s="1" t="s">
        <v>12709</v>
      </c>
      <c r="G12722" s="1">
        <v>0.976952964301</v>
      </c>
    </row>
    <row r="12723" ht="15.75" customHeight="1">
      <c r="A12723" s="1" t="str">
        <f t="shared" si="1079"/>
        <v>RGP1</v>
      </c>
      <c r="B12723" s="1" t="s">
        <v>298</v>
      </c>
      <c r="C12723" s="1">
        <v>3.574929E7</v>
      </c>
      <c r="D12723" s="1" t="s">
        <v>8</v>
      </c>
      <c r="E12723" s="1">
        <v>24.0</v>
      </c>
      <c r="F12723" s="1" t="s">
        <v>12710</v>
      </c>
      <c r="G12723" s="1">
        <v>0.736056925712</v>
      </c>
    </row>
    <row r="12724" ht="15.75" customHeight="1">
      <c r="A12724" s="1" t="str">
        <f t="shared" si="1079"/>
        <v>RGP1</v>
      </c>
      <c r="B12724" s="1" t="s">
        <v>298</v>
      </c>
      <c r="C12724" s="1">
        <v>3.5749375E7</v>
      </c>
      <c r="D12724" s="1" t="s">
        <v>14</v>
      </c>
      <c r="E12724" s="1">
        <v>24.0</v>
      </c>
      <c r="F12724" s="1" t="s">
        <v>12711</v>
      </c>
      <c r="G12724" s="1">
        <v>0.551250430362</v>
      </c>
    </row>
    <row r="12725" ht="15.75" customHeight="1">
      <c r="A12725" s="1" t="str">
        <f t="shared" si="1079"/>
        <v>RGP1</v>
      </c>
      <c r="B12725" s="1" t="s">
        <v>298</v>
      </c>
      <c r="C12725" s="1">
        <v>3.5749455E7</v>
      </c>
      <c r="D12725" s="1" t="s">
        <v>14</v>
      </c>
      <c r="E12725" s="1">
        <v>24.0</v>
      </c>
      <c r="F12725" s="1" t="s">
        <v>12712</v>
      </c>
      <c r="G12725" s="1">
        <v>0.0390382084648</v>
      </c>
    </row>
    <row r="12726" ht="15.75" customHeight="1">
      <c r="A12726" s="1" t="str">
        <f t="shared" si="1079"/>
        <v>RGP1</v>
      </c>
      <c r="B12726" s="1" t="s">
        <v>298</v>
      </c>
      <c r="C12726" s="1">
        <v>3.5749344E7</v>
      </c>
      <c r="D12726" s="1" t="s">
        <v>14</v>
      </c>
      <c r="E12726" s="1">
        <v>24.0</v>
      </c>
      <c r="F12726" s="1" t="s">
        <v>12713</v>
      </c>
      <c r="G12726" s="1">
        <v>0.0422334091958</v>
      </c>
    </row>
    <row r="12727" ht="15.75" customHeight="1">
      <c r="A12727" s="1" t="str">
        <f t="shared" si="1079"/>
        <v>RGP1</v>
      </c>
      <c r="B12727" s="1" t="s">
        <v>298</v>
      </c>
      <c r="C12727" s="1">
        <v>3.5749519E7</v>
      </c>
      <c r="D12727" s="1" t="s">
        <v>14</v>
      </c>
      <c r="E12727" s="1">
        <v>23.0</v>
      </c>
      <c r="F12727" s="1" t="s">
        <v>12714</v>
      </c>
      <c r="G12727" s="1">
        <v>0.149369814123</v>
      </c>
    </row>
    <row r="12728" ht="15.75" customHeight="1">
      <c r="A12728" s="1" t="str">
        <f t="shared" si="1079"/>
        <v>RGP1</v>
      </c>
      <c r="B12728" s="1" t="s">
        <v>298</v>
      </c>
      <c r="C12728" s="1">
        <v>3.5749525E7</v>
      </c>
      <c r="D12728" s="1" t="s">
        <v>14</v>
      </c>
      <c r="E12728" s="1">
        <v>24.0</v>
      </c>
      <c r="F12728" s="1" t="s">
        <v>12715</v>
      </c>
      <c r="G12728" s="1">
        <v>0.46710254408</v>
      </c>
    </row>
    <row r="12729" ht="15.75" customHeight="1">
      <c r="A12729" s="1" t="str">
        <f t="shared" si="1079"/>
        <v>RGP1</v>
      </c>
      <c r="B12729" s="1" t="s">
        <v>298</v>
      </c>
      <c r="C12729" s="1">
        <v>3.5749306E7</v>
      </c>
      <c r="D12729" s="1" t="s">
        <v>14</v>
      </c>
      <c r="E12729" s="1">
        <v>23.0</v>
      </c>
      <c r="F12729" s="1" t="s">
        <v>12716</v>
      </c>
      <c r="G12729" s="1">
        <v>0.623333834933</v>
      </c>
    </row>
    <row r="12730" ht="15.75" customHeight="1">
      <c r="A12730" s="1" t="str">
        <f t="shared" si="1079"/>
        <v>RGP1</v>
      </c>
      <c r="B12730" s="1" t="s">
        <v>298</v>
      </c>
      <c r="C12730" s="1">
        <v>3.5749486E7</v>
      </c>
      <c r="D12730" s="1" t="s">
        <v>14</v>
      </c>
      <c r="E12730" s="1">
        <v>23.0</v>
      </c>
      <c r="F12730" s="1" t="s">
        <v>12717</v>
      </c>
      <c r="G12730" s="1">
        <v>0.221521127602</v>
      </c>
    </row>
    <row r="12731" ht="15.75" customHeight="1">
      <c r="A12731" s="1" t="str">
        <f t="shared" ref="A12731:A12748" si="1080">"RHOBTB1"</f>
        <v>RHOBTB1</v>
      </c>
      <c r="B12731" s="1" t="s">
        <v>176</v>
      </c>
      <c r="C12731" s="1">
        <v>6.2703728E7</v>
      </c>
      <c r="D12731" s="1" t="s">
        <v>8</v>
      </c>
      <c r="E12731" s="1">
        <v>24.0</v>
      </c>
      <c r="F12731" s="1" t="s">
        <v>12718</v>
      </c>
      <c r="G12731" s="1">
        <v>0.0898001756487</v>
      </c>
    </row>
    <row r="12732" ht="15.75" customHeight="1">
      <c r="A12732" s="1" t="str">
        <f t="shared" si="1080"/>
        <v>RHOBTB1</v>
      </c>
      <c r="B12732" s="1" t="s">
        <v>176</v>
      </c>
      <c r="C12732" s="1">
        <v>6.2703735E7</v>
      </c>
      <c r="D12732" s="1" t="s">
        <v>8</v>
      </c>
      <c r="E12732" s="1">
        <v>24.0</v>
      </c>
      <c r="F12732" s="1" t="s">
        <v>12719</v>
      </c>
      <c r="G12732" s="1">
        <v>0.755096402123</v>
      </c>
    </row>
    <row r="12733" ht="15.75" customHeight="1">
      <c r="A12733" s="1" t="str">
        <f t="shared" si="1080"/>
        <v>RHOBTB1</v>
      </c>
      <c r="B12733" s="1" t="s">
        <v>176</v>
      </c>
      <c r="C12733" s="1">
        <v>6.2761237E7</v>
      </c>
      <c r="D12733" s="1" t="s">
        <v>14</v>
      </c>
      <c r="E12733" s="1">
        <v>23.0</v>
      </c>
      <c r="F12733" s="1" t="s">
        <v>12720</v>
      </c>
      <c r="G12733" s="1">
        <v>-0.00164631613713</v>
      </c>
    </row>
    <row r="12734" ht="15.75" customHeight="1">
      <c r="A12734" s="1" t="str">
        <f t="shared" si="1080"/>
        <v>RHOBTB1</v>
      </c>
      <c r="B12734" s="1" t="s">
        <v>176</v>
      </c>
      <c r="C12734" s="1">
        <v>6.27612E7</v>
      </c>
      <c r="D12734" s="1" t="s">
        <v>14</v>
      </c>
      <c r="E12734" s="1">
        <v>24.0</v>
      </c>
      <c r="F12734" s="1" t="s">
        <v>12721</v>
      </c>
      <c r="G12734" s="1">
        <v>0.189518972167</v>
      </c>
    </row>
    <row r="12735" ht="15.75" customHeight="1">
      <c r="A12735" s="1" t="str">
        <f t="shared" si="1080"/>
        <v>RHOBTB1</v>
      </c>
      <c r="B12735" s="1" t="s">
        <v>176</v>
      </c>
      <c r="C12735" s="1">
        <v>6.2703917E7</v>
      </c>
      <c r="D12735" s="1" t="s">
        <v>8</v>
      </c>
      <c r="E12735" s="1">
        <v>23.0</v>
      </c>
      <c r="F12735" s="1" t="s">
        <v>12722</v>
      </c>
      <c r="G12735" s="1">
        <v>1.08388192233</v>
      </c>
    </row>
    <row r="12736" ht="15.75" customHeight="1">
      <c r="A12736" s="1" t="str">
        <f t="shared" si="1080"/>
        <v>RHOBTB1</v>
      </c>
      <c r="B12736" s="1" t="s">
        <v>176</v>
      </c>
      <c r="C12736" s="1">
        <v>6.2703938E7</v>
      </c>
      <c r="D12736" s="1" t="s">
        <v>8</v>
      </c>
      <c r="E12736" s="1">
        <v>23.0</v>
      </c>
      <c r="F12736" s="1" t="s">
        <v>12723</v>
      </c>
      <c r="G12736" s="1">
        <v>0.716813754283</v>
      </c>
    </row>
    <row r="12737" ht="15.75" customHeight="1">
      <c r="A12737" s="1" t="str">
        <f t="shared" si="1080"/>
        <v>RHOBTB1</v>
      </c>
      <c r="B12737" s="1" t="s">
        <v>176</v>
      </c>
      <c r="C12737" s="1">
        <v>6.2703944E7</v>
      </c>
      <c r="D12737" s="1" t="s">
        <v>8</v>
      </c>
      <c r="E12737" s="1">
        <v>22.0</v>
      </c>
      <c r="F12737" s="1" t="s">
        <v>12724</v>
      </c>
      <c r="G12737" s="1">
        <v>0.10668840114</v>
      </c>
    </row>
    <row r="12738" ht="15.75" customHeight="1">
      <c r="A12738" s="1" t="str">
        <f t="shared" si="1080"/>
        <v>RHOBTB1</v>
      </c>
      <c r="B12738" s="1" t="s">
        <v>176</v>
      </c>
      <c r="C12738" s="1">
        <v>6.2703969E7</v>
      </c>
      <c r="D12738" s="1" t="s">
        <v>8</v>
      </c>
      <c r="E12738" s="1">
        <v>24.0</v>
      </c>
      <c r="F12738" s="1" t="s">
        <v>12725</v>
      </c>
      <c r="G12738" s="1">
        <v>1.16102167555</v>
      </c>
    </row>
    <row r="12739" ht="15.75" customHeight="1">
      <c r="A12739" s="1" t="str">
        <f t="shared" si="1080"/>
        <v>RHOBTB1</v>
      </c>
      <c r="B12739" s="1" t="s">
        <v>176</v>
      </c>
      <c r="C12739" s="1">
        <v>6.2761017E7</v>
      </c>
      <c r="D12739" s="1" t="s">
        <v>8</v>
      </c>
      <c r="E12739" s="1">
        <v>24.0</v>
      </c>
      <c r="F12739" s="1" t="s">
        <v>12726</v>
      </c>
      <c r="G12739" s="1">
        <v>0.0468134691555</v>
      </c>
    </row>
    <row r="12740" ht="15.75" customHeight="1">
      <c r="A12740" s="1" t="str">
        <f t="shared" si="1080"/>
        <v>RHOBTB1</v>
      </c>
      <c r="B12740" s="1" t="s">
        <v>176</v>
      </c>
      <c r="C12740" s="1">
        <v>6.2761033E7</v>
      </c>
      <c r="D12740" s="1" t="s">
        <v>8</v>
      </c>
      <c r="E12740" s="1">
        <v>24.0</v>
      </c>
      <c r="F12740" s="1" t="s">
        <v>12727</v>
      </c>
      <c r="G12740" s="1">
        <v>-0.0413505487563</v>
      </c>
    </row>
    <row r="12741" ht="15.75" customHeight="1">
      <c r="A12741" s="1" t="str">
        <f t="shared" si="1080"/>
        <v>RHOBTB1</v>
      </c>
      <c r="B12741" s="1" t="s">
        <v>176</v>
      </c>
      <c r="C12741" s="1">
        <v>6.2761155E7</v>
      </c>
      <c r="D12741" s="1" t="s">
        <v>8</v>
      </c>
      <c r="E12741" s="1">
        <v>24.0</v>
      </c>
      <c r="F12741" s="1" t="s">
        <v>12728</v>
      </c>
      <c r="G12741" s="1">
        <v>0.136429816308</v>
      </c>
    </row>
    <row r="12742" ht="15.75" customHeight="1">
      <c r="A12742" s="1" t="str">
        <f t="shared" si="1080"/>
        <v>RHOBTB1</v>
      </c>
      <c r="B12742" s="1" t="s">
        <v>176</v>
      </c>
      <c r="C12742" s="1">
        <v>6.2703782E7</v>
      </c>
      <c r="D12742" s="1" t="s">
        <v>14</v>
      </c>
      <c r="E12742" s="1">
        <v>24.0</v>
      </c>
      <c r="F12742" s="1" t="s">
        <v>12729</v>
      </c>
      <c r="G12742" s="1">
        <v>0.0610189771077</v>
      </c>
    </row>
    <row r="12743" ht="15.75" customHeight="1">
      <c r="A12743" s="1" t="str">
        <f t="shared" si="1080"/>
        <v>RHOBTB1</v>
      </c>
      <c r="B12743" s="1" t="s">
        <v>176</v>
      </c>
      <c r="C12743" s="1">
        <v>6.2760984E7</v>
      </c>
      <c r="D12743" s="1" t="s">
        <v>14</v>
      </c>
      <c r="E12743" s="1">
        <v>24.0</v>
      </c>
      <c r="F12743" s="1" t="s">
        <v>12730</v>
      </c>
      <c r="G12743" s="1">
        <v>-0.0455064064871</v>
      </c>
    </row>
    <row r="12744" ht="15.75" customHeight="1">
      <c r="A12744" s="1" t="str">
        <f t="shared" si="1080"/>
        <v>RHOBTB1</v>
      </c>
      <c r="B12744" s="1" t="s">
        <v>176</v>
      </c>
      <c r="C12744" s="1">
        <v>6.2703884E7</v>
      </c>
      <c r="D12744" s="1" t="s">
        <v>14</v>
      </c>
      <c r="E12744" s="1">
        <v>22.0</v>
      </c>
      <c r="F12744" s="1" t="s">
        <v>12731</v>
      </c>
      <c r="G12744" s="1">
        <v>0.0414579187757</v>
      </c>
    </row>
    <row r="12745" ht="15.75" customHeight="1">
      <c r="A12745" s="1" t="str">
        <f t="shared" si="1080"/>
        <v>RHOBTB1</v>
      </c>
      <c r="B12745" s="1" t="s">
        <v>176</v>
      </c>
      <c r="C12745" s="1">
        <v>6.2761168E7</v>
      </c>
      <c r="D12745" s="1" t="s">
        <v>14</v>
      </c>
      <c r="E12745" s="1">
        <v>24.0</v>
      </c>
      <c r="F12745" s="1" t="s">
        <v>12732</v>
      </c>
      <c r="G12745" s="1">
        <v>-0.097881277391</v>
      </c>
    </row>
    <row r="12746" ht="15.75" customHeight="1">
      <c r="A12746" s="1" t="str">
        <f t="shared" si="1080"/>
        <v>RHOBTB1</v>
      </c>
      <c r="B12746" s="1" t="s">
        <v>176</v>
      </c>
      <c r="C12746" s="1">
        <v>6.276119E7</v>
      </c>
      <c r="D12746" s="1" t="s">
        <v>14</v>
      </c>
      <c r="E12746" s="1">
        <v>24.0</v>
      </c>
      <c r="F12746" s="1" t="s">
        <v>12733</v>
      </c>
      <c r="G12746" s="1">
        <v>0.0757546420599</v>
      </c>
    </row>
    <row r="12747" ht="15.75" customHeight="1">
      <c r="A12747" s="1" t="str">
        <f t="shared" si="1080"/>
        <v>RHOBTB1</v>
      </c>
      <c r="B12747" s="1" t="s">
        <v>176</v>
      </c>
      <c r="C12747" s="1">
        <v>6.2761183E7</v>
      </c>
      <c r="D12747" s="1" t="s">
        <v>14</v>
      </c>
      <c r="E12747" s="1">
        <v>23.0</v>
      </c>
      <c r="F12747" s="1" t="s">
        <v>12734</v>
      </c>
      <c r="G12747" s="1">
        <v>0.16210984838</v>
      </c>
    </row>
    <row r="12748" ht="15.75" customHeight="1">
      <c r="A12748" s="1" t="str">
        <f t="shared" si="1080"/>
        <v>RHOBTB1</v>
      </c>
      <c r="B12748" s="1" t="s">
        <v>176</v>
      </c>
      <c r="C12748" s="1">
        <v>6.2761062E7</v>
      </c>
      <c r="D12748" s="1" t="s">
        <v>14</v>
      </c>
      <c r="E12748" s="1">
        <v>24.0</v>
      </c>
      <c r="F12748" s="1" t="s">
        <v>12735</v>
      </c>
      <c r="G12748" s="1">
        <v>0.0527126589225</v>
      </c>
    </row>
    <row r="12749" ht="15.75" customHeight="1">
      <c r="A12749" s="1" t="str">
        <f t="shared" ref="A12749:A12758" si="1081">"RIF1"</f>
        <v>RIF1</v>
      </c>
      <c r="B12749" s="1" t="s">
        <v>256</v>
      </c>
      <c r="C12749" s="1">
        <v>1.52266588E8</v>
      </c>
      <c r="D12749" s="1" t="s">
        <v>8</v>
      </c>
      <c r="E12749" s="1">
        <v>26.0</v>
      </c>
      <c r="F12749" s="1" t="s">
        <v>12736</v>
      </c>
      <c r="G12749" s="1">
        <v>0.0291538649655</v>
      </c>
    </row>
    <row r="12750" ht="15.75" customHeight="1">
      <c r="A12750" s="1" t="str">
        <f t="shared" si="1081"/>
        <v>RIF1</v>
      </c>
      <c r="B12750" s="1" t="s">
        <v>256</v>
      </c>
      <c r="C12750" s="1">
        <v>1.52266604E8</v>
      </c>
      <c r="D12750" s="1" t="s">
        <v>8</v>
      </c>
      <c r="E12750" s="1">
        <v>25.0</v>
      </c>
      <c r="F12750" s="1" t="s">
        <v>12737</v>
      </c>
      <c r="G12750" s="1">
        <v>0.717114206401</v>
      </c>
    </row>
    <row r="12751" ht="15.75" customHeight="1">
      <c r="A12751" s="1" t="str">
        <f t="shared" si="1081"/>
        <v>RIF1</v>
      </c>
      <c r="B12751" s="1" t="s">
        <v>256</v>
      </c>
      <c r="C12751" s="1">
        <v>1.52266613E8</v>
      </c>
      <c r="D12751" s="1" t="s">
        <v>8</v>
      </c>
      <c r="E12751" s="1">
        <v>24.0</v>
      </c>
      <c r="F12751" s="1" t="s">
        <v>12738</v>
      </c>
      <c r="G12751" s="1">
        <v>-0.13356352559</v>
      </c>
    </row>
    <row r="12752" ht="15.75" customHeight="1">
      <c r="A12752" s="1" t="str">
        <f t="shared" si="1081"/>
        <v>RIF1</v>
      </c>
      <c r="B12752" s="1" t="s">
        <v>256</v>
      </c>
      <c r="C12752" s="1">
        <v>1.52266628E8</v>
      </c>
      <c r="D12752" s="1" t="s">
        <v>8</v>
      </c>
      <c r="E12752" s="1">
        <v>24.0</v>
      </c>
      <c r="F12752" s="1" t="s">
        <v>12739</v>
      </c>
      <c r="G12752" s="1">
        <v>0.506013028249</v>
      </c>
    </row>
    <row r="12753" ht="15.75" customHeight="1">
      <c r="A12753" s="1" t="str">
        <f t="shared" si="1081"/>
        <v>RIF1</v>
      </c>
      <c r="B12753" s="1" t="s">
        <v>256</v>
      </c>
      <c r="C12753" s="1">
        <v>1.52266635E8</v>
      </c>
      <c r="D12753" s="1" t="s">
        <v>8</v>
      </c>
      <c r="E12753" s="1">
        <v>25.0</v>
      </c>
      <c r="F12753" s="1" t="s">
        <v>12740</v>
      </c>
      <c r="G12753" s="1">
        <v>0.503157519308</v>
      </c>
    </row>
    <row r="12754" ht="15.75" customHeight="1">
      <c r="A12754" s="1" t="str">
        <f t="shared" si="1081"/>
        <v>RIF1</v>
      </c>
      <c r="B12754" s="1" t="s">
        <v>256</v>
      </c>
      <c r="C12754" s="1">
        <v>1.52266651E8</v>
      </c>
      <c r="D12754" s="1" t="s">
        <v>8</v>
      </c>
      <c r="E12754" s="1">
        <v>22.0</v>
      </c>
      <c r="F12754" s="1" t="s">
        <v>12741</v>
      </c>
      <c r="G12754" s="1">
        <v>1.27239400391</v>
      </c>
    </row>
    <row r="12755" ht="15.75" customHeight="1">
      <c r="A12755" s="1" t="str">
        <f t="shared" si="1081"/>
        <v>RIF1</v>
      </c>
      <c r="B12755" s="1" t="s">
        <v>256</v>
      </c>
      <c r="C12755" s="1">
        <v>1.52266658E8</v>
      </c>
      <c r="D12755" s="1" t="s">
        <v>8</v>
      </c>
      <c r="E12755" s="1">
        <v>25.0</v>
      </c>
      <c r="F12755" s="1" t="s">
        <v>12742</v>
      </c>
      <c r="G12755" s="1">
        <v>0.313190124152</v>
      </c>
    </row>
    <row r="12756" ht="15.75" customHeight="1">
      <c r="A12756" s="1" t="str">
        <f t="shared" si="1081"/>
        <v>RIF1</v>
      </c>
      <c r="B12756" s="1" t="s">
        <v>256</v>
      </c>
      <c r="C12756" s="1">
        <v>1.52266585E8</v>
      </c>
      <c r="D12756" s="1" t="s">
        <v>14</v>
      </c>
      <c r="E12756" s="1">
        <v>23.0</v>
      </c>
      <c r="F12756" s="1" t="s">
        <v>12743</v>
      </c>
      <c r="G12756" s="1">
        <v>0.28192955497</v>
      </c>
    </row>
    <row r="12757" ht="15.75" customHeight="1">
      <c r="A12757" s="1" t="str">
        <f t="shared" si="1081"/>
        <v>RIF1</v>
      </c>
      <c r="B12757" s="1" t="s">
        <v>256</v>
      </c>
      <c r="C12757" s="1">
        <v>1.52266641E8</v>
      </c>
      <c r="D12757" s="1" t="s">
        <v>14</v>
      </c>
      <c r="E12757" s="1">
        <v>23.0</v>
      </c>
      <c r="F12757" s="1" t="s">
        <v>12744</v>
      </c>
      <c r="G12757" s="1">
        <v>1.01049178969</v>
      </c>
    </row>
    <row r="12758" ht="15.75" customHeight="1">
      <c r="A12758" s="1" t="str">
        <f t="shared" si="1081"/>
        <v>RIF1</v>
      </c>
      <c r="B12758" s="1" t="s">
        <v>256</v>
      </c>
      <c r="C12758" s="1">
        <v>1.52266578E8</v>
      </c>
      <c r="D12758" s="1" t="s">
        <v>8</v>
      </c>
      <c r="E12758" s="1">
        <v>24.0</v>
      </c>
      <c r="F12758" s="1" t="s">
        <v>12745</v>
      </c>
      <c r="G12758" s="1">
        <v>0.0537449264634</v>
      </c>
    </row>
    <row r="12759" ht="15.75" customHeight="1">
      <c r="A12759" s="1" t="str">
        <f t="shared" ref="A12759:A12768" si="1082">"RINT1"</f>
        <v>RINT1</v>
      </c>
      <c r="B12759" s="1" t="s">
        <v>715</v>
      </c>
      <c r="C12759" s="1">
        <v>1.0517262E8</v>
      </c>
      <c r="D12759" s="1" t="s">
        <v>8</v>
      </c>
      <c r="E12759" s="1">
        <v>24.0</v>
      </c>
      <c r="F12759" s="1" t="s">
        <v>12746</v>
      </c>
      <c r="G12759" s="1">
        <v>0.0156670904078</v>
      </c>
    </row>
    <row r="12760" ht="15.75" customHeight="1">
      <c r="A12760" s="1" t="str">
        <f t="shared" si="1082"/>
        <v>RINT1</v>
      </c>
      <c r="B12760" s="1" t="s">
        <v>715</v>
      </c>
      <c r="C12760" s="1">
        <v>1.05172772E8</v>
      </c>
      <c r="D12760" s="1" t="s">
        <v>8</v>
      </c>
      <c r="E12760" s="1">
        <v>22.0</v>
      </c>
      <c r="F12760" s="1" t="s">
        <v>12747</v>
      </c>
      <c r="G12760" s="1">
        <v>0.0435443551795</v>
      </c>
    </row>
    <row r="12761" ht="15.75" customHeight="1">
      <c r="A12761" s="1" t="str">
        <f t="shared" si="1082"/>
        <v>RINT1</v>
      </c>
      <c r="B12761" s="1" t="s">
        <v>715</v>
      </c>
      <c r="C12761" s="1">
        <v>1.05172801E8</v>
      </c>
      <c r="D12761" s="1" t="s">
        <v>8</v>
      </c>
      <c r="E12761" s="1">
        <v>23.0</v>
      </c>
      <c r="F12761" s="1" t="s">
        <v>12748</v>
      </c>
      <c r="G12761" s="1">
        <v>0.0568955930632</v>
      </c>
    </row>
    <row r="12762" ht="15.75" customHeight="1">
      <c r="A12762" s="1" t="str">
        <f t="shared" si="1082"/>
        <v>RINT1</v>
      </c>
      <c r="B12762" s="1" t="s">
        <v>715</v>
      </c>
      <c r="C12762" s="1">
        <v>1.0517265E8</v>
      </c>
      <c r="D12762" s="1" t="s">
        <v>14</v>
      </c>
      <c r="E12762" s="1">
        <v>24.0</v>
      </c>
      <c r="F12762" s="1" t="s">
        <v>12749</v>
      </c>
      <c r="G12762" s="1">
        <v>1.29004036514</v>
      </c>
    </row>
    <row r="12763" ht="15.75" customHeight="1">
      <c r="A12763" s="1" t="str">
        <f t="shared" si="1082"/>
        <v>RINT1</v>
      </c>
      <c r="B12763" s="1" t="s">
        <v>715</v>
      </c>
      <c r="C12763" s="1">
        <v>1.05172578E8</v>
      </c>
      <c r="D12763" s="1" t="s">
        <v>14</v>
      </c>
      <c r="E12763" s="1">
        <v>24.0</v>
      </c>
      <c r="F12763" s="1" t="s">
        <v>12750</v>
      </c>
      <c r="G12763" s="1">
        <v>0.0857885072232</v>
      </c>
    </row>
    <row r="12764" ht="15.75" customHeight="1">
      <c r="A12764" s="1" t="str">
        <f t="shared" si="1082"/>
        <v>RINT1</v>
      </c>
      <c r="B12764" s="1" t="s">
        <v>715</v>
      </c>
      <c r="C12764" s="1">
        <v>1.05172548E8</v>
      </c>
      <c r="D12764" s="1" t="s">
        <v>14</v>
      </c>
      <c r="E12764" s="1">
        <v>22.0</v>
      </c>
      <c r="F12764" s="1" t="s">
        <v>12751</v>
      </c>
      <c r="G12764" s="1">
        <v>0.592441131843</v>
      </c>
    </row>
    <row r="12765" ht="15.75" customHeight="1">
      <c r="A12765" s="1" t="str">
        <f t="shared" si="1082"/>
        <v>RINT1</v>
      </c>
      <c r="B12765" s="1" t="s">
        <v>715</v>
      </c>
      <c r="C12765" s="1">
        <v>1.05172553E8</v>
      </c>
      <c r="D12765" s="1" t="s">
        <v>14</v>
      </c>
      <c r="E12765" s="1">
        <v>22.0</v>
      </c>
      <c r="F12765" s="1" t="s">
        <v>12752</v>
      </c>
      <c r="G12765" s="1">
        <v>0.101373969887</v>
      </c>
    </row>
    <row r="12766" ht="15.75" customHeight="1">
      <c r="A12766" s="1" t="str">
        <f t="shared" si="1082"/>
        <v>RINT1</v>
      </c>
      <c r="B12766" s="1" t="s">
        <v>715</v>
      </c>
      <c r="C12766" s="1">
        <v>1.05172679E8</v>
      </c>
      <c r="D12766" s="1" t="s">
        <v>14</v>
      </c>
      <c r="E12766" s="1">
        <v>23.0</v>
      </c>
      <c r="F12766" s="1" t="s">
        <v>12753</v>
      </c>
      <c r="G12766" s="1">
        <v>1.11751850301</v>
      </c>
    </row>
    <row r="12767" ht="15.75" customHeight="1">
      <c r="A12767" s="1" t="str">
        <f t="shared" si="1082"/>
        <v>RINT1</v>
      </c>
      <c r="B12767" s="1" t="s">
        <v>715</v>
      </c>
      <c r="C12767" s="1">
        <v>1.05172784E8</v>
      </c>
      <c r="D12767" s="1" t="s">
        <v>14</v>
      </c>
      <c r="E12767" s="1">
        <v>24.0</v>
      </c>
      <c r="F12767" s="1" t="s">
        <v>12754</v>
      </c>
      <c r="G12767" s="1">
        <v>0.0780305192957</v>
      </c>
    </row>
    <row r="12768" ht="15.75" customHeight="1">
      <c r="A12768" s="1" t="str">
        <f t="shared" si="1082"/>
        <v>RINT1</v>
      </c>
      <c r="B12768" s="1" t="s">
        <v>715</v>
      </c>
      <c r="C12768" s="1">
        <v>1.05172754E8</v>
      </c>
      <c r="D12768" s="1" t="s">
        <v>14</v>
      </c>
      <c r="E12768" s="1">
        <v>24.0</v>
      </c>
      <c r="F12768" s="1" t="s">
        <v>12755</v>
      </c>
      <c r="G12768" s="1">
        <v>0.0104827462915</v>
      </c>
    </row>
    <row r="12769" ht="15.75" customHeight="1">
      <c r="A12769" s="1" t="str">
        <f t="shared" ref="A12769:A12777" si="1083">"RIOK2"</f>
        <v>RIOK2</v>
      </c>
      <c r="B12769" s="1" t="s">
        <v>987</v>
      </c>
      <c r="C12769" s="1">
        <v>9.651882E7</v>
      </c>
      <c r="D12769" s="1" t="s">
        <v>14</v>
      </c>
      <c r="E12769" s="1">
        <v>23.0</v>
      </c>
      <c r="F12769" s="1" t="s">
        <v>12756</v>
      </c>
      <c r="G12769" s="1">
        <v>0.386010366308</v>
      </c>
    </row>
    <row r="12770" ht="15.75" customHeight="1">
      <c r="A12770" s="1" t="str">
        <f t="shared" si="1083"/>
        <v>RIOK2</v>
      </c>
      <c r="B12770" s="1" t="s">
        <v>987</v>
      </c>
      <c r="C12770" s="1">
        <v>9.6518707E7</v>
      </c>
      <c r="D12770" s="1" t="s">
        <v>8</v>
      </c>
      <c r="E12770" s="1">
        <v>24.0</v>
      </c>
      <c r="F12770" s="1" t="s">
        <v>12757</v>
      </c>
      <c r="G12770" s="1">
        <v>0.0594806702466</v>
      </c>
    </row>
    <row r="12771" ht="15.75" customHeight="1">
      <c r="A12771" s="1" t="str">
        <f t="shared" si="1083"/>
        <v>RIOK2</v>
      </c>
      <c r="B12771" s="1" t="s">
        <v>987</v>
      </c>
      <c r="C12771" s="1">
        <v>9.6518724E7</v>
      </c>
      <c r="D12771" s="1" t="s">
        <v>8</v>
      </c>
      <c r="E12771" s="1">
        <v>24.0</v>
      </c>
      <c r="F12771" s="1" t="s">
        <v>12758</v>
      </c>
      <c r="G12771" s="1">
        <v>0.175009328078</v>
      </c>
    </row>
    <row r="12772" ht="15.75" customHeight="1">
      <c r="A12772" s="1" t="str">
        <f t="shared" si="1083"/>
        <v>RIOK2</v>
      </c>
      <c r="B12772" s="1" t="s">
        <v>987</v>
      </c>
      <c r="C12772" s="1">
        <v>9.6518803E7</v>
      </c>
      <c r="D12772" s="1" t="s">
        <v>14</v>
      </c>
      <c r="E12772" s="1">
        <v>24.0</v>
      </c>
      <c r="F12772" s="1" t="s">
        <v>12759</v>
      </c>
      <c r="G12772" s="1">
        <v>0.301376810443</v>
      </c>
    </row>
    <row r="12773" ht="15.75" customHeight="1">
      <c r="A12773" s="1" t="str">
        <f t="shared" si="1083"/>
        <v>RIOK2</v>
      </c>
      <c r="B12773" s="1" t="s">
        <v>987</v>
      </c>
      <c r="C12773" s="1">
        <v>9.651889E7</v>
      </c>
      <c r="D12773" s="1" t="s">
        <v>8</v>
      </c>
      <c r="E12773" s="1">
        <v>24.0</v>
      </c>
      <c r="F12773" s="1" t="s">
        <v>12760</v>
      </c>
      <c r="G12773" s="1">
        <v>0.696762942187</v>
      </c>
    </row>
    <row r="12774" ht="15.75" customHeight="1">
      <c r="A12774" s="1" t="str">
        <f t="shared" si="1083"/>
        <v>RIOK2</v>
      </c>
      <c r="B12774" s="1" t="s">
        <v>987</v>
      </c>
      <c r="C12774" s="1">
        <v>9.6518902E7</v>
      </c>
      <c r="D12774" s="1" t="s">
        <v>8</v>
      </c>
      <c r="E12774" s="1">
        <v>22.0</v>
      </c>
      <c r="F12774" s="1" t="s">
        <v>12761</v>
      </c>
      <c r="G12774" s="1">
        <v>1.27953052246</v>
      </c>
    </row>
    <row r="12775" ht="15.75" customHeight="1">
      <c r="A12775" s="1" t="str">
        <f t="shared" si="1083"/>
        <v>RIOK2</v>
      </c>
      <c r="B12775" s="1" t="s">
        <v>987</v>
      </c>
      <c r="C12775" s="1">
        <v>9.6518986E7</v>
      </c>
      <c r="D12775" s="1" t="s">
        <v>8</v>
      </c>
      <c r="E12775" s="1">
        <v>21.0</v>
      </c>
      <c r="F12775" s="1" t="s">
        <v>12762</v>
      </c>
      <c r="G12775" s="1">
        <v>1.02370653535</v>
      </c>
    </row>
    <row r="12776" ht="15.75" customHeight="1">
      <c r="A12776" s="1" t="str">
        <f t="shared" si="1083"/>
        <v>RIOK2</v>
      </c>
      <c r="B12776" s="1" t="s">
        <v>987</v>
      </c>
      <c r="C12776" s="1">
        <v>9.6518796E7</v>
      </c>
      <c r="D12776" s="1" t="s">
        <v>14</v>
      </c>
      <c r="E12776" s="1">
        <v>24.0</v>
      </c>
      <c r="F12776" s="1" t="s">
        <v>12763</v>
      </c>
      <c r="G12776" s="1">
        <v>0.102311127993</v>
      </c>
    </row>
    <row r="12777" ht="15.75" customHeight="1">
      <c r="A12777" s="1" t="str">
        <f t="shared" si="1083"/>
        <v>RIOK2</v>
      </c>
      <c r="B12777" s="1" t="s">
        <v>987</v>
      </c>
      <c r="C12777" s="1">
        <v>9.6518731E7</v>
      </c>
      <c r="D12777" s="1" t="s">
        <v>8</v>
      </c>
      <c r="E12777" s="1">
        <v>24.0</v>
      </c>
      <c r="F12777" s="1" t="s">
        <v>12764</v>
      </c>
      <c r="G12777" s="1">
        <v>0.389323295886</v>
      </c>
    </row>
    <row r="12778" ht="15.75" customHeight="1">
      <c r="A12778" s="1" t="str">
        <f t="shared" ref="A12778:A12793" si="1084">"RMI1"</f>
        <v>RMI1</v>
      </c>
      <c r="B12778" s="1" t="s">
        <v>298</v>
      </c>
      <c r="C12778" s="1">
        <v>8.6595743E7</v>
      </c>
      <c r="D12778" s="1" t="s">
        <v>8</v>
      </c>
      <c r="E12778" s="1">
        <v>24.0</v>
      </c>
      <c r="F12778" s="1" t="s">
        <v>12765</v>
      </c>
      <c r="G12778" s="1">
        <v>0.959772413935</v>
      </c>
    </row>
    <row r="12779" ht="15.75" customHeight="1">
      <c r="A12779" s="1" t="str">
        <f t="shared" si="1084"/>
        <v>RMI1</v>
      </c>
      <c r="B12779" s="1" t="s">
        <v>298</v>
      </c>
      <c r="C12779" s="1">
        <v>8.6595802E7</v>
      </c>
      <c r="D12779" s="1" t="s">
        <v>8</v>
      </c>
      <c r="E12779" s="1">
        <v>23.0</v>
      </c>
      <c r="F12779" s="1" t="s">
        <v>12766</v>
      </c>
      <c r="G12779" s="1">
        <v>0.269847219811</v>
      </c>
    </row>
    <row r="12780" ht="15.75" customHeight="1">
      <c r="A12780" s="1" t="str">
        <f t="shared" si="1084"/>
        <v>RMI1</v>
      </c>
      <c r="B12780" s="1" t="s">
        <v>298</v>
      </c>
      <c r="C12780" s="1">
        <v>8.6595845E7</v>
      </c>
      <c r="D12780" s="1" t="s">
        <v>8</v>
      </c>
      <c r="E12780" s="1">
        <v>23.0</v>
      </c>
      <c r="F12780" s="1" t="s">
        <v>12767</v>
      </c>
      <c r="G12780" s="1">
        <v>0.365490762428</v>
      </c>
    </row>
    <row r="12781" ht="15.75" customHeight="1">
      <c r="A12781" s="1" t="str">
        <f t="shared" si="1084"/>
        <v>RMI1</v>
      </c>
      <c r="B12781" s="1" t="s">
        <v>298</v>
      </c>
      <c r="C12781" s="1">
        <v>8.659594E7</v>
      </c>
      <c r="D12781" s="1" t="s">
        <v>8</v>
      </c>
      <c r="E12781" s="1">
        <v>23.0</v>
      </c>
      <c r="F12781" s="1" t="s">
        <v>12768</v>
      </c>
      <c r="G12781" s="1">
        <v>-0.192221888898</v>
      </c>
    </row>
    <row r="12782" ht="15.75" customHeight="1">
      <c r="A12782" s="1" t="str">
        <f t="shared" si="1084"/>
        <v>RMI1</v>
      </c>
      <c r="B12782" s="1" t="s">
        <v>298</v>
      </c>
      <c r="C12782" s="1">
        <v>8.6595969E7</v>
      </c>
      <c r="D12782" s="1" t="s">
        <v>8</v>
      </c>
      <c r="E12782" s="1">
        <v>24.0</v>
      </c>
      <c r="F12782" s="1" t="s">
        <v>12769</v>
      </c>
      <c r="G12782" s="1">
        <v>0.147314899853</v>
      </c>
    </row>
    <row r="12783" ht="15.75" customHeight="1">
      <c r="A12783" s="1" t="str">
        <f t="shared" si="1084"/>
        <v>RMI1</v>
      </c>
      <c r="B12783" s="1" t="s">
        <v>298</v>
      </c>
      <c r="C12783" s="1">
        <v>8.6595698E7</v>
      </c>
      <c r="D12783" s="1" t="s">
        <v>14</v>
      </c>
      <c r="E12783" s="1">
        <v>22.0</v>
      </c>
      <c r="F12783" s="1" t="s">
        <v>12770</v>
      </c>
      <c r="G12783" s="1">
        <v>0.128203720131</v>
      </c>
    </row>
    <row r="12784" ht="15.75" customHeight="1">
      <c r="A12784" s="1" t="str">
        <f t="shared" si="1084"/>
        <v>RMI1</v>
      </c>
      <c r="B12784" s="1" t="s">
        <v>298</v>
      </c>
      <c r="C12784" s="1">
        <v>8.659574E7</v>
      </c>
      <c r="D12784" s="1" t="s">
        <v>14</v>
      </c>
      <c r="E12784" s="1">
        <v>23.0</v>
      </c>
      <c r="F12784" s="1" t="s">
        <v>12771</v>
      </c>
      <c r="G12784" s="1">
        <v>0.233162970586</v>
      </c>
    </row>
    <row r="12785" ht="15.75" customHeight="1">
      <c r="A12785" s="1" t="str">
        <f t="shared" si="1084"/>
        <v>RMI1</v>
      </c>
      <c r="B12785" s="1" t="s">
        <v>298</v>
      </c>
      <c r="C12785" s="1">
        <v>8.6595947E7</v>
      </c>
      <c r="D12785" s="1" t="s">
        <v>14</v>
      </c>
      <c r="E12785" s="1">
        <v>23.0</v>
      </c>
      <c r="F12785" s="1" t="s">
        <v>12772</v>
      </c>
      <c r="G12785" s="1">
        <v>-0.0945279457273</v>
      </c>
    </row>
    <row r="12786" ht="15.75" customHeight="1">
      <c r="A12786" s="1" t="str">
        <f t="shared" si="1084"/>
        <v>RMI1</v>
      </c>
      <c r="B12786" s="1" t="s">
        <v>298</v>
      </c>
      <c r="C12786" s="1">
        <v>8.6596007E7</v>
      </c>
      <c r="D12786" s="1" t="s">
        <v>14</v>
      </c>
      <c r="E12786" s="1">
        <v>24.0</v>
      </c>
      <c r="F12786" s="1" t="s">
        <v>12773</v>
      </c>
      <c r="G12786" s="1">
        <v>0.129776405394</v>
      </c>
    </row>
    <row r="12787" ht="15.75" customHeight="1">
      <c r="A12787" s="1" t="str">
        <f t="shared" si="1084"/>
        <v>RMI1</v>
      </c>
      <c r="B12787" s="1" t="s">
        <v>298</v>
      </c>
      <c r="C12787" s="1">
        <v>8.6595772E7</v>
      </c>
      <c r="D12787" s="1" t="s">
        <v>8</v>
      </c>
      <c r="E12787" s="1">
        <v>23.0</v>
      </c>
      <c r="F12787" s="1" t="s">
        <v>12774</v>
      </c>
      <c r="G12787" s="1">
        <v>-0.120805026647</v>
      </c>
    </row>
    <row r="12788" ht="15.75" customHeight="1">
      <c r="A12788" s="1" t="str">
        <f t="shared" si="1084"/>
        <v>RMI1</v>
      </c>
      <c r="B12788" s="1" t="s">
        <v>298</v>
      </c>
      <c r="C12788" s="1">
        <v>8.6595801E7</v>
      </c>
      <c r="D12788" s="1" t="s">
        <v>8</v>
      </c>
      <c r="E12788" s="1">
        <v>24.0</v>
      </c>
      <c r="F12788" s="1" t="s">
        <v>12775</v>
      </c>
      <c r="G12788" s="1">
        <v>0.146084329845</v>
      </c>
    </row>
    <row r="12789" ht="15.75" customHeight="1">
      <c r="A12789" s="1" t="str">
        <f t="shared" si="1084"/>
        <v>RMI1</v>
      </c>
      <c r="B12789" s="1" t="s">
        <v>298</v>
      </c>
      <c r="C12789" s="1">
        <v>8.6595948E7</v>
      </c>
      <c r="D12789" s="1" t="s">
        <v>8</v>
      </c>
      <c r="E12789" s="1">
        <v>23.0</v>
      </c>
      <c r="F12789" s="1" t="s">
        <v>12776</v>
      </c>
      <c r="G12789" s="1">
        <v>-0.0705339241376</v>
      </c>
    </row>
    <row r="12790" ht="15.75" customHeight="1">
      <c r="A12790" s="1" t="str">
        <f t="shared" si="1084"/>
        <v>RMI1</v>
      </c>
      <c r="B12790" s="1" t="s">
        <v>298</v>
      </c>
      <c r="C12790" s="1">
        <v>8.6595703E7</v>
      </c>
      <c r="D12790" s="1" t="s">
        <v>14</v>
      </c>
      <c r="E12790" s="1">
        <v>21.0</v>
      </c>
      <c r="F12790" s="1" t="s">
        <v>12777</v>
      </c>
      <c r="G12790" s="1">
        <v>1.67473682364</v>
      </c>
    </row>
    <row r="12791" ht="15.75" customHeight="1">
      <c r="A12791" s="1" t="str">
        <f t="shared" si="1084"/>
        <v>RMI1</v>
      </c>
      <c r="B12791" s="1" t="s">
        <v>298</v>
      </c>
      <c r="C12791" s="1">
        <v>8.659574E7</v>
      </c>
      <c r="D12791" s="1" t="s">
        <v>14</v>
      </c>
      <c r="E12791" s="1">
        <v>24.0</v>
      </c>
      <c r="F12791" s="1" t="s">
        <v>12778</v>
      </c>
      <c r="G12791" s="1">
        <v>0.132673221369</v>
      </c>
    </row>
    <row r="12792" ht="15.75" customHeight="1">
      <c r="A12792" s="1" t="str">
        <f t="shared" si="1084"/>
        <v>RMI1</v>
      </c>
      <c r="B12792" s="1" t="s">
        <v>298</v>
      </c>
      <c r="C12792" s="1">
        <v>8.6595919E7</v>
      </c>
      <c r="D12792" s="1" t="s">
        <v>14</v>
      </c>
      <c r="E12792" s="1">
        <v>24.0</v>
      </c>
      <c r="F12792" s="1" t="s">
        <v>12779</v>
      </c>
      <c r="G12792" s="1">
        <v>0.284408290953</v>
      </c>
    </row>
    <row r="12793" ht="15.75" customHeight="1">
      <c r="A12793" s="1" t="str">
        <f t="shared" si="1084"/>
        <v>RMI1</v>
      </c>
      <c r="B12793" s="1" t="s">
        <v>298</v>
      </c>
      <c r="C12793" s="1">
        <v>8.6595929E7</v>
      </c>
      <c r="D12793" s="1" t="s">
        <v>14</v>
      </c>
      <c r="E12793" s="1">
        <v>24.0</v>
      </c>
      <c r="F12793" s="1" t="s">
        <v>12780</v>
      </c>
      <c r="G12793" s="1">
        <v>0.219771560642</v>
      </c>
    </row>
    <row r="12794" ht="15.75" customHeight="1">
      <c r="A12794" s="1" t="str">
        <f t="shared" ref="A12794:A12803" si="1085">"RMND1"</f>
        <v>RMND1</v>
      </c>
      <c r="B12794" s="1" t="s">
        <v>28</v>
      </c>
      <c r="C12794" s="1">
        <v>1.51773273E8</v>
      </c>
      <c r="D12794" s="1" t="s">
        <v>8</v>
      </c>
      <c r="E12794" s="1">
        <v>25.0</v>
      </c>
      <c r="F12794" s="1" t="s">
        <v>12781</v>
      </c>
      <c r="G12794" s="1">
        <v>0.164021897899</v>
      </c>
    </row>
    <row r="12795" ht="15.75" customHeight="1">
      <c r="A12795" s="1" t="str">
        <f t="shared" si="1085"/>
        <v>RMND1</v>
      </c>
      <c r="B12795" s="1" t="s">
        <v>28</v>
      </c>
      <c r="C12795" s="1">
        <v>1.51773042E8</v>
      </c>
      <c r="D12795" s="1" t="s">
        <v>8</v>
      </c>
      <c r="E12795" s="1">
        <v>22.0</v>
      </c>
      <c r="F12795" s="1" t="s">
        <v>12782</v>
      </c>
      <c r="G12795" s="1">
        <v>0.946316817107</v>
      </c>
    </row>
    <row r="12796" ht="15.75" customHeight="1">
      <c r="A12796" s="1" t="str">
        <f t="shared" si="1085"/>
        <v>RMND1</v>
      </c>
      <c r="B12796" s="1" t="s">
        <v>28</v>
      </c>
      <c r="C12796" s="1">
        <v>1.51773057E8</v>
      </c>
      <c r="D12796" s="1" t="s">
        <v>8</v>
      </c>
      <c r="E12796" s="1">
        <v>23.0</v>
      </c>
      <c r="F12796" s="1" t="s">
        <v>12783</v>
      </c>
      <c r="G12796" s="1">
        <v>0.954485464164</v>
      </c>
    </row>
    <row r="12797" ht="15.75" customHeight="1">
      <c r="A12797" s="1" t="str">
        <f t="shared" si="1085"/>
        <v>RMND1</v>
      </c>
      <c r="B12797" s="1" t="s">
        <v>28</v>
      </c>
      <c r="C12797" s="1">
        <v>1.51773074E8</v>
      </c>
      <c r="D12797" s="1" t="s">
        <v>8</v>
      </c>
      <c r="E12797" s="1">
        <v>24.0</v>
      </c>
      <c r="F12797" s="1" t="s">
        <v>12784</v>
      </c>
      <c r="G12797" s="1">
        <v>-0.0757161185617</v>
      </c>
    </row>
    <row r="12798" ht="15.75" customHeight="1">
      <c r="A12798" s="1" t="str">
        <f t="shared" si="1085"/>
        <v>RMND1</v>
      </c>
      <c r="B12798" s="1" t="s">
        <v>28</v>
      </c>
      <c r="C12798" s="1">
        <v>1.51773104E8</v>
      </c>
      <c r="D12798" s="1" t="s">
        <v>8</v>
      </c>
      <c r="E12798" s="1">
        <v>23.0</v>
      </c>
      <c r="F12798" s="1" t="s">
        <v>12785</v>
      </c>
      <c r="G12798" s="1">
        <v>1.05251117966</v>
      </c>
    </row>
    <row r="12799" ht="15.75" customHeight="1">
      <c r="A12799" s="1" t="str">
        <f t="shared" si="1085"/>
        <v>RMND1</v>
      </c>
      <c r="B12799" s="1" t="s">
        <v>28</v>
      </c>
      <c r="C12799" s="1">
        <v>1.51773258E8</v>
      </c>
      <c r="D12799" s="1" t="s">
        <v>8</v>
      </c>
      <c r="E12799" s="1">
        <v>24.0</v>
      </c>
      <c r="F12799" s="1" t="s">
        <v>12786</v>
      </c>
      <c r="G12799" s="1">
        <v>0.26417854421</v>
      </c>
    </row>
    <row r="12800" ht="15.75" customHeight="1">
      <c r="A12800" s="1" t="str">
        <f t="shared" si="1085"/>
        <v>RMND1</v>
      </c>
      <c r="B12800" s="1" t="s">
        <v>28</v>
      </c>
      <c r="C12800" s="1">
        <v>1.5177305E8</v>
      </c>
      <c r="D12800" s="1" t="s">
        <v>14</v>
      </c>
      <c r="E12800" s="1">
        <v>24.0</v>
      </c>
      <c r="F12800" s="1" t="s">
        <v>12787</v>
      </c>
      <c r="G12800" s="1">
        <v>0.993003356175</v>
      </c>
    </row>
    <row r="12801" ht="15.75" customHeight="1">
      <c r="A12801" s="1" t="str">
        <f t="shared" si="1085"/>
        <v>RMND1</v>
      </c>
      <c r="B12801" s="1" t="s">
        <v>28</v>
      </c>
      <c r="C12801" s="1">
        <v>1.51773182E8</v>
      </c>
      <c r="D12801" s="1" t="s">
        <v>14</v>
      </c>
      <c r="E12801" s="1">
        <v>24.0</v>
      </c>
      <c r="F12801" s="1" t="s">
        <v>12788</v>
      </c>
      <c r="G12801" s="1">
        <v>0.544426496735</v>
      </c>
    </row>
    <row r="12802" ht="15.75" customHeight="1">
      <c r="A12802" s="1" t="str">
        <f t="shared" si="1085"/>
        <v>RMND1</v>
      </c>
      <c r="B12802" s="1" t="s">
        <v>28</v>
      </c>
      <c r="C12802" s="1">
        <v>1.5177316E8</v>
      </c>
      <c r="D12802" s="1" t="s">
        <v>14</v>
      </c>
      <c r="E12802" s="1">
        <v>24.0</v>
      </c>
      <c r="F12802" s="1" t="s">
        <v>12789</v>
      </c>
      <c r="G12802" s="1">
        <v>0.26775413235</v>
      </c>
    </row>
    <row r="12803" ht="15.75" customHeight="1">
      <c r="A12803" s="1" t="str">
        <f t="shared" si="1085"/>
        <v>RMND1</v>
      </c>
      <c r="B12803" s="1" t="s">
        <v>28</v>
      </c>
      <c r="C12803" s="1">
        <v>1.51773112E8</v>
      </c>
      <c r="D12803" s="1" t="s">
        <v>14</v>
      </c>
      <c r="E12803" s="1">
        <v>25.0</v>
      </c>
      <c r="F12803" s="1" t="s">
        <v>12790</v>
      </c>
      <c r="G12803" s="1">
        <v>0.501446149489</v>
      </c>
    </row>
    <row r="12804" ht="15.75" customHeight="1">
      <c r="A12804" s="1" t="str">
        <f t="shared" ref="A12804:A12812" si="1086">"RNASEK"</f>
        <v>RNASEK</v>
      </c>
      <c r="B12804" s="1" t="s">
        <v>39</v>
      </c>
      <c r="C12804" s="1">
        <v>6916065.0</v>
      </c>
      <c r="D12804" s="1" t="s">
        <v>14</v>
      </c>
      <c r="E12804" s="1">
        <v>22.0</v>
      </c>
      <c r="F12804" s="1" t="s">
        <v>12791</v>
      </c>
      <c r="G12804" s="1">
        <v>0.0849440930255</v>
      </c>
    </row>
    <row r="12805" ht="15.75" customHeight="1">
      <c r="A12805" s="1" t="str">
        <f t="shared" si="1086"/>
        <v>RNASEK</v>
      </c>
      <c r="B12805" s="1" t="s">
        <v>39</v>
      </c>
      <c r="C12805" s="1">
        <v>6916005.0</v>
      </c>
      <c r="D12805" s="1" t="s">
        <v>14</v>
      </c>
      <c r="E12805" s="1">
        <v>24.0</v>
      </c>
      <c r="F12805" s="1" t="s">
        <v>12792</v>
      </c>
      <c r="G12805" s="1">
        <v>0.270964312859</v>
      </c>
    </row>
    <row r="12806" ht="15.75" customHeight="1">
      <c r="A12806" s="1" t="str">
        <f t="shared" si="1086"/>
        <v>RNASEK</v>
      </c>
      <c r="B12806" s="1" t="s">
        <v>39</v>
      </c>
      <c r="C12806" s="1">
        <v>6915899.0</v>
      </c>
      <c r="D12806" s="1" t="s">
        <v>14</v>
      </c>
      <c r="E12806" s="1">
        <v>23.0</v>
      </c>
      <c r="F12806" s="1" t="s">
        <v>12793</v>
      </c>
      <c r="G12806" s="1">
        <v>0.235079615505</v>
      </c>
    </row>
    <row r="12807" ht="15.75" customHeight="1">
      <c r="A12807" s="1" t="str">
        <f t="shared" si="1086"/>
        <v>RNASEK</v>
      </c>
      <c r="B12807" s="1" t="s">
        <v>39</v>
      </c>
      <c r="C12807" s="1">
        <v>6915884.0</v>
      </c>
      <c r="D12807" s="1" t="s">
        <v>14</v>
      </c>
      <c r="E12807" s="1">
        <v>24.0</v>
      </c>
      <c r="F12807" s="1" t="s">
        <v>12794</v>
      </c>
      <c r="G12807" s="1">
        <v>0.239531430758</v>
      </c>
    </row>
    <row r="12808" ht="15.75" customHeight="1">
      <c r="A12808" s="1" t="str">
        <f t="shared" si="1086"/>
        <v>RNASEK</v>
      </c>
      <c r="B12808" s="1" t="s">
        <v>39</v>
      </c>
      <c r="C12808" s="1">
        <v>6915986.0</v>
      </c>
      <c r="D12808" s="1" t="s">
        <v>8</v>
      </c>
      <c r="E12808" s="1">
        <v>24.0</v>
      </c>
      <c r="F12808" s="1" t="s">
        <v>12795</v>
      </c>
      <c r="G12808" s="1">
        <v>0.236977397145</v>
      </c>
    </row>
    <row r="12809" ht="15.75" customHeight="1">
      <c r="A12809" s="1" t="str">
        <f t="shared" si="1086"/>
        <v>RNASEK</v>
      </c>
      <c r="B12809" s="1" t="s">
        <v>39</v>
      </c>
      <c r="C12809" s="1">
        <v>6915937.0</v>
      </c>
      <c r="D12809" s="1" t="s">
        <v>8</v>
      </c>
      <c r="E12809" s="1">
        <v>24.0</v>
      </c>
      <c r="F12809" s="1" t="s">
        <v>12796</v>
      </c>
      <c r="G12809" s="1">
        <v>1.68730636286</v>
      </c>
    </row>
    <row r="12810" ht="15.75" customHeight="1">
      <c r="A12810" s="1" t="str">
        <f t="shared" si="1086"/>
        <v>RNASEK</v>
      </c>
      <c r="B12810" s="1" t="s">
        <v>39</v>
      </c>
      <c r="C12810" s="1">
        <v>6915836.0</v>
      </c>
      <c r="D12810" s="1" t="s">
        <v>8</v>
      </c>
      <c r="E12810" s="1">
        <v>23.0</v>
      </c>
      <c r="F12810" s="1" t="s">
        <v>12797</v>
      </c>
      <c r="G12810" s="1">
        <v>0.25613196747</v>
      </c>
    </row>
    <row r="12811" ht="15.75" customHeight="1">
      <c r="A12811" s="1" t="str">
        <f t="shared" si="1086"/>
        <v>RNASEK</v>
      </c>
      <c r="B12811" s="1" t="s">
        <v>39</v>
      </c>
      <c r="C12811" s="1">
        <v>6916086.0</v>
      </c>
      <c r="D12811" s="1" t="s">
        <v>14</v>
      </c>
      <c r="E12811" s="1">
        <v>23.0</v>
      </c>
      <c r="F12811" s="1" t="s">
        <v>12798</v>
      </c>
      <c r="G12811" s="1">
        <v>0.0629845596557</v>
      </c>
    </row>
    <row r="12812" ht="15.75" customHeight="1">
      <c r="A12812" s="1" t="str">
        <f t="shared" si="1086"/>
        <v>RNASEK</v>
      </c>
      <c r="B12812" s="1" t="s">
        <v>39</v>
      </c>
      <c r="C12812" s="1">
        <v>6915749.0</v>
      </c>
      <c r="D12812" s="1" t="s">
        <v>8</v>
      </c>
      <c r="E12812" s="1">
        <v>24.0</v>
      </c>
      <c r="F12812" s="1" t="s">
        <v>12799</v>
      </c>
      <c r="G12812" s="1">
        <v>1.04172932428</v>
      </c>
    </row>
    <row r="12813" ht="15.75" customHeight="1">
      <c r="A12813" s="1" t="str">
        <f t="shared" ref="A12813:A12822" si="1087">"RNF113A"</f>
        <v>RNF113A</v>
      </c>
      <c r="B12813" s="1" t="s">
        <v>50</v>
      </c>
      <c r="C12813" s="1">
        <v>1.19005821E8</v>
      </c>
      <c r="D12813" s="1" t="s">
        <v>14</v>
      </c>
      <c r="E12813" s="1">
        <v>28.0</v>
      </c>
      <c r="F12813" s="1" t="s">
        <v>12800</v>
      </c>
      <c r="G12813" s="1">
        <v>0.0381056302655</v>
      </c>
    </row>
    <row r="12814" ht="15.75" customHeight="1">
      <c r="A12814" s="1" t="str">
        <f t="shared" si="1087"/>
        <v>RNF113A</v>
      </c>
      <c r="B12814" s="1" t="s">
        <v>50</v>
      </c>
      <c r="C12814" s="1">
        <v>1.19005811E8</v>
      </c>
      <c r="D12814" s="1" t="s">
        <v>14</v>
      </c>
      <c r="E12814" s="1">
        <v>26.0</v>
      </c>
      <c r="F12814" s="1" t="s">
        <v>12801</v>
      </c>
      <c r="G12814" s="1">
        <v>0.0827398772522</v>
      </c>
    </row>
    <row r="12815" ht="15.75" customHeight="1">
      <c r="A12815" s="1" t="str">
        <f t="shared" si="1087"/>
        <v>RNF113A</v>
      </c>
      <c r="B12815" s="1" t="s">
        <v>50</v>
      </c>
      <c r="C12815" s="1">
        <v>1.19005803E8</v>
      </c>
      <c r="D12815" s="1" t="s">
        <v>14</v>
      </c>
      <c r="E12815" s="1">
        <v>25.0</v>
      </c>
      <c r="F12815" s="1" t="s">
        <v>12802</v>
      </c>
      <c r="G12815" s="1">
        <v>0.00831058600781</v>
      </c>
    </row>
    <row r="12816" ht="15.75" customHeight="1">
      <c r="A12816" s="1" t="str">
        <f t="shared" si="1087"/>
        <v>RNF113A</v>
      </c>
      <c r="B12816" s="1" t="s">
        <v>50</v>
      </c>
      <c r="C12816" s="1">
        <v>1.19005786E8</v>
      </c>
      <c r="D12816" s="1" t="s">
        <v>14</v>
      </c>
      <c r="E12816" s="1">
        <v>25.0</v>
      </c>
      <c r="F12816" s="1" t="s">
        <v>12803</v>
      </c>
      <c r="G12816" s="1">
        <v>-0.0577776768043</v>
      </c>
    </row>
    <row r="12817" ht="15.75" customHeight="1">
      <c r="A12817" s="1" t="str">
        <f t="shared" si="1087"/>
        <v>RNF113A</v>
      </c>
      <c r="B12817" s="1" t="s">
        <v>50</v>
      </c>
      <c r="C12817" s="1">
        <v>1.19005753E8</v>
      </c>
      <c r="D12817" s="1" t="s">
        <v>14</v>
      </c>
      <c r="E12817" s="1">
        <v>23.0</v>
      </c>
      <c r="F12817" s="1" t="s">
        <v>12804</v>
      </c>
      <c r="G12817" s="1">
        <v>-0.0675063526509</v>
      </c>
    </row>
    <row r="12818" ht="15.75" customHeight="1">
      <c r="A12818" s="1" t="str">
        <f t="shared" si="1087"/>
        <v>RNF113A</v>
      </c>
      <c r="B12818" s="1" t="s">
        <v>50</v>
      </c>
      <c r="C12818" s="1">
        <v>1.19005772E8</v>
      </c>
      <c r="D12818" s="1" t="s">
        <v>8</v>
      </c>
      <c r="E12818" s="1">
        <v>24.0</v>
      </c>
      <c r="F12818" s="1" t="s">
        <v>12805</v>
      </c>
      <c r="G12818" s="1">
        <v>0.0284579972997</v>
      </c>
    </row>
    <row r="12819" ht="15.75" customHeight="1">
      <c r="A12819" s="1" t="str">
        <f t="shared" si="1087"/>
        <v>RNF113A</v>
      </c>
      <c r="B12819" s="1" t="s">
        <v>50</v>
      </c>
      <c r="C12819" s="1">
        <v>1.19005756E8</v>
      </c>
      <c r="D12819" s="1" t="s">
        <v>8</v>
      </c>
      <c r="E12819" s="1">
        <v>23.0</v>
      </c>
      <c r="F12819" s="1" t="s">
        <v>12806</v>
      </c>
      <c r="G12819" s="1">
        <v>0.801119641765</v>
      </c>
    </row>
    <row r="12820" ht="15.75" customHeight="1">
      <c r="A12820" s="1" t="str">
        <f t="shared" si="1087"/>
        <v>RNF113A</v>
      </c>
      <c r="B12820" s="1" t="s">
        <v>50</v>
      </c>
      <c r="C12820" s="1">
        <v>1.19005738E8</v>
      </c>
      <c r="D12820" s="1" t="s">
        <v>8</v>
      </c>
      <c r="E12820" s="1">
        <v>24.0</v>
      </c>
      <c r="F12820" s="1" t="s">
        <v>12807</v>
      </c>
      <c r="G12820" s="1">
        <v>1.1138580311</v>
      </c>
    </row>
    <row r="12821" ht="15.75" customHeight="1">
      <c r="A12821" s="1" t="str">
        <f t="shared" si="1087"/>
        <v>RNF113A</v>
      </c>
      <c r="B12821" s="1" t="s">
        <v>50</v>
      </c>
      <c r="C12821" s="1">
        <v>1.1900575E8</v>
      </c>
      <c r="D12821" s="1" t="s">
        <v>8</v>
      </c>
      <c r="E12821" s="1">
        <v>24.0</v>
      </c>
      <c r="F12821" s="1" t="s">
        <v>12808</v>
      </c>
      <c r="G12821" s="1">
        <v>1.08502232713</v>
      </c>
    </row>
    <row r="12822" ht="15.75" customHeight="1">
      <c r="A12822" s="1" t="str">
        <f t="shared" si="1087"/>
        <v>RNF113A</v>
      </c>
      <c r="B12822" s="1" t="s">
        <v>50</v>
      </c>
      <c r="C12822" s="1">
        <v>1.19005834E8</v>
      </c>
      <c r="D12822" s="1" t="s">
        <v>14</v>
      </c>
      <c r="E12822" s="1">
        <v>24.0</v>
      </c>
      <c r="F12822" s="1" t="s">
        <v>12809</v>
      </c>
      <c r="G12822" s="1">
        <v>0.207310900626</v>
      </c>
    </row>
    <row r="12823" ht="15.75" customHeight="1">
      <c r="A12823" s="1" t="str">
        <f t="shared" ref="A12823:A12832" si="1088">"RNF20"</f>
        <v>RNF20</v>
      </c>
      <c r="B12823" s="1" t="s">
        <v>298</v>
      </c>
      <c r="C12823" s="1">
        <v>1.04296331E8</v>
      </c>
      <c r="D12823" s="1" t="s">
        <v>8</v>
      </c>
      <c r="E12823" s="1">
        <v>23.0</v>
      </c>
      <c r="F12823" s="1" t="s">
        <v>12810</v>
      </c>
      <c r="G12823" s="1">
        <v>0.636312220869</v>
      </c>
    </row>
    <row r="12824" ht="15.75" customHeight="1">
      <c r="A12824" s="1" t="str">
        <f t="shared" si="1088"/>
        <v>RNF20</v>
      </c>
      <c r="B12824" s="1" t="s">
        <v>298</v>
      </c>
      <c r="C12824" s="1">
        <v>1.04296121E8</v>
      </c>
      <c r="D12824" s="1" t="s">
        <v>8</v>
      </c>
      <c r="E12824" s="1">
        <v>23.0</v>
      </c>
      <c r="F12824" s="1" t="s">
        <v>12811</v>
      </c>
      <c r="G12824" s="1">
        <v>-0.0637783126963</v>
      </c>
    </row>
    <row r="12825" ht="15.75" customHeight="1">
      <c r="A12825" s="1" t="str">
        <f t="shared" si="1088"/>
        <v>RNF20</v>
      </c>
      <c r="B12825" s="1" t="s">
        <v>298</v>
      </c>
      <c r="C12825" s="1">
        <v>1.04296159E8</v>
      </c>
      <c r="D12825" s="1" t="s">
        <v>14</v>
      </c>
      <c r="E12825" s="1">
        <v>24.0</v>
      </c>
      <c r="F12825" s="1" t="s">
        <v>12812</v>
      </c>
      <c r="G12825" s="1">
        <v>0.430200781592</v>
      </c>
    </row>
    <row r="12826" ht="15.75" customHeight="1">
      <c r="A12826" s="1" t="str">
        <f t="shared" si="1088"/>
        <v>RNF20</v>
      </c>
      <c r="B12826" s="1" t="s">
        <v>298</v>
      </c>
      <c r="C12826" s="1">
        <v>1.04296164E8</v>
      </c>
      <c r="D12826" s="1" t="s">
        <v>14</v>
      </c>
      <c r="E12826" s="1">
        <v>24.0</v>
      </c>
      <c r="F12826" s="1" t="s">
        <v>12813</v>
      </c>
      <c r="G12826" s="1">
        <v>1.00809321438</v>
      </c>
    </row>
    <row r="12827" ht="15.75" customHeight="1">
      <c r="A12827" s="1" t="str">
        <f t="shared" si="1088"/>
        <v>RNF20</v>
      </c>
      <c r="B12827" s="1" t="s">
        <v>298</v>
      </c>
      <c r="C12827" s="1">
        <v>1.04296229E8</v>
      </c>
      <c r="D12827" s="1" t="s">
        <v>14</v>
      </c>
      <c r="E12827" s="1">
        <v>24.0</v>
      </c>
      <c r="F12827" s="1" t="s">
        <v>12814</v>
      </c>
      <c r="G12827" s="1">
        <v>1.05941545581</v>
      </c>
    </row>
    <row r="12828" ht="15.75" customHeight="1">
      <c r="A12828" s="1" t="str">
        <f t="shared" si="1088"/>
        <v>RNF20</v>
      </c>
      <c r="B12828" s="1" t="s">
        <v>298</v>
      </c>
      <c r="C12828" s="1">
        <v>1.0429625E8</v>
      </c>
      <c r="D12828" s="1" t="s">
        <v>14</v>
      </c>
      <c r="E12828" s="1">
        <v>23.0</v>
      </c>
      <c r="F12828" s="1" t="s">
        <v>12815</v>
      </c>
      <c r="G12828" s="1">
        <v>0.78421957765</v>
      </c>
    </row>
    <row r="12829" ht="15.75" customHeight="1">
      <c r="A12829" s="1" t="str">
        <f t="shared" si="1088"/>
        <v>RNF20</v>
      </c>
      <c r="B12829" s="1" t="s">
        <v>298</v>
      </c>
      <c r="C12829" s="1">
        <v>1.04296276E8</v>
      </c>
      <c r="D12829" s="1" t="s">
        <v>14</v>
      </c>
      <c r="E12829" s="1">
        <v>23.0</v>
      </c>
      <c r="F12829" s="1" t="s">
        <v>12816</v>
      </c>
      <c r="G12829" s="1">
        <v>0.334836914418</v>
      </c>
    </row>
    <row r="12830" ht="15.75" customHeight="1">
      <c r="A12830" s="1" t="str">
        <f t="shared" si="1088"/>
        <v>RNF20</v>
      </c>
      <c r="B12830" s="1" t="s">
        <v>298</v>
      </c>
      <c r="C12830" s="1">
        <v>1.04296335E8</v>
      </c>
      <c r="D12830" s="1" t="s">
        <v>14</v>
      </c>
      <c r="E12830" s="1">
        <v>24.0</v>
      </c>
      <c r="F12830" s="1" t="s">
        <v>12817</v>
      </c>
      <c r="G12830" s="1">
        <v>0.113249350546</v>
      </c>
    </row>
    <row r="12831" ht="15.75" customHeight="1">
      <c r="A12831" s="1" t="str">
        <f t="shared" si="1088"/>
        <v>RNF20</v>
      </c>
      <c r="B12831" s="1" t="s">
        <v>298</v>
      </c>
      <c r="C12831" s="1">
        <v>1.04296431E8</v>
      </c>
      <c r="D12831" s="1" t="s">
        <v>14</v>
      </c>
      <c r="E12831" s="1">
        <v>23.0</v>
      </c>
      <c r="F12831" s="1" t="s">
        <v>12818</v>
      </c>
      <c r="G12831" s="1">
        <v>0.247771556015</v>
      </c>
    </row>
    <row r="12832" ht="15.75" customHeight="1">
      <c r="A12832" s="1" t="str">
        <f t="shared" si="1088"/>
        <v>RNF20</v>
      </c>
      <c r="B12832" s="1" t="s">
        <v>298</v>
      </c>
      <c r="C12832" s="1">
        <v>1.04296268E8</v>
      </c>
      <c r="D12832" s="1" t="s">
        <v>8</v>
      </c>
      <c r="E12832" s="1">
        <v>24.0</v>
      </c>
      <c r="F12832" s="1" t="s">
        <v>12819</v>
      </c>
      <c r="G12832" s="1">
        <v>0.932491329811</v>
      </c>
    </row>
    <row r="12833" ht="15.75" customHeight="1">
      <c r="A12833" s="1" t="str">
        <f t="shared" ref="A12833:A12851" si="1089">"RNF214"</f>
        <v>RNF214</v>
      </c>
      <c r="B12833" s="1" t="s">
        <v>328</v>
      </c>
      <c r="C12833" s="1">
        <v>1.17105018E8</v>
      </c>
      <c r="D12833" s="1" t="s">
        <v>14</v>
      </c>
      <c r="E12833" s="1">
        <v>25.0</v>
      </c>
      <c r="F12833" s="1" t="s">
        <v>12820</v>
      </c>
      <c r="G12833" s="1">
        <v>-0.113808368059</v>
      </c>
    </row>
    <row r="12834" ht="15.75" customHeight="1">
      <c r="A12834" s="1" t="str">
        <f t="shared" si="1089"/>
        <v>RNF214</v>
      </c>
      <c r="B12834" s="1" t="s">
        <v>328</v>
      </c>
      <c r="C12834" s="1">
        <v>1.17103422E8</v>
      </c>
      <c r="D12834" s="1" t="s">
        <v>8</v>
      </c>
      <c r="E12834" s="1">
        <v>24.0</v>
      </c>
      <c r="F12834" s="1" t="s">
        <v>12821</v>
      </c>
      <c r="G12834" s="1">
        <v>0.87966822343</v>
      </c>
    </row>
    <row r="12835" ht="15.75" customHeight="1">
      <c r="A12835" s="1" t="str">
        <f t="shared" si="1089"/>
        <v>RNF214</v>
      </c>
      <c r="B12835" s="1" t="s">
        <v>328</v>
      </c>
      <c r="C12835" s="1">
        <v>1.17103434E8</v>
      </c>
      <c r="D12835" s="1" t="s">
        <v>8</v>
      </c>
      <c r="E12835" s="1">
        <v>24.0</v>
      </c>
      <c r="F12835" s="1" t="s">
        <v>12822</v>
      </c>
      <c r="G12835" s="1">
        <v>0.647855764617</v>
      </c>
    </row>
    <row r="12836" ht="15.75" customHeight="1">
      <c r="A12836" s="1" t="str">
        <f t="shared" si="1089"/>
        <v>RNF214</v>
      </c>
      <c r="B12836" s="1" t="s">
        <v>328</v>
      </c>
      <c r="C12836" s="1">
        <v>1.1710346E8</v>
      </c>
      <c r="D12836" s="1" t="s">
        <v>8</v>
      </c>
      <c r="E12836" s="1">
        <v>24.0</v>
      </c>
      <c r="F12836" s="1" t="s">
        <v>12823</v>
      </c>
      <c r="G12836" s="1">
        <v>1.17180327012</v>
      </c>
    </row>
    <row r="12837" ht="15.75" customHeight="1">
      <c r="A12837" s="1" t="str">
        <f t="shared" si="1089"/>
        <v>RNF214</v>
      </c>
      <c r="B12837" s="1" t="s">
        <v>328</v>
      </c>
      <c r="C12837" s="1">
        <v>1.17105025E8</v>
      </c>
      <c r="D12837" s="1" t="s">
        <v>8</v>
      </c>
      <c r="E12837" s="1">
        <v>22.0</v>
      </c>
      <c r="F12837" s="1" t="s">
        <v>12824</v>
      </c>
      <c r="G12837" s="1">
        <v>0.0667509675444</v>
      </c>
    </row>
    <row r="12838" ht="15.75" customHeight="1">
      <c r="A12838" s="1" t="str">
        <f t="shared" si="1089"/>
        <v>RNF214</v>
      </c>
      <c r="B12838" s="1" t="s">
        <v>328</v>
      </c>
      <c r="C12838" s="1">
        <v>1.17105036E8</v>
      </c>
      <c r="D12838" s="1" t="s">
        <v>8</v>
      </c>
      <c r="E12838" s="1">
        <v>23.0</v>
      </c>
      <c r="F12838" s="1" t="s">
        <v>12825</v>
      </c>
      <c r="G12838" s="1">
        <v>-0.832386701822</v>
      </c>
    </row>
    <row r="12839" ht="15.75" customHeight="1">
      <c r="A12839" s="1" t="str">
        <f t="shared" si="1089"/>
        <v>RNF214</v>
      </c>
      <c r="B12839" s="1" t="s">
        <v>328</v>
      </c>
      <c r="C12839" s="1">
        <v>1.17105061E8</v>
      </c>
      <c r="D12839" s="1" t="s">
        <v>8</v>
      </c>
      <c r="E12839" s="1">
        <v>22.0</v>
      </c>
      <c r="F12839" s="1" t="s">
        <v>12826</v>
      </c>
      <c r="G12839" s="1">
        <v>-0.0482979082642</v>
      </c>
    </row>
    <row r="12840" ht="15.75" customHeight="1">
      <c r="A12840" s="1" t="str">
        <f t="shared" si="1089"/>
        <v>RNF214</v>
      </c>
      <c r="B12840" s="1" t="s">
        <v>328</v>
      </c>
      <c r="C12840" s="1">
        <v>1.17105187E8</v>
      </c>
      <c r="D12840" s="1" t="s">
        <v>14</v>
      </c>
      <c r="E12840" s="1">
        <v>24.0</v>
      </c>
      <c r="F12840" s="1" t="s">
        <v>12827</v>
      </c>
      <c r="G12840" s="1">
        <v>-0.0575094842615</v>
      </c>
    </row>
    <row r="12841" ht="15.75" customHeight="1">
      <c r="A12841" s="1" t="str">
        <f t="shared" si="1089"/>
        <v>RNF214</v>
      </c>
      <c r="B12841" s="1" t="s">
        <v>328</v>
      </c>
      <c r="C12841" s="1">
        <v>1.17103501E8</v>
      </c>
      <c r="D12841" s="1" t="s">
        <v>14</v>
      </c>
      <c r="E12841" s="1">
        <v>23.0</v>
      </c>
      <c r="F12841" s="1" t="s">
        <v>12828</v>
      </c>
      <c r="G12841" s="1">
        <v>0.948528506449</v>
      </c>
    </row>
    <row r="12842" ht="15.75" customHeight="1">
      <c r="A12842" s="1" t="str">
        <f t="shared" si="1089"/>
        <v>RNF214</v>
      </c>
      <c r="B12842" s="1" t="s">
        <v>328</v>
      </c>
      <c r="C12842" s="1">
        <v>1.17103525E8</v>
      </c>
      <c r="D12842" s="1" t="s">
        <v>14</v>
      </c>
      <c r="E12842" s="1">
        <v>24.0</v>
      </c>
      <c r="F12842" s="1" t="s">
        <v>12829</v>
      </c>
      <c r="G12842" s="1">
        <v>0.15491740017</v>
      </c>
    </row>
    <row r="12843" ht="15.75" customHeight="1">
      <c r="A12843" s="1" t="str">
        <f t="shared" si="1089"/>
        <v>RNF214</v>
      </c>
      <c r="B12843" s="1" t="s">
        <v>328</v>
      </c>
      <c r="C12843" s="1">
        <v>1.17105117E8</v>
      </c>
      <c r="D12843" s="1" t="s">
        <v>14</v>
      </c>
      <c r="E12843" s="1">
        <v>24.0</v>
      </c>
      <c r="F12843" s="1" t="s">
        <v>12830</v>
      </c>
      <c r="G12843" s="1">
        <v>0.21501455698</v>
      </c>
    </row>
    <row r="12844" ht="15.75" customHeight="1">
      <c r="A12844" s="1" t="str">
        <f t="shared" si="1089"/>
        <v>RNF214</v>
      </c>
      <c r="B12844" s="1" t="s">
        <v>328</v>
      </c>
      <c r="C12844" s="1">
        <v>1.17103606E8</v>
      </c>
      <c r="D12844" s="1" t="s">
        <v>14</v>
      </c>
      <c r="E12844" s="1">
        <v>24.0</v>
      </c>
      <c r="F12844" s="1" t="s">
        <v>12831</v>
      </c>
      <c r="G12844" s="1">
        <v>0.271211859155</v>
      </c>
    </row>
    <row r="12845" ht="15.75" customHeight="1">
      <c r="A12845" s="1" t="str">
        <f t="shared" si="1089"/>
        <v>RNF214</v>
      </c>
      <c r="B12845" s="1" t="s">
        <v>328</v>
      </c>
      <c r="C12845" s="1">
        <v>1.17105095E8</v>
      </c>
      <c r="D12845" s="1" t="s">
        <v>14</v>
      </c>
      <c r="E12845" s="1">
        <v>24.0</v>
      </c>
      <c r="F12845" s="1" t="s">
        <v>12832</v>
      </c>
      <c r="G12845" s="1">
        <v>0.204447066278</v>
      </c>
    </row>
    <row r="12846" ht="15.75" customHeight="1">
      <c r="A12846" s="1" t="str">
        <f t="shared" si="1089"/>
        <v>RNF214</v>
      </c>
      <c r="B12846" s="1" t="s">
        <v>328</v>
      </c>
      <c r="C12846" s="1">
        <v>1.17103703E8</v>
      </c>
      <c r="D12846" s="1" t="s">
        <v>14</v>
      </c>
      <c r="E12846" s="1">
        <v>24.0</v>
      </c>
      <c r="F12846" s="1" t="s">
        <v>12833</v>
      </c>
      <c r="G12846" s="1">
        <v>0.433792051961</v>
      </c>
    </row>
    <row r="12847" ht="15.75" customHeight="1">
      <c r="A12847" s="1" t="str">
        <f t="shared" si="1089"/>
        <v>RNF214</v>
      </c>
      <c r="B12847" s="1" t="s">
        <v>328</v>
      </c>
      <c r="C12847" s="1">
        <v>1.17104991E8</v>
      </c>
      <c r="D12847" s="1" t="s">
        <v>14</v>
      </c>
      <c r="E12847" s="1">
        <v>26.0</v>
      </c>
      <c r="F12847" s="1" t="s">
        <v>12834</v>
      </c>
      <c r="G12847" s="1">
        <v>0.229233444058</v>
      </c>
    </row>
    <row r="12848" ht="15.75" customHeight="1">
      <c r="A12848" s="1" t="str">
        <f t="shared" si="1089"/>
        <v>RNF214</v>
      </c>
      <c r="B12848" s="1" t="s">
        <v>328</v>
      </c>
      <c r="C12848" s="1">
        <v>1.17105003E8</v>
      </c>
      <c r="D12848" s="1" t="s">
        <v>14</v>
      </c>
      <c r="E12848" s="1">
        <v>23.0</v>
      </c>
      <c r="F12848" s="1" t="s">
        <v>12835</v>
      </c>
      <c r="G12848" s="1">
        <v>-0.179869371702</v>
      </c>
    </row>
    <row r="12849" ht="15.75" customHeight="1">
      <c r="A12849" s="1" t="str">
        <f t="shared" si="1089"/>
        <v>RNF214</v>
      </c>
      <c r="B12849" s="1" t="s">
        <v>328</v>
      </c>
      <c r="C12849" s="1">
        <v>1.17105039E8</v>
      </c>
      <c r="D12849" s="1" t="s">
        <v>14</v>
      </c>
      <c r="E12849" s="1">
        <v>23.0</v>
      </c>
      <c r="F12849" s="1" t="s">
        <v>12836</v>
      </c>
      <c r="G12849" s="1">
        <v>0.323305139208</v>
      </c>
    </row>
    <row r="12850" ht="15.75" customHeight="1">
      <c r="A12850" s="1" t="str">
        <f t="shared" si="1089"/>
        <v>RNF214</v>
      </c>
      <c r="B12850" s="1" t="s">
        <v>328</v>
      </c>
      <c r="C12850" s="1">
        <v>1.17103587E8</v>
      </c>
      <c r="D12850" s="1" t="s">
        <v>14</v>
      </c>
      <c r="E12850" s="1">
        <v>24.0</v>
      </c>
      <c r="F12850" s="1" t="s">
        <v>12837</v>
      </c>
      <c r="G12850" s="1">
        <v>0.180892259126</v>
      </c>
    </row>
    <row r="12851" ht="15.75" customHeight="1">
      <c r="A12851" s="1" t="str">
        <f t="shared" si="1089"/>
        <v>RNF214</v>
      </c>
      <c r="B12851" s="1" t="s">
        <v>328</v>
      </c>
      <c r="C12851" s="1">
        <v>1.17103646E8</v>
      </c>
      <c r="D12851" s="1" t="s">
        <v>14</v>
      </c>
      <c r="E12851" s="1">
        <v>24.0</v>
      </c>
      <c r="F12851" s="1" t="s">
        <v>12838</v>
      </c>
      <c r="G12851" s="1">
        <v>0.207136659931</v>
      </c>
    </row>
    <row r="12852" ht="15.75" customHeight="1">
      <c r="A12852" s="1" t="str">
        <f t="shared" ref="A12852:A12868" si="1090">"RNGTT"</f>
        <v>RNGTT</v>
      </c>
      <c r="B12852" s="1" t="s">
        <v>28</v>
      </c>
      <c r="C12852" s="1">
        <v>8.9673328E7</v>
      </c>
      <c r="D12852" s="1" t="s">
        <v>8</v>
      </c>
      <c r="E12852" s="1">
        <v>24.0</v>
      </c>
      <c r="F12852" s="1" t="s">
        <v>12839</v>
      </c>
      <c r="G12852" s="1">
        <v>0.0791685538662</v>
      </c>
    </row>
    <row r="12853" ht="15.75" customHeight="1">
      <c r="A12853" s="1" t="str">
        <f t="shared" si="1090"/>
        <v>RNGTT</v>
      </c>
      <c r="B12853" s="1" t="s">
        <v>28</v>
      </c>
      <c r="C12853" s="1">
        <v>8.9673109E7</v>
      </c>
      <c r="D12853" s="1" t="s">
        <v>14</v>
      </c>
      <c r="E12853" s="1">
        <v>22.0</v>
      </c>
      <c r="F12853" s="1" t="s">
        <v>12840</v>
      </c>
      <c r="G12853" s="1">
        <v>0.324280360896</v>
      </c>
    </row>
    <row r="12854" ht="15.75" customHeight="1">
      <c r="A12854" s="1" t="str">
        <f t="shared" si="1090"/>
        <v>RNGTT</v>
      </c>
      <c r="B12854" s="1" t="s">
        <v>28</v>
      </c>
      <c r="C12854" s="1">
        <v>8.9673267E7</v>
      </c>
      <c r="D12854" s="1" t="s">
        <v>14</v>
      </c>
      <c r="E12854" s="1">
        <v>23.0</v>
      </c>
      <c r="F12854" s="1" t="s">
        <v>12841</v>
      </c>
      <c r="G12854" s="1">
        <v>0.459667088819</v>
      </c>
    </row>
    <row r="12855" ht="15.75" customHeight="1">
      <c r="A12855" s="1" t="str">
        <f t="shared" si="1090"/>
        <v>RNGTT</v>
      </c>
      <c r="B12855" s="1" t="s">
        <v>28</v>
      </c>
      <c r="C12855" s="1">
        <v>8.9673106E7</v>
      </c>
      <c r="D12855" s="1" t="s">
        <v>14</v>
      </c>
      <c r="E12855" s="1">
        <v>22.0</v>
      </c>
      <c r="F12855" s="1" t="s">
        <v>12842</v>
      </c>
      <c r="G12855" s="1">
        <v>1.34694417712</v>
      </c>
    </row>
    <row r="12856" ht="15.75" customHeight="1">
      <c r="A12856" s="1" t="str">
        <f t="shared" si="1090"/>
        <v>RNGTT</v>
      </c>
      <c r="B12856" s="1" t="s">
        <v>28</v>
      </c>
      <c r="C12856" s="1">
        <v>8.9673338E7</v>
      </c>
      <c r="D12856" s="1" t="s">
        <v>8</v>
      </c>
      <c r="E12856" s="1">
        <v>23.0</v>
      </c>
      <c r="F12856" s="1" t="s">
        <v>12843</v>
      </c>
      <c r="G12856" s="1">
        <v>0.00971453499701</v>
      </c>
    </row>
    <row r="12857" ht="15.75" customHeight="1">
      <c r="A12857" s="1" t="str">
        <f t="shared" si="1090"/>
        <v>RNGTT</v>
      </c>
      <c r="B12857" s="1" t="s">
        <v>28</v>
      </c>
      <c r="C12857" s="1">
        <v>8.9673327E7</v>
      </c>
      <c r="D12857" s="1" t="s">
        <v>8</v>
      </c>
      <c r="E12857" s="1">
        <v>24.0</v>
      </c>
      <c r="F12857" s="1" t="s">
        <v>12844</v>
      </c>
      <c r="G12857" s="1">
        <v>0.0101918551107</v>
      </c>
    </row>
    <row r="12858" ht="15.75" customHeight="1">
      <c r="A12858" s="1" t="str">
        <f t="shared" si="1090"/>
        <v>RNGTT</v>
      </c>
      <c r="B12858" s="1" t="s">
        <v>28</v>
      </c>
      <c r="C12858" s="1">
        <v>8.9673254E7</v>
      </c>
      <c r="D12858" s="1" t="s">
        <v>8</v>
      </c>
      <c r="E12858" s="1">
        <v>22.0</v>
      </c>
      <c r="F12858" s="1" t="s">
        <v>12845</v>
      </c>
      <c r="G12858" s="1">
        <v>1.08422289857</v>
      </c>
    </row>
    <row r="12859" ht="15.75" customHeight="1">
      <c r="A12859" s="1" t="str">
        <f t="shared" si="1090"/>
        <v>RNGTT</v>
      </c>
      <c r="B12859" s="1" t="s">
        <v>28</v>
      </c>
      <c r="C12859" s="1">
        <v>8.9673184E7</v>
      </c>
      <c r="D12859" s="1" t="s">
        <v>8</v>
      </c>
      <c r="E12859" s="1">
        <v>24.0</v>
      </c>
      <c r="F12859" s="1" t="s">
        <v>12846</v>
      </c>
      <c r="G12859" s="1">
        <v>0.298455014826</v>
      </c>
    </row>
    <row r="12860" ht="15.75" customHeight="1">
      <c r="A12860" s="1" t="str">
        <f t="shared" si="1090"/>
        <v>RNGTT</v>
      </c>
      <c r="B12860" s="1" t="s">
        <v>28</v>
      </c>
      <c r="C12860" s="1">
        <v>8.9673067E7</v>
      </c>
      <c r="D12860" s="1" t="s">
        <v>8</v>
      </c>
      <c r="E12860" s="1">
        <v>24.0</v>
      </c>
      <c r="F12860" s="1" t="s">
        <v>12847</v>
      </c>
      <c r="G12860" s="1">
        <v>0.104231656195</v>
      </c>
    </row>
    <row r="12861" ht="15.75" customHeight="1">
      <c r="A12861" s="1" t="str">
        <f t="shared" si="1090"/>
        <v>RNGTT</v>
      </c>
      <c r="B12861" s="1" t="s">
        <v>28</v>
      </c>
      <c r="C12861" s="1">
        <v>8.9673264E7</v>
      </c>
      <c r="D12861" s="1" t="s">
        <v>8</v>
      </c>
      <c r="E12861" s="1">
        <v>23.0</v>
      </c>
      <c r="F12861" s="1" t="s">
        <v>12848</v>
      </c>
      <c r="G12861" s="1">
        <v>0.0288276942421</v>
      </c>
    </row>
    <row r="12862" ht="15.75" customHeight="1">
      <c r="A12862" s="1" t="str">
        <f t="shared" si="1090"/>
        <v>RNGTT</v>
      </c>
      <c r="B12862" s="1" t="s">
        <v>28</v>
      </c>
      <c r="C12862" s="1">
        <v>8.967325E7</v>
      </c>
      <c r="D12862" s="1" t="s">
        <v>8</v>
      </c>
      <c r="E12862" s="1">
        <v>23.0</v>
      </c>
      <c r="F12862" s="1" t="s">
        <v>12849</v>
      </c>
      <c r="G12862" s="1">
        <v>0.568832924317</v>
      </c>
    </row>
    <row r="12863" ht="15.75" customHeight="1">
      <c r="A12863" s="1" t="str">
        <f t="shared" si="1090"/>
        <v>RNGTT</v>
      </c>
      <c r="B12863" s="1" t="s">
        <v>28</v>
      </c>
      <c r="C12863" s="1">
        <v>8.9673199E7</v>
      </c>
      <c r="D12863" s="1" t="s">
        <v>8</v>
      </c>
      <c r="E12863" s="1">
        <v>24.0</v>
      </c>
      <c r="F12863" s="1" t="s">
        <v>12850</v>
      </c>
      <c r="G12863" s="1">
        <v>0.471661812598</v>
      </c>
    </row>
    <row r="12864" ht="15.75" customHeight="1">
      <c r="A12864" s="1" t="str">
        <f t="shared" si="1090"/>
        <v>RNGTT</v>
      </c>
      <c r="B12864" s="1" t="s">
        <v>28</v>
      </c>
      <c r="C12864" s="1">
        <v>8.967317E7</v>
      </c>
      <c r="D12864" s="1" t="s">
        <v>8</v>
      </c>
      <c r="E12864" s="1">
        <v>24.0</v>
      </c>
      <c r="F12864" s="1" t="s">
        <v>12851</v>
      </c>
      <c r="G12864" s="1">
        <v>0.0984666589607</v>
      </c>
    </row>
    <row r="12865" ht="15.75" customHeight="1">
      <c r="A12865" s="1" t="str">
        <f t="shared" si="1090"/>
        <v>RNGTT</v>
      </c>
      <c r="B12865" s="1" t="s">
        <v>28</v>
      </c>
      <c r="C12865" s="1">
        <v>8.9673154E7</v>
      </c>
      <c r="D12865" s="1" t="s">
        <v>8</v>
      </c>
      <c r="E12865" s="1">
        <v>23.0</v>
      </c>
      <c r="F12865" s="1" t="s">
        <v>12852</v>
      </c>
      <c r="G12865" s="1">
        <v>0.179049136634</v>
      </c>
    </row>
    <row r="12866" ht="15.75" customHeight="1">
      <c r="A12866" s="1" t="str">
        <f t="shared" si="1090"/>
        <v>RNGTT</v>
      </c>
      <c r="B12866" s="1" t="s">
        <v>28</v>
      </c>
      <c r="C12866" s="1">
        <v>8.9673101E7</v>
      </c>
      <c r="D12866" s="1" t="s">
        <v>8</v>
      </c>
      <c r="E12866" s="1">
        <v>24.0</v>
      </c>
      <c r="F12866" s="1" t="s">
        <v>12853</v>
      </c>
      <c r="G12866" s="1">
        <v>0.355085183963</v>
      </c>
    </row>
    <row r="12867" ht="15.75" customHeight="1">
      <c r="A12867" s="1" t="str">
        <f t="shared" si="1090"/>
        <v>RNGTT</v>
      </c>
      <c r="B12867" s="1" t="s">
        <v>28</v>
      </c>
      <c r="C12867" s="1">
        <v>8.9673302E7</v>
      </c>
      <c r="D12867" s="1" t="s">
        <v>14</v>
      </c>
      <c r="E12867" s="1">
        <v>24.0</v>
      </c>
      <c r="F12867" s="1" t="s">
        <v>12854</v>
      </c>
      <c r="G12867" s="1">
        <v>0.229534513921</v>
      </c>
    </row>
    <row r="12868" ht="15.75" customHeight="1">
      <c r="A12868" s="1" t="str">
        <f t="shared" si="1090"/>
        <v>RNGTT</v>
      </c>
      <c r="B12868" s="1" t="s">
        <v>28</v>
      </c>
      <c r="C12868" s="1">
        <v>8.9673318E7</v>
      </c>
      <c r="D12868" s="1" t="s">
        <v>8</v>
      </c>
      <c r="E12868" s="1">
        <v>24.0</v>
      </c>
      <c r="F12868" s="1" t="s">
        <v>12855</v>
      </c>
      <c r="G12868" s="1">
        <v>0.143922599284</v>
      </c>
    </row>
    <row r="12869" ht="15.75" customHeight="1">
      <c r="A12869" s="1" t="str">
        <f t="shared" ref="A12869:A12893" si="1091">"RNMT"</f>
        <v>RNMT</v>
      </c>
      <c r="B12869" s="1" t="s">
        <v>245</v>
      </c>
      <c r="C12869" s="1">
        <v>1.372691E7</v>
      </c>
      <c r="D12869" s="1" t="s">
        <v>8</v>
      </c>
      <c r="E12869" s="1">
        <v>24.0</v>
      </c>
      <c r="F12869" s="1" t="s">
        <v>12856</v>
      </c>
      <c r="G12869" s="1">
        <v>0.756955638402</v>
      </c>
    </row>
    <row r="12870" ht="15.75" customHeight="1">
      <c r="A12870" s="1" t="str">
        <f t="shared" si="1091"/>
        <v>RNMT</v>
      </c>
      <c r="B12870" s="1" t="s">
        <v>245</v>
      </c>
      <c r="C12870" s="1">
        <v>1.3726744E7</v>
      </c>
      <c r="D12870" s="1" t="s">
        <v>14</v>
      </c>
      <c r="E12870" s="1">
        <v>23.0</v>
      </c>
      <c r="F12870" s="1" t="s">
        <v>12857</v>
      </c>
      <c r="G12870" s="1">
        <v>0.293801421807</v>
      </c>
    </row>
    <row r="12871" ht="15.75" customHeight="1">
      <c r="A12871" s="1" t="str">
        <f t="shared" si="1091"/>
        <v>RNMT</v>
      </c>
      <c r="B12871" s="1" t="s">
        <v>245</v>
      </c>
      <c r="C12871" s="1">
        <v>1.372679E7</v>
      </c>
      <c r="D12871" s="1" t="s">
        <v>14</v>
      </c>
      <c r="E12871" s="1">
        <v>24.0</v>
      </c>
      <c r="F12871" s="1" t="s">
        <v>12858</v>
      </c>
      <c r="G12871" s="1">
        <v>0.158249064364</v>
      </c>
    </row>
    <row r="12872" ht="15.75" customHeight="1">
      <c r="A12872" s="1" t="str">
        <f t="shared" si="1091"/>
        <v>RNMT</v>
      </c>
      <c r="B12872" s="1" t="s">
        <v>245</v>
      </c>
      <c r="C12872" s="1">
        <v>1.3726752E7</v>
      </c>
      <c r="D12872" s="1" t="s">
        <v>14</v>
      </c>
      <c r="E12872" s="1">
        <v>23.0</v>
      </c>
      <c r="F12872" s="1" t="s">
        <v>12859</v>
      </c>
      <c r="G12872" s="1">
        <v>1.4553571096</v>
      </c>
    </row>
    <row r="12873" ht="15.75" customHeight="1">
      <c r="A12873" s="1" t="str">
        <f t="shared" si="1091"/>
        <v>RNMT</v>
      </c>
      <c r="B12873" s="1" t="s">
        <v>245</v>
      </c>
      <c r="C12873" s="1">
        <v>1.3726688E7</v>
      </c>
      <c r="D12873" s="1" t="s">
        <v>14</v>
      </c>
      <c r="E12873" s="1">
        <v>24.0</v>
      </c>
      <c r="F12873" s="1" t="s">
        <v>12860</v>
      </c>
      <c r="G12873" s="1">
        <v>0.0977951629706</v>
      </c>
    </row>
    <row r="12874" ht="15.75" customHeight="1">
      <c r="A12874" s="1" t="str">
        <f t="shared" si="1091"/>
        <v>RNMT</v>
      </c>
      <c r="B12874" s="1" t="s">
        <v>245</v>
      </c>
      <c r="C12874" s="1">
        <v>1.3731747E7</v>
      </c>
      <c r="D12874" s="1" t="s">
        <v>8</v>
      </c>
      <c r="E12874" s="1">
        <v>25.0</v>
      </c>
      <c r="F12874" s="1" t="s">
        <v>12861</v>
      </c>
      <c r="G12874" s="1">
        <v>0.111890213916</v>
      </c>
    </row>
    <row r="12875" ht="15.75" customHeight="1">
      <c r="A12875" s="1" t="str">
        <f t="shared" si="1091"/>
        <v>RNMT</v>
      </c>
      <c r="B12875" s="1" t="s">
        <v>245</v>
      </c>
      <c r="C12875" s="1">
        <v>1.3731494E7</v>
      </c>
      <c r="D12875" s="1" t="s">
        <v>8</v>
      </c>
      <c r="E12875" s="1">
        <v>27.0</v>
      </c>
      <c r="F12875" s="1" t="s">
        <v>12862</v>
      </c>
      <c r="G12875" s="1">
        <v>0.0720328593917</v>
      </c>
    </row>
    <row r="12876" ht="15.75" customHeight="1">
      <c r="A12876" s="1" t="str">
        <f t="shared" si="1091"/>
        <v>RNMT</v>
      </c>
      <c r="B12876" s="1" t="s">
        <v>245</v>
      </c>
      <c r="C12876" s="1">
        <v>1.3730704E7</v>
      </c>
      <c r="D12876" s="1" t="s">
        <v>8</v>
      </c>
      <c r="E12876" s="1">
        <v>26.0</v>
      </c>
      <c r="F12876" s="1" t="s">
        <v>12863</v>
      </c>
      <c r="G12876" s="1">
        <v>0.099860188533</v>
      </c>
    </row>
    <row r="12877" ht="15.75" customHeight="1">
      <c r="A12877" s="1" t="str">
        <f t="shared" si="1091"/>
        <v>RNMT</v>
      </c>
      <c r="B12877" s="1" t="s">
        <v>245</v>
      </c>
      <c r="C12877" s="1">
        <v>1.3730695E7</v>
      </c>
      <c r="D12877" s="1" t="s">
        <v>8</v>
      </c>
      <c r="E12877" s="1">
        <v>28.0</v>
      </c>
      <c r="F12877" s="1" t="s">
        <v>12864</v>
      </c>
      <c r="G12877" s="1">
        <v>0.314086993729</v>
      </c>
    </row>
    <row r="12878" ht="15.75" customHeight="1">
      <c r="A12878" s="1" t="str">
        <f t="shared" si="1091"/>
        <v>RNMT</v>
      </c>
      <c r="B12878" s="1" t="s">
        <v>245</v>
      </c>
      <c r="C12878" s="1">
        <v>1.373068E7</v>
      </c>
      <c r="D12878" s="1" t="s">
        <v>8</v>
      </c>
      <c r="E12878" s="1">
        <v>26.0</v>
      </c>
      <c r="F12878" s="1" t="s">
        <v>12865</v>
      </c>
      <c r="G12878" s="1">
        <v>-0.20925564458</v>
      </c>
    </row>
    <row r="12879" ht="15.75" customHeight="1">
      <c r="A12879" s="1" t="str">
        <f t="shared" si="1091"/>
        <v>RNMT</v>
      </c>
      <c r="B12879" s="1" t="s">
        <v>245</v>
      </c>
      <c r="C12879" s="1">
        <v>1.3730661E7</v>
      </c>
      <c r="D12879" s="1" t="s">
        <v>8</v>
      </c>
      <c r="E12879" s="1">
        <v>24.0</v>
      </c>
      <c r="F12879" s="1" t="s">
        <v>12866</v>
      </c>
      <c r="G12879" s="1">
        <v>-0.0182861015267</v>
      </c>
    </row>
    <row r="12880" ht="15.75" customHeight="1">
      <c r="A12880" s="1" t="str">
        <f t="shared" si="1091"/>
        <v>RNMT</v>
      </c>
      <c r="B12880" s="1" t="s">
        <v>245</v>
      </c>
      <c r="C12880" s="1">
        <v>1.3730635E7</v>
      </c>
      <c r="D12880" s="1" t="s">
        <v>8</v>
      </c>
      <c r="E12880" s="1">
        <v>27.0</v>
      </c>
      <c r="F12880" s="1" t="s">
        <v>12867</v>
      </c>
      <c r="G12880" s="1">
        <v>-0.200415376374</v>
      </c>
    </row>
    <row r="12881" ht="15.75" customHeight="1">
      <c r="A12881" s="1" t="str">
        <f t="shared" si="1091"/>
        <v>RNMT</v>
      </c>
      <c r="B12881" s="1" t="s">
        <v>245</v>
      </c>
      <c r="C12881" s="1">
        <v>1.3730613E7</v>
      </c>
      <c r="D12881" s="1" t="s">
        <v>8</v>
      </c>
      <c r="E12881" s="1">
        <v>24.0</v>
      </c>
      <c r="F12881" s="1" t="s">
        <v>12868</v>
      </c>
      <c r="G12881" s="1">
        <v>-0.0866025241107</v>
      </c>
    </row>
    <row r="12882" ht="15.75" customHeight="1">
      <c r="A12882" s="1" t="str">
        <f t="shared" si="1091"/>
        <v>RNMT</v>
      </c>
      <c r="B12882" s="1" t="s">
        <v>245</v>
      </c>
      <c r="C12882" s="1">
        <v>1.3730497E7</v>
      </c>
      <c r="D12882" s="1" t="s">
        <v>8</v>
      </c>
      <c r="E12882" s="1">
        <v>28.0</v>
      </c>
      <c r="F12882" s="1" t="s">
        <v>12869</v>
      </c>
      <c r="G12882" s="1">
        <v>0.157279969479</v>
      </c>
    </row>
    <row r="12883" ht="15.75" customHeight="1">
      <c r="A12883" s="1" t="str">
        <f t="shared" si="1091"/>
        <v>RNMT</v>
      </c>
      <c r="B12883" s="1" t="s">
        <v>245</v>
      </c>
      <c r="C12883" s="1">
        <v>1.3730417E7</v>
      </c>
      <c r="D12883" s="1" t="s">
        <v>8</v>
      </c>
      <c r="E12883" s="1">
        <v>25.0</v>
      </c>
      <c r="F12883" s="1" t="s">
        <v>12870</v>
      </c>
      <c r="G12883" s="1">
        <v>-0.0190458283583</v>
      </c>
    </row>
    <row r="12884" ht="15.75" customHeight="1">
      <c r="A12884" s="1" t="str">
        <f t="shared" si="1091"/>
        <v>RNMT</v>
      </c>
      <c r="B12884" s="1" t="s">
        <v>245</v>
      </c>
      <c r="C12884" s="1">
        <v>1.3726947E7</v>
      </c>
      <c r="D12884" s="1" t="s">
        <v>14</v>
      </c>
      <c r="E12884" s="1">
        <v>23.0</v>
      </c>
      <c r="F12884" s="1" t="s">
        <v>12871</v>
      </c>
      <c r="G12884" s="1">
        <v>0.254212717114</v>
      </c>
    </row>
    <row r="12885" ht="15.75" customHeight="1">
      <c r="A12885" s="1" t="str">
        <f t="shared" si="1091"/>
        <v>RNMT</v>
      </c>
      <c r="B12885" s="1" t="s">
        <v>245</v>
      </c>
      <c r="C12885" s="1">
        <v>1.3730456E7</v>
      </c>
      <c r="D12885" s="1" t="s">
        <v>14</v>
      </c>
      <c r="E12885" s="1">
        <v>27.0</v>
      </c>
      <c r="F12885" s="1" t="s">
        <v>12872</v>
      </c>
      <c r="G12885" s="1">
        <v>0.106003833026</v>
      </c>
    </row>
    <row r="12886" ht="15.75" customHeight="1">
      <c r="A12886" s="1" t="str">
        <f t="shared" si="1091"/>
        <v>RNMT</v>
      </c>
      <c r="B12886" s="1" t="s">
        <v>245</v>
      </c>
      <c r="C12886" s="1">
        <v>1.3726867E7</v>
      </c>
      <c r="D12886" s="1" t="s">
        <v>14</v>
      </c>
      <c r="E12886" s="1">
        <v>23.0</v>
      </c>
      <c r="F12886" s="1" t="s">
        <v>12873</v>
      </c>
      <c r="G12886" s="1">
        <v>-0.030260907292</v>
      </c>
    </row>
    <row r="12887" ht="15.75" customHeight="1">
      <c r="A12887" s="1" t="str">
        <f t="shared" si="1091"/>
        <v>RNMT</v>
      </c>
      <c r="B12887" s="1" t="s">
        <v>245</v>
      </c>
      <c r="C12887" s="1">
        <v>1.373164E7</v>
      </c>
      <c r="D12887" s="1" t="s">
        <v>14</v>
      </c>
      <c r="E12887" s="1">
        <v>26.0</v>
      </c>
      <c r="F12887" s="1" t="s">
        <v>12874</v>
      </c>
      <c r="G12887" s="1">
        <v>-0.0776561811261</v>
      </c>
    </row>
    <row r="12888" ht="15.75" customHeight="1">
      <c r="A12888" s="1" t="str">
        <f t="shared" si="1091"/>
        <v>RNMT</v>
      </c>
      <c r="B12888" s="1" t="s">
        <v>245</v>
      </c>
      <c r="C12888" s="1">
        <v>1.3731668E7</v>
      </c>
      <c r="D12888" s="1" t="s">
        <v>14</v>
      </c>
      <c r="E12888" s="1">
        <v>28.0</v>
      </c>
      <c r="F12888" s="1" t="s">
        <v>12875</v>
      </c>
      <c r="G12888" s="1">
        <v>0.106468526184</v>
      </c>
    </row>
    <row r="12889" ht="15.75" customHeight="1">
      <c r="A12889" s="1" t="str">
        <f t="shared" si="1091"/>
        <v>RNMT</v>
      </c>
      <c r="B12889" s="1" t="s">
        <v>245</v>
      </c>
      <c r="C12889" s="1">
        <v>1.373172E7</v>
      </c>
      <c r="D12889" s="1" t="s">
        <v>14</v>
      </c>
      <c r="E12889" s="1">
        <v>25.0</v>
      </c>
      <c r="F12889" s="1" t="s">
        <v>12876</v>
      </c>
      <c r="G12889" s="1">
        <v>-0.0109170352903</v>
      </c>
    </row>
    <row r="12890" ht="15.75" customHeight="1">
      <c r="A12890" s="1" t="str">
        <f t="shared" si="1091"/>
        <v>RNMT</v>
      </c>
      <c r="B12890" s="1" t="s">
        <v>245</v>
      </c>
      <c r="C12890" s="1">
        <v>1.3726629E7</v>
      </c>
      <c r="D12890" s="1" t="s">
        <v>8</v>
      </c>
      <c r="E12890" s="1">
        <v>24.0</v>
      </c>
      <c r="F12890" s="1" t="s">
        <v>12877</v>
      </c>
      <c r="G12890" s="1">
        <v>0.383421175458</v>
      </c>
    </row>
    <row r="12891" ht="15.75" customHeight="1">
      <c r="A12891" s="1" t="str">
        <f t="shared" si="1091"/>
        <v>RNMT</v>
      </c>
      <c r="B12891" s="1" t="s">
        <v>245</v>
      </c>
      <c r="C12891" s="1">
        <v>1.3726689E7</v>
      </c>
      <c r="D12891" s="1" t="s">
        <v>8</v>
      </c>
      <c r="E12891" s="1">
        <v>23.0</v>
      </c>
      <c r="F12891" s="1" t="s">
        <v>12878</v>
      </c>
      <c r="G12891" s="1">
        <v>0.225703304072</v>
      </c>
    </row>
    <row r="12892" ht="15.75" customHeight="1">
      <c r="A12892" s="1" t="str">
        <f t="shared" si="1091"/>
        <v>RNMT</v>
      </c>
      <c r="B12892" s="1" t="s">
        <v>245</v>
      </c>
      <c r="C12892" s="1">
        <v>1.3726813E7</v>
      </c>
      <c r="D12892" s="1" t="s">
        <v>8</v>
      </c>
      <c r="E12892" s="1">
        <v>23.0</v>
      </c>
      <c r="F12892" s="1" t="s">
        <v>12879</v>
      </c>
      <c r="G12892" s="1">
        <v>0.787687251994</v>
      </c>
    </row>
    <row r="12893" ht="15.75" customHeight="1">
      <c r="A12893" s="1" t="str">
        <f t="shared" si="1091"/>
        <v>RNMT</v>
      </c>
      <c r="B12893" s="1" t="s">
        <v>245</v>
      </c>
      <c r="C12893" s="1">
        <v>1.3730625E7</v>
      </c>
      <c r="D12893" s="1" t="s">
        <v>14</v>
      </c>
      <c r="E12893" s="1">
        <v>27.0</v>
      </c>
      <c r="F12893" s="1" t="s">
        <v>12880</v>
      </c>
      <c r="G12893" s="1">
        <v>0.221080441393</v>
      </c>
    </row>
    <row r="12894" ht="15.75" customHeight="1">
      <c r="A12894" s="1" t="str">
        <f t="shared" ref="A12894:A12899" si="1092">"ROMO1"</f>
        <v>ROMO1</v>
      </c>
      <c r="B12894" s="1" t="s">
        <v>145</v>
      </c>
      <c r="C12894" s="1">
        <v>3.4287434E7</v>
      </c>
      <c r="D12894" s="1" t="s">
        <v>8</v>
      </c>
      <c r="E12894" s="1">
        <v>25.0</v>
      </c>
      <c r="F12894" s="1" t="s">
        <v>12881</v>
      </c>
      <c r="G12894" s="1">
        <v>0.262419439217</v>
      </c>
    </row>
    <row r="12895" ht="15.75" customHeight="1">
      <c r="A12895" s="1" t="str">
        <f t="shared" si="1092"/>
        <v>ROMO1</v>
      </c>
      <c r="B12895" s="1" t="s">
        <v>145</v>
      </c>
      <c r="C12895" s="1">
        <v>3.428745E7</v>
      </c>
      <c r="D12895" s="1" t="s">
        <v>8</v>
      </c>
      <c r="E12895" s="1">
        <v>25.0</v>
      </c>
      <c r="F12895" s="1" t="s">
        <v>12882</v>
      </c>
      <c r="G12895" s="1">
        <v>0.606026773127</v>
      </c>
    </row>
    <row r="12896" ht="15.75" customHeight="1">
      <c r="A12896" s="1" t="str">
        <f t="shared" si="1092"/>
        <v>ROMO1</v>
      </c>
      <c r="B12896" s="1" t="s">
        <v>145</v>
      </c>
      <c r="C12896" s="1">
        <v>3.4287373E7</v>
      </c>
      <c r="D12896" s="1" t="s">
        <v>14</v>
      </c>
      <c r="E12896" s="1">
        <v>24.0</v>
      </c>
      <c r="F12896" s="1" t="s">
        <v>12883</v>
      </c>
      <c r="G12896" s="1">
        <v>0.674298073905</v>
      </c>
    </row>
    <row r="12897" ht="15.75" customHeight="1">
      <c r="A12897" s="1" t="str">
        <f t="shared" si="1092"/>
        <v>ROMO1</v>
      </c>
      <c r="B12897" s="1" t="s">
        <v>145</v>
      </c>
      <c r="C12897" s="1">
        <v>3.4287382E7</v>
      </c>
      <c r="D12897" s="1" t="s">
        <v>14</v>
      </c>
      <c r="E12897" s="1">
        <v>23.0</v>
      </c>
      <c r="F12897" s="1" t="s">
        <v>12884</v>
      </c>
      <c r="G12897" s="1">
        <v>1.71967515297</v>
      </c>
    </row>
    <row r="12898" ht="15.75" customHeight="1">
      <c r="A12898" s="1" t="str">
        <f t="shared" si="1092"/>
        <v>ROMO1</v>
      </c>
      <c r="B12898" s="1" t="s">
        <v>145</v>
      </c>
      <c r="C12898" s="1">
        <v>3.4287389E7</v>
      </c>
      <c r="D12898" s="1" t="s">
        <v>14</v>
      </c>
      <c r="E12898" s="1">
        <v>24.0</v>
      </c>
      <c r="F12898" s="1" t="s">
        <v>12885</v>
      </c>
      <c r="G12898" s="1">
        <v>0.144910770495</v>
      </c>
    </row>
    <row r="12899" ht="15.75" customHeight="1">
      <c r="A12899" s="1" t="str">
        <f t="shared" si="1092"/>
        <v>ROMO1</v>
      </c>
      <c r="B12899" s="1" t="s">
        <v>145</v>
      </c>
      <c r="C12899" s="1">
        <v>3.4287398E7</v>
      </c>
      <c r="D12899" s="1" t="s">
        <v>14</v>
      </c>
      <c r="E12899" s="1">
        <v>24.0</v>
      </c>
      <c r="F12899" s="1" t="s">
        <v>12886</v>
      </c>
      <c r="G12899" s="1">
        <v>0.381770594352</v>
      </c>
    </row>
    <row r="12900" ht="15.75" customHeight="1">
      <c r="A12900" s="1" t="str">
        <f t="shared" ref="A12900:A12916" si="1093">"RPA1"</f>
        <v>RPA1</v>
      </c>
      <c r="B12900" s="1" t="s">
        <v>39</v>
      </c>
      <c r="C12900" s="1">
        <v>1733302.0</v>
      </c>
      <c r="D12900" s="1" t="s">
        <v>14</v>
      </c>
      <c r="E12900" s="1">
        <v>23.0</v>
      </c>
      <c r="F12900" s="1" t="s">
        <v>12887</v>
      </c>
      <c r="G12900" s="1">
        <v>0.438084370324</v>
      </c>
    </row>
    <row r="12901" ht="15.75" customHeight="1">
      <c r="A12901" s="1" t="str">
        <f t="shared" si="1093"/>
        <v>RPA1</v>
      </c>
      <c r="B12901" s="1" t="s">
        <v>39</v>
      </c>
      <c r="C12901" s="1">
        <v>1733528.0</v>
      </c>
      <c r="D12901" s="1" t="s">
        <v>14</v>
      </c>
      <c r="E12901" s="1">
        <v>23.0</v>
      </c>
      <c r="F12901" s="1" t="s">
        <v>12888</v>
      </c>
      <c r="G12901" s="1">
        <v>0.980427862477</v>
      </c>
    </row>
    <row r="12902" ht="15.75" customHeight="1">
      <c r="A12902" s="1" t="str">
        <f t="shared" si="1093"/>
        <v>RPA1</v>
      </c>
      <c r="B12902" s="1" t="s">
        <v>39</v>
      </c>
      <c r="C12902" s="1">
        <v>1733493.0</v>
      </c>
      <c r="D12902" s="1" t="s">
        <v>14</v>
      </c>
      <c r="E12902" s="1">
        <v>24.0</v>
      </c>
      <c r="F12902" s="1" t="s">
        <v>12889</v>
      </c>
      <c r="G12902" s="1">
        <v>0.562286230462</v>
      </c>
    </row>
    <row r="12903" ht="15.75" customHeight="1">
      <c r="A12903" s="1" t="str">
        <f t="shared" si="1093"/>
        <v>RPA1</v>
      </c>
      <c r="B12903" s="1" t="s">
        <v>39</v>
      </c>
      <c r="C12903" s="1">
        <v>1733456.0</v>
      </c>
      <c r="D12903" s="1" t="s">
        <v>14</v>
      </c>
      <c r="E12903" s="1">
        <v>24.0</v>
      </c>
      <c r="F12903" s="1" t="s">
        <v>12890</v>
      </c>
      <c r="G12903" s="1">
        <v>0.0117056848231</v>
      </c>
    </row>
    <row r="12904" ht="15.75" customHeight="1">
      <c r="A12904" s="1" t="str">
        <f t="shared" si="1093"/>
        <v>RPA1</v>
      </c>
      <c r="B12904" s="1" t="s">
        <v>39</v>
      </c>
      <c r="C12904" s="1">
        <v>1733367.0</v>
      </c>
      <c r="D12904" s="1" t="s">
        <v>14</v>
      </c>
      <c r="E12904" s="1">
        <v>23.0</v>
      </c>
      <c r="F12904" s="1" t="s">
        <v>12891</v>
      </c>
      <c r="G12904" s="1">
        <v>0.935447794782</v>
      </c>
    </row>
    <row r="12905" ht="15.75" customHeight="1">
      <c r="A12905" s="1" t="str">
        <f t="shared" si="1093"/>
        <v>RPA1</v>
      </c>
      <c r="B12905" s="1" t="s">
        <v>39</v>
      </c>
      <c r="C12905" s="1">
        <v>1733357.0</v>
      </c>
      <c r="D12905" s="1" t="s">
        <v>14</v>
      </c>
      <c r="E12905" s="1">
        <v>23.0</v>
      </c>
      <c r="F12905" s="1" t="s">
        <v>12892</v>
      </c>
      <c r="G12905" s="1">
        <v>0.79015357501</v>
      </c>
    </row>
    <row r="12906" ht="15.75" customHeight="1">
      <c r="A12906" s="1" t="str">
        <f t="shared" si="1093"/>
        <v>RPA1</v>
      </c>
      <c r="B12906" s="1" t="s">
        <v>39</v>
      </c>
      <c r="C12906" s="1">
        <v>1733302.0</v>
      </c>
      <c r="D12906" s="1" t="s">
        <v>14</v>
      </c>
      <c r="E12906" s="1">
        <v>24.0</v>
      </c>
      <c r="F12906" s="1" t="s">
        <v>12893</v>
      </c>
      <c r="G12906" s="1">
        <v>0.37472896562</v>
      </c>
    </row>
    <row r="12907" ht="15.75" customHeight="1">
      <c r="A12907" s="1" t="str">
        <f t="shared" si="1093"/>
        <v>RPA1</v>
      </c>
      <c r="B12907" s="1" t="s">
        <v>39</v>
      </c>
      <c r="C12907" s="1">
        <v>1733564.0</v>
      </c>
      <c r="D12907" s="1" t="s">
        <v>14</v>
      </c>
      <c r="E12907" s="1">
        <v>24.0</v>
      </c>
      <c r="F12907" s="1" t="s">
        <v>12894</v>
      </c>
      <c r="G12907" s="1">
        <v>-0.0407499402658</v>
      </c>
    </row>
    <row r="12908" ht="15.75" customHeight="1">
      <c r="A12908" s="1" t="str">
        <f t="shared" si="1093"/>
        <v>RPA1</v>
      </c>
      <c r="B12908" s="1" t="s">
        <v>39</v>
      </c>
      <c r="C12908" s="1">
        <v>1733528.0</v>
      </c>
      <c r="D12908" s="1" t="s">
        <v>14</v>
      </c>
      <c r="E12908" s="1">
        <v>22.0</v>
      </c>
      <c r="F12908" s="1" t="s">
        <v>12895</v>
      </c>
      <c r="G12908" s="1">
        <v>0.990869803581</v>
      </c>
    </row>
    <row r="12909" ht="15.75" customHeight="1">
      <c r="A12909" s="1" t="str">
        <f t="shared" si="1093"/>
        <v>RPA1</v>
      </c>
      <c r="B12909" s="1" t="s">
        <v>39</v>
      </c>
      <c r="C12909" s="1">
        <v>1733465.0</v>
      </c>
      <c r="D12909" s="1" t="s">
        <v>14</v>
      </c>
      <c r="E12909" s="1">
        <v>24.0</v>
      </c>
      <c r="F12909" s="1" t="s">
        <v>12896</v>
      </c>
      <c r="G12909" s="1">
        <v>0.727376061103</v>
      </c>
    </row>
    <row r="12910" ht="15.75" customHeight="1">
      <c r="A12910" s="1" t="str">
        <f t="shared" si="1093"/>
        <v>RPA1</v>
      </c>
      <c r="B12910" s="1" t="s">
        <v>39</v>
      </c>
      <c r="C12910" s="1">
        <v>1733428.0</v>
      </c>
      <c r="D12910" s="1" t="s">
        <v>14</v>
      </c>
      <c r="E12910" s="1">
        <v>24.0</v>
      </c>
      <c r="F12910" s="1" t="s">
        <v>12897</v>
      </c>
      <c r="G12910" s="1">
        <v>0.228744499999</v>
      </c>
    </row>
    <row r="12911" ht="15.75" customHeight="1">
      <c r="A12911" s="1" t="str">
        <f t="shared" si="1093"/>
        <v>RPA1</v>
      </c>
      <c r="B12911" s="1" t="s">
        <v>39</v>
      </c>
      <c r="C12911" s="1">
        <v>1733451.0</v>
      </c>
      <c r="D12911" s="1" t="s">
        <v>8</v>
      </c>
      <c r="E12911" s="1">
        <v>24.0</v>
      </c>
      <c r="F12911" s="1" t="s">
        <v>12898</v>
      </c>
      <c r="G12911" s="1">
        <v>0.975545430216</v>
      </c>
    </row>
    <row r="12912" ht="15.75" customHeight="1">
      <c r="A12912" s="1" t="str">
        <f t="shared" si="1093"/>
        <v>RPA1</v>
      </c>
      <c r="B12912" s="1" t="s">
        <v>39</v>
      </c>
      <c r="C12912" s="1">
        <v>1733358.0</v>
      </c>
      <c r="D12912" s="1" t="s">
        <v>14</v>
      </c>
      <c r="E12912" s="1">
        <v>24.0</v>
      </c>
      <c r="F12912" s="1" t="s">
        <v>12899</v>
      </c>
      <c r="G12912" s="1">
        <v>1.02870233394</v>
      </c>
    </row>
    <row r="12913" ht="15.75" customHeight="1">
      <c r="A12913" s="1" t="str">
        <f t="shared" si="1093"/>
        <v>RPA1</v>
      </c>
      <c r="B12913" s="1" t="s">
        <v>39</v>
      </c>
      <c r="C12913" s="1">
        <v>1733367.0</v>
      </c>
      <c r="D12913" s="1" t="s">
        <v>14</v>
      </c>
      <c r="E12913" s="1">
        <v>24.0</v>
      </c>
      <c r="F12913" s="1" t="s">
        <v>12900</v>
      </c>
      <c r="G12913" s="1">
        <v>0.89833222713</v>
      </c>
    </row>
    <row r="12914" ht="15.75" customHeight="1">
      <c r="A12914" s="1" t="str">
        <f t="shared" si="1093"/>
        <v>RPA1</v>
      </c>
      <c r="B12914" s="1" t="s">
        <v>39</v>
      </c>
      <c r="C12914" s="1">
        <v>1733411.0</v>
      </c>
      <c r="D12914" s="1" t="s">
        <v>14</v>
      </c>
      <c r="E12914" s="1">
        <v>23.0</v>
      </c>
      <c r="F12914" s="1" t="s">
        <v>12901</v>
      </c>
      <c r="G12914" s="1">
        <v>0.0120695989523</v>
      </c>
    </row>
    <row r="12915" ht="15.75" customHeight="1">
      <c r="A12915" s="1" t="str">
        <f t="shared" si="1093"/>
        <v>RPA1</v>
      </c>
      <c r="B12915" s="1" t="s">
        <v>39</v>
      </c>
      <c r="C12915" s="1">
        <v>1733279.0</v>
      </c>
      <c r="D12915" s="1" t="s">
        <v>14</v>
      </c>
      <c r="E12915" s="1">
        <v>24.0</v>
      </c>
      <c r="F12915" s="1" t="s">
        <v>12902</v>
      </c>
      <c r="G12915" s="1">
        <v>0.542240315506</v>
      </c>
    </row>
    <row r="12916" ht="15.75" customHeight="1">
      <c r="A12916" s="1" t="str">
        <f t="shared" si="1093"/>
        <v>RPA1</v>
      </c>
      <c r="B12916" s="1" t="s">
        <v>39</v>
      </c>
      <c r="C12916" s="1">
        <v>1733325.0</v>
      </c>
      <c r="D12916" s="1" t="s">
        <v>14</v>
      </c>
      <c r="E12916" s="1">
        <v>24.0</v>
      </c>
      <c r="F12916" s="1" t="s">
        <v>12903</v>
      </c>
      <c r="G12916" s="1">
        <v>0.0699970586717</v>
      </c>
    </row>
    <row r="12917" ht="15.75" customHeight="1">
      <c r="A12917" s="1" t="str">
        <f t="shared" ref="A12917:A12931" si="1094">"RPA2"</f>
        <v>RPA2</v>
      </c>
      <c r="B12917" s="1" t="s">
        <v>108</v>
      </c>
      <c r="C12917" s="1">
        <v>2.8241122E7</v>
      </c>
      <c r="D12917" s="1" t="s">
        <v>8</v>
      </c>
      <c r="E12917" s="1">
        <v>24.0</v>
      </c>
      <c r="F12917" s="1" t="s">
        <v>12904</v>
      </c>
      <c r="G12917" s="1">
        <v>0.288867425695</v>
      </c>
    </row>
    <row r="12918" ht="15.75" customHeight="1">
      <c r="A12918" s="1" t="str">
        <f t="shared" si="1094"/>
        <v>RPA2</v>
      </c>
      <c r="B12918" s="1" t="s">
        <v>108</v>
      </c>
      <c r="C12918" s="1">
        <v>2.8240969E7</v>
      </c>
      <c r="D12918" s="1" t="s">
        <v>8</v>
      </c>
      <c r="E12918" s="1">
        <v>23.0</v>
      </c>
      <c r="F12918" s="1" t="s">
        <v>12905</v>
      </c>
      <c r="G12918" s="1">
        <v>0.151454495467</v>
      </c>
    </row>
    <row r="12919" ht="15.75" customHeight="1">
      <c r="A12919" s="1" t="str">
        <f t="shared" si="1094"/>
        <v>RPA2</v>
      </c>
      <c r="B12919" s="1" t="s">
        <v>108</v>
      </c>
      <c r="C12919" s="1">
        <v>2.8241028E7</v>
      </c>
      <c r="D12919" s="1" t="s">
        <v>8</v>
      </c>
      <c r="E12919" s="1">
        <v>24.0</v>
      </c>
      <c r="F12919" s="1" t="s">
        <v>12906</v>
      </c>
      <c r="G12919" s="1">
        <v>1.45665032726</v>
      </c>
    </row>
    <row r="12920" ht="15.75" customHeight="1">
      <c r="A12920" s="1" t="str">
        <f t="shared" si="1094"/>
        <v>RPA2</v>
      </c>
      <c r="B12920" s="1" t="s">
        <v>108</v>
      </c>
      <c r="C12920" s="1">
        <v>2.8241078E7</v>
      </c>
      <c r="D12920" s="1" t="s">
        <v>8</v>
      </c>
      <c r="E12920" s="1">
        <v>24.0</v>
      </c>
      <c r="F12920" s="1" t="s">
        <v>12907</v>
      </c>
      <c r="G12920" s="1">
        <v>0.728882720503</v>
      </c>
    </row>
    <row r="12921" ht="15.75" customHeight="1">
      <c r="A12921" s="1" t="str">
        <f t="shared" si="1094"/>
        <v>RPA2</v>
      </c>
      <c r="B12921" s="1" t="s">
        <v>108</v>
      </c>
      <c r="C12921" s="1">
        <v>2.8241129E7</v>
      </c>
      <c r="D12921" s="1" t="s">
        <v>14</v>
      </c>
      <c r="E12921" s="1">
        <v>24.0</v>
      </c>
      <c r="F12921" s="1" t="s">
        <v>12908</v>
      </c>
      <c r="G12921" s="1">
        <v>-0.0149192160997</v>
      </c>
    </row>
    <row r="12922" ht="15.75" customHeight="1">
      <c r="A12922" s="1" t="str">
        <f t="shared" si="1094"/>
        <v>RPA2</v>
      </c>
      <c r="B12922" s="1" t="s">
        <v>108</v>
      </c>
      <c r="C12922" s="1">
        <v>2.8241061E7</v>
      </c>
      <c r="D12922" s="1" t="s">
        <v>14</v>
      </c>
      <c r="E12922" s="1">
        <v>24.0</v>
      </c>
      <c r="F12922" s="1" t="s">
        <v>12909</v>
      </c>
      <c r="G12922" s="1">
        <v>0.814466952235</v>
      </c>
    </row>
    <row r="12923" ht="15.75" customHeight="1">
      <c r="A12923" s="1" t="str">
        <f t="shared" si="1094"/>
        <v>RPA2</v>
      </c>
      <c r="B12923" s="1" t="s">
        <v>108</v>
      </c>
      <c r="C12923" s="1">
        <v>2.8241E7</v>
      </c>
      <c r="D12923" s="1" t="s">
        <v>14</v>
      </c>
      <c r="E12923" s="1">
        <v>23.0</v>
      </c>
      <c r="F12923" s="1" t="s">
        <v>12910</v>
      </c>
      <c r="G12923" s="1">
        <v>0.0140941847388</v>
      </c>
    </row>
    <row r="12924" ht="15.75" customHeight="1">
      <c r="A12924" s="1" t="str">
        <f t="shared" si="1094"/>
        <v>RPA2</v>
      </c>
      <c r="B12924" s="1" t="s">
        <v>108</v>
      </c>
      <c r="C12924" s="1">
        <v>2.8240979E7</v>
      </c>
      <c r="D12924" s="1" t="s">
        <v>14</v>
      </c>
      <c r="E12924" s="1">
        <v>22.0</v>
      </c>
      <c r="F12924" s="1" t="s">
        <v>12911</v>
      </c>
      <c r="G12924" s="1">
        <v>0.333916161382</v>
      </c>
    </row>
    <row r="12925" ht="15.75" customHeight="1">
      <c r="A12925" s="1" t="str">
        <f t="shared" si="1094"/>
        <v>RPA2</v>
      </c>
      <c r="B12925" s="1" t="s">
        <v>108</v>
      </c>
      <c r="C12925" s="1">
        <v>2.8241073E7</v>
      </c>
      <c r="D12925" s="1" t="s">
        <v>8</v>
      </c>
      <c r="E12925" s="1">
        <v>21.0</v>
      </c>
      <c r="F12925" s="1" t="s">
        <v>12912</v>
      </c>
      <c r="G12925" s="1">
        <v>0.713627070092</v>
      </c>
    </row>
    <row r="12926" ht="15.75" customHeight="1">
      <c r="A12926" s="1" t="str">
        <f t="shared" si="1094"/>
        <v>RPA2</v>
      </c>
      <c r="B12926" s="1" t="s">
        <v>108</v>
      </c>
      <c r="C12926" s="1">
        <v>2.8241174E7</v>
      </c>
      <c r="D12926" s="1" t="s">
        <v>8</v>
      </c>
      <c r="E12926" s="1">
        <v>24.0</v>
      </c>
      <c r="F12926" s="1" t="s">
        <v>12913</v>
      </c>
      <c r="G12926" s="1">
        <v>-0.0218071467338</v>
      </c>
    </row>
    <row r="12927" ht="15.75" customHeight="1">
      <c r="A12927" s="1" t="str">
        <f t="shared" si="1094"/>
        <v>RPA2</v>
      </c>
      <c r="B12927" s="1" t="s">
        <v>108</v>
      </c>
      <c r="C12927" s="1">
        <v>2.8241174E7</v>
      </c>
      <c r="D12927" s="1" t="s">
        <v>8</v>
      </c>
      <c r="E12927" s="1">
        <v>23.0</v>
      </c>
      <c r="F12927" s="1" t="s">
        <v>12914</v>
      </c>
      <c r="G12927" s="1">
        <v>-0.0243318549214</v>
      </c>
    </row>
    <row r="12928" ht="15.75" customHeight="1">
      <c r="A12928" s="1" t="str">
        <f t="shared" si="1094"/>
        <v>RPA2</v>
      </c>
      <c r="B12928" s="1" t="s">
        <v>108</v>
      </c>
      <c r="C12928" s="1">
        <v>2.8241073E7</v>
      </c>
      <c r="D12928" s="1" t="s">
        <v>8</v>
      </c>
      <c r="E12928" s="1">
        <v>22.0</v>
      </c>
      <c r="F12928" s="1" t="s">
        <v>12915</v>
      </c>
      <c r="G12928" s="1">
        <v>0.707601904242</v>
      </c>
    </row>
    <row r="12929" ht="15.75" customHeight="1">
      <c r="A12929" s="1" t="str">
        <f t="shared" si="1094"/>
        <v>RPA2</v>
      </c>
      <c r="B12929" s="1" t="s">
        <v>108</v>
      </c>
      <c r="C12929" s="1">
        <v>2.8240999E7</v>
      </c>
      <c r="D12929" s="1" t="s">
        <v>14</v>
      </c>
      <c r="E12929" s="1">
        <v>24.0</v>
      </c>
      <c r="F12929" s="1" t="s">
        <v>12916</v>
      </c>
      <c r="G12929" s="1">
        <v>0.182605011351</v>
      </c>
    </row>
    <row r="12930" ht="15.75" customHeight="1">
      <c r="A12930" s="1" t="str">
        <f t="shared" si="1094"/>
        <v>RPA2</v>
      </c>
      <c r="B12930" s="1" t="s">
        <v>108</v>
      </c>
      <c r="C12930" s="1">
        <v>2.8241138E7</v>
      </c>
      <c r="D12930" s="1" t="s">
        <v>14</v>
      </c>
      <c r="E12930" s="1">
        <v>24.0</v>
      </c>
      <c r="F12930" s="1" t="s">
        <v>12917</v>
      </c>
      <c r="G12930" s="1">
        <v>0.00131907440901</v>
      </c>
    </row>
    <row r="12931" ht="15.75" customHeight="1">
      <c r="A12931" s="1" t="str">
        <f t="shared" si="1094"/>
        <v>RPA2</v>
      </c>
      <c r="B12931" s="1" t="s">
        <v>108</v>
      </c>
      <c r="C12931" s="1">
        <v>2.8241247E7</v>
      </c>
      <c r="D12931" s="1" t="s">
        <v>8</v>
      </c>
      <c r="E12931" s="1">
        <v>23.0</v>
      </c>
      <c r="F12931" s="1" t="s">
        <v>12918</v>
      </c>
      <c r="G12931" s="1">
        <v>0.0688743500133</v>
      </c>
    </row>
    <row r="12932" ht="15.75" customHeight="1">
      <c r="A12932" s="1" t="str">
        <f t="shared" ref="A12932:A12951" si="1095">"RPA3"</f>
        <v>RPA3</v>
      </c>
      <c r="B12932" s="1" t="s">
        <v>715</v>
      </c>
      <c r="C12932" s="1">
        <v>7758243.0</v>
      </c>
      <c r="D12932" s="1" t="s">
        <v>14</v>
      </c>
      <c r="E12932" s="1">
        <v>26.0</v>
      </c>
      <c r="F12932" s="1" t="s">
        <v>12919</v>
      </c>
      <c r="G12932" s="1">
        <v>-0.0594914601673</v>
      </c>
    </row>
    <row r="12933" ht="15.75" customHeight="1">
      <c r="A12933" s="1" t="str">
        <f t="shared" si="1095"/>
        <v>RPA3</v>
      </c>
      <c r="B12933" s="1" t="s">
        <v>715</v>
      </c>
      <c r="C12933" s="1">
        <v>7680502.0</v>
      </c>
      <c r="D12933" s="1" t="s">
        <v>8</v>
      </c>
      <c r="E12933" s="1">
        <v>22.0</v>
      </c>
      <c r="F12933" s="1" t="s">
        <v>12920</v>
      </c>
      <c r="G12933" s="1">
        <v>0.0198145950031</v>
      </c>
    </row>
    <row r="12934" ht="15.75" customHeight="1">
      <c r="A12934" s="1" t="str">
        <f t="shared" si="1095"/>
        <v>RPA3</v>
      </c>
      <c r="B12934" s="1" t="s">
        <v>715</v>
      </c>
      <c r="C12934" s="1">
        <v>7758086.0</v>
      </c>
      <c r="D12934" s="1" t="s">
        <v>8</v>
      </c>
      <c r="E12934" s="1">
        <v>27.0</v>
      </c>
      <c r="F12934" s="1" t="s">
        <v>12921</v>
      </c>
      <c r="G12934" s="1">
        <v>-0.0332983545121</v>
      </c>
    </row>
    <row r="12935" ht="15.75" customHeight="1">
      <c r="A12935" s="1" t="str">
        <f t="shared" si="1095"/>
        <v>RPA3</v>
      </c>
      <c r="B12935" s="1" t="s">
        <v>715</v>
      </c>
      <c r="C12935" s="1">
        <v>7758120.0</v>
      </c>
      <c r="D12935" s="1" t="s">
        <v>8</v>
      </c>
      <c r="E12935" s="1">
        <v>25.0</v>
      </c>
      <c r="F12935" s="1" t="s">
        <v>12922</v>
      </c>
      <c r="G12935" s="1">
        <v>-0.0342997582891</v>
      </c>
    </row>
    <row r="12936" ht="15.75" customHeight="1">
      <c r="A12936" s="1" t="str">
        <f t="shared" si="1095"/>
        <v>RPA3</v>
      </c>
      <c r="B12936" s="1" t="s">
        <v>715</v>
      </c>
      <c r="C12936" s="1">
        <v>7758175.0</v>
      </c>
      <c r="D12936" s="1" t="s">
        <v>8</v>
      </c>
      <c r="E12936" s="1">
        <v>25.0</v>
      </c>
      <c r="F12936" s="1" t="s">
        <v>12923</v>
      </c>
      <c r="G12936" s="1">
        <v>-0.0318823850434</v>
      </c>
    </row>
    <row r="12937" ht="15.75" customHeight="1">
      <c r="A12937" s="1" t="str">
        <f t="shared" si="1095"/>
        <v>RPA3</v>
      </c>
      <c r="B12937" s="1" t="s">
        <v>715</v>
      </c>
      <c r="C12937" s="1">
        <v>7758199.0</v>
      </c>
      <c r="D12937" s="1" t="s">
        <v>8</v>
      </c>
      <c r="E12937" s="1">
        <v>24.0</v>
      </c>
      <c r="F12937" s="1" t="s">
        <v>12924</v>
      </c>
      <c r="G12937" s="1">
        <v>0.156478214059</v>
      </c>
    </row>
    <row r="12938" ht="15.75" customHeight="1">
      <c r="A12938" s="1" t="str">
        <f t="shared" si="1095"/>
        <v>RPA3</v>
      </c>
      <c r="B12938" s="1" t="s">
        <v>715</v>
      </c>
      <c r="C12938" s="1">
        <v>7758209.0</v>
      </c>
      <c r="D12938" s="1" t="s">
        <v>8</v>
      </c>
      <c r="E12938" s="1">
        <v>27.0</v>
      </c>
      <c r="F12938" s="1" t="s">
        <v>12925</v>
      </c>
      <c r="G12938" s="1">
        <v>0.00405254346929</v>
      </c>
    </row>
    <row r="12939" ht="15.75" customHeight="1">
      <c r="A12939" s="1" t="str">
        <f t="shared" si="1095"/>
        <v>RPA3</v>
      </c>
      <c r="B12939" s="1" t="s">
        <v>715</v>
      </c>
      <c r="C12939" s="1">
        <v>7680402.0</v>
      </c>
      <c r="D12939" s="1" t="s">
        <v>14</v>
      </c>
      <c r="E12939" s="1">
        <v>24.0</v>
      </c>
      <c r="F12939" s="1" t="s">
        <v>12926</v>
      </c>
      <c r="G12939" s="1">
        <v>0.13667251543</v>
      </c>
    </row>
    <row r="12940" ht="15.75" customHeight="1">
      <c r="A12940" s="1" t="str">
        <f t="shared" si="1095"/>
        <v>RPA3</v>
      </c>
      <c r="B12940" s="1" t="s">
        <v>715</v>
      </c>
      <c r="C12940" s="1">
        <v>7680492.0</v>
      </c>
      <c r="D12940" s="1" t="s">
        <v>8</v>
      </c>
      <c r="E12940" s="1">
        <v>24.0</v>
      </c>
      <c r="F12940" s="1" t="s">
        <v>12927</v>
      </c>
      <c r="G12940" s="1">
        <v>0.276792856243</v>
      </c>
    </row>
    <row r="12941" ht="15.75" customHeight="1">
      <c r="A12941" s="1" t="str">
        <f t="shared" si="1095"/>
        <v>RPA3</v>
      </c>
      <c r="B12941" s="1" t="s">
        <v>715</v>
      </c>
      <c r="C12941" s="1">
        <v>7680421.0</v>
      </c>
      <c r="D12941" s="1" t="s">
        <v>14</v>
      </c>
      <c r="E12941" s="1">
        <v>23.0</v>
      </c>
      <c r="F12941" s="1" t="s">
        <v>12928</v>
      </c>
      <c r="G12941" s="1">
        <v>0.777171318773</v>
      </c>
    </row>
    <row r="12942" ht="15.75" customHeight="1">
      <c r="A12942" s="1" t="str">
        <f t="shared" si="1095"/>
        <v>RPA3</v>
      </c>
      <c r="B12942" s="1" t="s">
        <v>715</v>
      </c>
      <c r="C12942" s="1">
        <v>7680429.0</v>
      </c>
      <c r="D12942" s="1" t="s">
        <v>14</v>
      </c>
      <c r="E12942" s="1">
        <v>24.0</v>
      </c>
      <c r="F12942" s="1" t="s">
        <v>12929</v>
      </c>
      <c r="G12942" s="1">
        <v>0.639273184018</v>
      </c>
    </row>
    <row r="12943" ht="15.75" customHeight="1">
      <c r="A12943" s="1" t="str">
        <f t="shared" si="1095"/>
        <v>RPA3</v>
      </c>
      <c r="B12943" s="1" t="s">
        <v>715</v>
      </c>
      <c r="C12943" s="1">
        <v>7680440.0</v>
      </c>
      <c r="D12943" s="1" t="s">
        <v>14</v>
      </c>
      <c r="E12943" s="1">
        <v>24.0</v>
      </c>
      <c r="F12943" s="1" t="s">
        <v>12930</v>
      </c>
      <c r="G12943" s="1">
        <v>0.0903802753021</v>
      </c>
    </row>
    <row r="12944" ht="15.75" customHeight="1">
      <c r="A12944" s="1" t="str">
        <f t="shared" si="1095"/>
        <v>RPA3</v>
      </c>
      <c r="B12944" s="1" t="s">
        <v>715</v>
      </c>
      <c r="C12944" s="1">
        <v>7757971.0</v>
      </c>
      <c r="D12944" s="1" t="s">
        <v>14</v>
      </c>
      <c r="E12944" s="1">
        <v>24.0</v>
      </c>
      <c r="F12944" s="1" t="s">
        <v>12931</v>
      </c>
      <c r="G12944" s="1">
        <v>-0.03508792585</v>
      </c>
    </row>
    <row r="12945" ht="15.75" customHeight="1">
      <c r="A12945" s="1" t="str">
        <f t="shared" si="1095"/>
        <v>RPA3</v>
      </c>
      <c r="B12945" s="1" t="s">
        <v>715</v>
      </c>
      <c r="C12945" s="1">
        <v>7758036.0</v>
      </c>
      <c r="D12945" s="1" t="s">
        <v>14</v>
      </c>
      <c r="E12945" s="1">
        <v>25.0</v>
      </c>
      <c r="F12945" s="1" t="s">
        <v>12932</v>
      </c>
      <c r="G12945" s="1">
        <v>8.85393857904E-4</v>
      </c>
    </row>
    <row r="12946" ht="15.75" customHeight="1">
      <c r="A12946" s="1" t="str">
        <f t="shared" si="1095"/>
        <v>RPA3</v>
      </c>
      <c r="B12946" s="1" t="s">
        <v>715</v>
      </c>
      <c r="C12946" s="1">
        <v>7680380.0</v>
      </c>
      <c r="D12946" s="1" t="s">
        <v>14</v>
      </c>
      <c r="E12946" s="1">
        <v>22.0</v>
      </c>
      <c r="F12946" s="1" t="s">
        <v>12933</v>
      </c>
      <c r="G12946" s="1">
        <v>1.16047707684</v>
      </c>
    </row>
    <row r="12947" ht="15.75" customHeight="1">
      <c r="A12947" s="1" t="str">
        <f t="shared" si="1095"/>
        <v>RPA3</v>
      </c>
      <c r="B12947" s="1" t="s">
        <v>715</v>
      </c>
      <c r="C12947" s="1">
        <v>7680442.0</v>
      </c>
      <c r="D12947" s="1" t="s">
        <v>8</v>
      </c>
      <c r="E12947" s="1">
        <v>24.0</v>
      </c>
      <c r="F12947" s="1" t="s">
        <v>12934</v>
      </c>
      <c r="G12947" s="1">
        <v>0.397774725367</v>
      </c>
    </row>
    <row r="12948" ht="15.75" customHeight="1">
      <c r="A12948" s="1" t="str">
        <f t="shared" si="1095"/>
        <v>RPA3</v>
      </c>
      <c r="B12948" s="1" t="s">
        <v>715</v>
      </c>
      <c r="C12948" s="1">
        <v>7757995.0</v>
      </c>
      <c r="D12948" s="1" t="s">
        <v>8</v>
      </c>
      <c r="E12948" s="1">
        <v>26.0</v>
      </c>
      <c r="F12948" s="1" t="s">
        <v>12935</v>
      </c>
      <c r="G12948" s="1">
        <v>-0.0749572975258</v>
      </c>
    </row>
    <row r="12949" ht="15.75" customHeight="1">
      <c r="A12949" s="1" t="str">
        <f t="shared" si="1095"/>
        <v>RPA3</v>
      </c>
      <c r="B12949" s="1" t="s">
        <v>715</v>
      </c>
      <c r="C12949" s="1">
        <v>7680342.0</v>
      </c>
      <c r="D12949" s="1" t="s">
        <v>8</v>
      </c>
      <c r="E12949" s="1">
        <v>23.0</v>
      </c>
      <c r="F12949" s="1" t="s">
        <v>12936</v>
      </c>
      <c r="G12949" s="1">
        <v>0.437153027111</v>
      </c>
    </row>
    <row r="12950" ht="15.75" customHeight="1">
      <c r="A12950" s="1" t="str">
        <f t="shared" si="1095"/>
        <v>RPA3</v>
      </c>
      <c r="B12950" s="1" t="s">
        <v>715</v>
      </c>
      <c r="C12950" s="1">
        <v>7758259.0</v>
      </c>
      <c r="D12950" s="1" t="s">
        <v>14</v>
      </c>
      <c r="E12950" s="1">
        <v>26.0</v>
      </c>
      <c r="F12950" s="1" t="s">
        <v>12937</v>
      </c>
      <c r="G12950" s="1">
        <v>0.0493551812075</v>
      </c>
    </row>
    <row r="12951" ht="15.75" customHeight="1">
      <c r="A12951" s="1" t="str">
        <f t="shared" si="1095"/>
        <v>RPA3</v>
      </c>
      <c r="B12951" s="1" t="s">
        <v>715</v>
      </c>
      <c r="C12951" s="1">
        <v>7680352.0</v>
      </c>
      <c r="D12951" s="1" t="s">
        <v>8</v>
      </c>
      <c r="E12951" s="1">
        <v>23.0</v>
      </c>
      <c r="F12951" s="1" t="s">
        <v>12938</v>
      </c>
      <c r="G12951" s="1">
        <v>1.06235160439</v>
      </c>
    </row>
    <row r="12952" ht="15.75" customHeight="1">
      <c r="A12952" s="1" t="str">
        <f t="shared" ref="A12952:A12961" si="1096">"RPAP1"</f>
        <v>RPAP1</v>
      </c>
      <c r="B12952" s="1" t="s">
        <v>425</v>
      </c>
      <c r="C12952" s="1">
        <v>4.1836451E7</v>
      </c>
      <c r="D12952" s="1" t="s">
        <v>8</v>
      </c>
      <c r="E12952" s="1">
        <v>24.0</v>
      </c>
      <c r="F12952" s="1" t="s">
        <v>12939</v>
      </c>
      <c r="G12952" s="1">
        <v>0.0586574699226</v>
      </c>
    </row>
    <row r="12953" ht="15.75" customHeight="1">
      <c r="A12953" s="1" t="str">
        <f t="shared" si="1096"/>
        <v>RPAP1</v>
      </c>
      <c r="B12953" s="1" t="s">
        <v>425</v>
      </c>
      <c r="C12953" s="1">
        <v>4.1836179E7</v>
      </c>
      <c r="D12953" s="1" t="s">
        <v>14</v>
      </c>
      <c r="E12953" s="1">
        <v>24.0</v>
      </c>
      <c r="F12953" s="1" t="s">
        <v>12940</v>
      </c>
      <c r="G12953" s="1">
        <v>0.149961868671</v>
      </c>
    </row>
    <row r="12954" ht="15.75" customHeight="1">
      <c r="A12954" s="1" t="str">
        <f t="shared" si="1096"/>
        <v>RPAP1</v>
      </c>
      <c r="B12954" s="1" t="s">
        <v>425</v>
      </c>
      <c r="C12954" s="1">
        <v>4.1836263E7</v>
      </c>
      <c r="D12954" s="1" t="s">
        <v>14</v>
      </c>
      <c r="E12954" s="1">
        <v>21.0</v>
      </c>
      <c r="F12954" s="1" t="s">
        <v>12941</v>
      </c>
      <c r="G12954" s="1">
        <v>0.0420018360067</v>
      </c>
    </row>
    <row r="12955" ht="15.75" customHeight="1">
      <c r="A12955" s="1" t="str">
        <f t="shared" si="1096"/>
        <v>RPAP1</v>
      </c>
      <c r="B12955" s="1" t="s">
        <v>425</v>
      </c>
      <c r="C12955" s="1">
        <v>4.183625E7</v>
      </c>
      <c r="D12955" s="1" t="s">
        <v>8</v>
      </c>
      <c r="E12955" s="1">
        <v>23.0</v>
      </c>
      <c r="F12955" s="1" t="s">
        <v>12942</v>
      </c>
      <c r="G12955" s="1">
        <v>0.0781829798137</v>
      </c>
    </row>
    <row r="12956" ht="15.75" customHeight="1">
      <c r="A12956" s="1" t="str">
        <f t="shared" si="1096"/>
        <v>RPAP1</v>
      </c>
      <c r="B12956" s="1" t="s">
        <v>425</v>
      </c>
      <c r="C12956" s="1">
        <v>4.1836474E7</v>
      </c>
      <c r="D12956" s="1" t="s">
        <v>8</v>
      </c>
      <c r="E12956" s="1">
        <v>24.0</v>
      </c>
      <c r="F12956" s="1" t="s">
        <v>12943</v>
      </c>
      <c r="G12956" s="1">
        <v>1.39958011859</v>
      </c>
    </row>
    <row r="12957" ht="15.75" customHeight="1">
      <c r="A12957" s="1" t="str">
        <f t="shared" si="1096"/>
        <v>RPAP1</v>
      </c>
      <c r="B12957" s="1" t="s">
        <v>425</v>
      </c>
      <c r="C12957" s="1">
        <v>4.1836366E7</v>
      </c>
      <c r="D12957" s="1" t="s">
        <v>14</v>
      </c>
      <c r="E12957" s="1">
        <v>23.0</v>
      </c>
      <c r="F12957" s="1" t="s">
        <v>12944</v>
      </c>
      <c r="G12957" s="1">
        <v>0.125388689393</v>
      </c>
    </row>
    <row r="12958" ht="15.75" customHeight="1">
      <c r="A12958" s="1" t="str">
        <f t="shared" si="1096"/>
        <v>RPAP1</v>
      </c>
      <c r="B12958" s="1" t="s">
        <v>425</v>
      </c>
      <c r="C12958" s="1">
        <v>4.1836361E7</v>
      </c>
      <c r="D12958" s="1" t="s">
        <v>8</v>
      </c>
      <c r="E12958" s="1">
        <v>24.0</v>
      </c>
      <c r="F12958" s="1" t="s">
        <v>12945</v>
      </c>
      <c r="G12958" s="1">
        <v>0.246266254188</v>
      </c>
    </row>
    <row r="12959" ht="15.75" customHeight="1">
      <c r="A12959" s="1" t="str">
        <f t="shared" si="1096"/>
        <v>RPAP1</v>
      </c>
      <c r="B12959" s="1" t="s">
        <v>425</v>
      </c>
      <c r="C12959" s="1">
        <v>4.1836375E7</v>
      </c>
      <c r="D12959" s="1" t="s">
        <v>8</v>
      </c>
      <c r="E12959" s="1">
        <v>22.0</v>
      </c>
      <c r="F12959" s="1" t="s">
        <v>12946</v>
      </c>
      <c r="G12959" s="1">
        <v>0.211088432518</v>
      </c>
    </row>
    <row r="12960" ht="15.75" customHeight="1">
      <c r="A12960" s="1" t="str">
        <f t="shared" si="1096"/>
        <v>RPAP1</v>
      </c>
      <c r="B12960" s="1" t="s">
        <v>425</v>
      </c>
      <c r="C12960" s="1">
        <v>4.1836403E7</v>
      </c>
      <c r="D12960" s="1" t="s">
        <v>8</v>
      </c>
      <c r="E12960" s="1">
        <v>24.0</v>
      </c>
      <c r="F12960" s="1" t="s">
        <v>12947</v>
      </c>
      <c r="G12960" s="1">
        <v>1.35415362722</v>
      </c>
    </row>
    <row r="12961" ht="15.75" customHeight="1">
      <c r="A12961" s="1" t="str">
        <f t="shared" si="1096"/>
        <v>RPAP1</v>
      </c>
      <c r="B12961" s="1" t="s">
        <v>425</v>
      </c>
      <c r="C12961" s="1">
        <v>4.1836271E7</v>
      </c>
      <c r="D12961" s="1" t="s">
        <v>8</v>
      </c>
      <c r="E12961" s="1">
        <v>24.0</v>
      </c>
      <c r="F12961" s="1" t="s">
        <v>12948</v>
      </c>
      <c r="G12961" s="1">
        <v>-0.00609219579727</v>
      </c>
    </row>
    <row r="12962" ht="15.75" customHeight="1">
      <c r="A12962" s="1" t="str">
        <f t="shared" ref="A12962:A12970" si="1097">"RPAP2"</f>
        <v>RPAP2</v>
      </c>
      <c r="B12962" s="1" t="s">
        <v>108</v>
      </c>
      <c r="C12962" s="1">
        <v>9.2764714E7</v>
      </c>
      <c r="D12962" s="1" t="s">
        <v>14</v>
      </c>
      <c r="E12962" s="1">
        <v>24.0</v>
      </c>
      <c r="F12962" s="1" t="s">
        <v>12949</v>
      </c>
      <c r="G12962" s="1">
        <v>-0.0176957643927</v>
      </c>
    </row>
    <row r="12963" ht="15.75" customHeight="1">
      <c r="A12963" s="1" t="str">
        <f t="shared" si="1097"/>
        <v>RPAP2</v>
      </c>
      <c r="B12963" s="1" t="s">
        <v>108</v>
      </c>
      <c r="C12963" s="1">
        <v>9.2764606E7</v>
      </c>
      <c r="D12963" s="1" t="s">
        <v>8</v>
      </c>
      <c r="E12963" s="1">
        <v>23.0</v>
      </c>
      <c r="F12963" s="1" t="s">
        <v>12950</v>
      </c>
      <c r="G12963" s="1">
        <v>1.35900857651</v>
      </c>
    </row>
    <row r="12964" ht="15.75" customHeight="1">
      <c r="A12964" s="1" t="str">
        <f t="shared" si="1097"/>
        <v>RPAP2</v>
      </c>
      <c r="B12964" s="1" t="s">
        <v>108</v>
      </c>
      <c r="C12964" s="1">
        <v>9.2764804E7</v>
      </c>
      <c r="D12964" s="1" t="s">
        <v>14</v>
      </c>
      <c r="E12964" s="1">
        <v>24.0</v>
      </c>
      <c r="F12964" s="1" t="s">
        <v>12951</v>
      </c>
      <c r="G12964" s="1">
        <v>0.0462408540159</v>
      </c>
    </row>
    <row r="12965" ht="15.75" customHeight="1">
      <c r="A12965" s="1" t="str">
        <f t="shared" si="1097"/>
        <v>RPAP2</v>
      </c>
      <c r="B12965" s="1" t="s">
        <v>108</v>
      </c>
      <c r="C12965" s="1">
        <v>9.2764626E7</v>
      </c>
      <c r="D12965" s="1" t="s">
        <v>8</v>
      </c>
      <c r="E12965" s="1">
        <v>23.0</v>
      </c>
      <c r="F12965" s="1" t="s">
        <v>12952</v>
      </c>
      <c r="G12965" s="1">
        <v>1.07594237325</v>
      </c>
    </row>
    <row r="12966" ht="15.75" customHeight="1">
      <c r="A12966" s="1" t="str">
        <f t="shared" si="1097"/>
        <v>RPAP2</v>
      </c>
      <c r="B12966" s="1" t="s">
        <v>108</v>
      </c>
      <c r="C12966" s="1">
        <v>9.2764658E7</v>
      </c>
      <c r="D12966" s="1" t="s">
        <v>8</v>
      </c>
      <c r="E12966" s="1">
        <v>24.0</v>
      </c>
      <c r="F12966" s="1" t="s">
        <v>12953</v>
      </c>
      <c r="G12966" s="1">
        <v>0.148906651599</v>
      </c>
    </row>
    <row r="12967" ht="15.75" customHeight="1">
      <c r="A12967" s="1" t="str">
        <f t="shared" si="1097"/>
        <v>RPAP2</v>
      </c>
      <c r="B12967" s="1" t="s">
        <v>108</v>
      </c>
      <c r="C12967" s="1">
        <v>9.2764748E7</v>
      </c>
      <c r="D12967" s="1" t="s">
        <v>8</v>
      </c>
      <c r="E12967" s="1">
        <v>24.0</v>
      </c>
      <c r="F12967" s="1" t="s">
        <v>12954</v>
      </c>
      <c r="G12967" s="1">
        <v>0.0615986037234</v>
      </c>
    </row>
    <row r="12968" ht="15.75" customHeight="1">
      <c r="A12968" s="1" t="str">
        <f t="shared" si="1097"/>
        <v>RPAP2</v>
      </c>
      <c r="B12968" s="1" t="s">
        <v>108</v>
      </c>
      <c r="C12968" s="1">
        <v>9.2764636E7</v>
      </c>
      <c r="D12968" s="1" t="s">
        <v>14</v>
      </c>
      <c r="E12968" s="1">
        <v>24.0</v>
      </c>
      <c r="F12968" s="1" t="s">
        <v>12955</v>
      </c>
      <c r="G12968" s="1">
        <v>0.56504905024</v>
      </c>
    </row>
    <row r="12969" ht="15.75" customHeight="1">
      <c r="A12969" s="1" t="str">
        <f t="shared" si="1097"/>
        <v>RPAP2</v>
      </c>
      <c r="B12969" s="1" t="s">
        <v>108</v>
      </c>
      <c r="C12969" s="1">
        <v>9.2764707E7</v>
      </c>
      <c r="D12969" s="1" t="s">
        <v>14</v>
      </c>
      <c r="E12969" s="1">
        <v>23.0</v>
      </c>
      <c r="F12969" s="1" t="s">
        <v>12956</v>
      </c>
      <c r="G12969" s="1">
        <v>0.31375889881</v>
      </c>
    </row>
    <row r="12970" ht="15.75" customHeight="1">
      <c r="A12970" s="1" t="str">
        <f t="shared" si="1097"/>
        <v>RPAP2</v>
      </c>
      <c r="B12970" s="1" t="s">
        <v>108</v>
      </c>
      <c r="C12970" s="1">
        <v>9.2764781E7</v>
      </c>
      <c r="D12970" s="1" t="s">
        <v>14</v>
      </c>
      <c r="E12970" s="1">
        <v>24.0</v>
      </c>
      <c r="F12970" s="1" t="s">
        <v>12957</v>
      </c>
      <c r="G12970" s="1">
        <v>0.00409010557126</v>
      </c>
    </row>
    <row r="12971" ht="15.75" customHeight="1">
      <c r="A12971" s="1" t="str">
        <f t="shared" ref="A12971:A12980" si="1098">"RPF1"</f>
        <v>RPF1</v>
      </c>
      <c r="B12971" s="1" t="s">
        <v>108</v>
      </c>
      <c r="C12971" s="1">
        <v>8.4945103E7</v>
      </c>
      <c r="D12971" s="1" t="s">
        <v>8</v>
      </c>
      <c r="E12971" s="1">
        <v>25.0</v>
      </c>
      <c r="F12971" s="1" t="s">
        <v>12958</v>
      </c>
      <c r="G12971" s="1">
        <v>0.00493665380461</v>
      </c>
    </row>
    <row r="12972" ht="15.75" customHeight="1">
      <c r="A12972" s="1" t="str">
        <f t="shared" si="1098"/>
        <v>RPF1</v>
      </c>
      <c r="B12972" s="1" t="s">
        <v>108</v>
      </c>
      <c r="C12972" s="1">
        <v>8.4944944E7</v>
      </c>
      <c r="D12972" s="1" t="s">
        <v>14</v>
      </c>
      <c r="E12972" s="1">
        <v>22.0</v>
      </c>
      <c r="F12972" s="1" t="s">
        <v>12959</v>
      </c>
      <c r="G12972" s="1">
        <v>0.0335517702562</v>
      </c>
    </row>
    <row r="12973" ht="15.75" customHeight="1">
      <c r="A12973" s="1" t="str">
        <f t="shared" si="1098"/>
        <v>RPF1</v>
      </c>
      <c r="B12973" s="1" t="s">
        <v>108</v>
      </c>
      <c r="C12973" s="1">
        <v>8.4945066E7</v>
      </c>
      <c r="D12973" s="1" t="s">
        <v>14</v>
      </c>
      <c r="E12973" s="1">
        <v>26.0</v>
      </c>
      <c r="F12973" s="1" t="s">
        <v>12960</v>
      </c>
      <c r="G12973" s="1">
        <v>-0.0386268191098</v>
      </c>
    </row>
    <row r="12974" ht="15.75" customHeight="1">
      <c r="A12974" s="1" t="str">
        <f t="shared" si="1098"/>
        <v>RPF1</v>
      </c>
      <c r="B12974" s="1" t="s">
        <v>108</v>
      </c>
      <c r="C12974" s="1">
        <v>8.4945208E7</v>
      </c>
      <c r="D12974" s="1" t="s">
        <v>14</v>
      </c>
      <c r="E12974" s="1">
        <v>24.0</v>
      </c>
      <c r="F12974" s="1" t="s">
        <v>12961</v>
      </c>
      <c r="G12974" s="1">
        <v>1.06494233898</v>
      </c>
    </row>
    <row r="12975" ht="15.75" customHeight="1">
      <c r="A12975" s="1" t="str">
        <f t="shared" si="1098"/>
        <v>RPF1</v>
      </c>
      <c r="B12975" s="1" t="s">
        <v>108</v>
      </c>
      <c r="C12975" s="1">
        <v>8.4945089E7</v>
      </c>
      <c r="D12975" s="1" t="s">
        <v>8</v>
      </c>
      <c r="E12975" s="1">
        <v>24.0</v>
      </c>
      <c r="F12975" s="1" t="s">
        <v>12962</v>
      </c>
      <c r="G12975" s="1">
        <v>-0.0110753247803</v>
      </c>
    </row>
    <row r="12976" ht="15.75" customHeight="1">
      <c r="A12976" s="1" t="str">
        <f t="shared" si="1098"/>
        <v>RPF1</v>
      </c>
      <c r="B12976" s="1" t="s">
        <v>108</v>
      </c>
      <c r="C12976" s="1">
        <v>8.494517E7</v>
      </c>
      <c r="D12976" s="1" t="s">
        <v>14</v>
      </c>
      <c r="E12976" s="1">
        <v>23.0</v>
      </c>
      <c r="F12976" s="1" t="s">
        <v>12963</v>
      </c>
      <c r="G12976" s="1">
        <v>0.435390858478</v>
      </c>
    </row>
    <row r="12977" ht="15.75" customHeight="1">
      <c r="A12977" s="1" t="str">
        <f t="shared" si="1098"/>
        <v>RPF1</v>
      </c>
      <c r="B12977" s="1" t="s">
        <v>108</v>
      </c>
      <c r="C12977" s="1">
        <v>8.4945203E7</v>
      </c>
      <c r="D12977" s="1" t="s">
        <v>14</v>
      </c>
      <c r="E12977" s="1">
        <v>25.0</v>
      </c>
      <c r="F12977" s="1" t="s">
        <v>12964</v>
      </c>
      <c r="G12977" s="1">
        <v>1.49966680254</v>
      </c>
    </row>
    <row r="12978" ht="15.75" customHeight="1">
      <c r="A12978" s="1" t="str">
        <f t="shared" si="1098"/>
        <v>RPF1</v>
      </c>
      <c r="B12978" s="1" t="s">
        <v>108</v>
      </c>
      <c r="C12978" s="1">
        <v>8.4945246E7</v>
      </c>
      <c r="D12978" s="1" t="s">
        <v>14</v>
      </c>
      <c r="E12978" s="1">
        <v>24.0</v>
      </c>
      <c r="F12978" s="1" t="s">
        <v>12965</v>
      </c>
      <c r="G12978" s="1">
        <v>0.0717045953532</v>
      </c>
    </row>
    <row r="12979" ht="15.75" customHeight="1">
      <c r="A12979" s="1" t="str">
        <f t="shared" si="1098"/>
        <v>RPF1</v>
      </c>
      <c r="B12979" s="1" t="s">
        <v>108</v>
      </c>
      <c r="C12979" s="1">
        <v>8.4945022E7</v>
      </c>
      <c r="D12979" s="1" t="s">
        <v>8</v>
      </c>
      <c r="E12979" s="1">
        <v>25.0</v>
      </c>
      <c r="F12979" s="1" t="s">
        <v>12966</v>
      </c>
      <c r="G12979" s="1">
        <v>0.429308982717</v>
      </c>
    </row>
    <row r="12980" ht="15.75" customHeight="1">
      <c r="A12980" s="1" t="str">
        <f t="shared" si="1098"/>
        <v>RPF1</v>
      </c>
      <c r="B12980" s="1" t="s">
        <v>108</v>
      </c>
      <c r="C12980" s="1">
        <v>8.4945081E7</v>
      </c>
      <c r="D12980" s="1" t="s">
        <v>14</v>
      </c>
      <c r="E12980" s="1">
        <v>24.0</v>
      </c>
      <c r="F12980" s="1" t="s">
        <v>12967</v>
      </c>
      <c r="G12980" s="1">
        <v>0.138676701953</v>
      </c>
    </row>
    <row r="12981" ht="15.75" customHeight="1">
      <c r="A12981" s="1" t="str">
        <f t="shared" ref="A12981:A12990" si="1099">"RPF2"</f>
        <v>RPF2</v>
      </c>
      <c r="B12981" s="1" t="s">
        <v>28</v>
      </c>
      <c r="C12981" s="1">
        <v>1.11303169E8</v>
      </c>
      <c r="D12981" s="1" t="s">
        <v>8</v>
      </c>
      <c r="E12981" s="1">
        <v>24.0</v>
      </c>
      <c r="F12981" s="1" t="s">
        <v>12968</v>
      </c>
      <c r="G12981" s="1">
        <v>0.115319641153</v>
      </c>
    </row>
    <row r="12982" ht="15.75" customHeight="1">
      <c r="A12982" s="1" t="str">
        <f t="shared" si="1099"/>
        <v>RPF2</v>
      </c>
      <c r="B12982" s="1" t="s">
        <v>28</v>
      </c>
      <c r="C12982" s="1">
        <v>1.11303175E8</v>
      </c>
      <c r="D12982" s="1" t="s">
        <v>8</v>
      </c>
      <c r="E12982" s="1">
        <v>24.0</v>
      </c>
      <c r="F12982" s="1" t="s">
        <v>12969</v>
      </c>
      <c r="G12982" s="1">
        <v>0.594458710441</v>
      </c>
    </row>
    <row r="12983" ht="15.75" customHeight="1">
      <c r="A12983" s="1" t="str">
        <f t="shared" si="1099"/>
        <v>RPF2</v>
      </c>
      <c r="B12983" s="1" t="s">
        <v>28</v>
      </c>
      <c r="C12983" s="1">
        <v>1.11303201E8</v>
      </c>
      <c r="D12983" s="1" t="s">
        <v>8</v>
      </c>
      <c r="E12983" s="1">
        <v>22.0</v>
      </c>
      <c r="F12983" s="1" t="s">
        <v>12970</v>
      </c>
      <c r="G12983" s="1">
        <v>0.0653766648147</v>
      </c>
    </row>
    <row r="12984" ht="15.75" customHeight="1">
      <c r="A12984" s="1" t="str">
        <f t="shared" si="1099"/>
        <v>RPF2</v>
      </c>
      <c r="B12984" s="1" t="s">
        <v>28</v>
      </c>
      <c r="C12984" s="1">
        <v>1.11303228E8</v>
      </c>
      <c r="D12984" s="1" t="s">
        <v>8</v>
      </c>
      <c r="E12984" s="1">
        <v>22.0</v>
      </c>
      <c r="F12984" s="1" t="s">
        <v>12971</v>
      </c>
      <c r="G12984" s="1">
        <v>0.173733797383</v>
      </c>
    </row>
    <row r="12985" ht="15.75" customHeight="1">
      <c r="A12985" s="1" t="str">
        <f t="shared" si="1099"/>
        <v>RPF2</v>
      </c>
      <c r="B12985" s="1" t="s">
        <v>28</v>
      </c>
      <c r="C12985" s="1">
        <v>1.1130345E8</v>
      </c>
      <c r="D12985" s="1" t="s">
        <v>8</v>
      </c>
      <c r="E12985" s="1">
        <v>24.0</v>
      </c>
      <c r="F12985" s="1" t="s">
        <v>12972</v>
      </c>
      <c r="G12985" s="1">
        <v>1.06662945974</v>
      </c>
    </row>
    <row r="12986" ht="15.75" customHeight="1">
      <c r="A12986" s="1" t="str">
        <f t="shared" si="1099"/>
        <v>RPF2</v>
      </c>
      <c r="B12986" s="1" t="s">
        <v>28</v>
      </c>
      <c r="C12986" s="1">
        <v>1.11303231E8</v>
      </c>
      <c r="D12986" s="1" t="s">
        <v>14</v>
      </c>
      <c r="E12986" s="1">
        <v>23.0</v>
      </c>
      <c r="F12986" s="1" t="s">
        <v>12973</v>
      </c>
      <c r="G12986" s="1">
        <v>0.0318774505645</v>
      </c>
    </row>
    <row r="12987" ht="15.75" customHeight="1">
      <c r="A12987" s="1" t="str">
        <f t="shared" si="1099"/>
        <v>RPF2</v>
      </c>
      <c r="B12987" s="1" t="s">
        <v>28</v>
      </c>
      <c r="C12987" s="1">
        <v>1.11303359E8</v>
      </c>
      <c r="D12987" s="1" t="s">
        <v>14</v>
      </c>
      <c r="E12987" s="1">
        <v>24.0</v>
      </c>
      <c r="F12987" s="1" t="s">
        <v>12974</v>
      </c>
      <c r="G12987" s="1">
        <v>0.953783895695</v>
      </c>
    </row>
    <row r="12988" ht="15.75" customHeight="1">
      <c r="A12988" s="1" t="str">
        <f t="shared" si="1099"/>
        <v>RPF2</v>
      </c>
      <c r="B12988" s="1" t="s">
        <v>28</v>
      </c>
      <c r="C12988" s="1">
        <v>1.11303367E8</v>
      </c>
      <c r="D12988" s="1" t="s">
        <v>14</v>
      </c>
      <c r="E12988" s="1">
        <v>24.0</v>
      </c>
      <c r="F12988" s="1" t="s">
        <v>12975</v>
      </c>
      <c r="G12988" s="1">
        <v>0.445693648241</v>
      </c>
    </row>
    <row r="12989" ht="15.75" customHeight="1">
      <c r="A12989" s="1" t="str">
        <f t="shared" si="1099"/>
        <v>RPF2</v>
      </c>
      <c r="B12989" s="1" t="s">
        <v>28</v>
      </c>
      <c r="C12989" s="1">
        <v>1.11303394E8</v>
      </c>
      <c r="D12989" s="1" t="s">
        <v>14</v>
      </c>
      <c r="E12989" s="1">
        <v>24.0</v>
      </c>
      <c r="F12989" s="1" t="s">
        <v>12976</v>
      </c>
      <c r="G12989" s="1">
        <v>0.271680697679</v>
      </c>
    </row>
    <row r="12990" ht="15.75" customHeight="1">
      <c r="A12990" s="1" t="str">
        <f t="shared" si="1099"/>
        <v>RPF2</v>
      </c>
      <c r="B12990" s="1" t="s">
        <v>28</v>
      </c>
      <c r="C12990" s="1">
        <v>1.11303509E8</v>
      </c>
      <c r="D12990" s="1" t="s">
        <v>14</v>
      </c>
      <c r="E12990" s="1">
        <v>24.0</v>
      </c>
      <c r="F12990" s="1" t="s">
        <v>12977</v>
      </c>
      <c r="G12990" s="1">
        <v>0.979586644564</v>
      </c>
    </row>
    <row r="12991" ht="15.75" customHeight="1">
      <c r="A12991" s="1" t="str">
        <f t="shared" ref="A12991:A13011" si="1100">"RPL10"</f>
        <v>RPL10</v>
      </c>
      <c r="B12991" s="1" t="s">
        <v>50</v>
      </c>
      <c r="C12991" s="1">
        <v>1.53625546E8</v>
      </c>
      <c r="D12991" s="1" t="s">
        <v>8</v>
      </c>
      <c r="E12991" s="1">
        <v>25.0</v>
      </c>
      <c r="F12991" s="1" t="s">
        <v>12978</v>
      </c>
      <c r="G12991" s="1">
        <v>-0.0457326444607</v>
      </c>
    </row>
    <row r="12992" ht="15.75" customHeight="1">
      <c r="A12992" s="1" t="str">
        <f t="shared" si="1100"/>
        <v>RPL10</v>
      </c>
      <c r="B12992" s="1" t="s">
        <v>50</v>
      </c>
      <c r="C12992" s="1">
        <v>1.53626735E8</v>
      </c>
      <c r="D12992" s="1" t="s">
        <v>14</v>
      </c>
      <c r="E12992" s="1">
        <v>23.0</v>
      </c>
      <c r="F12992" s="1" t="s">
        <v>12979</v>
      </c>
      <c r="G12992" s="1">
        <v>1.03678639302</v>
      </c>
    </row>
    <row r="12993" ht="15.75" customHeight="1">
      <c r="A12993" s="1" t="str">
        <f t="shared" si="1100"/>
        <v>RPL10</v>
      </c>
      <c r="B12993" s="1" t="s">
        <v>50</v>
      </c>
      <c r="C12993" s="1">
        <v>1.53625731E8</v>
      </c>
      <c r="D12993" s="1" t="s">
        <v>14</v>
      </c>
      <c r="E12993" s="1">
        <v>23.0</v>
      </c>
      <c r="F12993" s="1" t="s">
        <v>12980</v>
      </c>
      <c r="G12993" s="1">
        <v>0.00408275685461</v>
      </c>
    </row>
    <row r="12994" ht="15.75" customHeight="1">
      <c r="A12994" s="1" t="str">
        <f t="shared" si="1100"/>
        <v>RPL10</v>
      </c>
      <c r="B12994" s="1" t="s">
        <v>50</v>
      </c>
      <c r="C12994" s="1">
        <v>1.53626776E8</v>
      </c>
      <c r="D12994" s="1" t="s">
        <v>14</v>
      </c>
      <c r="E12994" s="1">
        <v>23.0</v>
      </c>
      <c r="F12994" s="1" t="s">
        <v>12981</v>
      </c>
      <c r="G12994" s="1">
        <v>-0.0812101277506</v>
      </c>
    </row>
    <row r="12995" ht="15.75" customHeight="1">
      <c r="A12995" s="1" t="str">
        <f t="shared" si="1100"/>
        <v>RPL10</v>
      </c>
      <c r="B12995" s="1" t="s">
        <v>50</v>
      </c>
      <c r="C12995" s="1">
        <v>1.53626764E8</v>
      </c>
      <c r="D12995" s="1" t="s">
        <v>14</v>
      </c>
      <c r="E12995" s="1">
        <v>26.0</v>
      </c>
      <c r="F12995" s="1" t="s">
        <v>12982</v>
      </c>
      <c r="G12995" s="1">
        <v>0.204507622844</v>
      </c>
    </row>
    <row r="12996" ht="15.75" customHeight="1">
      <c r="A12996" s="1" t="str">
        <f t="shared" si="1100"/>
        <v>RPL10</v>
      </c>
      <c r="B12996" s="1" t="s">
        <v>50</v>
      </c>
      <c r="C12996" s="1">
        <v>1.5362673E8</v>
      </c>
      <c r="D12996" s="1" t="s">
        <v>14</v>
      </c>
      <c r="E12996" s="1">
        <v>26.0</v>
      </c>
      <c r="F12996" s="1" t="s">
        <v>12983</v>
      </c>
      <c r="G12996" s="1">
        <v>1.06569455547</v>
      </c>
    </row>
    <row r="12997" ht="15.75" customHeight="1">
      <c r="A12997" s="1" t="str">
        <f t="shared" si="1100"/>
        <v>RPL10</v>
      </c>
      <c r="B12997" s="1" t="s">
        <v>50</v>
      </c>
      <c r="C12997" s="1">
        <v>1.53626705E8</v>
      </c>
      <c r="D12997" s="1" t="s">
        <v>14</v>
      </c>
      <c r="E12997" s="1">
        <v>26.0</v>
      </c>
      <c r="F12997" s="1" t="s">
        <v>12984</v>
      </c>
      <c r="G12997" s="1">
        <v>0.040941272624</v>
      </c>
    </row>
    <row r="12998" ht="15.75" customHeight="1">
      <c r="A12998" s="1" t="str">
        <f t="shared" si="1100"/>
        <v>RPL10</v>
      </c>
      <c r="B12998" s="1" t="s">
        <v>50</v>
      </c>
      <c r="C12998" s="1">
        <v>1.53625609E8</v>
      </c>
      <c r="D12998" s="1" t="s">
        <v>14</v>
      </c>
      <c r="E12998" s="1">
        <v>24.0</v>
      </c>
      <c r="F12998" s="1" t="s">
        <v>12985</v>
      </c>
      <c r="G12998" s="1">
        <v>0.0229456751817</v>
      </c>
    </row>
    <row r="12999" ht="15.75" customHeight="1">
      <c r="A12999" s="1" t="str">
        <f t="shared" si="1100"/>
        <v>RPL10</v>
      </c>
      <c r="B12999" s="1" t="s">
        <v>50</v>
      </c>
      <c r="C12999" s="1">
        <v>1.53625566E8</v>
      </c>
      <c r="D12999" s="1" t="s">
        <v>14</v>
      </c>
      <c r="E12999" s="1">
        <v>25.0</v>
      </c>
      <c r="F12999" s="1" t="s">
        <v>12986</v>
      </c>
      <c r="G12999" s="1">
        <v>0.0407085620323</v>
      </c>
    </row>
    <row r="13000" ht="15.75" customHeight="1">
      <c r="A13000" s="1" t="str">
        <f t="shared" si="1100"/>
        <v>RPL10</v>
      </c>
      <c r="B13000" s="1" t="s">
        <v>50</v>
      </c>
      <c r="C13000" s="1">
        <v>1.53626813E8</v>
      </c>
      <c r="D13000" s="1" t="s">
        <v>8</v>
      </c>
      <c r="E13000" s="1">
        <v>26.0</v>
      </c>
      <c r="F13000" s="1" t="s">
        <v>12987</v>
      </c>
      <c r="G13000" s="1">
        <v>-0.00630634616943</v>
      </c>
    </row>
    <row r="13001" ht="15.75" customHeight="1">
      <c r="A13001" s="1" t="str">
        <f t="shared" si="1100"/>
        <v>RPL10</v>
      </c>
      <c r="B13001" s="1" t="s">
        <v>50</v>
      </c>
      <c r="C13001" s="1">
        <v>1.53626785E8</v>
      </c>
      <c r="D13001" s="1" t="s">
        <v>8</v>
      </c>
      <c r="E13001" s="1">
        <v>24.0</v>
      </c>
      <c r="F13001" s="1" t="s">
        <v>12988</v>
      </c>
      <c r="G13001" s="1">
        <v>0.696449550235</v>
      </c>
    </row>
    <row r="13002" ht="15.75" customHeight="1">
      <c r="A13002" s="1" t="str">
        <f t="shared" si="1100"/>
        <v>RPL10</v>
      </c>
      <c r="B13002" s="1" t="s">
        <v>50</v>
      </c>
      <c r="C13002" s="1">
        <v>1.53626724E8</v>
      </c>
      <c r="D13002" s="1" t="s">
        <v>8</v>
      </c>
      <c r="E13002" s="1">
        <v>23.0</v>
      </c>
      <c r="F13002" s="1" t="s">
        <v>12989</v>
      </c>
      <c r="G13002" s="1">
        <v>0.654623497666</v>
      </c>
    </row>
    <row r="13003" ht="15.75" customHeight="1">
      <c r="A13003" s="1" t="str">
        <f t="shared" si="1100"/>
        <v>RPL10</v>
      </c>
      <c r="B13003" s="1" t="s">
        <v>50</v>
      </c>
      <c r="C13003" s="1">
        <v>1.53626695E8</v>
      </c>
      <c r="D13003" s="1" t="s">
        <v>8</v>
      </c>
      <c r="E13003" s="1">
        <v>25.0</v>
      </c>
      <c r="F13003" s="1" t="s">
        <v>12990</v>
      </c>
      <c r="G13003" s="1">
        <v>0.222713423138</v>
      </c>
    </row>
    <row r="13004" ht="15.75" customHeight="1">
      <c r="A13004" s="1" t="str">
        <f t="shared" si="1100"/>
        <v>RPL10</v>
      </c>
      <c r="B13004" s="1" t="s">
        <v>50</v>
      </c>
      <c r="C13004" s="1">
        <v>1.53626685E8</v>
      </c>
      <c r="D13004" s="1" t="s">
        <v>8</v>
      </c>
      <c r="E13004" s="1">
        <v>22.0</v>
      </c>
      <c r="F13004" s="1" t="s">
        <v>12991</v>
      </c>
      <c r="G13004" s="1">
        <v>0.897519051516</v>
      </c>
    </row>
    <row r="13005" ht="15.75" customHeight="1">
      <c r="A13005" s="1" t="str">
        <f t="shared" si="1100"/>
        <v>RPL10</v>
      </c>
      <c r="B13005" s="1" t="s">
        <v>50</v>
      </c>
      <c r="C13005" s="1">
        <v>1.53625681E8</v>
      </c>
      <c r="D13005" s="1" t="s">
        <v>8</v>
      </c>
      <c r="E13005" s="1">
        <v>25.0</v>
      </c>
      <c r="F13005" s="1" t="s">
        <v>12992</v>
      </c>
      <c r="G13005" s="1">
        <v>0.0400015311171</v>
      </c>
    </row>
    <row r="13006" ht="15.75" customHeight="1">
      <c r="A13006" s="1" t="str">
        <f t="shared" si="1100"/>
        <v>RPL10</v>
      </c>
      <c r="B13006" s="1" t="s">
        <v>50</v>
      </c>
      <c r="C13006" s="1">
        <v>1.53625674E8</v>
      </c>
      <c r="D13006" s="1" t="s">
        <v>8</v>
      </c>
      <c r="E13006" s="1">
        <v>24.0</v>
      </c>
      <c r="F13006" s="1" t="s">
        <v>12993</v>
      </c>
      <c r="G13006" s="1">
        <v>-0.0129295493674</v>
      </c>
    </row>
    <row r="13007" ht="15.75" customHeight="1">
      <c r="A13007" s="1" t="str">
        <f t="shared" si="1100"/>
        <v>RPL10</v>
      </c>
      <c r="B13007" s="1" t="s">
        <v>50</v>
      </c>
      <c r="C13007" s="1">
        <v>1.53625653E8</v>
      </c>
      <c r="D13007" s="1" t="s">
        <v>8</v>
      </c>
      <c r="E13007" s="1">
        <v>23.0</v>
      </c>
      <c r="F13007" s="1" t="s">
        <v>12994</v>
      </c>
      <c r="G13007" s="1">
        <v>-0.055168528389</v>
      </c>
    </row>
    <row r="13008" ht="15.75" customHeight="1">
      <c r="A13008" s="1" t="str">
        <f t="shared" si="1100"/>
        <v>RPL10</v>
      </c>
      <c r="B13008" s="1" t="s">
        <v>50</v>
      </c>
      <c r="C13008" s="1">
        <v>1.53625744E8</v>
      </c>
      <c r="D13008" s="1" t="s">
        <v>8</v>
      </c>
      <c r="E13008" s="1">
        <v>25.0</v>
      </c>
      <c r="F13008" s="1" t="s">
        <v>12995</v>
      </c>
      <c r="G13008" s="1">
        <v>0.0433610982783</v>
      </c>
    </row>
    <row r="13009" ht="15.75" customHeight="1">
      <c r="A13009" s="1" t="str">
        <f t="shared" si="1100"/>
        <v>RPL10</v>
      </c>
      <c r="B13009" s="1" t="s">
        <v>50</v>
      </c>
      <c r="C13009" s="1">
        <v>1.53625516E8</v>
      </c>
      <c r="D13009" s="1" t="s">
        <v>8</v>
      </c>
      <c r="E13009" s="1">
        <v>24.0</v>
      </c>
      <c r="F13009" s="1" t="s">
        <v>12996</v>
      </c>
      <c r="G13009" s="1">
        <v>0.0126741378348</v>
      </c>
    </row>
    <row r="13010" ht="15.75" customHeight="1">
      <c r="A13010" s="1" t="str">
        <f t="shared" si="1100"/>
        <v>RPL10</v>
      </c>
      <c r="B13010" s="1" t="s">
        <v>50</v>
      </c>
      <c r="C13010" s="1">
        <v>1.53625492E8</v>
      </c>
      <c r="D13010" s="1" t="s">
        <v>8</v>
      </c>
      <c r="E13010" s="1">
        <v>24.0</v>
      </c>
      <c r="F13010" s="1" t="s">
        <v>12997</v>
      </c>
      <c r="G13010" s="1">
        <v>0.0178204691947</v>
      </c>
    </row>
    <row r="13011" ht="15.75" customHeight="1">
      <c r="A13011" s="1" t="str">
        <f t="shared" si="1100"/>
        <v>RPL10</v>
      </c>
      <c r="B13011" s="1" t="s">
        <v>50</v>
      </c>
      <c r="C13011" s="1">
        <v>1.53625603E8</v>
      </c>
      <c r="D13011" s="1" t="s">
        <v>8</v>
      </c>
      <c r="E13011" s="1">
        <v>24.0</v>
      </c>
      <c r="F13011" s="1" t="s">
        <v>12998</v>
      </c>
      <c r="G13011" s="1">
        <v>0.032170987606</v>
      </c>
    </row>
    <row r="13012" ht="15.75" customHeight="1">
      <c r="A13012" s="1" t="str">
        <f t="shared" ref="A13012:A13024" si="1101">"RPL10A"</f>
        <v>RPL10A</v>
      </c>
      <c r="B13012" s="1" t="s">
        <v>28</v>
      </c>
      <c r="C13012" s="1">
        <v>3.5436235E7</v>
      </c>
      <c r="D13012" s="1" t="s">
        <v>8</v>
      </c>
      <c r="E13012" s="1">
        <v>22.0</v>
      </c>
      <c r="F13012" s="1" t="s">
        <v>12999</v>
      </c>
      <c r="G13012" s="1">
        <v>0.811110331636</v>
      </c>
    </row>
    <row r="13013" ht="15.75" customHeight="1">
      <c r="A13013" s="1" t="str">
        <f t="shared" si="1101"/>
        <v>RPL10A</v>
      </c>
      <c r="B13013" s="1" t="s">
        <v>28</v>
      </c>
      <c r="C13013" s="1">
        <v>3.5436312E7</v>
      </c>
      <c r="D13013" s="1" t="s">
        <v>8</v>
      </c>
      <c r="E13013" s="1">
        <v>23.0</v>
      </c>
      <c r="F13013" s="1" t="s">
        <v>13000</v>
      </c>
      <c r="G13013" s="1">
        <v>0.108499555494</v>
      </c>
    </row>
    <row r="13014" ht="15.75" customHeight="1">
      <c r="A13014" s="1" t="str">
        <f t="shared" si="1101"/>
        <v>RPL10A</v>
      </c>
      <c r="B13014" s="1" t="s">
        <v>28</v>
      </c>
      <c r="C13014" s="1">
        <v>3.5436348E7</v>
      </c>
      <c r="D13014" s="1" t="s">
        <v>14</v>
      </c>
      <c r="E13014" s="1">
        <v>23.0</v>
      </c>
      <c r="F13014" s="1" t="s">
        <v>13001</v>
      </c>
      <c r="G13014" s="1">
        <v>0.204945919513</v>
      </c>
    </row>
    <row r="13015" ht="15.75" customHeight="1">
      <c r="A13015" s="1" t="str">
        <f t="shared" si="1101"/>
        <v>RPL10A</v>
      </c>
      <c r="B13015" s="1" t="s">
        <v>28</v>
      </c>
      <c r="C13015" s="1">
        <v>3.5436428E7</v>
      </c>
      <c r="D13015" s="1" t="s">
        <v>8</v>
      </c>
      <c r="E13015" s="1">
        <v>21.0</v>
      </c>
      <c r="F13015" s="1" t="s">
        <v>13002</v>
      </c>
      <c r="G13015" s="1">
        <v>0.406461959481</v>
      </c>
    </row>
    <row r="13016" ht="15.75" customHeight="1">
      <c r="A13016" s="1" t="str">
        <f t="shared" si="1101"/>
        <v>RPL10A</v>
      </c>
      <c r="B13016" s="1" t="s">
        <v>28</v>
      </c>
      <c r="C13016" s="1">
        <v>3.5436234E7</v>
      </c>
      <c r="D13016" s="1" t="s">
        <v>8</v>
      </c>
      <c r="E13016" s="1">
        <v>22.0</v>
      </c>
      <c r="F13016" s="1" t="s">
        <v>13003</v>
      </c>
      <c r="G13016" s="1">
        <v>1.00165164574</v>
      </c>
    </row>
    <row r="13017" ht="15.75" customHeight="1">
      <c r="A13017" s="1" t="str">
        <f t="shared" si="1101"/>
        <v>RPL10A</v>
      </c>
      <c r="B13017" s="1" t="s">
        <v>28</v>
      </c>
      <c r="C13017" s="1">
        <v>3.5436369E7</v>
      </c>
      <c r="D13017" s="1" t="s">
        <v>8</v>
      </c>
      <c r="E13017" s="1">
        <v>24.0</v>
      </c>
      <c r="F13017" s="1" t="s">
        <v>13004</v>
      </c>
      <c r="G13017" s="1">
        <v>0.491634773851</v>
      </c>
    </row>
    <row r="13018" ht="15.75" customHeight="1">
      <c r="A13018" s="1" t="str">
        <f t="shared" si="1101"/>
        <v>RPL10A</v>
      </c>
      <c r="B13018" s="1" t="s">
        <v>28</v>
      </c>
      <c r="C13018" s="1">
        <v>3.5436392E7</v>
      </c>
      <c r="D13018" s="1" t="s">
        <v>8</v>
      </c>
      <c r="E13018" s="1">
        <v>24.0</v>
      </c>
      <c r="F13018" s="1" t="s">
        <v>13005</v>
      </c>
      <c r="G13018" s="1">
        <v>0.982114411675</v>
      </c>
    </row>
    <row r="13019" ht="15.75" customHeight="1">
      <c r="A13019" s="1" t="str">
        <f t="shared" si="1101"/>
        <v>RPL10A</v>
      </c>
      <c r="B13019" s="1" t="s">
        <v>28</v>
      </c>
      <c r="C13019" s="1">
        <v>3.5436448E7</v>
      </c>
      <c r="D13019" s="1" t="s">
        <v>8</v>
      </c>
      <c r="E13019" s="1">
        <v>24.0</v>
      </c>
      <c r="F13019" s="1" t="s">
        <v>13006</v>
      </c>
      <c r="G13019" s="1">
        <v>0.261897395818</v>
      </c>
    </row>
    <row r="13020" ht="15.75" customHeight="1">
      <c r="A13020" s="1" t="str">
        <f t="shared" si="1101"/>
        <v>RPL10A</v>
      </c>
      <c r="B13020" s="1" t="s">
        <v>28</v>
      </c>
      <c r="C13020" s="1">
        <v>3.5436276E7</v>
      </c>
      <c r="D13020" s="1" t="s">
        <v>14</v>
      </c>
      <c r="E13020" s="1">
        <v>23.0</v>
      </c>
      <c r="F13020" s="1" t="s">
        <v>13007</v>
      </c>
      <c r="G13020" s="1">
        <v>0.479149301545</v>
      </c>
    </row>
    <row r="13021" ht="15.75" customHeight="1">
      <c r="A13021" s="1" t="str">
        <f t="shared" si="1101"/>
        <v>RPL10A</v>
      </c>
      <c r="B13021" s="1" t="s">
        <v>28</v>
      </c>
      <c r="C13021" s="1">
        <v>3.5436291E7</v>
      </c>
      <c r="D13021" s="1" t="s">
        <v>14</v>
      </c>
      <c r="E13021" s="1">
        <v>23.0</v>
      </c>
      <c r="F13021" s="1" t="s">
        <v>13008</v>
      </c>
      <c r="G13021" s="1">
        <v>0.379774330456</v>
      </c>
    </row>
    <row r="13022" ht="15.75" customHeight="1">
      <c r="A13022" s="1" t="str">
        <f t="shared" si="1101"/>
        <v>RPL10A</v>
      </c>
      <c r="B13022" s="1" t="s">
        <v>28</v>
      </c>
      <c r="C13022" s="1">
        <v>3.543634E7</v>
      </c>
      <c r="D13022" s="1" t="s">
        <v>14</v>
      </c>
      <c r="E13022" s="1">
        <v>23.0</v>
      </c>
      <c r="F13022" s="1" t="s">
        <v>13009</v>
      </c>
      <c r="G13022" s="1">
        <v>0.200171566248</v>
      </c>
    </row>
    <row r="13023" ht="15.75" customHeight="1">
      <c r="A13023" s="1" t="str">
        <f t="shared" si="1101"/>
        <v>RPL10A</v>
      </c>
      <c r="B13023" s="1" t="s">
        <v>28</v>
      </c>
      <c r="C13023" s="1">
        <v>3.5436407E7</v>
      </c>
      <c r="D13023" s="1" t="s">
        <v>14</v>
      </c>
      <c r="E13023" s="1">
        <v>24.0</v>
      </c>
      <c r="F13023" s="1" t="s">
        <v>13010</v>
      </c>
      <c r="G13023" s="1">
        <v>1.01623394259</v>
      </c>
    </row>
    <row r="13024" ht="15.75" customHeight="1">
      <c r="A13024" s="1" t="str">
        <f t="shared" si="1101"/>
        <v>RPL10A</v>
      </c>
      <c r="B13024" s="1" t="s">
        <v>28</v>
      </c>
      <c r="C13024" s="1">
        <v>3.5436444E7</v>
      </c>
      <c r="D13024" s="1" t="s">
        <v>14</v>
      </c>
      <c r="E13024" s="1">
        <v>22.0</v>
      </c>
      <c r="F13024" s="1" t="s">
        <v>13011</v>
      </c>
      <c r="G13024" s="1">
        <v>0.228757449496</v>
      </c>
    </row>
    <row r="13025" ht="15.75" customHeight="1">
      <c r="A13025" s="1" t="str">
        <f t="shared" ref="A13025:A13037" si="1102">"RPL11"</f>
        <v>RPL11</v>
      </c>
      <c r="B13025" s="1" t="s">
        <v>108</v>
      </c>
      <c r="C13025" s="1">
        <v>2.4018398E7</v>
      </c>
      <c r="D13025" s="1" t="s">
        <v>8</v>
      </c>
      <c r="E13025" s="1">
        <v>24.0</v>
      </c>
      <c r="F13025" s="1" t="s">
        <v>13012</v>
      </c>
      <c r="G13025" s="1">
        <v>0.0131812843893</v>
      </c>
    </row>
    <row r="13026" ht="15.75" customHeight="1">
      <c r="A13026" s="1" t="str">
        <f t="shared" si="1102"/>
        <v>RPL11</v>
      </c>
      <c r="B13026" s="1" t="s">
        <v>108</v>
      </c>
      <c r="C13026" s="1">
        <v>2.4018264E7</v>
      </c>
      <c r="D13026" s="1" t="s">
        <v>8</v>
      </c>
      <c r="E13026" s="1">
        <v>23.0</v>
      </c>
      <c r="F13026" s="1" t="s">
        <v>13013</v>
      </c>
      <c r="G13026" s="1">
        <v>-0.0374522827652</v>
      </c>
    </row>
    <row r="13027" ht="15.75" customHeight="1">
      <c r="A13027" s="1" t="str">
        <f t="shared" si="1102"/>
        <v>RPL11</v>
      </c>
      <c r="B13027" s="1" t="s">
        <v>108</v>
      </c>
      <c r="C13027" s="1">
        <v>2.401841E7</v>
      </c>
      <c r="D13027" s="1" t="s">
        <v>14</v>
      </c>
      <c r="E13027" s="1">
        <v>24.0</v>
      </c>
      <c r="F13027" s="1" t="s">
        <v>13014</v>
      </c>
      <c r="G13027" s="1">
        <v>0.0365302168317</v>
      </c>
    </row>
    <row r="13028" ht="15.75" customHeight="1">
      <c r="A13028" s="1" t="str">
        <f t="shared" si="1102"/>
        <v>RPL11</v>
      </c>
      <c r="B13028" s="1" t="s">
        <v>108</v>
      </c>
      <c r="C13028" s="1">
        <v>2.4018271E7</v>
      </c>
      <c r="D13028" s="1" t="s">
        <v>14</v>
      </c>
      <c r="E13028" s="1">
        <v>24.0</v>
      </c>
      <c r="F13028" s="1" t="s">
        <v>13015</v>
      </c>
      <c r="G13028" s="1">
        <v>0.642889015954</v>
      </c>
    </row>
    <row r="13029" ht="15.75" customHeight="1">
      <c r="A13029" s="1" t="str">
        <f t="shared" si="1102"/>
        <v>RPL11</v>
      </c>
      <c r="B13029" s="1" t="s">
        <v>108</v>
      </c>
      <c r="C13029" s="1">
        <v>2.4018347E7</v>
      </c>
      <c r="D13029" s="1" t="s">
        <v>8</v>
      </c>
      <c r="E13029" s="1">
        <v>24.0</v>
      </c>
      <c r="F13029" s="1" t="s">
        <v>13016</v>
      </c>
      <c r="G13029" s="1">
        <v>1.52040623366</v>
      </c>
    </row>
    <row r="13030" ht="15.75" customHeight="1">
      <c r="A13030" s="1" t="str">
        <f t="shared" si="1102"/>
        <v>RPL11</v>
      </c>
      <c r="B13030" s="1" t="s">
        <v>108</v>
      </c>
      <c r="C13030" s="1">
        <v>2.4018475E7</v>
      </c>
      <c r="D13030" s="1" t="s">
        <v>14</v>
      </c>
      <c r="E13030" s="1">
        <v>24.0</v>
      </c>
      <c r="F13030" s="1" t="s">
        <v>13017</v>
      </c>
      <c r="G13030" s="1">
        <v>0.617587785974</v>
      </c>
    </row>
    <row r="13031" ht="15.75" customHeight="1">
      <c r="A13031" s="1" t="str">
        <f t="shared" si="1102"/>
        <v>RPL11</v>
      </c>
      <c r="B13031" s="1" t="s">
        <v>108</v>
      </c>
      <c r="C13031" s="1">
        <v>2.4018421E7</v>
      </c>
      <c r="D13031" s="1" t="s">
        <v>8</v>
      </c>
      <c r="E13031" s="1">
        <v>24.0</v>
      </c>
      <c r="F13031" s="1" t="s">
        <v>13018</v>
      </c>
      <c r="G13031" s="1">
        <v>-0.00612382829004</v>
      </c>
    </row>
    <row r="13032" ht="15.75" customHeight="1">
      <c r="A13032" s="1" t="str">
        <f t="shared" si="1102"/>
        <v>RPL11</v>
      </c>
      <c r="B13032" s="1" t="s">
        <v>108</v>
      </c>
      <c r="C13032" s="1">
        <v>2.4018555E7</v>
      </c>
      <c r="D13032" s="1" t="s">
        <v>14</v>
      </c>
      <c r="E13032" s="1">
        <v>23.0</v>
      </c>
      <c r="F13032" s="1" t="s">
        <v>13019</v>
      </c>
      <c r="G13032" s="1">
        <v>0.836704750383</v>
      </c>
    </row>
    <row r="13033" ht="15.75" customHeight="1">
      <c r="A13033" s="1" t="str">
        <f t="shared" si="1102"/>
        <v>RPL11</v>
      </c>
      <c r="B13033" s="1" t="s">
        <v>108</v>
      </c>
      <c r="C13033" s="1">
        <v>2.4018263E7</v>
      </c>
      <c r="D13033" s="1" t="s">
        <v>8</v>
      </c>
      <c r="E13033" s="1">
        <v>24.0</v>
      </c>
      <c r="F13033" s="1" t="s">
        <v>13020</v>
      </c>
      <c r="G13033" s="1">
        <v>0.032446951303</v>
      </c>
    </row>
    <row r="13034" ht="15.75" customHeight="1">
      <c r="A13034" s="1" t="str">
        <f t="shared" si="1102"/>
        <v>RPL11</v>
      </c>
      <c r="B13034" s="1" t="s">
        <v>108</v>
      </c>
      <c r="C13034" s="1">
        <v>2.401836E7</v>
      </c>
      <c r="D13034" s="1" t="s">
        <v>8</v>
      </c>
      <c r="E13034" s="1">
        <v>24.0</v>
      </c>
      <c r="F13034" s="1" t="s">
        <v>13021</v>
      </c>
      <c r="G13034" s="1">
        <v>0.40571114032</v>
      </c>
    </row>
    <row r="13035" ht="15.75" customHeight="1">
      <c r="A13035" s="1" t="str">
        <f t="shared" si="1102"/>
        <v>RPL11</v>
      </c>
      <c r="B13035" s="1" t="s">
        <v>108</v>
      </c>
      <c r="C13035" s="1">
        <v>2.4018374E7</v>
      </c>
      <c r="D13035" s="1" t="s">
        <v>8</v>
      </c>
      <c r="E13035" s="1">
        <v>24.0</v>
      </c>
      <c r="F13035" s="1" t="s">
        <v>13022</v>
      </c>
      <c r="G13035" s="1">
        <v>0.302518921109</v>
      </c>
    </row>
    <row r="13036" ht="15.75" customHeight="1">
      <c r="A13036" s="1" t="str">
        <f t="shared" si="1102"/>
        <v>RPL11</v>
      </c>
      <c r="B13036" s="1" t="s">
        <v>108</v>
      </c>
      <c r="C13036" s="1">
        <v>2.4018397E7</v>
      </c>
      <c r="D13036" s="1" t="s">
        <v>8</v>
      </c>
      <c r="E13036" s="1">
        <v>24.0</v>
      </c>
      <c r="F13036" s="1" t="s">
        <v>13023</v>
      </c>
      <c r="G13036" s="1">
        <v>-0.0314579715948</v>
      </c>
    </row>
    <row r="13037" ht="15.75" customHeight="1">
      <c r="A13037" s="1" t="str">
        <f t="shared" si="1102"/>
        <v>RPL11</v>
      </c>
      <c r="B13037" s="1" t="s">
        <v>108</v>
      </c>
      <c r="C13037" s="1">
        <v>2.4018272E7</v>
      </c>
      <c r="D13037" s="1" t="s">
        <v>8</v>
      </c>
      <c r="E13037" s="1">
        <v>24.0</v>
      </c>
      <c r="F13037" s="1" t="s">
        <v>13024</v>
      </c>
      <c r="G13037" s="1">
        <v>-0.0080137617727</v>
      </c>
    </row>
    <row r="13038" ht="15.75" customHeight="1">
      <c r="A13038" s="1" t="str">
        <f t="shared" ref="A13038:A13045" si="1103">"RPL12"</f>
        <v>RPL12</v>
      </c>
      <c r="B13038" s="1" t="s">
        <v>298</v>
      </c>
      <c r="C13038" s="1">
        <v>1.30213699E8</v>
      </c>
      <c r="D13038" s="1" t="s">
        <v>14</v>
      </c>
      <c r="E13038" s="1">
        <v>24.0</v>
      </c>
      <c r="F13038" s="1" t="s">
        <v>13025</v>
      </c>
      <c r="G13038" s="1">
        <v>0.153273956412</v>
      </c>
    </row>
    <row r="13039" ht="15.75" customHeight="1">
      <c r="A13039" s="1" t="str">
        <f t="shared" si="1103"/>
        <v>RPL12</v>
      </c>
      <c r="B13039" s="1" t="s">
        <v>298</v>
      </c>
      <c r="C13039" s="1">
        <v>1.30213456E8</v>
      </c>
      <c r="D13039" s="1" t="s">
        <v>14</v>
      </c>
      <c r="E13039" s="1">
        <v>22.0</v>
      </c>
      <c r="F13039" s="1" t="s">
        <v>13026</v>
      </c>
      <c r="G13039" s="1">
        <v>0.948700485398</v>
      </c>
    </row>
    <row r="13040" ht="15.75" customHeight="1">
      <c r="A13040" s="1" t="str">
        <f t="shared" si="1103"/>
        <v>RPL12</v>
      </c>
      <c r="B13040" s="1" t="s">
        <v>298</v>
      </c>
      <c r="C13040" s="1">
        <v>1.30213685E8</v>
      </c>
      <c r="D13040" s="1" t="s">
        <v>8</v>
      </c>
      <c r="E13040" s="1">
        <v>21.0</v>
      </c>
      <c r="F13040" s="1" t="s">
        <v>13027</v>
      </c>
      <c r="G13040" s="1">
        <v>0.0532500988949</v>
      </c>
    </row>
    <row r="13041" ht="15.75" customHeight="1">
      <c r="A13041" s="1" t="str">
        <f t="shared" si="1103"/>
        <v>RPL12</v>
      </c>
      <c r="B13041" s="1" t="s">
        <v>298</v>
      </c>
      <c r="C13041" s="1">
        <v>1.30213546E8</v>
      </c>
      <c r="D13041" s="1" t="s">
        <v>8</v>
      </c>
      <c r="E13041" s="1">
        <v>24.0</v>
      </c>
      <c r="F13041" s="1" t="s">
        <v>13028</v>
      </c>
      <c r="G13041" s="1">
        <v>0.392288315739</v>
      </c>
    </row>
    <row r="13042" ht="15.75" customHeight="1">
      <c r="A13042" s="1" t="str">
        <f t="shared" si="1103"/>
        <v>RPL12</v>
      </c>
      <c r="B13042" s="1" t="s">
        <v>298</v>
      </c>
      <c r="C13042" s="1">
        <v>1.3021354E8</v>
      </c>
      <c r="D13042" s="1" t="s">
        <v>8</v>
      </c>
      <c r="E13042" s="1">
        <v>23.0</v>
      </c>
      <c r="F13042" s="1" t="s">
        <v>13029</v>
      </c>
      <c r="G13042" s="1">
        <v>0.948059979443</v>
      </c>
    </row>
    <row r="13043" ht="15.75" customHeight="1">
      <c r="A13043" s="1" t="str">
        <f t="shared" si="1103"/>
        <v>RPL12</v>
      </c>
      <c r="B13043" s="1" t="s">
        <v>298</v>
      </c>
      <c r="C13043" s="1">
        <v>1.30213535E8</v>
      </c>
      <c r="D13043" s="1" t="s">
        <v>8</v>
      </c>
      <c r="E13043" s="1">
        <v>24.0</v>
      </c>
      <c r="F13043" s="1" t="s">
        <v>13030</v>
      </c>
      <c r="G13043" s="1">
        <v>0.606061154615</v>
      </c>
    </row>
    <row r="13044" ht="15.75" customHeight="1">
      <c r="A13044" s="1" t="str">
        <f t="shared" si="1103"/>
        <v>RPL12</v>
      </c>
      <c r="B13044" s="1" t="s">
        <v>298</v>
      </c>
      <c r="C13044" s="1">
        <v>1.30213476E8</v>
      </c>
      <c r="D13044" s="1" t="s">
        <v>8</v>
      </c>
      <c r="E13044" s="1">
        <v>24.0</v>
      </c>
      <c r="F13044" s="1" t="s">
        <v>13031</v>
      </c>
      <c r="G13044" s="1">
        <v>1.10323953516</v>
      </c>
    </row>
    <row r="13045" ht="15.75" customHeight="1">
      <c r="A13045" s="1" t="str">
        <f t="shared" si="1103"/>
        <v>RPL12</v>
      </c>
      <c r="B13045" s="1" t="s">
        <v>298</v>
      </c>
      <c r="C13045" s="1">
        <v>1.30213509E8</v>
      </c>
      <c r="D13045" s="1" t="s">
        <v>14</v>
      </c>
      <c r="E13045" s="1">
        <v>24.0</v>
      </c>
      <c r="F13045" s="1" t="s">
        <v>13032</v>
      </c>
      <c r="G13045" s="1">
        <v>0.122003208756</v>
      </c>
    </row>
    <row r="13046" ht="15.75" customHeight="1">
      <c r="A13046" s="1" t="str">
        <f t="shared" ref="A13046:A13054" si="1104">"RPL13"</f>
        <v>RPL13</v>
      </c>
      <c r="B13046" s="1" t="s">
        <v>7</v>
      </c>
      <c r="C13046" s="1">
        <v>8.9627239E7</v>
      </c>
      <c r="D13046" s="1" t="s">
        <v>14</v>
      </c>
      <c r="E13046" s="1">
        <v>23.0</v>
      </c>
      <c r="F13046" s="1" t="s">
        <v>13033</v>
      </c>
      <c r="G13046" s="1">
        <v>0.0894338957272</v>
      </c>
    </row>
    <row r="13047" ht="15.75" customHeight="1">
      <c r="A13047" s="1" t="str">
        <f t="shared" si="1104"/>
        <v>RPL13</v>
      </c>
      <c r="B13047" s="1" t="s">
        <v>7</v>
      </c>
      <c r="C13047" s="1">
        <v>8.9627148E7</v>
      </c>
      <c r="D13047" s="1" t="s">
        <v>14</v>
      </c>
      <c r="E13047" s="1">
        <v>24.0</v>
      </c>
      <c r="F13047" s="1" t="s">
        <v>13034</v>
      </c>
      <c r="G13047" s="1">
        <v>0.785873882824</v>
      </c>
    </row>
    <row r="13048" ht="15.75" customHeight="1">
      <c r="A13048" s="1" t="str">
        <f t="shared" si="1104"/>
        <v>RPL13</v>
      </c>
      <c r="B13048" s="1" t="s">
        <v>7</v>
      </c>
      <c r="C13048" s="1">
        <v>8.9627136E7</v>
      </c>
      <c r="D13048" s="1" t="s">
        <v>8</v>
      </c>
      <c r="E13048" s="1">
        <v>24.0</v>
      </c>
      <c r="F13048" s="1" t="s">
        <v>13035</v>
      </c>
      <c r="G13048" s="1">
        <v>0.284694547919</v>
      </c>
    </row>
    <row r="13049" ht="15.75" customHeight="1">
      <c r="A13049" s="1" t="str">
        <f t="shared" si="1104"/>
        <v>RPL13</v>
      </c>
      <c r="B13049" s="1" t="s">
        <v>7</v>
      </c>
      <c r="C13049" s="1">
        <v>8.9627279E7</v>
      </c>
      <c r="D13049" s="1" t="s">
        <v>14</v>
      </c>
      <c r="E13049" s="1">
        <v>24.0</v>
      </c>
      <c r="F13049" s="1" t="s">
        <v>13036</v>
      </c>
      <c r="G13049" s="1">
        <v>0.458651780821</v>
      </c>
    </row>
    <row r="13050" ht="15.75" customHeight="1">
      <c r="A13050" s="1" t="str">
        <f t="shared" si="1104"/>
        <v>RPL13</v>
      </c>
      <c r="B13050" s="1" t="s">
        <v>7</v>
      </c>
      <c r="C13050" s="1">
        <v>8.9627332E7</v>
      </c>
      <c r="D13050" s="1" t="s">
        <v>8</v>
      </c>
      <c r="E13050" s="1">
        <v>24.0</v>
      </c>
      <c r="F13050" s="1" t="s">
        <v>13037</v>
      </c>
      <c r="G13050" s="1">
        <v>1.33538497444</v>
      </c>
    </row>
    <row r="13051" ht="15.75" customHeight="1">
      <c r="A13051" s="1" t="str">
        <f t="shared" si="1104"/>
        <v>RPL13</v>
      </c>
      <c r="B13051" s="1" t="s">
        <v>7</v>
      </c>
      <c r="C13051" s="1">
        <v>8.9627307E7</v>
      </c>
      <c r="D13051" s="1" t="s">
        <v>8</v>
      </c>
      <c r="E13051" s="1">
        <v>23.0</v>
      </c>
      <c r="F13051" s="1" t="s">
        <v>13038</v>
      </c>
      <c r="G13051" s="1">
        <v>0.462183198607</v>
      </c>
    </row>
    <row r="13052" ht="15.75" customHeight="1">
      <c r="A13052" s="1" t="str">
        <f t="shared" si="1104"/>
        <v>RPL13</v>
      </c>
      <c r="B13052" s="1" t="s">
        <v>7</v>
      </c>
      <c r="C13052" s="1">
        <v>8.9627235E7</v>
      </c>
      <c r="D13052" s="1" t="s">
        <v>8</v>
      </c>
      <c r="E13052" s="1">
        <v>24.0</v>
      </c>
      <c r="F13052" s="1" t="s">
        <v>13039</v>
      </c>
      <c r="G13052" s="1">
        <v>0.878741142739</v>
      </c>
    </row>
    <row r="13053" ht="15.75" customHeight="1">
      <c r="A13053" s="1" t="str">
        <f t="shared" si="1104"/>
        <v>RPL13</v>
      </c>
      <c r="B13053" s="1" t="s">
        <v>7</v>
      </c>
      <c r="C13053" s="1">
        <v>8.9627202E7</v>
      </c>
      <c r="D13053" s="1" t="s">
        <v>8</v>
      </c>
      <c r="E13053" s="1">
        <v>25.0</v>
      </c>
      <c r="F13053" s="1" t="s">
        <v>13040</v>
      </c>
      <c r="G13053" s="1">
        <v>0.184363365621</v>
      </c>
    </row>
    <row r="13054" ht="15.75" customHeight="1">
      <c r="A13054" s="1" t="str">
        <f t="shared" si="1104"/>
        <v>RPL13</v>
      </c>
      <c r="B13054" s="1" t="s">
        <v>7</v>
      </c>
      <c r="C13054" s="1">
        <v>8.9627195E7</v>
      </c>
      <c r="D13054" s="1" t="s">
        <v>14</v>
      </c>
      <c r="E13054" s="1">
        <v>24.0</v>
      </c>
      <c r="F13054" s="1" t="s">
        <v>13041</v>
      </c>
      <c r="G13054" s="1">
        <v>0.662856197049</v>
      </c>
    </row>
    <row r="13055" ht="15.75" customHeight="1">
      <c r="A13055" s="1" t="str">
        <f t="shared" ref="A13055:A13064" si="1105">"RPL14"</f>
        <v>RPL14</v>
      </c>
      <c r="B13055" s="1" t="s">
        <v>119</v>
      </c>
      <c r="C13055" s="1">
        <v>4.0498876E7</v>
      </c>
      <c r="D13055" s="1" t="s">
        <v>8</v>
      </c>
      <c r="E13055" s="1">
        <v>24.0</v>
      </c>
      <c r="F13055" s="1" t="s">
        <v>13042</v>
      </c>
      <c r="G13055" s="1">
        <v>0.0754148454592</v>
      </c>
    </row>
    <row r="13056" ht="15.75" customHeight="1">
      <c r="A13056" s="1" t="str">
        <f t="shared" si="1105"/>
        <v>RPL14</v>
      </c>
      <c r="B13056" s="1" t="s">
        <v>119</v>
      </c>
      <c r="C13056" s="1">
        <v>4.0498889E7</v>
      </c>
      <c r="D13056" s="1" t="s">
        <v>8</v>
      </c>
      <c r="E13056" s="1">
        <v>24.0</v>
      </c>
      <c r="F13056" s="1" t="s">
        <v>13043</v>
      </c>
      <c r="G13056" s="1">
        <v>0.622697770259</v>
      </c>
    </row>
    <row r="13057" ht="15.75" customHeight="1">
      <c r="A13057" s="1" t="str">
        <f t="shared" si="1105"/>
        <v>RPL14</v>
      </c>
      <c r="B13057" s="1" t="s">
        <v>119</v>
      </c>
      <c r="C13057" s="1">
        <v>4.0499019E7</v>
      </c>
      <c r="D13057" s="1" t="s">
        <v>8</v>
      </c>
      <c r="E13057" s="1">
        <v>23.0</v>
      </c>
      <c r="F13057" s="1" t="s">
        <v>13044</v>
      </c>
      <c r="G13057" s="1">
        <v>1.60749405067</v>
      </c>
    </row>
    <row r="13058" ht="15.75" customHeight="1">
      <c r="A13058" s="1" t="str">
        <f t="shared" si="1105"/>
        <v>RPL14</v>
      </c>
      <c r="B13058" s="1" t="s">
        <v>119</v>
      </c>
      <c r="C13058" s="1">
        <v>4.0498811E7</v>
      </c>
      <c r="D13058" s="1" t="s">
        <v>14</v>
      </c>
      <c r="E13058" s="1">
        <v>24.0</v>
      </c>
      <c r="F13058" s="1" t="s">
        <v>13045</v>
      </c>
      <c r="G13058" s="1">
        <v>0.00400333835299</v>
      </c>
    </row>
    <row r="13059" ht="15.75" customHeight="1">
      <c r="A13059" s="1" t="str">
        <f t="shared" si="1105"/>
        <v>RPL14</v>
      </c>
      <c r="B13059" s="1" t="s">
        <v>119</v>
      </c>
      <c r="C13059" s="1">
        <v>4.0498908E7</v>
      </c>
      <c r="D13059" s="1" t="s">
        <v>8</v>
      </c>
      <c r="E13059" s="1">
        <v>23.0</v>
      </c>
      <c r="F13059" s="1" t="s">
        <v>13046</v>
      </c>
      <c r="G13059" s="1">
        <v>0.495573171115</v>
      </c>
    </row>
    <row r="13060" ht="15.75" customHeight="1">
      <c r="A13060" s="1" t="str">
        <f t="shared" si="1105"/>
        <v>RPL14</v>
      </c>
      <c r="B13060" s="1" t="s">
        <v>119</v>
      </c>
      <c r="C13060" s="1">
        <v>4.0499002E7</v>
      </c>
      <c r="D13060" s="1" t="s">
        <v>8</v>
      </c>
      <c r="E13060" s="1">
        <v>24.0</v>
      </c>
      <c r="F13060" s="1" t="s">
        <v>13047</v>
      </c>
      <c r="G13060" s="1">
        <v>0.769808179071</v>
      </c>
    </row>
    <row r="13061" ht="15.75" customHeight="1">
      <c r="A13061" s="1" t="str">
        <f t="shared" si="1105"/>
        <v>RPL14</v>
      </c>
      <c r="B13061" s="1" t="s">
        <v>119</v>
      </c>
      <c r="C13061" s="1">
        <v>4.0499E7</v>
      </c>
      <c r="D13061" s="1" t="s">
        <v>14</v>
      </c>
      <c r="E13061" s="1">
        <v>23.0</v>
      </c>
      <c r="F13061" s="1" t="s">
        <v>13048</v>
      </c>
      <c r="G13061" s="1">
        <v>-0.00923759284795</v>
      </c>
    </row>
    <row r="13062" ht="15.75" customHeight="1">
      <c r="A13062" s="1" t="str">
        <f t="shared" si="1105"/>
        <v>RPL14</v>
      </c>
      <c r="B13062" s="1" t="s">
        <v>119</v>
      </c>
      <c r="C13062" s="1">
        <v>4.0498948E7</v>
      </c>
      <c r="D13062" s="1" t="s">
        <v>14</v>
      </c>
      <c r="E13062" s="1">
        <v>22.0</v>
      </c>
      <c r="F13062" s="1" t="s">
        <v>13049</v>
      </c>
      <c r="G13062" s="1">
        <v>0.0410960415296</v>
      </c>
    </row>
    <row r="13063" ht="15.75" customHeight="1">
      <c r="A13063" s="1" t="str">
        <f t="shared" si="1105"/>
        <v>RPL14</v>
      </c>
      <c r="B13063" s="1" t="s">
        <v>119</v>
      </c>
      <c r="C13063" s="1">
        <v>4.0498918E7</v>
      </c>
      <c r="D13063" s="1" t="s">
        <v>14</v>
      </c>
      <c r="E13063" s="1">
        <v>23.0</v>
      </c>
      <c r="F13063" s="1" t="s">
        <v>13050</v>
      </c>
      <c r="G13063" s="1">
        <v>0.30832338016</v>
      </c>
    </row>
    <row r="13064" ht="15.75" customHeight="1">
      <c r="A13064" s="1" t="str">
        <f t="shared" si="1105"/>
        <v>RPL14</v>
      </c>
      <c r="B13064" s="1" t="s">
        <v>119</v>
      </c>
      <c r="C13064" s="1">
        <v>4.0498879E7</v>
      </c>
      <c r="D13064" s="1" t="s">
        <v>14</v>
      </c>
      <c r="E13064" s="1">
        <v>24.0</v>
      </c>
      <c r="F13064" s="1" t="s">
        <v>13051</v>
      </c>
      <c r="G13064" s="1">
        <v>0.304730107343</v>
      </c>
    </row>
    <row r="13065" ht="15.75" customHeight="1">
      <c r="A13065" s="1" t="str">
        <f t="shared" ref="A13065:A13089" si="1106">"RPL15"</f>
        <v>RPL15</v>
      </c>
      <c r="B13065" s="1" t="s">
        <v>119</v>
      </c>
      <c r="C13065" s="1">
        <v>2.3958747E7</v>
      </c>
      <c r="D13065" s="1" t="s">
        <v>8</v>
      </c>
      <c r="E13065" s="1">
        <v>22.0</v>
      </c>
      <c r="F13065" s="1" t="s">
        <v>13052</v>
      </c>
      <c r="G13065" s="1">
        <v>0.0215644481358</v>
      </c>
    </row>
    <row r="13066" ht="15.75" customHeight="1">
      <c r="A13066" s="1" t="str">
        <f t="shared" si="1106"/>
        <v>RPL15</v>
      </c>
      <c r="B13066" s="1" t="s">
        <v>119</v>
      </c>
      <c r="C13066" s="1">
        <v>2.3958142E7</v>
      </c>
      <c r="D13066" s="1" t="s">
        <v>14</v>
      </c>
      <c r="E13066" s="1">
        <v>24.0</v>
      </c>
      <c r="F13066" s="1" t="s">
        <v>13053</v>
      </c>
      <c r="G13066" s="1">
        <v>0.0237232341054</v>
      </c>
    </row>
    <row r="13067" ht="15.75" customHeight="1">
      <c r="A13067" s="1" t="str">
        <f t="shared" si="1106"/>
        <v>RPL15</v>
      </c>
      <c r="B13067" s="1" t="s">
        <v>119</v>
      </c>
      <c r="C13067" s="1">
        <v>2.395819E7</v>
      </c>
      <c r="D13067" s="1" t="s">
        <v>14</v>
      </c>
      <c r="E13067" s="1">
        <v>22.0</v>
      </c>
      <c r="F13067" s="1" t="s">
        <v>13054</v>
      </c>
      <c r="G13067" s="1">
        <v>-0.004692286584</v>
      </c>
    </row>
    <row r="13068" ht="15.75" customHeight="1">
      <c r="A13068" s="1" t="str">
        <f t="shared" si="1106"/>
        <v>RPL15</v>
      </c>
      <c r="B13068" s="1" t="s">
        <v>119</v>
      </c>
      <c r="C13068" s="1">
        <v>2.3958322E7</v>
      </c>
      <c r="D13068" s="1" t="s">
        <v>14</v>
      </c>
      <c r="E13068" s="1">
        <v>22.0</v>
      </c>
      <c r="F13068" s="1" t="s">
        <v>13055</v>
      </c>
      <c r="G13068" s="1">
        <v>-0.0102684438691</v>
      </c>
    </row>
    <row r="13069" ht="15.75" customHeight="1">
      <c r="A13069" s="1" t="str">
        <f t="shared" si="1106"/>
        <v>RPL15</v>
      </c>
      <c r="B13069" s="1" t="s">
        <v>119</v>
      </c>
      <c r="C13069" s="1">
        <v>2.395874E7</v>
      </c>
      <c r="D13069" s="1" t="s">
        <v>8</v>
      </c>
      <c r="E13069" s="1">
        <v>24.0</v>
      </c>
      <c r="F13069" s="1" t="s">
        <v>13056</v>
      </c>
      <c r="G13069" s="1">
        <v>0.0327495244478</v>
      </c>
    </row>
    <row r="13070" ht="15.75" customHeight="1">
      <c r="A13070" s="1" t="str">
        <f t="shared" si="1106"/>
        <v>RPL15</v>
      </c>
      <c r="B13070" s="1" t="s">
        <v>119</v>
      </c>
      <c r="C13070" s="1">
        <v>2.3958722E7</v>
      </c>
      <c r="D13070" s="1" t="s">
        <v>8</v>
      </c>
      <c r="E13070" s="1">
        <v>23.0</v>
      </c>
      <c r="F13070" s="1" t="s">
        <v>13057</v>
      </c>
      <c r="G13070" s="1">
        <v>0.904462138739</v>
      </c>
    </row>
    <row r="13071" ht="15.75" customHeight="1">
      <c r="A13071" s="1" t="str">
        <f t="shared" si="1106"/>
        <v>RPL15</v>
      </c>
      <c r="B13071" s="1" t="s">
        <v>119</v>
      </c>
      <c r="C13071" s="1">
        <v>2.3959172E7</v>
      </c>
      <c r="D13071" s="1" t="s">
        <v>8</v>
      </c>
      <c r="E13071" s="1">
        <v>27.0</v>
      </c>
      <c r="F13071" s="1" t="s">
        <v>13058</v>
      </c>
      <c r="G13071" s="1">
        <v>0.00671972785343</v>
      </c>
    </row>
    <row r="13072" ht="15.75" customHeight="1">
      <c r="A13072" s="1" t="str">
        <f t="shared" si="1106"/>
        <v>RPL15</v>
      </c>
      <c r="B13072" s="1" t="s">
        <v>119</v>
      </c>
      <c r="C13072" s="1">
        <v>2.3959208E7</v>
      </c>
      <c r="D13072" s="1" t="s">
        <v>8</v>
      </c>
      <c r="E13072" s="1">
        <v>26.0</v>
      </c>
      <c r="F13072" s="1" t="s">
        <v>13059</v>
      </c>
      <c r="G13072" s="1">
        <v>-0.0198163711069</v>
      </c>
    </row>
    <row r="13073" ht="15.75" customHeight="1">
      <c r="A13073" s="1" t="str">
        <f t="shared" si="1106"/>
        <v>RPL15</v>
      </c>
      <c r="B13073" s="1" t="s">
        <v>119</v>
      </c>
      <c r="C13073" s="1">
        <v>2.3959308E7</v>
      </c>
      <c r="D13073" s="1" t="s">
        <v>14</v>
      </c>
      <c r="E13073" s="1">
        <v>24.0</v>
      </c>
      <c r="F13073" s="1" t="s">
        <v>13060</v>
      </c>
      <c r="G13073" s="1">
        <v>-0.0104191573778</v>
      </c>
    </row>
    <row r="13074" ht="15.75" customHeight="1">
      <c r="A13074" s="1" t="str">
        <f t="shared" si="1106"/>
        <v>RPL15</v>
      </c>
      <c r="B13074" s="1" t="s">
        <v>119</v>
      </c>
      <c r="C13074" s="1">
        <v>2.3959241E7</v>
      </c>
      <c r="D13074" s="1" t="s">
        <v>14</v>
      </c>
      <c r="E13074" s="1">
        <v>25.0</v>
      </c>
      <c r="F13074" s="1" t="s">
        <v>13061</v>
      </c>
      <c r="G13074" s="1">
        <v>0.0185987032648</v>
      </c>
    </row>
    <row r="13075" ht="15.75" customHeight="1">
      <c r="A13075" s="1" t="str">
        <f t="shared" si="1106"/>
        <v>RPL15</v>
      </c>
      <c r="B13075" s="1" t="s">
        <v>119</v>
      </c>
      <c r="C13075" s="1">
        <v>2.3959211E7</v>
      </c>
      <c r="D13075" s="1" t="s">
        <v>14</v>
      </c>
      <c r="E13075" s="1">
        <v>24.0</v>
      </c>
      <c r="F13075" s="1" t="s">
        <v>13062</v>
      </c>
      <c r="G13075" s="1">
        <v>-0.013032031211</v>
      </c>
    </row>
    <row r="13076" ht="15.75" customHeight="1">
      <c r="A13076" s="1" t="str">
        <f t="shared" si="1106"/>
        <v>RPL15</v>
      </c>
      <c r="B13076" s="1" t="s">
        <v>119</v>
      </c>
      <c r="C13076" s="1">
        <v>2.3959191E7</v>
      </c>
      <c r="D13076" s="1" t="s">
        <v>14</v>
      </c>
      <c r="E13076" s="1">
        <v>24.0</v>
      </c>
      <c r="F13076" s="1" t="s">
        <v>13063</v>
      </c>
      <c r="G13076" s="1">
        <v>0.0247286391365</v>
      </c>
    </row>
    <row r="13077" ht="15.75" customHeight="1">
      <c r="A13077" s="1" t="str">
        <f t="shared" si="1106"/>
        <v>RPL15</v>
      </c>
      <c r="B13077" s="1" t="s">
        <v>119</v>
      </c>
      <c r="C13077" s="1">
        <v>2.3959186E7</v>
      </c>
      <c r="D13077" s="1" t="s">
        <v>14</v>
      </c>
      <c r="E13077" s="1">
        <v>25.0</v>
      </c>
      <c r="F13077" s="1" t="s">
        <v>13064</v>
      </c>
      <c r="G13077" s="1">
        <v>-0.0117365584543</v>
      </c>
    </row>
    <row r="13078" ht="15.75" customHeight="1">
      <c r="A13078" s="1" t="str">
        <f t="shared" si="1106"/>
        <v>RPL15</v>
      </c>
      <c r="B13078" s="1" t="s">
        <v>119</v>
      </c>
      <c r="C13078" s="1">
        <v>2.3959178E7</v>
      </c>
      <c r="D13078" s="1" t="s">
        <v>14</v>
      </c>
      <c r="E13078" s="1">
        <v>23.0</v>
      </c>
      <c r="F13078" s="1" t="s">
        <v>13065</v>
      </c>
      <c r="G13078" s="1">
        <v>0.124414457632</v>
      </c>
    </row>
    <row r="13079" ht="15.75" customHeight="1">
      <c r="A13079" s="1" t="str">
        <f t="shared" si="1106"/>
        <v>RPL15</v>
      </c>
      <c r="B13079" s="1" t="s">
        <v>119</v>
      </c>
      <c r="C13079" s="1">
        <v>2.3959169E7</v>
      </c>
      <c r="D13079" s="1" t="s">
        <v>14</v>
      </c>
      <c r="E13079" s="1">
        <v>23.0</v>
      </c>
      <c r="F13079" s="1" t="s">
        <v>13066</v>
      </c>
      <c r="G13079" s="1">
        <v>0.105419515804</v>
      </c>
    </row>
    <row r="13080" ht="15.75" customHeight="1">
      <c r="A13080" s="1" t="str">
        <f t="shared" si="1106"/>
        <v>RPL15</v>
      </c>
      <c r="B13080" s="1" t="s">
        <v>119</v>
      </c>
      <c r="C13080" s="1">
        <v>2.3958918E7</v>
      </c>
      <c r="D13080" s="1" t="s">
        <v>14</v>
      </c>
      <c r="E13080" s="1">
        <v>24.0</v>
      </c>
      <c r="F13080" s="1" t="s">
        <v>13067</v>
      </c>
      <c r="G13080" s="1">
        <v>0.00515054044677</v>
      </c>
    </row>
    <row r="13081" ht="15.75" customHeight="1">
      <c r="A13081" s="1" t="str">
        <f t="shared" si="1106"/>
        <v>RPL15</v>
      </c>
      <c r="B13081" s="1" t="s">
        <v>119</v>
      </c>
      <c r="C13081" s="1">
        <v>2.3958911E7</v>
      </c>
      <c r="D13081" s="1" t="s">
        <v>14</v>
      </c>
      <c r="E13081" s="1">
        <v>24.0</v>
      </c>
      <c r="F13081" s="1" t="s">
        <v>13068</v>
      </c>
      <c r="G13081" s="1">
        <v>0.475233918135</v>
      </c>
    </row>
    <row r="13082" ht="15.75" customHeight="1">
      <c r="A13082" s="1" t="str">
        <f t="shared" si="1106"/>
        <v>RPL15</v>
      </c>
      <c r="B13082" s="1" t="s">
        <v>119</v>
      </c>
      <c r="C13082" s="1">
        <v>2.3958873E7</v>
      </c>
      <c r="D13082" s="1" t="s">
        <v>14</v>
      </c>
      <c r="E13082" s="1">
        <v>22.0</v>
      </c>
      <c r="F13082" s="1" t="s">
        <v>13069</v>
      </c>
      <c r="G13082" s="1">
        <v>0.897233966433</v>
      </c>
    </row>
    <row r="13083" ht="15.75" customHeight="1">
      <c r="A13083" s="1" t="str">
        <f t="shared" si="1106"/>
        <v>RPL15</v>
      </c>
      <c r="B13083" s="1" t="s">
        <v>119</v>
      </c>
      <c r="C13083" s="1">
        <v>2.3958856E7</v>
      </c>
      <c r="D13083" s="1" t="s">
        <v>14</v>
      </c>
      <c r="E13083" s="1">
        <v>23.0</v>
      </c>
      <c r="F13083" s="1" t="s">
        <v>13070</v>
      </c>
      <c r="G13083" s="1">
        <v>1.06753405814</v>
      </c>
    </row>
    <row r="13084" ht="15.75" customHeight="1">
      <c r="A13084" s="1" t="str">
        <f t="shared" si="1106"/>
        <v>RPL15</v>
      </c>
      <c r="B13084" s="1" t="s">
        <v>119</v>
      </c>
      <c r="C13084" s="1">
        <v>2.395883E7</v>
      </c>
      <c r="D13084" s="1" t="s">
        <v>14</v>
      </c>
      <c r="E13084" s="1">
        <v>24.0</v>
      </c>
      <c r="F13084" s="1" t="s">
        <v>13071</v>
      </c>
      <c r="G13084" s="1">
        <v>0.0423838833277</v>
      </c>
    </row>
    <row r="13085" ht="15.75" customHeight="1">
      <c r="A13085" s="1" t="str">
        <f t="shared" si="1106"/>
        <v>RPL15</v>
      </c>
      <c r="B13085" s="1" t="s">
        <v>119</v>
      </c>
      <c r="C13085" s="1">
        <v>2.3958797E7</v>
      </c>
      <c r="D13085" s="1" t="s">
        <v>14</v>
      </c>
      <c r="E13085" s="1">
        <v>24.0</v>
      </c>
      <c r="F13085" s="1" t="s">
        <v>13072</v>
      </c>
      <c r="G13085" s="1">
        <v>-0.0258438694354</v>
      </c>
    </row>
    <row r="13086" ht="15.75" customHeight="1">
      <c r="A13086" s="1" t="str">
        <f t="shared" si="1106"/>
        <v>RPL15</v>
      </c>
      <c r="B13086" s="1" t="s">
        <v>119</v>
      </c>
      <c r="C13086" s="1">
        <v>2.3959244E7</v>
      </c>
      <c r="D13086" s="1" t="s">
        <v>14</v>
      </c>
      <c r="E13086" s="1">
        <v>22.0</v>
      </c>
      <c r="F13086" s="1" t="s">
        <v>13073</v>
      </c>
      <c r="G13086" s="1">
        <v>0.0406060491759</v>
      </c>
    </row>
    <row r="13087" ht="15.75" customHeight="1">
      <c r="A13087" s="1" t="str">
        <f t="shared" si="1106"/>
        <v>RPL15</v>
      </c>
      <c r="B13087" s="1" t="s">
        <v>119</v>
      </c>
      <c r="C13087" s="1">
        <v>2.395831E7</v>
      </c>
      <c r="D13087" s="1" t="s">
        <v>8</v>
      </c>
      <c r="E13087" s="1">
        <v>21.0</v>
      </c>
      <c r="F13087" s="1" t="s">
        <v>13074</v>
      </c>
      <c r="G13087" s="1">
        <v>0.0169658264455</v>
      </c>
    </row>
    <row r="13088" ht="15.75" customHeight="1">
      <c r="A13088" s="1" t="str">
        <f t="shared" si="1106"/>
        <v>RPL15</v>
      </c>
      <c r="B13088" s="1" t="s">
        <v>119</v>
      </c>
      <c r="C13088" s="1">
        <v>2.3958679E7</v>
      </c>
      <c r="D13088" s="1" t="s">
        <v>14</v>
      </c>
      <c r="E13088" s="1">
        <v>24.0</v>
      </c>
      <c r="F13088" s="1" t="s">
        <v>13075</v>
      </c>
      <c r="G13088" s="1">
        <v>1.02800380312</v>
      </c>
    </row>
    <row r="13089" ht="15.75" customHeight="1">
      <c r="A13089" s="1" t="str">
        <f t="shared" si="1106"/>
        <v>RPL15</v>
      </c>
      <c r="B13089" s="1" t="s">
        <v>119</v>
      </c>
      <c r="C13089" s="1">
        <v>2.3958283E7</v>
      </c>
      <c r="D13089" s="1" t="s">
        <v>8</v>
      </c>
      <c r="E13089" s="1">
        <v>23.0</v>
      </c>
      <c r="F13089" s="1" t="s">
        <v>13076</v>
      </c>
      <c r="G13089" s="1">
        <v>-0.00244484409805</v>
      </c>
    </row>
    <row r="13090" ht="15.75" customHeight="1">
      <c r="A13090" s="1" t="str">
        <f t="shared" ref="A13090:A13112" si="1107">"RPL17"</f>
        <v>RPL17</v>
      </c>
      <c r="B13090" s="1" t="s">
        <v>245</v>
      </c>
      <c r="C13090" s="1">
        <v>4.7018174E7</v>
      </c>
      <c r="D13090" s="1" t="s">
        <v>8</v>
      </c>
      <c r="E13090" s="1">
        <v>25.0</v>
      </c>
      <c r="F13090" s="1" t="s">
        <v>13077</v>
      </c>
      <c r="G13090" s="1">
        <v>0.062849506901</v>
      </c>
    </row>
    <row r="13091" ht="15.75" customHeight="1">
      <c r="A13091" s="1" t="str">
        <f t="shared" si="1107"/>
        <v>RPL17</v>
      </c>
      <c r="B13091" s="1" t="s">
        <v>245</v>
      </c>
      <c r="C13091" s="1">
        <v>4.7018797E7</v>
      </c>
      <c r="D13091" s="1" t="s">
        <v>8</v>
      </c>
      <c r="E13091" s="1">
        <v>24.0</v>
      </c>
      <c r="F13091" s="1" t="s">
        <v>13078</v>
      </c>
      <c r="G13091" s="1">
        <v>0.247765544748</v>
      </c>
    </row>
    <row r="13092" ht="15.75" customHeight="1">
      <c r="A13092" s="1" t="str">
        <f t="shared" si="1107"/>
        <v>RPL17</v>
      </c>
      <c r="B13092" s="1" t="s">
        <v>245</v>
      </c>
      <c r="C13092" s="1">
        <v>4.701872E7</v>
      </c>
      <c r="D13092" s="1" t="s">
        <v>8</v>
      </c>
      <c r="E13092" s="1">
        <v>24.0</v>
      </c>
      <c r="F13092" s="1" t="s">
        <v>13079</v>
      </c>
      <c r="G13092" s="1">
        <v>1.17715710513</v>
      </c>
    </row>
    <row r="13093" ht="15.75" customHeight="1">
      <c r="A13093" s="1" t="str">
        <f t="shared" si="1107"/>
        <v>RPL17</v>
      </c>
      <c r="B13093" s="1" t="s">
        <v>245</v>
      </c>
      <c r="C13093" s="1">
        <v>4.7018698E7</v>
      </c>
      <c r="D13093" s="1" t="s">
        <v>8</v>
      </c>
      <c r="E13093" s="1">
        <v>24.0</v>
      </c>
      <c r="F13093" s="1" t="s">
        <v>13080</v>
      </c>
      <c r="G13093" s="1">
        <v>0.564435222656</v>
      </c>
    </row>
    <row r="13094" ht="15.75" customHeight="1">
      <c r="A13094" s="1" t="str">
        <f t="shared" si="1107"/>
        <v>RPL17</v>
      </c>
      <c r="B13094" s="1" t="s">
        <v>245</v>
      </c>
      <c r="C13094" s="1">
        <v>4.7018676E7</v>
      </c>
      <c r="D13094" s="1" t="s">
        <v>8</v>
      </c>
      <c r="E13094" s="1">
        <v>23.0</v>
      </c>
      <c r="F13094" s="1" t="s">
        <v>13081</v>
      </c>
      <c r="G13094" s="1">
        <v>0.410095145607</v>
      </c>
    </row>
    <row r="13095" ht="15.75" customHeight="1">
      <c r="A13095" s="1" t="str">
        <f t="shared" si="1107"/>
        <v>RPL17</v>
      </c>
      <c r="B13095" s="1" t="s">
        <v>245</v>
      </c>
      <c r="C13095" s="1">
        <v>4.701867E7</v>
      </c>
      <c r="D13095" s="1" t="s">
        <v>8</v>
      </c>
      <c r="E13095" s="1">
        <v>24.0</v>
      </c>
      <c r="F13095" s="1" t="s">
        <v>13082</v>
      </c>
      <c r="G13095" s="1">
        <v>0.499388031115</v>
      </c>
    </row>
    <row r="13096" ht="15.75" customHeight="1">
      <c r="A13096" s="1" t="str">
        <f t="shared" si="1107"/>
        <v>RPL17</v>
      </c>
      <c r="B13096" s="1" t="s">
        <v>245</v>
      </c>
      <c r="C13096" s="1">
        <v>4.7018644E7</v>
      </c>
      <c r="D13096" s="1" t="s">
        <v>8</v>
      </c>
      <c r="E13096" s="1">
        <v>24.0</v>
      </c>
      <c r="F13096" s="1" t="s">
        <v>13083</v>
      </c>
      <c r="G13096" s="1">
        <v>4.97105253581E-4</v>
      </c>
    </row>
    <row r="13097" ht="15.75" customHeight="1">
      <c r="A13097" s="1" t="str">
        <f t="shared" si="1107"/>
        <v>RPL17</v>
      </c>
      <c r="B13097" s="1" t="s">
        <v>245</v>
      </c>
      <c r="C13097" s="1">
        <v>4.7018605E7</v>
      </c>
      <c r="D13097" s="1" t="s">
        <v>8</v>
      </c>
      <c r="E13097" s="1">
        <v>23.0</v>
      </c>
      <c r="F13097" s="1" t="s">
        <v>13084</v>
      </c>
      <c r="G13097" s="1">
        <v>0.945392436712</v>
      </c>
    </row>
    <row r="13098" ht="15.75" customHeight="1">
      <c r="A13098" s="1" t="str">
        <f t="shared" si="1107"/>
        <v>RPL17</v>
      </c>
      <c r="B13098" s="1" t="s">
        <v>245</v>
      </c>
      <c r="C13098" s="1">
        <v>4.7018162E7</v>
      </c>
      <c r="D13098" s="1" t="s">
        <v>8</v>
      </c>
      <c r="E13098" s="1">
        <v>25.0</v>
      </c>
      <c r="F13098" s="1" t="s">
        <v>13085</v>
      </c>
      <c r="G13098" s="1">
        <v>0.326621847797</v>
      </c>
    </row>
    <row r="13099" ht="15.75" customHeight="1">
      <c r="A13099" s="1" t="str">
        <f t="shared" si="1107"/>
        <v>RPL17</v>
      </c>
      <c r="B13099" s="1" t="s">
        <v>245</v>
      </c>
      <c r="C13099" s="1">
        <v>4.701813E7</v>
      </c>
      <c r="D13099" s="1" t="s">
        <v>8</v>
      </c>
      <c r="E13099" s="1">
        <v>25.0</v>
      </c>
      <c r="F13099" s="1" t="s">
        <v>13086</v>
      </c>
      <c r="G13099" s="1">
        <v>4.46772684039E-4</v>
      </c>
    </row>
    <row r="13100" ht="15.75" customHeight="1">
      <c r="A13100" s="1" t="str">
        <f t="shared" si="1107"/>
        <v>RPL17</v>
      </c>
      <c r="B13100" s="1" t="s">
        <v>245</v>
      </c>
      <c r="C13100" s="1">
        <v>4.7018787E7</v>
      </c>
      <c r="D13100" s="1" t="s">
        <v>14</v>
      </c>
      <c r="E13100" s="1">
        <v>23.0</v>
      </c>
      <c r="F13100" s="1" t="s">
        <v>13087</v>
      </c>
      <c r="G13100" s="1">
        <v>0.145245514087</v>
      </c>
    </row>
    <row r="13101" ht="15.75" customHeight="1">
      <c r="A13101" s="1" t="str">
        <f t="shared" si="1107"/>
        <v>RPL17</v>
      </c>
      <c r="B13101" s="1" t="s">
        <v>245</v>
      </c>
      <c r="C13101" s="1">
        <v>4.7018108E7</v>
      </c>
      <c r="D13101" s="1" t="s">
        <v>8</v>
      </c>
      <c r="E13101" s="1">
        <v>24.0</v>
      </c>
      <c r="F13101" s="1" t="s">
        <v>13088</v>
      </c>
      <c r="G13101" s="1">
        <v>0.367093202161</v>
      </c>
    </row>
    <row r="13102" ht="15.75" customHeight="1">
      <c r="A13102" s="1" t="str">
        <f t="shared" si="1107"/>
        <v>RPL17</v>
      </c>
      <c r="B13102" s="1" t="s">
        <v>245</v>
      </c>
      <c r="C13102" s="1">
        <v>4.7018066E7</v>
      </c>
      <c r="D13102" s="1" t="s">
        <v>8</v>
      </c>
      <c r="E13102" s="1">
        <v>26.0</v>
      </c>
      <c r="F13102" s="1" t="s">
        <v>13089</v>
      </c>
      <c r="G13102" s="1">
        <v>0.0265700055793</v>
      </c>
    </row>
    <row r="13103" ht="15.75" customHeight="1">
      <c r="A13103" s="1" t="str">
        <f t="shared" si="1107"/>
        <v>RPL17</v>
      </c>
      <c r="B13103" s="1" t="s">
        <v>245</v>
      </c>
      <c r="C13103" s="1">
        <v>4.7018072E7</v>
      </c>
      <c r="D13103" s="1" t="s">
        <v>14</v>
      </c>
      <c r="E13103" s="1">
        <v>25.0</v>
      </c>
      <c r="F13103" s="1" t="s">
        <v>13090</v>
      </c>
      <c r="G13103" s="1">
        <v>0.00817761086606</v>
      </c>
    </row>
    <row r="13104" ht="15.75" customHeight="1">
      <c r="A13104" s="1" t="str">
        <f t="shared" si="1107"/>
        <v>RPL17</v>
      </c>
      <c r="B13104" s="1" t="s">
        <v>245</v>
      </c>
      <c r="C13104" s="1">
        <v>4.701812E7</v>
      </c>
      <c r="D13104" s="1" t="s">
        <v>14</v>
      </c>
      <c r="E13104" s="1">
        <v>23.0</v>
      </c>
      <c r="F13104" s="1" t="s">
        <v>13091</v>
      </c>
      <c r="G13104" s="1">
        <v>0.607387386114</v>
      </c>
    </row>
    <row r="13105" ht="15.75" customHeight="1">
      <c r="A13105" s="1" t="str">
        <f t="shared" si="1107"/>
        <v>RPL17</v>
      </c>
      <c r="B13105" s="1" t="s">
        <v>245</v>
      </c>
      <c r="C13105" s="1">
        <v>4.7018676E7</v>
      </c>
      <c r="D13105" s="1" t="s">
        <v>8</v>
      </c>
      <c r="E13105" s="1">
        <v>24.0</v>
      </c>
      <c r="F13105" s="1" t="s">
        <v>13092</v>
      </c>
      <c r="G13105" s="1">
        <v>0.426373653573</v>
      </c>
    </row>
    <row r="13106" ht="15.75" customHeight="1">
      <c r="A13106" s="1" t="str">
        <f t="shared" si="1107"/>
        <v>RPL17</v>
      </c>
      <c r="B13106" s="1" t="s">
        <v>245</v>
      </c>
      <c r="C13106" s="1">
        <v>4.7018741E7</v>
      </c>
      <c r="D13106" s="1" t="s">
        <v>14</v>
      </c>
      <c r="E13106" s="1">
        <v>24.0</v>
      </c>
      <c r="F13106" s="1" t="s">
        <v>13093</v>
      </c>
      <c r="G13106" s="1">
        <v>0.644600978391</v>
      </c>
    </row>
    <row r="13107" ht="15.75" customHeight="1">
      <c r="A13107" s="1" t="str">
        <f t="shared" si="1107"/>
        <v>RPL17</v>
      </c>
      <c r="B13107" s="1" t="s">
        <v>245</v>
      </c>
      <c r="C13107" s="1">
        <v>4.7018747E7</v>
      </c>
      <c r="D13107" s="1" t="s">
        <v>14</v>
      </c>
      <c r="E13107" s="1">
        <v>24.0</v>
      </c>
      <c r="F13107" s="1" t="s">
        <v>13094</v>
      </c>
      <c r="G13107" s="1">
        <v>-0.0413112168478</v>
      </c>
    </row>
    <row r="13108" ht="15.75" customHeight="1">
      <c r="A13108" s="1" t="str">
        <f t="shared" si="1107"/>
        <v>RPL17</v>
      </c>
      <c r="B13108" s="1" t="s">
        <v>245</v>
      </c>
      <c r="C13108" s="1">
        <v>4.7018181E7</v>
      </c>
      <c r="D13108" s="1" t="s">
        <v>14</v>
      </c>
      <c r="E13108" s="1">
        <v>24.0</v>
      </c>
      <c r="F13108" s="1" t="s">
        <v>13095</v>
      </c>
      <c r="G13108" s="1">
        <v>0.10891054245</v>
      </c>
    </row>
    <row r="13109" ht="15.75" customHeight="1">
      <c r="A13109" s="1" t="str">
        <f t="shared" si="1107"/>
        <v>RPL17</v>
      </c>
      <c r="B13109" s="1" t="s">
        <v>245</v>
      </c>
      <c r="C13109" s="1">
        <v>4.7018241E7</v>
      </c>
      <c r="D13109" s="1" t="s">
        <v>14</v>
      </c>
      <c r="E13109" s="1">
        <v>22.0</v>
      </c>
      <c r="F13109" s="1" t="s">
        <v>13096</v>
      </c>
      <c r="G13109" s="1">
        <v>0.0616078197867</v>
      </c>
    </row>
    <row r="13110" ht="15.75" customHeight="1">
      <c r="A13110" s="1" t="str">
        <f t="shared" si="1107"/>
        <v>RPL17</v>
      </c>
      <c r="B13110" s="1" t="s">
        <v>245</v>
      </c>
      <c r="C13110" s="1">
        <v>4.7018725E7</v>
      </c>
      <c r="D13110" s="1" t="s">
        <v>14</v>
      </c>
      <c r="E13110" s="1">
        <v>22.0</v>
      </c>
      <c r="F13110" s="1" t="s">
        <v>13097</v>
      </c>
      <c r="G13110" s="1">
        <v>0.877450458159</v>
      </c>
    </row>
    <row r="13111" ht="15.75" customHeight="1">
      <c r="A13111" s="1" t="str">
        <f t="shared" si="1107"/>
        <v>RPL17</v>
      </c>
      <c r="B13111" s="1" t="s">
        <v>245</v>
      </c>
      <c r="C13111" s="1">
        <v>4.7018777E7</v>
      </c>
      <c r="D13111" s="1" t="s">
        <v>14</v>
      </c>
      <c r="E13111" s="1">
        <v>24.0</v>
      </c>
      <c r="F13111" s="1" t="s">
        <v>13098</v>
      </c>
      <c r="G13111" s="1">
        <v>0.640625562148</v>
      </c>
    </row>
    <row r="13112" ht="15.75" customHeight="1">
      <c r="A13112" s="1" t="str">
        <f t="shared" si="1107"/>
        <v>RPL17</v>
      </c>
      <c r="B13112" s="1" t="s">
        <v>245</v>
      </c>
      <c r="C13112" s="1">
        <v>4.7018087E7</v>
      </c>
      <c r="D13112" s="1" t="s">
        <v>8</v>
      </c>
      <c r="E13112" s="1">
        <v>25.0</v>
      </c>
      <c r="F13112" s="1" t="s">
        <v>13099</v>
      </c>
      <c r="G13112" s="1">
        <v>-0.00176553303186</v>
      </c>
    </row>
    <row r="13113" ht="15.75" customHeight="1">
      <c r="A13113" s="1" t="str">
        <f t="shared" ref="A13113:A13131" si="1108">"RPL19"</f>
        <v>RPL19</v>
      </c>
      <c r="B13113" s="1" t="s">
        <v>39</v>
      </c>
      <c r="C13113" s="1">
        <v>3.7356723E7</v>
      </c>
      <c r="D13113" s="1" t="s">
        <v>14</v>
      </c>
      <c r="E13113" s="1">
        <v>23.0</v>
      </c>
      <c r="F13113" s="1" t="s">
        <v>13100</v>
      </c>
      <c r="G13113" s="1">
        <v>0.018789172181</v>
      </c>
    </row>
    <row r="13114" ht="15.75" customHeight="1">
      <c r="A13114" s="1" t="str">
        <f t="shared" si="1108"/>
        <v>RPL19</v>
      </c>
      <c r="B13114" s="1" t="s">
        <v>39</v>
      </c>
      <c r="C13114" s="1">
        <v>3.7356675E7</v>
      </c>
      <c r="D13114" s="1" t="s">
        <v>14</v>
      </c>
      <c r="E13114" s="1">
        <v>23.0</v>
      </c>
      <c r="F13114" s="1" t="s">
        <v>13101</v>
      </c>
      <c r="G13114" s="1">
        <v>-0.0403172886243</v>
      </c>
    </row>
    <row r="13115" ht="15.75" customHeight="1">
      <c r="A13115" s="1" t="str">
        <f t="shared" si="1108"/>
        <v>RPL19</v>
      </c>
      <c r="B13115" s="1" t="s">
        <v>39</v>
      </c>
      <c r="C13115" s="1">
        <v>3.7356546E7</v>
      </c>
      <c r="D13115" s="1" t="s">
        <v>14</v>
      </c>
      <c r="E13115" s="1">
        <v>24.0</v>
      </c>
      <c r="F13115" s="1" t="s">
        <v>13102</v>
      </c>
      <c r="G13115" s="1">
        <v>0.162049186971</v>
      </c>
    </row>
    <row r="13116" ht="15.75" customHeight="1">
      <c r="A13116" s="1" t="str">
        <f t="shared" si="1108"/>
        <v>RPL19</v>
      </c>
      <c r="B13116" s="1" t="s">
        <v>39</v>
      </c>
      <c r="C13116" s="1">
        <v>3.7356627E7</v>
      </c>
      <c r="D13116" s="1" t="s">
        <v>14</v>
      </c>
      <c r="E13116" s="1">
        <v>24.0</v>
      </c>
      <c r="F13116" s="1" t="s">
        <v>13103</v>
      </c>
      <c r="G13116" s="1">
        <v>0.609118535445</v>
      </c>
    </row>
    <row r="13117" ht="15.75" customHeight="1">
      <c r="A13117" s="1" t="str">
        <f t="shared" si="1108"/>
        <v>RPL19</v>
      </c>
      <c r="B13117" s="1" t="s">
        <v>39</v>
      </c>
      <c r="C13117" s="1">
        <v>3.7356804E7</v>
      </c>
      <c r="D13117" s="1" t="s">
        <v>14</v>
      </c>
      <c r="E13117" s="1">
        <v>23.0</v>
      </c>
      <c r="F13117" s="1" t="s">
        <v>13104</v>
      </c>
      <c r="G13117" s="1">
        <v>0.635047027093</v>
      </c>
    </row>
    <row r="13118" ht="15.75" customHeight="1">
      <c r="A13118" s="1" t="str">
        <f t="shared" si="1108"/>
        <v>RPL19</v>
      </c>
      <c r="B13118" s="1" t="s">
        <v>39</v>
      </c>
      <c r="C13118" s="1">
        <v>3.7356649E7</v>
      </c>
      <c r="D13118" s="1" t="s">
        <v>14</v>
      </c>
      <c r="E13118" s="1">
        <v>23.0</v>
      </c>
      <c r="F13118" s="1" t="s">
        <v>13105</v>
      </c>
      <c r="G13118" s="1">
        <v>0.402974808868</v>
      </c>
    </row>
    <row r="13119" ht="15.75" customHeight="1">
      <c r="A13119" s="1" t="str">
        <f t="shared" si="1108"/>
        <v>RPL19</v>
      </c>
      <c r="B13119" s="1" t="s">
        <v>39</v>
      </c>
      <c r="C13119" s="1">
        <v>3.7356778E7</v>
      </c>
      <c r="D13119" s="1" t="s">
        <v>14</v>
      </c>
      <c r="E13119" s="1">
        <v>24.0</v>
      </c>
      <c r="F13119" s="1" t="s">
        <v>13106</v>
      </c>
      <c r="G13119" s="1">
        <v>-0.0214877274967</v>
      </c>
    </row>
    <row r="13120" ht="15.75" customHeight="1">
      <c r="A13120" s="1" t="str">
        <f t="shared" si="1108"/>
        <v>RPL19</v>
      </c>
      <c r="B13120" s="1" t="s">
        <v>39</v>
      </c>
      <c r="C13120" s="1">
        <v>3.7356649E7</v>
      </c>
      <c r="D13120" s="1" t="s">
        <v>14</v>
      </c>
      <c r="E13120" s="1">
        <v>24.0</v>
      </c>
      <c r="F13120" s="1" t="s">
        <v>13107</v>
      </c>
      <c r="G13120" s="1">
        <v>0.398183792697</v>
      </c>
    </row>
    <row r="13121" ht="15.75" customHeight="1">
      <c r="A13121" s="1" t="str">
        <f t="shared" si="1108"/>
        <v>RPL19</v>
      </c>
      <c r="B13121" s="1" t="s">
        <v>39</v>
      </c>
      <c r="C13121" s="1">
        <v>3.7356676E7</v>
      </c>
      <c r="D13121" s="1" t="s">
        <v>14</v>
      </c>
      <c r="E13121" s="1">
        <v>24.0</v>
      </c>
      <c r="F13121" s="1" t="s">
        <v>13108</v>
      </c>
      <c r="G13121" s="1">
        <v>0.0398858718373</v>
      </c>
    </row>
    <row r="13122" ht="15.75" customHeight="1">
      <c r="A13122" s="1" t="str">
        <f t="shared" si="1108"/>
        <v>RPL19</v>
      </c>
      <c r="B13122" s="1" t="s">
        <v>39</v>
      </c>
      <c r="C13122" s="1">
        <v>3.7356557E7</v>
      </c>
      <c r="D13122" s="1" t="s">
        <v>8</v>
      </c>
      <c r="E13122" s="1">
        <v>24.0</v>
      </c>
      <c r="F13122" s="1" t="s">
        <v>13109</v>
      </c>
      <c r="G13122" s="1">
        <v>0.67985675299</v>
      </c>
    </row>
    <row r="13123" ht="15.75" customHeight="1">
      <c r="A13123" s="1" t="str">
        <f t="shared" si="1108"/>
        <v>RPL19</v>
      </c>
      <c r="B13123" s="1" t="s">
        <v>39</v>
      </c>
      <c r="C13123" s="1">
        <v>3.735653E7</v>
      </c>
      <c r="D13123" s="1" t="s">
        <v>8</v>
      </c>
      <c r="E13123" s="1">
        <v>24.0</v>
      </c>
      <c r="F13123" s="1" t="s">
        <v>13110</v>
      </c>
      <c r="G13123" s="1">
        <v>-0.00212265530374</v>
      </c>
    </row>
    <row r="13124" ht="15.75" customHeight="1">
      <c r="A13124" s="1" t="str">
        <f t="shared" si="1108"/>
        <v>RPL19</v>
      </c>
      <c r="B13124" s="1" t="s">
        <v>39</v>
      </c>
      <c r="C13124" s="1">
        <v>3.7356771E7</v>
      </c>
      <c r="D13124" s="1" t="s">
        <v>14</v>
      </c>
      <c r="E13124" s="1">
        <v>23.0</v>
      </c>
      <c r="F13124" s="1" t="s">
        <v>13111</v>
      </c>
      <c r="G13124" s="1">
        <v>0.378292838771</v>
      </c>
    </row>
    <row r="13125" ht="15.75" customHeight="1">
      <c r="A13125" s="1" t="str">
        <f t="shared" si="1108"/>
        <v>RPL19</v>
      </c>
      <c r="B13125" s="1" t="s">
        <v>39</v>
      </c>
      <c r="C13125" s="1">
        <v>3.7356595E7</v>
      </c>
      <c r="D13125" s="1" t="s">
        <v>8</v>
      </c>
      <c r="E13125" s="1">
        <v>24.0</v>
      </c>
      <c r="F13125" s="1" t="s">
        <v>13112</v>
      </c>
      <c r="G13125" s="1">
        <v>1.42389798088</v>
      </c>
    </row>
    <row r="13126" ht="15.75" customHeight="1">
      <c r="A13126" s="1" t="str">
        <f t="shared" si="1108"/>
        <v>RPL19</v>
      </c>
      <c r="B13126" s="1" t="s">
        <v>39</v>
      </c>
      <c r="C13126" s="1">
        <v>3.7356719E7</v>
      </c>
      <c r="D13126" s="1" t="s">
        <v>8</v>
      </c>
      <c r="E13126" s="1">
        <v>24.0</v>
      </c>
      <c r="F13126" s="1" t="s">
        <v>13113</v>
      </c>
      <c r="G13126" s="1">
        <v>0.471858843593</v>
      </c>
    </row>
    <row r="13127" ht="15.75" customHeight="1">
      <c r="A13127" s="1" t="str">
        <f t="shared" si="1108"/>
        <v>RPL19</v>
      </c>
      <c r="B13127" s="1" t="s">
        <v>39</v>
      </c>
      <c r="C13127" s="1">
        <v>3.7356516E7</v>
      </c>
      <c r="D13127" s="1" t="s">
        <v>14</v>
      </c>
      <c r="E13127" s="1">
        <v>24.0</v>
      </c>
      <c r="F13127" s="1" t="s">
        <v>13114</v>
      </c>
      <c r="G13127" s="1">
        <v>-0.00245827612972</v>
      </c>
    </row>
    <row r="13128" ht="15.75" customHeight="1">
      <c r="A13128" s="1" t="str">
        <f t="shared" si="1108"/>
        <v>RPL19</v>
      </c>
      <c r="B13128" s="1" t="s">
        <v>39</v>
      </c>
      <c r="C13128" s="1">
        <v>3.7356736E7</v>
      </c>
      <c r="D13128" s="1" t="s">
        <v>8</v>
      </c>
      <c r="E13128" s="1">
        <v>23.0</v>
      </c>
      <c r="F13128" s="1" t="s">
        <v>13115</v>
      </c>
      <c r="G13128" s="1">
        <v>0.896245266128</v>
      </c>
    </row>
    <row r="13129" ht="15.75" customHeight="1">
      <c r="A13129" s="1" t="str">
        <f t="shared" si="1108"/>
        <v>RPL19</v>
      </c>
      <c r="B13129" s="1" t="s">
        <v>39</v>
      </c>
      <c r="C13129" s="1">
        <v>3.735651E7</v>
      </c>
      <c r="D13129" s="1" t="s">
        <v>14</v>
      </c>
      <c r="E13129" s="1">
        <v>24.0</v>
      </c>
      <c r="F13129" s="1" t="s">
        <v>13116</v>
      </c>
      <c r="G13129" s="1">
        <v>0.00522354469079</v>
      </c>
    </row>
    <row r="13130" ht="15.75" customHeight="1">
      <c r="A13130" s="1" t="str">
        <f t="shared" si="1108"/>
        <v>RPL19</v>
      </c>
      <c r="B13130" s="1" t="s">
        <v>39</v>
      </c>
      <c r="C13130" s="1">
        <v>3.7356523E7</v>
      </c>
      <c r="D13130" s="1" t="s">
        <v>14</v>
      </c>
      <c r="E13130" s="1">
        <v>24.0</v>
      </c>
      <c r="F13130" s="1" t="s">
        <v>13117</v>
      </c>
      <c r="G13130" s="1">
        <v>-0.0255662855004</v>
      </c>
    </row>
    <row r="13131" ht="15.75" customHeight="1">
      <c r="A13131" s="1" t="str">
        <f t="shared" si="1108"/>
        <v>RPL19</v>
      </c>
      <c r="B13131" s="1" t="s">
        <v>39</v>
      </c>
      <c r="C13131" s="1">
        <v>3.7356713E7</v>
      </c>
      <c r="D13131" s="1" t="s">
        <v>8</v>
      </c>
      <c r="E13131" s="1">
        <v>24.0</v>
      </c>
      <c r="F13131" s="1" t="s">
        <v>13118</v>
      </c>
      <c r="G13131" s="1">
        <v>0.00884487682006</v>
      </c>
    </row>
    <row r="13132" ht="15.75" customHeight="1">
      <c r="A13132" s="1" t="str">
        <f t="shared" ref="A13132:A13156" si="1109">"RPL21"</f>
        <v>RPL21</v>
      </c>
      <c r="B13132" s="1" t="s">
        <v>76</v>
      </c>
      <c r="C13132" s="1">
        <v>2.7825913E7</v>
      </c>
      <c r="D13132" s="1" t="s">
        <v>14</v>
      </c>
      <c r="E13132" s="1">
        <v>24.0</v>
      </c>
      <c r="F13132" s="1" t="s">
        <v>13119</v>
      </c>
      <c r="G13132" s="1">
        <v>0.0353434358568</v>
      </c>
    </row>
    <row r="13133" ht="15.75" customHeight="1">
      <c r="A13133" s="1" t="str">
        <f t="shared" si="1109"/>
        <v>RPL21</v>
      </c>
      <c r="B13133" s="1" t="s">
        <v>76</v>
      </c>
      <c r="C13133" s="1">
        <v>2.782595E7</v>
      </c>
      <c r="D13133" s="1" t="s">
        <v>14</v>
      </c>
      <c r="E13133" s="1">
        <v>23.0</v>
      </c>
      <c r="F13133" s="1" t="s">
        <v>13120</v>
      </c>
      <c r="G13133" s="1">
        <v>0.178416098421</v>
      </c>
    </row>
    <row r="13134" ht="15.75" customHeight="1">
      <c r="A13134" s="1" t="str">
        <f t="shared" si="1109"/>
        <v>RPL21</v>
      </c>
      <c r="B13134" s="1" t="s">
        <v>76</v>
      </c>
      <c r="C13134" s="1">
        <v>2.7825985E7</v>
      </c>
      <c r="D13134" s="1" t="s">
        <v>14</v>
      </c>
      <c r="E13134" s="1">
        <v>24.0</v>
      </c>
      <c r="F13134" s="1" t="s">
        <v>13121</v>
      </c>
      <c r="G13134" s="1">
        <v>-0.020086531551</v>
      </c>
    </row>
    <row r="13135" ht="15.75" customHeight="1">
      <c r="A13135" s="1" t="str">
        <f t="shared" si="1109"/>
        <v>RPL21</v>
      </c>
      <c r="B13135" s="1" t="s">
        <v>76</v>
      </c>
      <c r="C13135" s="1">
        <v>2.7825899E7</v>
      </c>
      <c r="D13135" s="1" t="s">
        <v>14</v>
      </c>
      <c r="E13135" s="1">
        <v>24.0</v>
      </c>
      <c r="F13135" s="1" t="s">
        <v>13122</v>
      </c>
      <c r="G13135" s="1">
        <v>0.0169027305135</v>
      </c>
    </row>
    <row r="13136" ht="15.75" customHeight="1">
      <c r="A13136" s="1" t="str">
        <f t="shared" si="1109"/>
        <v>RPL21</v>
      </c>
      <c r="B13136" s="1" t="s">
        <v>76</v>
      </c>
      <c r="C13136" s="1">
        <v>2.7825805E7</v>
      </c>
      <c r="D13136" s="1" t="s">
        <v>14</v>
      </c>
      <c r="E13136" s="1">
        <v>23.0</v>
      </c>
      <c r="F13136" s="1" t="s">
        <v>13123</v>
      </c>
      <c r="G13136" s="1">
        <v>0.0782746236448</v>
      </c>
    </row>
    <row r="13137" ht="15.75" customHeight="1">
      <c r="A13137" s="1" t="str">
        <f t="shared" si="1109"/>
        <v>RPL21</v>
      </c>
      <c r="B13137" s="1" t="s">
        <v>76</v>
      </c>
      <c r="C13137" s="1">
        <v>2.7825939E7</v>
      </c>
      <c r="D13137" s="1" t="s">
        <v>14</v>
      </c>
      <c r="E13137" s="1">
        <v>24.0</v>
      </c>
      <c r="F13137" s="1" t="s">
        <v>13124</v>
      </c>
      <c r="G13137" s="1">
        <v>0.172561080782</v>
      </c>
    </row>
    <row r="13138" ht="15.75" customHeight="1">
      <c r="A13138" s="1" t="str">
        <f t="shared" si="1109"/>
        <v>RPL21</v>
      </c>
      <c r="B13138" s="1" t="s">
        <v>76</v>
      </c>
      <c r="C13138" s="1">
        <v>2.7825429E7</v>
      </c>
      <c r="D13138" s="1" t="s">
        <v>14</v>
      </c>
      <c r="E13138" s="1">
        <v>23.0</v>
      </c>
      <c r="F13138" s="1" t="s">
        <v>13125</v>
      </c>
      <c r="G13138" s="1">
        <v>0.0688551621889</v>
      </c>
    </row>
    <row r="13139" ht="15.75" customHeight="1">
      <c r="A13139" s="1" t="str">
        <f t="shared" si="1109"/>
        <v>RPL21</v>
      </c>
      <c r="B13139" s="1" t="s">
        <v>76</v>
      </c>
      <c r="C13139" s="1">
        <v>2.7825939E7</v>
      </c>
      <c r="D13139" s="1" t="s">
        <v>14</v>
      </c>
      <c r="E13139" s="1">
        <v>22.0</v>
      </c>
      <c r="F13139" s="1" t="s">
        <v>13126</v>
      </c>
      <c r="G13139" s="1">
        <v>0.308991007055</v>
      </c>
    </row>
    <row r="13140" ht="15.75" customHeight="1">
      <c r="A13140" s="1" t="str">
        <f t="shared" si="1109"/>
        <v>RPL21</v>
      </c>
      <c r="B13140" s="1" t="s">
        <v>76</v>
      </c>
      <c r="C13140" s="1">
        <v>2.7825813E7</v>
      </c>
      <c r="D13140" s="1" t="s">
        <v>14</v>
      </c>
      <c r="E13140" s="1">
        <v>24.0</v>
      </c>
      <c r="F13140" s="1" t="s">
        <v>13127</v>
      </c>
      <c r="G13140" s="1">
        <v>0.0778584749393</v>
      </c>
    </row>
    <row r="13141" ht="15.75" customHeight="1">
      <c r="A13141" s="1" t="str">
        <f t="shared" si="1109"/>
        <v>RPL21</v>
      </c>
      <c r="B13141" s="1" t="s">
        <v>76</v>
      </c>
      <c r="C13141" s="1">
        <v>2.7825745E7</v>
      </c>
      <c r="D13141" s="1" t="s">
        <v>14</v>
      </c>
      <c r="E13141" s="1">
        <v>24.0</v>
      </c>
      <c r="F13141" s="1" t="s">
        <v>13128</v>
      </c>
      <c r="G13141" s="1">
        <v>0.55823234644</v>
      </c>
    </row>
    <row r="13142" ht="15.75" customHeight="1">
      <c r="A13142" s="1" t="str">
        <f t="shared" si="1109"/>
        <v>RPL21</v>
      </c>
      <c r="B13142" s="1" t="s">
        <v>76</v>
      </c>
      <c r="C13142" s="1">
        <v>2.7825727E7</v>
      </c>
      <c r="D13142" s="1" t="s">
        <v>14</v>
      </c>
      <c r="E13142" s="1">
        <v>24.0</v>
      </c>
      <c r="F13142" s="1" t="s">
        <v>13129</v>
      </c>
      <c r="G13142" s="1">
        <v>0.932468389638</v>
      </c>
    </row>
    <row r="13143" ht="15.75" customHeight="1">
      <c r="A13143" s="1" t="str">
        <f t="shared" si="1109"/>
        <v>RPL21</v>
      </c>
      <c r="B13143" s="1" t="s">
        <v>76</v>
      </c>
      <c r="C13143" s="1">
        <v>2.7825652E7</v>
      </c>
      <c r="D13143" s="1" t="s">
        <v>8</v>
      </c>
      <c r="E13143" s="1">
        <v>23.0</v>
      </c>
      <c r="F13143" s="1" t="s">
        <v>13130</v>
      </c>
      <c r="G13143" s="1">
        <v>-0.0359568790391</v>
      </c>
    </row>
    <row r="13144" ht="15.75" customHeight="1">
      <c r="A13144" s="1" t="str">
        <f t="shared" si="1109"/>
        <v>RPL21</v>
      </c>
      <c r="B13144" s="1" t="s">
        <v>76</v>
      </c>
      <c r="C13144" s="1">
        <v>2.7825838E7</v>
      </c>
      <c r="D13144" s="1" t="s">
        <v>8</v>
      </c>
      <c r="E13144" s="1">
        <v>24.0</v>
      </c>
      <c r="F13144" s="1" t="s">
        <v>13131</v>
      </c>
      <c r="G13144" s="1">
        <v>0.0132929344243</v>
      </c>
    </row>
    <row r="13145" ht="15.75" customHeight="1">
      <c r="A13145" s="1" t="str">
        <f t="shared" si="1109"/>
        <v>RPL21</v>
      </c>
      <c r="B13145" s="1" t="s">
        <v>76</v>
      </c>
      <c r="C13145" s="1">
        <v>2.7825701E7</v>
      </c>
      <c r="D13145" s="1" t="s">
        <v>14</v>
      </c>
      <c r="E13145" s="1">
        <v>24.0</v>
      </c>
      <c r="F13145" s="1" t="s">
        <v>13132</v>
      </c>
      <c r="G13145" s="1">
        <v>0.00101464500705</v>
      </c>
    </row>
    <row r="13146" ht="15.75" customHeight="1">
      <c r="A13146" s="1" t="str">
        <f t="shared" si="1109"/>
        <v>RPL21</v>
      </c>
      <c r="B13146" s="1" t="s">
        <v>76</v>
      </c>
      <c r="C13146" s="1">
        <v>2.7825899E7</v>
      </c>
      <c r="D13146" s="1" t="s">
        <v>14</v>
      </c>
      <c r="E13146" s="1">
        <v>23.0</v>
      </c>
      <c r="F13146" s="1" t="s">
        <v>13133</v>
      </c>
      <c r="G13146" s="1">
        <v>0.175620122122</v>
      </c>
    </row>
    <row r="13147" ht="15.75" customHeight="1">
      <c r="A13147" s="1" t="str">
        <f t="shared" si="1109"/>
        <v>RPL21</v>
      </c>
      <c r="B13147" s="1" t="s">
        <v>76</v>
      </c>
      <c r="C13147" s="1">
        <v>2.7825548E7</v>
      </c>
      <c r="D13147" s="1" t="s">
        <v>14</v>
      </c>
      <c r="E13147" s="1">
        <v>23.0</v>
      </c>
      <c r="F13147" s="1" t="s">
        <v>13134</v>
      </c>
      <c r="G13147" s="1">
        <v>-0.00795801126887</v>
      </c>
    </row>
    <row r="13148" ht="15.75" customHeight="1">
      <c r="A13148" s="1" t="str">
        <f t="shared" si="1109"/>
        <v>RPL21</v>
      </c>
      <c r="B13148" s="1" t="s">
        <v>76</v>
      </c>
      <c r="C13148" s="1">
        <v>2.782587E7</v>
      </c>
      <c r="D13148" s="1" t="s">
        <v>8</v>
      </c>
      <c r="E13148" s="1">
        <v>23.0</v>
      </c>
      <c r="F13148" s="1" t="s">
        <v>13135</v>
      </c>
      <c r="G13148" s="1">
        <v>0.372421680171</v>
      </c>
    </row>
    <row r="13149" ht="15.75" customHeight="1">
      <c r="A13149" s="1" t="str">
        <f t="shared" si="1109"/>
        <v>RPL21</v>
      </c>
      <c r="B13149" s="1" t="s">
        <v>76</v>
      </c>
      <c r="C13149" s="1">
        <v>2.7825718E7</v>
      </c>
      <c r="D13149" s="1" t="s">
        <v>8</v>
      </c>
      <c r="E13149" s="1">
        <v>24.0</v>
      </c>
      <c r="F13149" s="1" t="s">
        <v>13136</v>
      </c>
      <c r="G13149" s="1">
        <v>1.1633489985</v>
      </c>
    </row>
    <row r="13150" ht="15.75" customHeight="1">
      <c r="A13150" s="1" t="str">
        <f t="shared" si="1109"/>
        <v>RPL21</v>
      </c>
      <c r="B13150" s="1" t="s">
        <v>76</v>
      </c>
      <c r="C13150" s="1">
        <v>2.7825711E7</v>
      </c>
      <c r="D13150" s="1" t="s">
        <v>8</v>
      </c>
      <c r="E13150" s="1">
        <v>24.0</v>
      </c>
      <c r="F13150" s="1" t="s">
        <v>13137</v>
      </c>
      <c r="G13150" s="1">
        <v>0.904182611857</v>
      </c>
    </row>
    <row r="13151" ht="15.75" customHeight="1">
      <c r="A13151" s="1" t="str">
        <f t="shared" si="1109"/>
        <v>RPL21</v>
      </c>
      <c r="B13151" s="1" t="s">
        <v>76</v>
      </c>
      <c r="C13151" s="1">
        <v>2.7825687E7</v>
      </c>
      <c r="D13151" s="1" t="s">
        <v>8</v>
      </c>
      <c r="E13151" s="1">
        <v>23.0</v>
      </c>
      <c r="F13151" s="1" t="s">
        <v>13138</v>
      </c>
      <c r="G13151" s="1">
        <v>0.55132792559</v>
      </c>
    </row>
    <row r="13152" ht="15.75" customHeight="1">
      <c r="A13152" s="1" t="str">
        <f t="shared" si="1109"/>
        <v>RPL21</v>
      </c>
      <c r="B13152" s="1" t="s">
        <v>76</v>
      </c>
      <c r="C13152" s="1">
        <v>2.7825682E7</v>
      </c>
      <c r="D13152" s="1" t="s">
        <v>8</v>
      </c>
      <c r="E13152" s="1">
        <v>27.0</v>
      </c>
      <c r="F13152" s="1" t="s">
        <v>13139</v>
      </c>
      <c r="G13152" s="1">
        <v>-0.00501970040742</v>
      </c>
    </row>
    <row r="13153" ht="15.75" customHeight="1">
      <c r="A13153" s="1" t="str">
        <f t="shared" si="1109"/>
        <v>RPL21</v>
      </c>
      <c r="B13153" s="1" t="s">
        <v>76</v>
      </c>
      <c r="C13153" s="1">
        <v>2.782566E7</v>
      </c>
      <c r="D13153" s="1" t="s">
        <v>8</v>
      </c>
      <c r="E13153" s="1">
        <v>23.0</v>
      </c>
      <c r="F13153" s="1" t="s">
        <v>13140</v>
      </c>
      <c r="G13153" s="1">
        <v>0.10860013322</v>
      </c>
    </row>
    <row r="13154" ht="15.75" customHeight="1">
      <c r="A13154" s="1" t="str">
        <f t="shared" si="1109"/>
        <v>RPL21</v>
      </c>
      <c r="B13154" s="1" t="s">
        <v>76</v>
      </c>
      <c r="C13154" s="1">
        <v>2.7825646E7</v>
      </c>
      <c r="D13154" s="1" t="s">
        <v>14</v>
      </c>
      <c r="E13154" s="1">
        <v>23.0</v>
      </c>
      <c r="F13154" s="1" t="s">
        <v>13141</v>
      </c>
      <c r="G13154" s="1">
        <v>0.0775231351277</v>
      </c>
    </row>
    <row r="13155" ht="15.75" customHeight="1">
      <c r="A13155" s="1" t="str">
        <f t="shared" si="1109"/>
        <v>RPL21</v>
      </c>
      <c r="B13155" s="1" t="s">
        <v>76</v>
      </c>
      <c r="C13155" s="1">
        <v>2.7825651E7</v>
      </c>
      <c r="D13155" s="1" t="s">
        <v>8</v>
      </c>
      <c r="E13155" s="1">
        <v>24.0</v>
      </c>
      <c r="F13155" s="1" t="s">
        <v>13142</v>
      </c>
      <c r="G13155" s="1">
        <v>0.0639216818049</v>
      </c>
    </row>
    <row r="13156" ht="15.75" customHeight="1">
      <c r="A13156" s="1" t="str">
        <f t="shared" si="1109"/>
        <v>RPL21</v>
      </c>
      <c r="B13156" s="1" t="s">
        <v>76</v>
      </c>
      <c r="C13156" s="1">
        <v>2.7825548E7</v>
      </c>
      <c r="D13156" s="1" t="s">
        <v>14</v>
      </c>
      <c r="E13156" s="1">
        <v>22.0</v>
      </c>
      <c r="F13156" s="1" t="s">
        <v>13143</v>
      </c>
      <c r="G13156" s="1">
        <v>0.0108691653045</v>
      </c>
    </row>
    <row r="13157" ht="15.75" customHeight="1">
      <c r="A13157" s="1" t="str">
        <f t="shared" ref="A13157:A13172" si="1110">"RPL23"</f>
        <v>RPL23</v>
      </c>
      <c r="B13157" s="1" t="s">
        <v>39</v>
      </c>
      <c r="C13157" s="1">
        <v>3.7009823E7</v>
      </c>
      <c r="D13157" s="1" t="s">
        <v>14</v>
      </c>
      <c r="E13157" s="1">
        <v>24.0</v>
      </c>
      <c r="F13157" s="1" t="s">
        <v>13144</v>
      </c>
      <c r="G13157" s="1">
        <v>0.930255061778</v>
      </c>
    </row>
    <row r="13158" ht="15.75" customHeight="1">
      <c r="A13158" s="1" t="str">
        <f t="shared" si="1110"/>
        <v>RPL23</v>
      </c>
      <c r="B13158" s="1" t="s">
        <v>39</v>
      </c>
      <c r="C13158" s="1">
        <v>3.7010067E7</v>
      </c>
      <c r="D13158" s="1" t="s">
        <v>8</v>
      </c>
      <c r="E13158" s="1">
        <v>24.0</v>
      </c>
      <c r="F13158" s="1" t="s">
        <v>13145</v>
      </c>
      <c r="G13158" s="1">
        <v>0.189929472176</v>
      </c>
    </row>
    <row r="13159" ht="15.75" customHeight="1">
      <c r="A13159" s="1" t="str">
        <f t="shared" si="1110"/>
        <v>RPL23</v>
      </c>
      <c r="B13159" s="1" t="s">
        <v>39</v>
      </c>
      <c r="C13159" s="1">
        <v>3.7010011E7</v>
      </c>
      <c r="D13159" s="1" t="s">
        <v>14</v>
      </c>
      <c r="E13159" s="1">
        <v>23.0</v>
      </c>
      <c r="F13159" s="1" t="s">
        <v>13146</v>
      </c>
      <c r="G13159" s="1">
        <v>1.10531809349</v>
      </c>
    </row>
    <row r="13160" ht="15.75" customHeight="1">
      <c r="A13160" s="1" t="str">
        <f t="shared" si="1110"/>
        <v>RPL23</v>
      </c>
      <c r="B13160" s="1" t="s">
        <v>39</v>
      </c>
      <c r="C13160" s="1">
        <v>3.7009881E7</v>
      </c>
      <c r="D13160" s="1" t="s">
        <v>8</v>
      </c>
      <c r="E13160" s="1">
        <v>24.0</v>
      </c>
      <c r="F13160" s="1" t="s">
        <v>13147</v>
      </c>
      <c r="G13160" s="1">
        <v>0.595685259943</v>
      </c>
    </row>
    <row r="13161" ht="15.75" customHeight="1">
      <c r="A13161" s="1" t="str">
        <f t="shared" si="1110"/>
        <v>RPL23</v>
      </c>
      <c r="B13161" s="1" t="s">
        <v>39</v>
      </c>
      <c r="C13161" s="1">
        <v>3.7009878E7</v>
      </c>
      <c r="D13161" s="1" t="s">
        <v>8</v>
      </c>
      <c r="E13161" s="1">
        <v>23.0</v>
      </c>
      <c r="F13161" s="1" t="s">
        <v>13148</v>
      </c>
      <c r="G13161" s="1">
        <v>0.186942621529</v>
      </c>
    </row>
    <row r="13162" ht="15.75" customHeight="1">
      <c r="A13162" s="1" t="str">
        <f t="shared" si="1110"/>
        <v>RPL23</v>
      </c>
      <c r="B13162" s="1" t="s">
        <v>39</v>
      </c>
      <c r="C13162" s="1">
        <v>3.7010041E7</v>
      </c>
      <c r="D13162" s="1" t="s">
        <v>8</v>
      </c>
      <c r="E13162" s="1">
        <v>24.0</v>
      </c>
      <c r="F13162" s="1" t="s">
        <v>13149</v>
      </c>
      <c r="G13162" s="1">
        <v>0.0698267345092</v>
      </c>
    </row>
    <row r="13163" ht="15.75" customHeight="1">
      <c r="A13163" s="1" t="str">
        <f t="shared" si="1110"/>
        <v>RPL23</v>
      </c>
      <c r="B13163" s="1" t="s">
        <v>39</v>
      </c>
      <c r="C13163" s="1">
        <v>3.701005E7</v>
      </c>
      <c r="D13163" s="1" t="s">
        <v>14</v>
      </c>
      <c r="E13163" s="1">
        <v>24.0</v>
      </c>
      <c r="F13163" s="1" t="s">
        <v>13150</v>
      </c>
      <c r="G13163" s="1">
        <v>0.0887898454957</v>
      </c>
    </row>
    <row r="13164" ht="15.75" customHeight="1">
      <c r="A13164" s="1" t="str">
        <f t="shared" si="1110"/>
        <v>RPL23</v>
      </c>
      <c r="B13164" s="1" t="s">
        <v>39</v>
      </c>
      <c r="C13164" s="1">
        <v>3.700985E7</v>
      </c>
      <c r="D13164" s="1" t="s">
        <v>14</v>
      </c>
      <c r="E13164" s="1">
        <v>23.0</v>
      </c>
      <c r="F13164" s="1" t="s">
        <v>13151</v>
      </c>
      <c r="G13164" s="1">
        <v>0.0293401129078</v>
      </c>
    </row>
    <row r="13165" ht="15.75" customHeight="1">
      <c r="A13165" s="1" t="str">
        <f t="shared" si="1110"/>
        <v>RPL23</v>
      </c>
      <c r="B13165" s="1" t="s">
        <v>39</v>
      </c>
      <c r="C13165" s="1">
        <v>3.7010011E7</v>
      </c>
      <c r="D13165" s="1" t="s">
        <v>14</v>
      </c>
      <c r="E13165" s="1">
        <v>24.0</v>
      </c>
      <c r="F13165" s="1" t="s">
        <v>13152</v>
      </c>
      <c r="G13165" s="1">
        <v>0.964426844731</v>
      </c>
    </row>
    <row r="13166" ht="15.75" customHeight="1">
      <c r="A13166" s="1" t="str">
        <f t="shared" si="1110"/>
        <v>RPL23</v>
      </c>
      <c r="B13166" s="1" t="s">
        <v>39</v>
      </c>
      <c r="C13166" s="1">
        <v>3.7009828E7</v>
      </c>
      <c r="D13166" s="1" t="s">
        <v>14</v>
      </c>
      <c r="E13166" s="1">
        <v>24.0</v>
      </c>
      <c r="F13166" s="1" t="s">
        <v>13153</v>
      </c>
      <c r="G13166" s="1">
        <v>0.016493102586</v>
      </c>
    </row>
    <row r="13167" ht="15.75" customHeight="1">
      <c r="A13167" s="1" t="str">
        <f t="shared" si="1110"/>
        <v>RPL23</v>
      </c>
      <c r="B13167" s="1" t="s">
        <v>39</v>
      </c>
      <c r="C13167" s="1">
        <v>3.7009886E7</v>
      </c>
      <c r="D13167" s="1" t="s">
        <v>8</v>
      </c>
      <c r="E13167" s="1">
        <v>24.0</v>
      </c>
      <c r="F13167" s="1" t="s">
        <v>13154</v>
      </c>
      <c r="G13167" s="1">
        <v>0.0126804987978</v>
      </c>
    </row>
    <row r="13168" ht="15.75" customHeight="1">
      <c r="A13168" s="1" t="str">
        <f t="shared" si="1110"/>
        <v>RPL23</v>
      </c>
      <c r="B13168" s="1" t="s">
        <v>39</v>
      </c>
      <c r="C13168" s="1">
        <v>3.7009932E7</v>
      </c>
      <c r="D13168" s="1" t="s">
        <v>8</v>
      </c>
      <c r="E13168" s="1">
        <v>23.0</v>
      </c>
      <c r="F13168" s="1" t="s">
        <v>13155</v>
      </c>
      <c r="G13168" s="1">
        <v>0.0346676498959</v>
      </c>
    </row>
    <row r="13169" ht="15.75" customHeight="1">
      <c r="A13169" s="1" t="str">
        <f t="shared" si="1110"/>
        <v>RPL23</v>
      </c>
      <c r="B13169" s="1" t="s">
        <v>39</v>
      </c>
      <c r="C13169" s="1">
        <v>3.7010028E7</v>
      </c>
      <c r="D13169" s="1" t="s">
        <v>8</v>
      </c>
      <c r="E13169" s="1">
        <v>24.0</v>
      </c>
      <c r="F13169" s="1" t="s">
        <v>13156</v>
      </c>
      <c r="G13169" s="1">
        <v>-0.0237633593936</v>
      </c>
    </row>
    <row r="13170" ht="15.75" customHeight="1">
      <c r="A13170" s="1" t="str">
        <f t="shared" si="1110"/>
        <v>RPL23</v>
      </c>
      <c r="B13170" s="1" t="s">
        <v>39</v>
      </c>
      <c r="C13170" s="1">
        <v>3.7010034E7</v>
      </c>
      <c r="D13170" s="1" t="s">
        <v>8</v>
      </c>
      <c r="E13170" s="1">
        <v>24.0</v>
      </c>
      <c r="F13170" s="1" t="s">
        <v>13157</v>
      </c>
      <c r="G13170" s="1">
        <v>0.315079164506</v>
      </c>
    </row>
    <row r="13171" ht="15.75" customHeight="1">
      <c r="A13171" s="1" t="str">
        <f t="shared" si="1110"/>
        <v>RPL23</v>
      </c>
      <c r="B13171" s="1" t="s">
        <v>39</v>
      </c>
      <c r="C13171" s="1">
        <v>3.7009828E7</v>
      </c>
      <c r="D13171" s="1" t="s">
        <v>14</v>
      </c>
      <c r="E13171" s="1">
        <v>23.0</v>
      </c>
      <c r="F13171" s="1" t="s">
        <v>13158</v>
      </c>
      <c r="G13171" s="1">
        <v>0.0244709070221</v>
      </c>
    </row>
    <row r="13172" ht="15.75" customHeight="1">
      <c r="A13172" s="1" t="str">
        <f t="shared" si="1110"/>
        <v>RPL23</v>
      </c>
      <c r="B13172" s="1" t="s">
        <v>39</v>
      </c>
      <c r="C13172" s="1">
        <v>3.700985E7</v>
      </c>
      <c r="D13172" s="1" t="s">
        <v>14</v>
      </c>
      <c r="E13172" s="1">
        <v>24.0</v>
      </c>
      <c r="F13172" s="1" t="s">
        <v>13159</v>
      </c>
      <c r="G13172" s="1">
        <v>-0.0467338334175</v>
      </c>
    </row>
    <row r="13173" ht="15.75" customHeight="1">
      <c r="A13173" s="1" t="str">
        <f t="shared" ref="A13173:A13185" si="1111">"RPL24"</f>
        <v>RPL24</v>
      </c>
      <c r="B13173" s="1" t="s">
        <v>119</v>
      </c>
      <c r="C13173" s="1">
        <v>1.01405624E8</v>
      </c>
      <c r="D13173" s="1" t="s">
        <v>8</v>
      </c>
      <c r="E13173" s="1">
        <v>24.0</v>
      </c>
      <c r="F13173" s="1" t="s">
        <v>13160</v>
      </c>
      <c r="G13173" s="1">
        <v>0.330308042975</v>
      </c>
    </row>
    <row r="13174" ht="15.75" customHeight="1">
      <c r="A13174" s="1" t="str">
        <f t="shared" si="1111"/>
        <v>RPL24</v>
      </c>
      <c r="B13174" s="1" t="s">
        <v>119</v>
      </c>
      <c r="C13174" s="1">
        <v>1.01405421E8</v>
      </c>
      <c r="D13174" s="1" t="s">
        <v>8</v>
      </c>
      <c r="E13174" s="1">
        <v>24.0</v>
      </c>
      <c r="F13174" s="1" t="s">
        <v>13161</v>
      </c>
      <c r="G13174" s="1">
        <v>0.50189438844</v>
      </c>
    </row>
    <row r="13175" ht="15.75" customHeight="1">
      <c r="A13175" s="1" t="str">
        <f t="shared" si="1111"/>
        <v>RPL24</v>
      </c>
      <c r="B13175" s="1" t="s">
        <v>119</v>
      </c>
      <c r="C13175" s="1">
        <v>1.01405448E8</v>
      </c>
      <c r="D13175" s="1" t="s">
        <v>8</v>
      </c>
      <c r="E13175" s="1">
        <v>23.0</v>
      </c>
      <c r="F13175" s="1" t="s">
        <v>13162</v>
      </c>
      <c r="G13175" s="1">
        <v>0.809038914318</v>
      </c>
    </row>
    <row r="13176" ht="15.75" customHeight="1">
      <c r="A13176" s="1" t="str">
        <f t="shared" si="1111"/>
        <v>RPL24</v>
      </c>
      <c r="B13176" s="1" t="s">
        <v>119</v>
      </c>
      <c r="C13176" s="1">
        <v>1.01405647E8</v>
      </c>
      <c r="D13176" s="1" t="s">
        <v>8</v>
      </c>
      <c r="E13176" s="1">
        <v>23.0</v>
      </c>
      <c r="F13176" s="1" t="s">
        <v>13163</v>
      </c>
      <c r="G13176" s="1">
        <v>-0.0437427725321</v>
      </c>
    </row>
    <row r="13177" ht="15.75" customHeight="1">
      <c r="A13177" s="1" t="str">
        <f t="shared" si="1111"/>
        <v>RPL24</v>
      </c>
      <c r="B13177" s="1" t="s">
        <v>119</v>
      </c>
      <c r="C13177" s="1">
        <v>1.01405648E8</v>
      </c>
      <c r="D13177" s="1" t="s">
        <v>8</v>
      </c>
      <c r="E13177" s="1">
        <v>24.0</v>
      </c>
      <c r="F13177" s="1" t="s">
        <v>13164</v>
      </c>
      <c r="G13177" s="1">
        <v>-0.162642742736</v>
      </c>
    </row>
    <row r="13178" ht="15.75" customHeight="1">
      <c r="A13178" s="1" t="str">
        <f t="shared" si="1111"/>
        <v>RPL24</v>
      </c>
      <c r="B13178" s="1" t="s">
        <v>119</v>
      </c>
      <c r="C13178" s="1">
        <v>1.01405453E8</v>
      </c>
      <c r="D13178" s="1" t="s">
        <v>14</v>
      </c>
      <c r="E13178" s="1">
        <v>23.0</v>
      </c>
      <c r="F13178" s="1" t="s">
        <v>13165</v>
      </c>
      <c r="G13178" s="1">
        <v>0.925927229155</v>
      </c>
    </row>
    <row r="13179" ht="15.75" customHeight="1">
      <c r="A13179" s="1" t="str">
        <f t="shared" si="1111"/>
        <v>RPL24</v>
      </c>
      <c r="B13179" s="1" t="s">
        <v>119</v>
      </c>
      <c r="C13179" s="1">
        <v>1.01405479E8</v>
      </c>
      <c r="D13179" s="1" t="s">
        <v>14</v>
      </c>
      <c r="E13179" s="1">
        <v>24.0</v>
      </c>
      <c r="F13179" s="1" t="s">
        <v>13166</v>
      </c>
      <c r="G13179" s="1">
        <v>0.205107120536</v>
      </c>
    </row>
    <row r="13180" ht="15.75" customHeight="1">
      <c r="A13180" s="1" t="str">
        <f t="shared" si="1111"/>
        <v>RPL24</v>
      </c>
      <c r="B13180" s="1" t="s">
        <v>119</v>
      </c>
      <c r="C13180" s="1">
        <v>1.01405495E8</v>
      </c>
      <c r="D13180" s="1" t="s">
        <v>14</v>
      </c>
      <c r="E13180" s="1">
        <v>24.0</v>
      </c>
      <c r="F13180" s="1" t="s">
        <v>13167</v>
      </c>
      <c r="G13180" s="1">
        <v>0.87946964413</v>
      </c>
    </row>
    <row r="13181" ht="15.75" customHeight="1">
      <c r="A13181" s="1" t="str">
        <f t="shared" si="1111"/>
        <v>RPL24</v>
      </c>
      <c r="B13181" s="1" t="s">
        <v>119</v>
      </c>
      <c r="C13181" s="1">
        <v>1.01405503E8</v>
      </c>
      <c r="D13181" s="1" t="s">
        <v>14</v>
      </c>
      <c r="E13181" s="1">
        <v>25.0</v>
      </c>
      <c r="F13181" s="1" t="s">
        <v>13168</v>
      </c>
      <c r="G13181" s="1">
        <v>1.15737816423</v>
      </c>
    </row>
    <row r="13182" ht="15.75" customHeight="1">
      <c r="A13182" s="1" t="str">
        <f t="shared" si="1111"/>
        <v>RPL24</v>
      </c>
      <c r="B13182" s="1" t="s">
        <v>119</v>
      </c>
      <c r="C13182" s="1">
        <v>1.01405675E8</v>
      </c>
      <c r="D13182" s="1" t="s">
        <v>14</v>
      </c>
      <c r="E13182" s="1">
        <v>21.0</v>
      </c>
      <c r="F13182" s="1" t="s">
        <v>13169</v>
      </c>
      <c r="G13182" s="1">
        <v>-9.50266695926E-4</v>
      </c>
    </row>
    <row r="13183" ht="15.75" customHeight="1">
      <c r="A13183" s="1" t="str">
        <f t="shared" si="1111"/>
        <v>RPL24</v>
      </c>
      <c r="B13183" s="1" t="s">
        <v>119</v>
      </c>
      <c r="C13183" s="1">
        <v>1.01405399E8</v>
      </c>
      <c r="D13183" s="1" t="s">
        <v>8</v>
      </c>
      <c r="E13183" s="1">
        <v>24.0</v>
      </c>
      <c r="F13183" s="1" t="s">
        <v>13170</v>
      </c>
      <c r="G13183" s="1">
        <v>0.101401403648</v>
      </c>
    </row>
    <row r="13184" ht="15.75" customHeight="1">
      <c r="A13184" s="1" t="str">
        <f t="shared" si="1111"/>
        <v>RPL24</v>
      </c>
      <c r="B13184" s="1" t="s">
        <v>119</v>
      </c>
      <c r="C13184" s="1">
        <v>1.01405494E8</v>
      </c>
      <c r="D13184" s="1" t="s">
        <v>14</v>
      </c>
      <c r="E13184" s="1">
        <v>23.0</v>
      </c>
      <c r="F13184" s="1" t="s">
        <v>13171</v>
      </c>
      <c r="G13184" s="1">
        <v>0.696343413744</v>
      </c>
    </row>
    <row r="13185" ht="15.75" customHeight="1">
      <c r="A13185" s="1" t="str">
        <f t="shared" si="1111"/>
        <v>RPL24</v>
      </c>
      <c r="B13185" s="1" t="s">
        <v>119</v>
      </c>
      <c r="C13185" s="1">
        <v>1.01405498E8</v>
      </c>
      <c r="D13185" s="1" t="s">
        <v>8</v>
      </c>
      <c r="E13185" s="1">
        <v>25.0</v>
      </c>
      <c r="F13185" s="1" t="s">
        <v>13172</v>
      </c>
      <c r="G13185" s="1">
        <v>0.916694606613</v>
      </c>
    </row>
    <row r="13186" ht="15.75" customHeight="1">
      <c r="A13186" s="1" t="str">
        <f t="shared" ref="A13186:A13197" si="1112">"RPL26"</f>
        <v>RPL26</v>
      </c>
      <c r="B13186" s="1" t="s">
        <v>39</v>
      </c>
      <c r="C13186" s="1">
        <v>8286473.0</v>
      </c>
      <c r="D13186" s="1" t="s">
        <v>8</v>
      </c>
      <c r="E13186" s="1">
        <v>23.0</v>
      </c>
      <c r="F13186" s="1" t="s">
        <v>13173</v>
      </c>
      <c r="G13186" s="1">
        <v>0.82969385929</v>
      </c>
    </row>
    <row r="13187" ht="15.75" customHeight="1">
      <c r="A13187" s="1" t="str">
        <f t="shared" si="1112"/>
        <v>RPL26</v>
      </c>
      <c r="B13187" s="1" t="s">
        <v>39</v>
      </c>
      <c r="C13187" s="1">
        <v>8286292.0</v>
      </c>
      <c r="D13187" s="1" t="s">
        <v>8</v>
      </c>
      <c r="E13187" s="1">
        <v>24.0</v>
      </c>
      <c r="F13187" s="1" t="s">
        <v>13174</v>
      </c>
      <c r="G13187" s="1">
        <v>1.15720731932</v>
      </c>
    </row>
    <row r="13188" ht="15.75" customHeight="1">
      <c r="A13188" s="1" t="str">
        <f t="shared" si="1112"/>
        <v>RPL26</v>
      </c>
      <c r="B13188" s="1" t="s">
        <v>39</v>
      </c>
      <c r="C13188" s="1">
        <v>8286310.0</v>
      </c>
      <c r="D13188" s="1" t="s">
        <v>14</v>
      </c>
      <c r="E13188" s="1">
        <v>25.0</v>
      </c>
      <c r="F13188" s="1" t="s">
        <v>13175</v>
      </c>
      <c r="G13188" s="1">
        <v>0.0210770915697</v>
      </c>
    </row>
    <row r="13189" ht="15.75" customHeight="1">
      <c r="A13189" s="1" t="str">
        <f t="shared" si="1112"/>
        <v>RPL26</v>
      </c>
      <c r="B13189" s="1" t="s">
        <v>39</v>
      </c>
      <c r="C13189" s="1">
        <v>8286418.0</v>
      </c>
      <c r="D13189" s="1" t="s">
        <v>8</v>
      </c>
      <c r="E13189" s="1">
        <v>24.0</v>
      </c>
      <c r="F13189" s="1" t="s">
        <v>13176</v>
      </c>
      <c r="G13189" s="1">
        <v>0.264342482333</v>
      </c>
    </row>
    <row r="13190" ht="15.75" customHeight="1">
      <c r="A13190" s="1" t="str">
        <f t="shared" si="1112"/>
        <v>RPL26</v>
      </c>
      <c r="B13190" s="1" t="s">
        <v>39</v>
      </c>
      <c r="C13190" s="1">
        <v>8286424.0</v>
      </c>
      <c r="D13190" s="1" t="s">
        <v>8</v>
      </c>
      <c r="E13190" s="1">
        <v>25.0</v>
      </c>
      <c r="F13190" s="1" t="s">
        <v>13177</v>
      </c>
      <c r="G13190" s="1">
        <v>0.0308137265305</v>
      </c>
    </row>
    <row r="13191" ht="15.75" customHeight="1">
      <c r="A13191" s="1" t="str">
        <f t="shared" si="1112"/>
        <v>RPL26</v>
      </c>
      <c r="B13191" s="1" t="s">
        <v>39</v>
      </c>
      <c r="C13191" s="1">
        <v>8286462.0</v>
      </c>
      <c r="D13191" s="1" t="s">
        <v>8</v>
      </c>
      <c r="E13191" s="1">
        <v>25.0</v>
      </c>
      <c r="F13191" s="1" t="s">
        <v>13178</v>
      </c>
      <c r="G13191" s="1">
        <v>0.900193399532</v>
      </c>
    </row>
    <row r="13192" ht="15.75" customHeight="1">
      <c r="A13192" s="1" t="str">
        <f t="shared" si="1112"/>
        <v>RPL26</v>
      </c>
      <c r="B13192" s="1" t="s">
        <v>39</v>
      </c>
      <c r="C13192" s="1">
        <v>8286473.0</v>
      </c>
      <c r="D13192" s="1" t="s">
        <v>8</v>
      </c>
      <c r="E13192" s="1">
        <v>24.0</v>
      </c>
      <c r="F13192" s="1" t="s">
        <v>13179</v>
      </c>
      <c r="G13192" s="1">
        <v>0.942599281152</v>
      </c>
    </row>
    <row r="13193" ht="15.75" customHeight="1">
      <c r="A13193" s="1" t="str">
        <f t="shared" si="1112"/>
        <v>RPL26</v>
      </c>
      <c r="B13193" s="1" t="s">
        <v>39</v>
      </c>
      <c r="C13193" s="1">
        <v>8286286.0</v>
      </c>
      <c r="D13193" s="1" t="s">
        <v>14</v>
      </c>
      <c r="E13193" s="1">
        <v>24.0</v>
      </c>
      <c r="F13193" s="1" t="s">
        <v>13180</v>
      </c>
      <c r="G13193" s="1">
        <v>0.253942845186</v>
      </c>
    </row>
    <row r="13194" ht="15.75" customHeight="1">
      <c r="A13194" s="1" t="str">
        <f t="shared" si="1112"/>
        <v>RPL26</v>
      </c>
      <c r="B13194" s="1" t="s">
        <v>39</v>
      </c>
      <c r="C13194" s="1">
        <v>8286529.0</v>
      </c>
      <c r="D13194" s="1" t="s">
        <v>14</v>
      </c>
      <c r="E13194" s="1">
        <v>25.0</v>
      </c>
      <c r="F13194" s="1" t="s">
        <v>13181</v>
      </c>
      <c r="G13194" s="1">
        <v>-0.00586300005073</v>
      </c>
    </row>
    <row r="13195" ht="15.75" customHeight="1">
      <c r="A13195" s="1" t="str">
        <f t="shared" si="1112"/>
        <v>RPL26</v>
      </c>
      <c r="B13195" s="1" t="s">
        <v>39</v>
      </c>
      <c r="C13195" s="1">
        <v>8286437.0</v>
      </c>
      <c r="D13195" s="1" t="s">
        <v>14</v>
      </c>
      <c r="E13195" s="1">
        <v>24.0</v>
      </c>
      <c r="F13195" s="1" t="s">
        <v>13182</v>
      </c>
      <c r="G13195" s="1">
        <v>0.394634905678</v>
      </c>
    </row>
    <row r="13196" ht="15.75" customHeight="1">
      <c r="A13196" s="1" t="str">
        <f t="shared" si="1112"/>
        <v>RPL26</v>
      </c>
      <c r="B13196" s="1" t="s">
        <v>39</v>
      </c>
      <c r="C13196" s="1">
        <v>8286398.0</v>
      </c>
      <c r="D13196" s="1" t="s">
        <v>14</v>
      </c>
      <c r="E13196" s="1">
        <v>22.0</v>
      </c>
      <c r="F13196" s="1" t="s">
        <v>13183</v>
      </c>
      <c r="G13196" s="1">
        <v>0.499776589756</v>
      </c>
    </row>
    <row r="13197" ht="15.75" customHeight="1">
      <c r="A13197" s="1" t="str">
        <f t="shared" si="1112"/>
        <v>RPL26</v>
      </c>
      <c r="B13197" s="1" t="s">
        <v>39</v>
      </c>
      <c r="C13197" s="1">
        <v>8286307.0</v>
      </c>
      <c r="D13197" s="1" t="s">
        <v>8</v>
      </c>
      <c r="E13197" s="1">
        <v>25.0</v>
      </c>
      <c r="F13197" s="1" t="s">
        <v>13184</v>
      </c>
      <c r="G13197" s="1">
        <v>0.00238730974293</v>
      </c>
    </row>
    <row r="13198" ht="15.75" customHeight="1">
      <c r="A13198" s="1" t="str">
        <f t="shared" ref="A13198:A13207" si="1113">"RPL27"</f>
        <v>RPL27</v>
      </c>
      <c r="B13198" s="1" t="s">
        <v>39</v>
      </c>
      <c r="C13198" s="1">
        <v>4.1150469E7</v>
      </c>
      <c r="D13198" s="1" t="s">
        <v>14</v>
      </c>
      <c r="E13198" s="1">
        <v>26.0</v>
      </c>
      <c r="F13198" s="1" t="s">
        <v>13185</v>
      </c>
      <c r="G13198" s="1">
        <v>0.0217577080693</v>
      </c>
    </row>
    <row r="13199" ht="15.75" customHeight="1">
      <c r="A13199" s="1" t="str">
        <f t="shared" si="1113"/>
        <v>RPL27</v>
      </c>
      <c r="B13199" s="1" t="s">
        <v>39</v>
      </c>
      <c r="C13199" s="1">
        <v>4.1150589E7</v>
      </c>
      <c r="D13199" s="1" t="s">
        <v>14</v>
      </c>
      <c r="E13199" s="1">
        <v>23.0</v>
      </c>
      <c r="F13199" s="1" t="s">
        <v>13186</v>
      </c>
      <c r="G13199" s="1">
        <v>0.0494118299404</v>
      </c>
    </row>
    <row r="13200" ht="15.75" customHeight="1">
      <c r="A13200" s="1" t="str">
        <f t="shared" si="1113"/>
        <v>RPL27</v>
      </c>
      <c r="B13200" s="1" t="s">
        <v>39</v>
      </c>
      <c r="C13200" s="1">
        <v>4.1150582E7</v>
      </c>
      <c r="D13200" s="1" t="s">
        <v>14</v>
      </c>
      <c r="E13200" s="1">
        <v>26.0</v>
      </c>
      <c r="F13200" s="1" t="s">
        <v>13187</v>
      </c>
      <c r="G13200" s="1">
        <v>0.0527988837305</v>
      </c>
    </row>
    <row r="13201" ht="15.75" customHeight="1">
      <c r="A13201" s="1" t="str">
        <f t="shared" si="1113"/>
        <v>RPL27</v>
      </c>
      <c r="B13201" s="1" t="s">
        <v>39</v>
      </c>
      <c r="C13201" s="1">
        <v>4.1150564E7</v>
      </c>
      <c r="D13201" s="1" t="s">
        <v>14</v>
      </c>
      <c r="E13201" s="1">
        <v>24.0</v>
      </c>
      <c r="F13201" s="1" t="s">
        <v>13188</v>
      </c>
      <c r="G13201" s="1">
        <v>0.234914081067</v>
      </c>
    </row>
    <row r="13202" ht="15.75" customHeight="1">
      <c r="A13202" s="1" t="str">
        <f t="shared" si="1113"/>
        <v>RPL27</v>
      </c>
      <c r="B13202" s="1" t="s">
        <v>39</v>
      </c>
      <c r="C13202" s="1">
        <v>4.1150541E7</v>
      </c>
      <c r="D13202" s="1" t="s">
        <v>14</v>
      </c>
      <c r="E13202" s="1">
        <v>21.0</v>
      </c>
      <c r="F13202" s="1" t="s">
        <v>13189</v>
      </c>
      <c r="G13202" s="1">
        <v>0.0481438626535</v>
      </c>
    </row>
    <row r="13203" ht="15.75" customHeight="1">
      <c r="A13203" s="1" t="str">
        <f t="shared" si="1113"/>
        <v>RPL27</v>
      </c>
      <c r="B13203" s="1" t="s">
        <v>39</v>
      </c>
      <c r="C13203" s="1">
        <v>4.1150504E7</v>
      </c>
      <c r="D13203" s="1" t="s">
        <v>14</v>
      </c>
      <c r="E13203" s="1">
        <v>24.0</v>
      </c>
      <c r="F13203" s="1" t="s">
        <v>13190</v>
      </c>
      <c r="G13203" s="1">
        <v>1.35862374532</v>
      </c>
    </row>
    <row r="13204" ht="15.75" customHeight="1">
      <c r="A13204" s="1" t="str">
        <f t="shared" si="1113"/>
        <v>RPL27</v>
      </c>
      <c r="B13204" s="1" t="s">
        <v>39</v>
      </c>
      <c r="C13204" s="1">
        <v>4.1150488E7</v>
      </c>
      <c r="D13204" s="1" t="s">
        <v>14</v>
      </c>
      <c r="E13204" s="1">
        <v>24.0</v>
      </c>
      <c r="F13204" s="1" t="s">
        <v>13191</v>
      </c>
      <c r="G13204" s="1">
        <v>1.11720302211</v>
      </c>
    </row>
    <row r="13205" ht="15.75" customHeight="1">
      <c r="A13205" s="1" t="str">
        <f t="shared" si="1113"/>
        <v>RPL27</v>
      </c>
      <c r="B13205" s="1" t="s">
        <v>39</v>
      </c>
      <c r="C13205" s="1">
        <v>4.1150561E7</v>
      </c>
      <c r="D13205" s="1" t="s">
        <v>8</v>
      </c>
      <c r="E13205" s="1">
        <v>24.0</v>
      </c>
      <c r="F13205" s="1" t="s">
        <v>13192</v>
      </c>
      <c r="G13205" s="1">
        <v>0.524173232573</v>
      </c>
    </row>
    <row r="13206" ht="15.75" customHeight="1">
      <c r="A13206" s="1" t="str">
        <f t="shared" si="1113"/>
        <v>RPL27</v>
      </c>
      <c r="B13206" s="1" t="s">
        <v>39</v>
      </c>
      <c r="C13206" s="1">
        <v>4.1150551E7</v>
      </c>
      <c r="D13206" s="1" t="s">
        <v>8</v>
      </c>
      <c r="E13206" s="1">
        <v>23.0</v>
      </c>
      <c r="F13206" s="1" t="s">
        <v>13193</v>
      </c>
      <c r="G13206" s="1">
        <v>-0.016967036365</v>
      </c>
    </row>
    <row r="13207" ht="15.75" customHeight="1">
      <c r="A13207" s="1" t="str">
        <f t="shared" si="1113"/>
        <v>RPL27</v>
      </c>
      <c r="B13207" s="1" t="s">
        <v>39</v>
      </c>
      <c r="C13207" s="1">
        <v>4.1150529E7</v>
      </c>
      <c r="D13207" s="1" t="s">
        <v>8</v>
      </c>
      <c r="E13207" s="1">
        <v>23.0</v>
      </c>
      <c r="F13207" s="1" t="s">
        <v>13194</v>
      </c>
      <c r="G13207" s="1">
        <v>0.271762448411</v>
      </c>
    </row>
    <row r="13208" ht="15.75" customHeight="1">
      <c r="A13208" s="1" t="str">
        <f t="shared" ref="A13208:A13224" si="1114">"RPL27A"</f>
        <v>RPL27A</v>
      </c>
      <c r="B13208" s="1" t="s">
        <v>328</v>
      </c>
      <c r="C13208" s="1">
        <v>8704119.0</v>
      </c>
      <c r="D13208" s="1" t="s">
        <v>8</v>
      </c>
      <c r="E13208" s="1">
        <v>23.0</v>
      </c>
      <c r="F13208" s="1" t="s">
        <v>13195</v>
      </c>
      <c r="G13208" s="1">
        <v>0.252011603155</v>
      </c>
    </row>
    <row r="13209" ht="15.75" customHeight="1">
      <c r="A13209" s="1" t="str">
        <f t="shared" si="1114"/>
        <v>RPL27A</v>
      </c>
      <c r="B13209" s="1" t="s">
        <v>328</v>
      </c>
      <c r="C13209" s="1">
        <v>8704169.0</v>
      </c>
      <c r="D13209" s="1" t="s">
        <v>14</v>
      </c>
      <c r="E13209" s="1">
        <v>22.0</v>
      </c>
      <c r="F13209" s="1" t="s">
        <v>13196</v>
      </c>
      <c r="G13209" s="1">
        <v>1.16605991972</v>
      </c>
    </row>
    <row r="13210" ht="15.75" customHeight="1">
      <c r="A13210" s="1" t="str">
        <f t="shared" si="1114"/>
        <v>RPL27A</v>
      </c>
      <c r="B13210" s="1" t="s">
        <v>328</v>
      </c>
      <c r="C13210" s="1">
        <v>8704070.0</v>
      </c>
      <c r="D13210" s="1" t="s">
        <v>14</v>
      </c>
      <c r="E13210" s="1">
        <v>23.0</v>
      </c>
      <c r="F13210" s="1" t="s">
        <v>13197</v>
      </c>
      <c r="G13210" s="1">
        <v>0.619527429274</v>
      </c>
    </row>
    <row r="13211" ht="15.75" customHeight="1">
      <c r="A13211" s="1" t="str">
        <f t="shared" si="1114"/>
        <v>RPL27A</v>
      </c>
      <c r="B13211" s="1" t="s">
        <v>328</v>
      </c>
      <c r="C13211" s="1">
        <v>8703979.0</v>
      </c>
      <c r="D13211" s="1" t="s">
        <v>14</v>
      </c>
      <c r="E13211" s="1">
        <v>24.0</v>
      </c>
      <c r="F13211" s="1" t="s">
        <v>13198</v>
      </c>
      <c r="G13211" s="1">
        <v>0.0283884987552</v>
      </c>
    </row>
    <row r="13212" ht="15.75" customHeight="1">
      <c r="A13212" s="1" t="str">
        <f t="shared" si="1114"/>
        <v>RPL27A</v>
      </c>
      <c r="B13212" s="1" t="s">
        <v>328</v>
      </c>
      <c r="C13212" s="1">
        <v>8704191.0</v>
      </c>
      <c r="D13212" s="1" t="s">
        <v>8</v>
      </c>
      <c r="E13212" s="1">
        <v>24.0</v>
      </c>
      <c r="F13212" s="1" t="s">
        <v>13199</v>
      </c>
      <c r="G13212" s="1">
        <v>0.285273928876</v>
      </c>
    </row>
    <row r="13213" ht="15.75" customHeight="1">
      <c r="A13213" s="1" t="str">
        <f t="shared" si="1114"/>
        <v>RPL27A</v>
      </c>
      <c r="B13213" s="1" t="s">
        <v>328</v>
      </c>
      <c r="C13213" s="1">
        <v>8704184.0</v>
      </c>
      <c r="D13213" s="1" t="s">
        <v>14</v>
      </c>
      <c r="E13213" s="1">
        <v>24.0</v>
      </c>
      <c r="F13213" s="1" t="s">
        <v>13200</v>
      </c>
      <c r="G13213" s="1">
        <v>1.03640321453</v>
      </c>
    </row>
    <row r="13214" ht="15.75" customHeight="1">
      <c r="A13214" s="1" t="str">
        <f t="shared" si="1114"/>
        <v>RPL27A</v>
      </c>
      <c r="B13214" s="1" t="s">
        <v>328</v>
      </c>
      <c r="C13214" s="1">
        <v>8703918.0</v>
      </c>
      <c r="D13214" s="1" t="s">
        <v>8</v>
      </c>
      <c r="E13214" s="1">
        <v>22.0</v>
      </c>
      <c r="F13214" s="1" t="s">
        <v>13201</v>
      </c>
      <c r="G13214" s="1">
        <v>0.227308211457</v>
      </c>
    </row>
    <row r="13215" ht="15.75" customHeight="1">
      <c r="A13215" s="1" t="str">
        <f t="shared" si="1114"/>
        <v>RPL27A</v>
      </c>
      <c r="B13215" s="1" t="s">
        <v>328</v>
      </c>
      <c r="C13215" s="1">
        <v>8703929.0</v>
      </c>
      <c r="D13215" s="1" t="s">
        <v>8</v>
      </c>
      <c r="E13215" s="1">
        <v>24.0</v>
      </c>
      <c r="F13215" s="1" t="s">
        <v>13202</v>
      </c>
      <c r="G13215" s="1">
        <v>0.0677417897816</v>
      </c>
    </row>
    <row r="13216" ht="15.75" customHeight="1">
      <c r="A13216" s="1" t="str">
        <f t="shared" si="1114"/>
        <v>RPL27A</v>
      </c>
      <c r="B13216" s="1" t="s">
        <v>328</v>
      </c>
      <c r="C13216" s="1">
        <v>8704097.0</v>
      </c>
      <c r="D13216" s="1" t="s">
        <v>8</v>
      </c>
      <c r="E13216" s="1">
        <v>24.0</v>
      </c>
      <c r="F13216" s="1" t="s">
        <v>13203</v>
      </c>
      <c r="G13216" s="1">
        <v>0.0431785862713</v>
      </c>
    </row>
    <row r="13217" ht="15.75" customHeight="1">
      <c r="A13217" s="1" t="str">
        <f t="shared" si="1114"/>
        <v>RPL27A</v>
      </c>
      <c r="B13217" s="1" t="s">
        <v>328</v>
      </c>
      <c r="C13217" s="1">
        <v>8704246.0</v>
      </c>
      <c r="D13217" s="1" t="s">
        <v>14</v>
      </c>
      <c r="E13217" s="1">
        <v>24.0</v>
      </c>
      <c r="F13217" s="1" t="s">
        <v>13204</v>
      </c>
      <c r="G13217" s="1">
        <v>0.0301657375702</v>
      </c>
    </row>
    <row r="13218" ht="15.75" customHeight="1">
      <c r="A13218" s="1" t="str">
        <f t="shared" si="1114"/>
        <v>RPL27A</v>
      </c>
      <c r="B13218" s="1" t="s">
        <v>328</v>
      </c>
      <c r="C13218" s="1">
        <v>8704036.0</v>
      </c>
      <c r="D13218" s="1" t="s">
        <v>14</v>
      </c>
      <c r="E13218" s="1">
        <v>24.0</v>
      </c>
      <c r="F13218" s="1" t="s">
        <v>13205</v>
      </c>
      <c r="G13218" s="1">
        <v>0.797536865748</v>
      </c>
    </row>
    <row r="13219" ht="15.75" customHeight="1">
      <c r="A13219" s="1" t="str">
        <f t="shared" si="1114"/>
        <v>RPL27A</v>
      </c>
      <c r="B13219" s="1" t="s">
        <v>328</v>
      </c>
      <c r="C13219" s="1">
        <v>8704019.0</v>
      </c>
      <c r="D13219" s="1" t="s">
        <v>14</v>
      </c>
      <c r="E13219" s="1">
        <v>23.0</v>
      </c>
      <c r="F13219" s="1" t="s">
        <v>13206</v>
      </c>
      <c r="G13219" s="1">
        <v>0.388401050506</v>
      </c>
    </row>
    <row r="13220" ht="15.75" customHeight="1">
      <c r="A13220" s="1" t="str">
        <f t="shared" si="1114"/>
        <v>RPL27A</v>
      </c>
      <c r="B13220" s="1" t="s">
        <v>328</v>
      </c>
      <c r="C13220" s="1">
        <v>8704230.0</v>
      </c>
      <c r="D13220" s="1" t="s">
        <v>8</v>
      </c>
      <c r="E13220" s="1">
        <v>24.0</v>
      </c>
      <c r="F13220" s="1" t="s">
        <v>13207</v>
      </c>
      <c r="G13220" s="1">
        <v>-0.0677582108261</v>
      </c>
    </row>
    <row r="13221" ht="15.75" customHeight="1">
      <c r="A13221" s="1" t="str">
        <f t="shared" si="1114"/>
        <v>RPL27A</v>
      </c>
      <c r="B13221" s="1" t="s">
        <v>328</v>
      </c>
      <c r="C13221" s="1">
        <v>8704141.0</v>
      </c>
      <c r="D13221" s="1" t="s">
        <v>8</v>
      </c>
      <c r="E13221" s="1">
        <v>23.0</v>
      </c>
      <c r="F13221" s="1" t="s">
        <v>13208</v>
      </c>
      <c r="G13221" s="1">
        <v>0.574300719424</v>
      </c>
    </row>
    <row r="13222" ht="15.75" customHeight="1">
      <c r="A13222" s="1" t="str">
        <f t="shared" si="1114"/>
        <v>RPL27A</v>
      </c>
      <c r="B13222" s="1" t="s">
        <v>328</v>
      </c>
      <c r="C13222" s="1">
        <v>8704002.0</v>
      </c>
      <c r="D13222" s="1" t="s">
        <v>8</v>
      </c>
      <c r="E13222" s="1">
        <v>24.0</v>
      </c>
      <c r="F13222" s="1" t="s">
        <v>13209</v>
      </c>
      <c r="G13222" s="1">
        <v>0.644627925031</v>
      </c>
    </row>
    <row r="13223" ht="15.75" customHeight="1">
      <c r="A13223" s="1" t="str">
        <f t="shared" si="1114"/>
        <v>RPL27A</v>
      </c>
      <c r="B13223" s="1" t="s">
        <v>328</v>
      </c>
      <c r="C13223" s="1">
        <v>8704095.0</v>
      </c>
      <c r="D13223" s="1" t="s">
        <v>8</v>
      </c>
      <c r="E13223" s="1">
        <v>24.0</v>
      </c>
      <c r="F13223" s="1" t="s">
        <v>13210</v>
      </c>
      <c r="G13223" s="1">
        <v>0.0974760709953</v>
      </c>
    </row>
    <row r="13224" ht="15.75" customHeight="1">
      <c r="A13224" s="1" t="str">
        <f t="shared" si="1114"/>
        <v>RPL27A</v>
      </c>
      <c r="B13224" s="1" t="s">
        <v>328</v>
      </c>
      <c r="C13224" s="1">
        <v>8704175.0</v>
      </c>
      <c r="D13224" s="1" t="s">
        <v>8</v>
      </c>
      <c r="E13224" s="1">
        <v>24.0</v>
      </c>
      <c r="F13224" s="1" t="s">
        <v>13211</v>
      </c>
      <c r="G13224" s="1">
        <v>0.511380257435</v>
      </c>
    </row>
    <row r="13225" ht="15.75" customHeight="1">
      <c r="A13225" s="1" t="str">
        <f t="shared" ref="A13225:A13243" si="1115">"RPL28"</f>
        <v>RPL28</v>
      </c>
      <c r="B13225" s="1" t="s">
        <v>277</v>
      </c>
      <c r="C13225" s="1">
        <v>5.5896855E7</v>
      </c>
      <c r="D13225" s="1" t="s">
        <v>14</v>
      </c>
      <c r="E13225" s="1">
        <v>25.0</v>
      </c>
      <c r="F13225" s="1" t="s">
        <v>13212</v>
      </c>
      <c r="G13225" s="1">
        <v>-0.0206206383671</v>
      </c>
    </row>
    <row r="13226" ht="15.75" customHeight="1">
      <c r="A13226" s="1" t="str">
        <f t="shared" si="1115"/>
        <v>RPL28</v>
      </c>
      <c r="B13226" s="1" t="s">
        <v>277</v>
      </c>
      <c r="C13226" s="1">
        <v>5.5896903E7</v>
      </c>
      <c r="D13226" s="1" t="s">
        <v>14</v>
      </c>
      <c r="E13226" s="1">
        <v>25.0</v>
      </c>
      <c r="F13226" s="1" t="s">
        <v>13213</v>
      </c>
      <c r="G13226" s="1">
        <v>0.0187965722364</v>
      </c>
    </row>
    <row r="13227" ht="15.75" customHeight="1">
      <c r="A13227" s="1" t="str">
        <f t="shared" si="1115"/>
        <v>RPL28</v>
      </c>
      <c r="B13227" s="1" t="s">
        <v>277</v>
      </c>
      <c r="C13227" s="1">
        <v>5.5896836E7</v>
      </c>
      <c r="D13227" s="1" t="s">
        <v>14</v>
      </c>
      <c r="E13227" s="1">
        <v>23.0</v>
      </c>
      <c r="F13227" s="1" t="s">
        <v>13214</v>
      </c>
      <c r="G13227" s="1">
        <v>-0.0324324192069</v>
      </c>
    </row>
    <row r="13228" ht="15.75" customHeight="1">
      <c r="A13228" s="1" t="str">
        <f t="shared" si="1115"/>
        <v>RPL28</v>
      </c>
      <c r="B13228" s="1" t="s">
        <v>277</v>
      </c>
      <c r="C13228" s="1">
        <v>5.5897357E7</v>
      </c>
      <c r="D13228" s="1" t="s">
        <v>14</v>
      </c>
      <c r="E13228" s="1">
        <v>23.0</v>
      </c>
      <c r="F13228" s="1" t="s">
        <v>13215</v>
      </c>
      <c r="G13228" s="1">
        <v>1.01742152281</v>
      </c>
    </row>
    <row r="13229" ht="15.75" customHeight="1">
      <c r="A13229" s="1" t="str">
        <f t="shared" si="1115"/>
        <v>RPL28</v>
      </c>
      <c r="B13229" s="1" t="s">
        <v>277</v>
      </c>
      <c r="C13229" s="1">
        <v>5.5897577E7</v>
      </c>
      <c r="D13229" s="1" t="s">
        <v>14</v>
      </c>
      <c r="E13229" s="1">
        <v>24.0</v>
      </c>
      <c r="F13229" s="1" t="s">
        <v>13216</v>
      </c>
      <c r="G13229" s="1">
        <v>0.0230383928187</v>
      </c>
    </row>
    <row r="13230" ht="15.75" customHeight="1">
      <c r="A13230" s="1" t="str">
        <f t="shared" si="1115"/>
        <v>RPL28</v>
      </c>
      <c r="B13230" s="1" t="s">
        <v>277</v>
      </c>
      <c r="C13230" s="1">
        <v>5.589677E7</v>
      </c>
      <c r="D13230" s="1" t="s">
        <v>14</v>
      </c>
      <c r="E13230" s="1">
        <v>25.0</v>
      </c>
      <c r="F13230" s="1" t="s">
        <v>13217</v>
      </c>
      <c r="G13230" s="1">
        <v>-0.00349382307457</v>
      </c>
    </row>
    <row r="13231" ht="15.75" customHeight="1">
      <c r="A13231" s="1" t="str">
        <f t="shared" si="1115"/>
        <v>RPL28</v>
      </c>
      <c r="B13231" s="1" t="s">
        <v>277</v>
      </c>
      <c r="C13231" s="1">
        <v>5.5897329E7</v>
      </c>
      <c r="D13231" s="1" t="s">
        <v>14</v>
      </c>
      <c r="E13231" s="1">
        <v>23.0</v>
      </c>
      <c r="F13231" s="1" t="s">
        <v>13218</v>
      </c>
      <c r="G13231" s="1">
        <v>0.0604966718106</v>
      </c>
    </row>
    <row r="13232" ht="15.75" customHeight="1">
      <c r="A13232" s="1" t="str">
        <f t="shared" si="1115"/>
        <v>RPL28</v>
      </c>
      <c r="B13232" s="1" t="s">
        <v>277</v>
      </c>
      <c r="C13232" s="1">
        <v>5.5896753E7</v>
      </c>
      <c r="D13232" s="1" t="s">
        <v>14</v>
      </c>
      <c r="E13232" s="1">
        <v>21.0</v>
      </c>
      <c r="F13232" s="1" t="s">
        <v>13219</v>
      </c>
      <c r="G13232" s="1">
        <v>-0.0434672022609</v>
      </c>
    </row>
    <row r="13233" ht="15.75" customHeight="1">
      <c r="A13233" s="1" t="str">
        <f t="shared" si="1115"/>
        <v>RPL28</v>
      </c>
      <c r="B13233" s="1" t="s">
        <v>277</v>
      </c>
      <c r="C13233" s="1">
        <v>5.5897348E7</v>
      </c>
      <c r="D13233" s="1" t="s">
        <v>8</v>
      </c>
      <c r="E13233" s="1">
        <v>24.0</v>
      </c>
      <c r="F13233" s="1" t="s">
        <v>13220</v>
      </c>
      <c r="G13233" s="1">
        <v>1.03276225319</v>
      </c>
    </row>
    <row r="13234" ht="15.75" customHeight="1">
      <c r="A13234" s="1" t="str">
        <f t="shared" si="1115"/>
        <v>RPL28</v>
      </c>
      <c r="B13234" s="1" t="s">
        <v>277</v>
      </c>
      <c r="C13234" s="1">
        <v>5.5897521E7</v>
      </c>
      <c r="D13234" s="1" t="s">
        <v>8</v>
      </c>
      <c r="E13234" s="1">
        <v>21.0</v>
      </c>
      <c r="F13234" s="1" t="s">
        <v>13221</v>
      </c>
      <c r="G13234" s="1">
        <v>0.665983360787</v>
      </c>
    </row>
    <row r="13235" ht="15.75" customHeight="1">
      <c r="A13235" s="1" t="str">
        <f t="shared" si="1115"/>
        <v>RPL28</v>
      </c>
      <c r="B13235" s="1" t="s">
        <v>277</v>
      </c>
      <c r="C13235" s="1">
        <v>5.5896819E7</v>
      </c>
      <c r="D13235" s="1" t="s">
        <v>8</v>
      </c>
      <c r="E13235" s="1">
        <v>23.0</v>
      </c>
      <c r="F13235" s="1" t="s">
        <v>13222</v>
      </c>
      <c r="G13235" s="1">
        <v>0.0492388868216</v>
      </c>
    </row>
    <row r="13236" ht="15.75" customHeight="1">
      <c r="A13236" s="1" t="str">
        <f t="shared" si="1115"/>
        <v>RPL28</v>
      </c>
      <c r="B13236" s="1" t="s">
        <v>277</v>
      </c>
      <c r="C13236" s="1">
        <v>5.5896847E7</v>
      </c>
      <c r="D13236" s="1" t="s">
        <v>8</v>
      </c>
      <c r="E13236" s="1">
        <v>25.0</v>
      </c>
      <c r="F13236" s="1" t="s">
        <v>13223</v>
      </c>
      <c r="G13236" s="1">
        <v>0.0853930945912</v>
      </c>
    </row>
    <row r="13237" ht="15.75" customHeight="1">
      <c r="A13237" s="1" t="str">
        <f t="shared" si="1115"/>
        <v>RPL28</v>
      </c>
      <c r="B13237" s="1" t="s">
        <v>277</v>
      </c>
      <c r="C13237" s="1">
        <v>5.58969E7</v>
      </c>
      <c r="D13237" s="1" t="s">
        <v>8</v>
      </c>
      <c r="E13237" s="1">
        <v>23.0</v>
      </c>
      <c r="F13237" s="1" t="s">
        <v>13224</v>
      </c>
      <c r="G13237" s="1">
        <v>0.0206543131969</v>
      </c>
    </row>
    <row r="13238" ht="15.75" customHeight="1">
      <c r="A13238" s="1" t="str">
        <f t="shared" si="1115"/>
        <v>RPL28</v>
      </c>
      <c r="B13238" s="1" t="s">
        <v>277</v>
      </c>
      <c r="C13238" s="1">
        <v>5.5896757E7</v>
      </c>
      <c r="D13238" s="1" t="s">
        <v>8</v>
      </c>
      <c r="E13238" s="1">
        <v>23.0</v>
      </c>
      <c r="F13238" s="1" t="s">
        <v>13225</v>
      </c>
      <c r="G13238" s="1">
        <v>0.0246526932245</v>
      </c>
    </row>
    <row r="13239" ht="15.75" customHeight="1">
      <c r="A13239" s="1" t="str">
        <f t="shared" si="1115"/>
        <v>RPL28</v>
      </c>
      <c r="B13239" s="1" t="s">
        <v>277</v>
      </c>
      <c r="C13239" s="1">
        <v>5.5897367E7</v>
      </c>
      <c r="D13239" s="1" t="s">
        <v>8</v>
      </c>
      <c r="E13239" s="1">
        <v>24.0</v>
      </c>
      <c r="F13239" s="1" t="s">
        <v>13226</v>
      </c>
      <c r="G13239" s="1">
        <v>-0.0234472221356</v>
      </c>
    </row>
    <row r="13240" ht="15.75" customHeight="1">
      <c r="A13240" s="1" t="str">
        <f t="shared" si="1115"/>
        <v>RPL28</v>
      </c>
      <c r="B13240" s="1" t="s">
        <v>277</v>
      </c>
      <c r="C13240" s="1">
        <v>5.5897412E7</v>
      </c>
      <c r="D13240" s="1" t="s">
        <v>8</v>
      </c>
      <c r="E13240" s="1">
        <v>24.0</v>
      </c>
      <c r="F13240" s="1" t="s">
        <v>13227</v>
      </c>
      <c r="G13240" s="1">
        <v>0.0663337167954</v>
      </c>
    </row>
    <row r="13241" ht="15.75" customHeight="1">
      <c r="A13241" s="1" t="str">
        <f t="shared" si="1115"/>
        <v>RPL28</v>
      </c>
      <c r="B13241" s="1" t="s">
        <v>277</v>
      </c>
      <c r="C13241" s="1">
        <v>5.5897485E7</v>
      </c>
      <c r="D13241" s="1" t="s">
        <v>8</v>
      </c>
      <c r="E13241" s="1">
        <v>24.0</v>
      </c>
      <c r="F13241" s="1" t="s">
        <v>13228</v>
      </c>
      <c r="G13241" s="1">
        <v>0.436962573528</v>
      </c>
    </row>
    <row r="13242" ht="15.75" customHeight="1">
      <c r="A13242" s="1" t="str">
        <f t="shared" si="1115"/>
        <v>RPL28</v>
      </c>
      <c r="B13242" s="1" t="s">
        <v>277</v>
      </c>
      <c r="C13242" s="1">
        <v>5.5897298E7</v>
      </c>
      <c r="D13242" s="1" t="s">
        <v>8</v>
      </c>
      <c r="E13242" s="1">
        <v>24.0</v>
      </c>
      <c r="F13242" s="1" t="s">
        <v>13229</v>
      </c>
      <c r="G13242" s="1">
        <v>0.949816224</v>
      </c>
    </row>
    <row r="13243" ht="15.75" customHeight="1">
      <c r="A13243" s="1" t="str">
        <f t="shared" si="1115"/>
        <v>RPL28</v>
      </c>
      <c r="B13243" s="1" t="s">
        <v>277</v>
      </c>
      <c r="C13243" s="1">
        <v>5.5897602E7</v>
      </c>
      <c r="D13243" s="1" t="s">
        <v>8</v>
      </c>
      <c r="E13243" s="1">
        <v>24.0</v>
      </c>
      <c r="F13243" s="1" t="s">
        <v>13230</v>
      </c>
      <c r="G13243" s="1">
        <v>0.0145544483033</v>
      </c>
    </row>
    <row r="13244" ht="15.75" customHeight="1">
      <c r="A13244" s="1" t="str">
        <f t="shared" ref="A13244:A13253" si="1116">"RPL29"</f>
        <v>RPL29</v>
      </c>
      <c r="B13244" s="1" t="s">
        <v>119</v>
      </c>
      <c r="C13244" s="1">
        <v>5.2029659E7</v>
      </c>
      <c r="D13244" s="1" t="s">
        <v>8</v>
      </c>
      <c r="E13244" s="1">
        <v>23.0</v>
      </c>
      <c r="F13244" s="1" t="s">
        <v>13231</v>
      </c>
      <c r="G13244" s="1">
        <v>0.172281944864</v>
      </c>
    </row>
    <row r="13245" ht="15.75" customHeight="1">
      <c r="A13245" s="1" t="str">
        <f t="shared" si="1116"/>
        <v>RPL29</v>
      </c>
      <c r="B13245" s="1" t="s">
        <v>119</v>
      </c>
      <c r="C13245" s="1">
        <v>5.202975E7</v>
      </c>
      <c r="D13245" s="1" t="s">
        <v>8</v>
      </c>
      <c r="E13245" s="1">
        <v>23.0</v>
      </c>
      <c r="F13245" s="1" t="s">
        <v>13232</v>
      </c>
      <c r="G13245" s="1">
        <v>0.953341408401</v>
      </c>
    </row>
    <row r="13246" ht="15.75" customHeight="1">
      <c r="A13246" s="1" t="str">
        <f t="shared" si="1116"/>
        <v>RPL29</v>
      </c>
      <c r="B13246" s="1" t="s">
        <v>119</v>
      </c>
      <c r="C13246" s="1">
        <v>5.2029756E7</v>
      </c>
      <c r="D13246" s="1" t="s">
        <v>8</v>
      </c>
      <c r="E13246" s="1">
        <v>24.0</v>
      </c>
      <c r="F13246" s="1" t="s">
        <v>13233</v>
      </c>
      <c r="G13246" s="1">
        <v>0.174633444182</v>
      </c>
    </row>
    <row r="13247" ht="15.75" customHeight="1">
      <c r="A13247" s="1" t="str">
        <f t="shared" si="1116"/>
        <v>RPL29</v>
      </c>
      <c r="B13247" s="1" t="s">
        <v>119</v>
      </c>
      <c r="C13247" s="1">
        <v>5.2029793E7</v>
      </c>
      <c r="D13247" s="1" t="s">
        <v>8</v>
      </c>
      <c r="E13247" s="1">
        <v>24.0</v>
      </c>
      <c r="F13247" s="1" t="s">
        <v>13234</v>
      </c>
      <c r="G13247" s="1">
        <v>0.211483204462</v>
      </c>
    </row>
    <row r="13248" ht="15.75" customHeight="1">
      <c r="A13248" s="1" t="str">
        <f t="shared" si="1116"/>
        <v>RPL29</v>
      </c>
      <c r="B13248" s="1" t="s">
        <v>119</v>
      </c>
      <c r="C13248" s="1">
        <v>5.2029789E7</v>
      </c>
      <c r="D13248" s="1" t="s">
        <v>14</v>
      </c>
      <c r="E13248" s="1">
        <v>23.0</v>
      </c>
      <c r="F13248" s="1" t="s">
        <v>13235</v>
      </c>
      <c r="G13248" s="1">
        <v>0.586320802803</v>
      </c>
    </row>
    <row r="13249" ht="15.75" customHeight="1">
      <c r="A13249" s="1" t="str">
        <f t="shared" si="1116"/>
        <v>RPL29</v>
      </c>
      <c r="B13249" s="1" t="s">
        <v>119</v>
      </c>
      <c r="C13249" s="1">
        <v>5.2029843E7</v>
      </c>
      <c r="D13249" s="1" t="s">
        <v>14</v>
      </c>
      <c r="E13249" s="1">
        <v>22.0</v>
      </c>
      <c r="F13249" s="1" t="s">
        <v>13236</v>
      </c>
      <c r="G13249" s="1">
        <v>1.04926194642</v>
      </c>
    </row>
    <row r="13250" ht="15.75" customHeight="1">
      <c r="A13250" s="1" t="str">
        <f t="shared" si="1116"/>
        <v>RPL29</v>
      </c>
      <c r="B13250" s="1" t="s">
        <v>119</v>
      </c>
      <c r="C13250" s="1">
        <v>5.2029849E7</v>
      </c>
      <c r="D13250" s="1" t="s">
        <v>14</v>
      </c>
      <c r="E13250" s="1">
        <v>21.0</v>
      </c>
      <c r="F13250" s="1" t="s">
        <v>13237</v>
      </c>
      <c r="G13250" s="1">
        <v>0.658000049858</v>
      </c>
    </row>
    <row r="13251" ht="15.75" customHeight="1">
      <c r="A13251" s="1" t="str">
        <f t="shared" si="1116"/>
        <v>RPL29</v>
      </c>
      <c r="B13251" s="1" t="s">
        <v>119</v>
      </c>
      <c r="C13251" s="1">
        <v>5.202986E7</v>
      </c>
      <c r="D13251" s="1" t="s">
        <v>14</v>
      </c>
      <c r="E13251" s="1">
        <v>23.0</v>
      </c>
      <c r="F13251" s="1" t="s">
        <v>13238</v>
      </c>
      <c r="G13251" s="1">
        <v>0.997396645179</v>
      </c>
    </row>
    <row r="13252" ht="15.75" customHeight="1">
      <c r="A13252" s="1" t="str">
        <f t="shared" si="1116"/>
        <v>RPL29</v>
      </c>
      <c r="B13252" s="1" t="s">
        <v>119</v>
      </c>
      <c r="C13252" s="1">
        <v>5.2029696E7</v>
      </c>
      <c r="D13252" s="1" t="s">
        <v>8</v>
      </c>
      <c r="E13252" s="1">
        <v>24.0</v>
      </c>
      <c r="F13252" s="1" t="s">
        <v>13239</v>
      </c>
      <c r="G13252" s="1">
        <v>0.151372539362</v>
      </c>
    </row>
    <row r="13253" ht="15.75" customHeight="1">
      <c r="A13253" s="1" t="str">
        <f t="shared" si="1116"/>
        <v>RPL29</v>
      </c>
      <c r="B13253" s="1" t="s">
        <v>119</v>
      </c>
      <c r="C13253" s="1">
        <v>5.2029722E7</v>
      </c>
      <c r="D13253" s="1" t="s">
        <v>8</v>
      </c>
      <c r="E13253" s="1">
        <v>25.0</v>
      </c>
      <c r="F13253" s="1" t="s">
        <v>13240</v>
      </c>
      <c r="G13253" s="1">
        <v>0.258139120105</v>
      </c>
    </row>
    <row r="13254" ht="15.75" customHeight="1">
      <c r="A13254" s="1" t="str">
        <f t="shared" ref="A13254:A13269" si="1117">"RPL3"</f>
        <v>RPL3</v>
      </c>
      <c r="B13254" s="1" t="s">
        <v>222</v>
      </c>
      <c r="C13254" s="1">
        <v>3.971573E7</v>
      </c>
      <c r="D13254" s="1" t="s">
        <v>8</v>
      </c>
      <c r="E13254" s="1">
        <v>23.0</v>
      </c>
      <c r="F13254" s="1" t="s">
        <v>13241</v>
      </c>
      <c r="G13254" s="1">
        <v>0.286413892115</v>
      </c>
    </row>
    <row r="13255" ht="15.75" customHeight="1">
      <c r="A13255" s="1" t="str">
        <f t="shared" si="1117"/>
        <v>RPL3</v>
      </c>
      <c r="B13255" s="1" t="s">
        <v>222</v>
      </c>
      <c r="C13255" s="1">
        <v>3.9715629E7</v>
      </c>
      <c r="D13255" s="1" t="s">
        <v>8</v>
      </c>
      <c r="E13255" s="1">
        <v>22.0</v>
      </c>
      <c r="F13255" s="1" t="s">
        <v>13242</v>
      </c>
      <c r="G13255" s="1">
        <v>0.832841850244</v>
      </c>
    </row>
    <row r="13256" ht="15.75" customHeight="1">
      <c r="A13256" s="1" t="str">
        <f t="shared" si="1117"/>
        <v>RPL3</v>
      </c>
      <c r="B13256" s="1" t="s">
        <v>222</v>
      </c>
      <c r="C13256" s="1">
        <v>3.9715672E7</v>
      </c>
      <c r="D13256" s="1" t="s">
        <v>8</v>
      </c>
      <c r="E13256" s="1">
        <v>24.0</v>
      </c>
      <c r="F13256" s="1" t="s">
        <v>13243</v>
      </c>
      <c r="G13256" s="1">
        <v>-0.00930053145995</v>
      </c>
    </row>
    <row r="13257" ht="15.75" customHeight="1">
      <c r="A13257" s="1" t="str">
        <f t="shared" si="1117"/>
        <v>RPL3</v>
      </c>
      <c r="B13257" s="1" t="s">
        <v>222</v>
      </c>
      <c r="C13257" s="1">
        <v>3.9715645E7</v>
      </c>
      <c r="D13257" s="1" t="s">
        <v>14</v>
      </c>
      <c r="E13257" s="1">
        <v>24.0</v>
      </c>
      <c r="F13257" s="1" t="s">
        <v>13244</v>
      </c>
      <c r="G13257" s="1">
        <v>0.00117416678976</v>
      </c>
    </row>
    <row r="13258" ht="15.75" customHeight="1">
      <c r="A13258" s="1" t="str">
        <f t="shared" si="1117"/>
        <v>RPL3</v>
      </c>
      <c r="B13258" s="1" t="s">
        <v>222</v>
      </c>
      <c r="C13258" s="1">
        <v>3.9715583E7</v>
      </c>
      <c r="D13258" s="1" t="s">
        <v>8</v>
      </c>
      <c r="E13258" s="1">
        <v>24.0</v>
      </c>
      <c r="F13258" s="1" t="s">
        <v>13245</v>
      </c>
      <c r="G13258" s="1">
        <v>0.664377512341</v>
      </c>
    </row>
    <row r="13259" ht="15.75" customHeight="1">
      <c r="A13259" s="1" t="str">
        <f t="shared" si="1117"/>
        <v>RPL3</v>
      </c>
      <c r="B13259" s="1" t="s">
        <v>222</v>
      </c>
      <c r="C13259" s="1">
        <v>3.9715825E7</v>
      </c>
      <c r="D13259" s="1" t="s">
        <v>14</v>
      </c>
      <c r="E13259" s="1">
        <v>24.0</v>
      </c>
      <c r="F13259" s="1" t="s">
        <v>13246</v>
      </c>
      <c r="G13259" s="1">
        <v>-0.0116513788036</v>
      </c>
    </row>
    <row r="13260" ht="15.75" customHeight="1">
      <c r="A13260" s="1" t="str">
        <f t="shared" si="1117"/>
        <v>RPL3</v>
      </c>
      <c r="B13260" s="1" t="s">
        <v>222</v>
      </c>
      <c r="C13260" s="1">
        <v>3.9715628E7</v>
      </c>
      <c r="D13260" s="1" t="s">
        <v>14</v>
      </c>
      <c r="E13260" s="1">
        <v>24.0</v>
      </c>
      <c r="F13260" s="1" t="s">
        <v>13247</v>
      </c>
      <c r="G13260" s="1">
        <v>0.452245624123</v>
      </c>
    </row>
    <row r="13261" ht="15.75" customHeight="1">
      <c r="A13261" s="1" t="str">
        <f t="shared" si="1117"/>
        <v>RPL3</v>
      </c>
      <c r="B13261" s="1" t="s">
        <v>222</v>
      </c>
      <c r="C13261" s="1">
        <v>3.9715565E7</v>
      </c>
      <c r="D13261" s="1" t="s">
        <v>14</v>
      </c>
      <c r="E13261" s="1">
        <v>22.0</v>
      </c>
      <c r="F13261" s="1" t="s">
        <v>13248</v>
      </c>
      <c r="G13261" s="1">
        <v>1.05782895518</v>
      </c>
    </row>
    <row r="13262" ht="15.75" customHeight="1">
      <c r="A13262" s="1" t="str">
        <f t="shared" si="1117"/>
        <v>RPL3</v>
      </c>
      <c r="B13262" s="1" t="s">
        <v>222</v>
      </c>
      <c r="C13262" s="1">
        <v>3.9715531E7</v>
      </c>
      <c r="D13262" s="1" t="s">
        <v>14</v>
      </c>
      <c r="E13262" s="1">
        <v>24.0</v>
      </c>
      <c r="F13262" s="1" t="s">
        <v>13249</v>
      </c>
      <c r="G13262" s="1">
        <v>0.716162338085</v>
      </c>
    </row>
    <row r="13263" ht="15.75" customHeight="1">
      <c r="A13263" s="1" t="str">
        <f t="shared" si="1117"/>
        <v>RPL3</v>
      </c>
      <c r="B13263" s="1" t="s">
        <v>222</v>
      </c>
      <c r="C13263" s="1">
        <v>3.9715762E7</v>
      </c>
      <c r="D13263" s="1" t="s">
        <v>8</v>
      </c>
      <c r="E13263" s="1">
        <v>24.0</v>
      </c>
      <c r="F13263" s="1" t="s">
        <v>13250</v>
      </c>
      <c r="G13263" s="1">
        <v>0.106977027084</v>
      </c>
    </row>
    <row r="13264" ht="15.75" customHeight="1">
      <c r="A13264" s="1" t="str">
        <f t="shared" si="1117"/>
        <v>RPL3</v>
      </c>
      <c r="B13264" s="1" t="s">
        <v>222</v>
      </c>
      <c r="C13264" s="1">
        <v>3.9715737E7</v>
      </c>
      <c r="D13264" s="1" t="s">
        <v>8</v>
      </c>
      <c r="E13264" s="1">
        <v>24.0</v>
      </c>
      <c r="F13264" s="1" t="s">
        <v>13251</v>
      </c>
      <c r="G13264" s="1">
        <v>-0.0476755102707</v>
      </c>
    </row>
    <row r="13265" ht="15.75" customHeight="1">
      <c r="A13265" s="1" t="str">
        <f t="shared" si="1117"/>
        <v>RPL3</v>
      </c>
      <c r="B13265" s="1" t="s">
        <v>222</v>
      </c>
      <c r="C13265" s="1">
        <v>3.9715615E7</v>
      </c>
      <c r="D13265" s="1" t="s">
        <v>8</v>
      </c>
      <c r="E13265" s="1">
        <v>23.0</v>
      </c>
      <c r="F13265" s="1" t="s">
        <v>13252</v>
      </c>
      <c r="G13265" s="1">
        <v>1.10306399556</v>
      </c>
    </row>
    <row r="13266" ht="15.75" customHeight="1">
      <c r="A13266" s="1" t="str">
        <f t="shared" si="1117"/>
        <v>RPL3</v>
      </c>
      <c r="B13266" s="1" t="s">
        <v>222</v>
      </c>
      <c r="C13266" s="1">
        <v>3.971549E7</v>
      </c>
      <c r="D13266" s="1" t="s">
        <v>8</v>
      </c>
      <c r="E13266" s="1">
        <v>23.0</v>
      </c>
      <c r="F13266" s="1" t="s">
        <v>13253</v>
      </c>
      <c r="G13266" s="1">
        <v>0.0124836757957</v>
      </c>
    </row>
    <row r="13267" ht="15.75" customHeight="1">
      <c r="A13267" s="1" t="str">
        <f t="shared" si="1117"/>
        <v>RPL3</v>
      </c>
      <c r="B13267" s="1" t="s">
        <v>222</v>
      </c>
      <c r="C13267" s="1">
        <v>3.9715637E7</v>
      </c>
      <c r="D13267" s="1" t="s">
        <v>8</v>
      </c>
      <c r="E13267" s="1">
        <v>24.0</v>
      </c>
      <c r="F13267" s="1" t="s">
        <v>13254</v>
      </c>
      <c r="G13267" s="1">
        <v>0.602362681908</v>
      </c>
    </row>
    <row r="13268" ht="15.75" customHeight="1">
      <c r="A13268" s="1" t="str">
        <f t="shared" si="1117"/>
        <v>RPL3</v>
      </c>
      <c r="B13268" s="1" t="s">
        <v>222</v>
      </c>
      <c r="C13268" s="1">
        <v>3.9715619E7</v>
      </c>
      <c r="D13268" s="1" t="s">
        <v>8</v>
      </c>
      <c r="E13268" s="1">
        <v>24.0</v>
      </c>
      <c r="F13268" s="1" t="s">
        <v>13255</v>
      </c>
      <c r="G13268" s="1">
        <v>0.839107049259</v>
      </c>
    </row>
    <row r="13269" ht="15.75" customHeight="1">
      <c r="A13269" s="1" t="str">
        <f t="shared" si="1117"/>
        <v>RPL3</v>
      </c>
      <c r="B13269" s="1" t="s">
        <v>222</v>
      </c>
      <c r="C13269" s="1">
        <v>3.9715677E7</v>
      </c>
      <c r="D13269" s="1" t="s">
        <v>8</v>
      </c>
      <c r="E13269" s="1">
        <v>24.0</v>
      </c>
      <c r="F13269" s="1" t="s">
        <v>13256</v>
      </c>
      <c r="G13269" s="1">
        <v>9.03989156518E-4</v>
      </c>
    </row>
    <row r="13270" ht="15.75" customHeight="1">
      <c r="A13270" s="1" t="str">
        <f t="shared" ref="A13270:A13280" si="1118">"RPL30"</f>
        <v>RPL30</v>
      </c>
      <c r="B13270" s="1" t="s">
        <v>779</v>
      </c>
      <c r="C13270" s="1">
        <v>9.9057534E7</v>
      </c>
      <c r="D13270" s="1" t="s">
        <v>8</v>
      </c>
      <c r="E13270" s="1">
        <v>23.0</v>
      </c>
      <c r="F13270" s="1" t="s">
        <v>13257</v>
      </c>
      <c r="G13270" s="1">
        <v>1.24672645282</v>
      </c>
    </row>
    <row r="13271" ht="15.75" customHeight="1">
      <c r="A13271" s="1" t="str">
        <f t="shared" si="1118"/>
        <v>RPL30</v>
      </c>
      <c r="B13271" s="1" t="s">
        <v>779</v>
      </c>
      <c r="C13271" s="1">
        <v>9.9057521E7</v>
      </c>
      <c r="D13271" s="1" t="s">
        <v>8</v>
      </c>
      <c r="E13271" s="1">
        <v>24.0</v>
      </c>
      <c r="F13271" s="1" t="s">
        <v>13258</v>
      </c>
      <c r="G13271" s="1">
        <v>0.0906640498848</v>
      </c>
    </row>
    <row r="13272" ht="15.75" customHeight="1">
      <c r="A13272" s="1" t="str">
        <f t="shared" si="1118"/>
        <v>RPL30</v>
      </c>
      <c r="B13272" s="1" t="s">
        <v>779</v>
      </c>
      <c r="C13272" s="1">
        <v>9.9057598E7</v>
      </c>
      <c r="D13272" s="1" t="s">
        <v>8</v>
      </c>
      <c r="E13272" s="1">
        <v>25.0</v>
      </c>
      <c r="F13272" s="1" t="s">
        <v>13259</v>
      </c>
      <c r="G13272" s="1">
        <v>0.278847922079</v>
      </c>
    </row>
    <row r="13273" ht="15.75" customHeight="1">
      <c r="A13273" s="1" t="str">
        <f t="shared" si="1118"/>
        <v>RPL30</v>
      </c>
      <c r="B13273" s="1" t="s">
        <v>779</v>
      </c>
      <c r="C13273" s="1">
        <v>9.9057555E7</v>
      </c>
      <c r="D13273" s="1" t="s">
        <v>8</v>
      </c>
      <c r="E13273" s="1">
        <v>23.0</v>
      </c>
      <c r="F13273" s="1" t="s">
        <v>13260</v>
      </c>
      <c r="G13273" s="1">
        <v>0.00442819733967</v>
      </c>
    </row>
    <row r="13274" ht="15.75" customHeight="1">
      <c r="A13274" s="1" t="str">
        <f t="shared" si="1118"/>
        <v>RPL30</v>
      </c>
      <c r="B13274" s="1" t="s">
        <v>779</v>
      </c>
      <c r="C13274" s="1">
        <v>9.905762E7</v>
      </c>
      <c r="D13274" s="1" t="s">
        <v>8</v>
      </c>
      <c r="E13274" s="1">
        <v>25.0</v>
      </c>
      <c r="F13274" s="1" t="s">
        <v>13261</v>
      </c>
      <c r="G13274" s="1">
        <v>-0.0112317553495</v>
      </c>
    </row>
    <row r="13275" ht="15.75" customHeight="1">
      <c r="A13275" s="1" t="str">
        <f t="shared" si="1118"/>
        <v>RPL30</v>
      </c>
      <c r="B13275" s="1" t="s">
        <v>779</v>
      </c>
      <c r="C13275" s="1">
        <v>9.9057564E7</v>
      </c>
      <c r="D13275" s="1" t="s">
        <v>8</v>
      </c>
      <c r="E13275" s="1">
        <v>25.0</v>
      </c>
      <c r="F13275" s="1" t="s">
        <v>13262</v>
      </c>
      <c r="G13275" s="1">
        <v>0.90705691231</v>
      </c>
    </row>
    <row r="13276" ht="15.75" customHeight="1">
      <c r="A13276" s="1" t="str">
        <f t="shared" si="1118"/>
        <v>RPL30</v>
      </c>
      <c r="B13276" s="1" t="s">
        <v>779</v>
      </c>
      <c r="C13276" s="1">
        <v>9.9057723E7</v>
      </c>
      <c r="D13276" s="1" t="s">
        <v>14</v>
      </c>
      <c r="E13276" s="1">
        <v>21.0</v>
      </c>
      <c r="F13276" s="1" t="s">
        <v>13263</v>
      </c>
      <c r="G13276" s="1">
        <v>0.47540125212</v>
      </c>
    </row>
    <row r="13277" ht="15.75" customHeight="1">
      <c r="A13277" s="1" t="str">
        <f t="shared" si="1118"/>
        <v>RPL30</v>
      </c>
      <c r="B13277" s="1" t="s">
        <v>779</v>
      </c>
      <c r="C13277" s="1">
        <v>9.9057661E7</v>
      </c>
      <c r="D13277" s="1" t="s">
        <v>14</v>
      </c>
      <c r="E13277" s="1">
        <v>23.0</v>
      </c>
      <c r="F13277" s="1" t="s">
        <v>13264</v>
      </c>
      <c r="G13277" s="1">
        <v>0.00763535554261</v>
      </c>
    </row>
    <row r="13278" ht="15.75" customHeight="1">
      <c r="A13278" s="1" t="str">
        <f t="shared" si="1118"/>
        <v>RPL30</v>
      </c>
      <c r="B13278" s="1" t="s">
        <v>779</v>
      </c>
      <c r="C13278" s="1">
        <v>9.905771E7</v>
      </c>
      <c r="D13278" s="1" t="s">
        <v>8</v>
      </c>
      <c r="E13278" s="1">
        <v>23.0</v>
      </c>
      <c r="F13278" s="1" t="s">
        <v>13265</v>
      </c>
      <c r="G13278" s="1">
        <v>0.84621663487</v>
      </c>
    </row>
    <row r="13279" ht="15.75" customHeight="1">
      <c r="A13279" s="1" t="str">
        <f t="shared" si="1118"/>
        <v>RPL30</v>
      </c>
      <c r="B13279" s="1" t="s">
        <v>779</v>
      </c>
      <c r="C13279" s="1">
        <v>9.9057664E7</v>
      </c>
      <c r="D13279" s="1" t="s">
        <v>8</v>
      </c>
      <c r="E13279" s="1">
        <v>24.0</v>
      </c>
      <c r="F13279" s="1" t="s">
        <v>13266</v>
      </c>
      <c r="G13279" s="1">
        <v>-0.00160064524796</v>
      </c>
    </row>
    <row r="13280" ht="15.75" customHeight="1">
      <c r="A13280" s="1" t="str">
        <f t="shared" si="1118"/>
        <v>RPL30</v>
      </c>
      <c r="B13280" s="1" t="s">
        <v>779</v>
      </c>
      <c r="C13280" s="1">
        <v>9.9057695E7</v>
      </c>
      <c r="D13280" s="1" t="s">
        <v>8</v>
      </c>
      <c r="E13280" s="1">
        <v>23.0</v>
      </c>
      <c r="F13280" s="1" t="s">
        <v>13267</v>
      </c>
      <c r="G13280" s="1">
        <v>0.321835332101</v>
      </c>
    </row>
    <row r="13281" ht="15.75" customHeight="1">
      <c r="A13281" s="1" t="str">
        <f t="shared" ref="A13281:A13308" si="1119">"RPL31"</f>
        <v>RPL31</v>
      </c>
      <c r="B13281" s="1" t="s">
        <v>256</v>
      </c>
      <c r="C13281" s="1">
        <v>1.0161824E8</v>
      </c>
      <c r="D13281" s="1" t="s">
        <v>8</v>
      </c>
      <c r="E13281" s="1">
        <v>23.0</v>
      </c>
      <c r="F13281" s="1" t="s">
        <v>13268</v>
      </c>
      <c r="G13281" s="1">
        <v>0.0981769485899</v>
      </c>
    </row>
    <row r="13282" ht="15.75" customHeight="1">
      <c r="A13282" s="1" t="str">
        <f t="shared" si="1119"/>
        <v>RPL31</v>
      </c>
      <c r="B13282" s="1" t="s">
        <v>256</v>
      </c>
      <c r="C13282" s="1">
        <v>1.01618227E8</v>
      </c>
      <c r="D13282" s="1" t="s">
        <v>8</v>
      </c>
      <c r="E13282" s="1">
        <v>23.0</v>
      </c>
      <c r="F13282" s="1" t="s">
        <v>13269</v>
      </c>
      <c r="G13282" s="1">
        <v>0.0535481640467</v>
      </c>
    </row>
    <row r="13283" ht="15.75" customHeight="1">
      <c r="A13283" s="1" t="str">
        <f t="shared" si="1119"/>
        <v>RPL31</v>
      </c>
      <c r="B13283" s="1" t="s">
        <v>256</v>
      </c>
      <c r="C13283" s="1">
        <v>1.01618787E8</v>
      </c>
      <c r="D13283" s="1" t="s">
        <v>14</v>
      </c>
      <c r="E13283" s="1">
        <v>23.0</v>
      </c>
      <c r="F13283" s="1" t="s">
        <v>13270</v>
      </c>
      <c r="G13283" s="1">
        <v>1.0002082186</v>
      </c>
    </row>
    <row r="13284" ht="15.75" customHeight="1">
      <c r="A13284" s="1" t="str">
        <f t="shared" si="1119"/>
        <v>RPL31</v>
      </c>
      <c r="B13284" s="1" t="s">
        <v>256</v>
      </c>
      <c r="C13284" s="1">
        <v>1.01619024E8</v>
      </c>
      <c r="D13284" s="1" t="s">
        <v>14</v>
      </c>
      <c r="E13284" s="1">
        <v>23.0</v>
      </c>
      <c r="F13284" s="1" t="s">
        <v>13271</v>
      </c>
      <c r="G13284" s="1">
        <v>0.525414163699</v>
      </c>
    </row>
    <row r="13285" ht="15.75" customHeight="1">
      <c r="A13285" s="1" t="str">
        <f t="shared" si="1119"/>
        <v>RPL31</v>
      </c>
      <c r="B13285" s="1" t="s">
        <v>256</v>
      </c>
      <c r="C13285" s="1">
        <v>1.01618268E8</v>
      </c>
      <c r="D13285" s="1" t="s">
        <v>8</v>
      </c>
      <c r="E13285" s="1">
        <v>24.0</v>
      </c>
      <c r="F13285" s="1" t="s">
        <v>13272</v>
      </c>
      <c r="G13285" s="1">
        <v>0.205982870493</v>
      </c>
    </row>
    <row r="13286" ht="15.75" customHeight="1">
      <c r="A13286" s="1" t="str">
        <f t="shared" si="1119"/>
        <v>RPL31</v>
      </c>
      <c r="B13286" s="1" t="s">
        <v>256</v>
      </c>
      <c r="C13286" s="1">
        <v>1.01618314E8</v>
      </c>
      <c r="D13286" s="1" t="s">
        <v>8</v>
      </c>
      <c r="E13286" s="1">
        <v>24.0</v>
      </c>
      <c r="F13286" s="1" t="s">
        <v>13273</v>
      </c>
      <c r="G13286" s="1">
        <v>0.137408432108</v>
      </c>
    </row>
    <row r="13287" ht="15.75" customHeight="1">
      <c r="A13287" s="1" t="str">
        <f t="shared" si="1119"/>
        <v>RPL31</v>
      </c>
      <c r="B13287" s="1" t="s">
        <v>256</v>
      </c>
      <c r="C13287" s="1">
        <v>1.01618319E8</v>
      </c>
      <c r="D13287" s="1" t="s">
        <v>8</v>
      </c>
      <c r="E13287" s="1">
        <v>22.0</v>
      </c>
      <c r="F13287" s="1" t="s">
        <v>13274</v>
      </c>
      <c r="G13287" s="1">
        <v>-0.0330282439011</v>
      </c>
    </row>
    <row r="13288" ht="15.75" customHeight="1">
      <c r="A13288" s="1" t="str">
        <f t="shared" si="1119"/>
        <v>RPL31</v>
      </c>
      <c r="B13288" s="1" t="s">
        <v>256</v>
      </c>
      <c r="C13288" s="1">
        <v>1.01618364E8</v>
      </c>
      <c r="D13288" s="1" t="s">
        <v>8</v>
      </c>
      <c r="E13288" s="1">
        <v>24.0</v>
      </c>
      <c r="F13288" s="1" t="s">
        <v>13275</v>
      </c>
      <c r="G13288" s="1">
        <v>0.0659263792966</v>
      </c>
    </row>
    <row r="13289" ht="15.75" customHeight="1">
      <c r="A13289" s="1" t="str">
        <f t="shared" si="1119"/>
        <v>RPL31</v>
      </c>
      <c r="B13289" s="1" t="s">
        <v>256</v>
      </c>
      <c r="C13289" s="1">
        <v>1.01618379E8</v>
      </c>
      <c r="D13289" s="1" t="s">
        <v>8</v>
      </c>
      <c r="E13289" s="1">
        <v>24.0</v>
      </c>
      <c r="F13289" s="1" t="s">
        <v>13276</v>
      </c>
      <c r="G13289" s="1">
        <v>-0.00133373300429</v>
      </c>
    </row>
    <row r="13290" ht="15.75" customHeight="1">
      <c r="A13290" s="1" t="str">
        <f t="shared" si="1119"/>
        <v>RPL31</v>
      </c>
      <c r="B13290" s="1" t="s">
        <v>256</v>
      </c>
      <c r="C13290" s="1">
        <v>1.01618386E8</v>
      </c>
      <c r="D13290" s="1" t="s">
        <v>8</v>
      </c>
      <c r="E13290" s="1">
        <v>23.0</v>
      </c>
      <c r="F13290" s="1" t="s">
        <v>13277</v>
      </c>
      <c r="G13290" s="1">
        <v>0.335642130217</v>
      </c>
    </row>
    <row r="13291" ht="15.75" customHeight="1">
      <c r="A13291" s="1" t="str">
        <f t="shared" si="1119"/>
        <v>RPL31</v>
      </c>
      <c r="B13291" s="1" t="s">
        <v>256</v>
      </c>
      <c r="C13291" s="1">
        <v>1.01618849E8</v>
      </c>
      <c r="D13291" s="1" t="s">
        <v>8</v>
      </c>
      <c r="E13291" s="1">
        <v>24.0</v>
      </c>
      <c r="F13291" s="1" t="s">
        <v>13278</v>
      </c>
      <c r="G13291" s="1">
        <v>-0.00984942492148</v>
      </c>
    </row>
    <row r="13292" ht="15.75" customHeight="1">
      <c r="A13292" s="1" t="str">
        <f t="shared" si="1119"/>
        <v>RPL31</v>
      </c>
      <c r="B13292" s="1" t="s">
        <v>256</v>
      </c>
      <c r="C13292" s="1">
        <v>1.0161898E8</v>
      </c>
      <c r="D13292" s="1" t="s">
        <v>8</v>
      </c>
      <c r="E13292" s="1">
        <v>24.0</v>
      </c>
      <c r="F13292" s="1" t="s">
        <v>13279</v>
      </c>
      <c r="G13292" s="1">
        <v>0.627596298112</v>
      </c>
    </row>
    <row r="13293" ht="15.75" customHeight="1">
      <c r="A13293" s="1" t="str">
        <f t="shared" si="1119"/>
        <v>RPL31</v>
      </c>
      <c r="B13293" s="1" t="s">
        <v>256</v>
      </c>
      <c r="C13293" s="1">
        <v>1.01618168E8</v>
      </c>
      <c r="D13293" s="1" t="s">
        <v>14</v>
      </c>
      <c r="E13293" s="1">
        <v>24.0</v>
      </c>
      <c r="F13293" s="1" t="s">
        <v>13280</v>
      </c>
      <c r="G13293" s="1">
        <v>0.0534059026041</v>
      </c>
    </row>
    <row r="13294" ht="15.75" customHeight="1">
      <c r="A13294" s="1" t="str">
        <f t="shared" si="1119"/>
        <v>RPL31</v>
      </c>
      <c r="B13294" s="1" t="s">
        <v>256</v>
      </c>
      <c r="C13294" s="1">
        <v>1.01618275E8</v>
      </c>
      <c r="D13294" s="1" t="s">
        <v>14</v>
      </c>
      <c r="E13294" s="1">
        <v>23.0</v>
      </c>
      <c r="F13294" s="1" t="s">
        <v>13281</v>
      </c>
      <c r="G13294" s="1">
        <v>0.135357353451</v>
      </c>
    </row>
    <row r="13295" ht="15.75" customHeight="1">
      <c r="A13295" s="1" t="str">
        <f t="shared" si="1119"/>
        <v>RPL31</v>
      </c>
      <c r="B13295" s="1" t="s">
        <v>256</v>
      </c>
      <c r="C13295" s="1">
        <v>1.01619031E8</v>
      </c>
      <c r="D13295" s="1" t="s">
        <v>14</v>
      </c>
      <c r="E13295" s="1">
        <v>24.0</v>
      </c>
      <c r="F13295" s="1" t="s">
        <v>13282</v>
      </c>
      <c r="G13295" s="1">
        <v>0.181138390476</v>
      </c>
    </row>
    <row r="13296" ht="15.75" customHeight="1">
      <c r="A13296" s="1" t="str">
        <f t="shared" si="1119"/>
        <v>RPL31</v>
      </c>
      <c r="B13296" s="1" t="s">
        <v>256</v>
      </c>
      <c r="C13296" s="1">
        <v>1.01618348E8</v>
      </c>
      <c r="D13296" s="1" t="s">
        <v>14</v>
      </c>
      <c r="E13296" s="1">
        <v>23.0</v>
      </c>
      <c r="F13296" s="1" t="s">
        <v>13283</v>
      </c>
      <c r="G13296" s="1">
        <v>0.149965244658</v>
      </c>
    </row>
    <row r="13297" ht="15.75" customHeight="1">
      <c r="A13297" s="1" t="str">
        <f t="shared" si="1119"/>
        <v>RPL31</v>
      </c>
      <c r="B13297" s="1" t="s">
        <v>256</v>
      </c>
      <c r="C13297" s="1">
        <v>1.01618831E8</v>
      </c>
      <c r="D13297" s="1" t="s">
        <v>14</v>
      </c>
      <c r="E13297" s="1">
        <v>24.0</v>
      </c>
      <c r="F13297" s="1" t="s">
        <v>13284</v>
      </c>
      <c r="G13297" s="1">
        <v>0.221087989916</v>
      </c>
    </row>
    <row r="13298" ht="15.75" customHeight="1">
      <c r="A13298" s="1" t="str">
        <f t="shared" si="1119"/>
        <v>RPL31</v>
      </c>
      <c r="B13298" s="1" t="s">
        <v>256</v>
      </c>
      <c r="C13298" s="1">
        <v>1.0161889E8</v>
      </c>
      <c r="D13298" s="1" t="s">
        <v>14</v>
      </c>
      <c r="E13298" s="1">
        <v>24.0</v>
      </c>
      <c r="F13298" s="1" t="s">
        <v>13285</v>
      </c>
      <c r="G13298" s="1">
        <v>0.0361347849231</v>
      </c>
    </row>
    <row r="13299" ht="15.75" customHeight="1">
      <c r="A13299" s="1" t="str">
        <f t="shared" si="1119"/>
        <v>RPL31</v>
      </c>
      <c r="B13299" s="1" t="s">
        <v>256</v>
      </c>
      <c r="C13299" s="1">
        <v>1.01618974E8</v>
      </c>
      <c r="D13299" s="1" t="s">
        <v>14</v>
      </c>
      <c r="E13299" s="1">
        <v>24.0</v>
      </c>
      <c r="F13299" s="1" t="s">
        <v>13286</v>
      </c>
      <c r="G13299" s="1">
        <v>0.0371370179632</v>
      </c>
    </row>
    <row r="13300" ht="15.75" customHeight="1">
      <c r="A13300" s="1" t="str">
        <f t="shared" si="1119"/>
        <v>RPL31</v>
      </c>
      <c r="B13300" s="1" t="s">
        <v>256</v>
      </c>
      <c r="C13300" s="1">
        <v>1.01618983E8</v>
      </c>
      <c r="D13300" s="1" t="s">
        <v>14</v>
      </c>
      <c r="E13300" s="1">
        <v>23.0</v>
      </c>
      <c r="F13300" s="1" t="s">
        <v>13287</v>
      </c>
      <c r="G13300" s="1">
        <v>0.318727560309</v>
      </c>
    </row>
    <row r="13301" ht="15.75" customHeight="1">
      <c r="A13301" s="1" t="str">
        <f t="shared" si="1119"/>
        <v>RPL31</v>
      </c>
      <c r="B13301" s="1" t="s">
        <v>256</v>
      </c>
      <c r="C13301" s="1">
        <v>1.01618991E8</v>
      </c>
      <c r="D13301" s="1" t="s">
        <v>14</v>
      </c>
      <c r="E13301" s="1">
        <v>23.0</v>
      </c>
      <c r="F13301" s="1" t="s">
        <v>13288</v>
      </c>
      <c r="G13301" s="1">
        <v>0.279946332821</v>
      </c>
    </row>
    <row r="13302" ht="15.75" customHeight="1">
      <c r="A13302" s="1" t="str">
        <f t="shared" si="1119"/>
        <v>RPL31</v>
      </c>
      <c r="B13302" s="1" t="s">
        <v>256</v>
      </c>
      <c r="C13302" s="1">
        <v>1.01619032E8</v>
      </c>
      <c r="D13302" s="1" t="s">
        <v>14</v>
      </c>
      <c r="E13302" s="1">
        <v>24.0</v>
      </c>
      <c r="F13302" s="1" t="s">
        <v>13289</v>
      </c>
      <c r="G13302" s="1">
        <v>1.1809178134</v>
      </c>
    </row>
    <row r="13303" ht="15.75" customHeight="1">
      <c r="A13303" s="1" t="str">
        <f t="shared" si="1119"/>
        <v>RPL31</v>
      </c>
      <c r="B13303" s="1" t="s">
        <v>256</v>
      </c>
      <c r="C13303" s="1">
        <v>1.01618308E8</v>
      </c>
      <c r="D13303" s="1" t="s">
        <v>8</v>
      </c>
      <c r="E13303" s="1">
        <v>23.0</v>
      </c>
      <c r="F13303" s="1" t="s">
        <v>13290</v>
      </c>
      <c r="G13303" s="1">
        <v>0.0255620365097</v>
      </c>
    </row>
    <row r="13304" ht="15.75" customHeight="1">
      <c r="A13304" s="1" t="str">
        <f t="shared" si="1119"/>
        <v>RPL31</v>
      </c>
      <c r="B13304" s="1" t="s">
        <v>256</v>
      </c>
      <c r="C13304" s="1">
        <v>1.01618375E8</v>
      </c>
      <c r="D13304" s="1" t="s">
        <v>8</v>
      </c>
      <c r="E13304" s="1">
        <v>24.0</v>
      </c>
      <c r="F13304" s="1" t="s">
        <v>13291</v>
      </c>
      <c r="G13304" s="1">
        <v>-0.0148479075551</v>
      </c>
    </row>
    <row r="13305" ht="15.75" customHeight="1">
      <c r="A13305" s="1" t="str">
        <f t="shared" si="1119"/>
        <v>RPL31</v>
      </c>
      <c r="B13305" s="1" t="s">
        <v>256</v>
      </c>
      <c r="C13305" s="1">
        <v>1.01618881E8</v>
      </c>
      <c r="D13305" s="1" t="s">
        <v>8</v>
      </c>
      <c r="E13305" s="1">
        <v>24.0</v>
      </c>
      <c r="F13305" s="1" t="s">
        <v>13292</v>
      </c>
      <c r="G13305" s="1">
        <v>0.111348176677</v>
      </c>
    </row>
    <row r="13306" ht="15.75" customHeight="1">
      <c r="A13306" s="1" t="str">
        <f t="shared" si="1119"/>
        <v>RPL31</v>
      </c>
      <c r="B13306" s="1" t="s">
        <v>256</v>
      </c>
      <c r="C13306" s="1">
        <v>1.016188E8</v>
      </c>
      <c r="D13306" s="1" t="s">
        <v>14</v>
      </c>
      <c r="E13306" s="1">
        <v>24.0</v>
      </c>
      <c r="F13306" s="1" t="s">
        <v>13293</v>
      </c>
      <c r="G13306" s="1">
        <v>0.232541847979</v>
      </c>
    </row>
    <row r="13307" ht="15.75" customHeight="1">
      <c r="A13307" s="1" t="str">
        <f t="shared" si="1119"/>
        <v>RPL31</v>
      </c>
      <c r="B13307" s="1" t="s">
        <v>256</v>
      </c>
      <c r="C13307" s="1">
        <v>1.0161837E8</v>
      </c>
      <c r="D13307" s="1" t="s">
        <v>14</v>
      </c>
      <c r="E13307" s="1">
        <v>23.0</v>
      </c>
      <c r="F13307" s="1" t="s">
        <v>13294</v>
      </c>
      <c r="G13307" s="1">
        <v>0.0218039783912</v>
      </c>
    </row>
    <row r="13308" ht="15.75" customHeight="1">
      <c r="A13308" s="1" t="str">
        <f t="shared" si="1119"/>
        <v>RPL31</v>
      </c>
      <c r="B13308" s="1" t="s">
        <v>256</v>
      </c>
      <c r="C13308" s="1">
        <v>1.01618959E8</v>
      </c>
      <c r="D13308" s="1" t="s">
        <v>14</v>
      </c>
      <c r="E13308" s="1">
        <v>24.0</v>
      </c>
      <c r="F13308" s="1" t="s">
        <v>13295</v>
      </c>
      <c r="G13308" s="1">
        <v>0.818873968004</v>
      </c>
    </row>
    <row r="13309" ht="15.75" customHeight="1">
      <c r="A13309" s="1" t="str">
        <f t="shared" ref="A13309:A13319" si="1120">"RPL32"</f>
        <v>RPL32</v>
      </c>
      <c r="B13309" s="1" t="s">
        <v>119</v>
      </c>
      <c r="C13309" s="1">
        <v>1.288284E7</v>
      </c>
      <c r="D13309" s="1" t="s">
        <v>14</v>
      </c>
      <c r="E13309" s="1">
        <v>24.0</v>
      </c>
      <c r="F13309" s="1" t="s">
        <v>13296</v>
      </c>
      <c r="G13309" s="1">
        <v>1.09579399001</v>
      </c>
    </row>
    <row r="13310" ht="15.75" customHeight="1">
      <c r="A13310" s="1" t="str">
        <f t="shared" si="1120"/>
        <v>RPL32</v>
      </c>
      <c r="B13310" s="1" t="s">
        <v>119</v>
      </c>
      <c r="C13310" s="1">
        <v>1.2882999E7</v>
      </c>
      <c r="D13310" s="1" t="s">
        <v>14</v>
      </c>
      <c r="E13310" s="1">
        <v>22.0</v>
      </c>
      <c r="F13310" s="1" t="s">
        <v>13297</v>
      </c>
      <c r="G13310" s="1">
        <v>0.78771511132</v>
      </c>
    </row>
    <row r="13311" ht="15.75" customHeight="1">
      <c r="A13311" s="1" t="str">
        <f t="shared" si="1120"/>
        <v>RPL32</v>
      </c>
      <c r="B13311" s="1" t="s">
        <v>119</v>
      </c>
      <c r="C13311" s="1">
        <v>1.2882936E7</v>
      </c>
      <c r="D13311" s="1" t="s">
        <v>14</v>
      </c>
      <c r="E13311" s="1">
        <v>23.0</v>
      </c>
      <c r="F13311" s="1" t="s">
        <v>13298</v>
      </c>
      <c r="G13311" s="1">
        <v>0.939537560933</v>
      </c>
    </row>
    <row r="13312" ht="15.75" customHeight="1">
      <c r="A13312" s="1" t="str">
        <f t="shared" si="1120"/>
        <v>RPL32</v>
      </c>
      <c r="B13312" s="1" t="s">
        <v>119</v>
      </c>
      <c r="C13312" s="1">
        <v>1.2882942E7</v>
      </c>
      <c r="D13312" s="1" t="s">
        <v>14</v>
      </c>
      <c r="E13312" s="1">
        <v>23.0</v>
      </c>
      <c r="F13312" s="1" t="s">
        <v>13299</v>
      </c>
      <c r="G13312" s="1">
        <v>0.581076035573</v>
      </c>
    </row>
    <row r="13313" ht="15.75" customHeight="1">
      <c r="A13313" s="1" t="str">
        <f t="shared" si="1120"/>
        <v>RPL32</v>
      </c>
      <c r="B13313" s="1" t="s">
        <v>119</v>
      </c>
      <c r="C13313" s="1">
        <v>1.2882868E7</v>
      </c>
      <c r="D13313" s="1" t="s">
        <v>8</v>
      </c>
      <c r="E13313" s="1">
        <v>24.0</v>
      </c>
      <c r="F13313" s="1" t="s">
        <v>13300</v>
      </c>
      <c r="G13313" s="1">
        <v>0.0257769181039</v>
      </c>
    </row>
    <row r="13314" ht="15.75" customHeight="1">
      <c r="A13314" s="1" t="str">
        <f t="shared" si="1120"/>
        <v>RPL32</v>
      </c>
      <c r="B13314" s="1" t="s">
        <v>119</v>
      </c>
      <c r="C13314" s="1">
        <v>1.2882942E7</v>
      </c>
      <c r="D13314" s="1" t="s">
        <v>14</v>
      </c>
      <c r="E13314" s="1">
        <v>24.0</v>
      </c>
      <c r="F13314" s="1" t="s">
        <v>13301</v>
      </c>
      <c r="G13314" s="1">
        <v>0.552764351236</v>
      </c>
    </row>
    <row r="13315" ht="15.75" customHeight="1">
      <c r="A13315" s="1" t="str">
        <f t="shared" si="1120"/>
        <v>RPL32</v>
      </c>
      <c r="B13315" s="1" t="s">
        <v>119</v>
      </c>
      <c r="C13315" s="1">
        <v>1.2882828E7</v>
      </c>
      <c r="D13315" s="1" t="s">
        <v>8</v>
      </c>
      <c r="E13315" s="1">
        <v>24.0</v>
      </c>
      <c r="F13315" s="1" t="s">
        <v>13302</v>
      </c>
      <c r="G13315" s="1">
        <v>0.567030332128</v>
      </c>
    </row>
    <row r="13316" ht="15.75" customHeight="1">
      <c r="A13316" s="1" t="str">
        <f t="shared" si="1120"/>
        <v>RPL32</v>
      </c>
      <c r="B13316" s="1" t="s">
        <v>119</v>
      </c>
      <c r="C13316" s="1">
        <v>1.2883061E7</v>
      </c>
      <c r="D13316" s="1" t="s">
        <v>14</v>
      </c>
      <c r="E13316" s="1">
        <v>23.0</v>
      </c>
      <c r="F13316" s="1" t="s">
        <v>13303</v>
      </c>
      <c r="G13316" s="1">
        <v>0.964668449056</v>
      </c>
    </row>
    <row r="13317" ht="15.75" customHeight="1">
      <c r="A13317" s="1" t="str">
        <f t="shared" si="1120"/>
        <v>RPL32</v>
      </c>
      <c r="B13317" s="1" t="s">
        <v>119</v>
      </c>
      <c r="C13317" s="1">
        <v>1.288292E7</v>
      </c>
      <c r="D13317" s="1" t="s">
        <v>14</v>
      </c>
      <c r="E13317" s="1">
        <v>24.0</v>
      </c>
      <c r="F13317" s="1" t="s">
        <v>13304</v>
      </c>
      <c r="G13317" s="1">
        <v>0.294510263433</v>
      </c>
    </row>
    <row r="13318" ht="15.75" customHeight="1">
      <c r="A13318" s="1" t="str">
        <f t="shared" si="1120"/>
        <v>RPL32</v>
      </c>
      <c r="B13318" s="1" t="s">
        <v>119</v>
      </c>
      <c r="C13318" s="1">
        <v>1.2882955E7</v>
      </c>
      <c r="D13318" s="1" t="s">
        <v>8</v>
      </c>
      <c r="E13318" s="1">
        <v>23.0</v>
      </c>
      <c r="F13318" s="1" t="s">
        <v>13305</v>
      </c>
      <c r="G13318" s="1">
        <v>0.0156318016799</v>
      </c>
    </row>
    <row r="13319" ht="15.75" customHeight="1">
      <c r="A13319" s="1" t="str">
        <f t="shared" si="1120"/>
        <v>RPL32</v>
      </c>
      <c r="B13319" s="1" t="s">
        <v>119</v>
      </c>
      <c r="C13319" s="1">
        <v>1.2882969E7</v>
      </c>
      <c r="D13319" s="1" t="s">
        <v>14</v>
      </c>
      <c r="E13319" s="1">
        <v>22.0</v>
      </c>
      <c r="F13319" s="1" t="s">
        <v>13306</v>
      </c>
      <c r="G13319" s="1">
        <v>0.524580127849</v>
      </c>
    </row>
    <row r="13320" ht="15.75" customHeight="1">
      <c r="A13320" s="1" t="str">
        <f t="shared" ref="A13320:A13330" si="1121">"RPL34"</f>
        <v>RPL34</v>
      </c>
      <c r="B13320" s="1" t="s">
        <v>87</v>
      </c>
      <c r="C13320" s="1">
        <v>1.09541949E8</v>
      </c>
      <c r="D13320" s="1" t="s">
        <v>8</v>
      </c>
      <c r="E13320" s="1">
        <v>23.0</v>
      </c>
      <c r="F13320" s="1" t="s">
        <v>13307</v>
      </c>
      <c r="G13320" s="1">
        <v>0.740113380408</v>
      </c>
    </row>
    <row r="13321" ht="15.75" customHeight="1">
      <c r="A13321" s="1" t="str">
        <f t="shared" si="1121"/>
        <v>RPL34</v>
      </c>
      <c r="B13321" s="1" t="s">
        <v>87</v>
      </c>
      <c r="C13321" s="1">
        <v>1.09541923E8</v>
      </c>
      <c r="D13321" s="1" t="s">
        <v>14</v>
      </c>
      <c r="E13321" s="1">
        <v>24.0</v>
      </c>
      <c r="F13321" s="1" t="s">
        <v>13308</v>
      </c>
      <c r="G13321" s="1">
        <v>0.0486922679635</v>
      </c>
    </row>
    <row r="13322" ht="15.75" customHeight="1">
      <c r="A13322" s="1" t="str">
        <f t="shared" si="1121"/>
        <v>RPL34</v>
      </c>
      <c r="B13322" s="1" t="s">
        <v>87</v>
      </c>
      <c r="C13322" s="1">
        <v>1.09541955E8</v>
      </c>
      <c r="D13322" s="1" t="s">
        <v>8</v>
      </c>
      <c r="E13322" s="1">
        <v>24.0</v>
      </c>
      <c r="F13322" s="1" t="s">
        <v>13309</v>
      </c>
      <c r="G13322" s="1">
        <v>0.987213501236</v>
      </c>
    </row>
    <row r="13323" ht="15.75" customHeight="1">
      <c r="A13323" s="1" t="str">
        <f t="shared" si="1121"/>
        <v>RPL34</v>
      </c>
      <c r="B13323" s="1" t="s">
        <v>87</v>
      </c>
      <c r="C13323" s="1">
        <v>1.09541975E8</v>
      </c>
      <c r="D13323" s="1" t="s">
        <v>8</v>
      </c>
      <c r="E13323" s="1">
        <v>23.0</v>
      </c>
      <c r="F13323" s="1" t="s">
        <v>13310</v>
      </c>
      <c r="G13323" s="1">
        <v>0.753300122489</v>
      </c>
    </row>
    <row r="13324" ht="15.75" customHeight="1">
      <c r="A13324" s="1" t="str">
        <f t="shared" si="1121"/>
        <v>RPL34</v>
      </c>
      <c r="B13324" s="1" t="s">
        <v>87</v>
      </c>
      <c r="C13324" s="1">
        <v>1.09541997E8</v>
      </c>
      <c r="D13324" s="1" t="s">
        <v>8</v>
      </c>
      <c r="E13324" s="1">
        <v>25.0</v>
      </c>
      <c r="F13324" s="1" t="s">
        <v>13311</v>
      </c>
      <c r="G13324" s="1">
        <v>0.0382977808401</v>
      </c>
    </row>
    <row r="13325" ht="15.75" customHeight="1">
      <c r="A13325" s="1" t="str">
        <f t="shared" si="1121"/>
        <v>RPL34</v>
      </c>
      <c r="B13325" s="1" t="s">
        <v>87</v>
      </c>
      <c r="C13325" s="1">
        <v>1.09541885E8</v>
      </c>
      <c r="D13325" s="1" t="s">
        <v>14</v>
      </c>
      <c r="E13325" s="1">
        <v>24.0</v>
      </c>
      <c r="F13325" s="1" t="s">
        <v>13312</v>
      </c>
      <c r="G13325" s="1">
        <v>0.322106988056</v>
      </c>
    </row>
    <row r="13326" ht="15.75" customHeight="1">
      <c r="A13326" s="1" t="str">
        <f t="shared" si="1121"/>
        <v>RPL34</v>
      </c>
      <c r="B13326" s="1" t="s">
        <v>87</v>
      </c>
      <c r="C13326" s="1">
        <v>1.09542013E8</v>
      </c>
      <c r="D13326" s="1" t="s">
        <v>14</v>
      </c>
      <c r="E13326" s="1">
        <v>22.0</v>
      </c>
      <c r="F13326" s="1" t="s">
        <v>13313</v>
      </c>
      <c r="G13326" s="1">
        <v>0.0167187580251</v>
      </c>
    </row>
    <row r="13327" ht="15.75" customHeight="1">
      <c r="A13327" s="1" t="str">
        <f t="shared" si="1121"/>
        <v>RPL34</v>
      </c>
      <c r="B13327" s="1" t="s">
        <v>87</v>
      </c>
      <c r="C13327" s="1">
        <v>1.09541807E8</v>
      </c>
      <c r="D13327" s="1" t="s">
        <v>8</v>
      </c>
      <c r="E13327" s="1">
        <v>23.0</v>
      </c>
      <c r="F13327" s="1" t="s">
        <v>13314</v>
      </c>
      <c r="G13327" s="1">
        <v>1.25948637628</v>
      </c>
    </row>
    <row r="13328" ht="15.75" customHeight="1">
      <c r="A13328" s="1" t="str">
        <f t="shared" si="1121"/>
        <v>RPL34</v>
      </c>
      <c r="B13328" s="1" t="s">
        <v>87</v>
      </c>
      <c r="C13328" s="1">
        <v>1.09541796E8</v>
      </c>
      <c r="D13328" s="1" t="s">
        <v>8</v>
      </c>
      <c r="E13328" s="1">
        <v>24.0</v>
      </c>
      <c r="F13328" s="1" t="s">
        <v>13315</v>
      </c>
      <c r="G13328" s="1">
        <v>0.228971851667</v>
      </c>
    </row>
    <row r="13329" ht="15.75" customHeight="1">
      <c r="A13329" s="1" t="str">
        <f t="shared" si="1121"/>
        <v>RPL34</v>
      </c>
      <c r="B13329" s="1" t="s">
        <v>87</v>
      </c>
      <c r="C13329" s="1">
        <v>1.09541892E8</v>
      </c>
      <c r="D13329" s="1" t="s">
        <v>14</v>
      </c>
      <c r="E13329" s="1">
        <v>25.0</v>
      </c>
      <c r="F13329" s="1" t="s">
        <v>13316</v>
      </c>
      <c r="G13329" s="1">
        <v>0.137636568052</v>
      </c>
    </row>
    <row r="13330" ht="15.75" customHeight="1">
      <c r="A13330" s="1" t="str">
        <f t="shared" si="1121"/>
        <v>RPL34</v>
      </c>
      <c r="B13330" s="1" t="s">
        <v>87</v>
      </c>
      <c r="C13330" s="1">
        <v>1.09541975E8</v>
      </c>
      <c r="D13330" s="1" t="s">
        <v>8</v>
      </c>
      <c r="E13330" s="1">
        <v>24.0</v>
      </c>
      <c r="F13330" s="1" t="s">
        <v>13317</v>
      </c>
      <c r="G13330" s="1">
        <v>0.625643354015</v>
      </c>
    </row>
    <row r="13331" ht="15.75" customHeight="1">
      <c r="A13331" s="1" t="str">
        <f t="shared" ref="A13331:A13340" si="1122">"RPL35"</f>
        <v>RPL35</v>
      </c>
      <c r="B13331" s="1" t="s">
        <v>298</v>
      </c>
      <c r="C13331" s="1">
        <v>1.27624271E8</v>
      </c>
      <c r="D13331" s="1" t="s">
        <v>14</v>
      </c>
      <c r="E13331" s="1">
        <v>24.0</v>
      </c>
      <c r="F13331" s="1" t="s">
        <v>13318</v>
      </c>
      <c r="G13331" s="1">
        <v>0.0475626536031</v>
      </c>
    </row>
    <row r="13332" ht="15.75" customHeight="1">
      <c r="A13332" s="1" t="str">
        <f t="shared" si="1122"/>
        <v>RPL35</v>
      </c>
      <c r="B13332" s="1" t="s">
        <v>298</v>
      </c>
      <c r="C13332" s="1">
        <v>1.27624248E8</v>
      </c>
      <c r="D13332" s="1" t="s">
        <v>14</v>
      </c>
      <c r="E13332" s="1">
        <v>24.0</v>
      </c>
      <c r="F13332" s="1" t="s">
        <v>13319</v>
      </c>
      <c r="G13332" s="1">
        <v>0.0922776058108</v>
      </c>
    </row>
    <row r="13333" ht="15.75" customHeight="1">
      <c r="A13333" s="1" t="str">
        <f t="shared" si="1122"/>
        <v>RPL35</v>
      </c>
      <c r="B13333" s="1" t="s">
        <v>298</v>
      </c>
      <c r="C13333" s="1">
        <v>1.27624236E8</v>
      </c>
      <c r="D13333" s="1" t="s">
        <v>14</v>
      </c>
      <c r="E13333" s="1">
        <v>24.0</v>
      </c>
      <c r="F13333" s="1" t="s">
        <v>13320</v>
      </c>
      <c r="G13333" s="1">
        <v>-0.0329153926898</v>
      </c>
    </row>
    <row r="13334" ht="15.75" customHeight="1">
      <c r="A13334" s="1" t="str">
        <f t="shared" si="1122"/>
        <v>RPL35</v>
      </c>
      <c r="B13334" s="1" t="s">
        <v>298</v>
      </c>
      <c r="C13334" s="1">
        <v>1.27624165E8</v>
      </c>
      <c r="D13334" s="1" t="s">
        <v>14</v>
      </c>
      <c r="E13334" s="1">
        <v>22.0</v>
      </c>
      <c r="F13334" s="1" t="s">
        <v>13321</v>
      </c>
      <c r="G13334" s="1">
        <v>1.36381357701</v>
      </c>
    </row>
    <row r="13335" ht="15.75" customHeight="1">
      <c r="A13335" s="1" t="str">
        <f t="shared" si="1122"/>
        <v>RPL35</v>
      </c>
      <c r="B13335" s="1" t="s">
        <v>298</v>
      </c>
      <c r="C13335" s="1">
        <v>1.27624097E8</v>
      </c>
      <c r="D13335" s="1" t="s">
        <v>14</v>
      </c>
      <c r="E13335" s="1">
        <v>24.0</v>
      </c>
      <c r="F13335" s="1" t="s">
        <v>13322</v>
      </c>
      <c r="G13335" s="1">
        <v>0.529133046819</v>
      </c>
    </row>
    <row r="13336" ht="15.75" customHeight="1">
      <c r="A13336" s="1" t="str">
        <f t="shared" si="1122"/>
        <v>RPL35</v>
      </c>
      <c r="B13336" s="1" t="s">
        <v>298</v>
      </c>
      <c r="C13336" s="1">
        <v>1.27624054E8</v>
      </c>
      <c r="D13336" s="1" t="s">
        <v>14</v>
      </c>
      <c r="E13336" s="1">
        <v>24.0</v>
      </c>
      <c r="F13336" s="1" t="s">
        <v>13323</v>
      </c>
      <c r="G13336" s="1">
        <v>0.655928572888</v>
      </c>
    </row>
    <row r="13337" ht="15.75" customHeight="1">
      <c r="A13337" s="1" t="str">
        <f t="shared" si="1122"/>
        <v>RPL35</v>
      </c>
      <c r="B13337" s="1" t="s">
        <v>298</v>
      </c>
      <c r="C13337" s="1">
        <v>1.27624006E8</v>
      </c>
      <c r="D13337" s="1" t="s">
        <v>14</v>
      </c>
      <c r="E13337" s="1">
        <v>24.0</v>
      </c>
      <c r="F13337" s="1" t="s">
        <v>13324</v>
      </c>
      <c r="G13337" s="1">
        <v>0.980257850101</v>
      </c>
    </row>
    <row r="13338" ht="15.75" customHeight="1">
      <c r="A13338" s="1" t="str">
        <f t="shared" si="1122"/>
        <v>RPL35</v>
      </c>
      <c r="B13338" s="1" t="s">
        <v>298</v>
      </c>
      <c r="C13338" s="1">
        <v>1.27624253E8</v>
      </c>
      <c r="D13338" s="1" t="s">
        <v>8</v>
      </c>
      <c r="E13338" s="1">
        <v>24.0</v>
      </c>
      <c r="F13338" s="1" t="s">
        <v>13325</v>
      </c>
      <c r="G13338" s="1">
        <v>0.404312703468</v>
      </c>
    </row>
    <row r="13339" ht="15.75" customHeight="1">
      <c r="A13339" s="1" t="str">
        <f t="shared" si="1122"/>
        <v>RPL35</v>
      </c>
      <c r="B13339" s="1" t="s">
        <v>298</v>
      </c>
      <c r="C13339" s="1">
        <v>1.27624134E8</v>
      </c>
      <c r="D13339" s="1" t="s">
        <v>8</v>
      </c>
      <c r="E13339" s="1">
        <v>24.0</v>
      </c>
      <c r="F13339" s="1" t="s">
        <v>13326</v>
      </c>
      <c r="G13339" s="1">
        <v>0.0434684073818</v>
      </c>
    </row>
    <row r="13340" ht="15.75" customHeight="1">
      <c r="A13340" s="1" t="str">
        <f t="shared" si="1122"/>
        <v>RPL35</v>
      </c>
      <c r="B13340" s="1" t="s">
        <v>298</v>
      </c>
      <c r="C13340" s="1">
        <v>1.2762406E8</v>
      </c>
      <c r="D13340" s="1" t="s">
        <v>8</v>
      </c>
      <c r="E13340" s="1">
        <v>23.0</v>
      </c>
      <c r="F13340" s="1" t="s">
        <v>13327</v>
      </c>
      <c r="G13340" s="1">
        <v>0.602394058626</v>
      </c>
    </row>
    <row r="13341" ht="15.75" customHeight="1">
      <c r="A13341" s="1" t="str">
        <f t="shared" ref="A13341:A13352" si="1123">"RPL35A"</f>
        <v>RPL35A</v>
      </c>
      <c r="B13341" s="1" t="s">
        <v>119</v>
      </c>
      <c r="C13341" s="1">
        <v>1.97677315E8</v>
      </c>
      <c r="D13341" s="1" t="s">
        <v>14</v>
      </c>
      <c r="E13341" s="1">
        <v>23.0</v>
      </c>
      <c r="F13341" s="1" t="s">
        <v>13328</v>
      </c>
      <c r="G13341" s="1">
        <v>0.413521586823</v>
      </c>
    </row>
    <row r="13342" ht="15.75" customHeight="1">
      <c r="A13342" s="1" t="str">
        <f t="shared" si="1123"/>
        <v>RPL35A</v>
      </c>
      <c r="B13342" s="1" t="s">
        <v>119</v>
      </c>
      <c r="C13342" s="1">
        <v>1.9767718E8</v>
      </c>
      <c r="D13342" s="1" t="s">
        <v>14</v>
      </c>
      <c r="E13342" s="1">
        <v>23.0</v>
      </c>
      <c r="F13342" s="1" t="s">
        <v>13329</v>
      </c>
      <c r="G13342" s="1">
        <v>1.06095008853</v>
      </c>
    </row>
    <row r="13343" ht="15.75" customHeight="1">
      <c r="A13343" s="1" t="str">
        <f t="shared" si="1123"/>
        <v>RPL35A</v>
      </c>
      <c r="B13343" s="1" t="s">
        <v>119</v>
      </c>
      <c r="C13343" s="1">
        <v>1.97677047E8</v>
      </c>
      <c r="D13343" s="1" t="s">
        <v>14</v>
      </c>
      <c r="E13343" s="1">
        <v>24.0</v>
      </c>
      <c r="F13343" s="1" t="s">
        <v>13330</v>
      </c>
      <c r="G13343" s="1">
        <v>0.0126120299586</v>
      </c>
    </row>
    <row r="13344" ht="15.75" customHeight="1">
      <c r="A13344" s="1" t="str">
        <f t="shared" si="1123"/>
        <v>RPL35A</v>
      </c>
      <c r="B13344" s="1" t="s">
        <v>119</v>
      </c>
      <c r="C13344" s="1">
        <v>1.97677039E8</v>
      </c>
      <c r="D13344" s="1" t="s">
        <v>14</v>
      </c>
      <c r="E13344" s="1">
        <v>26.0</v>
      </c>
      <c r="F13344" s="1" t="s">
        <v>13331</v>
      </c>
      <c r="G13344" s="1">
        <v>0.0910142529846</v>
      </c>
    </row>
    <row r="13345" ht="15.75" customHeight="1">
      <c r="A13345" s="1" t="str">
        <f t="shared" si="1123"/>
        <v>RPL35A</v>
      </c>
      <c r="B13345" s="1" t="s">
        <v>119</v>
      </c>
      <c r="C13345" s="1">
        <v>1.97676988E8</v>
      </c>
      <c r="D13345" s="1" t="s">
        <v>14</v>
      </c>
      <c r="E13345" s="1">
        <v>24.0</v>
      </c>
      <c r="F13345" s="1" t="s">
        <v>13332</v>
      </c>
      <c r="G13345" s="1">
        <v>-0.0500557808216</v>
      </c>
    </row>
    <row r="13346" ht="15.75" customHeight="1">
      <c r="A13346" s="1" t="str">
        <f t="shared" si="1123"/>
        <v>RPL35A</v>
      </c>
      <c r="B13346" s="1" t="s">
        <v>119</v>
      </c>
      <c r="C13346" s="1">
        <v>1.97677031E8</v>
      </c>
      <c r="D13346" s="1" t="s">
        <v>8</v>
      </c>
      <c r="E13346" s="1">
        <v>24.0</v>
      </c>
      <c r="F13346" s="1" t="s">
        <v>13333</v>
      </c>
      <c r="G13346" s="1">
        <v>1.29292937073</v>
      </c>
    </row>
    <row r="13347" ht="15.75" customHeight="1">
      <c r="A13347" s="1" t="str">
        <f t="shared" si="1123"/>
        <v>RPL35A</v>
      </c>
      <c r="B13347" s="1" t="s">
        <v>119</v>
      </c>
      <c r="C13347" s="1">
        <v>1.97677132E8</v>
      </c>
      <c r="D13347" s="1" t="s">
        <v>8</v>
      </c>
      <c r="E13347" s="1">
        <v>23.0</v>
      </c>
      <c r="F13347" s="1" t="s">
        <v>13334</v>
      </c>
      <c r="G13347" s="1">
        <v>0.646120540732</v>
      </c>
    </row>
    <row r="13348" ht="15.75" customHeight="1">
      <c r="A13348" s="1" t="str">
        <f t="shared" si="1123"/>
        <v>RPL35A</v>
      </c>
      <c r="B13348" s="1" t="s">
        <v>119</v>
      </c>
      <c r="C13348" s="1">
        <v>1.97677083E8</v>
      </c>
      <c r="D13348" s="1" t="s">
        <v>8</v>
      </c>
      <c r="E13348" s="1">
        <v>26.0</v>
      </c>
      <c r="F13348" s="1" t="s">
        <v>13335</v>
      </c>
      <c r="G13348" s="1">
        <v>0.0673192847191</v>
      </c>
    </row>
    <row r="13349" ht="15.75" customHeight="1">
      <c r="A13349" s="1" t="str">
        <f t="shared" si="1123"/>
        <v>RPL35A</v>
      </c>
      <c r="B13349" s="1" t="s">
        <v>119</v>
      </c>
      <c r="C13349" s="1">
        <v>1.97677059E8</v>
      </c>
      <c r="D13349" s="1" t="s">
        <v>8</v>
      </c>
      <c r="E13349" s="1">
        <v>25.0</v>
      </c>
      <c r="F13349" s="1" t="s">
        <v>13336</v>
      </c>
      <c r="G13349" s="1">
        <v>0.0264121619066</v>
      </c>
    </row>
    <row r="13350" ht="15.75" customHeight="1">
      <c r="A13350" s="1" t="str">
        <f t="shared" si="1123"/>
        <v>RPL35A</v>
      </c>
      <c r="B13350" s="1" t="s">
        <v>119</v>
      </c>
      <c r="C13350" s="1">
        <v>1.9767704E8</v>
      </c>
      <c r="D13350" s="1" t="s">
        <v>8</v>
      </c>
      <c r="E13350" s="1">
        <v>24.0</v>
      </c>
      <c r="F13350" s="1" t="s">
        <v>13337</v>
      </c>
      <c r="G13350" s="1">
        <v>0.295255006601</v>
      </c>
    </row>
    <row r="13351" ht="15.75" customHeight="1">
      <c r="A13351" s="1" t="str">
        <f t="shared" si="1123"/>
        <v>RPL35A</v>
      </c>
      <c r="B13351" s="1" t="s">
        <v>119</v>
      </c>
      <c r="C13351" s="1">
        <v>1.97676981E8</v>
      </c>
      <c r="D13351" s="1" t="s">
        <v>14</v>
      </c>
      <c r="E13351" s="1">
        <v>24.0</v>
      </c>
      <c r="F13351" s="1" t="s">
        <v>13338</v>
      </c>
      <c r="G13351" s="1">
        <v>0.0249043602655</v>
      </c>
    </row>
    <row r="13352" ht="15.75" customHeight="1">
      <c r="A13352" s="1" t="str">
        <f t="shared" si="1123"/>
        <v>RPL35A</v>
      </c>
      <c r="B13352" s="1" t="s">
        <v>119</v>
      </c>
      <c r="C13352" s="1">
        <v>1.97677053E8</v>
      </c>
      <c r="D13352" s="1" t="s">
        <v>8</v>
      </c>
      <c r="E13352" s="1">
        <v>24.0</v>
      </c>
      <c r="F13352" s="1" t="s">
        <v>13339</v>
      </c>
      <c r="G13352" s="1">
        <v>0.286570794781</v>
      </c>
    </row>
    <row r="13353" ht="15.75" customHeight="1">
      <c r="A13353" s="1" t="str">
        <f t="shared" ref="A13353:A13377" si="1124">"RPL36"</f>
        <v>RPL36</v>
      </c>
      <c r="B13353" s="1" t="s">
        <v>277</v>
      </c>
      <c r="C13353" s="1">
        <v>5690297.0</v>
      </c>
      <c r="D13353" s="1" t="s">
        <v>14</v>
      </c>
      <c r="E13353" s="1">
        <v>22.0</v>
      </c>
      <c r="F13353" s="1" t="s">
        <v>13340</v>
      </c>
      <c r="G13353" s="1">
        <v>0.986021538712</v>
      </c>
    </row>
    <row r="13354" ht="15.75" customHeight="1">
      <c r="A13354" s="1" t="str">
        <f t="shared" si="1124"/>
        <v>RPL36</v>
      </c>
      <c r="B13354" s="1" t="s">
        <v>277</v>
      </c>
      <c r="C13354" s="1">
        <v>5690452.0</v>
      </c>
      <c r="D13354" s="1" t="s">
        <v>14</v>
      </c>
      <c r="E13354" s="1">
        <v>24.0</v>
      </c>
      <c r="F13354" s="1" t="s">
        <v>13341</v>
      </c>
      <c r="G13354" s="1">
        <v>0.0475989674697</v>
      </c>
    </row>
    <row r="13355" ht="15.75" customHeight="1">
      <c r="A13355" s="1" t="str">
        <f t="shared" si="1124"/>
        <v>RPL36</v>
      </c>
      <c r="B13355" s="1" t="s">
        <v>277</v>
      </c>
      <c r="C13355" s="1">
        <v>5674922.0</v>
      </c>
      <c r="D13355" s="1" t="s">
        <v>8</v>
      </c>
      <c r="E13355" s="1">
        <v>25.0</v>
      </c>
      <c r="F13355" s="1" t="s">
        <v>13342</v>
      </c>
      <c r="G13355" s="1">
        <v>-0.0514054720246</v>
      </c>
    </row>
    <row r="13356" ht="15.75" customHeight="1">
      <c r="A13356" s="1" t="str">
        <f t="shared" si="1124"/>
        <v>RPL36</v>
      </c>
      <c r="B13356" s="1" t="s">
        <v>277</v>
      </c>
      <c r="C13356" s="1">
        <v>5674929.0</v>
      </c>
      <c r="D13356" s="1" t="s">
        <v>8</v>
      </c>
      <c r="E13356" s="1">
        <v>24.0</v>
      </c>
      <c r="F13356" s="1" t="s">
        <v>13343</v>
      </c>
      <c r="G13356" s="1">
        <v>0.00283661559989</v>
      </c>
    </row>
    <row r="13357" ht="15.75" customHeight="1">
      <c r="A13357" s="1" t="str">
        <f t="shared" si="1124"/>
        <v>RPL36</v>
      </c>
      <c r="B13357" s="1" t="s">
        <v>277</v>
      </c>
      <c r="C13357" s="1">
        <v>5675019.0</v>
      </c>
      <c r="D13357" s="1" t="s">
        <v>8</v>
      </c>
      <c r="E13357" s="1">
        <v>24.0</v>
      </c>
      <c r="F13357" s="1" t="s">
        <v>13344</v>
      </c>
      <c r="G13357" s="1">
        <v>0.0035358798539</v>
      </c>
    </row>
    <row r="13358" ht="15.75" customHeight="1">
      <c r="A13358" s="1" t="str">
        <f t="shared" si="1124"/>
        <v>RPL36</v>
      </c>
      <c r="B13358" s="1" t="s">
        <v>277</v>
      </c>
      <c r="C13358" s="1">
        <v>5681369.0</v>
      </c>
      <c r="D13358" s="1" t="s">
        <v>8</v>
      </c>
      <c r="E13358" s="1">
        <v>22.0</v>
      </c>
      <c r="F13358" s="1" t="s">
        <v>13345</v>
      </c>
      <c r="G13358" s="1">
        <v>0.0271044745558</v>
      </c>
    </row>
    <row r="13359" ht="15.75" customHeight="1">
      <c r="A13359" s="1" t="str">
        <f t="shared" si="1124"/>
        <v>RPL36</v>
      </c>
      <c r="B13359" s="1" t="s">
        <v>277</v>
      </c>
      <c r="C13359" s="1">
        <v>5681390.0</v>
      </c>
      <c r="D13359" s="1" t="s">
        <v>8</v>
      </c>
      <c r="E13359" s="1">
        <v>25.0</v>
      </c>
      <c r="F13359" s="1" t="s">
        <v>13346</v>
      </c>
      <c r="G13359" s="1">
        <v>0.0303090769173</v>
      </c>
    </row>
    <row r="13360" ht="15.75" customHeight="1">
      <c r="A13360" s="1" t="str">
        <f t="shared" si="1124"/>
        <v>RPL36</v>
      </c>
      <c r="B13360" s="1" t="s">
        <v>277</v>
      </c>
      <c r="C13360" s="1">
        <v>5681403.0</v>
      </c>
      <c r="D13360" s="1" t="s">
        <v>8</v>
      </c>
      <c r="E13360" s="1">
        <v>23.0</v>
      </c>
      <c r="F13360" s="1" t="s">
        <v>13347</v>
      </c>
      <c r="G13360" s="1">
        <v>0.00228376697643</v>
      </c>
    </row>
    <row r="13361" ht="15.75" customHeight="1">
      <c r="A13361" s="1" t="str">
        <f t="shared" si="1124"/>
        <v>RPL36</v>
      </c>
      <c r="B13361" s="1" t="s">
        <v>277</v>
      </c>
      <c r="C13361" s="1">
        <v>5681448.0</v>
      </c>
      <c r="D13361" s="1" t="s">
        <v>8</v>
      </c>
      <c r="E13361" s="1">
        <v>24.0</v>
      </c>
      <c r="F13361" s="1" t="s">
        <v>13348</v>
      </c>
      <c r="G13361" s="1">
        <v>-0.0166500663343</v>
      </c>
    </row>
    <row r="13362" ht="15.75" customHeight="1">
      <c r="A13362" s="1" t="str">
        <f t="shared" si="1124"/>
        <v>RPL36</v>
      </c>
      <c r="B13362" s="1" t="s">
        <v>277</v>
      </c>
      <c r="C13362" s="1">
        <v>5681457.0</v>
      </c>
      <c r="D13362" s="1" t="s">
        <v>8</v>
      </c>
      <c r="E13362" s="1">
        <v>24.0</v>
      </c>
      <c r="F13362" s="1" t="s">
        <v>13349</v>
      </c>
      <c r="G13362" s="1">
        <v>-0.0151532456762</v>
      </c>
    </row>
    <row r="13363" ht="15.75" customHeight="1">
      <c r="A13363" s="1" t="str">
        <f t="shared" si="1124"/>
        <v>RPL36</v>
      </c>
      <c r="B13363" s="1" t="s">
        <v>277</v>
      </c>
      <c r="C13363" s="1">
        <v>5690281.0</v>
      </c>
      <c r="D13363" s="1" t="s">
        <v>8</v>
      </c>
      <c r="E13363" s="1">
        <v>24.0</v>
      </c>
      <c r="F13363" s="1" t="s">
        <v>13350</v>
      </c>
      <c r="G13363" s="1">
        <v>0.947920298739</v>
      </c>
    </row>
    <row r="13364" ht="15.75" customHeight="1">
      <c r="A13364" s="1" t="str">
        <f t="shared" si="1124"/>
        <v>RPL36</v>
      </c>
      <c r="B13364" s="1" t="s">
        <v>277</v>
      </c>
      <c r="C13364" s="1">
        <v>5690349.0</v>
      </c>
      <c r="D13364" s="1" t="s">
        <v>8</v>
      </c>
      <c r="E13364" s="1">
        <v>24.0</v>
      </c>
      <c r="F13364" s="1" t="s">
        <v>13351</v>
      </c>
      <c r="G13364" s="1">
        <v>1.06605816255</v>
      </c>
    </row>
    <row r="13365" ht="15.75" customHeight="1">
      <c r="A13365" s="1" t="str">
        <f t="shared" si="1124"/>
        <v>RPL36</v>
      </c>
      <c r="B13365" s="1" t="s">
        <v>277</v>
      </c>
      <c r="C13365" s="1">
        <v>5690465.0</v>
      </c>
      <c r="D13365" s="1" t="s">
        <v>14</v>
      </c>
      <c r="E13365" s="1">
        <v>24.0</v>
      </c>
      <c r="F13365" s="1" t="s">
        <v>13352</v>
      </c>
      <c r="G13365" s="1">
        <v>0.0438887468372</v>
      </c>
    </row>
    <row r="13366" ht="15.75" customHeight="1">
      <c r="A13366" s="1" t="str">
        <f t="shared" si="1124"/>
        <v>RPL36</v>
      </c>
      <c r="B13366" s="1" t="s">
        <v>277</v>
      </c>
      <c r="C13366" s="1">
        <v>5690365.0</v>
      </c>
      <c r="D13366" s="1" t="s">
        <v>8</v>
      </c>
      <c r="E13366" s="1">
        <v>25.0</v>
      </c>
      <c r="F13366" s="1" t="s">
        <v>13353</v>
      </c>
      <c r="G13366" s="1">
        <v>0.529087914267</v>
      </c>
    </row>
    <row r="13367" ht="15.75" customHeight="1">
      <c r="A13367" s="1" t="str">
        <f t="shared" si="1124"/>
        <v>RPL36</v>
      </c>
      <c r="B13367" s="1" t="s">
        <v>277</v>
      </c>
      <c r="C13367" s="1">
        <v>5675008.0</v>
      </c>
      <c r="D13367" s="1" t="s">
        <v>14</v>
      </c>
      <c r="E13367" s="1">
        <v>24.0</v>
      </c>
      <c r="F13367" s="1" t="s">
        <v>13354</v>
      </c>
      <c r="G13367" s="1">
        <v>0.00548480175202</v>
      </c>
    </row>
    <row r="13368" ht="15.75" customHeight="1">
      <c r="A13368" s="1" t="str">
        <f t="shared" si="1124"/>
        <v>RPL36</v>
      </c>
      <c r="B13368" s="1" t="s">
        <v>277</v>
      </c>
      <c r="C13368" s="1">
        <v>5675030.0</v>
      </c>
      <c r="D13368" s="1" t="s">
        <v>14</v>
      </c>
      <c r="E13368" s="1">
        <v>24.0</v>
      </c>
      <c r="F13368" s="1" t="s">
        <v>13355</v>
      </c>
      <c r="G13368" s="1">
        <v>0.00126674190842</v>
      </c>
    </row>
    <row r="13369" ht="15.75" customHeight="1">
      <c r="A13369" s="1" t="str">
        <f t="shared" si="1124"/>
        <v>RPL36</v>
      </c>
      <c r="B13369" s="1" t="s">
        <v>277</v>
      </c>
      <c r="C13369" s="1">
        <v>5675035.0</v>
      </c>
      <c r="D13369" s="1" t="s">
        <v>14</v>
      </c>
      <c r="E13369" s="1">
        <v>23.0</v>
      </c>
      <c r="F13369" s="1" t="s">
        <v>13356</v>
      </c>
      <c r="G13369" s="1">
        <v>-0.015616362421</v>
      </c>
    </row>
    <row r="13370" ht="15.75" customHeight="1">
      <c r="A13370" s="1" t="str">
        <f t="shared" si="1124"/>
        <v>RPL36</v>
      </c>
      <c r="B13370" s="1" t="s">
        <v>277</v>
      </c>
      <c r="C13370" s="1">
        <v>5675052.0</v>
      </c>
      <c r="D13370" s="1" t="s">
        <v>14</v>
      </c>
      <c r="E13370" s="1">
        <v>24.0</v>
      </c>
      <c r="F13370" s="1" t="s">
        <v>13357</v>
      </c>
      <c r="G13370" s="1">
        <v>-0.00453256082661</v>
      </c>
    </row>
    <row r="13371" ht="15.75" customHeight="1">
      <c r="A13371" s="1" t="str">
        <f t="shared" si="1124"/>
        <v>RPL36</v>
      </c>
      <c r="B13371" s="1" t="s">
        <v>277</v>
      </c>
      <c r="C13371" s="1">
        <v>5675057.0</v>
      </c>
      <c r="D13371" s="1" t="s">
        <v>14</v>
      </c>
      <c r="E13371" s="1">
        <v>24.0</v>
      </c>
      <c r="F13371" s="1" t="s">
        <v>13358</v>
      </c>
      <c r="G13371" s="1">
        <v>-0.010432973902</v>
      </c>
    </row>
    <row r="13372" ht="15.75" customHeight="1">
      <c r="A13372" s="1" t="str">
        <f t="shared" si="1124"/>
        <v>RPL36</v>
      </c>
      <c r="B13372" s="1" t="s">
        <v>277</v>
      </c>
      <c r="C13372" s="1">
        <v>5675104.0</v>
      </c>
      <c r="D13372" s="1" t="s">
        <v>14</v>
      </c>
      <c r="E13372" s="1">
        <v>25.0</v>
      </c>
      <c r="F13372" s="1" t="s">
        <v>13359</v>
      </c>
      <c r="G13372" s="1">
        <v>0.060849293427</v>
      </c>
    </row>
    <row r="13373" ht="15.75" customHeight="1">
      <c r="A13373" s="1" t="str">
        <f t="shared" si="1124"/>
        <v>RPL36</v>
      </c>
      <c r="B13373" s="1" t="s">
        <v>277</v>
      </c>
      <c r="C13373" s="1">
        <v>5681386.0</v>
      </c>
      <c r="D13373" s="1" t="s">
        <v>14</v>
      </c>
      <c r="E13373" s="1">
        <v>22.0</v>
      </c>
      <c r="F13373" s="1" t="s">
        <v>13360</v>
      </c>
      <c r="G13373" s="1">
        <v>0.00885318833708</v>
      </c>
    </row>
    <row r="13374" ht="15.75" customHeight="1">
      <c r="A13374" s="1" t="str">
        <f t="shared" si="1124"/>
        <v>RPL36</v>
      </c>
      <c r="B13374" s="1" t="s">
        <v>277</v>
      </c>
      <c r="C13374" s="1">
        <v>5690361.0</v>
      </c>
      <c r="D13374" s="1" t="s">
        <v>14</v>
      </c>
      <c r="E13374" s="1">
        <v>24.0</v>
      </c>
      <c r="F13374" s="1" t="s">
        <v>13361</v>
      </c>
      <c r="G13374" s="1">
        <v>0.334631736695</v>
      </c>
    </row>
    <row r="13375" ht="15.75" customHeight="1">
      <c r="A13375" s="1" t="str">
        <f t="shared" si="1124"/>
        <v>RPL36</v>
      </c>
      <c r="B13375" s="1" t="s">
        <v>277</v>
      </c>
      <c r="C13375" s="1">
        <v>5690400.0</v>
      </c>
      <c r="D13375" s="1" t="s">
        <v>14</v>
      </c>
      <c r="E13375" s="1">
        <v>24.0</v>
      </c>
      <c r="F13375" s="1" t="s">
        <v>13362</v>
      </c>
      <c r="G13375" s="1">
        <v>0.680048813283</v>
      </c>
    </row>
    <row r="13376" ht="15.75" customHeight="1">
      <c r="A13376" s="1" t="str">
        <f t="shared" si="1124"/>
        <v>RPL36</v>
      </c>
      <c r="B13376" s="1" t="s">
        <v>277</v>
      </c>
      <c r="C13376" s="1">
        <v>5690430.0</v>
      </c>
      <c r="D13376" s="1" t="s">
        <v>14</v>
      </c>
      <c r="E13376" s="1">
        <v>24.0</v>
      </c>
      <c r="F13376" s="1" t="s">
        <v>13363</v>
      </c>
      <c r="G13376" s="1">
        <v>-0.0308742401913</v>
      </c>
    </row>
    <row r="13377" ht="15.75" customHeight="1">
      <c r="A13377" s="1" t="str">
        <f t="shared" si="1124"/>
        <v>RPL36</v>
      </c>
      <c r="B13377" s="1" t="s">
        <v>277</v>
      </c>
      <c r="C13377" s="1">
        <v>5690460.0</v>
      </c>
      <c r="D13377" s="1" t="s">
        <v>8</v>
      </c>
      <c r="E13377" s="1">
        <v>23.0</v>
      </c>
      <c r="F13377" s="1" t="s">
        <v>13364</v>
      </c>
      <c r="G13377" s="1">
        <v>0.397439575116</v>
      </c>
    </row>
    <row r="13378" ht="15.75" customHeight="1">
      <c r="A13378" s="1" t="str">
        <f t="shared" ref="A13378:A13387" si="1125">"RPL36A"</f>
        <v>RPL36A</v>
      </c>
      <c r="B13378" s="1" t="s">
        <v>50</v>
      </c>
      <c r="C13378" s="1">
        <v>1.00646194E8</v>
      </c>
      <c r="D13378" s="1" t="s">
        <v>8</v>
      </c>
      <c r="E13378" s="1">
        <v>23.0</v>
      </c>
      <c r="F13378" s="1" t="s">
        <v>13365</v>
      </c>
      <c r="G13378" s="1">
        <v>0.225488052957</v>
      </c>
    </row>
    <row r="13379" ht="15.75" customHeight="1">
      <c r="A13379" s="1" t="str">
        <f t="shared" si="1125"/>
        <v>RPL36A</v>
      </c>
      <c r="B13379" s="1" t="s">
        <v>50</v>
      </c>
      <c r="C13379" s="1">
        <v>1.00645912E8</v>
      </c>
      <c r="D13379" s="1" t="s">
        <v>8</v>
      </c>
      <c r="E13379" s="1">
        <v>25.0</v>
      </c>
      <c r="F13379" s="1" t="s">
        <v>13366</v>
      </c>
      <c r="G13379" s="1">
        <v>0.609468205578</v>
      </c>
    </row>
    <row r="13380" ht="15.75" customHeight="1">
      <c r="A13380" s="1" t="str">
        <f t="shared" si="1125"/>
        <v>RPL36A</v>
      </c>
      <c r="B13380" s="1" t="s">
        <v>50</v>
      </c>
      <c r="C13380" s="1">
        <v>1.00645987E8</v>
      </c>
      <c r="D13380" s="1" t="s">
        <v>8</v>
      </c>
      <c r="E13380" s="1">
        <v>23.0</v>
      </c>
      <c r="F13380" s="1" t="s">
        <v>13367</v>
      </c>
      <c r="G13380" s="1">
        <v>0.857833401753</v>
      </c>
    </row>
    <row r="13381" ht="15.75" customHeight="1">
      <c r="A13381" s="1" t="str">
        <f t="shared" si="1125"/>
        <v>RPL36A</v>
      </c>
      <c r="B13381" s="1" t="s">
        <v>50</v>
      </c>
      <c r="C13381" s="1">
        <v>1.00646081E8</v>
      </c>
      <c r="D13381" s="1" t="s">
        <v>8</v>
      </c>
      <c r="E13381" s="1">
        <v>24.0</v>
      </c>
      <c r="F13381" s="1" t="s">
        <v>13368</v>
      </c>
      <c r="G13381" s="1">
        <v>0.621631503239</v>
      </c>
    </row>
    <row r="13382" ht="15.75" customHeight="1">
      <c r="A13382" s="1" t="str">
        <f t="shared" si="1125"/>
        <v>RPL36A</v>
      </c>
      <c r="B13382" s="1" t="s">
        <v>50</v>
      </c>
      <c r="C13382" s="1">
        <v>1.0064595E8</v>
      </c>
      <c r="D13382" s="1" t="s">
        <v>14</v>
      </c>
      <c r="E13382" s="1">
        <v>26.0</v>
      </c>
      <c r="F13382" s="1" t="s">
        <v>13369</v>
      </c>
      <c r="G13382" s="1">
        <v>0.117554908577</v>
      </c>
    </row>
    <row r="13383" ht="15.75" customHeight="1">
      <c r="A13383" s="1" t="str">
        <f t="shared" si="1125"/>
        <v>RPL36A</v>
      </c>
      <c r="B13383" s="1" t="s">
        <v>50</v>
      </c>
      <c r="C13383" s="1">
        <v>1.00646038E8</v>
      </c>
      <c r="D13383" s="1" t="s">
        <v>14</v>
      </c>
      <c r="E13383" s="1">
        <v>22.0</v>
      </c>
      <c r="F13383" s="1" t="s">
        <v>13370</v>
      </c>
      <c r="G13383" s="1">
        <v>1.4864053718</v>
      </c>
    </row>
    <row r="13384" ht="15.75" customHeight="1">
      <c r="A13384" s="1" t="str">
        <f t="shared" si="1125"/>
        <v>RPL36A</v>
      </c>
      <c r="B13384" s="1" t="s">
        <v>50</v>
      </c>
      <c r="C13384" s="1">
        <v>1.00646047E8</v>
      </c>
      <c r="D13384" s="1" t="s">
        <v>14</v>
      </c>
      <c r="E13384" s="1">
        <v>23.0</v>
      </c>
      <c r="F13384" s="1" t="s">
        <v>13371</v>
      </c>
      <c r="G13384" s="1">
        <v>0.655761226447</v>
      </c>
    </row>
    <row r="13385" ht="15.75" customHeight="1">
      <c r="A13385" s="1" t="str">
        <f t="shared" si="1125"/>
        <v>RPL36A</v>
      </c>
      <c r="B13385" s="1" t="s">
        <v>50</v>
      </c>
      <c r="C13385" s="1">
        <v>1.00646184E8</v>
      </c>
      <c r="D13385" s="1" t="s">
        <v>14</v>
      </c>
      <c r="E13385" s="1">
        <v>23.0</v>
      </c>
      <c r="F13385" s="1" t="s">
        <v>13372</v>
      </c>
      <c r="G13385" s="1">
        <v>0.262602174171</v>
      </c>
    </row>
    <row r="13386" ht="15.75" customHeight="1">
      <c r="A13386" s="1" t="str">
        <f t="shared" si="1125"/>
        <v>RPL36A</v>
      </c>
      <c r="B13386" s="1" t="s">
        <v>50</v>
      </c>
      <c r="C13386" s="1">
        <v>1.00645936E8</v>
      </c>
      <c r="D13386" s="1" t="s">
        <v>8</v>
      </c>
      <c r="E13386" s="1">
        <v>25.0</v>
      </c>
      <c r="F13386" s="1" t="s">
        <v>13373</v>
      </c>
      <c r="G13386" s="1">
        <v>0.421042115229</v>
      </c>
    </row>
    <row r="13387" ht="15.75" customHeight="1">
      <c r="A13387" s="1" t="str">
        <f t="shared" si="1125"/>
        <v>RPL36A</v>
      </c>
      <c r="B13387" s="1" t="s">
        <v>50</v>
      </c>
      <c r="C13387" s="1">
        <v>1.00645942E8</v>
      </c>
      <c r="D13387" s="1" t="s">
        <v>8</v>
      </c>
      <c r="E13387" s="1">
        <v>25.0</v>
      </c>
      <c r="F13387" s="1" t="s">
        <v>13374</v>
      </c>
      <c r="G13387" s="1">
        <v>0.398700267997</v>
      </c>
    </row>
    <row r="13388" ht="15.75" customHeight="1">
      <c r="A13388" s="1" t="str">
        <f t="shared" ref="A13388:A13397" si="1126">"RPL36A-HNRNPH2"</f>
        <v>RPL36A-HNRNPH2</v>
      </c>
      <c r="B13388" s="1" t="s">
        <v>50</v>
      </c>
      <c r="C13388" s="1">
        <v>1.0064627E8</v>
      </c>
      <c r="D13388" s="1" t="s">
        <v>14</v>
      </c>
      <c r="E13388" s="1">
        <v>27.0</v>
      </c>
      <c r="F13388" s="1" t="s">
        <v>13375</v>
      </c>
      <c r="G13388" s="1">
        <v>-0.00660959931749</v>
      </c>
    </row>
    <row r="13389" ht="15.75" customHeight="1">
      <c r="A13389" s="1" t="str">
        <f t="shared" si="1126"/>
        <v>RPL36A-HNRNPH2</v>
      </c>
      <c r="B13389" s="1" t="s">
        <v>50</v>
      </c>
      <c r="C13389" s="1">
        <v>1.00646253E8</v>
      </c>
      <c r="D13389" s="1" t="s">
        <v>14</v>
      </c>
      <c r="E13389" s="1">
        <v>26.0</v>
      </c>
      <c r="F13389" s="1" t="s">
        <v>13376</v>
      </c>
      <c r="G13389" s="1">
        <v>0.0981072653752</v>
      </c>
    </row>
    <row r="13390" ht="15.75" customHeight="1">
      <c r="A13390" s="1" t="str">
        <f t="shared" si="1126"/>
        <v>RPL36A-HNRNPH2</v>
      </c>
      <c r="B13390" s="1" t="s">
        <v>50</v>
      </c>
      <c r="C13390" s="1">
        <v>1.00646185E8</v>
      </c>
      <c r="D13390" s="1" t="s">
        <v>14</v>
      </c>
      <c r="E13390" s="1">
        <v>23.0</v>
      </c>
      <c r="F13390" s="1" t="s">
        <v>13377</v>
      </c>
      <c r="G13390" s="1">
        <v>1.06094038897</v>
      </c>
    </row>
    <row r="13391" ht="15.75" customHeight="1">
      <c r="A13391" s="1" t="str">
        <f t="shared" si="1126"/>
        <v>RPL36A-HNRNPH2</v>
      </c>
      <c r="B13391" s="1" t="s">
        <v>50</v>
      </c>
      <c r="C13391" s="1">
        <v>1.00646119E8</v>
      </c>
      <c r="D13391" s="1" t="s">
        <v>14</v>
      </c>
      <c r="E13391" s="1">
        <v>24.0</v>
      </c>
      <c r="F13391" s="1" t="s">
        <v>13378</v>
      </c>
      <c r="G13391" s="1">
        <v>0.310092103805</v>
      </c>
    </row>
    <row r="13392" ht="15.75" customHeight="1">
      <c r="A13392" s="1" t="str">
        <f t="shared" si="1126"/>
        <v>RPL36A-HNRNPH2</v>
      </c>
      <c r="B13392" s="1" t="s">
        <v>50</v>
      </c>
      <c r="C13392" s="1">
        <v>1.00646112E8</v>
      </c>
      <c r="D13392" s="1" t="s">
        <v>14</v>
      </c>
      <c r="E13392" s="1">
        <v>24.0</v>
      </c>
      <c r="F13392" s="1" t="s">
        <v>13379</v>
      </c>
      <c r="G13392" s="1">
        <v>0.303217497181</v>
      </c>
    </row>
    <row r="13393" ht="15.75" customHeight="1">
      <c r="A13393" s="1" t="str">
        <f t="shared" si="1126"/>
        <v>RPL36A-HNRNPH2</v>
      </c>
      <c r="B13393" s="1" t="s">
        <v>50</v>
      </c>
      <c r="C13393" s="1">
        <v>1.00646047E8</v>
      </c>
      <c r="D13393" s="1" t="s">
        <v>14</v>
      </c>
      <c r="E13393" s="1">
        <v>23.0</v>
      </c>
      <c r="F13393" s="1" t="s">
        <v>13371</v>
      </c>
      <c r="G13393" s="1">
        <v>0.735489509141</v>
      </c>
    </row>
    <row r="13394" ht="15.75" customHeight="1">
      <c r="A13394" s="1" t="str">
        <f t="shared" si="1126"/>
        <v>RPL36A-HNRNPH2</v>
      </c>
      <c r="B13394" s="1" t="s">
        <v>50</v>
      </c>
      <c r="C13394" s="1">
        <v>1.00646233E8</v>
      </c>
      <c r="D13394" s="1" t="s">
        <v>8</v>
      </c>
      <c r="E13394" s="1">
        <v>23.0</v>
      </c>
      <c r="F13394" s="1" t="s">
        <v>13380</v>
      </c>
      <c r="G13394" s="1">
        <v>0.71951933347</v>
      </c>
    </row>
    <row r="13395" ht="15.75" customHeight="1">
      <c r="A13395" s="1" t="str">
        <f t="shared" si="1126"/>
        <v>RPL36A-HNRNPH2</v>
      </c>
      <c r="B13395" s="1" t="s">
        <v>50</v>
      </c>
      <c r="C13395" s="1">
        <v>1.00646083E8</v>
      </c>
      <c r="D13395" s="1" t="s">
        <v>8</v>
      </c>
      <c r="E13395" s="1">
        <v>22.0</v>
      </c>
      <c r="F13395" s="1" t="s">
        <v>13381</v>
      </c>
      <c r="G13395" s="1">
        <v>0.65439902229</v>
      </c>
    </row>
    <row r="13396" ht="15.75" customHeight="1">
      <c r="A13396" s="1" t="str">
        <f t="shared" si="1126"/>
        <v>RPL36A-HNRNPH2</v>
      </c>
      <c r="B13396" s="1" t="s">
        <v>50</v>
      </c>
      <c r="C13396" s="1">
        <v>1.00645987E8</v>
      </c>
      <c r="D13396" s="1" t="s">
        <v>8</v>
      </c>
      <c r="E13396" s="1">
        <v>23.0</v>
      </c>
      <c r="F13396" s="1" t="s">
        <v>13367</v>
      </c>
      <c r="G13396" s="1">
        <v>0.732819297641</v>
      </c>
    </row>
    <row r="13397" ht="15.75" customHeight="1">
      <c r="A13397" s="1" t="str">
        <f t="shared" si="1126"/>
        <v>RPL36A-HNRNPH2</v>
      </c>
      <c r="B13397" s="1" t="s">
        <v>50</v>
      </c>
      <c r="C13397" s="1">
        <v>1.00646038E8</v>
      </c>
      <c r="D13397" s="1" t="s">
        <v>14</v>
      </c>
      <c r="E13397" s="1">
        <v>22.0</v>
      </c>
      <c r="F13397" s="1" t="s">
        <v>13370</v>
      </c>
      <c r="G13397" s="1">
        <v>1.20357010189</v>
      </c>
    </row>
    <row r="13398" ht="15.75" customHeight="1">
      <c r="A13398" s="1" t="str">
        <f t="shared" ref="A13398:A13407" si="1127">"RPL37"</f>
        <v>RPL37</v>
      </c>
      <c r="B13398" s="1" t="s">
        <v>987</v>
      </c>
      <c r="C13398" s="1">
        <v>4.0835283E7</v>
      </c>
      <c r="D13398" s="1" t="s">
        <v>8</v>
      </c>
      <c r="E13398" s="1">
        <v>24.0</v>
      </c>
      <c r="F13398" s="1" t="s">
        <v>13382</v>
      </c>
      <c r="G13398" s="1">
        <v>1.16429605929</v>
      </c>
    </row>
    <row r="13399" ht="15.75" customHeight="1">
      <c r="A13399" s="1" t="str">
        <f t="shared" si="1127"/>
        <v>RPL37</v>
      </c>
      <c r="B13399" s="1" t="s">
        <v>987</v>
      </c>
      <c r="C13399" s="1">
        <v>4.0835183E7</v>
      </c>
      <c r="D13399" s="1" t="s">
        <v>8</v>
      </c>
      <c r="E13399" s="1">
        <v>24.0</v>
      </c>
      <c r="F13399" s="1" t="s">
        <v>13383</v>
      </c>
      <c r="G13399" s="1">
        <v>0.0105979757856</v>
      </c>
    </row>
    <row r="13400" ht="15.75" customHeight="1">
      <c r="A13400" s="1" t="str">
        <f t="shared" si="1127"/>
        <v>RPL37</v>
      </c>
      <c r="B13400" s="1" t="s">
        <v>987</v>
      </c>
      <c r="C13400" s="1">
        <v>4.0835366E7</v>
      </c>
      <c r="D13400" s="1" t="s">
        <v>14</v>
      </c>
      <c r="E13400" s="1">
        <v>22.0</v>
      </c>
      <c r="F13400" s="1" t="s">
        <v>13384</v>
      </c>
      <c r="G13400" s="1">
        <v>0.283784680308</v>
      </c>
    </row>
    <row r="13401" ht="15.75" customHeight="1">
      <c r="A13401" s="1" t="str">
        <f t="shared" si="1127"/>
        <v>RPL37</v>
      </c>
      <c r="B13401" s="1" t="s">
        <v>987</v>
      </c>
      <c r="C13401" s="1">
        <v>4.0835375E7</v>
      </c>
      <c r="D13401" s="1" t="s">
        <v>8</v>
      </c>
      <c r="E13401" s="1">
        <v>24.0</v>
      </c>
      <c r="F13401" s="1" t="s">
        <v>13385</v>
      </c>
      <c r="G13401" s="1">
        <v>-0.0658321485487</v>
      </c>
    </row>
    <row r="13402" ht="15.75" customHeight="1">
      <c r="A13402" s="1" t="str">
        <f t="shared" si="1127"/>
        <v>RPL37</v>
      </c>
      <c r="B13402" s="1" t="s">
        <v>987</v>
      </c>
      <c r="C13402" s="1">
        <v>4.0835449E7</v>
      </c>
      <c r="D13402" s="1" t="s">
        <v>8</v>
      </c>
      <c r="E13402" s="1">
        <v>23.0</v>
      </c>
      <c r="F13402" s="1" t="s">
        <v>13386</v>
      </c>
      <c r="G13402" s="1">
        <v>0.120340991751</v>
      </c>
    </row>
    <row r="13403" ht="15.75" customHeight="1">
      <c r="A13403" s="1" t="str">
        <f t="shared" si="1127"/>
        <v>RPL37</v>
      </c>
      <c r="B13403" s="1" t="s">
        <v>987</v>
      </c>
      <c r="C13403" s="1">
        <v>4.0835484E7</v>
      </c>
      <c r="D13403" s="1" t="s">
        <v>14</v>
      </c>
      <c r="E13403" s="1">
        <v>24.0</v>
      </c>
      <c r="F13403" s="1" t="s">
        <v>13387</v>
      </c>
      <c r="G13403" s="1">
        <v>0.0720477011711</v>
      </c>
    </row>
    <row r="13404" ht="15.75" customHeight="1">
      <c r="A13404" s="1" t="str">
        <f t="shared" si="1127"/>
        <v>RPL37</v>
      </c>
      <c r="B13404" s="1" t="s">
        <v>987</v>
      </c>
      <c r="C13404" s="1">
        <v>4.0835479E7</v>
      </c>
      <c r="D13404" s="1" t="s">
        <v>14</v>
      </c>
      <c r="E13404" s="1">
        <v>24.0</v>
      </c>
      <c r="F13404" s="1" t="s">
        <v>13388</v>
      </c>
      <c r="G13404" s="1">
        <v>0.0593729936241</v>
      </c>
    </row>
    <row r="13405" ht="15.75" customHeight="1">
      <c r="A13405" s="1" t="str">
        <f t="shared" si="1127"/>
        <v>RPL37</v>
      </c>
      <c r="B13405" s="1" t="s">
        <v>987</v>
      </c>
      <c r="C13405" s="1">
        <v>4.0835249E7</v>
      </c>
      <c r="D13405" s="1" t="s">
        <v>14</v>
      </c>
      <c r="E13405" s="1">
        <v>22.0</v>
      </c>
      <c r="F13405" s="1" t="s">
        <v>13389</v>
      </c>
      <c r="G13405" s="1">
        <v>1.55191926041</v>
      </c>
    </row>
    <row r="13406" ht="15.75" customHeight="1">
      <c r="A13406" s="1" t="str">
        <f t="shared" si="1127"/>
        <v>RPL37</v>
      </c>
      <c r="B13406" s="1" t="s">
        <v>987</v>
      </c>
      <c r="C13406" s="1">
        <v>4.0835388E7</v>
      </c>
      <c r="D13406" s="1" t="s">
        <v>14</v>
      </c>
      <c r="E13406" s="1">
        <v>24.0</v>
      </c>
      <c r="F13406" s="1" t="s">
        <v>13390</v>
      </c>
      <c r="G13406" s="1">
        <v>0.0948587208147</v>
      </c>
    </row>
    <row r="13407" ht="15.75" customHeight="1">
      <c r="A13407" s="1" t="str">
        <f t="shared" si="1127"/>
        <v>RPL37</v>
      </c>
      <c r="B13407" s="1" t="s">
        <v>987</v>
      </c>
      <c r="C13407" s="1">
        <v>4.0835424E7</v>
      </c>
      <c r="D13407" s="1" t="s">
        <v>14</v>
      </c>
      <c r="E13407" s="1">
        <v>22.0</v>
      </c>
      <c r="F13407" s="1" t="s">
        <v>13391</v>
      </c>
      <c r="G13407" s="1">
        <v>0.128285137401</v>
      </c>
    </row>
    <row r="13408" ht="15.75" customHeight="1">
      <c r="A13408" s="1" t="str">
        <f t="shared" ref="A13408:A13417" si="1128">"RPL38"</f>
        <v>RPL38</v>
      </c>
      <c r="B13408" s="1" t="s">
        <v>39</v>
      </c>
      <c r="C13408" s="1">
        <v>7.2199942E7</v>
      </c>
      <c r="D13408" s="1" t="s">
        <v>14</v>
      </c>
      <c r="E13408" s="1">
        <v>24.0</v>
      </c>
      <c r="F13408" s="1" t="s">
        <v>13392</v>
      </c>
      <c r="G13408" s="1">
        <v>0.124385977754</v>
      </c>
    </row>
    <row r="13409" ht="15.75" customHeight="1">
      <c r="A13409" s="1" t="str">
        <f t="shared" si="1128"/>
        <v>RPL38</v>
      </c>
      <c r="B13409" s="1" t="s">
        <v>39</v>
      </c>
      <c r="C13409" s="1">
        <v>7.2199795E7</v>
      </c>
      <c r="D13409" s="1" t="s">
        <v>8</v>
      </c>
      <c r="E13409" s="1">
        <v>22.0</v>
      </c>
      <c r="F13409" s="1" t="s">
        <v>13393</v>
      </c>
      <c r="G13409" s="1">
        <v>-0.0163992244349</v>
      </c>
    </row>
    <row r="13410" ht="15.75" customHeight="1">
      <c r="A13410" s="1" t="str">
        <f t="shared" si="1128"/>
        <v>RPL38</v>
      </c>
      <c r="B13410" s="1" t="s">
        <v>39</v>
      </c>
      <c r="C13410" s="1">
        <v>7.2199833E7</v>
      </c>
      <c r="D13410" s="1" t="s">
        <v>8</v>
      </c>
      <c r="E13410" s="1">
        <v>25.0</v>
      </c>
      <c r="F13410" s="1" t="s">
        <v>13394</v>
      </c>
      <c r="G13410" s="1">
        <v>0.235246602489</v>
      </c>
    </row>
    <row r="13411" ht="15.75" customHeight="1">
      <c r="A13411" s="1" t="str">
        <f t="shared" si="1128"/>
        <v>RPL38</v>
      </c>
      <c r="B13411" s="1" t="s">
        <v>39</v>
      </c>
      <c r="C13411" s="1">
        <v>7.2199899E7</v>
      </c>
      <c r="D13411" s="1" t="s">
        <v>8</v>
      </c>
      <c r="E13411" s="1">
        <v>25.0</v>
      </c>
      <c r="F13411" s="1" t="s">
        <v>13395</v>
      </c>
      <c r="G13411" s="1">
        <v>0.208177255816</v>
      </c>
    </row>
    <row r="13412" ht="15.75" customHeight="1">
      <c r="A13412" s="1" t="str">
        <f t="shared" si="1128"/>
        <v>RPL38</v>
      </c>
      <c r="B13412" s="1" t="s">
        <v>39</v>
      </c>
      <c r="C13412" s="1">
        <v>7.2199924E7</v>
      </c>
      <c r="D13412" s="1" t="s">
        <v>8</v>
      </c>
      <c r="E13412" s="1">
        <v>23.0</v>
      </c>
      <c r="F13412" s="1" t="s">
        <v>13396</v>
      </c>
      <c r="G13412" s="1">
        <v>0.0528766211234</v>
      </c>
    </row>
    <row r="13413" ht="15.75" customHeight="1">
      <c r="A13413" s="1" t="str">
        <f t="shared" si="1128"/>
        <v>RPL38</v>
      </c>
      <c r="B13413" s="1" t="s">
        <v>39</v>
      </c>
      <c r="C13413" s="1">
        <v>7.2199836E7</v>
      </c>
      <c r="D13413" s="1" t="s">
        <v>14</v>
      </c>
      <c r="E13413" s="1">
        <v>24.0</v>
      </c>
      <c r="F13413" s="1" t="s">
        <v>13397</v>
      </c>
      <c r="G13413" s="1">
        <v>0.0791412027754</v>
      </c>
    </row>
    <row r="13414" ht="15.75" customHeight="1">
      <c r="A13414" s="1" t="str">
        <f t="shared" si="1128"/>
        <v>RPL38</v>
      </c>
      <c r="B13414" s="1" t="s">
        <v>39</v>
      </c>
      <c r="C13414" s="1">
        <v>7.2199863E7</v>
      </c>
      <c r="D13414" s="1" t="s">
        <v>14</v>
      </c>
      <c r="E13414" s="1">
        <v>25.0</v>
      </c>
      <c r="F13414" s="1" t="s">
        <v>13398</v>
      </c>
      <c r="G13414" s="1">
        <v>0.89706736218</v>
      </c>
    </row>
    <row r="13415" ht="15.75" customHeight="1">
      <c r="A13415" s="1" t="str">
        <f t="shared" si="1128"/>
        <v>RPL38</v>
      </c>
      <c r="B13415" s="1" t="s">
        <v>39</v>
      </c>
      <c r="C13415" s="1">
        <v>7.2199874E7</v>
      </c>
      <c r="D13415" s="1" t="s">
        <v>14</v>
      </c>
      <c r="E13415" s="1">
        <v>22.0</v>
      </c>
      <c r="F13415" s="1" t="s">
        <v>13399</v>
      </c>
      <c r="G13415" s="1">
        <v>1.86768603533</v>
      </c>
    </row>
    <row r="13416" ht="15.75" customHeight="1">
      <c r="A13416" s="1" t="str">
        <f t="shared" si="1128"/>
        <v>RPL38</v>
      </c>
      <c r="B13416" s="1" t="s">
        <v>39</v>
      </c>
      <c r="C13416" s="1">
        <v>7.2199986E7</v>
      </c>
      <c r="D13416" s="1" t="s">
        <v>14</v>
      </c>
      <c r="E13416" s="1">
        <v>24.0</v>
      </c>
      <c r="F13416" s="1" t="s">
        <v>13400</v>
      </c>
      <c r="G13416" s="1">
        <v>0.0725286091731</v>
      </c>
    </row>
    <row r="13417" ht="15.75" customHeight="1">
      <c r="A13417" s="1" t="str">
        <f t="shared" si="1128"/>
        <v>RPL38</v>
      </c>
      <c r="B13417" s="1" t="s">
        <v>39</v>
      </c>
      <c r="C13417" s="1">
        <v>7.2199995E7</v>
      </c>
      <c r="D13417" s="1" t="s">
        <v>14</v>
      </c>
      <c r="E13417" s="1">
        <v>24.0</v>
      </c>
      <c r="F13417" s="1" t="s">
        <v>13401</v>
      </c>
      <c r="G13417" s="1">
        <v>0.099717498481</v>
      </c>
    </row>
    <row r="13418" ht="15.75" customHeight="1">
      <c r="A13418" s="1" t="str">
        <f t="shared" ref="A13418:A13432" si="1129">"RPL39"</f>
        <v>RPL39</v>
      </c>
      <c r="B13418" s="1" t="s">
        <v>50</v>
      </c>
      <c r="C13418" s="1">
        <v>1.18925512E8</v>
      </c>
      <c r="D13418" s="1" t="s">
        <v>14</v>
      </c>
      <c r="E13418" s="1">
        <v>24.0</v>
      </c>
      <c r="F13418" s="1" t="s">
        <v>13402</v>
      </c>
      <c r="G13418" s="1">
        <v>-0.0127469639996</v>
      </c>
    </row>
    <row r="13419" ht="15.75" customHeight="1">
      <c r="A13419" s="1" t="str">
        <f t="shared" si="1129"/>
        <v>RPL39</v>
      </c>
      <c r="B13419" s="1" t="s">
        <v>50</v>
      </c>
      <c r="C13419" s="1">
        <v>1.18925632E8</v>
      </c>
      <c r="D13419" s="1" t="s">
        <v>14</v>
      </c>
      <c r="E13419" s="1">
        <v>24.0</v>
      </c>
      <c r="F13419" s="1" t="s">
        <v>13403</v>
      </c>
      <c r="G13419" s="1">
        <v>-0.0222340872772</v>
      </c>
    </row>
    <row r="13420" ht="15.75" customHeight="1">
      <c r="A13420" s="1" t="str">
        <f t="shared" si="1129"/>
        <v>RPL39</v>
      </c>
      <c r="B13420" s="1" t="s">
        <v>50</v>
      </c>
      <c r="C13420" s="1">
        <v>1.1892555E8</v>
      </c>
      <c r="D13420" s="1" t="s">
        <v>14</v>
      </c>
      <c r="E13420" s="1">
        <v>22.0</v>
      </c>
      <c r="F13420" s="1" t="s">
        <v>13404</v>
      </c>
      <c r="G13420" s="1">
        <v>0.995143540882</v>
      </c>
    </row>
    <row r="13421" ht="15.75" customHeight="1">
      <c r="A13421" s="1" t="str">
        <f t="shared" si="1129"/>
        <v>RPL39</v>
      </c>
      <c r="B13421" s="1" t="s">
        <v>50</v>
      </c>
      <c r="C13421" s="1">
        <v>1.1892538E8</v>
      </c>
      <c r="D13421" s="1" t="s">
        <v>14</v>
      </c>
      <c r="E13421" s="1">
        <v>22.0</v>
      </c>
      <c r="F13421" s="1" t="s">
        <v>13405</v>
      </c>
      <c r="G13421" s="1">
        <v>0.980377156922</v>
      </c>
    </row>
    <row r="13422" ht="15.75" customHeight="1">
      <c r="A13422" s="1" t="str">
        <f t="shared" si="1129"/>
        <v>RPL39</v>
      </c>
      <c r="B13422" s="1" t="s">
        <v>50</v>
      </c>
      <c r="C13422" s="1">
        <v>1.1892552E8</v>
      </c>
      <c r="D13422" s="1" t="s">
        <v>14</v>
      </c>
      <c r="E13422" s="1">
        <v>23.0</v>
      </c>
      <c r="F13422" s="1" t="s">
        <v>13406</v>
      </c>
      <c r="G13422" s="1">
        <v>0.623691829353</v>
      </c>
    </row>
    <row r="13423" ht="15.75" customHeight="1">
      <c r="A13423" s="1" t="str">
        <f t="shared" si="1129"/>
        <v>RPL39</v>
      </c>
      <c r="B13423" s="1" t="s">
        <v>50</v>
      </c>
      <c r="C13423" s="1">
        <v>1.1892536E8</v>
      </c>
      <c r="D13423" s="1" t="s">
        <v>14</v>
      </c>
      <c r="E13423" s="1">
        <v>24.0</v>
      </c>
      <c r="F13423" s="1" t="s">
        <v>13407</v>
      </c>
      <c r="G13423" s="1">
        <v>0.177779754751</v>
      </c>
    </row>
    <row r="13424" ht="15.75" customHeight="1">
      <c r="A13424" s="1" t="str">
        <f t="shared" si="1129"/>
        <v>RPL39</v>
      </c>
      <c r="B13424" s="1" t="s">
        <v>50</v>
      </c>
      <c r="C13424" s="1">
        <v>1.1892555E8</v>
      </c>
      <c r="D13424" s="1" t="s">
        <v>14</v>
      </c>
      <c r="E13424" s="1">
        <v>23.0</v>
      </c>
      <c r="F13424" s="1" t="s">
        <v>13408</v>
      </c>
      <c r="G13424" s="1">
        <v>1.0244793022</v>
      </c>
    </row>
    <row r="13425" ht="15.75" customHeight="1">
      <c r="A13425" s="1" t="str">
        <f t="shared" si="1129"/>
        <v>RPL39</v>
      </c>
      <c r="B13425" s="1" t="s">
        <v>50</v>
      </c>
      <c r="C13425" s="1">
        <v>1.18925463E8</v>
      </c>
      <c r="D13425" s="1" t="s">
        <v>8</v>
      </c>
      <c r="E13425" s="1">
        <v>24.0</v>
      </c>
      <c r="F13425" s="1" t="s">
        <v>13409</v>
      </c>
      <c r="G13425" s="1">
        <v>-0.0151407790901</v>
      </c>
    </row>
    <row r="13426" ht="15.75" customHeight="1">
      <c r="A13426" s="1" t="str">
        <f t="shared" si="1129"/>
        <v>RPL39</v>
      </c>
      <c r="B13426" s="1" t="s">
        <v>50</v>
      </c>
      <c r="C13426" s="1">
        <v>1.1892544E8</v>
      </c>
      <c r="D13426" s="1" t="s">
        <v>8</v>
      </c>
      <c r="E13426" s="1">
        <v>24.0</v>
      </c>
      <c r="F13426" s="1" t="s">
        <v>13410</v>
      </c>
      <c r="G13426" s="1">
        <v>-0.0412577998775</v>
      </c>
    </row>
    <row r="13427" ht="15.75" customHeight="1">
      <c r="A13427" s="1" t="str">
        <f t="shared" si="1129"/>
        <v>RPL39</v>
      </c>
      <c r="B13427" s="1" t="s">
        <v>50</v>
      </c>
      <c r="C13427" s="1">
        <v>1.18925644E8</v>
      </c>
      <c r="D13427" s="1" t="s">
        <v>14</v>
      </c>
      <c r="E13427" s="1">
        <v>23.0</v>
      </c>
      <c r="F13427" s="1" t="s">
        <v>13411</v>
      </c>
      <c r="G13427" s="1">
        <v>0.0104200451796</v>
      </c>
    </row>
    <row r="13428" ht="15.75" customHeight="1">
      <c r="A13428" s="1" t="str">
        <f t="shared" si="1129"/>
        <v>RPL39</v>
      </c>
      <c r="B13428" s="1" t="s">
        <v>50</v>
      </c>
      <c r="C13428" s="1">
        <v>1.1892562E8</v>
      </c>
      <c r="D13428" s="1" t="s">
        <v>14</v>
      </c>
      <c r="E13428" s="1">
        <v>23.0</v>
      </c>
      <c r="F13428" s="1" t="s">
        <v>13412</v>
      </c>
      <c r="G13428" s="1">
        <v>0.784956558424</v>
      </c>
    </row>
    <row r="13429" ht="15.75" customHeight="1">
      <c r="A13429" s="1" t="str">
        <f t="shared" si="1129"/>
        <v>RPL39</v>
      </c>
      <c r="B13429" s="1" t="s">
        <v>50</v>
      </c>
      <c r="C13429" s="1">
        <v>1.18925484E8</v>
      </c>
      <c r="D13429" s="1" t="s">
        <v>14</v>
      </c>
      <c r="E13429" s="1">
        <v>24.0</v>
      </c>
      <c r="F13429" s="1" t="s">
        <v>13413</v>
      </c>
      <c r="G13429" s="1">
        <v>0.0986208332313</v>
      </c>
    </row>
    <row r="13430" ht="15.75" customHeight="1">
      <c r="A13430" s="1" t="str">
        <f t="shared" si="1129"/>
        <v>RPL39</v>
      </c>
      <c r="B13430" s="1" t="s">
        <v>50</v>
      </c>
      <c r="C13430" s="1">
        <v>1.18925513E8</v>
      </c>
      <c r="D13430" s="1" t="s">
        <v>8</v>
      </c>
      <c r="E13430" s="1">
        <v>24.0</v>
      </c>
      <c r="F13430" s="1" t="s">
        <v>13414</v>
      </c>
      <c r="G13430" s="1">
        <v>0.543607032116</v>
      </c>
    </row>
    <row r="13431" ht="15.75" customHeight="1">
      <c r="A13431" s="1" t="str">
        <f t="shared" si="1129"/>
        <v>RPL39</v>
      </c>
      <c r="B13431" s="1" t="s">
        <v>50</v>
      </c>
      <c r="C13431" s="1">
        <v>1.18925408E8</v>
      </c>
      <c r="D13431" s="1" t="s">
        <v>14</v>
      </c>
      <c r="E13431" s="1">
        <v>24.0</v>
      </c>
      <c r="F13431" s="1" t="s">
        <v>13415</v>
      </c>
      <c r="G13431" s="1">
        <v>0.0757775342736</v>
      </c>
    </row>
    <row r="13432" ht="15.75" customHeight="1">
      <c r="A13432" s="1" t="str">
        <f t="shared" si="1129"/>
        <v>RPL39</v>
      </c>
      <c r="B13432" s="1" t="s">
        <v>50</v>
      </c>
      <c r="C13432" s="1">
        <v>1.18925306E8</v>
      </c>
      <c r="D13432" s="1" t="s">
        <v>8</v>
      </c>
      <c r="E13432" s="1">
        <v>24.0</v>
      </c>
      <c r="F13432" s="1" t="s">
        <v>13416</v>
      </c>
      <c r="G13432" s="1">
        <v>0.34756003369</v>
      </c>
    </row>
    <row r="13433" ht="15.75" customHeight="1">
      <c r="A13433" s="1" t="str">
        <f t="shared" ref="A13433:A13446" si="1130">"RPL4"</f>
        <v>RPL4</v>
      </c>
      <c r="B13433" s="1" t="s">
        <v>425</v>
      </c>
      <c r="C13433" s="1">
        <v>6.6797068E7</v>
      </c>
      <c r="D13433" s="1" t="s">
        <v>8</v>
      </c>
      <c r="E13433" s="1">
        <v>24.0</v>
      </c>
      <c r="F13433" s="1" t="s">
        <v>13417</v>
      </c>
      <c r="G13433" s="1">
        <v>0.168547718113</v>
      </c>
    </row>
    <row r="13434" ht="15.75" customHeight="1">
      <c r="A13434" s="1" t="str">
        <f t="shared" si="1130"/>
        <v>RPL4</v>
      </c>
      <c r="B13434" s="1" t="s">
        <v>425</v>
      </c>
      <c r="C13434" s="1">
        <v>6.6797082E7</v>
      </c>
      <c r="D13434" s="1" t="s">
        <v>8</v>
      </c>
      <c r="E13434" s="1">
        <v>24.0</v>
      </c>
      <c r="F13434" s="1" t="s">
        <v>13418</v>
      </c>
      <c r="G13434" s="1">
        <v>0.33648179666</v>
      </c>
    </row>
    <row r="13435" ht="15.75" customHeight="1">
      <c r="A13435" s="1" t="str">
        <f t="shared" si="1130"/>
        <v>RPL4</v>
      </c>
      <c r="B13435" s="1" t="s">
        <v>425</v>
      </c>
      <c r="C13435" s="1">
        <v>6.6797101E7</v>
      </c>
      <c r="D13435" s="1" t="s">
        <v>8</v>
      </c>
      <c r="E13435" s="1">
        <v>24.0</v>
      </c>
      <c r="F13435" s="1" t="s">
        <v>13419</v>
      </c>
      <c r="G13435" s="1">
        <v>0.15834762424</v>
      </c>
    </row>
    <row r="13436" ht="15.75" customHeight="1">
      <c r="A13436" s="1" t="str">
        <f t="shared" si="1130"/>
        <v>RPL4</v>
      </c>
      <c r="B13436" s="1" t="s">
        <v>425</v>
      </c>
      <c r="C13436" s="1">
        <v>6.6797231E7</v>
      </c>
      <c r="D13436" s="1" t="s">
        <v>8</v>
      </c>
      <c r="E13436" s="1">
        <v>24.0</v>
      </c>
      <c r="F13436" s="1" t="s">
        <v>13420</v>
      </c>
      <c r="G13436" s="1">
        <v>0.160569868145</v>
      </c>
    </row>
    <row r="13437" ht="15.75" customHeight="1">
      <c r="A13437" s="1" t="str">
        <f t="shared" si="1130"/>
        <v>RPL4</v>
      </c>
      <c r="B13437" s="1" t="s">
        <v>425</v>
      </c>
      <c r="C13437" s="1">
        <v>6.6797081E7</v>
      </c>
      <c r="D13437" s="1" t="s">
        <v>8</v>
      </c>
      <c r="E13437" s="1">
        <v>21.0</v>
      </c>
      <c r="F13437" s="1" t="s">
        <v>13421</v>
      </c>
      <c r="G13437" s="1">
        <v>0.477703000649</v>
      </c>
    </row>
    <row r="13438" ht="15.75" customHeight="1">
      <c r="A13438" s="1" t="str">
        <f t="shared" si="1130"/>
        <v>RPL4</v>
      </c>
      <c r="B13438" s="1" t="s">
        <v>425</v>
      </c>
      <c r="C13438" s="1">
        <v>6.6796979E7</v>
      </c>
      <c r="D13438" s="1" t="s">
        <v>8</v>
      </c>
      <c r="E13438" s="1">
        <v>23.0</v>
      </c>
      <c r="F13438" s="1" t="s">
        <v>13422</v>
      </c>
      <c r="G13438" s="1">
        <v>-0.247703588088</v>
      </c>
    </row>
    <row r="13439" ht="15.75" customHeight="1">
      <c r="A13439" s="1" t="str">
        <f t="shared" si="1130"/>
        <v>RPL4</v>
      </c>
      <c r="B13439" s="1" t="s">
        <v>425</v>
      </c>
      <c r="C13439" s="1">
        <v>6.6797242E7</v>
      </c>
      <c r="D13439" s="1" t="s">
        <v>8</v>
      </c>
      <c r="E13439" s="1">
        <v>24.0</v>
      </c>
      <c r="F13439" s="1" t="s">
        <v>13423</v>
      </c>
      <c r="G13439" s="1">
        <v>0.0312874860228</v>
      </c>
    </row>
    <row r="13440" ht="15.75" customHeight="1">
      <c r="A13440" s="1" t="str">
        <f t="shared" si="1130"/>
        <v>RPL4</v>
      </c>
      <c r="B13440" s="1" t="s">
        <v>425</v>
      </c>
      <c r="C13440" s="1">
        <v>6.6796947E7</v>
      </c>
      <c r="D13440" s="1" t="s">
        <v>8</v>
      </c>
      <c r="E13440" s="1">
        <v>24.0</v>
      </c>
      <c r="F13440" s="1" t="s">
        <v>13424</v>
      </c>
      <c r="G13440" s="1">
        <v>0.810268812608</v>
      </c>
    </row>
    <row r="13441" ht="15.75" customHeight="1">
      <c r="A13441" s="1" t="str">
        <f t="shared" si="1130"/>
        <v>RPL4</v>
      </c>
      <c r="B13441" s="1" t="s">
        <v>425</v>
      </c>
      <c r="C13441" s="1">
        <v>6.6797038E7</v>
      </c>
      <c r="D13441" s="1" t="s">
        <v>8</v>
      </c>
      <c r="E13441" s="1">
        <v>24.0</v>
      </c>
      <c r="F13441" s="1" t="s">
        <v>13425</v>
      </c>
      <c r="G13441" s="1">
        <v>0.132238921909</v>
      </c>
    </row>
    <row r="13442" ht="15.75" customHeight="1">
      <c r="A13442" s="1" t="str">
        <f t="shared" si="1130"/>
        <v>RPL4</v>
      </c>
      <c r="B13442" s="1" t="s">
        <v>425</v>
      </c>
      <c r="C13442" s="1">
        <v>6.6797025E7</v>
      </c>
      <c r="D13442" s="1" t="s">
        <v>8</v>
      </c>
      <c r="E13442" s="1">
        <v>24.0</v>
      </c>
      <c r="F13442" s="1" t="s">
        <v>13426</v>
      </c>
      <c r="G13442" s="1">
        <v>0.0865328733078</v>
      </c>
    </row>
    <row r="13443" ht="15.75" customHeight="1">
      <c r="A13443" s="1" t="str">
        <f t="shared" si="1130"/>
        <v>RPL4</v>
      </c>
      <c r="B13443" s="1" t="s">
        <v>425</v>
      </c>
      <c r="C13443" s="1">
        <v>6.6796978E7</v>
      </c>
      <c r="D13443" s="1" t="s">
        <v>8</v>
      </c>
      <c r="E13443" s="1">
        <v>24.0</v>
      </c>
      <c r="F13443" s="1" t="s">
        <v>13427</v>
      </c>
      <c r="G13443" s="1">
        <v>-0.0138289590333</v>
      </c>
    </row>
    <row r="13444" ht="15.75" customHeight="1">
      <c r="A13444" s="1" t="str">
        <f t="shared" si="1130"/>
        <v>RPL4</v>
      </c>
      <c r="B13444" s="1" t="s">
        <v>425</v>
      </c>
      <c r="C13444" s="1">
        <v>6.6797219E7</v>
      </c>
      <c r="D13444" s="1" t="s">
        <v>8</v>
      </c>
      <c r="E13444" s="1">
        <v>23.0</v>
      </c>
      <c r="F13444" s="1" t="s">
        <v>13428</v>
      </c>
      <c r="G13444" s="1">
        <v>0.944346453718</v>
      </c>
    </row>
    <row r="13445" ht="15.75" customHeight="1">
      <c r="A13445" s="1" t="str">
        <f t="shared" si="1130"/>
        <v>RPL4</v>
      </c>
      <c r="B13445" s="1" t="s">
        <v>425</v>
      </c>
      <c r="C13445" s="1">
        <v>6.6796962E7</v>
      </c>
      <c r="D13445" s="1" t="s">
        <v>8</v>
      </c>
      <c r="E13445" s="1">
        <v>24.0</v>
      </c>
      <c r="F13445" s="1" t="s">
        <v>13429</v>
      </c>
      <c r="G13445" s="1">
        <v>1.24538473367</v>
      </c>
    </row>
    <row r="13446" ht="15.75" customHeight="1">
      <c r="A13446" s="1" t="str">
        <f t="shared" si="1130"/>
        <v>RPL4</v>
      </c>
      <c r="B13446" s="1" t="s">
        <v>425</v>
      </c>
      <c r="C13446" s="1">
        <v>6.6797231E7</v>
      </c>
      <c r="D13446" s="1" t="s">
        <v>8</v>
      </c>
      <c r="E13446" s="1">
        <v>23.0</v>
      </c>
      <c r="F13446" s="1" t="s">
        <v>13430</v>
      </c>
      <c r="G13446" s="1">
        <v>0.220418787042</v>
      </c>
    </row>
    <row r="13447" ht="15.75" customHeight="1">
      <c r="A13447" s="1" t="str">
        <f t="shared" ref="A13447:A13464" si="1131">"RPL5"</f>
        <v>RPL5</v>
      </c>
      <c r="B13447" s="1" t="s">
        <v>108</v>
      </c>
      <c r="C13447" s="1">
        <v>9.3297556E7</v>
      </c>
      <c r="D13447" s="1" t="s">
        <v>8</v>
      </c>
      <c r="E13447" s="1">
        <v>23.0</v>
      </c>
      <c r="F13447" s="1" t="s">
        <v>13431</v>
      </c>
      <c r="G13447" s="1">
        <v>0.035336410717</v>
      </c>
    </row>
    <row r="13448" ht="15.75" customHeight="1">
      <c r="A13448" s="1" t="str">
        <f t="shared" si="1131"/>
        <v>RPL5</v>
      </c>
      <c r="B13448" s="1" t="s">
        <v>108</v>
      </c>
      <c r="C13448" s="1">
        <v>9.3297749E7</v>
      </c>
      <c r="D13448" s="1" t="s">
        <v>8</v>
      </c>
      <c r="E13448" s="1">
        <v>23.0</v>
      </c>
      <c r="F13448" s="1" t="s">
        <v>13432</v>
      </c>
      <c r="G13448" s="1">
        <v>-0.00292015471396</v>
      </c>
    </row>
    <row r="13449" ht="15.75" customHeight="1">
      <c r="A13449" s="1" t="str">
        <f t="shared" si="1131"/>
        <v>RPL5</v>
      </c>
      <c r="B13449" s="1" t="s">
        <v>108</v>
      </c>
      <c r="C13449" s="1">
        <v>9.329777E7</v>
      </c>
      <c r="D13449" s="1" t="s">
        <v>8</v>
      </c>
      <c r="E13449" s="1">
        <v>23.0</v>
      </c>
      <c r="F13449" s="1" t="s">
        <v>13433</v>
      </c>
      <c r="G13449" s="1">
        <v>-0.0121241287903</v>
      </c>
    </row>
    <row r="13450" ht="15.75" customHeight="1">
      <c r="A13450" s="1" t="str">
        <f t="shared" si="1131"/>
        <v>RPL5</v>
      </c>
      <c r="B13450" s="1" t="s">
        <v>108</v>
      </c>
      <c r="C13450" s="1">
        <v>9.3297817E7</v>
      </c>
      <c r="D13450" s="1" t="s">
        <v>8</v>
      </c>
      <c r="E13450" s="1">
        <v>24.0</v>
      </c>
      <c r="F13450" s="1" t="s">
        <v>13434</v>
      </c>
      <c r="G13450" s="1">
        <v>-0.0503782688365</v>
      </c>
    </row>
    <row r="13451" ht="15.75" customHeight="1">
      <c r="A13451" s="1" t="str">
        <f t="shared" si="1131"/>
        <v>RPL5</v>
      </c>
      <c r="B13451" s="1" t="s">
        <v>108</v>
      </c>
      <c r="C13451" s="1">
        <v>9.3297698E7</v>
      </c>
      <c r="D13451" s="1" t="s">
        <v>14</v>
      </c>
      <c r="E13451" s="1">
        <v>23.0</v>
      </c>
      <c r="F13451" s="1" t="s">
        <v>13435</v>
      </c>
      <c r="G13451" s="1">
        <v>0.338397767241</v>
      </c>
    </row>
    <row r="13452" ht="15.75" customHeight="1">
      <c r="A13452" s="1" t="str">
        <f t="shared" si="1131"/>
        <v>RPL5</v>
      </c>
      <c r="B13452" s="1" t="s">
        <v>108</v>
      </c>
      <c r="C13452" s="1">
        <v>9.3297712E7</v>
      </c>
      <c r="D13452" s="1" t="s">
        <v>14</v>
      </c>
      <c r="E13452" s="1">
        <v>24.0</v>
      </c>
      <c r="F13452" s="1" t="s">
        <v>13436</v>
      </c>
      <c r="G13452" s="1">
        <v>0.347372419835</v>
      </c>
    </row>
    <row r="13453" ht="15.75" customHeight="1">
      <c r="A13453" s="1" t="str">
        <f t="shared" si="1131"/>
        <v>RPL5</v>
      </c>
      <c r="B13453" s="1" t="s">
        <v>108</v>
      </c>
      <c r="C13453" s="1">
        <v>9.3297767E7</v>
      </c>
      <c r="D13453" s="1" t="s">
        <v>14</v>
      </c>
      <c r="E13453" s="1">
        <v>23.0</v>
      </c>
      <c r="F13453" s="1" t="s">
        <v>13437</v>
      </c>
      <c r="G13453" s="1">
        <v>0.059013262566</v>
      </c>
    </row>
    <row r="13454" ht="15.75" customHeight="1">
      <c r="A13454" s="1" t="str">
        <f t="shared" si="1131"/>
        <v>RPL5</v>
      </c>
      <c r="B13454" s="1" t="s">
        <v>108</v>
      </c>
      <c r="C13454" s="1">
        <v>9.3297863E7</v>
      </c>
      <c r="D13454" s="1" t="s">
        <v>14</v>
      </c>
      <c r="E13454" s="1">
        <v>23.0</v>
      </c>
      <c r="F13454" s="1" t="s">
        <v>13438</v>
      </c>
      <c r="G13454" s="1">
        <v>0.500545083329</v>
      </c>
    </row>
    <row r="13455" ht="15.75" customHeight="1">
      <c r="A13455" s="1" t="str">
        <f t="shared" si="1131"/>
        <v>RPL5</v>
      </c>
      <c r="B13455" s="1" t="s">
        <v>108</v>
      </c>
      <c r="C13455" s="1">
        <v>9.3297846E7</v>
      </c>
      <c r="D13455" s="1" t="s">
        <v>14</v>
      </c>
      <c r="E13455" s="1">
        <v>23.0</v>
      </c>
      <c r="F13455" s="1" t="s">
        <v>13439</v>
      </c>
      <c r="G13455" s="1">
        <v>0.113261818101</v>
      </c>
    </row>
    <row r="13456" ht="15.75" customHeight="1">
      <c r="A13456" s="1" t="str">
        <f t="shared" si="1131"/>
        <v>RPL5</v>
      </c>
      <c r="B13456" s="1" t="s">
        <v>108</v>
      </c>
      <c r="C13456" s="1">
        <v>9.329786E7</v>
      </c>
      <c r="D13456" s="1" t="s">
        <v>14</v>
      </c>
      <c r="E13456" s="1">
        <v>23.0</v>
      </c>
      <c r="F13456" s="1" t="s">
        <v>13440</v>
      </c>
      <c r="G13456" s="1">
        <v>0.834334521006</v>
      </c>
    </row>
    <row r="13457" ht="15.75" customHeight="1">
      <c r="A13457" s="1" t="str">
        <f t="shared" si="1131"/>
        <v>RPL5</v>
      </c>
      <c r="B13457" s="1" t="s">
        <v>108</v>
      </c>
      <c r="C13457" s="1">
        <v>9.3297835E7</v>
      </c>
      <c r="D13457" s="1" t="s">
        <v>14</v>
      </c>
      <c r="E13457" s="1">
        <v>23.0</v>
      </c>
      <c r="F13457" s="1" t="s">
        <v>13441</v>
      </c>
      <c r="G13457" s="1">
        <v>1.54945246502</v>
      </c>
    </row>
    <row r="13458" ht="15.75" customHeight="1">
      <c r="A13458" s="1" t="str">
        <f t="shared" si="1131"/>
        <v>RPL5</v>
      </c>
      <c r="B13458" s="1" t="s">
        <v>108</v>
      </c>
      <c r="C13458" s="1">
        <v>9.3297712E7</v>
      </c>
      <c r="D13458" s="1" t="s">
        <v>14</v>
      </c>
      <c r="E13458" s="1">
        <v>23.0</v>
      </c>
      <c r="F13458" s="1" t="s">
        <v>13442</v>
      </c>
      <c r="G13458" s="1">
        <v>0.296681819574</v>
      </c>
    </row>
    <row r="13459" ht="15.75" customHeight="1">
      <c r="A13459" s="1" t="str">
        <f t="shared" si="1131"/>
        <v>RPL5</v>
      </c>
      <c r="B13459" s="1" t="s">
        <v>108</v>
      </c>
      <c r="C13459" s="1">
        <v>9.3297697E7</v>
      </c>
      <c r="D13459" s="1" t="s">
        <v>14</v>
      </c>
      <c r="E13459" s="1">
        <v>24.0</v>
      </c>
      <c r="F13459" s="1" t="s">
        <v>13443</v>
      </c>
      <c r="G13459" s="1">
        <v>-0.0345754575793</v>
      </c>
    </row>
    <row r="13460" ht="15.75" customHeight="1">
      <c r="A13460" s="1" t="str">
        <f t="shared" si="1131"/>
        <v>RPL5</v>
      </c>
      <c r="B13460" s="1" t="s">
        <v>108</v>
      </c>
      <c r="C13460" s="1">
        <v>9.3297587E7</v>
      </c>
      <c r="D13460" s="1" t="s">
        <v>14</v>
      </c>
      <c r="E13460" s="1">
        <v>24.0</v>
      </c>
      <c r="F13460" s="1" t="s">
        <v>13444</v>
      </c>
      <c r="G13460" s="1">
        <v>0.00601629577294</v>
      </c>
    </row>
    <row r="13461" ht="15.75" customHeight="1">
      <c r="A13461" s="1" t="str">
        <f t="shared" si="1131"/>
        <v>RPL5</v>
      </c>
      <c r="B13461" s="1" t="s">
        <v>108</v>
      </c>
      <c r="C13461" s="1">
        <v>9.3297748E7</v>
      </c>
      <c r="D13461" s="1" t="s">
        <v>8</v>
      </c>
      <c r="E13461" s="1">
        <v>24.0</v>
      </c>
      <c r="F13461" s="1" t="s">
        <v>13445</v>
      </c>
      <c r="G13461" s="1">
        <v>0.30135950644</v>
      </c>
    </row>
    <row r="13462" ht="15.75" customHeight="1">
      <c r="A13462" s="1" t="str">
        <f t="shared" si="1131"/>
        <v>RPL5</v>
      </c>
      <c r="B13462" s="1" t="s">
        <v>108</v>
      </c>
      <c r="C13462" s="1">
        <v>9.3297741E7</v>
      </c>
      <c r="D13462" s="1" t="s">
        <v>8</v>
      </c>
      <c r="E13462" s="1">
        <v>22.0</v>
      </c>
      <c r="F13462" s="1" t="s">
        <v>13446</v>
      </c>
      <c r="G13462" s="1">
        <v>-0.0198922871529</v>
      </c>
    </row>
    <row r="13463" ht="15.75" customHeight="1">
      <c r="A13463" s="1" t="str">
        <f t="shared" si="1131"/>
        <v>RPL5</v>
      </c>
      <c r="B13463" s="1" t="s">
        <v>108</v>
      </c>
      <c r="C13463" s="1">
        <v>9.329773E7</v>
      </c>
      <c r="D13463" s="1" t="s">
        <v>8</v>
      </c>
      <c r="E13463" s="1">
        <v>24.0</v>
      </c>
      <c r="F13463" s="1" t="s">
        <v>13447</v>
      </c>
      <c r="G13463" s="1">
        <v>0.118158658446</v>
      </c>
    </row>
    <row r="13464" ht="15.75" customHeight="1">
      <c r="A13464" s="1" t="str">
        <f t="shared" si="1131"/>
        <v>RPL5</v>
      </c>
      <c r="B13464" s="1" t="s">
        <v>108</v>
      </c>
      <c r="C13464" s="1">
        <v>9.3297825E7</v>
      </c>
      <c r="D13464" s="1" t="s">
        <v>14</v>
      </c>
      <c r="E13464" s="1">
        <v>24.0</v>
      </c>
      <c r="F13464" s="1" t="s">
        <v>13448</v>
      </c>
      <c r="G13464" s="1">
        <v>0.616213013975</v>
      </c>
    </row>
    <row r="13465" ht="15.75" customHeight="1">
      <c r="A13465" s="1" t="str">
        <f t="shared" ref="A13465:A13479" si="1132">"RPL6"</f>
        <v>RPL6</v>
      </c>
      <c r="B13465" s="1" t="s">
        <v>379</v>
      </c>
      <c r="C13465" s="1">
        <v>1.12847162E8</v>
      </c>
      <c r="D13465" s="1" t="s">
        <v>8</v>
      </c>
      <c r="E13465" s="1">
        <v>22.0</v>
      </c>
      <c r="F13465" s="1" t="s">
        <v>13449</v>
      </c>
      <c r="G13465" s="1">
        <v>0.47377877527</v>
      </c>
    </row>
    <row r="13466" ht="15.75" customHeight="1">
      <c r="A13466" s="1" t="str">
        <f t="shared" si="1132"/>
        <v>RPL6</v>
      </c>
      <c r="B13466" s="1" t="s">
        <v>379</v>
      </c>
      <c r="C13466" s="1">
        <v>1.12847189E8</v>
      </c>
      <c r="D13466" s="1" t="s">
        <v>14</v>
      </c>
      <c r="E13466" s="1">
        <v>23.0</v>
      </c>
      <c r="F13466" s="1" t="s">
        <v>13450</v>
      </c>
      <c r="G13466" s="1">
        <v>1.03307404193</v>
      </c>
    </row>
    <row r="13467" ht="15.75" customHeight="1">
      <c r="A13467" s="1" t="str">
        <f t="shared" si="1132"/>
        <v>RPL6</v>
      </c>
      <c r="B13467" s="1" t="s">
        <v>379</v>
      </c>
      <c r="C13467" s="1">
        <v>1.12847284E8</v>
      </c>
      <c r="D13467" s="1" t="s">
        <v>14</v>
      </c>
      <c r="E13467" s="1">
        <v>23.0</v>
      </c>
      <c r="F13467" s="1" t="s">
        <v>13451</v>
      </c>
      <c r="G13467" s="1">
        <v>0.0154533501405</v>
      </c>
    </row>
    <row r="13468" ht="15.75" customHeight="1">
      <c r="A13468" s="1" t="str">
        <f t="shared" si="1132"/>
        <v>RPL6</v>
      </c>
      <c r="B13468" s="1" t="s">
        <v>379</v>
      </c>
      <c r="C13468" s="1">
        <v>1.12847429E8</v>
      </c>
      <c r="D13468" s="1" t="s">
        <v>14</v>
      </c>
      <c r="E13468" s="1">
        <v>22.0</v>
      </c>
      <c r="F13468" s="1" t="s">
        <v>13452</v>
      </c>
      <c r="G13468" s="1">
        <v>-0.0236523447933</v>
      </c>
    </row>
    <row r="13469" ht="15.75" customHeight="1">
      <c r="A13469" s="1" t="str">
        <f t="shared" si="1132"/>
        <v>RPL6</v>
      </c>
      <c r="B13469" s="1" t="s">
        <v>379</v>
      </c>
      <c r="C13469" s="1">
        <v>1.12847236E8</v>
      </c>
      <c r="D13469" s="1" t="s">
        <v>8</v>
      </c>
      <c r="E13469" s="1">
        <v>24.0</v>
      </c>
      <c r="F13469" s="1" t="s">
        <v>13453</v>
      </c>
      <c r="G13469" s="1">
        <v>0.0225118531392</v>
      </c>
    </row>
    <row r="13470" ht="15.75" customHeight="1">
      <c r="A13470" s="1" t="str">
        <f t="shared" si="1132"/>
        <v>RPL6</v>
      </c>
      <c r="B13470" s="1" t="s">
        <v>379</v>
      </c>
      <c r="C13470" s="1">
        <v>1.12847182E8</v>
      </c>
      <c r="D13470" s="1" t="s">
        <v>8</v>
      </c>
      <c r="E13470" s="1">
        <v>24.0</v>
      </c>
      <c r="F13470" s="1" t="s">
        <v>13454</v>
      </c>
      <c r="G13470" s="1">
        <v>0.554973247106</v>
      </c>
    </row>
    <row r="13471" ht="15.75" customHeight="1">
      <c r="A13471" s="1" t="str">
        <f t="shared" si="1132"/>
        <v>RPL6</v>
      </c>
      <c r="B13471" s="1" t="s">
        <v>379</v>
      </c>
      <c r="C13471" s="1">
        <v>1.12847192E8</v>
      </c>
      <c r="D13471" s="1" t="s">
        <v>8</v>
      </c>
      <c r="E13471" s="1">
        <v>24.0</v>
      </c>
      <c r="F13471" s="1" t="s">
        <v>13455</v>
      </c>
      <c r="G13471" s="1">
        <v>0.539196805383</v>
      </c>
    </row>
    <row r="13472" ht="15.75" customHeight="1">
      <c r="A13472" s="1" t="str">
        <f t="shared" si="1132"/>
        <v>RPL6</v>
      </c>
      <c r="B13472" s="1" t="s">
        <v>379</v>
      </c>
      <c r="C13472" s="1">
        <v>1.12847304E8</v>
      </c>
      <c r="D13472" s="1" t="s">
        <v>14</v>
      </c>
      <c r="E13472" s="1">
        <v>22.0</v>
      </c>
      <c r="F13472" s="1" t="s">
        <v>13456</v>
      </c>
      <c r="G13472" s="1">
        <v>0.727446437969</v>
      </c>
    </row>
    <row r="13473" ht="15.75" customHeight="1">
      <c r="A13473" s="1" t="str">
        <f t="shared" si="1132"/>
        <v>RPL6</v>
      </c>
      <c r="B13473" s="1" t="s">
        <v>379</v>
      </c>
      <c r="C13473" s="1">
        <v>1.12847419E8</v>
      </c>
      <c r="D13473" s="1" t="s">
        <v>8</v>
      </c>
      <c r="E13473" s="1">
        <v>24.0</v>
      </c>
      <c r="F13473" s="1" t="s">
        <v>13457</v>
      </c>
      <c r="G13473" s="1">
        <v>0.0121747194919</v>
      </c>
    </row>
    <row r="13474" ht="15.75" customHeight="1">
      <c r="A13474" s="1" t="str">
        <f t="shared" si="1132"/>
        <v>RPL6</v>
      </c>
      <c r="B13474" s="1" t="s">
        <v>379</v>
      </c>
      <c r="C13474" s="1">
        <v>1.12847326E8</v>
      </c>
      <c r="D13474" s="1" t="s">
        <v>14</v>
      </c>
      <c r="E13474" s="1">
        <v>24.0</v>
      </c>
      <c r="F13474" s="1" t="s">
        <v>13458</v>
      </c>
      <c r="G13474" s="1">
        <v>0.236217326165</v>
      </c>
    </row>
    <row r="13475" ht="15.75" customHeight="1">
      <c r="A13475" s="1" t="str">
        <f t="shared" si="1132"/>
        <v>RPL6</v>
      </c>
      <c r="B13475" s="1" t="s">
        <v>379</v>
      </c>
      <c r="C13475" s="1">
        <v>1.12847335E8</v>
      </c>
      <c r="D13475" s="1" t="s">
        <v>14</v>
      </c>
      <c r="E13475" s="1">
        <v>23.0</v>
      </c>
      <c r="F13475" s="1" t="s">
        <v>13459</v>
      </c>
      <c r="G13475" s="1">
        <v>0.95369243532</v>
      </c>
    </row>
    <row r="13476" ht="15.75" customHeight="1">
      <c r="A13476" s="1" t="str">
        <f t="shared" si="1132"/>
        <v>RPL6</v>
      </c>
      <c r="B13476" s="1" t="s">
        <v>379</v>
      </c>
      <c r="C13476" s="1">
        <v>1.12847347E8</v>
      </c>
      <c r="D13476" s="1" t="s">
        <v>14</v>
      </c>
      <c r="E13476" s="1">
        <v>23.0</v>
      </c>
      <c r="F13476" s="1" t="s">
        <v>13460</v>
      </c>
      <c r="G13476" s="1">
        <v>1.01323352275</v>
      </c>
    </row>
    <row r="13477" ht="15.75" customHeight="1">
      <c r="A13477" s="1" t="str">
        <f t="shared" si="1132"/>
        <v>RPL6</v>
      </c>
      <c r="B13477" s="1" t="s">
        <v>379</v>
      </c>
      <c r="C13477" s="1">
        <v>1.12847284E8</v>
      </c>
      <c r="D13477" s="1" t="s">
        <v>14</v>
      </c>
      <c r="E13477" s="1">
        <v>24.0</v>
      </c>
      <c r="F13477" s="1" t="s">
        <v>13461</v>
      </c>
      <c r="G13477" s="1">
        <v>-0.00204702048681</v>
      </c>
    </row>
    <row r="13478" ht="15.75" customHeight="1">
      <c r="A13478" s="1" t="str">
        <f t="shared" si="1132"/>
        <v>RPL6</v>
      </c>
      <c r="B13478" s="1" t="s">
        <v>379</v>
      </c>
      <c r="C13478" s="1">
        <v>1.12847429E8</v>
      </c>
      <c r="D13478" s="1" t="s">
        <v>14</v>
      </c>
      <c r="E13478" s="1">
        <v>24.0</v>
      </c>
      <c r="F13478" s="1" t="s">
        <v>13462</v>
      </c>
      <c r="G13478" s="1">
        <v>0.012794594408</v>
      </c>
    </row>
    <row r="13479" ht="15.75" customHeight="1">
      <c r="A13479" s="1" t="str">
        <f t="shared" si="1132"/>
        <v>RPL6</v>
      </c>
      <c r="B13479" s="1" t="s">
        <v>379</v>
      </c>
      <c r="C13479" s="1">
        <v>1.12847401E8</v>
      </c>
      <c r="D13479" s="1" t="s">
        <v>14</v>
      </c>
      <c r="E13479" s="1">
        <v>23.0</v>
      </c>
      <c r="F13479" s="1" t="s">
        <v>13463</v>
      </c>
      <c r="G13479" s="1">
        <v>-0.0312073517829</v>
      </c>
    </row>
    <row r="13480" ht="15.75" customHeight="1">
      <c r="A13480" s="1" t="str">
        <f t="shared" ref="A13480:A13493" si="1133">"RPL7A"</f>
        <v>RPL7A</v>
      </c>
      <c r="B13480" s="1" t="s">
        <v>298</v>
      </c>
      <c r="C13480" s="1">
        <v>1.36215327E8</v>
      </c>
      <c r="D13480" s="1" t="s">
        <v>8</v>
      </c>
      <c r="E13480" s="1">
        <v>23.0</v>
      </c>
      <c r="F13480" s="1" t="s">
        <v>13464</v>
      </c>
      <c r="G13480" s="1">
        <v>0.530716893074</v>
      </c>
    </row>
    <row r="13481" ht="15.75" customHeight="1">
      <c r="A13481" s="1" t="str">
        <f t="shared" si="1133"/>
        <v>RPL7A</v>
      </c>
      <c r="B13481" s="1" t="s">
        <v>298</v>
      </c>
      <c r="C13481" s="1">
        <v>1.36215174E8</v>
      </c>
      <c r="D13481" s="1" t="s">
        <v>14</v>
      </c>
      <c r="E13481" s="1">
        <v>24.0</v>
      </c>
      <c r="F13481" s="1" t="s">
        <v>13465</v>
      </c>
      <c r="G13481" s="1">
        <v>-0.0330459521948</v>
      </c>
    </row>
    <row r="13482" ht="15.75" customHeight="1">
      <c r="A13482" s="1" t="str">
        <f t="shared" si="1133"/>
        <v>RPL7A</v>
      </c>
      <c r="B13482" s="1" t="s">
        <v>298</v>
      </c>
      <c r="C13482" s="1">
        <v>1.36215296E8</v>
      </c>
      <c r="D13482" s="1" t="s">
        <v>8</v>
      </c>
      <c r="E13482" s="1">
        <v>24.0</v>
      </c>
      <c r="F13482" s="1" t="s">
        <v>13466</v>
      </c>
      <c r="G13482" s="1">
        <v>0.0134560290251</v>
      </c>
    </row>
    <row r="13483" ht="15.75" customHeight="1">
      <c r="A13483" s="1" t="str">
        <f t="shared" si="1133"/>
        <v>RPL7A</v>
      </c>
      <c r="B13483" s="1" t="s">
        <v>298</v>
      </c>
      <c r="C13483" s="1">
        <v>1.36215339E8</v>
      </c>
      <c r="D13483" s="1" t="s">
        <v>14</v>
      </c>
      <c r="E13483" s="1">
        <v>22.0</v>
      </c>
      <c r="F13483" s="1" t="s">
        <v>13467</v>
      </c>
      <c r="G13483" s="1">
        <v>-0.0721584944699</v>
      </c>
    </row>
    <row r="13484" ht="15.75" customHeight="1">
      <c r="A13484" s="1" t="str">
        <f t="shared" si="1133"/>
        <v>RPL7A</v>
      </c>
      <c r="B13484" s="1" t="s">
        <v>298</v>
      </c>
      <c r="C13484" s="1">
        <v>1.3621533E8</v>
      </c>
      <c r="D13484" s="1" t="s">
        <v>14</v>
      </c>
      <c r="E13484" s="1">
        <v>24.0</v>
      </c>
      <c r="F13484" s="1" t="s">
        <v>13468</v>
      </c>
      <c r="G13484" s="1">
        <v>0.0472349825689</v>
      </c>
    </row>
    <row r="13485" ht="15.75" customHeight="1">
      <c r="A13485" s="1" t="str">
        <f t="shared" si="1133"/>
        <v>RPL7A</v>
      </c>
      <c r="B13485" s="1" t="s">
        <v>298</v>
      </c>
      <c r="C13485" s="1">
        <v>1.36215036E8</v>
      </c>
      <c r="D13485" s="1" t="s">
        <v>8</v>
      </c>
      <c r="E13485" s="1">
        <v>22.0</v>
      </c>
      <c r="F13485" s="1" t="s">
        <v>13469</v>
      </c>
      <c r="G13485" s="1">
        <v>-0.0131769469876</v>
      </c>
    </row>
    <row r="13486" ht="15.75" customHeight="1">
      <c r="A13486" s="1" t="str">
        <f t="shared" si="1133"/>
        <v>RPL7A</v>
      </c>
      <c r="B13486" s="1" t="s">
        <v>298</v>
      </c>
      <c r="C13486" s="1">
        <v>1.36215132E8</v>
      </c>
      <c r="D13486" s="1" t="s">
        <v>8</v>
      </c>
      <c r="E13486" s="1">
        <v>24.0</v>
      </c>
      <c r="F13486" s="1" t="s">
        <v>13470</v>
      </c>
      <c r="G13486" s="1">
        <v>0.52380809473</v>
      </c>
    </row>
    <row r="13487" ht="15.75" customHeight="1">
      <c r="A13487" s="1" t="str">
        <f t="shared" si="1133"/>
        <v>RPL7A</v>
      </c>
      <c r="B13487" s="1" t="s">
        <v>298</v>
      </c>
      <c r="C13487" s="1">
        <v>1.36215162E8</v>
      </c>
      <c r="D13487" s="1" t="s">
        <v>8</v>
      </c>
      <c r="E13487" s="1">
        <v>24.0</v>
      </c>
      <c r="F13487" s="1" t="s">
        <v>13471</v>
      </c>
      <c r="G13487" s="1">
        <v>0.729810625068</v>
      </c>
    </row>
    <row r="13488" ht="15.75" customHeight="1">
      <c r="A13488" s="1" t="str">
        <f t="shared" si="1133"/>
        <v>RPL7A</v>
      </c>
      <c r="B13488" s="1" t="s">
        <v>298</v>
      </c>
      <c r="C13488" s="1">
        <v>1.36215263E8</v>
      </c>
      <c r="D13488" s="1" t="s">
        <v>14</v>
      </c>
      <c r="E13488" s="1">
        <v>24.0</v>
      </c>
      <c r="F13488" s="1" t="s">
        <v>13472</v>
      </c>
      <c r="G13488" s="1">
        <v>0.491404146611</v>
      </c>
    </row>
    <row r="13489" ht="15.75" customHeight="1">
      <c r="A13489" s="1" t="str">
        <f t="shared" si="1133"/>
        <v>RPL7A</v>
      </c>
      <c r="B13489" s="1" t="s">
        <v>298</v>
      </c>
      <c r="C13489" s="1">
        <v>1.36215197E8</v>
      </c>
      <c r="D13489" s="1" t="s">
        <v>8</v>
      </c>
      <c r="E13489" s="1">
        <v>24.0</v>
      </c>
      <c r="F13489" s="1" t="s">
        <v>13473</v>
      </c>
      <c r="G13489" s="1">
        <v>-0.17470299081</v>
      </c>
    </row>
    <row r="13490" ht="15.75" customHeight="1">
      <c r="A13490" s="1" t="str">
        <f t="shared" si="1133"/>
        <v>RPL7A</v>
      </c>
      <c r="B13490" s="1" t="s">
        <v>298</v>
      </c>
      <c r="C13490" s="1">
        <v>1.36215268E8</v>
      </c>
      <c r="D13490" s="1" t="s">
        <v>14</v>
      </c>
      <c r="E13490" s="1">
        <v>23.0</v>
      </c>
      <c r="F13490" s="1" t="s">
        <v>13474</v>
      </c>
      <c r="G13490" s="1">
        <v>0.872425675199</v>
      </c>
    </row>
    <row r="13491" ht="15.75" customHeight="1">
      <c r="A13491" s="1" t="str">
        <f t="shared" si="1133"/>
        <v>RPL7A</v>
      </c>
      <c r="B13491" s="1" t="s">
        <v>298</v>
      </c>
      <c r="C13491" s="1">
        <v>1.36215123E8</v>
      </c>
      <c r="D13491" s="1" t="s">
        <v>14</v>
      </c>
      <c r="E13491" s="1">
        <v>23.0</v>
      </c>
      <c r="F13491" s="1" t="s">
        <v>13475</v>
      </c>
      <c r="G13491" s="1">
        <v>1.39776369973</v>
      </c>
    </row>
    <row r="13492" ht="15.75" customHeight="1">
      <c r="A13492" s="1" t="str">
        <f t="shared" si="1133"/>
        <v>RPL7A</v>
      </c>
      <c r="B13492" s="1" t="s">
        <v>298</v>
      </c>
      <c r="C13492" s="1">
        <v>1.36215036E8</v>
      </c>
      <c r="D13492" s="1" t="s">
        <v>8</v>
      </c>
      <c r="E13492" s="1">
        <v>23.0</v>
      </c>
      <c r="F13492" s="1" t="s">
        <v>13476</v>
      </c>
      <c r="G13492" s="1">
        <v>0.0160677346543</v>
      </c>
    </row>
    <row r="13493" ht="15.75" customHeight="1">
      <c r="A13493" s="1" t="str">
        <f t="shared" si="1133"/>
        <v>RPL7A</v>
      </c>
      <c r="B13493" s="1" t="s">
        <v>298</v>
      </c>
      <c r="C13493" s="1">
        <v>1.36215175E8</v>
      </c>
      <c r="D13493" s="1" t="s">
        <v>8</v>
      </c>
      <c r="E13493" s="1">
        <v>24.0</v>
      </c>
      <c r="F13493" s="1" t="s">
        <v>13477</v>
      </c>
      <c r="G13493" s="1">
        <v>0.0270206743997</v>
      </c>
    </row>
    <row r="13494" ht="15.75" customHeight="1">
      <c r="A13494" s="1" t="str">
        <f t="shared" ref="A13494:A13503" si="1134">"RPL8"</f>
        <v>RPL8</v>
      </c>
      <c r="B13494" s="1" t="s">
        <v>779</v>
      </c>
      <c r="C13494" s="1">
        <v>1.46017725E8</v>
      </c>
      <c r="D13494" s="1" t="s">
        <v>8</v>
      </c>
      <c r="E13494" s="1">
        <v>25.0</v>
      </c>
      <c r="F13494" s="1" t="s">
        <v>13478</v>
      </c>
      <c r="G13494" s="1">
        <v>0.663618682296</v>
      </c>
    </row>
    <row r="13495" ht="15.75" customHeight="1">
      <c r="A13495" s="1" t="str">
        <f t="shared" si="1134"/>
        <v>RPL8</v>
      </c>
      <c r="B13495" s="1" t="s">
        <v>779</v>
      </c>
      <c r="C13495" s="1">
        <v>1.46017733E8</v>
      </c>
      <c r="D13495" s="1" t="s">
        <v>8</v>
      </c>
      <c r="E13495" s="1">
        <v>23.0</v>
      </c>
      <c r="F13495" s="1" t="s">
        <v>13479</v>
      </c>
      <c r="G13495" s="1">
        <v>0.990945630012</v>
      </c>
    </row>
    <row r="13496" ht="15.75" customHeight="1">
      <c r="A13496" s="1" t="str">
        <f t="shared" si="1134"/>
        <v>RPL8</v>
      </c>
      <c r="B13496" s="1" t="s">
        <v>779</v>
      </c>
      <c r="C13496" s="1">
        <v>1.46017696E8</v>
      </c>
      <c r="D13496" s="1" t="s">
        <v>14</v>
      </c>
      <c r="E13496" s="1">
        <v>25.0</v>
      </c>
      <c r="F13496" s="1" t="s">
        <v>13480</v>
      </c>
      <c r="G13496" s="1">
        <v>0.175145633728</v>
      </c>
    </row>
    <row r="13497" ht="15.75" customHeight="1">
      <c r="A13497" s="1" t="str">
        <f t="shared" si="1134"/>
        <v>RPL8</v>
      </c>
      <c r="B13497" s="1" t="s">
        <v>779</v>
      </c>
      <c r="C13497" s="1">
        <v>1.46017702E8</v>
      </c>
      <c r="D13497" s="1" t="s">
        <v>14</v>
      </c>
      <c r="E13497" s="1">
        <v>25.0</v>
      </c>
      <c r="F13497" s="1" t="s">
        <v>13481</v>
      </c>
      <c r="G13497" s="1">
        <v>0.322181942294</v>
      </c>
    </row>
    <row r="13498" ht="15.75" customHeight="1">
      <c r="A13498" s="1" t="str">
        <f t="shared" si="1134"/>
        <v>RPL8</v>
      </c>
      <c r="B13498" s="1" t="s">
        <v>779</v>
      </c>
      <c r="C13498" s="1">
        <v>1.46017732E8</v>
      </c>
      <c r="D13498" s="1" t="s">
        <v>14</v>
      </c>
      <c r="E13498" s="1">
        <v>24.0</v>
      </c>
      <c r="F13498" s="1" t="s">
        <v>13482</v>
      </c>
      <c r="G13498" s="1">
        <v>0.814967752654</v>
      </c>
    </row>
    <row r="13499" ht="15.75" customHeight="1">
      <c r="A13499" s="1" t="str">
        <f t="shared" si="1134"/>
        <v>RPL8</v>
      </c>
      <c r="B13499" s="1" t="s">
        <v>779</v>
      </c>
      <c r="C13499" s="1">
        <v>1.46017783E8</v>
      </c>
      <c r="D13499" s="1" t="s">
        <v>14</v>
      </c>
      <c r="E13499" s="1">
        <v>24.0</v>
      </c>
      <c r="F13499" s="1" t="s">
        <v>13483</v>
      </c>
      <c r="G13499" s="1">
        <v>1.00991281673</v>
      </c>
    </row>
    <row r="13500" ht="15.75" customHeight="1">
      <c r="A13500" s="1" t="str">
        <f t="shared" si="1134"/>
        <v>RPL8</v>
      </c>
      <c r="B13500" s="1" t="s">
        <v>779</v>
      </c>
      <c r="C13500" s="1">
        <v>1.46017765E8</v>
      </c>
      <c r="D13500" s="1" t="s">
        <v>14</v>
      </c>
      <c r="E13500" s="1">
        <v>26.0</v>
      </c>
      <c r="F13500" s="1" t="s">
        <v>13484</v>
      </c>
      <c r="G13500" s="1">
        <v>0.312674014236</v>
      </c>
    </row>
    <row r="13501" ht="15.75" customHeight="1">
      <c r="A13501" s="1" t="str">
        <f t="shared" si="1134"/>
        <v>RPL8</v>
      </c>
      <c r="B13501" s="1" t="s">
        <v>779</v>
      </c>
      <c r="C13501" s="1">
        <v>1.46017775E8</v>
      </c>
      <c r="D13501" s="1" t="s">
        <v>14</v>
      </c>
      <c r="E13501" s="1">
        <v>24.0</v>
      </c>
      <c r="F13501" s="1" t="s">
        <v>13485</v>
      </c>
      <c r="G13501" s="1">
        <v>0.999141553261</v>
      </c>
    </row>
    <row r="13502" ht="15.75" customHeight="1">
      <c r="A13502" s="1" t="str">
        <f t="shared" si="1134"/>
        <v>RPL8</v>
      </c>
      <c r="B13502" s="1" t="s">
        <v>779</v>
      </c>
      <c r="C13502" s="1">
        <v>1.4601774E8</v>
      </c>
      <c r="D13502" s="1" t="s">
        <v>14</v>
      </c>
      <c r="E13502" s="1">
        <v>23.0</v>
      </c>
      <c r="F13502" s="1" t="s">
        <v>13486</v>
      </c>
      <c r="G13502" s="1">
        <v>0.0452739942359</v>
      </c>
    </row>
    <row r="13503" ht="15.75" customHeight="1">
      <c r="A13503" s="1" t="str">
        <f t="shared" si="1134"/>
        <v>RPL8</v>
      </c>
      <c r="B13503" s="1" t="s">
        <v>779</v>
      </c>
      <c r="C13503" s="1">
        <v>1.46017709E8</v>
      </c>
      <c r="D13503" s="1" t="s">
        <v>14</v>
      </c>
      <c r="E13503" s="1">
        <v>24.0</v>
      </c>
      <c r="F13503" s="1" t="s">
        <v>13487</v>
      </c>
      <c r="G13503" s="1">
        <v>0.982937698923</v>
      </c>
    </row>
    <row r="13504" ht="15.75" customHeight="1">
      <c r="A13504" s="1" t="str">
        <f t="shared" ref="A13504:A13518" si="1135">"RPL9"</f>
        <v>RPL9</v>
      </c>
      <c r="B13504" s="1" t="s">
        <v>87</v>
      </c>
      <c r="C13504" s="1">
        <v>3.9460347E7</v>
      </c>
      <c r="D13504" s="1" t="s">
        <v>8</v>
      </c>
      <c r="E13504" s="1">
        <v>24.0</v>
      </c>
      <c r="F13504" s="1" t="s">
        <v>13488</v>
      </c>
      <c r="G13504" s="1">
        <v>-0.0147805922879</v>
      </c>
    </row>
    <row r="13505" ht="15.75" customHeight="1">
      <c r="A13505" s="1" t="str">
        <f t="shared" si="1135"/>
        <v>RPL9</v>
      </c>
      <c r="B13505" s="1" t="s">
        <v>87</v>
      </c>
      <c r="C13505" s="1">
        <v>3.9460454E7</v>
      </c>
      <c r="D13505" s="1" t="s">
        <v>8</v>
      </c>
      <c r="E13505" s="1">
        <v>24.0</v>
      </c>
      <c r="F13505" s="1" t="s">
        <v>13489</v>
      </c>
      <c r="G13505" s="1">
        <v>0.204338740303</v>
      </c>
    </row>
    <row r="13506" ht="15.75" customHeight="1">
      <c r="A13506" s="1" t="str">
        <f t="shared" si="1135"/>
        <v>RPL9</v>
      </c>
      <c r="B13506" s="1" t="s">
        <v>87</v>
      </c>
      <c r="C13506" s="1">
        <v>3.9460477E7</v>
      </c>
      <c r="D13506" s="1" t="s">
        <v>8</v>
      </c>
      <c r="E13506" s="1">
        <v>25.0</v>
      </c>
      <c r="F13506" s="1" t="s">
        <v>13490</v>
      </c>
      <c r="G13506" s="1">
        <v>0.171201718945</v>
      </c>
    </row>
    <row r="13507" ht="15.75" customHeight="1">
      <c r="A13507" s="1" t="str">
        <f t="shared" si="1135"/>
        <v>RPL9</v>
      </c>
      <c r="B13507" s="1" t="s">
        <v>87</v>
      </c>
      <c r="C13507" s="1">
        <v>3.9460486E7</v>
      </c>
      <c r="D13507" s="1" t="s">
        <v>8</v>
      </c>
      <c r="E13507" s="1">
        <v>24.0</v>
      </c>
      <c r="F13507" s="1" t="s">
        <v>13491</v>
      </c>
      <c r="G13507" s="1">
        <v>-0.0337556834106</v>
      </c>
    </row>
    <row r="13508" ht="15.75" customHeight="1">
      <c r="A13508" s="1" t="str">
        <f t="shared" si="1135"/>
        <v>RPL9</v>
      </c>
      <c r="B13508" s="1" t="s">
        <v>87</v>
      </c>
      <c r="C13508" s="1">
        <v>3.9460326E7</v>
      </c>
      <c r="D13508" s="1" t="s">
        <v>14</v>
      </c>
      <c r="E13508" s="1">
        <v>24.0</v>
      </c>
      <c r="F13508" s="1" t="s">
        <v>13492</v>
      </c>
      <c r="G13508" s="1">
        <v>0.455076160104</v>
      </c>
    </row>
    <row r="13509" ht="15.75" customHeight="1">
      <c r="A13509" s="1" t="str">
        <f t="shared" si="1135"/>
        <v>RPL9</v>
      </c>
      <c r="B13509" s="1" t="s">
        <v>87</v>
      </c>
      <c r="C13509" s="1">
        <v>3.9460379E7</v>
      </c>
      <c r="D13509" s="1" t="s">
        <v>14</v>
      </c>
      <c r="E13509" s="1">
        <v>23.0</v>
      </c>
      <c r="F13509" s="1" t="s">
        <v>13493</v>
      </c>
      <c r="G13509" s="1">
        <v>-0.0114225734579</v>
      </c>
    </row>
    <row r="13510" ht="15.75" customHeight="1">
      <c r="A13510" s="1" t="str">
        <f t="shared" si="1135"/>
        <v>RPL9</v>
      </c>
      <c r="B13510" s="1" t="s">
        <v>87</v>
      </c>
      <c r="C13510" s="1">
        <v>3.9460454E7</v>
      </c>
      <c r="D13510" s="1" t="s">
        <v>8</v>
      </c>
      <c r="E13510" s="1">
        <v>23.0</v>
      </c>
      <c r="F13510" s="1" t="s">
        <v>13494</v>
      </c>
      <c r="G13510" s="1">
        <v>0.193401749111</v>
      </c>
    </row>
    <row r="13511" ht="15.75" customHeight="1">
      <c r="A13511" s="1" t="str">
        <f t="shared" si="1135"/>
        <v>RPL9</v>
      </c>
      <c r="B13511" s="1" t="s">
        <v>87</v>
      </c>
      <c r="C13511" s="1">
        <v>3.9460437E7</v>
      </c>
      <c r="D13511" s="1" t="s">
        <v>8</v>
      </c>
      <c r="E13511" s="1">
        <v>24.0</v>
      </c>
      <c r="F13511" s="1" t="s">
        <v>13495</v>
      </c>
      <c r="G13511" s="1">
        <v>0.486983870921</v>
      </c>
    </row>
    <row r="13512" ht="15.75" customHeight="1">
      <c r="A13512" s="1" t="str">
        <f t="shared" si="1135"/>
        <v>RPL9</v>
      </c>
      <c r="B13512" s="1" t="s">
        <v>87</v>
      </c>
      <c r="C13512" s="1">
        <v>3.9460483E7</v>
      </c>
      <c r="D13512" s="1" t="s">
        <v>8</v>
      </c>
      <c r="E13512" s="1">
        <v>23.0</v>
      </c>
      <c r="F13512" s="1" t="s">
        <v>13496</v>
      </c>
      <c r="G13512" s="1">
        <v>1.25978449831</v>
      </c>
    </row>
    <row r="13513" ht="15.75" customHeight="1">
      <c r="A13513" s="1" t="str">
        <f t="shared" si="1135"/>
        <v>RPL9</v>
      </c>
      <c r="B13513" s="1" t="s">
        <v>87</v>
      </c>
      <c r="C13513" s="1">
        <v>3.9460504E7</v>
      </c>
      <c r="D13513" s="1" t="s">
        <v>8</v>
      </c>
      <c r="E13513" s="1">
        <v>23.0</v>
      </c>
      <c r="F13513" s="1" t="s">
        <v>13497</v>
      </c>
      <c r="G13513" s="1">
        <v>1.24171302298</v>
      </c>
    </row>
    <row r="13514" ht="15.75" customHeight="1">
      <c r="A13514" s="1" t="str">
        <f t="shared" si="1135"/>
        <v>RPL9</v>
      </c>
      <c r="B13514" s="1" t="s">
        <v>87</v>
      </c>
      <c r="C13514" s="1">
        <v>3.9460326E7</v>
      </c>
      <c r="D13514" s="1" t="s">
        <v>14</v>
      </c>
      <c r="E13514" s="1">
        <v>23.0</v>
      </c>
      <c r="F13514" s="1" t="s">
        <v>13498</v>
      </c>
      <c r="G13514" s="1">
        <v>0.498502478717</v>
      </c>
    </row>
    <row r="13515" ht="15.75" customHeight="1">
      <c r="A13515" s="1" t="str">
        <f t="shared" si="1135"/>
        <v>RPL9</v>
      </c>
      <c r="B13515" s="1" t="s">
        <v>87</v>
      </c>
      <c r="C13515" s="1">
        <v>3.9460379E7</v>
      </c>
      <c r="D13515" s="1" t="s">
        <v>14</v>
      </c>
      <c r="E13515" s="1">
        <v>24.0</v>
      </c>
      <c r="F13515" s="1" t="s">
        <v>13499</v>
      </c>
      <c r="G13515" s="1">
        <v>-0.0359228123439</v>
      </c>
    </row>
    <row r="13516" ht="15.75" customHeight="1">
      <c r="A13516" s="1" t="str">
        <f t="shared" si="1135"/>
        <v>RPL9</v>
      </c>
      <c r="B13516" s="1" t="s">
        <v>87</v>
      </c>
      <c r="C13516" s="1">
        <v>3.9460339E7</v>
      </c>
      <c r="D13516" s="1" t="s">
        <v>8</v>
      </c>
      <c r="E13516" s="1">
        <v>25.0</v>
      </c>
      <c r="F13516" s="1" t="s">
        <v>13500</v>
      </c>
      <c r="G13516" s="1">
        <v>0.0176105899496</v>
      </c>
    </row>
    <row r="13517" ht="15.75" customHeight="1">
      <c r="A13517" s="1" t="str">
        <f t="shared" si="1135"/>
        <v>RPL9</v>
      </c>
      <c r="B13517" s="1" t="s">
        <v>87</v>
      </c>
      <c r="C13517" s="1">
        <v>3.9460372E7</v>
      </c>
      <c r="D13517" s="1" t="s">
        <v>8</v>
      </c>
      <c r="E13517" s="1">
        <v>24.0</v>
      </c>
      <c r="F13517" s="1" t="s">
        <v>13501</v>
      </c>
      <c r="G13517" s="1">
        <v>0.0252949933579</v>
      </c>
    </row>
    <row r="13518" ht="15.75" customHeight="1">
      <c r="A13518" s="1" t="str">
        <f t="shared" si="1135"/>
        <v>RPL9</v>
      </c>
      <c r="B13518" s="1" t="s">
        <v>87</v>
      </c>
      <c r="C13518" s="1">
        <v>3.9460269E7</v>
      </c>
      <c r="D13518" s="1" t="s">
        <v>8</v>
      </c>
      <c r="E13518" s="1">
        <v>24.0</v>
      </c>
      <c r="F13518" s="1" t="s">
        <v>13502</v>
      </c>
      <c r="G13518" s="1">
        <v>0.276191762044</v>
      </c>
    </row>
    <row r="13519" ht="15.75" customHeight="1">
      <c r="A13519" s="1" t="str">
        <f t="shared" ref="A13519:A13527" si="1136">"RPLP1"</f>
        <v>RPLP1</v>
      </c>
      <c r="B13519" s="1" t="s">
        <v>425</v>
      </c>
      <c r="C13519" s="1">
        <v>6.9745369E7</v>
      </c>
      <c r="D13519" s="1" t="s">
        <v>14</v>
      </c>
      <c r="E13519" s="1">
        <v>24.0</v>
      </c>
      <c r="F13519" s="1" t="s">
        <v>13503</v>
      </c>
      <c r="G13519" s="1">
        <v>0.836762261139</v>
      </c>
    </row>
    <row r="13520" ht="15.75" customHeight="1">
      <c r="A13520" s="1" t="str">
        <f t="shared" si="1136"/>
        <v>RPLP1</v>
      </c>
      <c r="B13520" s="1" t="s">
        <v>425</v>
      </c>
      <c r="C13520" s="1">
        <v>6.9745104E7</v>
      </c>
      <c r="D13520" s="1" t="s">
        <v>14</v>
      </c>
      <c r="E13520" s="1">
        <v>25.0</v>
      </c>
      <c r="F13520" s="1" t="s">
        <v>13504</v>
      </c>
      <c r="G13520" s="1">
        <v>0.0159614783994</v>
      </c>
    </row>
    <row r="13521" ht="15.75" customHeight="1">
      <c r="A13521" s="1" t="str">
        <f t="shared" si="1136"/>
        <v>RPLP1</v>
      </c>
      <c r="B13521" s="1" t="s">
        <v>425</v>
      </c>
      <c r="C13521" s="1">
        <v>6.9745391E7</v>
      </c>
      <c r="D13521" s="1" t="s">
        <v>8</v>
      </c>
      <c r="E13521" s="1">
        <v>24.0</v>
      </c>
      <c r="F13521" s="1" t="s">
        <v>13505</v>
      </c>
      <c r="G13521" s="1">
        <v>0.87605361689</v>
      </c>
    </row>
    <row r="13522" ht="15.75" customHeight="1">
      <c r="A13522" s="1" t="str">
        <f t="shared" si="1136"/>
        <v>RPLP1</v>
      </c>
      <c r="B13522" s="1" t="s">
        <v>425</v>
      </c>
      <c r="C13522" s="1">
        <v>6.9745117E7</v>
      </c>
      <c r="D13522" s="1" t="s">
        <v>8</v>
      </c>
      <c r="E13522" s="1">
        <v>24.0</v>
      </c>
      <c r="F13522" s="1" t="s">
        <v>13506</v>
      </c>
      <c r="G13522" s="1">
        <v>0.0366152366647</v>
      </c>
    </row>
    <row r="13523" ht="15.75" customHeight="1">
      <c r="A13523" s="1" t="str">
        <f t="shared" si="1136"/>
        <v>RPLP1</v>
      </c>
      <c r="B13523" s="1" t="s">
        <v>425</v>
      </c>
      <c r="C13523" s="1">
        <v>6.9745398E7</v>
      </c>
      <c r="D13523" s="1" t="s">
        <v>14</v>
      </c>
      <c r="E13523" s="1">
        <v>24.0</v>
      </c>
      <c r="F13523" s="1" t="s">
        <v>13507</v>
      </c>
      <c r="G13523" s="1">
        <v>1.01143764245</v>
      </c>
    </row>
    <row r="13524" ht="15.75" customHeight="1">
      <c r="A13524" s="1" t="str">
        <f t="shared" si="1136"/>
        <v>RPLP1</v>
      </c>
      <c r="B13524" s="1" t="s">
        <v>425</v>
      </c>
      <c r="C13524" s="1">
        <v>6.9745223E7</v>
      </c>
      <c r="D13524" s="1" t="s">
        <v>14</v>
      </c>
      <c r="E13524" s="1">
        <v>26.0</v>
      </c>
      <c r="F13524" s="1" t="s">
        <v>13508</v>
      </c>
      <c r="G13524" s="1">
        <v>0.113195018394</v>
      </c>
    </row>
    <row r="13525" ht="15.75" customHeight="1">
      <c r="A13525" s="1" t="str">
        <f t="shared" si="1136"/>
        <v>RPLP1</v>
      </c>
      <c r="B13525" s="1" t="s">
        <v>425</v>
      </c>
      <c r="C13525" s="1">
        <v>6.9745411E7</v>
      </c>
      <c r="D13525" s="1" t="s">
        <v>14</v>
      </c>
      <c r="E13525" s="1">
        <v>25.0</v>
      </c>
      <c r="F13525" s="1" t="s">
        <v>13509</v>
      </c>
      <c r="G13525" s="1">
        <v>-0.0272789364909</v>
      </c>
    </row>
    <row r="13526" ht="15.75" customHeight="1">
      <c r="A13526" s="1" t="str">
        <f t="shared" si="1136"/>
        <v>RPLP1</v>
      </c>
      <c r="B13526" s="1" t="s">
        <v>425</v>
      </c>
      <c r="C13526" s="1">
        <v>6.9745095E7</v>
      </c>
      <c r="D13526" s="1" t="s">
        <v>8</v>
      </c>
      <c r="E13526" s="1">
        <v>23.0</v>
      </c>
      <c r="F13526" s="1" t="s">
        <v>13510</v>
      </c>
      <c r="G13526" s="1">
        <v>-0.00145319513462</v>
      </c>
    </row>
    <row r="13527" ht="15.75" customHeight="1">
      <c r="A13527" s="1" t="str">
        <f t="shared" si="1136"/>
        <v>RPLP1</v>
      </c>
      <c r="B13527" s="1" t="s">
        <v>425</v>
      </c>
      <c r="C13527" s="1">
        <v>6.9745147E7</v>
      </c>
      <c r="D13527" s="1" t="s">
        <v>14</v>
      </c>
      <c r="E13527" s="1">
        <v>24.0</v>
      </c>
      <c r="F13527" s="1" t="s">
        <v>13511</v>
      </c>
      <c r="G13527" s="1">
        <v>1.11250874066</v>
      </c>
    </row>
    <row r="13528" ht="15.75" customHeight="1">
      <c r="A13528" s="1" t="str">
        <f t="shared" ref="A13528:A13561" si="1137">"RPLP2"</f>
        <v>RPLP2</v>
      </c>
      <c r="B13528" s="1" t="s">
        <v>328</v>
      </c>
      <c r="C13528" s="1">
        <v>810166.0</v>
      </c>
      <c r="D13528" s="1" t="s">
        <v>8</v>
      </c>
      <c r="E13528" s="1">
        <v>24.0</v>
      </c>
      <c r="F13528" s="1" t="s">
        <v>13512</v>
      </c>
      <c r="G13528" s="1">
        <v>1.1155865096</v>
      </c>
    </row>
    <row r="13529" ht="15.75" customHeight="1">
      <c r="A13529" s="1" t="str">
        <f t="shared" si="1137"/>
        <v>RPLP2</v>
      </c>
      <c r="B13529" s="1" t="s">
        <v>328</v>
      </c>
      <c r="C13529" s="1">
        <v>809986.0</v>
      </c>
      <c r="D13529" s="1" t="s">
        <v>8</v>
      </c>
      <c r="E13529" s="1">
        <v>24.0</v>
      </c>
      <c r="F13529" s="1" t="s">
        <v>13513</v>
      </c>
      <c r="G13529" s="1">
        <v>0.92971662122</v>
      </c>
    </row>
    <row r="13530" ht="15.75" customHeight="1">
      <c r="A13530" s="1" t="str">
        <f t="shared" si="1137"/>
        <v>RPLP2</v>
      </c>
      <c r="B13530" s="1" t="s">
        <v>328</v>
      </c>
      <c r="C13530" s="1">
        <v>809655.0</v>
      </c>
      <c r="D13530" s="1" t="s">
        <v>14</v>
      </c>
      <c r="E13530" s="1">
        <v>23.0</v>
      </c>
      <c r="F13530" s="1" t="s">
        <v>13514</v>
      </c>
      <c r="G13530" s="1">
        <v>-0.0196281720054</v>
      </c>
    </row>
    <row r="13531" ht="15.75" customHeight="1">
      <c r="A13531" s="1" t="str">
        <f t="shared" si="1137"/>
        <v>RPLP2</v>
      </c>
      <c r="B13531" s="1" t="s">
        <v>328</v>
      </c>
      <c r="C13531" s="1">
        <v>809628.0</v>
      </c>
      <c r="D13531" s="1" t="s">
        <v>14</v>
      </c>
      <c r="E13531" s="1">
        <v>24.0</v>
      </c>
      <c r="F13531" s="1" t="s">
        <v>13515</v>
      </c>
      <c r="G13531" s="1">
        <v>0.00765073291503</v>
      </c>
    </row>
    <row r="13532" ht="15.75" customHeight="1">
      <c r="A13532" s="1" t="str">
        <f t="shared" si="1137"/>
        <v>RPLP2</v>
      </c>
      <c r="B13532" s="1" t="s">
        <v>328</v>
      </c>
      <c r="C13532" s="1">
        <v>809860.0</v>
      </c>
      <c r="D13532" s="1" t="s">
        <v>14</v>
      </c>
      <c r="E13532" s="1">
        <v>23.0</v>
      </c>
      <c r="F13532" s="1" t="s">
        <v>13516</v>
      </c>
      <c r="G13532" s="1">
        <v>-0.0110205417313</v>
      </c>
    </row>
    <row r="13533" ht="15.75" customHeight="1">
      <c r="A13533" s="1" t="str">
        <f t="shared" si="1137"/>
        <v>RPLP2</v>
      </c>
      <c r="B13533" s="1" t="s">
        <v>328</v>
      </c>
      <c r="C13533" s="1">
        <v>810062.0</v>
      </c>
      <c r="D13533" s="1" t="s">
        <v>14</v>
      </c>
      <c r="E13533" s="1">
        <v>24.0</v>
      </c>
      <c r="F13533" s="1" t="s">
        <v>13517</v>
      </c>
      <c r="G13533" s="1">
        <v>0.0279452268631</v>
      </c>
    </row>
    <row r="13534" ht="15.75" customHeight="1">
      <c r="A13534" s="1" t="str">
        <f t="shared" si="1137"/>
        <v>RPLP2</v>
      </c>
      <c r="B13534" s="1" t="s">
        <v>328</v>
      </c>
      <c r="C13534" s="1">
        <v>810073.0</v>
      </c>
      <c r="D13534" s="1" t="s">
        <v>14</v>
      </c>
      <c r="E13534" s="1">
        <v>24.0</v>
      </c>
      <c r="F13534" s="1" t="s">
        <v>13518</v>
      </c>
      <c r="G13534" s="1">
        <v>-0.0840873078575</v>
      </c>
    </row>
    <row r="13535" ht="15.75" customHeight="1">
      <c r="A13535" s="1" t="str">
        <f t="shared" si="1137"/>
        <v>RPLP2</v>
      </c>
      <c r="B13535" s="1" t="s">
        <v>328</v>
      </c>
      <c r="C13535" s="1">
        <v>810122.0</v>
      </c>
      <c r="D13535" s="1" t="s">
        <v>14</v>
      </c>
      <c r="E13535" s="1">
        <v>23.0</v>
      </c>
      <c r="F13535" s="1" t="s">
        <v>13519</v>
      </c>
      <c r="G13535" s="1">
        <v>0.0400645752468</v>
      </c>
    </row>
    <row r="13536" ht="15.75" customHeight="1">
      <c r="A13536" s="1" t="str">
        <f t="shared" si="1137"/>
        <v>RPLP2</v>
      </c>
      <c r="B13536" s="1" t="s">
        <v>328</v>
      </c>
      <c r="C13536" s="1">
        <v>810165.0</v>
      </c>
      <c r="D13536" s="1" t="s">
        <v>14</v>
      </c>
      <c r="E13536" s="1">
        <v>24.0</v>
      </c>
      <c r="F13536" s="1" t="s">
        <v>13520</v>
      </c>
      <c r="G13536" s="1">
        <v>0.441465280834</v>
      </c>
    </row>
    <row r="13537" ht="15.75" customHeight="1">
      <c r="A13537" s="1" t="str">
        <f t="shared" si="1137"/>
        <v>RPLP2</v>
      </c>
      <c r="B13537" s="1" t="s">
        <v>328</v>
      </c>
      <c r="C13537" s="1">
        <v>810195.0</v>
      </c>
      <c r="D13537" s="1" t="s">
        <v>14</v>
      </c>
      <c r="E13537" s="1">
        <v>24.0</v>
      </c>
      <c r="F13537" s="1" t="s">
        <v>13521</v>
      </c>
      <c r="G13537" s="1">
        <v>0.250968118861</v>
      </c>
    </row>
    <row r="13538" ht="15.75" customHeight="1">
      <c r="A13538" s="1" t="str">
        <f t="shared" si="1137"/>
        <v>RPLP2</v>
      </c>
      <c r="B13538" s="1" t="s">
        <v>328</v>
      </c>
      <c r="C13538" s="1">
        <v>809947.0</v>
      </c>
      <c r="D13538" s="1" t="s">
        <v>8</v>
      </c>
      <c r="E13538" s="1">
        <v>21.0</v>
      </c>
      <c r="F13538" s="1" t="s">
        <v>13522</v>
      </c>
      <c r="G13538" s="1">
        <v>0.37405097556</v>
      </c>
    </row>
    <row r="13539" ht="15.75" customHeight="1">
      <c r="A13539" s="1" t="str">
        <f t="shared" si="1137"/>
        <v>RPLP2</v>
      </c>
      <c r="B13539" s="1" t="s">
        <v>328</v>
      </c>
      <c r="C13539" s="1">
        <v>810220.0</v>
      </c>
      <c r="D13539" s="1" t="s">
        <v>8</v>
      </c>
      <c r="E13539" s="1">
        <v>23.0</v>
      </c>
      <c r="F13539" s="1" t="s">
        <v>13523</v>
      </c>
      <c r="G13539" s="1">
        <v>0.270908993025</v>
      </c>
    </row>
    <row r="13540" ht="15.75" customHeight="1">
      <c r="A13540" s="1" t="str">
        <f t="shared" si="1137"/>
        <v>RPLP2</v>
      </c>
      <c r="B13540" s="1" t="s">
        <v>328</v>
      </c>
      <c r="C13540" s="1">
        <v>809922.0</v>
      </c>
      <c r="D13540" s="1" t="s">
        <v>8</v>
      </c>
      <c r="E13540" s="1">
        <v>22.0</v>
      </c>
      <c r="F13540" s="1" t="s">
        <v>13524</v>
      </c>
      <c r="G13540" s="1">
        <v>-0.0205407413601</v>
      </c>
    </row>
    <row r="13541" ht="15.75" customHeight="1">
      <c r="A13541" s="1" t="str">
        <f t="shared" si="1137"/>
        <v>RPLP2</v>
      </c>
      <c r="B13541" s="1" t="s">
        <v>328</v>
      </c>
      <c r="C13541" s="1">
        <v>809868.0</v>
      </c>
      <c r="D13541" s="1" t="s">
        <v>8</v>
      </c>
      <c r="E13541" s="1">
        <v>24.0</v>
      </c>
      <c r="F13541" s="1" t="s">
        <v>13525</v>
      </c>
      <c r="G13541" s="1">
        <v>-0.0263207598249</v>
      </c>
    </row>
    <row r="13542" ht="15.75" customHeight="1">
      <c r="A13542" s="1" t="str">
        <f t="shared" si="1137"/>
        <v>RPLP2</v>
      </c>
      <c r="B13542" s="1" t="s">
        <v>328</v>
      </c>
      <c r="C13542" s="1">
        <v>809738.0</v>
      </c>
      <c r="D13542" s="1" t="s">
        <v>8</v>
      </c>
      <c r="E13542" s="1">
        <v>24.0</v>
      </c>
      <c r="F13542" s="1" t="s">
        <v>13526</v>
      </c>
      <c r="G13542" s="1">
        <v>-0.058727659541</v>
      </c>
    </row>
    <row r="13543" ht="15.75" customHeight="1">
      <c r="A13543" s="1" t="str">
        <f t="shared" si="1137"/>
        <v>RPLP2</v>
      </c>
      <c r="B13543" s="1" t="s">
        <v>328</v>
      </c>
      <c r="C13543" s="1">
        <v>810206.0</v>
      </c>
      <c r="D13543" s="1" t="s">
        <v>8</v>
      </c>
      <c r="E13543" s="1">
        <v>23.0</v>
      </c>
      <c r="F13543" s="1" t="s">
        <v>13527</v>
      </c>
      <c r="G13543" s="1">
        <v>0.935153523747</v>
      </c>
    </row>
    <row r="13544" ht="15.75" customHeight="1">
      <c r="A13544" s="1" t="str">
        <f t="shared" si="1137"/>
        <v>RPLP2</v>
      </c>
      <c r="B13544" s="1" t="s">
        <v>328</v>
      </c>
      <c r="C13544" s="1">
        <v>810224.0</v>
      </c>
      <c r="D13544" s="1" t="s">
        <v>8</v>
      </c>
      <c r="E13544" s="1">
        <v>24.0</v>
      </c>
      <c r="F13544" s="1" t="s">
        <v>13528</v>
      </c>
      <c r="G13544" s="1">
        <v>0.524732219734</v>
      </c>
    </row>
    <row r="13545" ht="15.75" customHeight="1">
      <c r="A13545" s="1" t="str">
        <f t="shared" si="1137"/>
        <v>RPLP2</v>
      </c>
      <c r="B13545" s="1" t="s">
        <v>328</v>
      </c>
      <c r="C13545" s="1">
        <v>809637.0</v>
      </c>
      <c r="D13545" s="1" t="s">
        <v>14</v>
      </c>
      <c r="E13545" s="1">
        <v>24.0</v>
      </c>
      <c r="F13545" s="1" t="s">
        <v>13529</v>
      </c>
      <c r="G13545" s="1">
        <v>-0.0311294584941</v>
      </c>
    </row>
    <row r="13546" ht="15.75" customHeight="1">
      <c r="A13546" s="1" t="str">
        <f t="shared" si="1137"/>
        <v>RPLP2</v>
      </c>
      <c r="B13546" s="1" t="s">
        <v>328</v>
      </c>
      <c r="C13546" s="1">
        <v>810178.0</v>
      </c>
      <c r="D13546" s="1" t="s">
        <v>8</v>
      </c>
      <c r="E13546" s="1">
        <v>24.0</v>
      </c>
      <c r="F13546" s="1" t="s">
        <v>13530</v>
      </c>
      <c r="G13546" s="1">
        <v>0.334079603414</v>
      </c>
    </row>
    <row r="13547" ht="15.75" customHeight="1">
      <c r="A13547" s="1" t="str">
        <f t="shared" si="1137"/>
        <v>RPLP2</v>
      </c>
      <c r="B13547" s="1" t="s">
        <v>328</v>
      </c>
      <c r="C13547" s="1">
        <v>810085.0</v>
      </c>
      <c r="D13547" s="1" t="s">
        <v>8</v>
      </c>
      <c r="E13547" s="1">
        <v>24.0</v>
      </c>
      <c r="F13547" s="1" t="s">
        <v>13531</v>
      </c>
      <c r="G13547" s="1">
        <v>0.0407793256936</v>
      </c>
    </row>
    <row r="13548" ht="15.75" customHeight="1">
      <c r="A13548" s="1" t="str">
        <f t="shared" si="1137"/>
        <v>RPLP2</v>
      </c>
      <c r="B13548" s="1" t="s">
        <v>328</v>
      </c>
      <c r="C13548" s="1">
        <v>809976.0</v>
      </c>
      <c r="D13548" s="1" t="s">
        <v>8</v>
      </c>
      <c r="E13548" s="1">
        <v>24.0</v>
      </c>
      <c r="F13548" s="1" t="s">
        <v>13532</v>
      </c>
      <c r="G13548" s="1">
        <v>0.949259966648</v>
      </c>
    </row>
    <row r="13549" ht="15.75" customHeight="1">
      <c r="A13549" s="1" t="str">
        <f t="shared" si="1137"/>
        <v>RPLP2</v>
      </c>
      <c r="B13549" s="1" t="s">
        <v>328</v>
      </c>
      <c r="C13549" s="1">
        <v>809780.0</v>
      </c>
      <c r="D13549" s="1" t="s">
        <v>8</v>
      </c>
      <c r="E13549" s="1">
        <v>24.0</v>
      </c>
      <c r="F13549" s="1" t="s">
        <v>13533</v>
      </c>
      <c r="G13549" s="1">
        <v>0.00451002186427</v>
      </c>
    </row>
    <row r="13550" ht="15.75" customHeight="1">
      <c r="A13550" s="1" t="str">
        <f t="shared" si="1137"/>
        <v>RPLP2</v>
      </c>
      <c r="B13550" s="1" t="s">
        <v>328</v>
      </c>
      <c r="C13550" s="1">
        <v>809712.0</v>
      </c>
      <c r="D13550" s="1" t="s">
        <v>8</v>
      </c>
      <c r="E13550" s="1">
        <v>23.0</v>
      </c>
      <c r="F13550" s="1" t="s">
        <v>13534</v>
      </c>
      <c r="G13550" s="1">
        <v>0.100309099902</v>
      </c>
    </row>
    <row r="13551" ht="15.75" customHeight="1">
      <c r="A13551" s="1" t="str">
        <f t="shared" si="1137"/>
        <v>RPLP2</v>
      </c>
      <c r="B13551" s="1" t="s">
        <v>328</v>
      </c>
      <c r="C13551" s="1">
        <v>809685.0</v>
      </c>
      <c r="D13551" s="1" t="s">
        <v>8</v>
      </c>
      <c r="E13551" s="1">
        <v>24.0</v>
      </c>
      <c r="F13551" s="1" t="s">
        <v>13535</v>
      </c>
      <c r="G13551" s="1">
        <v>-0.0560862053356</v>
      </c>
    </row>
    <row r="13552" ht="15.75" customHeight="1">
      <c r="A13552" s="1" t="str">
        <f t="shared" si="1137"/>
        <v>RPLP2</v>
      </c>
      <c r="B13552" s="1" t="s">
        <v>328</v>
      </c>
      <c r="C13552" s="1">
        <v>809903.0</v>
      </c>
      <c r="D13552" s="1" t="s">
        <v>8</v>
      </c>
      <c r="E13552" s="1">
        <v>24.0</v>
      </c>
      <c r="F13552" s="1" t="s">
        <v>13536</v>
      </c>
      <c r="G13552" s="1">
        <v>0.00625194111551</v>
      </c>
    </row>
    <row r="13553" ht="15.75" customHeight="1">
      <c r="A13553" s="1" t="str">
        <f t="shared" si="1137"/>
        <v>RPLP2</v>
      </c>
      <c r="B13553" s="1" t="s">
        <v>328</v>
      </c>
      <c r="C13553" s="1">
        <v>809725.0</v>
      </c>
      <c r="D13553" s="1" t="s">
        <v>14</v>
      </c>
      <c r="E13553" s="1">
        <v>24.0</v>
      </c>
      <c r="F13553" s="1" t="s">
        <v>13537</v>
      </c>
      <c r="G13553" s="1">
        <v>0.00638998413636</v>
      </c>
    </row>
    <row r="13554" ht="15.75" customHeight="1">
      <c r="A13554" s="1" t="str">
        <f t="shared" si="1137"/>
        <v>RPLP2</v>
      </c>
      <c r="B13554" s="1" t="s">
        <v>328</v>
      </c>
      <c r="C13554" s="1">
        <v>809900.0</v>
      </c>
      <c r="D13554" s="1" t="s">
        <v>14</v>
      </c>
      <c r="E13554" s="1">
        <v>24.0</v>
      </c>
      <c r="F13554" s="1" t="s">
        <v>13538</v>
      </c>
      <c r="G13554" s="1">
        <v>0.0334718932127</v>
      </c>
    </row>
    <row r="13555" ht="15.75" customHeight="1">
      <c r="A13555" s="1" t="str">
        <f t="shared" si="1137"/>
        <v>RPLP2</v>
      </c>
      <c r="B13555" s="1" t="s">
        <v>328</v>
      </c>
      <c r="C13555" s="1">
        <v>810061.0</v>
      </c>
      <c r="D13555" s="1" t="s">
        <v>14</v>
      </c>
      <c r="E13555" s="1">
        <v>23.0</v>
      </c>
      <c r="F13555" s="1" t="s">
        <v>13539</v>
      </c>
      <c r="G13555" s="1">
        <v>-0.00222491080858</v>
      </c>
    </row>
    <row r="13556" ht="15.75" customHeight="1">
      <c r="A13556" s="1" t="str">
        <f t="shared" si="1137"/>
        <v>RPLP2</v>
      </c>
      <c r="B13556" s="1" t="s">
        <v>328</v>
      </c>
      <c r="C13556" s="1">
        <v>810092.0</v>
      </c>
      <c r="D13556" s="1" t="s">
        <v>14</v>
      </c>
      <c r="E13556" s="1">
        <v>24.0</v>
      </c>
      <c r="F13556" s="1" t="s">
        <v>13540</v>
      </c>
      <c r="G13556" s="1">
        <v>0.00350398123858</v>
      </c>
    </row>
    <row r="13557" ht="15.75" customHeight="1">
      <c r="A13557" s="1" t="str">
        <f t="shared" si="1137"/>
        <v>RPLP2</v>
      </c>
      <c r="B13557" s="1" t="s">
        <v>328</v>
      </c>
      <c r="C13557" s="1">
        <v>810122.0</v>
      </c>
      <c r="D13557" s="1" t="s">
        <v>14</v>
      </c>
      <c r="E13557" s="1">
        <v>24.0</v>
      </c>
      <c r="F13557" s="1" t="s">
        <v>13541</v>
      </c>
      <c r="G13557" s="1">
        <v>0.02335867472</v>
      </c>
    </row>
    <row r="13558" ht="15.75" customHeight="1">
      <c r="A13558" s="1" t="str">
        <f t="shared" si="1137"/>
        <v>RPLP2</v>
      </c>
      <c r="B13558" s="1" t="s">
        <v>328</v>
      </c>
      <c r="C13558" s="1">
        <v>810162.0</v>
      </c>
      <c r="D13558" s="1" t="s">
        <v>14</v>
      </c>
      <c r="E13558" s="1">
        <v>23.0</v>
      </c>
      <c r="F13558" s="1" t="s">
        <v>13542</v>
      </c>
      <c r="G13558" s="1">
        <v>0.0605890563422</v>
      </c>
    </row>
    <row r="13559" ht="15.75" customHeight="1">
      <c r="A13559" s="1" t="str">
        <f t="shared" si="1137"/>
        <v>RPLP2</v>
      </c>
      <c r="B13559" s="1" t="s">
        <v>328</v>
      </c>
      <c r="C13559" s="1">
        <v>809681.0</v>
      </c>
      <c r="D13559" s="1" t="s">
        <v>8</v>
      </c>
      <c r="E13559" s="1">
        <v>24.0</v>
      </c>
      <c r="F13559" s="1" t="s">
        <v>13543</v>
      </c>
      <c r="G13559" s="1">
        <v>0.194240076055</v>
      </c>
    </row>
    <row r="13560" ht="15.75" customHeight="1">
      <c r="A13560" s="1" t="str">
        <f t="shared" si="1137"/>
        <v>RPLP2</v>
      </c>
      <c r="B13560" s="1" t="s">
        <v>328</v>
      </c>
      <c r="C13560" s="1">
        <v>809710.0</v>
      </c>
      <c r="D13560" s="1" t="s">
        <v>8</v>
      </c>
      <c r="E13560" s="1">
        <v>22.0</v>
      </c>
      <c r="F13560" s="1" t="s">
        <v>13544</v>
      </c>
      <c r="G13560" s="1">
        <v>-0.0309046636923</v>
      </c>
    </row>
    <row r="13561" ht="15.75" customHeight="1">
      <c r="A13561" s="1" t="str">
        <f t="shared" si="1137"/>
        <v>RPLP2</v>
      </c>
      <c r="B13561" s="1" t="s">
        <v>328</v>
      </c>
      <c r="C13561" s="1">
        <v>809692.0</v>
      </c>
      <c r="D13561" s="1" t="s">
        <v>14</v>
      </c>
      <c r="E13561" s="1">
        <v>23.0</v>
      </c>
      <c r="F13561" s="1" t="s">
        <v>13545</v>
      </c>
      <c r="G13561" s="1">
        <v>0.0143371063792</v>
      </c>
    </row>
    <row r="13562" ht="15.75" customHeight="1">
      <c r="A13562" s="1" t="str">
        <f t="shared" ref="A13562:A13571" si="1138">"RPP30"</f>
        <v>RPP30</v>
      </c>
      <c r="B13562" s="1" t="s">
        <v>176</v>
      </c>
      <c r="C13562" s="1">
        <v>9.2631509E7</v>
      </c>
      <c r="D13562" s="1" t="s">
        <v>14</v>
      </c>
      <c r="E13562" s="1">
        <v>25.0</v>
      </c>
      <c r="F13562" s="1" t="s">
        <v>13546</v>
      </c>
      <c r="G13562" s="1">
        <v>0.378327534106</v>
      </c>
    </row>
    <row r="13563" ht="15.75" customHeight="1">
      <c r="A13563" s="1" t="str">
        <f t="shared" si="1138"/>
        <v>RPP30</v>
      </c>
      <c r="B13563" s="1" t="s">
        <v>176</v>
      </c>
      <c r="C13563" s="1">
        <v>9.2631733E7</v>
      </c>
      <c r="D13563" s="1" t="s">
        <v>14</v>
      </c>
      <c r="E13563" s="1">
        <v>25.0</v>
      </c>
      <c r="F13563" s="1" t="s">
        <v>13547</v>
      </c>
      <c r="G13563" s="1">
        <v>-0.00497086943781</v>
      </c>
    </row>
    <row r="13564" ht="15.75" customHeight="1">
      <c r="A13564" s="1" t="str">
        <f t="shared" si="1138"/>
        <v>RPP30</v>
      </c>
      <c r="B13564" s="1" t="s">
        <v>176</v>
      </c>
      <c r="C13564" s="1">
        <v>9.2631727E7</v>
      </c>
      <c r="D13564" s="1" t="s">
        <v>14</v>
      </c>
      <c r="E13564" s="1">
        <v>24.0</v>
      </c>
      <c r="F13564" s="1" t="s">
        <v>13548</v>
      </c>
      <c r="G13564" s="1">
        <v>0.231877897574</v>
      </c>
    </row>
    <row r="13565" ht="15.75" customHeight="1">
      <c r="A13565" s="1" t="str">
        <f t="shared" si="1138"/>
        <v>RPP30</v>
      </c>
      <c r="B13565" s="1" t="s">
        <v>176</v>
      </c>
      <c r="C13565" s="1">
        <v>9.2631693E7</v>
      </c>
      <c r="D13565" s="1" t="s">
        <v>14</v>
      </c>
      <c r="E13565" s="1">
        <v>25.0</v>
      </c>
      <c r="F13565" s="1" t="s">
        <v>13549</v>
      </c>
      <c r="G13565" s="1">
        <v>0.0533272436611</v>
      </c>
    </row>
    <row r="13566" ht="15.75" customHeight="1">
      <c r="A13566" s="1" t="str">
        <f t="shared" si="1138"/>
        <v>RPP30</v>
      </c>
      <c r="B13566" s="1" t="s">
        <v>176</v>
      </c>
      <c r="C13566" s="1">
        <v>9.2631659E7</v>
      </c>
      <c r="D13566" s="1" t="s">
        <v>14</v>
      </c>
      <c r="E13566" s="1">
        <v>24.0</v>
      </c>
      <c r="F13566" s="1" t="s">
        <v>13550</v>
      </c>
      <c r="G13566" s="1">
        <v>0.0633252774626</v>
      </c>
    </row>
    <row r="13567" ht="15.75" customHeight="1">
      <c r="A13567" s="1" t="str">
        <f t="shared" si="1138"/>
        <v>RPP30</v>
      </c>
      <c r="B13567" s="1" t="s">
        <v>176</v>
      </c>
      <c r="C13567" s="1">
        <v>9.2631637E7</v>
      </c>
      <c r="D13567" s="1" t="s">
        <v>14</v>
      </c>
      <c r="E13567" s="1">
        <v>26.0</v>
      </c>
      <c r="F13567" s="1" t="s">
        <v>13551</v>
      </c>
      <c r="G13567" s="1">
        <v>0.00125183260274</v>
      </c>
    </row>
    <row r="13568" ht="15.75" customHeight="1">
      <c r="A13568" s="1" t="str">
        <f t="shared" si="1138"/>
        <v>RPP30</v>
      </c>
      <c r="B13568" s="1" t="s">
        <v>176</v>
      </c>
      <c r="C13568" s="1">
        <v>9.2631624E7</v>
      </c>
      <c r="D13568" s="1" t="s">
        <v>8</v>
      </c>
      <c r="E13568" s="1">
        <v>24.0</v>
      </c>
      <c r="F13568" s="1" t="s">
        <v>13552</v>
      </c>
      <c r="G13568" s="1">
        <v>0.0146668941609</v>
      </c>
    </row>
    <row r="13569" ht="15.75" customHeight="1">
      <c r="A13569" s="1" t="str">
        <f t="shared" si="1138"/>
        <v>RPP30</v>
      </c>
      <c r="B13569" s="1" t="s">
        <v>176</v>
      </c>
      <c r="C13569" s="1">
        <v>9.2631749E7</v>
      </c>
      <c r="D13569" s="1" t="s">
        <v>14</v>
      </c>
      <c r="E13569" s="1">
        <v>24.0</v>
      </c>
      <c r="F13569" s="1" t="s">
        <v>13553</v>
      </c>
      <c r="G13569" s="1">
        <v>1.74290690395</v>
      </c>
    </row>
    <row r="13570" ht="15.75" customHeight="1">
      <c r="A13570" s="1" t="str">
        <f t="shared" si="1138"/>
        <v>RPP30</v>
      </c>
      <c r="B13570" s="1" t="s">
        <v>176</v>
      </c>
      <c r="C13570" s="1">
        <v>9.2631764E7</v>
      </c>
      <c r="D13570" s="1" t="s">
        <v>14</v>
      </c>
      <c r="E13570" s="1">
        <v>24.0</v>
      </c>
      <c r="F13570" s="1" t="s">
        <v>13554</v>
      </c>
      <c r="G13570" s="1">
        <v>0.878765561946</v>
      </c>
    </row>
    <row r="13571" ht="15.75" customHeight="1">
      <c r="A13571" s="1" t="str">
        <f t="shared" si="1138"/>
        <v>RPP30</v>
      </c>
      <c r="B13571" s="1" t="s">
        <v>176</v>
      </c>
      <c r="C13571" s="1">
        <v>9.2631501E7</v>
      </c>
      <c r="D13571" s="1" t="s">
        <v>8</v>
      </c>
      <c r="E13571" s="1">
        <v>25.0</v>
      </c>
      <c r="F13571" s="1" t="s">
        <v>13555</v>
      </c>
      <c r="G13571" s="1">
        <v>0.190916954584</v>
      </c>
    </row>
    <row r="13572" ht="15.75" customHeight="1">
      <c r="A13572" s="1" t="str">
        <f t="shared" ref="A13572:A13581" si="1139">"RPP38"</f>
        <v>RPP38</v>
      </c>
      <c r="B13572" s="1" t="s">
        <v>176</v>
      </c>
      <c r="C13572" s="1">
        <v>1.513937E7</v>
      </c>
      <c r="D13572" s="1" t="s">
        <v>8</v>
      </c>
      <c r="E13572" s="1">
        <v>24.0</v>
      </c>
      <c r="F13572" s="1" t="s">
        <v>13556</v>
      </c>
      <c r="G13572" s="1">
        <v>0.539748382077</v>
      </c>
    </row>
    <row r="13573" ht="15.75" customHeight="1">
      <c r="A13573" s="1" t="str">
        <f t="shared" si="1139"/>
        <v>RPP38</v>
      </c>
      <c r="B13573" s="1" t="s">
        <v>176</v>
      </c>
      <c r="C13573" s="1">
        <v>1.5139439E7</v>
      </c>
      <c r="D13573" s="1" t="s">
        <v>14</v>
      </c>
      <c r="E13573" s="1">
        <v>24.0</v>
      </c>
      <c r="F13573" s="1" t="s">
        <v>13557</v>
      </c>
      <c r="G13573" s="1">
        <v>0.265915057325</v>
      </c>
    </row>
    <row r="13574" ht="15.75" customHeight="1">
      <c r="A13574" s="1" t="str">
        <f t="shared" si="1139"/>
        <v>RPP38</v>
      </c>
      <c r="B13574" s="1" t="s">
        <v>176</v>
      </c>
      <c r="C13574" s="1">
        <v>1.5139431E7</v>
      </c>
      <c r="D13574" s="1" t="s">
        <v>14</v>
      </c>
      <c r="E13574" s="1">
        <v>24.0</v>
      </c>
      <c r="F13574" s="1" t="s">
        <v>13558</v>
      </c>
      <c r="G13574" s="1">
        <v>0.169288107053</v>
      </c>
    </row>
    <row r="13575" ht="15.75" customHeight="1">
      <c r="A13575" s="1" t="str">
        <f t="shared" si="1139"/>
        <v>RPP38</v>
      </c>
      <c r="B13575" s="1" t="s">
        <v>176</v>
      </c>
      <c r="C13575" s="1">
        <v>1.5139421E7</v>
      </c>
      <c r="D13575" s="1" t="s">
        <v>14</v>
      </c>
      <c r="E13575" s="1">
        <v>23.0</v>
      </c>
      <c r="F13575" s="1" t="s">
        <v>13559</v>
      </c>
      <c r="G13575" s="1">
        <v>0.166795723032</v>
      </c>
    </row>
    <row r="13576" ht="15.75" customHeight="1">
      <c r="A13576" s="1" t="str">
        <f t="shared" si="1139"/>
        <v>RPP38</v>
      </c>
      <c r="B13576" s="1" t="s">
        <v>176</v>
      </c>
      <c r="C13576" s="1">
        <v>1.5139459E7</v>
      </c>
      <c r="D13576" s="1" t="s">
        <v>14</v>
      </c>
      <c r="E13576" s="1">
        <v>25.0</v>
      </c>
      <c r="F13576" s="1" t="s">
        <v>13560</v>
      </c>
      <c r="G13576" s="1">
        <v>0.105237282898</v>
      </c>
    </row>
    <row r="13577" ht="15.75" customHeight="1">
      <c r="A13577" s="1" t="str">
        <f t="shared" si="1139"/>
        <v>RPP38</v>
      </c>
      <c r="B13577" s="1" t="s">
        <v>176</v>
      </c>
      <c r="C13577" s="1">
        <v>1.5139386E7</v>
      </c>
      <c r="D13577" s="1" t="s">
        <v>14</v>
      </c>
      <c r="E13577" s="1">
        <v>24.0</v>
      </c>
      <c r="F13577" s="1" t="s">
        <v>13561</v>
      </c>
      <c r="G13577" s="1">
        <v>1.64607054598</v>
      </c>
    </row>
    <row r="13578" ht="15.75" customHeight="1">
      <c r="A13578" s="1" t="str">
        <f t="shared" si="1139"/>
        <v>RPP38</v>
      </c>
      <c r="B13578" s="1" t="s">
        <v>176</v>
      </c>
      <c r="C13578" s="1">
        <v>1.5139474E7</v>
      </c>
      <c r="D13578" s="1" t="s">
        <v>14</v>
      </c>
      <c r="E13578" s="1">
        <v>22.0</v>
      </c>
      <c r="F13578" s="1" t="s">
        <v>13562</v>
      </c>
      <c r="G13578" s="1">
        <v>-0.0358669211898</v>
      </c>
    </row>
    <row r="13579" ht="15.75" customHeight="1">
      <c r="A13579" s="1" t="str">
        <f t="shared" si="1139"/>
        <v>RPP38</v>
      </c>
      <c r="B13579" s="1" t="s">
        <v>176</v>
      </c>
      <c r="C13579" s="1">
        <v>1.5139444E7</v>
      </c>
      <c r="D13579" s="1" t="s">
        <v>8</v>
      </c>
      <c r="E13579" s="1">
        <v>24.0</v>
      </c>
      <c r="F13579" s="1" t="s">
        <v>13563</v>
      </c>
      <c r="G13579" s="1">
        <v>0.814181071946</v>
      </c>
    </row>
    <row r="13580" ht="15.75" customHeight="1">
      <c r="A13580" s="1" t="str">
        <f t="shared" si="1139"/>
        <v>RPP38</v>
      </c>
      <c r="B13580" s="1" t="s">
        <v>176</v>
      </c>
      <c r="C13580" s="1">
        <v>1.5139408E7</v>
      </c>
      <c r="D13580" s="1" t="s">
        <v>14</v>
      </c>
      <c r="E13580" s="1">
        <v>24.0</v>
      </c>
      <c r="F13580" s="1" t="s">
        <v>13564</v>
      </c>
      <c r="G13580" s="1">
        <v>0.122559278247</v>
      </c>
    </row>
    <row r="13581" ht="15.75" customHeight="1">
      <c r="A13581" s="1" t="str">
        <f t="shared" si="1139"/>
        <v>RPP38</v>
      </c>
      <c r="B13581" s="1" t="s">
        <v>176</v>
      </c>
      <c r="C13581" s="1">
        <v>1.5139377E7</v>
      </c>
      <c r="D13581" s="1" t="s">
        <v>14</v>
      </c>
      <c r="E13581" s="1">
        <v>24.0</v>
      </c>
      <c r="F13581" s="1" t="s">
        <v>13565</v>
      </c>
      <c r="G13581" s="1">
        <v>0.271242095663</v>
      </c>
    </row>
    <row r="13582" ht="15.75" customHeight="1">
      <c r="A13582" s="1" t="str">
        <f t="shared" ref="A13582:A13590" si="1140">"RPP40"</f>
        <v>RPP40</v>
      </c>
      <c r="B13582" s="1" t="s">
        <v>28</v>
      </c>
      <c r="C13582" s="1">
        <v>5004005.0</v>
      </c>
      <c r="D13582" s="1" t="s">
        <v>8</v>
      </c>
      <c r="E13582" s="1">
        <v>23.0</v>
      </c>
      <c r="F13582" s="1" t="s">
        <v>13566</v>
      </c>
      <c r="G13582" s="1">
        <v>0.0858918219509</v>
      </c>
    </row>
    <row r="13583" ht="15.75" customHeight="1">
      <c r="A13583" s="1" t="str">
        <f t="shared" si="1140"/>
        <v>RPP40</v>
      </c>
      <c r="B13583" s="1" t="s">
        <v>28</v>
      </c>
      <c r="C13583" s="1">
        <v>5004259.0</v>
      </c>
      <c r="D13583" s="1" t="s">
        <v>8</v>
      </c>
      <c r="E13583" s="1">
        <v>24.0</v>
      </c>
      <c r="F13583" s="1" t="s">
        <v>13567</v>
      </c>
      <c r="G13583" s="1">
        <v>0.803332194781</v>
      </c>
    </row>
    <row r="13584" ht="15.75" customHeight="1">
      <c r="A13584" s="1" t="str">
        <f t="shared" si="1140"/>
        <v>RPP40</v>
      </c>
      <c r="B13584" s="1" t="s">
        <v>28</v>
      </c>
      <c r="C13584" s="1">
        <v>5004164.0</v>
      </c>
      <c r="D13584" s="1" t="s">
        <v>14</v>
      </c>
      <c r="E13584" s="1">
        <v>23.0</v>
      </c>
      <c r="F13584" s="1" t="s">
        <v>13568</v>
      </c>
      <c r="G13584" s="1">
        <v>0.100565873264</v>
      </c>
    </row>
    <row r="13585" ht="15.75" customHeight="1">
      <c r="A13585" s="1" t="str">
        <f t="shared" si="1140"/>
        <v>RPP40</v>
      </c>
      <c r="B13585" s="1" t="s">
        <v>28</v>
      </c>
      <c r="C13585" s="1">
        <v>5004177.0</v>
      </c>
      <c r="D13585" s="1" t="s">
        <v>14</v>
      </c>
      <c r="E13585" s="1">
        <v>24.0</v>
      </c>
      <c r="F13585" s="1" t="s">
        <v>13569</v>
      </c>
      <c r="G13585" s="1">
        <v>0.0156586524311</v>
      </c>
    </row>
    <row r="13586" ht="15.75" customHeight="1">
      <c r="A13586" s="1" t="str">
        <f t="shared" si="1140"/>
        <v>RPP40</v>
      </c>
      <c r="B13586" s="1" t="s">
        <v>28</v>
      </c>
      <c r="C13586" s="1">
        <v>5004246.0</v>
      </c>
      <c r="D13586" s="1" t="s">
        <v>14</v>
      </c>
      <c r="E13586" s="1">
        <v>24.0</v>
      </c>
      <c r="F13586" s="1" t="s">
        <v>13570</v>
      </c>
      <c r="G13586" s="1">
        <v>1.25529370685</v>
      </c>
    </row>
    <row r="13587" ht="15.75" customHeight="1">
      <c r="A13587" s="1" t="str">
        <f t="shared" si="1140"/>
        <v>RPP40</v>
      </c>
      <c r="B13587" s="1" t="s">
        <v>28</v>
      </c>
      <c r="C13587" s="1">
        <v>5004028.0</v>
      </c>
      <c r="D13587" s="1" t="s">
        <v>8</v>
      </c>
      <c r="E13587" s="1">
        <v>22.0</v>
      </c>
      <c r="F13587" s="1" t="s">
        <v>13571</v>
      </c>
      <c r="G13587" s="1">
        <v>0.00791407804582</v>
      </c>
    </row>
    <row r="13588" ht="15.75" customHeight="1">
      <c r="A13588" s="1" t="str">
        <f t="shared" si="1140"/>
        <v>RPP40</v>
      </c>
      <c r="B13588" s="1" t="s">
        <v>28</v>
      </c>
      <c r="C13588" s="1">
        <v>5004023.0</v>
      </c>
      <c r="D13588" s="1" t="s">
        <v>8</v>
      </c>
      <c r="E13588" s="1">
        <v>24.0</v>
      </c>
      <c r="F13588" s="1" t="s">
        <v>13572</v>
      </c>
      <c r="G13588" s="1">
        <v>-0.00539699174892</v>
      </c>
    </row>
    <row r="13589" ht="15.75" customHeight="1">
      <c r="A13589" s="1" t="str">
        <f t="shared" si="1140"/>
        <v>RPP40</v>
      </c>
      <c r="B13589" s="1" t="s">
        <v>28</v>
      </c>
      <c r="C13589" s="1">
        <v>5004146.0</v>
      </c>
      <c r="D13589" s="1" t="s">
        <v>8</v>
      </c>
      <c r="E13589" s="1">
        <v>24.0</v>
      </c>
      <c r="F13589" s="1" t="s">
        <v>13573</v>
      </c>
      <c r="G13589" s="1">
        <v>0.208514112734</v>
      </c>
    </row>
    <row r="13590" ht="15.75" customHeight="1">
      <c r="A13590" s="1" t="str">
        <f t="shared" si="1140"/>
        <v>RPP40</v>
      </c>
      <c r="B13590" s="1" t="s">
        <v>28</v>
      </c>
      <c r="C13590" s="1">
        <v>5004190.0</v>
      </c>
      <c r="D13590" s="1" t="s">
        <v>8</v>
      </c>
      <c r="E13590" s="1">
        <v>23.0</v>
      </c>
      <c r="F13590" s="1" t="s">
        <v>13574</v>
      </c>
      <c r="G13590" s="1">
        <v>0.941374098372</v>
      </c>
    </row>
    <row r="13591" ht="15.75" customHeight="1">
      <c r="A13591" s="1" t="str">
        <f t="shared" ref="A13591:A13600" si="1141">"RPRD1A"</f>
        <v>RPRD1A</v>
      </c>
      <c r="B13591" s="1" t="s">
        <v>245</v>
      </c>
      <c r="C13591" s="1">
        <v>3.3647268E7</v>
      </c>
      <c r="D13591" s="1" t="s">
        <v>14</v>
      </c>
      <c r="E13591" s="1">
        <v>22.0</v>
      </c>
      <c r="F13591" s="1" t="s">
        <v>13575</v>
      </c>
      <c r="G13591" s="1">
        <v>-0.0215242858028</v>
      </c>
    </row>
    <row r="13592" ht="15.75" customHeight="1">
      <c r="A13592" s="1" t="str">
        <f t="shared" si="1141"/>
        <v>RPRD1A</v>
      </c>
      <c r="B13592" s="1" t="s">
        <v>245</v>
      </c>
      <c r="C13592" s="1">
        <v>3.3647523E7</v>
      </c>
      <c r="D13592" s="1" t="s">
        <v>14</v>
      </c>
      <c r="E13592" s="1">
        <v>25.0</v>
      </c>
      <c r="F13592" s="1" t="s">
        <v>13576</v>
      </c>
      <c r="G13592" s="1">
        <v>0.0617386241345</v>
      </c>
    </row>
    <row r="13593" ht="15.75" customHeight="1">
      <c r="A13593" s="1" t="str">
        <f t="shared" si="1141"/>
        <v>RPRD1A</v>
      </c>
      <c r="B13593" s="1" t="s">
        <v>245</v>
      </c>
      <c r="C13593" s="1">
        <v>3.364744E7</v>
      </c>
      <c r="D13593" s="1" t="s">
        <v>14</v>
      </c>
      <c r="E13593" s="1">
        <v>23.0</v>
      </c>
      <c r="F13593" s="1" t="s">
        <v>13577</v>
      </c>
      <c r="G13593" s="1">
        <v>0.159410667845</v>
      </c>
    </row>
    <row r="13594" ht="15.75" customHeight="1">
      <c r="A13594" s="1" t="str">
        <f t="shared" si="1141"/>
        <v>RPRD1A</v>
      </c>
      <c r="B13594" s="1" t="s">
        <v>245</v>
      </c>
      <c r="C13594" s="1">
        <v>3.3647413E7</v>
      </c>
      <c r="D13594" s="1" t="s">
        <v>14</v>
      </c>
      <c r="E13594" s="1">
        <v>24.0</v>
      </c>
      <c r="F13594" s="1" t="s">
        <v>13578</v>
      </c>
      <c r="G13594" s="1">
        <v>0.341486629614</v>
      </c>
    </row>
    <row r="13595" ht="15.75" customHeight="1">
      <c r="A13595" s="1" t="str">
        <f t="shared" si="1141"/>
        <v>RPRD1A</v>
      </c>
      <c r="B13595" s="1" t="s">
        <v>245</v>
      </c>
      <c r="C13595" s="1">
        <v>3.3647404E7</v>
      </c>
      <c r="D13595" s="1" t="s">
        <v>14</v>
      </c>
      <c r="E13595" s="1">
        <v>24.0</v>
      </c>
      <c r="F13595" s="1" t="s">
        <v>13579</v>
      </c>
      <c r="G13595" s="1">
        <v>0.105662014437</v>
      </c>
    </row>
    <row r="13596" ht="15.75" customHeight="1">
      <c r="A13596" s="1" t="str">
        <f t="shared" si="1141"/>
        <v>RPRD1A</v>
      </c>
      <c r="B13596" s="1" t="s">
        <v>245</v>
      </c>
      <c r="C13596" s="1">
        <v>3.3647367E7</v>
      </c>
      <c r="D13596" s="1" t="s">
        <v>8</v>
      </c>
      <c r="E13596" s="1">
        <v>23.0</v>
      </c>
      <c r="F13596" s="1" t="s">
        <v>13580</v>
      </c>
      <c r="G13596" s="1">
        <v>0.00248860460074</v>
      </c>
    </row>
    <row r="13597" ht="15.75" customHeight="1">
      <c r="A13597" s="1" t="str">
        <f t="shared" si="1141"/>
        <v>RPRD1A</v>
      </c>
      <c r="B13597" s="1" t="s">
        <v>245</v>
      </c>
      <c r="C13597" s="1">
        <v>3.3647429E7</v>
      </c>
      <c r="D13597" s="1" t="s">
        <v>8</v>
      </c>
      <c r="E13597" s="1">
        <v>24.0</v>
      </c>
      <c r="F13597" s="1" t="s">
        <v>13581</v>
      </c>
      <c r="G13597" s="1">
        <v>0.152194280838</v>
      </c>
    </row>
    <row r="13598" ht="15.75" customHeight="1">
      <c r="A13598" s="1" t="str">
        <f t="shared" si="1141"/>
        <v>RPRD1A</v>
      </c>
      <c r="B13598" s="1" t="s">
        <v>245</v>
      </c>
      <c r="C13598" s="1">
        <v>3.3647512E7</v>
      </c>
      <c r="D13598" s="1" t="s">
        <v>8</v>
      </c>
      <c r="E13598" s="1">
        <v>24.0</v>
      </c>
      <c r="F13598" s="1" t="s">
        <v>13582</v>
      </c>
      <c r="G13598" s="1">
        <v>0.0957339203501</v>
      </c>
    </row>
    <row r="13599" ht="15.75" customHeight="1">
      <c r="A13599" s="1" t="str">
        <f t="shared" si="1141"/>
        <v>RPRD1A</v>
      </c>
      <c r="B13599" s="1" t="s">
        <v>245</v>
      </c>
      <c r="C13599" s="1">
        <v>3.3647464E7</v>
      </c>
      <c r="D13599" s="1" t="s">
        <v>8</v>
      </c>
      <c r="E13599" s="1">
        <v>24.0</v>
      </c>
      <c r="F13599" s="1" t="s">
        <v>13583</v>
      </c>
      <c r="G13599" s="1">
        <v>2.49910270254</v>
      </c>
    </row>
    <row r="13600" ht="15.75" customHeight="1">
      <c r="A13600" s="1" t="str">
        <f t="shared" si="1141"/>
        <v>RPRD1A</v>
      </c>
      <c r="B13600" s="1" t="s">
        <v>245</v>
      </c>
      <c r="C13600" s="1">
        <v>3.3647483E7</v>
      </c>
      <c r="D13600" s="1" t="s">
        <v>8</v>
      </c>
      <c r="E13600" s="1">
        <v>23.0</v>
      </c>
      <c r="F13600" s="1" t="s">
        <v>13584</v>
      </c>
      <c r="G13600" s="1">
        <v>0.0495002268565</v>
      </c>
    </row>
    <row r="13601" ht="15.75" customHeight="1">
      <c r="A13601" s="1" t="str">
        <f t="shared" ref="A13601:A13609" si="1142">"RPRD1B"</f>
        <v>RPRD1B</v>
      </c>
      <c r="B13601" s="1" t="s">
        <v>145</v>
      </c>
      <c r="C13601" s="1">
        <v>3.6662065E7</v>
      </c>
      <c r="D13601" s="1" t="s">
        <v>14</v>
      </c>
      <c r="E13601" s="1">
        <v>23.0</v>
      </c>
      <c r="F13601" s="1" t="s">
        <v>13585</v>
      </c>
      <c r="G13601" s="1">
        <v>0.610368871917</v>
      </c>
    </row>
    <row r="13602" ht="15.75" customHeight="1">
      <c r="A13602" s="1" t="str">
        <f t="shared" si="1142"/>
        <v>RPRD1B</v>
      </c>
      <c r="B13602" s="1" t="s">
        <v>145</v>
      </c>
      <c r="C13602" s="1">
        <v>3.6662166E7</v>
      </c>
      <c r="D13602" s="1" t="s">
        <v>14</v>
      </c>
      <c r="E13602" s="1">
        <v>23.0</v>
      </c>
      <c r="F13602" s="1" t="s">
        <v>13586</v>
      </c>
      <c r="G13602" s="1">
        <v>0.969472699343</v>
      </c>
    </row>
    <row r="13603" ht="15.75" customHeight="1">
      <c r="A13603" s="1" t="str">
        <f t="shared" si="1142"/>
        <v>RPRD1B</v>
      </c>
      <c r="B13603" s="1" t="s">
        <v>145</v>
      </c>
      <c r="C13603" s="1">
        <v>3.6661897E7</v>
      </c>
      <c r="D13603" s="1" t="s">
        <v>8</v>
      </c>
      <c r="E13603" s="1">
        <v>24.0</v>
      </c>
      <c r="F13603" s="1" t="s">
        <v>13587</v>
      </c>
      <c r="G13603" s="1">
        <v>0.0460487038925</v>
      </c>
    </row>
    <row r="13604" ht="15.75" customHeight="1">
      <c r="A13604" s="1" t="str">
        <f t="shared" si="1142"/>
        <v>RPRD1B</v>
      </c>
      <c r="B13604" s="1" t="s">
        <v>145</v>
      </c>
      <c r="C13604" s="1">
        <v>3.6661938E7</v>
      </c>
      <c r="D13604" s="1" t="s">
        <v>8</v>
      </c>
      <c r="E13604" s="1">
        <v>23.0</v>
      </c>
      <c r="F13604" s="1" t="s">
        <v>13588</v>
      </c>
      <c r="G13604" s="1">
        <v>0.28966044185</v>
      </c>
    </row>
    <row r="13605" ht="15.75" customHeight="1">
      <c r="A13605" s="1" t="str">
        <f t="shared" si="1142"/>
        <v>RPRD1B</v>
      </c>
      <c r="B13605" s="1" t="s">
        <v>145</v>
      </c>
      <c r="C13605" s="1">
        <v>3.6661979E7</v>
      </c>
      <c r="D13605" s="1" t="s">
        <v>8</v>
      </c>
      <c r="E13605" s="1">
        <v>24.0</v>
      </c>
      <c r="F13605" s="1" t="s">
        <v>13589</v>
      </c>
      <c r="G13605" s="1">
        <v>1.0363111766</v>
      </c>
    </row>
    <row r="13606" ht="15.75" customHeight="1">
      <c r="A13606" s="1" t="str">
        <f t="shared" si="1142"/>
        <v>RPRD1B</v>
      </c>
      <c r="B13606" s="1" t="s">
        <v>145</v>
      </c>
      <c r="C13606" s="1">
        <v>3.6662208E7</v>
      </c>
      <c r="D13606" s="1" t="s">
        <v>8</v>
      </c>
      <c r="E13606" s="1">
        <v>24.0</v>
      </c>
      <c r="F13606" s="1" t="s">
        <v>13590</v>
      </c>
      <c r="G13606" s="1">
        <v>0.994216124055</v>
      </c>
    </row>
    <row r="13607" ht="15.75" customHeight="1">
      <c r="A13607" s="1" t="str">
        <f t="shared" si="1142"/>
        <v>RPRD1B</v>
      </c>
      <c r="B13607" s="1" t="s">
        <v>145</v>
      </c>
      <c r="C13607" s="1">
        <v>3.6661949E7</v>
      </c>
      <c r="D13607" s="1" t="s">
        <v>14</v>
      </c>
      <c r="E13607" s="1">
        <v>23.0</v>
      </c>
      <c r="F13607" s="1" t="s">
        <v>13591</v>
      </c>
      <c r="G13607" s="1">
        <v>0.401263567074</v>
      </c>
    </row>
    <row r="13608" ht="15.75" customHeight="1">
      <c r="A13608" s="1" t="str">
        <f t="shared" si="1142"/>
        <v>RPRD1B</v>
      </c>
      <c r="B13608" s="1" t="s">
        <v>145</v>
      </c>
      <c r="C13608" s="1">
        <v>3.6662135E7</v>
      </c>
      <c r="D13608" s="1" t="s">
        <v>14</v>
      </c>
      <c r="E13608" s="1">
        <v>23.0</v>
      </c>
      <c r="F13608" s="1" t="s">
        <v>13592</v>
      </c>
      <c r="G13608" s="1">
        <v>0.084623091114</v>
      </c>
    </row>
    <row r="13609" ht="15.75" customHeight="1">
      <c r="A13609" s="1" t="str">
        <f t="shared" si="1142"/>
        <v>RPRD1B</v>
      </c>
      <c r="B13609" s="1" t="s">
        <v>145</v>
      </c>
      <c r="C13609" s="1">
        <v>3.6662155E7</v>
      </c>
      <c r="D13609" s="1" t="s">
        <v>14</v>
      </c>
      <c r="E13609" s="1">
        <v>24.0</v>
      </c>
      <c r="F13609" s="1" t="s">
        <v>13593</v>
      </c>
      <c r="G13609" s="1">
        <v>0.913010575306</v>
      </c>
    </row>
    <row r="13610" ht="15.75" customHeight="1">
      <c r="A13610" s="1" t="str">
        <f t="shared" ref="A13610:A13619" si="1143">"RPRD2"</f>
        <v>RPRD2</v>
      </c>
      <c r="B13610" s="1" t="s">
        <v>108</v>
      </c>
      <c r="C13610" s="1">
        <v>1.50337149E8</v>
      </c>
      <c r="D13610" s="1" t="s">
        <v>8</v>
      </c>
      <c r="E13610" s="1">
        <v>24.0</v>
      </c>
      <c r="F13610" s="1" t="s">
        <v>13594</v>
      </c>
      <c r="G13610" s="1">
        <v>0.999538232126</v>
      </c>
    </row>
    <row r="13611" ht="15.75" customHeight="1">
      <c r="A13611" s="1" t="str">
        <f t="shared" si="1143"/>
        <v>RPRD2</v>
      </c>
      <c r="B13611" s="1" t="s">
        <v>108</v>
      </c>
      <c r="C13611" s="1">
        <v>1.50337155E8</v>
      </c>
      <c r="D13611" s="1" t="s">
        <v>8</v>
      </c>
      <c r="E13611" s="1">
        <v>24.0</v>
      </c>
      <c r="F13611" s="1" t="s">
        <v>13595</v>
      </c>
      <c r="G13611" s="1">
        <v>0.876887380713</v>
      </c>
    </row>
    <row r="13612" ht="15.75" customHeight="1">
      <c r="A13612" s="1" t="str">
        <f t="shared" si="1143"/>
        <v>RPRD2</v>
      </c>
      <c r="B13612" s="1" t="s">
        <v>108</v>
      </c>
      <c r="C13612" s="1">
        <v>1.5033733E8</v>
      </c>
      <c r="D13612" s="1" t="s">
        <v>14</v>
      </c>
      <c r="E13612" s="1">
        <v>25.0</v>
      </c>
      <c r="F13612" s="1" t="s">
        <v>13596</v>
      </c>
      <c r="G13612" s="1">
        <v>0.00405781018577</v>
      </c>
    </row>
    <row r="13613" ht="15.75" customHeight="1">
      <c r="A13613" s="1" t="str">
        <f t="shared" si="1143"/>
        <v>RPRD2</v>
      </c>
      <c r="B13613" s="1" t="s">
        <v>108</v>
      </c>
      <c r="C13613" s="1">
        <v>1.50337289E8</v>
      </c>
      <c r="D13613" s="1" t="s">
        <v>14</v>
      </c>
      <c r="E13613" s="1">
        <v>23.0</v>
      </c>
      <c r="F13613" s="1" t="s">
        <v>13597</v>
      </c>
      <c r="G13613" s="1">
        <v>0.0958874150072</v>
      </c>
    </row>
    <row r="13614" ht="15.75" customHeight="1">
      <c r="A13614" s="1" t="str">
        <f t="shared" si="1143"/>
        <v>RPRD2</v>
      </c>
      <c r="B13614" s="1" t="s">
        <v>108</v>
      </c>
      <c r="C13614" s="1">
        <v>1.50337271E8</v>
      </c>
      <c r="D13614" s="1" t="s">
        <v>14</v>
      </c>
      <c r="E13614" s="1">
        <v>25.0</v>
      </c>
      <c r="F13614" s="1" t="s">
        <v>13598</v>
      </c>
      <c r="G13614" s="1">
        <v>0.872509854273</v>
      </c>
    </row>
    <row r="13615" ht="15.75" customHeight="1">
      <c r="A13615" s="1" t="str">
        <f t="shared" si="1143"/>
        <v>RPRD2</v>
      </c>
      <c r="B13615" s="1" t="s">
        <v>108</v>
      </c>
      <c r="C13615" s="1">
        <v>1.50337247E8</v>
      </c>
      <c r="D13615" s="1" t="s">
        <v>14</v>
      </c>
      <c r="E13615" s="1">
        <v>25.0</v>
      </c>
      <c r="F13615" s="1" t="s">
        <v>13599</v>
      </c>
      <c r="G13615" s="1">
        <v>0.332247308698</v>
      </c>
    </row>
    <row r="13616" ht="15.75" customHeight="1">
      <c r="A13616" s="1" t="str">
        <f t="shared" si="1143"/>
        <v>RPRD2</v>
      </c>
      <c r="B13616" s="1" t="s">
        <v>108</v>
      </c>
      <c r="C13616" s="1">
        <v>1.50337238E8</v>
      </c>
      <c r="D13616" s="1" t="s">
        <v>14</v>
      </c>
      <c r="E13616" s="1">
        <v>24.0</v>
      </c>
      <c r="F13616" s="1" t="s">
        <v>13600</v>
      </c>
      <c r="G13616" s="1">
        <v>1.07595020831</v>
      </c>
    </row>
    <row r="13617" ht="15.75" customHeight="1">
      <c r="A13617" s="1" t="str">
        <f t="shared" si="1143"/>
        <v>RPRD2</v>
      </c>
      <c r="B13617" s="1" t="s">
        <v>108</v>
      </c>
      <c r="C13617" s="1">
        <v>1.50337193E8</v>
      </c>
      <c r="D13617" s="1" t="s">
        <v>14</v>
      </c>
      <c r="E13617" s="1">
        <v>25.0</v>
      </c>
      <c r="F13617" s="1" t="s">
        <v>13601</v>
      </c>
      <c r="G13617" s="1">
        <v>0.924511559565</v>
      </c>
    </row>
    <row r="13618" ht="15.75" customHeight="1">
      <c r="A13618" s="1" t="str">
        <f t="shared" si="1143"/>
        <v>RPRD2</v>
      </c>
      <c r="B13618" s="1" t="s">
        <v>108</v>
      </c>
      <c r="C13618" s="1">
        <v>1.50337186E8</v>
      </c>
      <c r="D13618" s="1" t="s">
        <v>14</v>
      </c>
      <c r="E13618" s="1">
        <v>24.0</v>
      </c>
      <c r="F13618" s="1" t="s">
        <v>13602</v>
      </c>
      <c r="G13618" s="1">
        <v>0.891982025163</v>
      </c>
    </row>
    <row r="13619" ht="15.75" customHeight="1">
      <c r="A13619" s="1" t="str">
        <f t="shared" si="1143"/>
        <v>RPRD2</v>
      </c>
      <c r="B13619" s="1" t="s">
        <v>108</v>
      </c>
      <c r="C13619" s="1">
        <v>1.5033723E8</v>
      </c>
      <c r="D13619" s="1" t="s">
        <v>8</v>
      </c>
      <c r="E13619" s="1">
        <v>25.0</v>
      </c>
      <c r="F13619" s="1" t="s">
        <v>13603</v>
      </c>
      <c r="G13619" s="1">
        <v>0.823678576023</v>
      </c>
    </row>
    <row r="13620" ht="15.75" customHeight="1">
      <c r="A13620" s="1" t="str">
        <f t="shared" ref="A13620:A13629" si="1144">"RPS10-NUDT3"</f>
        <v>RPS10-NUDT3</v>
      </c>
      <c r="B13620" s="1" t="s">
        <v>28</v>
      </c>
      <c r="C13620" s="1">
        <v>3.4393571E7</v>
      </c>
      <c r="D13620" s="1" t="s">
        <v>8</v>
      </c>
      <c r="E13620" s="1">
        <v>27.0</v>
      </c>
      <c r="F13620" s="1" t="s">
        <v>13604</v>
      </c>
      <c r="G13620" s="1">
        <v>0.120197621188</v>
      </c>
    </row>
    <row r="13621" ht="15.75" customHeight="1">
      <c r="A13621" s="1" t="str">
        <f t="shared" si="1144"/>
        <v>RPS10-NUDT3</v>
      </c>
      <c r="B13621" s="1" t="s">
        <v>28</v>
      </c>
      <c r="C13621" s="1">
        <v>3.4393825E7</v>
      </c>
      <c r="D13621" s="1" t="s">
        <v>8</v>
      </c>
      <c r="E13621" s="1">
        <v>28.0</v>
      </c>
      <c r="F13621" s="1" t="s">
        <v>13605</v>
      </c>
      <c r="G13621" s="1">
        <v>0.157980283987</v>
      </c>
    </row>
    <row r="13622" ht="15.75" customHeight="1">
      <c r="A13622" s="1" t="str">
        <f t="shared" si="1144"/>
        <v>RPS10-NUDT3</v>
      </c>
      <c r="B13622" s="1" t="s">
        <v>28</v>
      </c>
      <c r="C13622" s="1">
        <v>3.4393575E7</v>
      </c>
      <c r="D13622" s="1" t="s">
        <v>14</v>
      </c>
      <c r="E13622" s="1">
        <v>26.0</v>
      </c>
      <c r="F13622" s="1" t="s">
        <v>13606</v>
      </c>
      <c r="G13622" s="1">
        <v>0.0361440956048</v>
      </c>
    </row>
    <row r="13623" ht="15.75" customHeight="1">
      <c r="A13623" s="1" t="str">
        <f t="shared" si="1144"/>
        <v>RPS10-NUDT3</v>
      </c>
      <c r="B13623" s="1" t="s">
        <v>28</v>
      </c>
      <c r="C13623" s="1">
        <v>3.4393815E7</v>
      </c>
      <c r="D13623" s="1" t="s">
        <v>14</v>
      </c>
      <c r="E13623" s="1">
        <v>27.0</v>
      </c>
      <c r="F13623" s="1" t="s">
        <v>13607</v>
      </c>
      <c r="G13623" s="1">
        <v>0.831718693246</v>
      </c>
    </row>
    <row r="13624" ht="15.75" customHeight="1">
      <c r="A13624" s="1" t="str">
        <f t="shared" si="1144"/>
        <v>RPS10-NUDT3</v>
      </c>
      <c r="B13624" s="1" t="s">
        <v>28</v>
      </c>
      <c r="C13624" s="1">
        <v>3.4393822E7</v>
      </c>
      <c r="D13624" s="1" t="s">
        <v>14</v>
      </c>
      <c r="E13624" s="1">
        <v>24.0</v>
      </c>
      <c r="F13624" s="1" t="s">
        <v>13608</v>
      </c>
      <c r="G13624" s="1">
        <v>0.202090329747</v>
      </c>
    </row>
    <row r="13625" ht="15.75" customHeight="1">
      <c r="A13625" s="1" t="str">
        <f t="shared" si="1144"/>
        <v>RPS10-NUDT3</v>
      </c>
      <c r="B13625" s="1" t="s">
        <v>28</v>
      </c>
      <c r="C13625" s="1">
        <v>3.4393835E7</v>
      </c>
      <c r="D13625" s="1" t="s">
        <v>14</v>
      </c>
      <c r="E13625" s="1">
        <v>24.0</v>
      </c>
      <c r="F13625" s="1" t="s">
        <v>13609</v>
      </c>
      <c r="G13625" s="1">
        <v>1.53626279818</v>
      </c>
    </row>
    <row r="13626" ht="15.75" customHeight="1">
      <c r="A13626" s="1" t="str">
        <f t="shared" si="1144"/>
        <v>RPS10-NUDT3</v>
      </c>
      <c r="B13626" s="1" t="s">
        <v>28</v>
      </c>
      <c r="C13626" s="1">
        <v>3.4393845E7</v>
      </c>
      <c r="D13626" s="1" t="s">
        <v>14</v>
      </c>
      <c r="E13626" s="1">
        <v>28.0</v>
      </c>
      <c r="F13626" s="1" t="s">
        <v>13610</v>
      </c>
      <c r="G13626" s="1">
        <v>0.63201850857</v>
      </c>
    </row>
    <row r="13627" ht="15.75" customHeight="1">
      <c r="A13627" s="1" t="str">
        <f t="shared" si="1144"/>
        <v>RPS10-NUDT3</v>
      </c>
      <c r="B13627" s="1" t="s">
        <v>28</v>
      </c>
      <c r="C13627" s="1">
        <v>3.4393527E7</v>
      </c>
      <c r="D13627" s="1" t="s">
        <v>8</v>
      </c>
      <c r="E13627" s="1">
        <v>26.0</v>
      </c>
      <c r="F13627" s="1" t="s">
        <v>13611</v>
      </c>
      <c r="G13627" s="1">
        <v>0.0294174966902</v>
      </c>
    </row>
    <row r="13628" ht="15.75" customHeight="1">
      <c r="A13628" s="1" t="str">
        <f t="shared" si="1144"/>
        <v>RPS10-NUDT3</v>
      </c>
      <c r="B13628" s="1" t="s">
        <v>28</v>
      </c>
      <c r="C13628" s="1">
        <v>3.4393554E7</v>
      </c>
      <c r="D13628" s="1" t="s">
        <v>8</v>
      </c>
      <c r="E13628" s="1">
        <v>28.0</v>
      </c>
      <c r="F13628" s="1" t="s">
        <v>13612</v>
      </c>
      <c r="G13628" s="1">
        <v>0.0866659362045</v>
      </c>
    </row>
    <row r="13629" ht="15.75" customHeight="1">
      <c r="A13629" s="1" t="str">
        <f t="shared" si="1144"/>
        <v>RPS10-NUDT3</v>
      </c>
      <c r="B13629" s="1" t="s">
        <v>28</v>
      </c>
      <c r="C13629" s="1">
        <v>3.439386E7</v>
      </c>
      <c r="D13629" s="1" t="s">
        <v>14</v>
      </c>
      <c r="E13629" s="1">
        <v>25.0</v>
      </c>
      <c r="F13629" s="1" t="s">
        <v>13613</v>
      </c>
      <c r="G13629" s="1">
        <v>0.139492319419</v>
      </c>
    </row>
    <row r="13630" ht="15.75" customHeight="1">
      <c r="A13630" s="1" t="str">
        <f t="shared" ref="A13630:A13643" si="1145">"RPS13"</f>
        <v>RPS13</v>
      </c>
      <c r="B13630" s="1" t="s">
        <v>328</v>
      </c>
      <c r="C13630" s="1">
        <v>1.7099133E7</v>
      </c>
      <c r="D13630" s="1" t="s">
        <v>8</v>
      </c>
      <c r="E13630" s="1">
        <v>23.0</v>
      </c>
      <c r="F13630" s="1" t="s">
        <v>13614</v>
      </c>
      <c r="G13630" s="1">
        <v>0.353083521282</v>
      </c>
    </row>
    <row r="13631" ht="15.75" customHeight="1">
      <c r="A13631" s="1" t="str">
        <f t="shared" si="1145"/>
        <v>RPS13</v>
      </c>
      <c r="B13631" s="1" t="s">
        <v>328</v>
      </c>
      <c r="C13631" s="1">
        <v>1.7099153E7</v>
      </c>
      <c r="D13631" s="1" t="s">
        <v>8</v>
      </c>
      <c r="E13631" s="1">
        <v>24.0</v>
      </c>
      <c r="F13631" s="1" t="s">
        <v>13615</v>
      </c>
      <c r="G13631" s="1">
        <v>1.39473418843</v>
      </c>
    </row>
    <row r="13632" ht="15.75" customHeight="1">
      <c r="A13632" s="1" t="str">
        <f t="shared" si="1145"/>
        <v>RPS13</v>
      </c>
      <c r="B13632" s="1" t="s">
        <v>328</v>
      </c>
      <c r="C13632" s="1">
        <v>1.7099232E7</v>
      </c>
      <c r="D13632" s="1" t="s">
        <v>8</v>
      </c>
      <c r="E13632" s="1">
        <v>23.0</v>
      </c>
      <c r="F13632" s="1" t="s">
        <v>13616</v>
      </c>
      <c r="G13632" s="1">
        <v>1.02762342493</v>
      </c>
    </row>
    <row r="13633" ht="15.75" customHeight="1">
      <c r="A13633" s="1" t="str">
        <f t="shared" si="1145"/>
        <v>RPS13</v>
      </c>
      <c r="B13633" s="1" t="s">
        <v>328</v>
      </c>
      <c r="C13633" s="1">
        <v>1.7099242E7</v>
      </c>
      <c r="D13633" s="1" t="s">
        <v>8</v>
      </c>
      <c r="E13633" s="1">
        <v>24.0</v>
      </c>
      <c r="F13633" s="1" t="s">
        <v>13617</v>
      </c>
      <c r="G13633" s="1">
        <v>0.0456520491224</v>
      </c>
    </row>
    <row r="13634" ht="15.75" customHeight="1">
      <c r="A13634" s="1" t="str">
        <f t="shared" si="1145"/>
        <v>RPS13</v>
      </c>
      <c r="B13634" s="1" t="s">
        <v>328</v>
      </c>
      <c r="C13634" s="1">
        <v>1.7099276E7</v>
      </c>
      <c r="D13634" s="1" t="s">
        <v>8</v>
      </c>
      <c r="E13634" s="1">
        <v>23.0</v>
      </c>
      <c r="F13634" s="1" t="s">
        <v>13618</v>
      </c>
      <c r="G13634" s="1">
        <v>-0.0143013435105</v>
      </c>
    </row>
    <row r="13635" ht="15.75" customHeight="1">
      <c r="A13635" s="1" t="str">
        <f t="shared" si="1145"/>
        <v>RPS13</v>
      </c>
      <c r="B13635" s="1" t="s">
        <v>328</v>
      </c>
      <c r="C13635" s="1">
        <v>1.7099294E7</v>
      </c>
      <c r="D13635" s="1" t="s">
        <v>14</v>
      </c>
      <c r="E13635" s="1">
        <v>23.0</v>
      </c>
      <c r="F13635" s="1" t="s">
        <v>13619</v>
      </c>
      <c r="G13635" s="1">
        <v>-0.0214256529724</v>
      </c>
    </row>
    <row r="13636" ht="15.75" customHeight="1">
      <c r="A13636" s="1" t="str">
        <f t="shared" si="1145"/>
        <v>RPS13</v>
      </c>
      <c r="B13636" s="1" t="s">
        <v>328</v>
      </c>
      <c r="C13636" s="1">
        <v>1.7099074E7</v>
      </c>
      <c r="D13636" s="1" t="s">
        <v>8</v>
      </c>
      <c r="E13636" s="1">
        <v>23.0</v>
      </c>
      <c r="F13636" s="1" t="s">
        <v>13620</v>
      </c>
      <c r="G13636" s="1">
        <v>0.0903325146419</v>
      </c>
    </row>
    <row r="13637" ht="15.75" customHeight="1">
      <c r="A13637" s="1" t="str">
        <f t="shared" si="1145"/>
        <v>RPS13</v>
      </c>
      <c r="B13637" s="1" t="s">
        <v>328</v>
      </c>
      <c r="C13637" s="1">
        <v>1.7099323E7</v>
      </c>
      <c r="D13637" s="1" t="s">
        <v>8</v>
      </c>
      <c r="E13637" s="1">
        <v>23.0</v>
      </c>
      <c r="F13637" s="1" t="s">
        <v>13621</v>
      </c>
      <c r="G13637" s="1">
        <v>-0.00367918926429</v>
      </c>
    </row>
    <row r="13638" ht="15.75" customHeight="1">
      <c r="A13638" s="1" t="str">
        <f t="shared" si="1145"/>
        <v>RPS13</v>
      </c>
      <c r="B13638" s="1" t="s">
        <v>328</v>
      </c>
      <c r="C13638" s="1">
        <v>1.7099316E7</v>
      </c>
      <c r="D13638" s="1" t="s">
        <v>8</v>
      </c>
      <c r="E13638" s="1">
        <v>23.0</v>
      </c>
      <c r="F13638" s="1" t="s">
        <v>13622</v>
      </c>
      <c r="G13638" s="1">
        <v>0.140706719934</v>
      </c>
    </row>
    <row r="13639" ht="15.75" customHeight="1">
      <c r="A13639" s="1" t="str">
        <f t="shared" si="1145"/>
        <v>RPS13</v>
      </c>
      <c r="B13639" s="1" t="s">
        <v>328</v>
      </c>
      <c r="C13639" s="1">
        <v>1.7099238E7</v>
      </c>
      <c r="D13639" s="1" t="s">
        <v>14</v>
      </c>
      <c r="E13639" s="1">
        <v>24.0</v>
      </c>
      <c r="F13639" s="1" t="s">
        <v>13623</v>
      </c>
      <c r="G13639" s="1">
        <v>0.57764238664</v>
      </c>
    </row>
    <row r="13640" ht="15.75" customHeight="1">
      <c r="A13640" s="1" t="str">
        <f t="shared" si="1145"/>
        <v>RPS13</v>
      </c>
      <c r="B13640" s="1" t="s">
        <v>328</v>
      </c>
      <c r="C13640" s="1">
        <v>1.7099264E7</v>
      </c>
      <c r="D13640" s="1" t="s">
        <v>8</v>
      </c>
      <c r="E13640" s="1">
        <v>24.0</v>
      </c>
      <c r="F13640" s="1" t="s">
        <v>13624</v>
      </c>
      <c r="G13640" s="1">
        <v>0.00223788889705</v>
      </c>
    </row>
    <row r="13641" ht="15.75" customHeight="1">
      <c r="A13641" s="1" t="str">
        <f t="shared" si="1145"/>
        <v>RPS13</v>
      </c>
      <c r="B13641" s="1" t="s">
        <v>328</v>
      </c>
      <c r="C13641" s="1">
        <v>1.7099142E7</v>
      </c>
      <c r="D13641" s="1" t="s">
        <v>8</v>
      </c>
      <c r="E13641" s="1">
        <v>24.0</v>
      </c>
      <c r="F13641" s="1" t="s">
        <v>13625</v>
      </c>
      <c r="G13641" s="1">
        <v>0.383604259326</v>
      </c>
    </row>
    <row r="13642" ht="15.75" customHeight="1">
      <c r="A13642" s="1" t="str">
        <f t="shared" si="1145"/>
        <v>RPS13</v>
      </c>
      <c r="B13642" s="1" t="s">
        <v>328</v>
      </c>
      <c r="C13642" s="1">
        <v>1.7099133E7</v>
      </c>
      <c r="D13642" s="1" t="s">
        <v>8</v>
      </c>
      <c r="E13642" s="1">
        <v>22.0</v>
      </c>
      <c r="F13642" s="1" t="s">
        <v>13626</v>
      </c>
      <c r="G13642" s="1">
        <v>0.379977099042</v>
      </c>
    </row>
    <row r="13643" ht="15.75" customHeight="1">
      <c r="A13643" s="1" t="str">
        <f t="shared" si="1145"/>
        <v>RPS13</v>
      </c>
      <c r="B13643" s="1" t="s">
        <v>328</v>
      </c>
      <c r="C13643" s="1">
        <v>1.7099322E7</v>
      </c>
      <c r="D13643" s="1" t="s">
        <v>8</v>
      </c>
      <c r="E13643" s="1">
        <v>24.0</v>
      </c>
      <c r="F13643" s="1" t="s">
        <v>13627</v>
      </c>
      <c r="G13643" s="1">
        <v>0.170950281935</v>
      </c>
    </row>
    <row r="13644" ht="15.75" customHeight="1">
      <c r="A13644" s="1" t="str">
        <f t="shared" ref="A13644:A13670" si="1146">"RPS14"</f>
        <v>RPS14</v>
      </c>
      <c r="B13644" s="1" t="s">
        <v>987</v>
      </c>
      <c r="C13644" s="1">
        <v>1.49829121E8</v>
      </c>
      <c r="D13644" s="1" t="s">
        <v>14</v>
      </c>
      <c r="E13644" s="1">
        <v>23.0</v>
      </c>
      <c r="F13644" s="1" t="s">
        <v>13628</v>
      </c>
      <c r="G13644" s="1">
        <v>0.363547920934</v>
      </c>
    </row>
    <row r="13645" ht="15.75" customHeight="1">
      <c r="A13645" s="1" t="str">
        <f t="shared" si="1146"/>
        <v>RPS14</v>
      </c>
      <c r="B13645" s="1" t="s">
        <v>987</v>
      </c>
      <c r="C13645" s="1">
        <v>1.49828198E8</v>
      </c>
      <c r="D13645" s="1" t="s">
        <v>8</v>
      </c>
      <c r="E13645" s="1">
        <v>26.0</v>
      </c>
      <c r="F13645" s="1" t="s">
        <v>13629</v>
      </c>
      <c r="G13645" s="1">
        <v>-0.0161774642799</v>
      </c>
    </row>
    <row r="13646" ht="15.75" customHeight="1">
      <c r="A13646" s="1" t="str">
        <f t="shared" si="1146"/>
        <v>RPS14</v>
      </c>
      <c r="B13646" s="1" t="s">
        <v>987</v>
      </c>
      <c r="C13646" s="1">
        <v>1.49828228E8</v>
      </c>
      <c r="D13646" s="1" t="s">
        <v>8</v>
      </c>
      <c r="E13646" s="1">
        <v>23.0</v>
      </c>
      <c r="F13646" s="1" t="s">
        <v>13630</v>
      </c>
      <c r="G13646" s="1">
        <v>-0.0419266649989</v>
      </c>
    </row>
    <row r="13647" ht="15.75" customHeight="1">
      <c r="A13647" s="1" t="str">
        <f t="shared" si="1146"/>
        <v>RPS14</v>
      </c>
      <c r="B13647" s="1" t="s">
        <v>987</v>
      </c>
      <c r="C13647" s="1">
        <v>1.49828257E8</v>
      </c>
      <c r="D13647" s="1" t="s">
        <v>8</v>
      </c>
      <c r="E13647" s="1">
        <v>26.0</v>
      </c>
      <c r="F13647" s="1" t="s">
        <v>13631</v>
      </c>
      <c r="G13647" s="1">
        <v>0.0373189584914</v>
      </c>
    </row>
    <row r="13648" ht="15.75" customHeight="1">
      <c r="A13648" s="1" t="str">
        <f t="shared" si="1146"/>
        <v>RPS14</v>
      </c>
      <c r="B13648" s="1" t="s">
        <v>987</v>
      </c>
      <c r="C13648" s="1">
        <v>1.49829175E8</v>
      </c>
      <c r="D13648" s="1" t="s">
        <v>8</v>
      </c>
      <c r="E13648" s="1">
        <v>24.0</v>
      </c>
      <c r="F13648" s="1" t="s">
        <v>13632</v>
      </c>
      <c r="G13648" s="1">
        <v>0.0538766750962</v>
      </c>
    </row>
    <row r="13649" ht="15.75" customHeight="1">
      <c r="A13649" s="1" t="str">
        <f t="shared" si="1146"/>
        <v>RPS14</v>
      </c>
      <c r="B13649" s="1" t="s">
        <v>987</v>
      </c>
      <c r="C13649" s="1">
        <v>1.49828282E8</v>
      </c>
      <c r="D13649" s="1" t="s">
        <v>8</v>
      </c>
      <c r="E13649" s="1">
        <v>27.0</v>
      </c>
      <c r="F13649" s="1" t="s">
        <v>13633</v>
      </c>
      <c r="G13649" s="1">
        <v>0.143521092044</v>
      </c>
    </row>
    <row r="13650" ht="15.75" customHeight="1">
      <c r="A13650" s="1" t="str">
        <f t="shared" si="1146"/>
        <v>RPS14</v>
      </c>
      <c r="B13650" s="1" t="s">
        <v>987</v>
      </c>
      <c r="C13650" s="1">
        <v>1.4982829E8</v>
      </c>
      <c r="D13650" s="1" t="s">
        <v>8</v>
      </c>
      <c r="E13650" s="1">
        <v>24.0</v>
      </c>
      <c r="F13650" s="1" t="s">
        <v>13634</v>
      </c>
      <c r="G13650" s="1">
        <v>-0.0061033978057</v>
      </c>
    </row>
    <row r="13651" ht="15.75" customHeight="1">
      <c r="A13651" s="1" t="str">
        <f t="shared" si="1146"/>
        <v>RPS14</v>
      </c>
      <c r="B13651" s="1" t="s">
        <v>987</v>
      </c>
      <c r="C13651" s="1">
        <v>1.49828298E8</v>
      </c>
      <c r="D13651" s="1" t="s">
        <v>8</v>
      </c>
      <c r="E13651" s="1">
        <v>25.0</v>
      </c>
      <c r="F13651" s="1" t="s">
        <v>13635</v>
      </c>
      <c r="G13651" s="1">
        <v>-0.0260730040617</v>
      </c>
    </row>
    <row r="13652" ht="15.75" customHeight="1">
      <c r="A13652" s="1" t="str">
        <f t="shared" si="1146"/>
        <v>RPS14</v>
      </c>
      <c r="B13652" s="1" t="s">
        <v>987</v>
      </c>
      <c r="C13652" s="1">
        <v>1.49828485E8</v>
      </c>
      <c r="D13652" s="1" t="s">
        <v>14</v>
      </c>
      <c r="E13652" s="1">
        <v>26.0</v>
      </c>
      <c r="F13652" s="1" t="s">
        <v>13636</v>
      </c>
      <c r="G13652" s="1">
        <v>-0.111466788059</v>
      </c>
    </row>
    <row r="13653" ht="15.75" customHeight="1">
      <c r="A13653" s="1" t="str">
        <f t="shared" si="1146"/>
        <v>RPS14</v>
      </c>
      <c r="B13653" s="1" t="s">
        <v>987</v>
      </c>
      <c r="C13653" s="1">
        <v>1.49828432E8</v>
      </c>
      <c r="D13653" s="1" t="s">
        <v>8</v>
      </c>
      <c r="E13653" s="1">
        <v>26.0</v>
      </c>
      <c r="F13653" s="1" t="s">
        <v>13637</v>
      </c>
      <c r="G13653" s="1">
        <v>0.00189603339468</v>
      </c>
    </row>
    <row r="13654" ht="15.75" customHeight="1">
      <c r="A13654" s="1" t="str">
        <f t="shared" si="1146"/>
        <v>RPS14</v>
      </c>
      <c r="B13654" s="1" t="s">
        <v>987</v>
      </c>
      <c r="C13654" s="1">
        <v>1.49829067E8</v>
      </c>
      <c r="D13654" s="1" t="s">
        <v>8</v>
      </c>
      <c r="E13654" s="1">
        <v>23.0</v>
      </c>
      <c r="F13654" s="1" t="s">
        <v>13638</v>
      </c>
      <c r="G13654" s="1">
        <v>0.00738556173536</v>
      </c>
    </row>
    <row r="13655" ht="15.75" customHeight="1">
      <c r="A13655" s="1" t="str">
        <f t="shared" si="1146"/>
        <v>RPS14</v>
      </c>
      <c r="B13655" s="1" t="s">
        <v>987</v>
      </c>
      <c r="C13655" s="1">
        <v>1.49829085E8</v>
      </c>
      <c r="D13655" s="1" t="s">
        <v>8</v>
      </c>
      <c r="E13655" s="1">
        <v>24.0</v>
      </c>
      <c r="F13655" s="1" t="s">
        <v>13639</v>
      </c>
      <c r="G13655" s="1">
        <v>0.00674739192949</v>
      </c>
    </row>
    <row r="13656" ht="15.75" customHeight="1">
      <c r="A13656" s="1" t="str">
        <f t="shared" si="1146"/>
        <v>RPS14</v>
      </c>
      <c r="B13656" s="1" t="s">
        <v>987</v>
      </c>
      <c r="C13656" s="1">
        <v>1.49829219E8</v>
      </c>
      <c r="D13656" s="1" t="s">
        <v>8</v>
      </c>
      <c r="E13656" s="1">
        <v>21.0</v>
      </c>
      <c r="F13656" s="1" t="s">
        <v>13640</v>
      </c>
      <c r="G13656" s="1">
        <v>0.426159403872</v>
      </c>
    </row>
    <row r="13657" ht="15.75" customHeight="1">
      <c r="A13657" s="1" t="str">
        <f t="shared" si="1146"/>
        <v>RPS14</v>
      </c>
      <c r="B13657" s="1" t="s">
        <v>987</v>
      </c>
      <c r="C13657" s="1">
        <v>1.4982926E8</v>
      </c>
      <c r="D13657" s="1" t="s">
        <v>8</v>
      </c>
      <c r="E13657" s="1">
        <v>24.0</v>
      </c>
      <c r="F13657" s="1" t="s">
        <v>13641</v>
      </c>
      <c r="G13657" s="1">
        <v>1.24030600397</v>
      </c>
    </row>
    <row r="13658" ht="15.75" customHeight="1">
      <c r="A13658" s="1" t="str">
        <f t="shared" si="1146"/>
        <v>RPS14</v>
      </c>
      <c r="B13658" s="1" t="s">
        <v>987</v>
      </c>
      <c r="C13658" s="1">
        <v>1.49828204E8</v>
      </c>
      <c r="D13658" s="1" t="s">
        <v>14</v>
      </c>
      <c r="E13658" s="1">
        <v>24.0</v>
      </c>
      <c r="F13658" s="1" t="s">
        <v>13642</v>
      </c>
      <c r="G13658" s="1">
        <v>0.0221416658088</v>
      </c>
    </row>
    <row r="13659" ht="15.75" customHeight="1">
      <c r="A13659" s="1" t="str">
        <f t="shared" si="1146"/>
        <v>RPS14</v>
      </c>
      <c r="B13659" s="1" t="s">
        <v>987</v>
      </c>
      <c r="C13659" s="1">
        <v>1.49828412E8</v>
      </c>
      <c r="D13659" s="1" t="s">
        <v>14</v>
      </c>
      <c r="E13659" s="1">
        <v>26.0</v>
      </c>
      <c r="F13659" s="1" t="s">
        <v>13643</v>
      </c>
      <c r="G13659" s="1">
        <v>-0.0401902161103</v>
      </c>
    </row>
    <row r="13660" ht="15.75" customHeight="1">
      <c r="A13660" s="1" t="str">
        <f t="shared" si="1146"/>
        <v>RPS14</v>
      </c>
      <c r="B13660" s="1" t="s">
        <v>987</v>
      </c>
      <c r="C13660" s="1">
        <v>1.49829215E8</v>
      </c>
      <c r="D13660" s="1" t="s">
        <v>14</v>
      </c>
      <c r="E13660" s="1">
        <v>24.0</v>
      </c>
      <c r="F13660" s="1" t="s">
        <v>13644</v>
      </c>
      <c r="G13660" s="1">
        <v>0.257054039334</v>
      </c>
    </row>
    <row r="13661" ht="15.75" customHeight="1">
      <c r="A13661" s="1" t="str">
        <f t="shared" si="1146"/>
        <v>RPS14</v>
      </c>
      <c r="B13661" s="1" t="s">
        <v>987</v>
      </c>
      <c r="C13661" s="1">
        <v>1.49829022E8</v>
      </c>
      <c r="D13661" s="1" t="s">
        <v>8</v>
      </c>
      <c r="E13661" s="1">
        <v>22.0</v>
      </c>
      <c r="F13661" s="1" t="s">
        <v>13645</v>
      </c>
      <c r="G13661" s="1">
        <v>0.122940184515</v>
      </c>
    </row>
    <row r="13662" ht="15.75" customHeight="1">
      <c r="A13662" s="1" t="str">
        <f t="shared" si="1146"/>
        <v>RPS14</v>
      </c>
      <c r="B13662" s="1" t="s">
        <v>987</v>
      </c>
      <c r="C13662" s="1">
        <v>1.49829122E8</v>
      </c>
      <c r="D13662" s="1" t="s">
        <v>8</v>
      </c>
      <c r="E13662" s="1">
        <v>24.0</v>
      </c>
      <c r="F13662" s="1" t="s">
        <v>13646</v>
      </c>
      <c r="G13662" s="1">
        <v>0.0783328486561</v>
      </c>
    </row>
    <row r="13663" ht="15.75" customHeight="1">
      <c r="A13663" s="1" t="str">
        <f t="shared" si="1146"/>
        <v>RPS14</v>
      </c>
      <c r="B13663" s="1" t="s">
        <v>987</v>
      </c>
      <c r="C13663" s="1">
        <v>1.49829235E8</v>
      </c>
      <c r="D13663" s="1" t="s">
        <v>8</v>
      </c>
      <c r="E13663" s="1">
        <v>24.0</v>
      </c>
      <c r="F13663" s="1" t="s">
        <v>13647</v>
      </c>
      <c r="G13663" s="1">
        <v>0.939686699202</v>
      </c>
    </row>
    <row r="13664" ht="15.75" customHeight="1">
      <c r="A13664" s="1" t="str">
        <f t="shared" si="1146"/>
        <v>RPS14</v>
      </c>
      <c r="B13664" s="1" t="s">
        <v>987</v>
      </c>
      <c r="C13664" s="1">
        <v>1.49829022E8</v>
      </c>
      <c r="D13664" s="1" t="s">
        <v>8</v>
      </c>
      <c r="E13664" s="1">
        <v>24.0</v>
      </c>
      <c r="F13664" s="1" t="s">
        <v>13648</v>
      </c>
      <c r="G13664" s="1">
        <v>0.0146702025306</v>
      </c>
    </row>
    <row r="13665" ht="15.75" customHeight="1">
      <c r="A13665" s="1" t="str">
        <f t="shared" si="1146"/>
        <v>RPS14</v>
      </c>
      <c r="B13665" s="1" t="s">
        <v>987</v>
      </c>
      <c r="C13665" s="1">
        <v>1.49829256E8</v>
      </c>
      <c r="D13665" s="1" t="s">
        <v>14</v>
      </c>
      <c r="E13665" s="1">
        <v>23.0</v>
      </c>
      <c r="F13665" s="1" t="s">
        <v>13649</v>
      </c>
      <c r="G13665" s="1">
        <v>0.820007296829</v>
      </c>
    </row>
    <row r="13666" ht="15.75" customHeight="1">
      <c r="A13666" s="1" t="str">
        <f t="shared" si="1146"/>
        <v>RPS14</v>
      </c>
      <c r="B13666" s="1" t="s">
        <v>987</v>
      </c>
      <c r="C13666" s="1">
        <v>1.49828222E8</v>
      </c>
      <c r="D13666" s="1" t="s">
        <v>14</v>
      </c>
      <c r="E13666" s="1">
        <v>26.0</v>
      </c>
      <c r="F13666" s="1" t="s">
        <v>13650</v>
      </c>
      <c r="G13666" s="1">
        <v>0.0439353956062</v>
      </c>
    </row>
    <row r="13667" ht="15.75" customHeight="1">
      <c r="A13667" s="1" t="str">
        <f t="shared" si="1146"/>
        <v>RPS14</v>
      </c>
      <c r="B13667" s="1" t="s">
        <v>987</v>
      </c>
      <c r="C13667" s="1">
        <v>1.49829239E8</v>
      </c>
      <c r="D13667" s="1" t="s">
        <v>8</v>
      </c>
      <c r="E13667" s="1">
        <v>23.0</v>
      </c>
      <c r="F13667" s="1" t="s">
        <v>13651</v>
      </c>
      <c r="G13667" s="1">
        <v>0.703699060425</v>
      </c>
    </row>
    <row r="13668" ht="15.75" customHeight="1">
      <c r="A13668" s="1" t="str">
        <f t="shared" si="1146"/>
        <v>RPS14</v>
      </c>
      <c r="B13668" s="1" t="s">
        <v>987</v>
      </c>
      <c r="C13668" s="1">
        <v>1.49829129E8</v>
      </c>
      <c r="D13668" s="1" t="s">
        <v>8</v>
      </c>
      <c r="E13668" s="1">
        <v>24.0</v>
      </c>
      <c r="F13668" s="1" t="s">
        <v>13652</v>
      </c>
      <c r="G13668" s="1">
        <v>-0.0533713041908</v>
      </c>
    </row>
    <row r="13669" ht="15.75" customHeight="1">
      <c r="A13669" s="1" t="str">
        <f t="shared" si="1146"/>
        <v>RPS14</v>
      </c>
      <c r="B13669" s="1" t="s">
        <v>987</v>
      </c>
      <c r="C13669" s="1">
        <v>1.49828275E8</v>
      </c>
      <c r="D13669" s="1" t="s">
        <v>8</v>
      </c>
      <c r="E13669" s="1">
        <v>27.0</v>
      </c>
      <c r="F13669" s="1" t="s">
        <v>13653</v>
      </c>
      <c r="G13669" s="1">
        <v>-0.14216176563</v>
      </c>
    </row>
    <row r="13670" ht="15.75" customHeight="1">
      <c r="A13670" s="1" t="str">
        <f t="shared" si="1146"/>
        <v>RPS14</v>
      </c>
      <c r="B13670" s="1" t="s">
        <v>987</v>
      </c>
      <c r="C13670" s="1">
        <v>1.49828463E8</v>
      </c>
      <c r="D13670" s="1" t="s">
        <v>8</v>
      </c>
      <c r="E13670" s="1">
        <v>26.0</v>
      </c>
      <c r="F13670" s="1" t="s">
        <v>13654</v>
      </c>
      <c r="G13670" s="1">
        <v>0.0452589083044</v>
      </c>
    </row>
    <row r="13671" ht="15.75" customHeight="1">
      <c r="A13671" s="1" t="str">
        <f t="shared" ref="A13671:A13678" si="1147">"RPS15A"</f>
        <v>RPS15A</v>
      </c>
      <c r="B13671" s="1" t="s">
        <v>7</v>
      </c>
      <c r="C13671" s="1">
        <v>1.8801527E7</v>
      </c>
      <c r="D13671" s="1" t="s">
        <v>14</v>
      </c>
      <c r="E13671" s="1">
        <v>25.0</v>
      </c>
      <c r="F13671" s="1" t="s">
        <v>13655</v>
      </c>
      <c r="G13671" s="1">
        <v>0.0532723078214</v>
      </c>
    </row>
    <row r="13672" ht="15.75" customHeight="1">
      <c r="A13672" s="1" t="str">
        <f t="shared" si="1147"/>
        <v>RPS15A</v>
      </c>
      <c r="B13672" s="1" t="s">
        <v>7</v>
      </c>
      <c r="C13672" s="1">
        <v>1.8801516E7</v>
      </c>
      <c r="D13672" s="1" t="s">
        <v>8</v>
      </c>
      <c r="E13672" s="1">
        <v>24.0</v>
      </c>
      <c r="F13672" s="1" t="s">
        <v>13656</v>
      </c>
      <c r="G13672" s="1">
        <v>0.0456497558043</v>
      </c>
    </row>
    <row r="13673" ht="15.75" customHeight="1">
      <c r="A13673" s="1" t="str">
        <f t="shared" si="1147"/>
        <v>RPS15A</v>
      </c>
      <c r="B13673" s="1" t="s">
        <v>7</v>
      </c>
      <c r="C13673" s="1">
        <v>1.880146E7</v>
      </c>
      <c r="D13673" s="1" t="s">
        <v>14</v>
      </c>
      <c r="E13673" s="1">
        <v>24.0</v>
      </c>
      <c r="F13673" s="1" t="s">
        <v>13657</v>
      </c>
      <c r="G13673" s="1">
        <v>1.0329855241</v>
      </c>
    </row>
    <row r="13674" ht="15.75" customHeight="1">
      <c r="A13674" s="1" t="str">
        <f t="shared" si="1147"/>
        <v>RPS15A</v>
      </c>
      <c r="B13674" s="1" t="s">
        <v>7</v>
      </c>
      <c r="C13674" s="1">
        <v>1.8801559E7</v>
      </c>
      <c r="D13674" s="1" t="s">
        <v>8</v>
      </c>
      <c r="E13674" s="1">
        <v>24.0</v>
      </c>
      <c r="F13674" s="1" t="s">
        <v>13658</v>
      </c>
      <c r="G13674" s="1">
        <v>0.721620984967</v>
      </c>
    </row>
    <row r="13675" ht="15.75" customHeight="1">
      <c r="A13675" s="1" t="str">
        <f t="shared" si="1147"/>
        <v>RPS15A</v>
      </c>
      <c r="B13675" s="1" t="s">
        <v>7</v>
      </c>
      <c r="C13675" s="1">
        <v>1.8801407E7</v>
      </c>
      <c r="D13675" s="1" t="s">
        <v>8</v>
      </c>
      <c r="E13675" s="1">
        <v>24.0</v>
      </c>
      <c r="F13675" s="1" t="s">
        <v>13659</v>
      </c>
      <c r="G13675" s="1">
        <v>0.780026709329</v>
      </c>
    </row>
    <row r="13676" ht="15.75" customHeight="1">
      <c r="A13676" s="1" t="str">
        <f t="shared" si="1147"/>
        <v>RPS15A</v>
      </c>
      <c r="B13676" s="1" t="s">
        <v>7</v>
      </c>
      <c r="C13676" s="1">
        <v>1.8801493E7</v>
      </c>
      <c r="D13676" s="1" t="s">
        <v>8</v>
      </c>
      <c r="E13676" s="1">
        <v>24.0</v>
      </c>
      <c r="F13676" s="1" t="s">
        <v>13660</v>
      </c>
      <c r="G13676" s="1">
        <v>0.0205076507776</v>
      </c>
    </row>
    <row r="13677" ht="15.75" customHeight="1">
      <c r="A13677" s="1" t="str">
        <f t="shared" si="1147"/>
        <v>RPS15A</v>
      </c>
      <c r="B13677" s="1" t="s">
        <v>7</v>
      </c>
      <c r="C13677" s="1">
        <v>1.880159E7</v>
      </c>
      <c r="D13677" s="1" t="s">
        <v>14</v>
      </c>
      <c r="E13677" s="1">
        <v>22.0</v>
      </c>
      <c r="F13677" s="1" t="s">
        <v>13661</v>
      </c>
      <c r="G13677" s="1">
        <v>1.18698776657</v>
      </c>
    </row>
    <row r="13678" ht="15.75" customHeight="1">
      <c r="A13678" s="1" t="str">
        <f t="shared" si="1147"/>
        <v>RPS15A</v>
      </c>
      <c r="B13678" s="1" t="s">
        <v>7</v>
      </c>
      <c r="C13678" s="1">
        <v>1.8801577E7</v>
      </c>
      <c r="D13678" s="1" t="s">
        <v>14</v>
      </c>
      <c r="E13678" s="1">
        <v>23.0</v>
      </c>
      <c r="F13678" s="1" t="s">
        <v>13662</v>
      </c>
      <c r="G13678" s="1">
        <v>0.27880173563</v>
      </c>
    </row>
    <row r="13679" ht="15.75" customHeight="1">
      <c r="A13679" s="1" t="str">
        <f t="shared" ref="A13679:A13688" si="1148">"RPS18"</f>
        <v>RPS18</v>
      </c>
      <c r="B13679" s="1" t="s">
        <v>28</v>
      </c>
      <c r="C13679" s="1">
        <v>3.3239949E7</v>
      </c>
      <c r="D13679" s="1" t="s">
        <v>14</v>
      </c>
      <c r="E13679" s="1">
        <v>23.0</v>
      </c>
      <c r="F13679" s="1" t="s">
        <v>13663</v>
      </c>
      <c r="G13679" s="1">
        <v>0.9438284527</v>
      </c>
    </row>
    <row r="13680" ht="15.75" customHeight="1">
      <c r="A13680" s="1" t="str">
        <f t="shared" si="1148"/>
        <v>RPS18</v>
      </c>
      <c r="B13680" s="1" t="s">
        <v>28</v>
      </c>
      <c r="C13680" s="1">
        <v>3.323993E7</v>
      </c>
      <c r="D13680" s="1" t="s">
        <v>14</v>
      </c>
      <c r="E13680" s="1">
        <v>24.0</v>
      </c>
      <c r="F13680" s="1" t="s">
        <v>13664</v>
      </c>
      <c r="G13680" s="1">
        <v>0.99741027205</v>
      </c>
    </row>
    <row r="13681" ht="15.75" customHeight="1">
      <c r="A13681" s="1" t="str">
        <f t="shared" si="1148"/>
        <v>RPS18</v>
      </c>
      <c r="B13681" s="1" t="s">
        <v>28</v>
      </c>
      <c r="C13681" s="1">
        <v>3.3239944E7</v>
      </c>
      <c r="D13681" s="1" t="s">
        <v>14</v>
      </c>
      <c r="E13681" s="1">
        <v>24.0</v>
      </c>
      <c r="F13681" s="1" t="s">
        <v>13665</v>
      </c>
      <c r="G13681" s="1">
        <v>1.05876127525</v>
      </c>
    </row>
    <row r="13682" ht="15.75" customHeight="1">
      <c r="A13682" s="1" t="str">
        <f t="shared" si="1148"/>
        <v>RPS18</v>
      </c>
      <c r="B13682" s="1" t="s">
        <v>28</v>
      </c>
      <c r="C13682" s="1">
        <v>3.3239894E7</v>
      </c>
      <c r="D13682" s="1" t="s">
        <v>8</v>
      </c>
      <c r="E13682" s="1">
        <v>24.0</v>
      </c>
      <c r="F13682" s="1" t="s">
        <v>13666</v>
      </c>
      <c r="G13682" s="1">
        <v>0.902903380622</v>
      </c>
    </row>
    <row r="13683" ht="15.75" customHeight="1">
      <c r="A13683" s="1" t="str">
        <f t="shared" si="1148"/>
        <v>RPS18</v>
      </c>
      <c r="B13683" s="1" t="s">
        <v>28</v>
      </c>
      <c r="C13683" s="1">
        <v>3.3239818E7</v>
      </c>
      <c r="D13683" s="1" t="s">
        <v>14</v>
      </c>
      <c r="E13683" s="1">
        <v>24.0</v>
      </c>
      <c r="F13683" s="1" t="s">
        <v>13667</v>
      </c>
      <c r="G13683" s="1">
        <v>0.703168463398</v>
      </c>
    </row>
    <row r="13684" ht="15.75" customHeight="1">
      <c r="A13684" s="1" t="str">
        <f t="shared" si="1148"/>
        <v>RPS18</v>
      </c>
      <c r="B13684" s="1" t="s">
        <v>28</v>
      </c>
      <c r="C13684" s="1">
        <v>3.3239965E7</v>
      </c>
      <c r="D13684" s="1" t="s">
        <v>14</v>
      </c>
      <c r="E13684" s="1">
        <v>24.0</v>
      </c>
      <c r="F13684" s="1" t="s">
        <v>13668</v>
      </c>
      <c r="G13684" s="1">
        <v>0.425955778862</v>
      </c>
    </row>
    <row r="13685" ht="15.75" customHeight="1">
      <c r="A13685" s="1" t="str">
        <f t="shared" si="1148"/>
        <v>RPS18</v>
      </c>
      <c r="B13685" s="1" t="s">
        <v>28</v>
      </c>
      <c r="C13685" s="1">
        <v>3.3239972E7</v>
      </c>
      <c r="D13685" s="1" t="s">
        <v>14</v>
      </c>
      <c r="E13685" s="1">
        <v>24.0</v>
      </c>
      <c r="F13685" s="1" t="s">
        <v>13669</v>
      </c>
      <c r="G13685" s="1">
        <v>0.355101042395</v>
      </c>
    </row>
    <row r="13686" ht="15.75" customHeight="1">
      <c r="A13686" s="1" t="str">
        <f t="shared" si="1148"/>
        <v>RPS18</v>
      </c>
      <c r="B13686" s="1" t="s">
        <v>28</v>
      </c>
      <c r="C13686" s="1">
        <v>3.3240067E7</v>
      </c>
      <c r="D13686" s="1" t="s">
        <v>14</v>
      </c>
      <c r="E13686" s="1">
        <v>22.0</v>
      </c>
      <c r="F13686" s="1" t="s">
        <v>13670</v>
      </c>
      <c r="G13686" s="1">
        <v>0.471734421253</v>
      </c>
    </row>
    <row r="13687" ht="15.75" customHeight="1">
      <c r="A13687" s="1" t="str">
        <f t="shared" si="1148"/>
        <v>RPS18</v>
      </c>
      <c r="B13687" s="1" t="s">
        <v>28</v>
      </c>
      <c r="C13687" s="1">
        <v>3.3239755E7</v>
      </c>
      <c r="D13687" s="1" t="s">
        <v>8</v>
      </c>
      <c r="E13687" s="1">
        <v>23.0</v>
      </c>
      <c r="F13687" s="1" t="s">
        <v>13671</v>
      </c>
      <c r="G13687" s="1">
        <v>0.794897966801</v>
      </c>
    </row>
    <row r="13688" ht="15.75" customHeight="1">
      <c r="A13688" s="1" t="str">
        <f t="shared" si="1148"/>
        <v>RPS18</v>
      </c>
      <c r="B13688" s="1" t="s">
        <v>28</v>
      </c>
      <c r="C13688" s="1">
        <v>3.3239992E7</v>
      </c>
      <c r="D13688" s="1" t="s">
        <v>8</v>
      </c>
      <c r="E13688" s="1">
        <v>23.0</v>
      </c>
      <c r="F13688" s="1" t="s">
        <v>13672</v>
      </c>
      <c r="G13688" s="1">
        <v>0.164915830127</v>
      </c>
    </row>
    <row r="13689" ht="15.75" customHeight="1">
      <c r="A13689" s="1" t="str">
        <f t="shared" ref="A13689:A13698" si="1149">"RPS19BP1"</f>
        <v>RPS19BP1</v>
      </c>
      <c r="B13689" s="1" t="s">
        <v>222</v>
      </c>
      <c r="C13689" s="1">
        <v>3.9928872E7</v>
      </c>
      <c r="D13689" s="1" t="s">
        <v>14</v>
      </c>
      <c r="E13689" s="1">
        <v>24.0</v>
      </c>
      <c r="F13689" s="1" t="s">
        <v>13673</v>
      </c>
      <c r="G13689" s="1">
        <v>-0.00120811931404</v>
      </c>
    </row>
    <row r="13690" ht="15.75" customHeight="1">
      <c r="A13690" s="1" t="str">
        <f t="shared" si="1149"/>
        <v>RPS19BP1</v>
      </c>
      <c r="B13690" s="1" t="s">
        <v>222</v>
      </c>
      <c r="C13690" s="1">
        <v>3.9928789E7</v>
      </c>
      <c r="D13690" s="1" t="s">
        <v>14</v>
      </c>
      <c r="E13690" s="1">
        <v>23.0</v>
      </c>
      <c r="F13690" s="1" t="s">
        <v>13674</v>
      </c>
      <c r="G13690" s="1">
        <v>1.219050839</v>
      </c>
    </row>
    <row r="13691" ht="15.75" customHeight="1">
      <c r="A13691" s="1" t="str">
        <f t="shared" si="1149"/>
        <v>RPS19BP1</v>
      </c>
      <c r="B13691" s="1" t="s">
        <v>222</v>
      </c>
      <c r="C13691" s="1">
        <v>3.9928747E7</v>
      </c>
      <c r="D13691" s="1" t="s">
        <v>14</v>
      </c>
      <c r="E13691" s="1">
        <v>24.0</v>
      </c>
      <c r="F13691" s="1" t="s">
        <v>13675</v>
      </c>
      <c r="G13691" s="1">
        <v>0.886402036113</v>
      </c>
    </row>
    <row r="13692" ht="15.75" customHeight="1">
      <c r="A13692" s="1" t="str">
        <f t="shared" si="1149"/>
        <v>RPS19BP1</v>
      </c>
      <c r="B13692" s="1" t="s">
        <v>222</v>
      </c>
      <c r="C13692" s="1">
        <v>3.9928625E7</v>
      </c>
      <c r="D13692" s="1" t="s">
        <v>14</v>
      </c>
      <c r="E13692" s="1">
        <v>24.0</v>
      </c>
      <c r="F13692" s="1" t="s">
        <v>13676</v>
      </c>
      <c r="G13692" s="1">
        <v>-0.030581929069</v>
      </c>
    </row>
    <row r="13693" ht="15.75" customHeight="1">
      <c r="A13693" s="1" t="str">
        <f t="shared" si="1149"/>
        <v>RPS19BP1</v>
      </c>
      <c r="B13693" s="1" t="s">
        <v>222</v>
      </c>
      <c r="C13693" s="1">
        <v>3.9928814E7</v>
      </c>
      <c r="D13693" s="1" t="s">
        <v>8</v>
      </c>
      <c r="E13693" s="1">
        <v>23.0</v>
      </c>
      <c r="F13693" s="1" t="s">
        <v>13677</v>
      </c>
      <c r="G13693" s="1">
        <v>0.278555397512</v>
      </c>
    </row>
    <row r="13694" ht="15.75" customHeight="1">
      <c r="A13694" s="1" t="str">
        <f t="shared" si="1149"/>
        <v>RPS19BP1</v>
      </c>
      <c r="B13694" s="1" t="s">
        <v>222</v>
      </c>
      <c r="C13694" s="1">
        <v>3.9928794E7</v>
      </c>
      <c r="D13694" s="1" t="s">
        <v>8</v>
      </c>
      <c r="E13694" s="1">
        <v>22.0</v>
      </c>
      <c r="F13694" s="1" t="s">
        <v>13678</v>
      </c>
      <c r="G13694" s="1">
        <v>0.894547124889</v>
      </c>
    </row>
    <row r="13695" ht="15.75" customHeight="1">
      <c r="A13695" s="1" t="str">
        <f t="shared" si="1149"/>
        <v>RPS19BP1</v>
      </c>
      <c r="B13695" s="1" t="s">
        <v>222</v>
      </c>
      <c r="C13695" s="1">
        <v>3.9928785E7</v>
      </c>
      <c r="D13695" s="1" t="s">
        <v>8</v>
      </c>
      <c r="E13695" s="1">
        <v>24.0</v>
      </c>
      <c r="F13695" s="1" t="s">
        <v>13679</v>
      </c>
      <c r="G13695" s="1">
        <v>0.0539506046748</v>
      </c>
    </row>
    <row r="13696" ht="15.75" customHeight="1">
      <c r="A13696" s="1" t="str">
        <f t="shared" si="1149"/>
        <v>RPS19BP1</v>
      </c>
      <c r="B13696" s="1" t="s">
        <v>222</v>
      </c>
      <c r="C13696" s="1">
        <v>3.9928628E7</v>
      </c>
      <c r="D13696" s="1" t="s">
        <v>8</v>
      </c>
      <c r="E13696" s="1">
        <v>23.0</v>
      </c>
      <c r="F13696" s="1" t="s">
        <v>13680</v>
      </c>
      <c r="G13696" s="1">
        <v>0.0304709089861</v>
      </c>
    </row>
    <row r="13697" ht="15.75" customHeight="1">
      <c r="A13697" s="1" t="str">
        <f t="shared" si="1149"/>
        <v>RPS19BP1</v>
      </c>
      <c r="B13697" s="1" t="s">
        <v>222</v>
      </c>
      <c r="C13697" s="1">
        <v>3.9928832E7</v>
      </c>
      <c r="D13697" s="1" t="s">
        <v>14</v>
      </c>
      <c r="E13697" s="1">
        <v>23.0</v>
      </c>
      <c r="F13697" s="1" t="s">
        <v>13681</v>
      </c>
      <c r="G13697" s="1">
        <v>0.0942633615208</v>
      </c>
    </row>
    <row r="13698" ht="15.75" customHeight="1">
      <c r="A13698" s="1" t="str">
        <f t="shared" si="1149"/>
        <v>RPS19BP1</v>
      </c>
      <c r="B13698" s="1" t="s">
        <v>222</v>
      </c>
      <c r="C13698" s="1">
        <v>3.9928754E7</v>
      </c>
      <c r="D13698" s="1" t="s">
        <v>14</v>
      </c>
      <c r="E13698" s="1">
        <v>24.0</v>
      </c>
      <c r="F13698" s="1" t="s">
        <v>13682</v>
      </c>
      <c r="G13698" s="1">
        <v>0.036923547226</v>
      </c>
    </row>
    <row r="13699" ht="15.75" customHeight="1">
      <c r="A13699" s="1" t="str">
        <f t="shared" ref="A13699:A13708" si="1150">"RPS20"</f>
        <v>RPS20</v>
      </c>
      <c r="B13699" s="1" t="s">
        <v>779</v>
      </c>
      <c r="C13699" s="1">
        <v>5.6986916E7</v>
      </c>
      <c r="D13699" s="1" t="s">
        <v>8</v>
      </c>
      <c r="E13699" s="1">
        <v>24.0</v>
      </c>
      <c r="F13699" s="1" t="s">
        <v>13683</v>
      </c>
      <c r="G13699" s="1">
        <v>0.0428849711424</v>
      </c>
    </row>
    <row r="13700" ht="15.75" customHeight="1">
      <c r="A13700" s="1" t="str">
        <f t="shared" si="1150"/>
        <v>RPS20</v>
      </c>
      <c r="B13700" s="1" t="s">
        <v>779</v>
      </c>
      <c r="C13700" s="1">
        <v>5.6986895E7</v>
      </c>
      <c r="D13700" s="1" t="s">
        <v>8</v>
      </c>
      <c r="E13700" s="1">
        <v>23.0</v>
      </c>
      <c r="F13700" s="1" t="s">
        <v>13684</v>
      </c>
      <c r="G13700" s="1">
        <v>0.276871522909</v>
      </c>
    </row>
    <row r="13701" ht="15.75" customHeight="1">
      <c r="A13701" s="1" t="str">
        <f t="shared" si="1150"/>
        <v>RPS20</v>
      </c>
      <c r="B13701" s="1" t="s">
        <v>779</v>
      </c>
      <c r="C13701" s="1">
        <v>5.6986883E7</v>
      </c>
      <c r="D13701" s="1" t="s">
        <v>14</v>
      </c>
      <c r="E13701" s="1">
        <v>23.0</v>
      </c>
      <c r="F13701" s="1" t="s">
        <v>13685</v>
      </c>
      <c r="G13701" s="1">
        <v>0.626272828644</v>
      </c>
    </row>
    <row r="13702" ht="15.75" customHeight="1">
      <c r="A13702" s="1" t="str">
        <f t="shared" si="1150"/>
        <v>RPS20</v>
      </c>
      <c r="B13702" s="1" t="s">
        <v>779</v>
      </c>
      <c r="C13702" s="1">
        <v>5.6986938E7</v>
      </c>
      <c r="D13702" s="1" t="s">
        <v>8</v>
      </c>
      <c r="E13702" s="1">
        <v>24.0</v>
      </c>
      <c r="F13702" s="1" t="s">
        <v>13686</v>
      </c>
      <c r="G13702" s="1">
        <v>0.113615486265</v>
      </c>
    </row>
    <row r="13703" ht="15.75" customHeight="1">
      <c r="A13703" s="1" t="str">
        <f t="shared" si="1150"/>
        <v>RPS20</v>
      </c>
      <c r="B13703" s="1" t="s">
        <v>779</v>
      </c>
      <c r="C13703" s="1">
        <v>5.6986901E7</v>
      </c>
      <c r="D13703" s="1" t="s">
        <v>8</v>
      </c>
      <c r="E13703" s="1">
        <v>24.0</v>
      </c>
      <c r="F13703" s="1" t="s">
        <v>13687</v>
      </c>
      <c r="G13703" s="1">
        <v>0.518371030511</v>
      </c>
    </row>
    <row r="13704" ht="15.75" customHeight="1">
      <c r="A13704" s="1" t="str">
        <f t="shared" si="1150"/>
        <v>RPS20</v>
      </c>
      <c r="B13704" s="1" t="s">
        <v>779</v>
      </c>
      <c r="C13704" s="1">
        <v>5.6986878E7</v>
      </c>
      <c r="D13704" s="1" t="s">
        <v>8</v>
      </c>
      <c r="E13704" s="1">
        <v>24.0</v>
      </c>
      <c r="F13704" s="1" t="s">
        <v>13688</v>
      </c>
      <c r="G13704" s="1">
        <v>0.122354121929</v>
      </c>
    </row>
    <row r="13705" ht="15.75" customHeight="1">
      <c r="A13705" s="1" t="str">
        <f t="shared" si="1150"/>
        <v>RPS20</v>
      </c>
      <c r="B13705" s="1" t="s">
        <v>779</v>
      </c>
      <c r="C13705" s="1">
        <v>5.6987038E7</v>
      </c>
      <c r="D13705" s="1" t="s">
        <v>8</v>
      </c>
      <c r="E13705" s="1">
        <v>21.0</v>
      </c>
      <c r="F13705" s="1" t="s">
        <v>13689</v>
      </c>
      <c r="G13705" s="1">
        <v>1.54228024835</v>
      </c>
    </row>
    <row r="13706" ht="15.75" customHeight="1">
      <c r="A13706" s="1" t="str">
        <f t="shared" si="1150"/>
        <v>RPS20</v>
      </c>
      <c r="B13706" s="1" t="s">
        <v>779</v>
      </c>
      <c r="C13706" s="1">
        <v>5.6986834E7</v>
      </c>
      <c r="D13706" s="1" t="s">
        <v>8</v>
      </c>
      <c r="E13706" s="1">
        <v>23.0</v>
      </c>
      <c r="F13706" s="1" t="s">
        <v>13690</v>
      </c>
      <c r="G13706" s="1">
        <v>0.83144692301</v>
      </c>
    </row>
    <row r="13707" ht="15.75" customHeight="1">
      <c r="A13707" s="1" t="str">
        <f t="shared" si="1150"/>
        <v>RPS20</v>
      </c>
      <c r="B13707" s="1" t="s">
        <v>779</v>
      </c>
      <c r="C13707" s="1">
        <v>5.6986811E7</v>
      </c>
      <c r="D13707" s="1" t="s">
        <v>8</v>
      </c>
      <c r="E13707" s="1">
        <v>24.0</v>
      </c>
      <c r="F13707" s="1" t="s">
        <v>13691</v>
      </c>
      <c r="G13707" s="1">
        <v>0.469819770732</v>
      </c>
    </row>
    <row r="13708" ht="15.75" customHeight="1">
      <c r="A13708" s="1" t="str">
        <f t="shared" si="1150"/>
        <v>RPS20</v>
      </c>
      <c r="B13708" s="1" t="s">
        <v>779</v>
      </c>
      <c r="C13708" s="1">
        <v>5.6986855E7</v>
      </c>
      <c r="D13708" s="1" t="s">
        <v>8</v>
      </c>
      <c r="E13708" s="1">
        <v>24.0</v>
      </c>
      <c r="F13708" s="1" t="s">
        <v>13692</v>
      </c>
      <c r="G13708" s="1">
        <v>-0.00297755490953</v>
      </c>
    </row>
    <row r="13709" ht="15.75" customHeight="1">
      <c r="A13709" s="1" t="str">
        <f t="shared" ref="A13709:A13721" si="1151">"RPS23"</f>
        <v>RPS23</v>
      </c>
      <c r="B13709" s="1" t="s">
        <v>987</v>
      </c>
      <c r="C13709" s="1">
        <v>8.157427E7</v>
      </c>
      <c r="D13709" s="1" t="s">
        <v>14</v>
      </c>
      <c r="E13709" s="1">
        <v>24.0</v>
      </c>
      <c r="F13709" s="1" t="s">
        <v>13693</v>
      </c>
      <c r="G13709" s="1">
        <v>0.00591253840915</v>
      </c>
    </row>
    <row r="13710" ht="15.75" customHeight="1">
      <c r="A13710" s="1" t="str">
        <f t="shared" si="1151"/>
        <v>RPS23</v>
      </c>
      <c r="B13710" s="1" t="s">
        <v>987</v>
      </c>
      <c r="C13710" s="1">
        <v>8.1574278E7</v>
      </c>
      <c r="D13710" s="1" t="s">
        <v>8</v>
      </c>
      <c r="E13710" s="1">
        <v>22.0</v>
      </c>
      <c r="F13710" s="1" t="s">
        <v>13694</v>
      </c>
      <c r="G13710" s="1">
        <v>-0.0271777521694</v>
      </c>
    </row>
    <row r="13711" ht="15.75" customHeight="1">
      <c r="A13711" s="1" t="str">
        <f t="shared" si="1151"/>
        <v>RPS23</v>
      </c>
      <c r="B13711" s="1" t="s">
        <v>987</v>
      </c>
      <c r="C13711" s="1">
        <v>8.1574238E7</v>
      </c>
      <c r="D13711" s="1" t="s">
        <v>8</v>
      </c>
      <c r="E13711" s="1">
        <v>24.0</v>
      </c>
      <c r="F13711" s="1" t="s">
        <v>13695</v>
      </c>
      <c r="G13711" s="1">
        <v>0.657071258875</v>
      </c>
    </row>
    <row r="13712" ht="15.75" customHeight="1">
      <c r="A13712" s="1" t="str">
        <f t="shared" si="1151"/>
        <v>RPS23</v>
      </c>
      <c r="B13712" s="1" t="s">
        <v>987</v>
      </c>
      <c r="C13712" s="1">
        <v>8.1574193E7</v>
      </c>
      <c r="D13712" s="1" t="s">
        <v>8</v>
      </c>
      <c r="E13712" s="1">
        <v>24.0</v>
      </c>
      <c r="F13712" s="1" t="s">
        <v>13696</v>
      </c>
      <c r="G13712" s="1">
        <v>0.573926953222</v>
      </c>
    </row>
    <row r="13713" ht="15.75" customHeight="1">
      <c r="A13713" s="1" t="str">
        <f t="shared" si="1151"/>
        <v>RPS23</v>
      </c>
      <c r="B13713" s="1" t="s">
        <v>987</v>
      </c>
      <c r="C13713" s="1">
        <v>8.157418E7</v>
      </c>
      <c r="D13713" s="1" t="s">
        <v>8</v>
      </c>
      <c r="E13713" s="1">
        <v>24.0</v>
      </c>
      <c r="F13713" s="1" t="s">
        <v>13697</v>
      </c>
      <c r="G13713" s="1">
        <v>0.0133524147241</v>
      </c>
    </row>
    <row r="13714" ht="15.75" customHeight="1">
      <c r="A13714" s="1" t="str">
        <f t="shared" si="1151"/>
        <v>RPS23</v>
      </c>
      <c r="B13714" s="1" t="s">
        <v>987</v>
      </c>
      <c r="C13714" s="1">
        <v>8.1574137E7</v>
      </c>
      <c r="D13714" s="1" t="s">
        <v>8</v>
      </c>
      <c r="E13714" s="1">
        <v>23.0</v>
      </c>
      <c r="F13714" s="1" t="s">
        <v>13698</v>
      </c>
      <c r="G13714" s="1">
        <v>1.44729974785</v>
      </c>
    </row>
    <row r="13715" ht="15.75" customHeight="1">
      <c r="A13715" s="1" t="str">
        <f t="shared" si="1151"/>
        <v>RPS23</v>
      </c>
      <c r="B13715" s="1" t="s">
        <v>987</v>
      </c>
      <c r="C13715" s="1">
        <v>8.1574406E7</v>
      </c>
      <c r="D13715" s="1" t="s">
        <v>8</v>
      </c>
      <c r="E13715" s="1">
        <v>24.0</v>
      </c>
      <c r="F13715" s="1" t="s">
        <v>13699</v>
      </c>
      <c r="G13715" s="1">
        <v>0.779515533703</v>
      </c>
    </row>
    <row r="13716" ht="15.75" customHeight="1">
      <c r="A13716" s="1" t="str">
        <f t="shared" si="1151"/>
        <v>RPS23</v>
      </c>
      <c r="B13716" s="1" t="s">
        <v>987</v>
      </c>
      <c r="C13716" s="1">
        <v>8.1574113E7</v>
      </c>
      <c r="D13716" s="1" t="s">
        <v>8</v>
      </c>
      <c r="E13716" s="1">
        <v>23.0</v>
      </c>
      <c r="F13716" s="1" t="s">
        <v>13700</v>
      </c>
      <c r="G13716" s="1">
        <v>0.345707242345</v>
      </c>
    </row>
    <row r="13717" ht="15.75" customHeight="1">
      <c r="A13717" s="1" t="str">
        <f t="shared" si="1151"/>
        <v>RPS23</v>
      </c>
      <c r="B13717" s="1" t="s">
        <v>987</v>
      </c>
      <c r="C13717" s="1">
        <v>8.1574099E7</v>
      </c>
      <c r="D13717" s="1" t="s">
        <v>8</v>
      </c>
      <c r="E13717" s="1">
        <v>23.0</v>
      </c>
      <c r="F13717" s="1" t="s">
        <v>13701</v>
      </c>
      <c r="G13717" s="1">
        <v>0.20890022307</v>
      </c>
    </row>
    <row r="13718" ht="15.75" customHeight="1">
      <c r="A13718" s="1" t="str">
        <f t="shared" si="1151"/>
        <v>RPS23</v>
      </c>
      <c r="B13718" s="1" t="s">
        <v>987</v>
      </c>
      <c r="C13718" s="1">
        <v>8.1574216E7</v>
      </c>
      <c r="D13718" s="1" t="s">
        <v>8</v>
      </c>
      <c r="E13718" s="1">
        <v>24.0</v>
      </c>
      <c r="F13718" s="1" t="s">
        <v>13702</v>
      </c>
      <c r="G13718" s="1">
        <v>-0.0319707624962</v>
      </c>
    </row>
    <row r="13719" ht="15.75" customHeight="1">
      <c r="A13719" s="1" t="str">
        <f t="shared" si="1151"/>
        <v>RPS23</v>
      </c>
      <c r="B13719" s="1" t="s">
        <v>987</v>
      </c>
      <c r="C13719" s="1">
        <v>8.1574142E7</v>
      </c>
      <c r="D13719" s="1" t="s">
        <v>8</v>
      </c>
      <c r="E13719" s="1">
        <v>24.0</v>
      </c>
      <c r="F13719" s="1" t="s">
        <v>13703</v>
      </c>
      <c r="G13719" s="1">
        <v>0.229448286536</v>
      </c>
    </row>
    <row r="13720" ht="15.75" customHeight="1">
      <c r="A13720" s="1" t="str">
        <f t="shared" si="1151"/>
        <v>RPS23</v>
      </c>
      <c r="B13720" s="1" t="s">
        <v>987</v>
      </c>
      <c r="C13720" s="1">
        <v>8.1574124E7</v>
      </c>
      <c r="D13720" s="1" t="s">
        <v>8</v>
      </c>
      <c r="E13720" s="1">
        <v>24.0</v>
      </c>
      <c r="F13720" s="1" t="s">
        <v>13704</v>
      </c>
      <c r="G13720" s="1">
        <v>0.773184718448</v>
      </c>
    </row>
    <row r="13721" ht="15.75" customHeight="1">
      <c r="A13721" s="1" t="str">
        <f t="shared" si="1151"/>
        <v>RPS23</v>
      </c>
      <c r="B13721" s="1" t="s">
        <v>987</v>
      </c>
      <c r="C13721" s="1">
        <v>8.157412E7</v>
      </c>
      <c r="D13721" s="1" t="s">
        <v>8</v>
      </c>
      <c r="E13721" s="1">
        <v>24.0</v>
      </c>
      <c r="F13721" s="1" t="s">
        <v>13705</v>
      </c>
      <c r="G13721" s="1">
        <v>0.064052425051</v>
      </c>
    </row>
    <row r="13722" ht="15.75" customHeight="1">
      <c r="A13722" s="1" t="str">
        <f t="shared" ref="A13722:A13735" si="1152">"RPS24"</f>
        <v>RPS24</v>
      </c>
      <c r="B13722" s="1" t="s">
        <v>176</v>
      </c>
      <c r="C13722" s="1">
        <v>7.9793744E7</v>
      </c>
      <c r="D13722" s="1" t="s">
        <v>14</v>
      </c>
      <c r="E13722" s="1">
        <v>22.0</v>
      </c>
      <c r="F13722" s="1" t="s">
        <v>13706</v>
      </c>
      <c r="G13722" s="1">
        <v>0.566996791195</v>
      </c>
    </row>
    <row r="13723" ht="15.75" customHeight="1">
      <c r="A13723" s="1" t="str">
        <f t="shared" si="1152"/>
        <v>RPS24</v>
      </c>
      <c r="B13723" s="1" t="s">
        <v>176</v>
      </c>
      <c r="C13723" s="1">
        <v>7.9793758E7</v>
      </c>
      <c r="D13723" s="1" t="s">
        <v>14</v>
      </c>
      <c r="E13723" s="1">
        <v>22.0</v>
      </c>
      <c r="F13723" s="1" t="s">
        <v>13707</v>
      </c>
      <c r="G13723" s="1">
        <v>-0.0287885386469</v>
      </c>
    </row>
    <row r="13724" ht="15.75" customHeight="1">
      <c r="A13724" s="1" t="str">
        <f t="shared" si="1152"/>
        <v>RPS24</v>
      </c>
      <c r="B13724" s="1" t="s">
        <v>176</v>
      </c>
      <c r="C13724" s="1">
        <v>7.9793808E7</v>
      </c>
      <c r="D13724" s="1" t="s">
        <v>14</v>
      </c>
      <c r="E13724" s="1">
        <v>22.0</v>
      </c>
      <c r="F13724" s="1" t="s">
        <v>13708</v>
      </c>
      <c r="G13724" s="1">
        <v>0.0625073287301</v>
      </c>
    </row>
    <row r="13725" ht="15.75" customHeight="1">
      <c r="A13725" s="1" t="str">
        <f t="shared" si="1152"/>
        <v>RPS24</v>
      </c>
      <c r="B13725" s="1" t="s">
        <v>176</v>
      </c>
      <c r="C13725" s="1">
        <v>7.979381E7</v>
      </c>
      <c r="D13725" s="1" t="s">
        <v>14</v>
      </c>
      <c r="E13725" s="1">
        <v>23.0</v>
      </c>
      <c r="F13725" s="1" t="s">
        <v>13709</v>
      </c>
      <c r="G13725" s="1">
        <v>0.46394993383</v>
      </c>
    </row>
    <row r="13726" ht="15.75" customHeight="1">
      <c r="A13726" s="1" t="str">
        <f t="shared" si="1152"/>
        <v>RPS24</v>
      </c>
      <c r="B13726" s="1" t="s">
        <v>176</v>
      </c>
      <c r="C13726" s="1">
        <v>7.9793803E7</v>
      </c>
      <c r="D13726" s="1" t="s">
        <v>14</v>
      </c>
      <c r="E13726" s="1">
        <v>23.0</v>
      </c>
      <c r="F13726" s="1" t="s">
        <v>13710</v>
      </c>
      <c r="G13726" s="1">
        <v>0.493966702998</v>
      </c>
    </row>
    <row r="13727" ht="15.75" customHeight="1">
      <c r="A13727" s="1" t="str">
        <f t="shared" si="1152"/>
        <v>RPS24</v>
      </c>
      <c r="B13727" s="1" t="s">
        <v>176</v>
      </c>
      <c r="C13727" s="1">
        <v>7.9793758E7</v>
      </c>
      <c r="D13727" s="1" t="s">
        <v>14</v>
      </c>
      <c r="E13727" s="1">
        <v>24.0</v>
      </c>
      <c r="F13727" s="1" t="s">
        <v>13711</v>
      </c>
      <c r="G13727" s="1">
        <v>-0.0109219254695</v>
      </c>
    </row>
    <row r="13728" ht="15.75" customHeight="1">
      <c r="A13728" s="1" t="str">
        <f t="shared" si="1152"/>
        <v>RPS24</v>
      </c>
      <c r="B13728" s="1" t="s">
        <v>176</v>
      </c>
      <c r="C13728" s="1">
        <v>7.9793701E7</v>
      </c>
      <c r="D13728" s="1" t="s">
        <v>8</v>
      </c>
      <c r="E13728" s="1">
        <v>25.0</v>
      </c>
      <c r="F13728" s="1" t="s">
        <v>13712</v>
      </c>
      <c r="G13728" s="1">
        <v>0.264096452374</v>
      </c>
    </row>
    <row r="13729" ht="15.75" customHeight="1">
      <c r="A13729" s="1" t="str">
        <f t="shared" si="1152"/>
        <v>RPS24</v>
      </c>
      <c r="B13729" s="1" t="s">
        <v>176</v>
      </c>
      <c r="C13729" s="1">
        <v>7.9793676E7</v>
      </c>
      <c r="D13729" s="1" t="s">
        <v>14</v>
      </c>
      <c r="E13729" s="1">
        <v>24.0</v>
      </c>
      <c r="F13729" s="1" t="s">
        <v>13713</v>
      </c>
      <c r="G13729" s="1">
        <v>1.26826801773</v>
      </c>
    </row>
    <row r="13730" ht="15.75" customHeight="1">
      <c r="A13730" s="1" t="str">
        <f t="shared" si="1152"/>
        <v>RPS24</v>
      </c>
      <c r="B13730" s="1" t="s">
        <v>176</v>
      </c>
      <c r="C13730" s="1">
        <v>7.9793693E7</v>
      </c>
      <c r="D13730" s="1" t="s">
        <v>8</v>
      </c>
      <c r="E13730" s="1">
        <v>25.0</v>
      </c>
      <c r="F13730" s="1" t="s">
        <v>13714</v>
      </c>
      <c r="G13730" s="1">
        <v>0.841965182258</v>
      </c>
    </row>
    <row r="13731" ht="15.75" customHeight="1">
      <c r="A13731" s="1" t="str">
        <f t="shared" si="1152"/>
        <v>RPS24</v>
      </c>
      <c r="B13731" s="1" t="s">
        <v>176</v>
      </c>
      <c r="C13731" s="1">
        <v>7.9793678E7</v>
      </c>
      <c r="D13731" s="1" t="s">
        <v>8</v>
      </c>
      <c r="E13731" s="1">
        <v>24.0</v>
      </c>
      <c r="F13731" s="1" t="s">
        <v>13715</v>
      </c>
      <c r="G13731" s="1">
        <v>0.889766800009</v>
      </c>
    </row>
    <row r="13732" ht="15.75" customHeight="1">
      <c r="A13732" s="1" t="str">
        <f t="shared" si="1152"/>
        <v>RPS24</v>
      </c>
      <c r="B13732" s="1" t="s">
        <v>176</v>
      </c>
      <c r="C13732" s="1">
        <v>7.9793604E7</v>
      </c>
      <c r="D13732" s="1" t="s">
        <v>8</v>
      </c>
      <c r="E13732" s="1">
        <v>24.0</v>
      </c>
      <c r="F13732" s="1" t="s">
        <v>13716</v>
      </c>
      <c r="G13732" s="1">
        <v>0.179003473444</v>
      </c>
    </row>
    <row r="13733" ht="15.75" customHeight="1">
      <c r="A13733" s="1" t="str">
        <f t="shared" si="1152"/>
        <v>RPS24</v>
      </c>
      <c r="B13733" s="1" t="s">
        <v>176</v>
      </c>
      <c r="C13733" s="1">
        <v>7.9793773E7</v>
      </c>
      <c r="D13733" s="1" t="s">
        <v>8</v>
      </c>
      <c r="E13733" s="1">
        <v>25.0</v>
      </c>
      <c r="F13733" s="1" t="s">
        <v>13717</v>
      </c>
      <c r="G13733" s="1">
        <v>0.0884441567977</v>
      </c>
    </row>
    <row r="13734" ht="15.75" customHeight="1">
      <c r="A13734" s="1" t="str">
        <f t="shared" si="1152"/>
        <v>RPS24</v>
      </c>
      <c r="B13734" s="1" t="s">
        <v>176</v>
      </c>
      <c r="C13734" s="1">
        <v>7.9793662E7</v>
      </c>
      <c r="D13734" s="1" t="s">
        <v>14</v>
      </c>
      <c r="E13734" s="1">
        <v>25.0</v>
      </c>
      <c r="F13734" s="1" t="s">
        <v>13718</v>
      </c>
      <c r="G13734" s="1">
        <v>0.514130034325</v>
      </c>
    </row>
    <row r="13735" ht="15.75" customHeight="1">
      <c r="A13735" s="1" t="str">
        <f t="shared" si="1152"/>
        <v>RPS24</v>
      </c>
      <c r="B13735" s="1" t="s">
        <v>176</v>
      </c>
      <c r="C13735" s="1">
        <v>7.9793744E7</v>
      </c>
      <c r="D13735" s="1" t="s">
        <v>14</v>
      </c>
      <c r="E13735" s="1">
        <v>23.0</v>
      </c>
      <c r="F13735" s="1" t="s">
        <v>13719</v>
      </c>
      <c r="G13735" s="1">
        <v>0.577436442629</v>
      </c>
    </row>
    <row r="13736" ht="15.75" customHeight="1">
      <c r="A13736" s="1" t="str">
        <f t="shared" ref="A13736:A13744" si="1153">"RPS27"</f>
        <v>RPS27</v>
      </c>
      <c r="B13736" s="1" t="s">
        <v>108</v>
      </c>
      <c r="C13736" s="1">
        <v>1.53963494E8</v>
      </c>
      <c r="D13736" s="1" t="s">
        <v>14</v>
      </c>
      <c r="E13736" s="1">
        <v>24.0</v>
      </c>
      <c r="F13736" s="1" t="s">
        <v>13720</v>
      </c>
      <c r="G13736" s="1">
        <v>0.626568515303</v>
      </c>
    </row>
    <row r="13737" ht="15.75" customHeight="1">
      <c r="A13737" s="1" t="str">
        <f t="shared" si="1153"/>
        <v>RPS27</v>
      </c>
      <c r="B13737" s="1" t="s">
        <v>108</v>
      </c>
      <c r="C13737" s="1">
        <v>1.53963361E8</v>
      </c>
      <c r="D13737" s="1" t="s">
        <v>14</v>
      </c>
      <c r="E13737" s="1">
        <v>22.0</v>
      </c>
      <c r="F13737" s="1" t="s">
        <v>13721</v>
      </c>
      <c r="G13737" s="1">
        <v>0.00454660448568</v>
      </c>
    </row>
    <row r="13738" ht="15.75" customHeight="1">
      <c r="A13738" s="1" t="str">
        <f t="shared" si="1153"/>
        <v>RPS27</v>
      </c>
      <c r="B13738" s="1" t="s">
        <v>108</v>
      </c>
      <c r="C13738" s="1">
        <v>1.53963296E8</v>
      </c>
      <c r="D13738" s="1" t="s">
        <v>14</v>
      </c>
      <c r="E13738" s="1">
        <v>23.0</v>
      </c>
      <c r="F13738" s="1" t="s">
        <v>13722</v>
      </c>
      <c r="G13738" s="1">
        <v>0.478632382235</v>
      </c>
    </row>
    <row r="13739" ht="15.75" customHeight="1">
      <c r="A13739" s="1" t="str">
        <f t="shared" si="1153"/>
        <v>RPS27</v>
      </c>
      <c r="B13739" s="1" t="s">
        <v>108</v>
      </c>
      <c r="C13739" s="1">
        <v>1.53963221E8</v>
      </c>
      <c r="D13739" s="1" t="s">
        <v>14</v>
      </c>
      <c r="E13739" s="1">
        <v>23.0</v>
      </c>
      <c r="F13739" s="1" t="s">
        <v>13723</v>
      </c>
      <c r="G13739" s="1">
        <v>0.0573803819437</v>
      </c>
    </row>
    <row r="13740" ht="15.75" customHeight="1">
      <c r="A13740" s="1" t="str">
        <f t="shared" si="1153"/>
        <v>RPS27</v>
      </c>
      <c r="B13740" s="1" t="s">
        <v>108</v>
      </c>
      <c r="C13740" s="1">
        <v>1.53963305E8</v>
      </c>
      <c r="D13740" s="1" t="s">
        <v>14</v>
      </c>
      <c r="E13740" s="1">
        <v>24.0</v>
      </c>
      <c r="F13740" s="1" t="s">
        <v>13724</v>
      </c>
      <c r="G13740" s="1">
        <v>0.179266643092</v>
      </c>
    </row>
    <row r="13741" ht="15.75" customHeight="1">
      <c r="A13741" s="1" t="str">
        <f t="shared" si="1153"/>
        <v>RPS27</v>
      </c>
      <c r="B13741" s="1" t="s">
        <v>108</v>
      </c>
      <c r="C13741" s="1">
        <v>1.53963505E8</v>
      </c>
      <c r="D13741" s="1" t="s">
        <v>8</v>
      </c>
      <c r="E13741" s="1">
        <v>23.0</v>
      </c>
      <c r="F13741" s="1" t="s">
        <v>13725</v>
      </c>
      <c r="G13741" s="1">
        <v>1.08474216336</v>
      </c>
    </row>
    <row r="13742" ht="15.75" customHeight="1">
      <c r="A13742" s="1" t="str">
        <f t="shared" si="1153"/>
        <v>RPS27</v>
      </c>
      <c r="B13742" s="1" t="s">
        <v>108</v>
      </c>
      <c r="C13742" s="1">
        <v>1.53963465E8</v>
      </c>
      <c r="D13742" s="1" t="s">
        <v>8</v>
      </c>
      <c r="E13742" s="1">
        <v>23.0</v>
      </c>
      <c r="F13742" s="1" t="s">
        <v>13726</v>
      </c>
      <c r="G13742" s="1">
        <v>0.0326346002778</v>
      </c>
    </row>
    <row r="13743" ht="15.75" customHeight="1">
      <c r="A13743" s="1" t="str">
        <f t="shared" si="1153"/>
        <v>RPS27</v>
      </c>
      <c r="B13743" s="1" t="s">
        <v>108</v>
      </c>
      <c r="C13743" s="1">
        <v>1.53963415E8</v>
      </c>
      <c r="D13743" s="1" t="s">
        <v>8</v>
      </c>
      <c r="E13743" s="1">
        <v>22.0</v>
      </c>
      <c r="F13743" s="1" t="s">
        <v>13727</v>
      </c>
      <c r="G13743" s="1">
        <v>1.28868932134</v>
      </c>
    </row>
    <row r="13744" ht="15.75" customHeight="1">
      <c r="A13744" s="1" t="str">
        <f t="shared" si="1153"/>
        <v>RPS27</v>
      </c>
      <c r="B13744" s="1" t="s">
        <v>108</v>
      </c>
      <c r="C13744" s="1">
        <v>1.53963292E8</v>
      </c>
      <c r="D13744" s="1" t="s">
        <v>8</v>
      </c>
      <c r="E13744" s="1">
        <v>23.0</v>
      </c>
      <c r="F13744" s="1" t="s">
        <v>13728</v>
      </c>
      <c r="G13744" s="1">
        <v>0.462799165084</v>
      </c>
    </row>
    <row r="13745" ht="15.75" customHeight="1">
      <c r="A13745" s="1" t="str">
        <f t="shared" ref="A13745:A13768" si="1154">"RPS27A"</f>
        <v>RPS27A</v>
      </c>
      <c r="B13745" s="1" t="s">
        <v>256</v>
      </c>
      <c r="C13745" s="1">
        <v>5.5459732E7</v>
      </c>
      <c r="D13745" s="1" t="s">
        <v>14</v>
      </c>
      <c r="E13745" s="1">
        <v>24.0</v>
      </c>
      <c r="F13745" s="1" t="s">
        <v>13729</v>
      </c>
      <c r="G13745" s="1">
        <v>0.0382179258163</v>
      </c>
    </row>
    <row r="13746" ht="15.75" customHeight="1">
      <c r="A13746" s="1" t="str">
        <f t="shared" si="1154"/>
        <v>RPS27A</v>
      </c>
      <c r="B13746" s="1" t="s">
        <v>256</v>
      </c>
      <c r="C13746" s="1">
        <v>5.5459089E7</v>
      </c>
      <c r="D13746" s="1" t="s">
        <v>14</v>
      </c>
      <c r="E13746" s="1">
        <v>24.0</v>
      </c>
      <c r="F13746" s="1" t="s">
        <v>13730</v>
      </c>
      <c r="G13746" s="1">
        <v>0.0627396449597</v>
      </c>
    </row>
    <row r="13747" ht="15.75" customHeight="1">
      <c r="A13747" s="1" t="str">
        <f t="shared" si="1154"/>
        <v>RPS27A</v>
      </c>
      <c r="B13747" s="1" t="s">
        <v>256</v>
      </c>
      <c r="C13747" s="1">
        <v>5.5460014E7</v>
      </c>
      <c r="D13747" s="1" t="s">
        <v>14</v>
      </c>
      <c r="E13747" s="1">
        <v>23.0</v>
      </c>
      <c r="F13747" s="1" t="s">
        <v>13731</v>
      </c>
      <c r="G13747" s="1">
        <v>0.397991395661</v>
      </c>
    </row>
    <row r="13748" ht="15.75" customHeight="1">
      <c r="A13748" s="1" t="str">
        <f t="shared" si="1154"/>
        <v>RPS27A</v>
      </c>
      <c r="B13748" s="1" t="s">
        <v>256</v>
      </c>
      <c r="C13748" s="1">
        <v>5.5459873E7</v>
      </c>
      <c r="D13748" s="1" t="s">
        <v>14</v>
      </c>
      <c r="E13748" s="1">
        <v>24.0</v>
      </c>
      <c r="F13748" s="1" t="s">
        <v>13732</v>
      </c>
      <c r="G13748" s="1">
        <v>0.5407733786160001</v>
      </c>
    </row>
    <row r="13749" ht="15.75" customHeight="1">
      <c r="A13749" s="1" t="str">
        <f t="shared" si="1154"/>
        <v>RPS27A</v>
      </c>
      <c r="B13749" s="1" t="s">
        <v>256</v>
      </c>
      <c r="C13749" s="1">
        <v>5.5459805E7</v>
      </c>
      <c r="D13749" s="1" t="s">
        <v>14</v>
      </c>
      <c r="E13749" s="1">
        <v>24.0</v>
      </c>
      <c r="F13749" s="1" t="s">
        <v>13733</v>
      </c>
      <c r="G13749" s="1">
        <v>0.691755294017</v>
      </c>
    </row>
    <row r="13750" ht="15.75" customHeight="1">
      <c r="A13750" s="1" t="str">
        <f t="shared" si="1154"/>
        <v>RPS27A</v>
      </c>
      <c r="B13750" s="1" t="s">
        <v>256</v>
      </c>
      <c r="C13750" s="1">
        <v>5.5459064E7</v>
      </c>
      <c r="D13750" s="1" t="s">
        <v>14</v>
      </c>
      <c r="E13750" s="1">
        <v>25.0</v>
      </c>
      <c r="F13750" s="1" t="s">
        <v>13734</v>
      </c>
      <c r="G13750" s="1">
        <v>-0.0327202052671</v>
      </c>
    </row>
    <row r="13751" ht="15.75" customHeight="1">
      <c r="A13751" s="1" t="str">
        <f t="shared" si="1154"/>
        <v>RPS27A</v>
      </c>
      <c r="B13751" s="1" t="s">
        <v>256</v>
      </c>
      <c r="C13751" s="1">
        <v>5.5459793E7</v>
      </c>
      <c r="D13751" s="1" t="s">
        <v>14</v>
      </c>
      <c r="E13751" s="1">
        <v>23.0</v>
      </c>
      <c r="F13751" s="1" t="s">
        <v>13735</v>
      </c>
      <c r="G13751" s="1">
        <v>0.497688643033</v>
      </c>
    </row>
    <row r="13752" ht="15.75" customHeight="1">
      <c r="A13752" s="1" t="str">
        <f t="shared" si="1154"/>
        <v>RPS27A</v>
      </c>
      <c r="B13752" s="1" t="s">
        <v>256</v>
      </c>
      <c r="C13752" s="1">
        <v>5.5459792E7</v>
      </c>
      <c r="D13752" s="1" t="s">
        <v>14</v>
      </c>
      <c r="E13752" s="1">
        <v>27.0</v>
      </c>
      <c r="F13752" s="1" t="s">
        <v>13736</v>
      </c>
      <c r="G13752" s="1">
        <v>0.063630770091</v>
      </c>
    </row>
    <row r="13753" ht="15.75" customHeight="1">
      <c r="A13753" s="1" t="str">
        <f t="shared" si="1154"/>
        <v>RPS27A</v>
      </c>
      <c r="B13753" s="1" t="s">
        <v>256</v>
      </c>
      <c r="C13753" s="1">
        <v>5.5459767E7</v>
      </c>
      <c r="D13753" s="1" t="s">
        <v>14</v>
      </c>
      <c r="E13753" s="1">
        <v>24.0</v>
      </c>
      <c r="F13753" s="1" t="s">
        <v>13737</v>
      </c>
      <c r="G13753" s="1">
        <v>-0.0119940129663</v>
      </c>
    </row>
    <row r="13754" ht="15.75" customHeight="1">
      <c r="A13754" s="1" t="str">
        <f t="shared" si="1154"/>
        <v>RPS27A</v>
      </c>
      <c r="B13754" s="1" t="s">
        <v>256</v>
      </c>
      <c r="C13754" s="1">
        <v>5.5459814E7</v>
      </c>
      <c r="D13754" s="1" t="s">
        <v>14</v>
      </c>
      <c r="E13754" s="1">
        <v>24.0</v>
      </c>
      <c r="F13754" s="1" t="s">
        <v>13738</v>
      </c>
      <c r="G13754" s="1">
        <v>1.39009693687</v>
      </c>
    </row>
    <row r="13755" ht="15.75" customHeight="1">
      <c r="A13755" s="1" t="str">
        <f t="shared" si="1154"/>
        <v>RPS27A</v>
      </c>
      <c r="B13755" s="1" t="s">
        <v>256</v>
      </c>
      <c r="C13755" s="1">
        <v>5.5459881E7</v>
      </c>
      <c r="D13755" s="1" t="s">
        <v>8</v>
      </c>
      <c r="E13755" s="1">
        <v>25.0</v>
      </c>
      <c r="F13755" s="1" t="s">
        <v>13739</v>
      </c>
      <c r="G13755" s="1">
        <v>0.319594167204</v>
      </c>
    </row>
    <row r="13756" ht="15.75" customHeight="1">
      <c r="A13756" s="1" t="str">
        <f t="shared" si="1154"/>
        <v>RPS27A</v>
      </c>
      <c r="B13756" s="1" t="s">
        <v>256</v>
      </c>
      <c r="C13756" s="1">
        <v>5.5459315E7</v>
      </c>
      <c r="D13756" s="1" t="s">
        <v>8</v>
      </c>
      <c r="E13756" s="1">
        <v>23.0</v>
      </c>
      <c r="F13756" s="1" t="s">
        <v>13740</v>
      </c>
      <c r="G13756" s="1">
        <v>0.0222131740218</v>
      </c>
    </row>
    <row r="13757" ht="15.75" customHeight="1">
      <c r="A13757" s="1" t="str">
        <f t="shared" si="1154"/>
        <v>RPS27A</v>
      </c>
      <c r="B13757" s="1" t="s">
        <v>256</v>
      </c>
      <c r="C13757" s="1">
        <v>5.5459799E7</v>
      </c>
      <c r="D13757" s="1" t="s">
        <v>8</v>
      </c>
      <c r="E13757" s="1">
        <v>24.0</v>
      </c>
      <c r="F13757" s="1" t="s">
        <v>13741</v>
      </c>
      <c r="G13757" s="1">
        <v>0.371511154775</v>
      </c>
    </row>
    <row r="13758" ht="15.75" customHeight="1">
      <c r="A13758" s="1" t="str">
        <f t="shared" si="1154"/>
        <v>RPS27A</v>
      </c>
      <c r="B13758" s="1" t="s">
        <v>256</v>
      </c>
      <c r="C13758" s="1">
        <v>5.5459496E7</v>
      </c>
      <c r="D13758" s="1" t="s">
        <v>8</v>
      </c>
      <c r="E13758" s="1">
        <v>24.0</v>
      </c>
      <c r="F13758" s="1" t="s">
        <v>13742</v>
      </c>
      <c r="G13758" s="1">
        <v>0.0331781895925</v>
      </c>
    </row>
    <row r="13759" ht="15.75" customHeight="1">
      <c r="A13759" s="1" t="str">
        <f t="shared" si="1154"/>
        <v>RPS27A</v>
      </c>
      <c r="B13759" s="1" t="s">
        <v>256</v>
      </c>
      <c r="C13759" s="1">
        <v>5.5459283E7</v>
      </c>
      <c r="D13759" s="1" t="s">
        <v>8</v>
      </c>
      <c r="E13759" s="1">
        <v>24.0</v>
      </c>
      <c r="F13759" s="1" t="s">
        <v>13743</v>
      </c>
      <c r="G13759" s="1">
        <v>-0.0138481774259</v>
      </c>
    </row>
    <row r="13760" ht="15.75" customHeight="1">
      <c r="A13760" s="1" t="str">
        <f t="shared" si="1154"/>
        <v>RPS27A</v>
      </c>
      <c r="B13760" s="1" t="s">
        <v>256</v>
      </c>
      <c r="C13760" s="1">
        <v>5.546003E7</v>
      </c>
      <c r="D13760" s="1" t="s">
        <v>14</v>
      </c>
      <c r="E13760" s="1">
        <v>24.0</v>
      </c>
      <c r="F13760" s="1" t="s">
        <v>13744</v>
      </c>
      <c r="G13760" s="1">
        <v>0.918147769115</v>
      </c>
    </row>
    <row r="13761" ht="15.75" customHeight="1">
      <c r="A13761" s="1" t="str">
        <f t="shared" si="1154"/>
        <v>RPS27A</v>
      </c>
      <c r="B13761" s="1" t="s">
        <v>256</v>
      </c>
      <c r="C13761" s="1">
        <v>5.5459269E7</v>
      </c>
      <c r="D13761" s="1" t="s">
        <v>8</v>
      </c>
      <c r="E13761" s="1">
        <v>25.0</v>
      </c>
      <c r="F13761" s="1" t="s">
        <v>13745</v>
      </c>
      <c r="G13761" s="1">
        <v>0.0255374723822</v>
      </c>
    </row>
    <row r="13762" ht="15.75" customHeight="1">
      <c r="A13762" s="1" t="str">
        <f t="shared" si="1154"/>
        <v>RPS27A</v>
      </c>
      <c r="B13762" s="1" t="s">
        <v>256</v>
      </c>
      <c r="C13762" s="1">
        <v>5.5459191E7</v>
      </c>
      <c r="D13762" s="1" t="s">
        <v>8</v>
      </c>
      <c r="E13762" s="1">
        <v>24.0</v>
      </c>
      <c r="F13762" s="1" t="s">
        <v>13746</v>
      </c>
      <c r="G13762" s="1">
        <v>0.0254988919199</v>
      </c>
    </row>
    <row r="13763" ht="15.75" customHeight="1">
      <c r="A13763" s="1" t="str">
        <f t="shared" si="1154"/>
        <v>RPS27A</v>
      </c>
      <c r="B13763" s="1" t="s">
        <v>256</v>
      </c>
      <c r="C13763" s="1">
        <v>5.5459177E7</v>
      </c>
      <c r="D13763" s="1" t="s">
        <v>8</v>
      </c>
      <c r="E13763" s="1">
        <v>24.0</v>
      </c>
      <c r="F13763" s="1" t="s">
        <v>13747</v>
      </c>
      <c r="G13763" s="1">
        <v>-4.64638413866E-4</v>
      </c>
    </row>
    <row r="13764" ht="15.75" customHeight="1">
      <c r="A13764" s="1" t="str">
        <f t="shared" si="1154"/>
        <v>RPS27A</v>
      </c>
      <c r="B13764" s="1" t="s">
        <v>256</v>
      </c>
      <c r="C13764" s="1">
        <v>5.5459154E7</v>
      </c>
      <c r="D13764" s="1" t="s">
        <v>8</v>
      </c>
      <c r="E13764" s="1">
        <v>24.0</v>
      </c>
      <c r="F13764" s="1" t="s">
        <v>13748</v>
      </c>
      <c r="G13764" s="1">
        <v>0.0278798354648</v>
      </c>
    </row>
    <row r="13765" ht="15.75" customHeight="1">
      <c r="A13765" s="1" t="str">
        <f t="shared" si="1154"/>
        <v>RPS27A</v>
      </c>
      <c r="B13765" s="1" t="s">
        <v>256</v>
      </c>
      <c r="C13765" s="1">
        <v>5.5459117E7</v>
      </c>
      <c r="D13765" s="1" t="s">
        <v>8</v>
      </c>
      <c r="E13765" s="1">
        <v>23.0</v>
      </c>
      <c r="F13765" s="1" t="s">
        <v>13749</v>
      </c>
      <c r="G13765" s="1">
        <v>0.00797002921561</v>
      </c>
    </row>
    <row r="13766" ht="15.75" customHeight="1">
      <c r="A13766" s="1" t="str">
        <f t="shared" si="1154"/>
        <v>RPS27A</v>
      </c>
      <c r="B13766" s="1" t="s">
        <v>256</v>
      </c>
      <c r="C13766" s="1">
        <v>5.5458988E7</v>
      </c>
      <c r="D13766" s="1" t="s">
        <v>8</v>
      </c>
      <c r="E13766" s="1">
        <v>26.0</v>
      </c>
      <c r="F13766" s="1" t="s">
        <v>13750</v>
      </c>
      <c r="G13766" s="1">
        <v>-0.0257762966595</v>
      </c>
    </row>
    <row r="13767" ht="15.75" customHeight="1">
      <c r="A13767" s="1" t="str">
        <f t="shared" si="1154"/>
        <v>RPS27A</v>
      </c>
      <c r="B13767" s="1" t="s">
        <v>256</v>
      </c>
      <c r="C13767" s="1">
        <v>5.5459806E7</v>
      </c>
      <c r="D13767" s="1" t="s">
        <v>8</v>
      </c>
      <c r="E13767" s="1">
        <v>27.0</v>
      </c>
      <c r="F13767" s="1" t="s">
        <v>13751</v>
      </c>
      <c r="G13767" s="1">
        <v>4.85896055224E-4</v>
      </c>
    </row>
    <row r="13768" ht="15.75" customHeight="1">
      <c r="A13768" s="1" t="str">
        <f t="shared" si="1154"/>
        <v>RPS27A</v>
      </c>
      <c r="B13768" s="1" t="s">
        <v>256</v>
      </c>
      <c r="C13768" s="1">
        <v>5.545972E7</v>
      </c>
      <c r="D13768" s="1" t="s">
        <v>14</v>
      </c>
      <c r="E13768" s="1">
        <v>23.0</v>
      </c>
      <c r="F13768" s="1" t="s">
        <v>13752</v>
      </c>
      <c r="G13768" s="1">
        <v>0.147816669186</v>
      </c>
    </row>
    <row r="13769" ht="15.75" customHeight="1">
      <c r="A13769" s="1" t="str">
        <f t="shared" ref="A13769:A13784" si="1155">"RPS28"</f>
        <v>RPS28</v>
      </c>
      <c r="B13769" s="1" t="s">
        <v>277</v>
      </c>
      <c r="C13769" s="1">
        <v>8386351.0</v>
      </c>
      <c r="D13769" s="1" t="s">
        <v>8</v>
      </c>
      <c r="E13769" s="1">
        <v>23.0</v>
      </c>
      <c r="F13769" s="1" t="s">
        <v>13753</v>
      </c>
      <c r="G13769" s="1">
        <v>-0.188148381593</v>
      </c>
    </row>
    <row r="13770" ht="15.75" customHeight="1">
      <c r="A13770" s="1" t="str">
        <f t="shared" si="1155"/>
        <v>RPS28</v>
      </c>
      <c r="B13770" s="1" t="s">
        <v>277</v>
      </c>
      <c r="C13770" s="1">
        <v>8386595.0</v>
      </c>
      <c r="D13770" s="1" t="s">
        <v>14</v>
      </c>
      <c r="E13770" s="1">
        <v>24.0</v>
      </c>
      <c r="F13770" s="1" t="s">
        <v>13754</v>
      </c>
      <c r="G13770" s="1">
        <v>0.956593160852</v>
      </c>
    </row>
    <row r="13771" ht="15.75" customHeight="1">
      <c r="A13771" s="1" t="str">
        <f t="shared" si="1155"/>
        <v>RPS28</v>
      </c>
      <c r="B13771" s="1" t="s">
        <v>277</v>
      </c>
      <c r="C13771" s="1">
        <v>8386521.0</v>
      </c>
      <c r="D13771" s="1" t="s">
        <v>8</v>
      </c>
      <c r="E13771" s="1">
        <v>24.0</v>
      </c>
      <c r="F13771" s="1" t="s">
        <v>13755</v>
      </c>
      <c r="G13771" s="1">
        <v>0.0585617496752</v>
      </c>
    </row>
    <row r="13772" ht="15.75" customHeight="1">
      <c r="A13772" s="1" t="str">
        <f t="shared" si="1155"/>
        <v>RPS28</v>
      </c>
      <c r="B13772" s="1" t="s">
        <v>277</v>
      </c>
      <c r="C13772" s="1">
        <v>8386609.0</v>
      </c>
      <c r="D13772" s="1" t="s">
        <v>8</v>
      </c>
      <c r="E13772" s="1">
        <v>23.0</v>
      </c>
      <c r="F13772" s="1" t="s">
        <v>13756</v>
      </c>
      <c r="G13772" s="1">
        <v>0.304899776539</v>
      </c>
    </row>
    <row r="13773" ht="15.75" customHeight="1">
      <c r="A13773" s="1" t="str">
        <f t="shared" si="1155"/>
        <v>RPS28</v>
      </c>
      <c r="B13773" s="1" t="s">
        <v>277</v>
      </c>
      <c r="C13773" s="1">
        <v>8386508.0</v>
      </c>
      <c r="D13773" s="1" t="s">
        <v>14</v>
      </c>
      <c r="E13773" s="1">
        <v>24.0</v>
      </c>
      <c r="F13773" s="1" t="s">
        <v>13757</v>
      </c>
      <c r="G13773" s="1">
        <v>0.705366511988</v>
      </c>
    </row>
    <row r="13774" ht="15.75" customHeight="1">
      <c r="A13774" s="1" t="str">
        <f t="shared" si="1155"/>
        <v>RPS28</v>
      </c>
      <c r="B13774" s="1" t="s">
        <v>277</v>
      </c>
      <c r="C13774" s="1">
        <v>8386500.0</v>
      </c>
      <c r="D13774" s="1" t="s">
        <v>8</v>
      </c>
      <c r="E13774" s="1">
        <v>23.0</v>
      </c>
      <c r="F13774" s="1" t="s">
        <v>13758</v>
      </c>
      <c r="G13774" s="1">
        <v>0.0850105259405</v>
      </c>
    </row>
    <row r="13775" ht="15.75" customHeight="1">
      <c r="A13775" s="1" t="str">
        <f t="shared" si="1155"/>
        <v>RPS28</v>
      </c>
      <c r="B13775" s="1" t="s">
        <v>277</v>
      </c>
      <c r="C13775" s="1">
        <v>8386600.0</v>
      </c>
      <c r="D13775" s="1" t="s">
        <v>14</v>
      </c>
      <c r="E13775" s="1">
        <v>24.0</v>
      </c>
      <c r="F13775" s="1" t="s">
        <v>13759</v>
      </c>
      <c r="G13775" s="1">
        <v>0.350199916174</v>
      </c>
    </row>
    <row r="13776" ht="15.75" customHeight="1">
      <c r="A13776" s="1" t="str">
        <f t="shared" si="1155"/>
        <v>RPS28</v>
      </c>
      <c r="B13776" s="1" t="s">
        <v>277</v>
      </c>
      <c r="C13776" s="1">
        <v>8386658.0</v>
      </c>
      <c r="D13776" s="1" t="s">
        <v>8</v>
      </c>
      <c r="E13776" s="1">
        <v>24.0</v>
      </c>
      <c r="F13776" s="1" t="s">
        <v>13760</v>
      </c>
      <c r="G13776" s="1">
        <v>0.0673918238882</v>
      </c>
    </row>
    <row r="13777" ht="15.75" customHeight="1">
      <c r="A13777" s="1" t="str">
        <f t="shared" si="1155"/>
        <v>RPS28</v>
      </c>
      <c r="B13777" s="1" t="s">
        <v>277</v>
      </c>
      <c r="C13777" s="1">
        <v>8386652.0</v>
      </c>
      <c r="D13777" s="1" t="s">
        <v>8</v>
      </c>
      <c r="E13777" s="1">
        <v>24.0</v>
      </c>
      <c r="F13777" s="1" t="s">
        <v>13761</v>
      </c>
      <c r="G13777" s="1">
        <v>-0.0219266400978</v>
      </c>
    </row>
    <row r="13778" ht="15.75" customHeight="1">
      <c r="A13778" s="1" t="str">
        <f t="shared" si="1155"/>
        <v>RPS28</v>
      </c>
      <c r="B13778" s="1" t="s">
        <v>277</v>
      </c>
      <c r="C13778" s="1">
        <v>8386629.0</v>
      </c>
      <c r="D13778" s="1" t="s">
        <v>8</v>
      </c>
      <c r="E13778" s="1">
        <v>24.0</v>
      </c>
      <c r="F13778" s="1" t="s">
        <v>13762</v>
      </c>
      <c r="G13778" s="1">
        <v>1.33804032716</v>
      </c>
    </row>
    <row r="13779" ht="15.75" customHeight="1">
      <c r="A13779" s="1" t="str">
        <f t="shared" si="1155"/>
        <v>RPS28</v>
      </c>
      <c r="B13779" s="1" t="s">
        <v>277</v>
      </c>
      <c r="C13779" s="1">
        <v>8386652.0</v>
      </c>
      <c r="D13779" s="1" t="s">
        <v>8</v>
      </c>
      <c r="E13779" s="1">
        <v>23.0</v>
      </c>
      <c r="F13779" s="1" t="s">
        <v>13763</v>
      </c>
      <c r="G13779" s="1">
        <v>-0.0143286118162</v>
      </c>
    </row>
    <row r="13780" ht="15.75" customHeight="1">
      <c r="A13780" s="1" t="str">
        <f t="shared" si="1155"/>
        <v>RPS28</v>
      </c>
      <c r="B13780" s="1" t="s">
        <v>277</v>
      </c>
      <c r="C13780" s="1">
        <v>8386659.0</v>
      </c>
      <c r="D13780" s="1" t="s">
        <v>8</v>
      </c>
      <c r="E13780" s="1">
        <v>24.0</v>
      </c>
      <c r="F13780" s="1" t="s">
        <v>13764</v>
      </c>
      <c r="G13780" s="1">
        <v>0.111663408609</v>
      </c>
    </row>
    <row r="13781" ht="15.75" customHeight="1">
      <c r="A13781" s="1" t="str">
        <f t="shared" si="1155"/>
        <v>RPS28</v>
      </c>
      <c r="B13781" s="1" t="s">
        <v>277</v>
      </c>
      <c r="C13781" s="1">
        <v>8386360.0</v>
      </c>
      <c r="D13781" s="1" t="s">
        <v>14</v>
      </c>
      <c r="E13781" s="1">
        <v>23.0</v>
      </c>
      <c r="F13781" s="1" t="s">
        <v>13765</v>
      </c>
      <c r="G13781" s="1">
        <v>0.117277871235</v>
      </c>
    </row>
    <row r="13782" ht="15.75" customHeight="1">
      <c r="A13782" s="1" t="str">
        <f t="shared" si="1155"/>
        <v>RPS28</v>
      </c>
      <c r="B13782" s="1" t="s">
        <v>277</v>
      </c>
      <c r="C13782" s="1">
        <v>8386477.0</v>
      </c>
      <c r="D13782" s="1" t="s">
        <v>14</v>
      </c>
      <c r="E13782" s="1">
        <v>23.0</v>
      </c>
      <c r="F13782" s="1" t="s">
        <v>13766</v>
      </c>
      <c r="G13782" s="1">
        <v>0.0771974414212</v>
      </c>
    </row>
    <row r="13783" ht="15.75" customHeight="1">
      <c r="A13783" s="1" t="str">
        <f t="shared" si="1155"/>
        <v>RPS28</v>
      </c>
      <c r="B13783" s="1" t="s">
        <v>277</v>
      </c>
      <c r="C13783" s="1">
        <v>8386623.0</v>
      </c>
      <c r="D13783" s="1" t="s">
        <v>8</v>
      </c>
      <c r="E13783" s="1">
        <v>24.0</v>
      </c>
      <c r="F13783" s="1" t="s">
        <v>13767</v>
      </c>
      <c r="G13783" s="1">
        <v>0.559997925284</v>
      </c>
    </row>
    <row r="13784" ht="15.75" customHeight="1">
      <c r="A13784" s="1" t="str">
        <f t="shared" si="1155"/>
        <v>RPS28</v>
      </c>
      <c r="B13784" s="1" t="s">
        <v>277</v>
      </c>
      <c r="C13784" s="1">
        <v>8386484.0</v>
      </c>
      <c r="D13784" s="1" t="s">
        <v>14</v>
      </c>
      <c r="E13784" s="1">
        <v>24.0</v>
      </c>
      <c r="F13784" s="1" t="s">
        <v>13768</v>
      </c>
      <c r="G13784" s="1">
        <v>-0.0525837235911</v>
      </c>
    </row>
    <row r="13785" ht="15.75" customHeight="1">
      <c r="A13785" s="1" t="str">
        <f t="shared" ref="A13785:A13796" si="1156">"RPS29"</f>
        <v>RPS29</v>
      </c>
      <c r="B13785" s="1" t="s">
        <v>135</v>
      </c>
      <c r="C13785" s="1">
        <v>5.0052848E7</v>
      </c>
      <c r="D13785" s="1" t="s">
        <v>14</v>
      </c>
      <c r="E13785" s="1">
        <v>24.0</v>
      </c>
      <c r="F13785" s="1" t="s">
        <v>13769</v>
      </c>
      <c r="G13785" s="1">
        <v>0.494264254073</v>
      </c>
    </row>
    <row r="13786" ht="15.75" customHeight="1">
      <c r="A13786" s="1" t="str">
        <f t="shared" si="1156"/>
        <v>RPS29</v>
      </c>
      <c r="B13786" s="1" t="s">
        <v>135</v>
      </c>
      <c r="C13786" s="1">
        <v>5.0052953E7</v>
      </c>
      <c r="D13786" s="1" t="s">
        <v>8</v>
      </c>
      <c r="E13786" s="1">
        <v>24.0</v>
      </c>
      <c r="F13786" s="1" t="s">
        <v>13770</v>
      </c>
      <c r="G13786" s="1">
        <v>0.0921439353334</v>
      </c>
    </row>
    <row r="13787" ht="15.75" customHeight="1">
      <c r="A13787" s="1" t="str">
        <f t="shared" si="1156"/>
        <v>RPS29</v>
      </c>
      <c r="B13787" s="1" t="s">
        <v>135</v>
      </c>
      <c r="C13787" s="1">
        <v>5.0052869E7</v>
      </c>
      <c r="D13787" s="1" t="s">
        <v>14</v>
      </c>
      <c r="E13787" s="1">
        <v>24.0</v>
      </c>
      <c r="F13787" s="1" t="s">
        <v>13771</v>
      </c>
      <c r="G13787" s="1">
        <v>0.940011738719</v>
      </c>
    </row>
    <row r="13788" ht="15.75" customHeight="1">
      <c r="A13788" s="1" t="str">
        <f t="shared" si="1156"/>
        <v>RPS29</v>
      </c>
      <c r="B13788" s="1" t="s">
        <v>135</v>
      </c>
      <c r="C13788" s="1">
        <v>5.0052962E7</v>
      </c>
      <c r="D13788" s="1" t="s">
        <v>8</v>
      </c>
      <c r="E13788" s="1">
        <v>24.0</v>
      </c>
      <c r="F13788" s="1" t="s">
        <v>13772</v>
      </c>
      <c r="G13788" s="1">
        <v>-0.00326720612413</v>
      </c>
    </row>
    <row r="13789" ht="15.75" customHeight="1">
      <c r="A13789" s="1" t="str">
        <f t="shared" si="1156"/>
        <v>RPS29</v>
      </c>
      <c r="B13789" s="1" t="s">
        <v>135</v>
      </c>
      <c r="C13789" s="1">
        <v>5.0052902E7</v>
      </c>
      <c r="D13789" s="1" t="s">
        <v>14</v>
      </c>
      <c r="E13789" s="1">
        <v>24.0</v>
      </c>
      <c r="F13789" s="1" t="s">
        <v>13773</v>
      </c>
      <c r="G13789" s="1">
        <v>0.918597612636</v>
      </c>
    </row>
    <row r="13790" ht="15.75" customHeight="1">
      <c r="A13790" s="1" t="str">
        <f t="shared" si="1156"/>
        <v>RPS29</v>
      </c>
      <c r="B13790" s="1" t="s">
        <v>135</v>
      </c>
      <c r="C13790" s="1">
        <v>5.0052894E7</v>
      </c>
      <c r="D13790" s="1" t="s">
        <v>8</v>
      </c>
      <c r="E13790" s="1">
        <v>24.0</v>
      </c>
      <c r="F13790" s="1" t="s">
        <v>13774</v>
      </c>
      <c r="G13790" s="1">
        <v>0.543025402644</v>
      </c>
    </row>
    <row r="13791" ht="15.75" customHeight="1">
      <c r="A13791" s="1" t="str">
        <f t="shared" si="1156"/>
        <v>RPS29</v>
      </c>
      <c r="B13791" s="1" t="s">
        <v>135</v>
      </c>
      <c r="C13791" s="1">
        <v>5.0052885E7</v>
      </c>
      <c r="D13791" s="1" t="s">
        <v>8</v>
      </c>
      <c r="E13791" s="1">
        <v>23.0</v>
      </c>
      <c r="F13791" s="1" t="s">
        <v>13775</v>
      </c>
      <c r="G13791" s="1">
        <v>0.381365699529</v>
      </c>
    </row>
    <row r="13792" ht="15.75" customHeight="1">
      <c r="A13792" s="1" t="str">
        <f t="shared" si="1156"/>
        <v>RPS29</v>
      </c>
      <c r="B13792" s="1" t="s">
        <v>135</v>
      </c>
      <c r="C13792" s="1">
        <v>5.005287E7</v>
      </c>
      <c r="D13792" s="1" t="s">
        <v>8</v>
      </c>
      <c r="E13792" s="1">
        <v>23.0</v>
      </c>
      <c r="F13792" s="1" t="s">
        <v>13776</v>
      </c>
      <c r="G13792" s="1">
        <v>0.497253782915</v>
      </c>
    </row>
    <row r="13793" ht="15.75" customHeight="1">
      <c r="A13793" s="1" t="str">
        <f t="shared" si="1156"/>
        <v>RPS29</v>
      </c>
      <c r="B13793" s="1" t="s">
        <v>135</v>
      </c>
      <c r="C13793" s="1">
        <v>5.0052858E7</v>
      </c>
      <c r="D13793" s="1" t="s">
        <v>8</v>
      </c>
      <c r="E13793" s="1">
        <v>23.0</v>
      </c>
      <c r="F13793" s="1" t="s">
        <v>13777</v>
      </c>
      <c r="G13793" s="1">
        <v>1.14139064865</v>
      </c>
    </row>
    <row r="13794" ht="15.75" customHeight="1">
      <c r="A13794" s="1" t="str">
        <f t="shared" si="1156"/>
        <v>RPS29</v>
      </c>
      <c r="B13794" s="1" t="s">
        <v>135</v>
      </c>
      <c r="C13794" s="1">
        <v>5.0052836E7</v>
      </c>
      <c r="D13794" s="1" t="s">
        <v>8</v>
      </c>
      <c r="E13794" s="1">
        <v>23.0</v>
      </c>
      <c r="F13794" s="1" t="s">
        <v>13778</v>
      </c>
      <c r="G13794" s="1">
        <v>0.0262365786735</v>
      </c>
    </row>
    <row r="13795" ht="15.75" customHeight="1">
      <c r="A13795" s="1" t="str">
        <f t="shared" si="1156"/>
        <v>RPS29</v>
      </c>
      <c r="B13795" s="1" t="s">
        <v>135</v>
      </c>
      <c r="C13795" s="1">
        <v>5.0052816E7</v>
      </c>
      <c r="D13795" s="1" t="s">
        <v>8</v>
      </c>
      <c r="E13795" s="1">
        <v>22.0</v>
      </c>
      <c r="F13795" s="1" t="s">
        <v>13779</v>
      </c>
      <c r="G13795" s="1">
        <v>0.309432579244</v>
      </c>
    </row>
    <row r="13796" ht="15.75" customHeight="1">
      <c r="A13796" s="1" t="str">
        <f t="shared" si="1156"/>
        <v>RPS29</v>
      </c>
      <c r="B13796" s="1" t="s">
        <v>135</v>
      </c>
      <c r="C13796" s="1">
        <v>5.0052847E7</v>
      </c>
      <c r="D13796" s="1" t="s">
        <v>14</v>
      </c>
      <c r="E13796" s="1">
        <v>23.0</v>
      </c>
      <c r="F13796" s="1" t="s">
        <v>13780</v>
      </c>
      <c r="G13796" s="1">
        <v>0.475856044334</v>
      </c>
    </row>
    <row r="13797" ht="15.75" customHeight="1">
      <c r="A13797" s="1" t="str">
        <f t="shared" ref="A13797:A13813" si="1157">"RPS4X"</f>
        <v>RPS4X</v>
      </c>
      <c r="B13797" s="1" t="s">
        <v>50</v>
      </c>
      <c r="C13797" s="1">
        <v>7.1497105E7</v>
      </c>
      <c r="D13797" s="1" t="s">
        <v>14</v>
      </c>
      <c r="E13797" s="1">
        <v>23.0</v>
      </c>
      <c r="F13797" s="1" t="s">
        <v>13781</v>
      </c>
      <c r="G13797" s="1">
        <v>0.760113345634</v>
      </c>
    </row>
    <row r="13798" ht="15.75" customHeight="1">
      <c r="A13798" s="1" t="str">
        <f t="shared" si="1157"/>
        <v>RPS4X</v>
      </c>
      <c r="B13798" s="1" t="s">
        <v>50</v>
      </c>
      <c r="C13798" s="1">
        <v>7.1497163E7</v>
      </c>
      <c r="D13798" s="1" t="s">
        <v>8</v>
      </c>
      <c r="E13798" s="1">
        <v>24.0</v>
      </c>
      <c r="F13798" s="1" t="s">
        <v>13782</v>
      </c>
      <c r="G13798" s="1">
        <v>0.412606635555</v>
      </c>
    </row>
    <row r="13799" ht="15.75" customHeight="1">
      <c r="A13799" s="1" t="str">
        <f t="shared" si="1157"/>
        <v>RPS4X</v>
      </c>
      <c r="B13799" s="1" t="s">
        <v>50</v>
      </c>
      <c r="C13799" s="1">
        <v>7.1496863E7</v>
      </c>
      <c r="D13799" s="1" t="s">
        <v>8</v>
      </c>
      <c r="E13799" s="1">
        <v>23.0</v>
      </c>
      <c r="F13799" s="1" t="s">
        <v>13783</v>
      </c>
      <c r="G13799" s="1">
        <v>0.507803715294</v>
      </c>
    </row>
    <row r="13800" ht="15.75" customHeight="1">
      <c r="A13800" s="1" t="str">
        <f t="shared" si="1157"/>
        <v>RPS4X</v>
      </c>
      <c r="B13800" s="1" t="s">
        <v>50</v>
      </c>
      <c r="C13800" s="1">
        <v>7.1496884E7</v>
      </c>
      <c r="D13800" s="1" t="s">
        <v>8</v>
      </c>
      <c r="E13800" s="1">
        <v>23.0</v>
      </c>
      <c r="F13800" s="1" t="s">
        <v>13784</v>
      </c>
      <c r="G13800" s="1">
        <v>1.02502438805</v>
      </c>
    </row>
    <row r="13801" ht="15.75" customHeight="1">
      <c r="A13801" s="1" t="str">
        <f t="shared" si="1157"/>
        <v>RPS4X</v>
      </c>
      <c r="B13801" s="1" t="s">
        <v>50</v>
      </c>
      <c r="C13801" s="1">
        <v>7.1497046E7</v>
      </c>
      <c r="D13801" s="1" t="s">
        <v>14</v>
      </c>
      <c r="E13801" s="1">
        <v>23.0</v>
      </c>
      <c r="F13801" s="1" t="s">
        <v>13785</v>
      </c>
      <c r="G13801" s="1">
        <v>1.18237413128</v>
      </c>
    </row>
    <row r="13802" ht="15.75" customHeight="1">
      <c r="A13802" s="1" t="str">
        <f t="shared" si="1157"/>
        <v>RPS4X</v>
      </c>
      <c r="B13802" s="1" t="s">
        <v>50</v>
      </c>
      <c r="C13802" s="1">
        <v>7.1496929E7</v>
      </c>
      <c r="D13802" s="1" t="s">
        <v>8</v>
      </c>
      <c r="E13802" s="1">
        <v>24.0</v>
      </c>
      <c r="F13802" s="1" t="s">
        <v>13786</v>
      </c>
      <c r="G13802" s="1">
        <v>0.551384470882</v>
      </c>
    </row>
    <row r="13803" ht="15.75" customHeight="1">
      <c r="A13803" s="1" t="str">
        <f t="shared" si="1157"/>
        <v>RPS4X</v>
      </c>
      <c r="B13803" s="1" t="s">
        <v>50</v>
      </c>
      <c r="C13803" s="1">
        <v>7.1496942E7</v>
      </c>
      <c r="D13803" s="1" t="s">
        <v>8</v>
      </c>
      <c r="E13803" s="1">
        <v>23.0</v>
      </c>
      <c r="F13803" s="1" t="s">
        <v>13787</v>
      </c>
      <c r="G13803" s="1">
        <v>0.112090291133</v>
      </c>
    </row>
    <row r="13804" ht="15.75" customHeight="1">
      <c r="A13804" s="1" t="str">
        <f t="shared" si="1157"/>
        <v>RPS4X</v>
      </c>
      <c r="B13804" s="1" t="s">
        <v>50</v>
      </c>
      <c r="C13804" s="1">
        <v>7.1496965E7</v>
      </c>
      <c r="D13804" s="1" t="s">
        <v>8</v>
      </c>
      <c r="E13804" s="1">
        <v>24.0</v>
      </c>
      <c r="F13804" s="1" t="s">
        <v>13788</v>
      </c>
      <c r="G13804" s="1">
        <v>-0.0246502440128</v>
      </c>
    </row>
    <row r="13805" ht="15.75" customHeight="1">
      <c r="A13805" s="1" t="str">
        <f t="shared" si="1157"/>
        <v>RPS4X</v>
      </c>
      <c r="B13805" s="1" t="s">
        <v>50</v>
      </c>
      <c r="C13805" s="1">
        <v>7.1496952E7</v>
      </c>
      <c r="D13805" s="1" t="s">
        <v>8</v>
      </c>
      <c r="E13805" s="1">
        <v>23.0</v>
      </c>
      <c r="F13805" s="1" t="s">
        <v>13789</v>
      </c>
      <c r="G13805" s="1">
        <v>0.792601480677</v>
      </c>
    </row>
    <row r="13806" ht="15.75" customHeight="1">
      <c r="A13806" s="1" t="str">
        <f t="shared" si="1157"/>
        <v>RPS4X</v>
      </c>
      <c r="B13806" s="1" t="s">
        <v>50</v>
      </c>
      <c r="C13806" s="1">
        <v>7.1496909E7</v>
      </c>
      <c r="D13806" s="1" t="s">
        <v>8</v>
      </c>
      <c r="E13806" s="1">
        <v>23.0</v>
      </c>
      <c r="F13806" s="1" t="s">
        <v>13790</v>
      </c>
      <c r="G13806" s="1">
        <v>0.169238408211</v>
      </c>
    </row>
    <row r="13807" ht="15.75" customHeight="1">
      <c r="A13807" s="1" t="str">
        <f t="shared" si="1157"/>
        <v>RPS4X</v>
      </c>
      <c r="B13807" s="1" t="s">
        <v>50</v>
      </c>
      <c r="C13807" s="1">
        <v>7.1496868E7</v>
      </c>
      <c r="D13807" s="1" t="s">
        <v>8</v>
      </c>
      <c r="E13807" s="1">
        <v>22.0</v>
      </c>
      <c r="F13807" s="1" t="s">
        <v>13791</v>
      </c>
      <c r="G13807" s="1">
        <v>-0.0359987827425</v>
      </c>
    </row>
    <row r="13808" ht="15.75" customHeight="1">
      <c r="A13808" s="1" t="str">
        <f t="shared" si="1157"/>
        <v>RPS4X</v>
      </c>
      <c r="B13808" s="1" t="s">
        <v>50</v>
      </c>
      <c r="C13808" s="1">
        <v>7.1496863E7</v>
      </c>
      <c r="D13808" s="1" t="s">
        <v>8</v>
      </c>
      <c r="E13808" s="1">
        <v>24.0</v>
      </c>
      <c r="F13808" s="1" t="s">
        <v>13792</v>
      </c>
      <c r="G13808" s="1">
        <v>0.453111919793</v>
      </c>
    </row>
    <row r="13809" ht="15.75" customHeight="1">
      <c r="A13809" s="1" t="str">
        <f t="shared" si="1157"/>
        <v>RPS4X</v>
      </c>
      <c r="B13809" s="1" t="s">
        <v>50</v>
      </c>
      <c r="C13809" s="1">
        <v>7.1496951E7</v>
      </c>
      <c r="D13809" s="1" t="s">
        <v>8</v>
      </c>
      <c r="E13809" s="1">
        <v>24.0</v>
      </c>
      <c r="F13809" s="1" t="s">
        <v>13793</v>
      </c>
      <c r="G13809" s="1">
        <v>0.615207437264</v>
      </c>
    </row>
    <row r="13810" ht="15.75" customHeight="1">
      <c r="A13810" s="1" t="str">
        <f t="shared" si="1157"/>
        <v>RPS4X</v>
      </c>
      <c r="B13810" s="1" t="s">
        <v>50</v>
      </c>
      <c r="C13810" s="1">
        <v>7.1496918E7</v>
      </c>
      <c r="D13810" s="1" t="s">
        <v>14</v>
      </c>
      <c r="E13810" s="1">
        <v>24.0</v>
      </c>
      <c r="F13810" s="1" t="s">
        <v>13794</v>
      </c>
      <c r="G13810" s="1">
        <v>0.568415488301</v>
      </c>
    </row>
    <row r="13811" ht="15.75" customHeight="1">
      <c r="A13811" s="1" t="str">
        <f t="shared" si="1157"/>
        <v>RPS4X</v>
      </c>
      <c r="B13811" s="1" t="s">
        <v>50</v>
      </c>
      <c r="C13811" s="1">
        <v>7.1496965E7</v>
      </c>
      <c r="D13811" s="1" t="s">
        <v>8</v>
      </c>
      <c r="E13811" s="1">
        <v>23.0</v>
      </c>
      <c r="F13811" s="1" t="s">
        <v>13795</v>
      </c>
      <c r="G13811" s="1">
        <v>0.0605821700382</v>
      </c>
    </row>
    <row r="13812" ht="15.75" customHeight="1">
      <c r="A13812" s="1" t="str">
        <f t="shared" si="1157"/>
        <v>RPS4X</v>
      </c>
      <c r="B13812" s="1" t="s">
        <v>50</v>
      </c>
      <c r="C13812" s="1">
        <v>7.1496899E7</v>
      </c>
      <c r="D13812" s="1" t="s">
        <v>8</v>
      </c>
      <c r="E13812" s="1">
        <v>24.0</v>
      </c>
      <c r="F13812" s="1" t="s">
        <v>13796</v>
      </c>
      <c r="G13812" s="1">
        <v>0.297854570872</v>
      </c>
    </row>
    <row r="13813" ht="15.75" customHeight="1">
      <c r="A13813" s="1" t="str">
        <f t="shared" si="1157"/>
        <v>RPS4X</v>
      </c>
      <c r="B13813" s="1" t="s">
        <v>50</v>
      </c>
      <c r="C13813" s="1">
        <v>7.1496891E7</v>
      </c>
      <c r="D13813" s="1" t="s">
        <v>8</v>
      </c>
      <c r="E13813" s="1">
        <v>24.0</v>
      </c>
      <c r="F13813" s="1" t="s">
        <v>13797</v>
      </c>
      <c r="G13813" s="1">
        <v>0.627885590014</v>
      </c>
    </row>
    <row r="13814" ht="15.75" customHeight="1">
      <c r="A13814" s="1" t="str">
        <f t="shared" ref="A13814:A13831" si="1158">"RPS5"</f>
        <v>RPS5</v>
      </c>
      <c r="B13814" s="1" t="s">
        <v>277</v>
      </c>
      <c r="C13814" s="1">
        <v>5.88989E7</v>
      </c>
      <c r="D13814" s="1" t="s">
        <v>14</v>
      </c>
      <c r="E13814" s="1">
        <v>24.0</v>
      </c>
      <c r="F13814" s="1" t="s">
        <v>13798</v>
      </c>
      <c r="G13814" s="1">
        <v>0.00770460546854</v>
      </c>
    </row>
    <row r="13815" ht="15.75" customHeight="1">
      <c r="A13815" s="1" t="str">
        <f t="shared" si="1158"/>
        <v>RPS5</v>
      </c>
      <c r="B13815" s="1" t="s">
        <v>277</v>
      </c>
      <c r="C13815" s="1">
        <v>5.8897894E7</v>
      </c>
      <c r="D13815" s="1" t="s">
        <v>8</v>
      </c>
      <c r="E13815" s="1">
        <v>24.0</v>
      </c>
      <c r="F13815" s="1" t="s">
        <v>13799</v>
      </c>
      <c r="G13815" s="1">
        <v>0.46869339766</v>
      </c>
    </row>
    <row r="13816" ht="15.75" customHeight="1">
      <c r="A13816" s="1" t="str">
        <f t="shared" si="1158"/>
        <v>RPS5</v>
      </c>
      <c r="B13816" s="1" t="s">
        <v>277</v>
      </c>
      <c r="C13816" s="1">
        <v>5.8898793E7</v>
      </c>
      <c r="D13816" s="1" t="s">
        <v>14</v>
      </c>
      <c r="E13816" s="1">
        <v>25.0</v>
      </c>
      <c r="F13816" s="1" t="s">
        <v>13800</v>
      </c>
      <c r="G13816" s="1">
        <v>0.0557826516618</v>
      </c>
    </row>
    <row r="13817" ht="15.75" customHeight="1">
      <c r="A13817" s="1" t="str">
        <f t="shared" si="1158"/>
        <v>RPS5</v>
      </c>
      <c r="B13817" s="1" t="s">
        <v>277</v>
      </c>
      <c r="C13817" s="1">
        <v>5.8898778E7</v>
      </c>
      <c r="D13817" s="1" t="s">
        <v>14</v>
      </c>
      <c r="E13817" s="1">
        <v>23.0</v>
      </c>
      <c r="F13817" s="1" t="s">
        <v>13801</v>
      </c>
      <c r="G13817" s="1">
        <v>0.0333186770325</v>
      </c>
    </row>
    <row r="13818" ht="15.75" customHeight="1">
      <c r="A13818" s="1" t="str">
        <f t="shared" si="1158"/>
        <v>RPS5</v>
      </c>
      <c r="B13818" s="1" t="s">
        <v>277</v>
      </c>
      <c r="C13818" s="1">
        <v>5.8898728E7</v>
      </c>
      <c r="D13818" s="1" t="s">
        <v>14</v>
      </c>
      <c r="E13818" s="1">
        <v>23.0</v>
      </c>
      <c r="F13818" s="1" t="s">
        <v>13802</v>
      </c>
      <c r="G13818" s="1">
        <v>0.06709380091</v>
      </c>
    </row>
    <row r="13819" ht="15.75" customHeight="1">
      <c r="A13819" s="1" t="str">
        <f t="shared" si="1158"/>
        <v>RPS5</v>
      </c>
      <c r="B13819" s="1" t="s">
        <v>277</v>
      </c>
      <c r="C13819" s="1">
        <v>5.8898721E7</v>
      </c>
      <c r="D13819" s="1" t="s">
        <v>14</v>
      </c>
      <c r="E13819" s="1">
        <v>24.0</v>
      </c>
      <c r="F13819" s="1" t="s">
        <v>13803</v>
      </c>
      <c r="G13819" s="1">
        <v>0.876569720339</v>
      </c>
    </row>
    <row r="13820" ht="15.75" customHeight="1">
      <c r="A13820" s="1" t="str">
        <f t="shared" si="1158"/>
        <v>RPS5</v>
      </c>
      <c r="B13820" s="1" t="s">
        <v>277</v>
      </c>
      <c r="C13820" s="1">
        <v>5.8898654E7</v>
      </c>
      <c r="D13820" s="1" t="s">
        <v>14</v>
      </c>
      <c r="E13820" s="1">
        <v>25.0</v>
      </c>
      <c r="F13820" s="1" t="s">
        <v>13804</v>
      </c>
      <c r="G13820" s="1">
        <v>0.425500153917</v>
      </c>
    </row>
    <row r="13821" ht="15.75" customHeight="1">
      <c r="A13821" s="1" t="str">
        <f t="shared" si="1158"/>
        <v>RPS5</v>
      </c>
      <c r="B13821" s="1" t="s">
        <v>277</v>
      </c>
      <c r="C13821" s="1">
        <v>5.8898056E7</v>
      </c>
      <c r="D13821" s="1" t="s">
        <v>14</v>
      </c>
      <c r="E13821" s="1">
        <v>24.0</v>
      </c>
      <c r="F13821" s="1" t="s">
        <v>13805</v>
      </c>
      <c r="G13821" s="1">
        <v>0.400321598486</v>
      </c>
    </row>
    <row r="13822" ht="15.75" customHeight="1">
      <c r="A13822" s="1" t="str">
        <f t="shared" si="1158"/>
        <v>RPS5</v>
      </c>
      <c r="B13822" s="1" t="s">
        <v>277</v>
      </c>
      <c r="C13822" s="1">
        <v>5.889893E7</v>
      </c>
      <c r="D13822" s="1" t="s">
        <v>14</v>
      </c>
      <c r="E13822" s="1">
        <v>25.0</v>
      </c>
      <c r="F13822" s="1" t="s">
        <v>13806</v>
      </c>
      <c r="G13822" s="1">
        <v>0.137892092812</v>
      </c>
    </row>
    <row r="13823" ht="15.75" customHeight="1">
      <c r="A13823" s="1" t="str">
        <f t="shared" si="1158"/>
        <v>RPS5</v>
      </c>
      <c r="B13823" s="1" t="s">
        <v>277</v>
      </c>
      <c r="C13823" s="1">
        <v>5.8898034E7</v>
      </c>
      <c r="D13823" s="1" t="s">
        <v>14</v>
      </c>
      <c r="E13823" s="1">
        <v>22.0</v>
      </c>
      <c r="F13823" s="1" t="s">
        <v>13807</v>
      </c>
      <c r="G13823" s="1">
        <v>0.357913472474</v>
      </c>
    </row>
    <row r="13824" ht="15.75" customHeight="1">
      <c r="A13824" s="1" t="str">
        <f t="shared" si="1158"/>
        <v>RPS5</v>
      </c>
      <c r="B13824" s="1" t="s">
        <v>277</v>
      </c>
      <c r="C13824" s="1">
        <v>5.8897826E7</v>
      </c>
      <c r="D13824" s="1" t="s">
        <v>14</v>
      </c>
      <c r="E13824" s="1">
        <v>24.0</v>
      </c>
      <c r="F13824" s="1" t="s">
        <v>13808</v>
      </c>
      <c r="G13824" s="1">
        <v>0.0823800270444</v>
      </c>
    </row>
    <row r="13825" ht="15.75" customHeight="1">
      <c r="A13825" s="1" t="str">
        <f t="shared" si="1158"/>
        <v>RPS5</v>
      </c>
      <c r="B13825" s="1" t="s">
        <v>277</v>
      </c>
      <c r="C13825" s="1">
        <v>5.8897804E7</v>
      </c>
      <c r="D13825" s="1" t="s">
        <v>14</v>
      </c>
      <c r="E13825" s="1">
        <v>24.0</v>
      </c>
      <c r="F13825" s="1" t="s">
        <v>13809</v>
      </c>
      <c r="G13825" s="1">
        <v>0.360558701888</v>
      </c>
    </row>
    <row r="13826" ht="15.75" customHeight="1">
      <c r="A13826" s="1" t="str">
        <f t="shared" si="1158"/>
        <v>RPS5</v>
      </c>
      <c r="B13826" s="1" t="s">
        <v>277</v>
      </c>
      <c r="C13826" s="1">
        <v>5.8898891E7</v>
      </c>
      <c r="D13826" s="1" t="s">
        <v>8</v>
      </c>
      <c r="E13826" s="1">
        <v>22.0</v>
      </c>
      <c r="F13826" s="1" t="s">
        <v>13810</v>
      </c>
      <c r="G13826" s="1">
        <v>0.78986348398</v>
      </c>
    </row>
    <row r="13827" ht="15.75" customHeight="1">
      <c r="A13827" s="1" t="str">
        <f t="shared" si="1158"/>
        <v>RPS5</v>
      </c>
      <c r="B13827" s="1" t="s">
        <v>277</v>
      </c>
      <c r="C13827" s="1">
        <v>5.8898731E7</v>
      </c>
      <c r="D13827" s="1" t="s">
        <v>8</v>
      </c>
      <c r="E13827" s="1">
        <v>24.0</v>
      </c>
      <c r="F13827" s="1" t="s">
        <v>13811</v>
      </c>
      <c r="G13827" s="1">
        <v>0.813235180002</v>
      </c>
    </row>
    <row r="13828" ht="15.75" customHeight="1">
      <c r="A13828" s="1" t="str">
        <f t="shared" si="1158"/>
        <v>RPS5</v>
      </c>
      <c r="B13828" s="1" t="s">
        <v>277</v>
      </c>
      <c r="C13828" s="1">
        <v>5.8898715E7</v>
      </c>
      <c r="D13828" s="1" t="s">
        <v>8</v>
      </c>
      <c r="E13828" s="1">
        <v>25.0</v>
      </c>
      <c r="F13828" s="1" t="s">
        <v>13812</v>
      </c>
      <c r="G13828" s="1">
        <v>1.31019509966</v>
      </c>
    </row>
    <row r="13829" ht="15.75" customHeight="1">
      <c r="A13829" s="1" t="str">
        <f t="shared" si="1158"/>
        <v>RPS5</v>
      </c>
      <c r="B13829" s="1" t="s">
        <v>277</v>
      </c>
      <c r="C13829" s="1">
        <v>5.8897936E7</v>
      </c>
      <c r="D13829" s="1" t="s">
        <v>8</v>
      </c>
      <c r="E13829" s="1">
        <v>23.0</v>
      </c>
      <c r="F13829" s="1" t="s">
        <v>13813</v>
      </c>
      <c r="G13829" s="1">
        <v>0.187253172683</v>
      </c>
    </row>
    <row r="13830" ht="15.75" customHeight="1">
      <c r="A13830" s="1" t="str">
        <f t="shared" si="1158"/>
        <v>RPS5</v>
      </c>
      <c r="B13830" s="1" t="s">
        <v>277</v>
      </c>
      <c r="C13830" s="1">
        <v>5.8897946E7</v>
      </c>
      <c r="D13830" s="1" t="s">
        <v>14</v>
      </c>
      <c r="E13830" s="1">
        <v>23.0</v>
      </c>
      <c r="F13830" s="1" t="s">
        <v>13814</v>
      </c>
      <c r="G13830" s="1">
        <v>0.234136156186</v>
      </c>
    </row>
    <row r="13831" ht="15.75" customHeight="1">
      <c r="A13831" s="1" t="str">
        <f t="shared" si="1158"/>
        <v>RPS5</v>
      </c>
      <c r="B13831" s="1" t="s">
        <v>277</v>
      </c>
      <c r="C13831" s="1">
        <v>5.8897883E7</v>
      </c>
      <c r="D13831" s="1" t="s">
        <v>8</v>
      </c>
      <c r="E13831" s="1">
        <v>24.0</v>
      </c>
      <c r="F13831" s="1" t="s">
        <v>13815</v>
      </c>
      <c r="G13831" s="1">
        <v>0.634096172712</v>
      </c>
    </row>
    <row r="13832" ht="15.75" customHeight="1">
      <c r="A13832" s="1" t="str">
        <f t="shared" ref="A13832:A13846" si="1159">"RPS6"</f>
        <v>RPS6</v>
      </c>
      <c r="B13832" s="1" t="s">
        <v>298</v>
      </c>
      <c r="C13832" s="1">
        <v>1.9380015E7</v>
      </c>
      <c r="D13832" s="1" t="s">
        <v>8</v>
      </c>
      <c r="E13832" s="1">
        <v>21.0</v>
      </c>
      <c r="F13832" s="1" t="s">
        <v>13816</v>
      </c>
      <c r="G13832" s="1">
        <v>0.0400866848826</v>
      </c>
    </row>
    <row r="13833" ht="15.75" customHeight="1">
      <c r="A13833" s="1" t="str">
        <f t="shared" si="1159"/>
        <v>RPS6</v>
      </c>
      <c r="B13833" s="1" t="s">
        <v>298</v>
      </c>
      <c r="C13833" s="1">
        <v>1.9380044E7</v>
      </c>
      <c r="D13833" s="1" t="s">
        <v>8</v>
      </c>
      <c r="E13833" s="1">
        <v>24.0</v>
      </c>
      <c r="F13833" s="1" t="s">
        <v>13817</v>
      </c>
      <c r="G13833" s="1">
        <v>0.00835760094356</v>
      </c>
    </row>
    <row r="13834" ht="15.75" customHeight="1">
      <c r="A13834" s="1" t="str">
        <f t="shared" si="1159"/>
        <v>RPS6</v>
      </c>
      <c r="B13834" s="1" t="s">
        <v>298</v>
      </c>
      <c r="C13834" s="1">
        <v>1.9379986E7</v>
      </c>
      <c r="D13834" s="1" t="s">
        <v>8</v>
      </c>
      <c r="E13834" s="1">
        <v>24.0</v>
      </c>
      <c r="F13834" s="1" t="s">
        <v>13818</v>
      </c>
      <c r="G13834" s="1">
        <v>0.0990632175075</v>
      </c>
    </row>
    <row r="13835" ht="15.75" customHeight="1">
      <c r="A13835" s="1" t="str">
        <f t="shared" si="1159"/>
        <v>RPS6</v>
      </c>
      <c r="B13835" s="1" t="s">
        <v>298</v>
      </c>
      <c r="C13835" s="1">
        <v>1.9380151E7</v>
      </c>
      <c r="D13835" s="1" t="s">
        <v>8</v>
      </c>
      <c r="E13835" s="1">
        <v>24.0</v>
      </c>
      <c r="F13835" s="1" t="s">
        <v>13819</v>
      </c>
      <c r="G13835" s="1">
        <v>0.241692536203</v>
      </c>
    </row>
    <row r="13836" ht="15.75" customHeight="1">
      <c r="A13836" s="1" t="str">
        <f t="shared" si="1159"/>
        <v>RPS6</v>
      </c>
      <c r="B13836" s="1" t="s">
        <v>298</v>
      </c>
      <c r="C13836" s="1">
        <v>1.9379985E7</v>
      </c>
      <c r="D13836" s="1" t="s">
        <v>14</v>
      </c>
      <c r="E13836" s="1">
        <v>24.0</v>
      </c>
      <c r="F13836" s="1" t="s">
        <v>13820</v>
      </c>
      <c r="G13836" s="1">
        <v>0.018460392816</v>
      </c>
    </row>
    <row r="13837" ht="15.75" customHeight="1">
      <c r="A13837" s="1" t="str">
        <f t="shared" si="1159"/>
        <v>RPS6</v>
      </c>
      <c r="B13837" s="1" t="s">
        <v>298</v>
      </c>
      <c r="C13837" s="1">
        <v>1.9380118E7</v>
      </c>
      <c r="D13837" s="1" t="s">
        <v>14</v>
      </c>
      <c r="E13837" s="1">
        <v>24.0</v>
      </c>
      <c r="F13837" s="1" t="s">
        <v>13821</v>
      </c>
      <c r="G13837" s="1">
        <v>0.242912156331</v>
      </c>
    </row>
    <row r="13838" ht="15.75" customHeight="1">
      <c r="A13838" s="1" t="str">
        <f t="shared" si="1159"/>
        <v>RPS6</v>
      </c>
      <c r="B13838" s="1" t="s">
        <v>298</v>
      </c>
      <c r="C13838" s="1">
        <v>1.9380226E7</v>
      </c>
      <c r="D13838" s="1" t="s">
        <v>14</v>
      </c>
      <c r="E13838" s="1">
        <v>22.0</v>
      </c>
      <c r="F13838" s="1" t="s">
        <v>13822</v>
      </c>
      <c r="G13838" s="1">
        <v>1.0861242424</v>
      </c>
    </row>
    <row r="13839" ht="15.75" customHeight="1">
      <c r="A13839" s="1" t="str">
        <f t="shared" si="1159"/>
        <v>RPS6</v>
      </c>
      <c r="B13839" s="1" t="s">
        <v>298</v>
      </c>
      <c r="C13839" s="1">
        <v>1.9380015E7</v>
      </c>
      <c r="D13839" s="1" t="s">
        <v>8</v>
      </c>
      <c r="E13839" s="1">
        <v>23.0</v>
      </c>
      <c r="F13839" s="1" t="s">
        <v>13823</v>
      </c>
      <c r="G13839" s="1">
        <v>0.0970593434632</v>
      </c>
    </row>
    <row r="13840" ht="15.75" customHeight="1">
      <c r="A13840" s="1" t="str">
        <f t="shared" si="1159"/>
        <v>RPS6</v>
      </c>
      <c r="B13840" s="1" t="s">
        <v>298</v>
      </c>
      <c r="C13840" s="1">
        <v>1.9379985E7</v>
      </c>
      <c r="D13840" s="1" t="s">
        <v>14</v>
      </c>
      <c r="E13840" s="1">
        <v>23.0</v>
      </c>
      <c r="F13840" s="1" t="s">
        <v>13824</v>
      </c>
      <c r="G13840" s="1">
        <v>0.0290658008584</v>
      </c>
    </row>
    <row r="13841" ht="15.75" customHeight="1">
      <c r="A13841" s="1" t="str">
        <f t="shared" si="1159"/>
        <v>RPS6</v>
      </c>
      <c r="B13841" s="1" t="s">
        <v>298</v>
      </c>
      <c r="C13841" s="1">
        <v>1.9380221E7</v>
      </c>
      <c r="D13841" s="1" t="s">
        <v>8</v>
      </c>
      <c r="E13841" s="1">
        <v>23.0</v>
      </c>
      <c r="F13841" s="1" t="s">
        <v>13825</v>
      </c>
      <c r="G13841" s="1">
        <v>1.18934744375</v>
      </c>
    </row>
    <row r="13842" ht="15.75" customHeight="1">
      <c r="A13842" s="1" t="str">
        <f t="shared" si="1159"/>
        <v>RPS6</v>
      </c>
      <c r="B13842" s="1" t="s">
        <v>298</v>
      </c>
      <c r="C13842" s="1">
        <v>1.9380157E7</v>
      </c>
      <c r="D13842" s="1" t="s">
        <v>8</v>
      </c>
      <c r="E13842" s="1">
        <v>24.0</v>
      </c>
      <c r="F13842" s="1" t="s">
        <v>13826</v>
      </c>
      <c r="G13842" s="1">
        <v>0.724528313853</v>
      </c>
    </row>
    <row r="13843" ht="15.75" customHeight="1">
      <c r="A13843" s="1" t="str">
        <f t="shared" si="1159"/>
        <v>RPS6</v>
      </c>
      <c r="B13843" s="1" t="s">
        <v>298</v>
      </c>
      <c r="C13843" s="1">
        <v>1.938015E7</v>
      </c>
      <c r="D13843" s="1" t="s">
        <v>8</v>
      </c>
      <c r="E13843" s="1">
        <v>24.0</v>
      </c>
      <c r="F13843" s="1" t="s">
        <v>13827</v>
      </c>
      <c r="G13843" s="1">
        <v>0.0319655499934</v>
      </c>
    </row>
    <row r="13844" ht="15.75" customHeight="1">
      <c r="A13844" s="1" t="str">
        <f t="shared" si="1159"/>
        <v>RPS6</v>
      </c>
      <c r="B13844" s="1" t="s">
        <v>298</v>
      </c>
      <c r="C13844" s="1">
        <v>1.9380124E7</v>
      </c>
      <c r="D13844" s="1" t="s">
        <v>8</v>
      </c>
      <c r="E13844" s="1">
        <v>23.0</v>
      </c>
      <c r="F13844" s="1" t="s">
        <v>13828</v>
      </c>
      <c r="G13844" s="1">
        <v>0.429567106309</v>
      </c>
    </row>
    <row r="13845" ht="15.75" customHeight="1">
      <c r="A13845" s="1" t="str">
        <f t="shared" si="1159"/>
        <v>RPS6</v>
      </c>
      <c r="B13845" s="1" t="s">
        <v>298</v>
      </c>
      <c r="C13845" s="1">
        <v>1.9380095E7</v>
      </c>
      <c r="D13845" s="1" t="s">
        <v>14</v>
      </c>
      <c r="E13845" s="1">
        <v>24.0</v>
      </c>
      <c r="F13845" s="1" t="s">
        <v>13829</v>
      </c>
      <c r="G13845" s="1">
        <v>-0.0216717142087</v>
      </c>
    </row>
    <row r="13846" ht="15.75" customHeight="1">
      <c r="A13846" s="1" t="str">
        <f t="shared" si="1159"/>
        <v>RPS6</v>
      </c>
      <c r="B13846" s="1" t="s">
        <v>298</v>
      </c>
      <c r="C13846" s="1">
        <v>1.937999E7</v>
      </c>
      <c r="D13846" s="1" t="s">
        <v>8</v>
      </c>
      <c r="E13846" s="1">
        <v>23.0</v>
      </c>
      <c r="F13846" s="1" t="s">
        <v>13830</v>
      </c>
      <c r="G13846" s="1">
        <v>0.0920210551544</v>
      </c>
    </row>
    <row r="13847" ht="15.75" customHeight="1">
      <c r="A13847" s="1" t="str">
        <f t="shared" ref="A13847:A13856" si="1160">"RPSA"</f>
        <v>RPSA</v>
      </c>
      <c r="B13847" s="1" t="s">
        <v>119</v>
      </c>
      <c r="C13847" s="1">
        <v>3.9448447E7</v>
      </c>
      <c r="D13847" s="1" t="s">
        <v>14</v>
      </c>
      <c r="E13847" s="1">
        <v>24.0</v>
      </c>
      <c r="F13847" s="1" t="s">
        <v>13831</v>
      </c>
      <c r="G13847" s="1">
        <v>1.42596324076</v>
      </c>
    </row>
    <row r="13848" ht="15.75" customHeight="1">
      <c r="A13848" s="1" t="str">
        <f t="shared" si="1160"/>
        <v>RPSA</v>
      </c>
      <c r="B13848" s="1" t="s">
        <v>119</v>
      </c>
      <c r="C13848" s="1">
        <v>3.9448281E7</v>
      </c>
      <c r="D13848" s="1" t="s">
        <v>8</v>
      </c>
      <c r="E13848" s="1">
        <v>24.0</v>
      </c>
      <c r="F13848" s="1" t="s">
        <v>13832</v>
      </c>
      <c r="G13848" s="1">
        <v>-0.0564011996894</v>
      </c>
    </row>
    <row r="13849" ht="15.75" customHeight="1">
      <c r="A13849" s="1" t="str">
        <f t="shared" si="1160"/>
        <v>RPSA</v>
      </c>
      <c r="B13849" s="1" t="s">
        <v>119</v>
      </c>
      <c r="C13849" s="1">
        <v>3.9448347E7</v>
      </c>
      <c r="D13849" s="1" t="s">
        <v>8</v>
      </c>
      <c r="E13849" s="1">
        <v>24.0</v>
      </c>
      <c r="F13849" s="1" t="s">
        <v>13833</v>
      </c>
      <c r="G13849" s="1">
        <v>0.0765974508613</v>
      </c>
    </row>
    <row r="13850" ht="15.75" customHeight="1">
      <c r="A13850" s="1" t="str">
        <f t="shared" si="1160"/>
        <v>RPSA</v>
      </c>
      <c r="B13850" s="1" t="s">
        <v>119</v>
      </c>
      <c r="C13850" s="1">
        <v>3.9448441E7</v>
      </c>
      <c r="D13850" s="1" t="s">
        <v>8</v>
      </c>
      <c r="E13850" s="1">
        <v>24.0</v>
      </c>
      <c r="F13850" s="1" t="s">
        <v>13834</v>
      </c>
      <c r="G13850" s="1">
        <v>0.195100263384</v>
      </c>
    </row>
    <row r="13851" ht="15.75" customHeight="1">
      <c r="A13851" s="1" t="str">
        <f t="shared" si="1160"/>
        <v>RPSA</v>
      </c>
      <c r="B13851" s="1" t="s">
        <v>119</v>
      </c>
      <c r="C13851" s="1">
        <v>3.9448255E7</v>
      </c>
      <c r="D13851" s="1" t="s">
        <v>14</v>
      </c>
      <c r="E13851" s="1">
        <v>23.0</v>
      </c>
      <c r="F13851" s="1" t="s">
        <v>13835</v>
      </c>
      <c r="G13851" s="1">
        <v>0.953672172717</v>
      </c>
    </row>
    <row r="13852" ht="15.75" customHeight="1">
      <c r="A13852" s="1" t="str">
        <f t="shared" si="1160"/>
        <v>RPSA</v>
      </c>
      <c r="B13852" s="1" t="s">
        <v>119</v>
      </c>
      <c r="C13852" s="1">
        <v>3.9448278E7</v>
      </c>
      <c r="D13852" s="1" t="s">
        <v>14</v>
      </c>
      <c r="E13852" s="1">
        <v>24.0</v>
      </c>
      <c r="F13852" s="1" t="s">
        <v>13836</v>
      </c>
      <c r="G13852" s="1">
        <v>0.620364586522</v>
      </c>
    </row>
    <row r="13853" ht="15.75" customHeight="1">
      <c r="A13853" s="1" t="str">
        <f t="shared" si="1160"/>
        <v>RPSA</v>
      </c>
      <c r="B13853" s="1" t="s">
        <v>119</v>
      </c>
      <c r="C13853" s="1">
        <v>3.9448359E7</v>
      </c>
      <c r="D13853" s="1" t="s">
        <v>14</v>
      </c>
      <c r="E13853" s="1">
        <v>23.0</v>
      </c>
      <c r="F13853" s="1" t="s">
        <v>13837</v>
      </c>
      <c r="G13853" s="1">
        <v>0.0637068368245</v>
      </c>
    </row>
    <row r="13854" ht="15.75" customHeight="1">
      <c r="A13854" s="1" t="str">
        <f t="shared" si="1160"/>
        <v>RPSA</v>
      </c>
      <c r="B13854" s="1" t="s">
        <v>119</v>
      </c>
      <c r="C13854" s="1">
        <v>3.9448376E7</v>
      </c>
      <c r="D13854" s="1" t="s">
        <v>14</v>
      </c>
      <c r="E13854" s="1">
        <v>23.0</v>
      </c>
      <c r="F13854" s="1" t="s">
        <v>13838</v>
      </c>
      <c r="G13854" s="1">
        <v>9.62841353831E-4</v>
      </c>
    </row>
    <row r="13855" ht="15.75" customHeight="1">
      <c r="A13855" s="1" t="str">
        <f t="shared" si="1160"/>
        <v>RPSA</v>
      </c>
      <c r="B13855" s="1" t="s">
        <v>119</v>
      </c>
      <c r="C13855" s="1">
        <v>3.9448415E7</v>
      </c>
      <c r="D13855" s="1" t="s">
        <v>14</v>
      </c>
      <c r="E13855" s="1">
        <v>24.0</v>
      </c>
      <c r="F13855" s="1" t="s">
        <v>13839</v>
      </c>
      <c r="G13855" s="1">
        <v>0.119294088832</v>
      </c>
    </row>
    <row r="13856" ht="15.75" customHeight="1">
      <c r="A13856" s="1" t="str">
        <f t="shared" si="1160"/>
        <v>RPSA</v>
      </c>
      <c r="B13856" s="1" t="s">
        <v>119</v>
      </c>
      <c r="C13856" s="1">
        <v>3.9448382E7</v>
      </c>
      <c r="D13856" s="1" t="s">
        <v>8</v>
      </c>
      <c r="E13856" s="1">
        <v>23.0</v>
      </c>
      <c r="F13856" s="1" t="s">
        <v>13840</v>
      </c>
      <c r="G13856" s="1">
        <v>0.47523809742400003</v>
      </c>
    </row>
    <row r="13857" ht="15.75" customHeight="1">
      <c r="A13857" s="1" t="str">
        <f t="shared" ref="A13857:A13868" si="1161">"RPTOR"</f>
        <v>RPTOR</v>
      </c>
      <c r="B13857" s="1" t="s">
        <v>39</v>
      </c>
      <c r="C13857" s="1">
        <v>7.8519168E7</v>
      </c>
      <c r="D13857" s="1" t="s">
        <v>14</v>
      </c>
      <c r="E13857" s="1">
        <v>25.0</v>
      </c>
      <c r="F13857" s="1" t="s">
        <v>13841</v>
      </c>
      <c r="G13857" s="1">
        <v>0.023567070753</v>
      </c>
    </row>
    <row r="13858" ht="15.75" customHeight="1">
      <c r="A13858" s="1" t="str">
        <f t="shared" si="1161"/>
        <v>RPTOR</v>
      </c>
      <c r="B13858" s="1" t="s">
        <v>39</v>
      </c>
      <c r="C13858" s="1">
        <v>7.8519313E7</v>
      </c>
      <c r="D13858" s="1" t="s">
        <v>14</v>
      </c>
      <c r="E13858" s="1">
        <v>25.0</v>
      </c>
      <c r="F13858" s="1" t="s">
        <v>13842</v>
      </c>
      <c r="G13858" s="1">
        <v>0.0406231329579</v>
      </c>
    </row>
    <row r="13859" ht="15.75" customHeight="1">
      <c r="A13859" s="1" t="str">
        <f t="shared" si="1161"/>
        <v>RPTOR</v>
      </c>
      <c r="B13859" s="1" t="s">
        <v>39</v>
      </c>
      <c r="C13859" s="1">
        <v>7.8519203E7</v>
      </c>
      <c r="D13859" s="1" t="s">
        <v>14</v>
      </c>
      <c r="E13859" s="1">
        <v>24.0</v>
      </c>
      <c r="F13859" s="1" t="s">
        <v>13843</v>
      </c>
      <c r="G13859" s="1">
        <v>0.166217959199</v>
      </c>
    </row>
    <row r="13860" ht="15.75" customHeight="1">
      <c r="A13860" s="1" t="str">
        <f t="shared" si="1161"/>
        <v>RPTOR</v>
      </c>
      <c r="B13860" s="1" t="s">
        <v>39</v>
      </c>
      <c r="C13860" s="1">
        <v>7.851911E7</v>
      </c>
      <c r="D13860" s="1" t="s">
        <v>14</v>
      </c>
      <c r="E13860" s="1">
        <v>24.0</v>
      </c>
      <c r="F13860" s="1" t="s">
        <v>13844</v>
      </c>
      <c r="G13860" s="1">
        <v>0.0453205548501</v>
      </c>
    </row>
    <row r="13861" ht="15.75" customHeight="1">
      <c r="A13861" s="1" t="str">
        <f t="shared" si="1161"/>
        <v>RPTOR</v>
      </c>
      <c r="B13861" s="1" t="s">
        <v>39</v>
      </c>
      <c r="C13861" s="1">
        <v>7.8519087E7</v>
      </c>
      <c r="D13861" s="1" t="s">
        <v>14</v>
      </c>
      <c r="E13861" s="1">
        <v>24.0</v>
      </c>
      <c r="F13861" s="1" t="s">
        <v>13845</v>
      </c>
      <c r="G13861" s="1">
        <v>0.799122624452</v>
      </c>
    </row>
    <row r="13862" ht="15.75" customHeight="1">
      <c r="A13862" s="1" t="str">
        <f t="shared" si="1161"/>
        <v>RPTOR</v>
      </c>
      <c r="B13862" s="1" t="s">
        <v>39</v>
      </c>
      <c r="C13862" s="1">
        <v>7.8519242E7</v>
      </c>
      <c r="D13862" s="1" t="s">
        <v>8</v>
      </c>
      <c r="E13862" s="1">
        <v>25.0</v>
      </c>
      <c r="F13862" s="1" t="s">
        <v>13846</v>
      </c>
      <c r="G13862" s="1">
        <v>-0.0246647006547</v>
      </c>
    </row>
    <row r="13863" ht="15.75" customHeight="1">
      <c r="A13863" s="1" t="str">
        <f t="shared" si="1161"/>
        <v>RPTOR</v>
      </c>
      <c r="B13863" s="1" t="s">
        <v>39</v>
      </c>
      <c r="C13863" s="1">
        <v>7.8519126E7</v>
      </c>
      <c r="D13863" s="1" t="s">
        <v>8</v>
      </c>
      <c r="E13863" s="1">
        <v>23.0</v>
      </c>
      <c r="F13863" s="1" t="s">
        <v>13847</v>
      </c>
      <c r="G13863" s="1">
        <v>0.662301886954</v>
      </c>
    </row>
    <row r="13864" ht="15.75" customHeight="1">
      <c r="A13864" s="1" t="str">
        <f t="shared" si="1161"/>
        <v>RPTOR</v>
      </c>
      <c r="B13864" s="1" t="s">
        <v>39</v>
      </c>
      <c r="C13864" s="1">
        <v>7.8519118E7</v>
      </c>
      <c r="D13864" s="1" t="s">
        <v>8</v>
      </c>
      <c r="E13864" s="1">
        <v>25.0</v>
      </c>
      <c r="F13864" s="1" t="s">
        <v>13848</v>
      </c>
      <c r="G13864" s="1">
        <v>-0.0400844802322</v>
      </c>
    </row>
    <row r="13865" ht="15.75" customHeight="1">
      <c r="A13865" s="1" t="str">
        <f t="shared" si="1161"/>
        <v>RPTOR</v>
      </c>
      <c r="B13865" s="1" t="s">
        <v>39</v>
      </c>
      <c r="C13865" s="1">
        <v>7.8519208E7</v>
      </c>
      <c r="D13865" s="1" t="s">
        <v>8</v>
      </c>
      <c r="E13865" s="1">
        <v>24.0</v>
      </c>
      <c r="F13865" s="1" t="s">
        <v>13849</v>
      </c>
      <c r="G13865" s="1">
        <v>1.14263358972</v>
      </c>
    </row>
    <row r="13866" ht="15.75" customHeight="1">
      <c r="A13866" s="1" t="str">
        <f t="shared" si="1161"/>
        <v>RPTOR</v>
      </c>
      <c r="B13866" s="1" t="s">
        <v>39</v>
      </c>
      <c r="C13866" s="1">
        <v>7.8519065E7</v>
      </c>
      <c r="D13866" s="1" t="s">
        <v>8</v>
      </c>
      <c r="E13866" s="1">
        <v>24.0</v>
      </c>
      <c r="F13866" s="1" t="s">
        <v>13850</v>
      </c>
      <c r="G13866" s="1">
        <v>0.166895743624</v>
      </c>
    </row>
    <row r="13867" ht="15.75" customHeight="1">
      <c r="A13867" s="1" t="str">
        <f t="shared" si="1161"/>
        <v>RPTOR</v>
      </c>
      <c r="B13867" s="1" t="s">
        <v>39</v>
      </c>
      <c r="C13867" s="1">
        <v>7.8519055E7</v>
      </c>
      <c r="D13867" s="1" t="s">
        <v>14</v>
      </c>
      <c r="E13867" s="1">
        <v>23.0</v>
      </c>
      <c r="F13867" s="1" t="s">
        <v>13851</v>
      </c>
      <c r="G13867" s="1">
        <v>0.216226674123</v>
      </c>
    </row>
    <row r="13868" ht="15.75" customHeight="1">
      <c r="A13868" s="1" t="str">
        <f t="shared" si="1161"/>
        <v>RPTOR</v>
      </c>
      <c r="B13868" s="1" t="s">
        <v>39</v>
      </c>
      <c r="C13868" s="1">
        <v>7.8519034E7</v>
      </c>
      <c r="D13868" s="1" t="s">
        <v>8</v>
      </c>
      <c r="E13868" s="1">
        <v>23.0</v>
      </c>
      <c r="F13868" s="1" t="s">
        <v>13852</v>
      </c>
      <c r="G13868" s="1">
        <v>1.05824378582</v>
      </c>
    </row>
    <row r="13869" ht="15.75" customHeight="1">
      <c r="A13869" s="1" t="str">
        <f t="shared" ref="A13869:A13878" si="1162">"RRAGA"</f>
        <v>RRAGA</v>
      </c>
      <c r="B13869" s="1" t="s">
        <v>298</v>
      </c>
      <c r="C13869" s="1">
        <v>1.9049376E7</v>
      </c>
      <c r="D13869" s="1" t="s">
        <v>14</v>
      </c>
      <c r="E13869" s="1">
        <v>24.0</v>
      </c>
      <c r="F13869" s="1" t="s">
        <v>13853</v>
      </c>
      <c r="G13869" s="1">
        <v>-0.142209129171</v>
      </c>
    </row>
    <row r="13870" ht="15.75" customHeight="1">
      <c r="A13870" s="1" t="str">
        <f t="shared" si="1162"/>
        <v>RRAGA</v>
      </c>
      <c r="B13870" s="1" t="s">
        <v>298</v>
      </c>
      <c r="C13870" s="1">
        <v>1.9049504E7</v>
      </c>
      <c r="D13870" s="1" t="s">
        <v>8</v>
      </c>
      <c r="E13870" s="1">
        <v>24.0</v>
      </c>
      <c r="F13870" s="1" t="s">
        <v>13854</v>
      </c>
      <c r="G13870" s="1">
        <v>0.667239092686</v>
      </c>
    </row>
    <row r="13871" ht="15.75" customHeight="1">
      <c r="A13871" s="1" t="str">
        <f t="shared" si="1162"/>
        <v>RRAGA</v>
      </c>
      <c r="B13871" s="1" t="s">
        <v>298</v>
      </c>
      <c r="C13871" s="1">
        <v>1.9049483E7</v>
      </c>
      <c r="D13871" s="1" t="s">
        <v>8</v>
      </c>
      <c r="E13871" s="1">
        <v>24.0</v>
      </c>
      <c r="F13871" s="1" t="s">
        <v>13855</v>
      </c>
      <c r="G13871" s="1">
        <v>0.690170709232</v>
      </c>
    </row>
    <row r="13872" ht="15.75" customHeight="1">
      <c r="A13872" s="1" t="str">
        <f t="shared" si="1162"/>
        <v>RRAGA</v>
      </c>
      <c r="B13872" s="1" t="s">
        <v>298</v>
      </c>
      <c r="C13872" s="1">
        <v>1.9049624E7</v>
      </c>
      <c r="D13872" s="1" t="s">
        <v>8</v>
      </c>
      <c r="E13872" s="1">
        <v>24.0</v>
      </c>
      <c r="F13872" s="1" t="s">
        <v>13856</v>
      </c>
      <c r="G13872" s="1">
        <v>0.0655761102664</v>
      </c>
    </row>
    <row r="13873" ht="15.75" customHeight="1">
      <c r="A13873" s="1" t="str">
        <f t="shared" si="1162"/>
        <v>RRAGA</v>
      </c>
      <c r="B13873" s="1" t="s">
        <v>298</v>
      </c>
      <c r="C13873" s="1">
        <v>1.904943E7</v>
      </c>
      <c r="D13873" s="1" t="s">
        <v>8</v>
      </c>
      <c r="E13873" s="1">
        <v>23.0</v>
      </c>
      <c r="F13873" s="1" t="s">
        <v>13857</v>
      </c>
      <c r="G13873" s="1">
        <v>1.25284064247</v>
      </c>
    </row>
    <row r="13874" ht="15.75" customHeight="1">
      <c r="A13874" s="1" t="str">
        <f t="shared" si="1162"/>
        <v>RRAGA</v>
      </c>
      <c r="B13874" s="1" t="s">
        <v>298</v>
      </c>
      <c r="C13874" s="1">
        <v>1.904941E7</v>
      </c>
      <c r="D13874" s="1" t="s">
        <v>8</v>
      </c>
      <c r="E13874" s="1">
        <v>23.0</v>
      </c>
      <c r="F13874" s="1" t="s">
        <v>13858</v>
      </c>
      <c r="G13874" s="1">
        <v>0.62177500533</v>
      </c>
    </row>
    <row r="13875" ht="15.75" customHeight="1">
      <c r="A13875" s="1" t="str">
        <f t="shared" si="1162"/>
        <v>RRAGA</v>
      </c>
      <c r="B13875" s="1" t="s">
        <v>298</v>
      </c>
      <c r="C13875" s="1">
        <v>1.9049642E7</v>
      </c>
      <c r="D13875" s="1" t="s">
        <v>14</v>
      </c>
      <c r="E13875" s="1">
        <v>23.0</v>
      </c>
      <c r="F13875" s="1" t="s">
        <v>13859</v>
      </c>
      <c r="G13875" s="1">
        <v>0.533844837948</v>
      </c>
    </row>
    <row r="13876" ht="15.75" customHeight="1">
      <c r="A13876" s="1" t="str">
        <f t="shared" si="1162"/>
        <v>RRAGA</v>
      </c>
      <c r="B13876" s="1" t="s">
        <v>298</v>
      </c>
      <c r="C13876" s="1">
        <v>1.9049582E7</v>
      </c>
      <c r="D13876" s="1" t="s">
        <v>14</v>
      </c>
      <c r="E13876" s="1">
        <v>24.0</v>
      </c>
      <c r="F13876" s="1" t="s">
        <v>13860</v>
      </c>
      <c r="G13876" s="1">
        <v>1.0569886483</v>
      </c>
    </row>
    <row r="13877" ht="15.75" customHeight="1">
      <c r="A13877" s="1" t="str">
        <f t="shared" si="1162"/>
        <v>RRAGA</v>
      </c>
      <c r="B13877" s="1" t="s">
        <v>298</v>
      </c>
      <c r="C13877" s="1">
        <v>1.9049386E7</v>
      </c>
      <c r="D13877" s="1" t="s">
        <v>14</v>
      </c>
      <c r="E13877" s="1">
        <v>22.0</v>
      </c>
      <c r="F13877" s="1" t="s">
        <v>13861</v>
      </c>
      <c r="G13877" s="1">
        <v>0.40773799187</v>
      </c>
    </row>
    <row r="13878" ht="15.75" customHeight="1">
      <c r="A13878" s="1" t="str">
        <f t="shared" si="1162"/>
        <v>RRAGA</v>
      </c>
      <c r="B13878" s="1" t="s">
        <v>298</v>
      </c>
      <c r="C13878" s="1">
        <v>1.9049645E7</v>
      </c>
      <c r="D13878" s="1" t="s">
        <v>8</v>
      </c>
      <c r="E13878" s="1">
        <v>23.0</v>
      </c>
      <c r="F13878" s="1" t="s">
        <v>13862</v>
      </c>
      <c r="G13878" s="1">
        <v>0.453559165826</v>
      </c>
    </row>
    <row r="13879" ht="15.75" customHeight="1">
      <c r="A13879" s="1" t="str">
        <f t="shared" ref="A13879:A13892" si="1163">"RRM1"</f>
        <v>RRM1</v>
      </c>
      <c r="B13879" s="1" t="s">
        <v>328</v>
      </c>
      <c r="C13879" s="1">
        <v>4116314.0</v>
      </c>
      <c r="D13879" s="1" t="s">
        <v>8</v>
      </c>
      <c r="E13879" s="1">
        <v>22.0</v>
      </c>
      <c r="F13879" s="1" t="s">
        <v>13863</v>
      </c>
      <c r="G13879" s="1">
        <v>0.60048103182</v>
      </c>
    </row>
    <row r="13880" ht="15.75" customHeight="1">
      <c r="A13880" s="1" t="str">
        <f t="shared" si="1163"/>
        <v>RRM1</v>
      </c>
      <c r="B13880" s="1" t="s">
        <v>328</v>
      </c>
      <c r="C13880" s="1">
        <v>4116028.0</v>
      </c>
      <c r="D13880" s="1" t="s">
        <v>8</v>
      </c>
      <c r="E13880" s="1">
        <v>22.0</v>
      </c>
      <c r="F13880" s="1" t="s">
        <v>13864</v>
      </c>
      <c r="G13880" s="1">
        <v>-0.0689314603929</v>
      </c>
    </row>
    <row r="13881" ht="15.75" customHeight="1">
      <c r="A13881" s="1" t="str">
        <f t="shared" si="1163"/>
        <v>RRM1</v>
      </c>
      <c r="B13881" s="1" t="s">
        <v>328</v>
      </c>
      <c r="C13881" s="1">
        <v>4116314.0</v>
      </c>
      <c r="D13881" s="1" t="s">
        <v>8</v>
      </c>
      <c r="E13881" s="1">
        <v>23.0</v>
      </c>
      <c r="F13881" s="1" t="s">
        <v>13865</v>
      </c>
      <c r="G13881" s="1">
        <v>0.677308675516</v>
      </c>
    </row>
    <row r="13882" ht="15.75" customHeight="1">
      <c r="A13882" s="1" t="str">
        <f t="shared" si="1163"/>
        <v>RRM1</v>
      </c>
      <c r="B13882" s="1" t="s">
        <v>328</v>
      </c>
      <c r="C13882" s="1">
        <v>4116230.0</v>
      </c>
      <c r="D13882" s="1" t="s">
        <v>8</v>
      </c>
      <c r="E13882" s="1">
        <v>24.0</v>
      </c>
      <c r="F13882" s="1" t="s">
        <v>13866</v>
      </c>
      <c r="G13882" s="1">
        <v>0.582293280924</v>
      </c>
    </row>
    <row r="13883" ht="15.75" customHeight="1">
      <c r="A13883" s="1" t="str">
        <f t="shared" si="1163"/>
        <v>RRM1</v>
      </c>
      <c r="B13883" s="1" t="s">
        <v>328</v>
      </c>
      <c r="C13883" s="1">
        <v>4116266.0</v>
      </c>
      <c r="D13883" s="1" t="s">
        <v>14</v>
      </c>
      <c r="E13883" s="1">
        <v>23.0</v>
      </c>
      <c r="F13883" s="1" t="s">
        <v>13867</v>
      </c>
      <c r="G13883" s="1">
        <v>0.052416896586</v>
      </c>
    </row>
    <row r="13884" ht="15.75" customHeight="1">
      <c r="A13884" s="1" t="str">
        <f t="shared" si="1163"/>
        <v>RRM1</v>
      </c>
      <c r="B13884" s="1" t="s">
        <v>328</v>
      </c>
      <c r="C13884" s="1">
        <v>4115990.0</v>
      </c>
      <c r="D13884" s="1" t="s">
        <v>8</v>
      </c>
      <c r="E13884" s="1">
        <v>24.0</v>
      </c>
      <c r="F13884" s="1" t="s">
        <v>13868</v>
      </c>
      <c r="G13884" s="1">
        <v>0.0126350028954</v>
      </c>
    </row>
    <row r="13885" ht="15.75" customHeight="1">
      <c r="A13885" s="1" t="str">
        <f t="shared" si="1163"/>
        <v>RRM1</v>
      </c>
      <c r="B13885" s="1" t="s">
        <v>328</v>
      </c>
      <c r="C13885" s="1">
        <v>4116019.0</v>
      </c>
      <c r="D13885" s="1" t="s">
        <v>8</v>
      </c>
      <c r="E13885" s="1">
        <v>22.0</v>
      </c>
      <c r="F13885" s="1" t="s">
        <v>13869</v>
      </c>
      <c r="G13885" s="1">
        <v>0.0185293153868</v>
      </c>
    </row>
    <row r="13886" ht="15.75" customHeight="1">
      <c r="A13886" s="1" t="str">
        <f t="shared" si="1163"/>
        <v>RRM1</v>
      </c>
      <c r="B13886" s="1" t="s">
        <v>328</v>
      </c>
      <c r="C13886" s="1">
        <v>4116185.0</v>
      </c>
      <c r="D13886" s="1" t="s">
        <v>14</v>
      </c>
      <c r="E13886" s="1">
        <v>22.0</v>
      </c>
      <c r="F13886" s="1" t="s">
        <v>13870</v>
      </c>
      <c r="G13886" s="1">
        <v>0.0191201074339</v>
      </c>
    </row>
    <row r="13887" ht="15.75" customHeight="1">
      <c r="A13887" s="1" t="str">
        <f t="shared" si="1163"/>
        <v>RRM1</v>
      </c>
      <c r="B13887" s="1" t="s">
        <v>328</v>
      </c>
      <c r="C13887" s="1">
        <v>4116128.0</v>
      </c>
      <c r="D13887" s="1" t="s">
        <v>8</v>
      </c>
      <c r="E13887" s="1">
        <v>24.0</v>
      </c>
      <c r="F13887" s="1" t="s">
        <v>13871</v>
      </c>
      <c r="G13887" s="1">
        <v>1.30793686717</v>
      </c>
    </row>
    <row r="13888" ht="15.75" customHeight="1">
      <c r="A13888" s="1" t="str">
        <f t="shared" si="1163"/>
        <v>RRM1</v>
      </c>
      <c r="B13888" s="1" t="s">
        <v>328</v>
      </c>
      <c r="C13888" s="1">
        <v>4116182.0</v>
      </c>
      <c r="D13888" s="1" t="s">
        <v>8</v>
      </c>
      <c r="E13888" s="1">
        <v>23.0</v>
      </c>
      <c r="F13888" s="1" t="s">
        <v>13872</v>
      </c>
      <c r="G13888" s="1">
        <v>1.01475445731</v>
      </c>
    </row>
    <row r="13889" ht="15.75" customHeight="1">
      <c r="A13889" s="1" t="str">
        <f t="shared" si="1163"/>
        <v>RRM1</v>
      </c>
      <c r="B13889" s="1" t="s">
        <v>328</v>
      </c>
      <c r="C13889" s="1">
        <v>4116261.0</v>
      </c>
      <c r="D13889" s="1" t="s">
        <v>14</v>
      </c>
      <c r="E13889" s="1">
        <v>23.0</v>
      </c>
      <c r="F13889" s="1" t="s">
        <v>13873</v>
      </c>
      <c r="G13889" s="1">
        <v>0.0619233772896</v>
      </c>
    </row>
    <row r="13890" ht="15.75" customHeight="1">
      <c r="A13890" s="1" t="str">
        <f t="shared" si="1163"/>
        <v>RRM1</v>
      </c>
      <c r="B13890" s="1" t="s">
        <v>328</v>
      </c>
      <c r="C13890" s="1">
        <v>4116271.0</v>
      </c>
      <c r="D13890" s="1" t="s">
        <v>14</v>
      </c>
      <c r="E13890" s="1">
        <v>24.0</v>
      </c>
      <c r="F13890" s="1" t="s">
        <v>13874</v>
      </c>
      <c r="G13890" s="1">
        <v>0.436107580784</v>
      </c>
    </row>
    <row r="13891" ht="15.75" customHeight="1">
      <c r="A13891" s="1" t="str">
        <f t="shared" si="1163"/>
        <v>RRM1</v>
      </c>
      <c r="B13891" s="1" t="s">
        <v>328</v>
      </c>
      <c r="C13891" s="1">
        <v>4116320.0</v>
      </c>
      <c r="D13891" s="1" t="s">
        <v>14</v>
      </c>
      <c r="E13891" s="1">
        <v>24.0</v>
      </c>
      <c r="F13891" s="1" t="s">
        <v>13875</v>
      </c>
      <c r="G13891" s="1">
        <v>-0.0371699582739</v>
      </c>
    </row>
    <row r="13892" ht="15.75" customHeight="1">
      <c r="A13892" s="1" t="str">
        <f t="shared" si="1163"/>
        <v>RRM1</v>
      </c>
      <c r="B13892" s="1" t="s">
        <v>328</v>
      </c>
      <c r="C13892" s="1">
        <v>4116116.0</v>
      </c>
      <c r="D13892" s="1" t="s">
        <v>8</v>
      </c>
      <c r="E13892" s="1">
        <v>24.0</v>
      </c>
      <c r="F13892" s="1" t="s">
        <v>13876</v>
      </c>
      <c r="G13892" s="1">
        <v>0.541761062161</v>
      </c>
    </row>
    <row r="13893" ht="15.75" customHeight="1">
      <c r="A13893" s="1" t="str">
        <f t="shared" ref="A13893:A13902" si="1164">"RRM2"</f>
        <v>RRM2</v>
      </c>
      <c r="B13893" s="1" t="s">
        <v>256</v>
      </c>
      <c r="C13893" s="1">
        <v>1.0262862E7</v>
      </c>
      <c r="D13893" s="1" t="s">
        <v>8</v>
      </c>
      <c r="E13893" s="1">
        <v>24.0</v>
      </c>
      <c r="F13893" s="1" t="s">
        <v>13877</v>
      </c>
      <c r="G13893" s="1">
        <v>1.08391202378</v>
      </c>
    </row>
    <row r="13894" ht="15.75" customHeight="1">
      <c r="A13894" s="1" t="str">
        <f t="shared" si="1164"/>
        <v>RRM2</v>
      </c>
      <c r="B13894" s="1" t="s">
        <v>256</v>
      </c>
      <c r="C13894" s="1">
        <v>1.026292E7</v>
      </c>
      <c r="D13894" s="1" t="s">
        <v>8</v>
      </c>
      <c r="E13894" s="1">
        <v>25.0</v>
      </c>
      <c r="F13894" s="1" t="s">
        <v>13878</v>
      </c>
      <c r="G13894" s="1">
        <v>0.679055046119</v>
      </c>
    </row>
    <row r="13895" ht="15.75" customHeight="1">
      <c r="A13895" s="1" t="str">
        <f t="shared" si="1164"/>
        <v>RRM2</v>
      </c>
      <c r="B13895" s="1" t="s">
        <v>256</v>
      </c>
      <c r="C13895" s="1">
        <v>1.0262936E7</v>
      </c>
      <c r="D13895" s="1" t="s">
        <v>8</v>
      </c>
      <c r="E13895" s="1">
        <v>24.0</v>
      </c>
      <c r="F13895" s="1" t="s">
        <v>13879</v>
      </c>
      <c r="G13895" s="1">
        <v>0.151999738122</v>
      </c>
    </row>
    <row r="13896" ht="15.75" customHeight="1">
      <c r="A13896" s="1" t="str">
        <f t="shared" si="1164"/>
        <v>RRM2</v>
      </c>
      <c r="B13896" s="1" t="s">
        <v>256</v>
      </c>
      <c r="C13896" s="1">
        <v>1.0262942E7</v>
      </c>
      <c r="D13896" s="1" t="s">
        <v>8</v>
      </c>
      <c r="E13896" s="1">
        <v>24.0</v>
      </c>
      <c r="F13896" s="1" t="s">
        <v>13880</v>
      </c>
      <c r="G13896" s="1">
        <v>0.0603733046911</v>
      </c>
    </row>
    <row r="13897" ht="15.75" customHeight="1">
      <c r="A13897" s="1" t="str">
        <f t="shared" si="1164"/>
        <v>RRM2</v>
      </c>
      <c r="B13897" s="1" t="s">
        <v>256</v>
      </c>
      <c r="C13897" s="1">
        <v>1.0263083E7</v>
      </c>
      <c r="D13897" s="1" t="s">
        <v>8</v>
      </c>
      <c r="E13897" s="1">
        <v>24.0</v>
      </c>
      <c r="F13897" s="1" t="s">
        <v>13881</v>
      </c>
      <c r="G13897" s="1">
        <v>1.13135238643</v>
      </c>
    </row>
    <row r="13898" ht="15.75" customHeight="1">
      <c r="A13898" s="1" t="str">
        <f t="shared" si="1164"/>
        <v>RRM2</v>
      </c>
      <c r="B13898" s="1" t="s">
        <v>256</v>
      </c>
      <c r="C13898" s="1">
        <v>1.0262842E7</v>
      </c>
      <c r="D13898" s="1" t="s">
        <v>14</v>
      </c>
      <c r="E13898" s="1">
        <v>21.0</v>
      </c>
      <c r="F13898" s="1" t="s">
        <v>13882</v>
      </c>
      <c r="G13898" s="1">
        <v>0.784735589786</v>
      </c>
    </row>
    <row r="13899" ht="15.75" customHeight="1">
      <c r="A13899" s="1" t="str">
        <f t="shared" si="1164"/>
        <v>RRM2</v>
      </c>
      <c r="B13899" s="1" t="s">
        <v>256</v>
      </c>
      <c r="C13899" s="1">
        <v>1.026304E7</v>
      </c>
      <c r="D13899" s="1" t="s">
        <v>14</v>
      </c>
      <c r="E13899" s="1">
        <v>24.0</v>
      </c>
      <c r="F13899" s="1" t="s">
        <v>13883</v>
      </c>
      <c r="G13899" s="1">
        <v>0.383311184434</v>
      </c>
    </row>
    <row r="13900" ht="15.75" customHeight="1">
      <c r="A13900" s="1" t="str">
        <f t="shared" si="1164"/>
        <v>RRM2</v>
      </c>
      <c r="B13900" s="1" t="s">
        <v>256</v>
      </c>
      <c r="C13900" s="1">
        <v>1.0263056E7</v>
      </c>
      <c r="D13900" s="1" t="s">
        <v>14</v>
      </c>
      <c r="E13900" s="1">
        <v>25.0</v>
      </c>
      <c r="F13900" s="1" t="s">
        <v>13884</v>
      </c>
      <c r="G13900" s="1">
        <v>0.157332704396</v>
      </c>
    </row>
    <row r="13901" ht="15.75" customHeight="1">
      <c r="A13901" s="1" t="str">
        <f t="shared" si="1164"/>
        <v>RRM2</v>
      </c>
      <c r="B13901" s="1" t="s">
        <v>256</v>
      </c>
      <c r="C13901" s="1">
        <v>1.0263156E7</v>
      </c>
      <c r="D13901" s="1" t="s">
        <v>14</v>
      </c>
      <c r="E13901" s="1">
        <v>24.0</v>
      </c>
      <c r="F13901" s="1" t="s">
        <v>13885</v>
      </c>
      <c r="G13901" s="1">
        <v>0.0195824604021</v>
      </c>
    </row>
    <row r="13902" ht="15.75" customHeight="1">
      <c r="A13902" s="1" t="str">
        <f t="shared" si="1164"/>
        <v>RRM2</v>
      </c>
      <c r="B13902" s="1" t="s">
        <v>256</v>
      </c>
      <c r="C13902" s="1">
        <v>1.0262953E7</v>
      </c>
      <c r="D13902" s="1" t="s">
        <v>8</v>
      </c>
      <c r="E13902" s="1">
        <v>24.0</v>
      </c>
      <c r="F13902" s="1" t="s">
        <v>13886</v>
      </c>
      <c r="G13902" s="1">
        <v>0.341779299158</v>
      </c>
    </row>
    <row r="13903" ht="15.75" customHeight="1">
      <c r="A13903" s="1" t="str">
        <f t="shared" ref="A13903:A13912" si="1165">"RRN3"</f>
        <v>RRN3</v>
      </c>
      <c r="B13903" s="1" t="s">
        <v>7</v>
      </c>
      <c r="C13903" s="1">
        <v>1.5187967E7</v>
      </c>
      <c r="D13903" s="1" t="s">
        <v>8</v>
      </c>
      <c r="E13903" s="1">
        <v>24.0</v>
      </c>
      <c r="F13903" s="1" t="s">
        <v>13887</v>
      </c>
      <c r="G13903" s="1">
        <v>0.00788532015761</v>
      </c>
    </row>
    <row r="13904" ht="15.75" customHeight="1">
      <c r="A13904" s="1" t="str">
        <f t="shared" si="1165"/>
        <v>RRN3</v>
      </c>
      <c r="B13904" s="1" t="s">
        <v>7</v>
      </c>
      <c r="C13904" s="1">
        <v>1.5188213E7</v>
      </c>
      <c r="D13904" s="1" t="s">
        <v>14</v>
      </c>
      <c r="E13904" s="1">
        <v>24.0</v>
      </c>
      <c r="F13904" s="1" t="s">
        <v>13888</v>
      </c>
      <c r="G13904" s="1">
        <v>0.0420693431819</v>
      </c>
    </row>
    <row r="13905" ht="15.75" customHeight="1">
      <c r="A13905" s="1" t="str">
        <f t="shared" si="1165"/>
        <v>RRN3</v>
      </c>
      <c r="B13905" s="1" t="s">
        <v>7</v>
      </c>
      <c r="C13905" s="1">
        <v>1.5188037E7</v>
      </c>
      <c r="D13905" s="1" t="s">
        <v>14</v>
      </c>
      <c r="E13905" s="1">
        <v>25.0</v>
      </c>
      <c r="F13905" s="1" t="s">
        <v>13889</v>
      </c>
      <c r="G13905" s="1">
        <v>0.0161075302615</v>
      </c>
    </row>
    <row r="13906" ht="15.75" customHeight="1">
      <c r="A13906" s="1" t="str">
        <f t="shared" si="1165"/>
        <v>RRN3</v>
      </c>
      <c r="B13906" s="1" t="s">
        <v>7</v>
      </c>
      <c r="C13906" s="1">
        <v>1.5188017E7</v>
      </c>
      <c r="D13906" s="1" t="s">
        <v>8</v>
      </c>
      <c r="E13906" s="1">
        <v>28.0</v>
      </c>
      <c r="F13906" s="1" t="s">
        <v>13890</v>
      </c>
      <c r="G13906" s="1">
        <v>0.00560049233957</v>
      </c>
    </row>
    <row r="13907" ht="15.75" customHeight="1">
      <c r="A13907" s="1" t="str">
        <f t="shared" si="1165"/>
        <v>RRN3</v>
      </c>
      <c r="B13907" s="1" t="s">
        <v>7</v>
      </c>
      <c r="C13907" s="1">
        <v>1.5187949E7</v>
      </c>
      <c r="D13907" s="1" t="s">
        <v>8</v>
      </c>
      <c r="E13907" s="1">
        <v>26.0</v>
      </c>
      <c r="F13907" s="1" t="s">
        <v>13891</v>
      </c>
      <c r="G13907" s="1">
        <v>1.30670604497</v>
      </c>
    </row>
    <row r="13908" ht="15.75" customHeight="1">
      <c r="A13908" s="1" t="str">
        <f t="shared" si="1165"/>
        <v>RRN3</v>
      </c>
      <c r="B13908" s="1" t="s">
        <v>7</v>
      </c>
      <c r="C13908" s="1">
        <v>1.5187982E7</v>
      </c>
      <c r="D13908" s="1" t="s">
        <v>14</v>
      </c>
      <c r="E13908" s="1">
        <v>25.0</v>
      </c>
      <c r="F13908" s="1" t="s">
        <v>13892</v>
      </c>
      <c r="G13908" s="1">
        <v>0.0472850914315</v>
      </c>
    </row>
    <row r="13909" ht="15.75" customHeight="1">
      <c r="A13909" s="1" t="str">
        <f t="shared" si="1165"/>
        <v>RRN3</v>
      </c>
      <c r="B13909" s="1" t="s">
        <v>7</v>
      </c>
      <c r="C13909" s="1">
        <v>1.5187905E7</v>
      </c>
      <c r="D13909" s="1" t="s">
        <v>8</v>
      </c>
      <c r="E13909" s="1">
        <v>22.0</v>
      </c>
      <c r="F13909" s="1" t="s">
        <v>13893</v>
      </c>
      <c r="G13909" s="1">
        <v>0.0238111769375</v>
      </c>
    </row>
    <row r="13910" ht="15.75" customHeight="1">
      <c r="A13910" s="1" t="str">
        <f t="shared" si="1165"/>
        <v>RRN3</v>
      </c>
      <c r="B13910" s="1" t="s">
        <v>7</v>
      </c>
      <c r="C13910" s="1">
        <v>1.5187878E7</v>
      </c>
      <c r="D13910" s="1" t="s">
        <v>8</v>
      </c>
      <c r="E13910" s="1">
        <v>22.0</v>
      </c>
      <c r="F13910" s="1" t="s">
        <v>13894</v>
      </c>
      <c r="G13910" s="1">
        <v>1.06656589899</v>
      </c>
    </row>
    <row r="13911" ht="15.75" customHeight="1">
      <c r="A13911" s="1" t="str">
        <f t="shared" si="1165"/>
        <v>RRN3</v>
      </c>
      <c r="B13911" s="1" t="s">
        <v>7</v>
      </c>
      <c r="C13911" s="1">
        <v>1.5187939E7</v>
      </c>
      <c r="D13911" s="1" t="s">
        <v>8</v>
      </c>
      <c r="E13911" s="1">
        <v>25.0</v>
      </c>
      <c r="F13911" s="1" t="s">
        <v>13895</v>
      </c>
      <c r="G13911" s="1">
        <v>0.626728056039</v>
      </c>
    </row>
    <row r="13912" ht="15.75" customHeight="1">
      <c r="A13912" s="1" t="str">
        <f t="shared" si="1165"/>
        <v>RRN3</v>
      </c>
      <c r="B13912" s="1" t="s">
        <v>7</v>
      </c>
      <c r="C13912" s="1">
        <v>1.5188184E7</v>
      </c>
      <c r="D13912" s="1" t="s">
        <v>8</v>
      </c>
      <c r="E13912" s="1">
        <v>24.0</v>
      </c>
      <c r="F13912" s="1" t="s">
        <v>13896</v>
      </c>
      <c r="G13912" s="1">
        <v>0.0375066865712</v>
      </c>
    </row>
    <row r="13913" ht="15.75" customHeight="1">
      <c r="A13913" s="1" t="str">
        <f t="shared" ref="A13913:A13922" si="1166">"RRP12"</f>
        <v>RRP12</v>
      </c>
      <c r="B13913" s="1" t="s">
        <v>176</v>
      </c>
      <c r="C13913" s="1">
        <v>9.9161065E7</v>
      </c>
      <c r="D13913" s="1" t="s">
        <v>14</v>
      </c>
      <c r="E13913" s="1">
        <v>24.0</v>
      </c>
      <c r="F13913" s="1" t="s">
        <v>13897</v>
      </c>
      <c r="G13913" s="1">
        <v>0.566407636503</v>
      </c>
    </row>
    <row r="13914" ht="15.75" customHeight="1">
      <c r="A13914" s="1" t="str">
        <f t="shared" si="1166"/>
        <v>RRP12</v>
      </c>
      <c r="B13914" s="1" t="s">
        <v>176</v>
      </c>
      <c r="C13914" s="1">
        <v>9.9161035E7</v>
      </c>
      <c r="D13914" s="1" t="s">
        <v>14</v>
      </c>
      <c r="E13914" s="1">
        <v>24.0</v>
      </c>
      <c r="F13914" s="1" t="s">
        <v>13898</v>
      </c>
      <c r="G13914" s="1">
        <v>0.125557139695</v>
      </c>
    </row>
    <row r="13915" ht="15.75" customHeight="1">
      <c r="A13915" s="1" t="str">
        <f t="shared" si="1166"/>
        <v>RRP12</v>
      </c>
      <c r="B13915" s="1" t="s">
        <v>176</v>
      </c>
      <c r="C13915" s="1">
        <v>9.9161003E7</v>
      </c>
      <c r="D13915" s="1" t="s">
        <v>14</v>
      </c>
      <c r="E13915" s="1">
        <v>23.0</v>
      </c>
      <c r="F13915" s="1" t="s">
        <v>13899</v>
      </c>
      <c r="G13915" s="1">
        <v>0.232708974832</v>
      </c>
    </row>
    <row r="13916" ht="15.75" customHeight="1">
      <c r="A13916" s="1" t="str">
        <f t="shared" si="1166"/>
        <v>RRP12</v>
      </c>
      <c r="B13916" s="1" t="s">
        <v>176</v>
      </c>
      <c r="C13916" s="1">
        <v>9.9160877E7</v>
      </c>
      <c r="D13916" s="1" t="s">
        <v>14</v>
      </c>
      <c r="E13916" s="1">
        <v>23.0</v>
      </c>
      <c r="F13916" s="1" t="s">
        <v>13900</v>
      </c>
      <c r="G13916" s="1">
        <v>0.155869506572</v>
      </c>
    </row>
    <row r="13917" ht="15.75" customHeight="1">
      <c r="A13917" s="1" t="str">
        <f t="shared" si="1166"/>
        <v>RRP12</v>
      </c>
      <c r="B13917" s="1" t="s">
        <v>176</v>
      </c>
      <c r="C13917" s="1">
        <v>9.9161031E7</v>
      </c>
      <c r="D13917" s="1" t="s">
        <v>8</v>
      </c>
      <c r="E13917" s="1">
        <v>22.0</v>
      </c>
      <c r="F13917" s="1" t="s">
        <v>13901</v>
      </c>
      <c r="G13917" s="1">
        <v>1.14306662361</v>
      </c>
    </row>
    <row r="13918" ht="15.75" customHeight="1">
      <c r="A13918" s="1" t="str">
        <f t="shared" si="1166"/>
        <v>RRP12</v>
      </c>
      <c r="B13918" s="1" t="s">
        <v>176</v>
      </c>
      <c r="C13918" s="1">
        <v>9.9160975E7</v>
      </c>
      <c r="D13918" s="1" t="s">
        <v>8</v>
      </c>
      <c r="E13918" s="1">
        <v>24.0</v>
      </c>
      <c r="F13918" s="1" t="s">
        <v>13902</v>
      </c>
      <c r="G13918" s="1">
        <v>0.0236001560853</v>
      </c>
    </row>
    <row r="13919" ht="15.75" customHeight="1">
      <c r="A13919" s="1" t="str">
        <f t="shared" si="1166"/>
        <v>RRP12</v>
      </c>
      <c r="B13919" s="1" t="s">
        <v>176</v>
      </c>
      <c r="C13919" s="1">
        <v>9.9160934E7</v>
      </c>
      <c r="D13919" s="1" t="s">
        <v>8</v>
      </c>
      <c r="E13919" s="1">
        <v>24.0</v>
      </c>
      <c r="F13919" s="1" t="s">
        <v>13903</v>
      </c>
      <c r="G13919" s="1">
        <v>-0.0175496373362</v>
      </c>
    </row>
    <row r="13920" ht="15.75" customHeight="1">
      <c r="A13920" s="1" t="str">
        <f t="shared" si="1166"/>
        <v>RRP12</v>
      </c>
      <c r="B13920" s="1" t="s">
        <v>176</v>
      </c>
      <c r="C13920" s="1">
        <v>9.9160882E7</v>
      </c>
      <c r="D13920" s="1" t="s">
        <v>8</v>
      </c>
      <c r="E13920" s="1">
        <v>22.0</v>
      </c>
      <c r="F13920" s="1" t="s">
        <v>13904</v>
      </c>
      <c r="G13920" s="1">
        <v>0.825970644486</v>
      </c>
    </row>
    <row r="13921" ht="15.75" customHeight="1">
      <c r="A13921" s="1" t="str">
        <f t="shared" si="1166"/>
        <v>RRP12</v>
      </c>
      <c r="B13921" s="1" t="s">
        <v>176</v>
      </c>
      <c r="C13921" s="1">
        <v>9.9160848E7</v>
      </c>
      <c r="D13921" s="1" t="s">
        <v>8</v>
      </c>
      <c r="E13921" s="1">
        <v>22.0</v>
      </c>
      <c r="F13921" s="1" t="s">
        <v>13905</v>
      </c>
      <c r="G13921" s="1">
        <v>0.0449398059529</v>
      </c>
    </row>
    <row r="13922" ht="15.75" customHeight="1">
      <c r="A13922" s="1" t="str">
        <f t="shared" si="1166"/>
        <v>RRP12</v>
      </c>
      <c r="B13922" s="1" t="s">
        <v>176</v>
      </c>
      <c r="C13922" s="1">
        <v>9.9161057E7</v>
      </c>
      <c r="D13922" s="1" t="s">
        <v>8</v>
      </c>
      <c r="E13922" s="1">
        <v>22.0</v>
      </c>
      <c r="F13922" s="1" t="s">
        <v>13906</v>
      </c>
      <c r="G13922" s="1">
        <v>1.0309627319</v>
      </c>
    </row>
    <row r="13923" ht="15.75" customHeight="1">
      <c r="A13923" s="1" t="str">
        <f t="shared" ref="A13923:A13932" si="1167">"RRP9"</f>
        <v>RRP9</v>
      </c>
      <c r="B13923" s="1" t="s">
        <v>119</v>
      </c>
      <c r="C13923" s="1">
        <v>5.1975843E7</v>
      </c>
      <c r="D13923" s="1" t="s">
        <v>8</v>
      </c>
      <c r="E13923" s="1">
        <v>22.0</v>
      </c>
      <c r="F13923" s="1" t="s">
        <v>13907</v>
      </c>
      <c r="G13923" s="1">
        <v>0.433838170879</v>
      </c>
    </row>
    <row r="13924" ht="15.75" customHeight="1">
      <c r="A13924" s="1" t="str">
        <f t="shared" si="1167"/>
        <v>RRP9</v>
      </c>
      <c r="B13924" s="1" t="s">
        <v>119</v>
      </c>
      <c r="C13924" s="1">
        <v>5.1975729E7</v>
      </c>
      <c r="D13924" s="1" t="s">
        <v>8</v>
      </c>
      <c r="E13924" s="1">
        <v>24.0</v>
      </c>
      <c r="F13924" s="1" t="s">
        <v>13908</v>
      </c>
      <c r="G13924" s="1">
        <v>1.02910181099</v>
      </c>
    </row>
    <row r="13925" ht="15.75" customHeight="1">
      <c r="A13925" s="1" t="str">
        <f t="shared" si="1167"/>
        <v>RRP9</v>
      </c>
      <c r="B13925" s="1" t="s">
        <v>119</v>
      </c>
      <c r="C13925" s="1">
        <v>5.1975867E7</v>
      </c>
      <c r="D13925" s="1" t="s">
        <v>8</v>
      </c>
      <c r="E13925" s="1">
        <v>23.0</v>
      </c>
      <c r="F13925" s="1" t="s">
        <v>13909</v>
      </c>
      <c r="G13925" s="1">
        <v>1.246127072</v>
      </c>
    </row>
    <row r="13926" ht="15.75" customHeight="1">
      <c r="A13926" s="1" t="str">
        <f t="shared" si="1167"/>
        <v>RRP9</v>
      </c>
      <c r="B13926" s="1" t="s">
        <v>119</v>
      </c>
      <c r="C13926" s="1">
        <v>5.1975829E7</v>
      </c>
      <c r="D13926" s="1" t="s">
        <v>8</v>
      </c>
      <c r="E13926" s="1">
        <v>24.0</v>
      </c>
      <c r="F13926" s="1" t="s">
        <v>13910</v>
      </c>
      <c r="G13926" s="1">
        <v>-0.0276436886839</v>
      </c>
    </row>
    <row r="13927" ht="15.75" customHeight="1">
      <c r="A13927" s="1" t="str">
        <f t="shared" si="1167"/>
        <v>RRP9</v>
      </c>
      <c r="B13927" s="1" t="s">
        <v>119</v>
      </c>
      <c r="C13927" s="1">
        <v>5.1975688E7</v>
      </c>
      <c r="D13927" s="1" t="s">
        <v>14</v>
      </c>
      <c r="E13927" s="1">
        <v>24.0</v>
      </c>
      <c r="F13927" s="1" t="s">
        <v>13911</v>
      </c>
      <c r="G13927" s="1">
        <v>0.237558882255</v>
      </c>
    </row>
    <row r="13928" ht="15.75" customHeight="1">
      <c r="A13928" s="1" t="str">
        <f t="shared" si="1167"/>
        <v>RRP9</v>
      </c>
      <c r="B13928" s="1" t="s">
        <v>119</v>
      </c>
      <c r="C13928" s="1">
        <v>5.1975726E7</v>
      </c>
      <c r="D13928" s="1" t="s">
        <v>14</v>
      </c>
      <c r="E13928" s="1">
        <v>24.0</v>
      </c>
      <c r="F13928" s="1" t="s">
        <v>13912</v>
      </c>
      <c r="G13928" s="1">
        <v>0.0756837602174</v>
      </c>
    </row>
    <row r="13929" ht="15.75" customHeight="1">
      <c r="A13929" s="1" t="str">
        <f t="shared" si="1167"/>
        <v>RRP9</v>
      </c>
      <c r="B13929" s="1" t="s">
        <v>119</v>
      </c>
      <c r="C13929" s="1">
        <v>5.1975762E7</v>
      </c>
      <c r="D13929" s="1" t="s">
        <v>14</v>
      </c>
      <c r="E13929" s="1">
        <v>24.0</v>
      </c>
      <c r="F13929" s="1" t="s">
        <v>13913</v>
      </c>
      <c r="G13929" s="1">
        <v>-0.0444360150554</v>
      </c>
    </row>
    <row r="13930" ht="15.75" customHeight="1">
      <c r="A13930" s="1" t="str">
        <f t="shared" si="1167"/>
        <v>RRP9</v>
      </c>
      <c r="B13930" s="1" t="s">
        <v>119</v>
      </c>
      <c r="C13930" s="1">
        <v>5.1975925E7</v>
      </c>
      <c r="D13930" s="1" t="s">
        <v>14</v>
      </c>
      <c r="E13930" s="1">
        <v>24.0</v>
      </c>
      <c r="F13930" s="1" t="s">
        <v>13914</v>
      </c>
      <c r="G13930" s="1">
        <v>0.724771117013</v>
      </c>
    </row>
    <row r="13931" ht="15.75" customHeight="1">
      <c r="A13931" s="1" t="str">
        <f t="shared" si="1167"/>
        <v>RRP9</v>
      </c>
      <c r="B13931" s="1" t="s">
        <v>119</v>
      </c>
      <c r="C13931" s="1">
        <v>5.1975998E7</v>
      </c>
      <c r="D13931" s="1" t="s">
        <v>14</v>
      </c>
      <c r="E13931" s="1">
        <v>24.0</v>
      </c>
      <c r="F13931" s="1" t="s">
        <v>13915</v>
      </c>
      <c r="G13931" s="1">
        <v>-0.00181308706756</v>
      </c>
    </row>
    <row r="13932" ht="15.75" customHeight="1">
      <c r="A13932" s="1" t="str">
        <f t="shared" si="1167"/>
        <v>RRP9</v>
      </c>
      <c r="B13932" s="1" t="s">
        <v>119</v>
      </c>
      <c r="C13932" s="1">
        <v>5.1975966E7</v>
      </c>
      <c r="D13932" s="1" t="s">
        <v>8</v>
      </c>
      <c r="E13932" s="1">
        <v>22.0</v>
      </c>
      <c r="F13932" s="1" t="s">
        <v>13916</v>
      </c>
      <c r="G13932" s="1">
        <v>0.440181217064</v>
      </c>
    </row>
    <row r="13933" ht="15.75" customHeight="1">
      <c r="A13933" s="1" t="str">
        <f t="shared" ref="A13933:A13942" si="1168">"RRS1"</f>
        <v>RRS1</v>
      </c>
      <c r="B13933" s="1" t="s">
        <v>779</v>
      </c>
      <c r="C13933" s="1">
        <v>6.734154E7</v>
      </c>
      <c r="D13933" s="1" t="s">
        <v>14</v>
      </c>
      <c r="E13933" s="1">
        <v>24.0</v>
      </c>
      <c r="F13933" s="1" t="s">
        <v>13917</v>
      </c>
      <c r="G13933" s="1">
        <v>0.0699433198208</v>
      </c>
    </row>
    <row r="13934" ht="15.75" customHeight="1">
      <c r="A13934" s="1" t="str">
        <f t="shared" si="1168"/>
        <v>RRS1</v>
      </c>
      <c r="B13934" s="1" t="s">
        <v>779</v>
      </c>
      <c r="C13934" s="1">
        <v>6.7341486E7</v>
      </c>
      <c r="D13934" s="1" t="s">
        <v>14</v>
      </c>
      <c r="E13934" s="1">
        <v>23.0</v>
      </c>
      <c r="F13934" s="1" t="s">
        <v>13918</v>
      </c>
      <c r="G13934" s="1">
        <v>0.587775029239</v>
      </c>
    </row>
    <row r="13935" ht="15.75" customHeight="1">
      <c r="A13935" s="1" t="str">
        <f t="shared" si="1168"/>
        <v>RRS1</v>
      </c>
      <c r="B13935" s="1" t="s">
        <v>779</v>
      </c>
      <c r="C13935" s="1">
        <v>6.7341302E7</v>
      </c>
      <c r="D13935" s="1" t="s">
        <v>14</v>
      </c>
      <c r="E13935" s="1">
        <v>21.0</v>
      </c>
      <c r="F13935" s="1" t="s">
        <v>13919</v>
      </c>
      <c r="G13935" s="1">
        <v>0.498225102356</v>
      </c>
    </row>
    <row r="13936" ht="15.75" customHeight="1">
      <c r="A13936" s="1" t="str">
        <f t="shared" si="1168"/>
        <v>RRS1</v>
      </c>
      <c r="B13936" s="1" t="s">
        <v>779</v>
      </c>
      <c r="C13936" s="1">
        <v>6.7341475E7</v>
      </c>
      <c r="D13936" s="1" t="s">
        <v>14</v>
      </c>
      <c r="E13936" s="1">
        <v>24.0</v>
      </c>
      <c r="F13936" s="1" t="s">
        <v>13920</v>
      </c>
      <c r="G13936" s="1">
        <v>0.946254560948</v>
      </c>
    </row>
    <row r="13937" ht="15.75" customHeight="1">
      <c r="A13937" s="1" t="str">
        <f t="shared" si="1168"/>
        <v>RRS1</v>
      </c>
      <c r="B13937" s="1" t="s">
        <v>779</v>
      </c>
      <c r="C13937" s="1">
        <v>6.7341523E7</v>
      </c>
      <c r="D13937" s="1" t="s">
        <v>8</v>
      </c>
      <c r="E13937" s="1">
        <v>24.0</v>
      </c>
      <c r="F13937" s="1" t="s">
        <v>13921</v>
      </c>
      <c r="G13937" s="1">
        <v>0.691037752467</v>
      </c>
    </row>
    <row r="13938" ht="15.75" customHeight="1">
      <c r="A13938" s="1" t="str">
        <f t="shared" si="1168"/>
        <v>RRS1</v>
      </c>
      <c r="B13938" s="1" t="s">
        <v>779</v>
      </c>
      <c r="C13938" s="1">
        <v>6.7341502E7</v>
      </c>
      <c r="D13938" s="1" t="s">
        <v>8</v>
      </c>
      <c r="E13938" s="1">
        <v>22.0</v>
      </c>
      <c r="F13938" s="1" t="s">
        <v>13922</v>
      </c>
      <c r="G13938" s="1">
        <v>0.940991190579</v>
      </c>
    </row>
    <row r="13939" ht="15.75" customHeight="1">
      <c r="A13939" s="1" t="str">
        <f t="shared" si="1168"/>
        <v>RRS1</v>
      </c>
      <c r="B13939" s="1" t="s">
        <v>779</v>
      </c>
      <c r="C13939" s="1">
        <v>6.7341337E7</v>
      </c>
      <c r="D13939" s="1" t="s">
        <v>8</v>
      </c>
      <c r="E13939" s="1">
        <v>22.0</v>
      </c>
      <c r="F13939" s="1" t="s">
        <v>13923</v>
      </c>
      <c r="G13939" s="1">
        <v>0.527809211552</v>
      </c>
    </row>
    <row r="13940" ht="15.75" customHeight="1">
      <c r="A13940" s="1" t="str">
        <f t="shared" si="1168"/>
        <v>RRS1</v>
      </c>
      <c r="B13940" s="1" t="s">
        <v>779</v>
      </c>
      <c r="C13940" s="1">
        <v>6.7341253E7</v>
      </c>
      <c r="D13940" s="1" t="s">
        <v>8</v>
      </c>
      <c r="E13940" s="1">
        <v>22.0</v>
      </c>
      <c r="F13940" s="1" t="s">
        <v>13924</v>
      </c>
      <c r="G13940" s="1">
        <v>0.862628491338</v>
      </c>
    </row>
    <row r="13941" ht="15.75" customHeight="1">
      <c r="A13941" s="1" t="str">
        <f t="shared" si="1168"/>
        <v>RRS1</v>
      </c>
      <c r="B13941" s="1" t="s">
        <v>779</v>
      </c>
      <c r="C13941" s="1">
        <v>6.7341283E7</v>
      </c>
      <c r="D13941" s="1" t="s">
        <v>14</v>
      </c>
      <c r="E13941" s="1">
        <v>24.0</v>
      </c>
      <c r="F13941" s="1" t="s">
        <v>13925</v>
      </c>
      <c r="G13941" s="1">
        <v>0.0706392798813</v>
      </c>
    </row>
    <row r="13942" ht="15.75" customHeight="1">
      <c r="A13942" s="1" t="str">
        <f t="shared" si="1168"/>
        <v>RRS1</v>
      </c>
      <c r="B13942" s="1" t="s">
        <v>779</v>
      </c>
      <c r="C13942" s="1">
        <v>6.7341353E7</v>
      </c>
      <c r="D13942" s="1" t="s">
        <v>8</v>
      </c>
      <c r="E13942" s="1">
        <v>23.0</v>
      </c>
      <c r="F13942" s="1" t="s">
        <v>13926</v>
      </c>
      <c r="G13942" s="1">
        <v>1.11275424847</v>
      </c>
    </row>
    <row r="13943" ht="15.75" customHeight="1">
      <c r="A13943" s="1" t="str">
        <f t="shared" ref="A13943:A13952" si="1169">"RSG1"</f>
        <v>RSG1</v>
      </c>
      <c r="B13943" s="1" t="s">
        <v>108</v>
      </c>
      <c r="C13943" s="1">
        <v>1.6563656E7</v>
      </c>
      <c r="D13943" s="1" t="s">
        <v>8</v>
      </c>
      <c r="E13943" s="1">
        <v>24.0</v>
      </c>
      <c r="F13943" s="1" t="s">
        <v>13927</v>
      </c>
      <c r="G13943" s="1">
        <v>0.0115705889718</v>
      </c>
    </row>
    <row r="13944" ht="15.75" customHeight="1">
      <c r="A13944" s="1" t="str">
        <f t="shared" si="1169"/>
        <v>RSG1</v>
      </c>
      <c r="B13944" s="1" t="s">
        <v>108</v>
      </c>
      <c r="C13944" s="1">
        <v>1.6563687E7</v>
      </c>
      <c r="D13944" s="1" t="s">
        <v>14</v>
      </c>
      <c r="E13944" s="1">
        <v>24.0</v>
      </c>
      <c r="F13944" s="1" t="s">
        <v>13928</v>
      </c>
      <c r="G13944" s="1">
        <v>0.0510183032946</v>
      </c>
    </row>
    <row r="13945" ht="15.75" customHeight="1">
      <c r="A13945" s="1" t="str">
        <f t="shared" si="1169"/>
        <v>RSG1</v>
      </c>
      <c r="B13945" s="1" t="s">
        <v>108</v>
      </c>
      <c r="C13945" s="1">
        <v>1.656336E7</v>
      </c>
      <c r="D13945" s="1" t="s">
        <v>8</v>
      </c>
      <c r="E13945" s="1">
        <v>24.0</v>
      </c>
      <c r="F13945" s="1" t="s">
        <v>13929</v>
      </c>
      <c r="G13945" s="1">
        <v>0.0438067026268</v>
      </c>
    </row>
    <row r="13946" ht="15.75" customHeight="1">
      <c r="A13946" s="1" t="str">
        <f t="shared" si="1169"/>
        <v>RSG1</v>
      </c>
      <c r="B13946" s="1" t="s">
        <v>108</v>
      </c>
      <c r="C13946" s="1">
        <v>1.6563383E7</v>
      </c>
      <c r="D13946" s="1" t="s">
        <v>8</v>
      </c>
      <c r="E13946" s="1">
        <v>24.0</v>
      </c>
      <c r="F13946" s="1" t="s">
        <v>13930</v>
      </c>
      <c r="G13946" s="1">
        <v>0.494871174673</v>
      </c>
    </row>
    <row r="13947" ht="15.75" customHeight="1">
      <c r="A13947" s="1" t="str">
        <f t="shared" si="1169"/>
        <v>RSG1</v>
      </c>
      <c r="B13947" s="1" t="s">
        <v>108</v>
      </c>
      <c r="C13947" s="1">
        <v>1.6563433E7</v>
      </c>
      <c r="D13947" s="1" t="s">
        <v>8</v>
      </c>
      <c r="E13947" s="1">
        <v>22.0</v>
      </c>
      <c r="F13947" s="1" t="s">
        <v>13931</v>
      </c>
      <c r="G13947" s="1">
        <v>0.78428124961</v>
      </c>
    </row>
    <row r="13948" ht="15.75" customHeight="1">
      <c r="A13948" s="1" t="str">
        <f t="shared" si="1169"/>
        <v>RSG1</v>
      </c>
      <c r="B13948" s="1" t="s">
        <v>108</v>
      </c>
      <c r="C13948" s="1">
        <v>1.6563463E7</v>
      </c>
      <c r="D13948" s="1" t="s">
        <v>8</v>
      </c>
      <c r="E13948" s="1">
        <v>24.0</v>
      </c>
      <c r="F13948" s="1" t="s">
        <v>13932</v>
      </c>
      <c r="G13948" s="1">
        <v>0.0617751437757</v>
      </c>
    </row>
    <row r="13949" ht="15.75" customHeight="1">
      <c r="A13949" s="1" t="str">
        <f t="shared" si="1169"/>
        <v>RSG1</v>
      </c>
      <c r="B13949" s="1" t="s">
        <v>108</v>
      </c>
      <c r="C13949" s="1">
        <v>1.6563471E7</v>
      </c>
      <c r="D13949" s="1" t="s">
        <v>8</v>
      </c>
      <c r="E13949" s="1">
        <v>24.0</v>
      </c>
      <c r="F13949" s="1" t="s">
        <v>13933</v>
      </c>
      <c r="G13949" s="1">
        <v>-0.022643073007</v>
      </c>
    </row>
    <row r="13950" ht="15.75" customHeight="1">
      <c r="A13950" s="1" t="str">
        <f t="shared" si="1169"/>
        <v>RSG1</v>
      </c>
      <c r="B13950" s="1" t="s">
        <v>108</v>
      </c>
      <c r="C13950" s="1">
        <v>1.6563516E7</v>
      </c>
      <c r="D13950" s="1" t="s">
        <v>8</v>
      </c>
      <c r="E13950" s="1">
        <v>24.0</v>
      </c>
      <c r="F13950" s="1" t="s">
        <v>13934</v>
      </c>
      <c r="G13950" s="1">
        <v>1.44485065011</v>
      </c>
    </row>
    <row r="13951" ht="15.75" customHeight="1">
      <c r="A13951" s="1" t="str">
        <f t="shared" si="1169"/>
        <v>RSG1</v>
      </c>
      <c r="B13951" s="1" t="s">
        <v>108</v>
      </c>
      <c r="C13951" s="1">
        <v>1.6563646E7</v>
      </c>
      <c r="D13951" s="1" t="s">
        <v>8</v>
      </c>
      <c r="E13951" s="1">
        <v>24.0</v>
      </c>
      <c r="F13951" s="1" t="s">
        <v>13935</v>
      </c>
      <c r="G13951" s="1">
        <v>0.0923590980478</v>
      </c>
    </row>
    <row r="13952" ht="15.75" customHeight="1">
      <c r="A13952" s="1" t="str">
        <f t="shared" si="1169"/>
        <v>RSG1</v>
      </c>
      <c r="B13952" s="1" t="s">
        <v>108</v>
      </c>
      <c r="C13952" s="1">
        <v>1.6563631E7</v>
      </c>
      <c r="D13952" s="1" t="s">
        <v>8</v>
      </c>
      <c r="E13952" s="1">
        <v>23.0</v>
      </c>
      <c r="F13952" s="1" t="s">
        <v>13936</v>
      </c>
      <c r="G13952" s="1">
        <v>0.770868100279</v>
      </c>
    </row>
    <row r="13953" ht="15.75" customHeight="1">
      <c r="A13953" s="1" t="str">
        <f t="shared" ref="A13953:A13962" si="1170">"RSL1D1"</f>
        <v>RSL1D1</v>
      </c>
      <c r="B13953" s="1" t="s">
        <v>7</v>
      </c>
      <c r="C13953" s="1">
        <v>1.1945173E7</v>
      </c>
      <c r="D13953" s="1" t="s">
        <v>8</v>
      </c>
      <c r="E13953" s="1">
        <v>24.0</v>
      </c>
      <c r="F13953" s="1" t="s">
        <v>13937</v>
      </c>
      <c r="G13953" s="1">
        <v>0.132556284682</v>
      </c>
    </row>
    <row r="13954" ht="15.75" customHeight="1">
      <c r="A13954" s="1" t="str">
        <f t="shared" si="1170"/>
        <v>RSL1D1</v>
      </c>
      <c r="B13954" s="1" t="s">
        <v>7</v>
      </c>
      <c r="C13954" s="1">
        <v>1.1945458E7</v>
      </c>
      <c r="D13954" s="1" t="s">
        <v>14</v>
      </c>
      <c r="E13954" s="1">
        <v>24.0</v>
      </c>
      <c r="F13954" s="1" t="s">
        <v>13938</v>
      </c>
      <c r="G13954" s="1">
        <v>-0.00536008763952</v>
      </c>
    </row>
    <row r="13955" ht="15.75" customHeight="1">
      <c r="A13955" s="1" t="str">
        <f t="shared" si="1170"/>
        <v>RSL1D1</v>
      </c>
      <c r="B13955" s="1" t="s">
        <v>7</v>
      </c>
      <c r="C13955" s="1">
        <v>1.1945444E7</v>
      </c>
      <c r="D13955" s="1" t="s">
        <v>14</v>
      </c>
      <c r="E13955" s="1">
        <v>24.0</v>
      </c>
      <c r="F13955" s="1" t="s">
        <v>13939</v>
      </c>
      <c r="G13955" s="1">
        <v>-0.013970201546</v>
      </c>
    </row>
    <row r="13956" ht="15.75" customHeight="1">
      <c r="A13956" s="1" t="str">
        <f t="shared" si="1170"/>
        <v>RSL1D1</v>
      </c>
      <c r="B13956" s="1" t="s">
        <v>7</v>
      </c>
      <c r="C13956" s="1">
        <v>1.1945414E7</v>
      </c>
      <c r="D13956" s="1" t="s">
        <v>14</v>
      </c>
      <c r="E13956" s="1">
        <v>24.0</v>
      </c>
      <c r="F13956" s="1" t="s">
        <v>13940</v>
      </c>
      <c r="G13956" s="1">
        <v>0.0234166997356</v>
      </c>
    </row>
    <row r="13957" ht="15.75" customHeight="1">
      <c r="A13957" s="1" t="str">
        <f t="shared" si="1170"/>
        <v>RSL1D1</v>
      </c>
      <c r="B13957" s="1" t="s">
        <v>7</v>
      </c>
      <c r="C13957" s="1">
        <v>1.1945191E7</v>
      </c>
      <c r="D13957" s="1" t="s">
        <v>14</v>
      </c>
      <c r="E13957" s="1">
        <v>24.0</v>
      </c>
      <c r="F13957" s="1" t="s">
        <v>13941</v>
      </c>
      <c r="G13957" s="1">
        <v>0.240493552186</v>
      </c>
    </row>
    <row r="13958" ht="15.75" customHeight="1">
      <c r="A13958" s="1" t="str">
        <f t="shared" si="1170"/>
        <v>RSL1D1</v>
      </c>
      <c r="B13958" s="1" t="s">
        <v>7</v>
      </c>
      <c r="C13958" s="1">
        <v>1.1945263E7</v>
      </c>
      <c r="D13958" s="1" t="s">
        <v>8</v>
      </c>
      <c r="E13958" s="1">
        <v>24.0</v>
      </c>
      <c r="F13958" s="1" t="s">
        <v>13942</v>
      </c>
      <c r="G13958" s="1">
        <v>0.0382474897809</v>
      </c>
    </row>
    <row r="13959" ht="15.75" customHeight="1">
      <c r="A13959" s="1" t="str">
        <f t="shared" si="1170"/>
        <v>RSL1D1</v>
      </c>
      <c r="B13959" s="1" t="s">
        <v>7</v>
      </c>
      <c r="C13959" s="1">
        <v>1.1945256E7</v>
      </c>
      <c r="D13959" s="1" t="s">
        <v>8</v>
      </c>
      <c r="E13959" s="1">
        <v>24.0</v>
      </c>
      <c r="F13959" s="1" t="s">
        <v>13943</v>
      </c>
      <c r="G13959" s="1">
        <v>0.0481220635477</v>
      </c>
    </row>
    <row r="13960" ht="15.75" customHeight="1">
      <c r="A13960" s="1" t="str">
        <f t="shared" si="1170"/>
        <v>RSL1D1</v>
      </c>
      <c r="B13960" s="1" t="s">
        <v>7</v>
      </c>
      <c r="C13960" s="1">
        <v>1.1945208E7</v>
      </c>
      <c r="D13960" s="1" t="s">
        <v>8</v>
      </c>
      <c r="E13960" s="1">
        <v>22.0</v>
      </c>
      <c r="F13960" s="1" t="s">
        <v>13944</v>
      </c>
      <c r="G13960" s="1">
        <v>0.885023432495</v>
      </c>
    </row>
    <row r="13961" ht="15.75" customHeight="1">
      <c r="A13961" s="1" t="str">
        <f t="shared" si="1170"/>
        <v>RSL1D1</v>
      </c>
      <c r="B13961" s="1" t="s">
        <v>7</v>
      </c>
      <c r="C13961" s="1">
        <v>1.1945161E7</v>
      </c>
      <c r="D13961" s="1" t="s">
        <v>8</v>
      </c>
      <c r="E13961" s="1">
        <v>23.0</v>
      </c>
      <c r="F13961" s="1" t="s">
        <v>13945</v>
      </c>
      <c r="G13961" s="1">
        <v>1.5172040497</v>
      </c>
    </row>
    <row r="13962" ht="15.75" customHeight="1">
      <c r="A13962" s="1" t="str">
        <f t="shared" si="1170"/>
        <v>RSL1D1</v>
      </c>
      <c r="B13962" s="1" t="s">
        <v>7</v>
      </c>
      <c r="C13962" s="1">
        <v>1.1945201E7</v>
      </c>
      <c r="D13962" s="1" t="s">
        <v>8</v>
      </c>
      <c r="E13962" s="1">
        <v>24.0</v>
      </c>
      <c r="F13962" s="1" t="s">
        <v>13946</v>
      </c>
      <c r="G13962" s="1">
        <v>0.597772517807</v>
      </c>
    </row>
    <row r="13963" ht="15.75" customHeight="1">
      <c r="A13963" s="1" t="str">
        <f t="shared" ref="A13963:A13971" si="1171">"RTCB"</f>
        <v>RTCB</v>
      </c>
      <c r="B13963" s="1" t="s">
        <v>222</v>
      </c>
      <c r="C13963" s="1">
        <v>3.2808287E7</v>
      </c>
      <c r="D13963" s="1" t="s">
        <v>14</v>
      </c>
      <c r="E13963" s="1">
        <v>24.0</v>
      </c>
      <c r="F13963" s="1" t="s">
        <v>13947</v>
      </c>
      <c r="G13963" s="1">
        <v>0.842152944047</v>
      </c>
    </row>
    <row r="13964" ht="15.75" customHeight="1">
      <c r="A13964" s="1" t="str">
        <f t="shared" si="1171"/>
        <v>RTCB</v>
      </c>
      <c r="B13964" s="1" t="s">
        <v>222</v>
      </c>
      <c r="C13964" s="1">
        <v>3.280804E7</v>
      </c>
      <c r="D13964" s="1" t="s">
        <v>8</v>
      </c>
      <c r="E13964" s="1">
        <v>23.0</v>
      </c>
      <c r="F13964" s="1" t="s">
        <v>13948</v>
      </c>
      <c r="G13964" s="1">
        <v>0.271243554116</v>
      </c>
    </row>
    <row r="13965" ht="15.75" customHeight="1">
      <c r="A13965" s="1" t="str">
        <f t="shared" si="1171"/>
        <v>RTCB</v>
      </c>
      <c r="B13965" s="1" t="s">
        <v>222</v>
      </c>
      <c r="C13965" s="1">
        <v>3.2808188E7</v>
      </c>
      <c r="D13965" s="1" t="s">
        <v>8</v>
      </c>
      <c r="E13965" s="1">
        <v>23.0</v>
      </c>
      <c r="F13965" s="1" t="s">
        <v>13949</v>
      </c>
      <c r="G13965" s="1">
        <v>1.1965676348</v>
      </c>
    </row>
    <row r="13966" ht="15.75" customHeight="1">
      <c r="A13966" s="1" t="str">
        <f t="shared" si="1171"/>
        <v>RTCB</v>
      </c>
      <c r="B13966" s="1" t="s">
        <v>222</v>
      </c>
      <c r="C13966" s="1">
        <v>3.2808194E7</v>
      </c>
      <c r="D13966" s="1" t="s">
        <v>8</v>
      </c>
      <c r="E13966" s="1">
        <v>24.0</v>
      </c>
      <c r="F13966" s="1" t="s">
        <v>13950</v>
      </c>
      <c r="G13966" s="1">
        <v>0.552716627899</v>
      </c>
    </row>
    <row r="13967" ht="15.75" customHeight="1">
      <c r="A13967" s="1" t="str">
        <f t="shared" si="1171"/>
        <v>RTCB</v>
      </c>
      <c r="B13967" s="1" t="s">
        <v>222</v>
      </c>
      <c r="C13967" s="1">
        <v>3.280825E7</v>
      </c>
      <c r="D13967" s="1" t="s">
        <v>8</v>
      </c>
      <c r="E13967" s="1">
        <v>24.0</v>
      </c>
      <c r="F13967" s="1" t="s">
        <v>13951</v>
      </c>
      <c r="G13967" s="1">
        <v>-0.00581214691829</v>
      </c>
    </row>
    <row r="13968" ht="15.75" customHeight="1">
      <c r="A13968" s="1" t="str">
        <f t="shared" si="1171"/>
        <v>RTCB</v>
      </c>
      <c r="B13968" s="1" t="s">
        <v>222</v>
      </c>
      <c r="C13968" s="1">
        <v>3.280799E7</v>
      </c>
      <c r="D13968" s="1" t="s">
        <v>14</v>
      </c>
      <c r="E13968" s="1">
        <v>24.0</v>
      </c>
      <c r="F13968" s="1" t="s">
        <v>13952</v>
      </c>
      <c r="G13968" s="1">
        <v>0.882295653296</v>
      </c>
    </row>
    <row r="13969" ht="15.75" customHeight="1">
      <c r="A13969" s="1" t="str">
        <f t="shared" si="1171"/>
        <v>RTCB</v>
      </c>
      <c r="B13969" s="1" t="s">
        <v>222</v>
      </c>
      <c r="C13969" s="1">
        <v>3.2808001E7</v>
      </c>
      <c r="D13969" s="1" t="s">
        <v>14</v>
      </c>
      <c r="E13969" s="1">
        <v>24.0</v>
      </c>
      <c r="F13969" s="1" t="s">
        <v>13953</v>
      </c>
      <c r="G13969" s="1">
        <v>0.01500025049</v>
      </c>
    </row>
    <row r="13970" ht="15.75" customHeight="1">
      <c r="A13970" s="1" t="str">
        <f t="shared" si="1171"/>
        <v>RTCB</v>
      </c>
      <c r="B13970" s="1" t="s">
        <v>222</v>
      </c>
      <c r="C13970" s="1">
        <v>3.2808019E7</v>
      </c>
      <c r="D13970" s="1" t="s">
        <v>14</v>
      </c>
      <c r="E13970" s="1">
        <v>24.0</v>
      </c>
      <c r="F13970" s="1" t="s">
        <v>13954</v>
      </c>
      <c r="G13970" s="1">
        <v>0.597062443823</v>
      </c>
    </row>
    <row r="13971" ht="15.75" customHeight="1">
      <c r="A13971" s="1" t="str">
        <f t="shared" si="1171"/>
        <v>RTCB</v>
      </c>
      <c r="B13971" s="1" t="s">
        <v>222</v>
      </c>
      <c r="C13971" s="1">
        <v>3.2808023E7</v>
      </c>
      <c r="D13971" s="1" t="s">
        <v>14</v>
      </c>
      <c r="E13971" s="1">
        <v>23.0</v>
      </c>
      <c r="F13971" s="1" t="s">
        <v>13955</v>
      </c>
      <c r="G13971" s="1">
        <v>0.9211367119</v>
      </c>
    </row>
    <row r="13972" ht="15.75" customHeight="1">
      <c r="A13972" s="1" t="str">
        <f t="shared" ref="A13972:A13981" si="1172">"RTF1"</f>
        <v>RTF1</v>
      </c>
      <c r="B13972" s="1" t="s">
        <v>425</v>
      </c>
      <c r="C13972" s="1">
        <v>4.1709453E7</v>
      </c>
      <c r="D13972" s="1" t="s">
        <v>8</v>
      </c>
      <c r="E13972" s="1">
        <v>22.0</v>
      </c>
      <c r="F13972" s="1" t="s">
        <v>13956</v>
      </c>
      <c r="G13972" s="1">
        <v>0.00500898893825</v>
      </c>
    </row>
    <row r="13973" ht="15.75" customHeight="1">
      <c r="A13973" s="1" t="str">
        <f t="shared" si="1172"/>
        <v>RTF1</v>
      </c>
      <c r="B13973" s="1" t="s">
        <v>425</v>
      </c>
      <c r="C13973" s="1">
        <v>4.1709281E7</v>
      </c>
      <c r="D13973" s="1" t="s">
        <v>14</v>
      </c>
      <c r="E13973" s="1">
        <v>24.0</v>
      </c>
      <c r="F13973" s="1" t="s">
        <v>13957</v>
      </c>
      <c r="G13973" s="1">
        <v>0.0152584159797</v>
      </c>
    </row>
    <row r="13974" ht="15.75" customHeight="1">
      <c r="A13974" s="1" t="str">
        <f t="shared" si="1172"/>
        <v>RTF1</v>
      </c>
      <c r="B13974" s="1" t="s">
        <v>425</v>
      </c>
      <c r="C13974" s="1">
        <v>4.1709324E7</v>
      </c>
      <c r="D13974" s="1" t="s">
        <v>8</v>
      </c>
      <c r="E13974" s="1">
        <v>24.0</v>
      </c>
      <c r="F13974" s="1" t="s">
        <v>13958</v>
      </c>
      <c r="G13974" s="1">
        <v>0.339781576966</v>
      </c>
    </row>
    <row r="13975" ht="15.75" customHeight="1">
      <c r="A13975" s="1" t="str">
        <f t="shared" si="1172"/>
        <v>RTF1</v>
      </c>
      <c r="B13975" s="1" t="s">
        <v>425</v>
      </c>
      <c r="C13975" s="1">
        <v>4.1709436E7</v>
      </c>
      <c r="D13975" s="1" t="s">
        <v>14</v>
      </c>
      <c r="E13975" s="1">
        <v>24.0</v>
      </c>
      <c r="F13975" s="1" t="s">
        <v>13959</v>
      </c>
      <c r="G13975" s="1">
        <v>0.0426432080781</v>
      </c>
    </row>
    <row r="13976" ht="15.75" customHeight="1">
      <c r="A13976" s="1" t="str">
        <f t="shared" si="1172"/>
        <v>RTF1</v>
      </c>
      <c r="B13976" s="1" t="s">
        <v>425</v>
      </c>
      <c r="C13976" s="1">
        <v>4.170938E7</v>
      </c>
      <c r="D13976" s="1" t="s">
        <v>14</v>
      </c>
      <c r="E13976" s="1">
        <v>24.0</v>
      </c>
      <c r="F13976" s="1" t="s">
        <v>13960</v>
      </c>
      <c r="G13976" s="1">
        <v>0.737962845227</v>
      </c>
    </row>
    <row r="13977" ht="15.75" customHeight="1">
      <c r="A13977" s="1" t="str">
        <f t="shared" si="1172"/>
        <v>RTF1</v>
      </c>
      <c r="B13977" s="1" t="s">
        <v>425</v>
      </c>
      <c r="C13977" s="1">
        <v>4.1709562E7</v>
      </c>
      <c r="D13977" s="1" t="s">
        <v>14</v>
      </c>
      <c r="E13977" s="1">
        <v>23.0</v>
      </c>
      <c r="F13977" s="1" t="s">
        <v>13961</v>
      </c>
      <c r="G13977" s="1">
        <v>0.928488291674</v>
      </c>
    </row>
    <row r="13978" ht="15.75" customHeight="1">
      <c r="A13978" s="1" t="str">
        <f t="shared" si="1172"/>
        <v>RTF1</v>
      </c>
      <c r="B13978" s="1" t="s">
        <v>425</v>
      </c>
      <c r="C13978" s="1">
        <v>4.1709334E7</v>
      </c>
      <c r="D13978" s="1" t="s">
        <v>14</v>
      </c>
      <c r="E13978" s="1">
        <v>24.0</v>
      </c>
      <c r="F13978" s="1" t="s">
        <v>13962</v>
      </c>
      <c r="G13978" s="1">
        <v>0.247335988216</v>
      </c>
    </row>
    <row r="13979" ht="15.75" customHeight="1">
      <c r="A13979" s="1" t="str">
        <f t="shared" si="1172"/>
        <v>RTF1</v>
      </c>
      <c r="B13979" s="1" t="s">
        <v>425</v>
      </c>
      <c r="C13979" s="1">
        <v>4.1709511E7</v>
      </c>
      <c r="D13979" s="1" t="s">
        <v>14</v>
      </c>
      <c r="E13979" s="1">
        <v>24.0</v>
      </c>
      <c r="F13979" s="1" t="s">
        <v>13963</v>
      </c>
      <c r="G13979" s="1">
        <v>0.0946360846358</v>
      </c>
    </row>
    <row r="13980" ht="15.75" customHeight="1">
      <c r="A13980" s="1" t="str">
        <f t="shared" si="1172"/>
        <v>RTF1</v>
      </c>
      <c r="B13980" s="1" t="s">
        <v>425</v>
      </c>
      <c r="C13980" s="1">
        <v>4.1709553E7</v>
      </c>
      <c r="D13980" s="1" t="s">
        <v>14</v>
      </c>
      <c r="E13980" s="1">
        <v>24.0</v>
      </c>
      <c r="F13980" s="1" t="s">
        <v>13964</v>
      </c>
      <c r="G13980" s="1">
        <v>1.3335488631</v>
      </c>
    </row>
    <row r="13981" ht="15.75" customHeight="1">
      <c r="A13981" s="1" t="str">
        <f t="shared" si="1172"/>
        <v>RTF1</v>
      </c>
      <c r="B13981" s="1" t="s">
        <v>425</v>
      </c>
      <c r="C13981" s="1">
        <v>4.1709447E7</v>
      </c>
      <c r="D13981" s="1" t="s">
        <v>14</v>
      </c>
      <c r="E13981" s="1">
        <v>24.0</v>
      </c>
      <c r="F13981" s="1" t="s">
        <v>13965</v>
      </c>
      <c r="G13981" s="1">
        <v>0.117234096178</v>
      </c>
    </row>
    <row r="13982" ht="15.75" customHeight="1">
      <c r="A13982" s="1" t="str">
        <f t="shared" ref="A13982:A13991" si="1173">"RUVBL1"</f>
        <v>RUVBL1</v>
      </c>
      <c r="B13982" s="1" t="s">
        <v>119</v>
      </c>
      <c r="C13982" s="1">
        <v>1.27842425E8</v>
      </c>
      <c r="D13982" s="1" t="s">
        <v>8</v>
      </c>
      <c r="E13982" s="1">
        <v>23.0</v>
      </c>
      <c r="F13982" s="1" t="s">
        <v>13966</v>
      </c>
      <c r="G13982" s="1">
        <v>1.20270960086</v>
      </c>
    </row>
    <row r="13983" ht="15.75" customHeight="1">
      <c r="A13983" s="1" t="str">
        <f t="shared" si="1173"/>
        <v>RUVBL1</v>
      </c>
      <c r="B13983" s="1" t="s">
        <v>119</v>
      </c>
      <c r="C13983" s="1">
        <v>1.2784244E8</v>
      </c>
      <c r="D13983" s="1" t="s">
        <v>8</v>
      </c>
      <c r="E13983" s="1">
        <v>25.0</v>
      </c>
      <c r="F13983" s="1" t="s">
        <v>13967</v>
      </c>
      <c r="G13983" s="1">
        <v>0.0156244164429</v>
      </c>
    </row>
    <row r="13984" ht="15.75" customHeight="1">
      <c r="A13984" s="1" t="str">
        <f t="shared" si="1173"/>
        <v>RUVBL1</v>
      </c>
      <c r="B13984" s="1" t="s">
        <v>119</v>
      </c>
      <c r="C13984" s="1">
        <v>1.27842461E8</v>
      </c>
      <c r="D13984" s="1" t="s">
        <v>8</v>
      </c>
      <c r="E13984" s="1">
        <v>25.0</v>
      </c>
      <c r="F13984" s="1" t="s">
        <v>13968</v>
      </c>
      <c r="G13984" s="1">
        <v>0.542662680574</v>
      </c>
    </row>
    <row r="13985" ht="15.75" customHeight="1">
      <c r="A13985" s="1" t="str">
        <f t="shared" si="1173"/>
        <v>RUVBL1</v>
      </c>
      <c r="B13985" s="1" t="s">
        <v>119</v>
      </c>
      <c r="C13985" s="1">
        <v>1.27842488E8</v>
      </c>
      <c r="D13985" s="1" t="s">
        <v>8</v>
      </c>
      <c r="E13985" s="1">
        <v>24.0</v>
      </c>
      <c r="F13985" s="1" t="s">
        <v>13969</v>
      </c>
      <c r="G13985" s="1">
        <v>0.046494871381</v>
      </c>
    </row>
    <row r="13986" ht="15.75" customHeight="1">
      <c r="A13986" s="1" t="str">
        <f t="shared" si="1173"/>
        <v>RUVBL1</v>
      </c>
      <c r="B13986" s="1" t="s">
        <v>119</v>
      </c>
      <c r="C13986" s="1">
        <v>1.27842603E8</v>
      </c>
      <c r="D13986" s="1" t="s">
        <v>8</v>
      </c>
      <c r="E13986" s="1">
        <v>23.0</v>
      </c>
      <c r="F13986" s="1" t="s">
        <v>13970</v>
      </c>
      <c r="G13986" s="1">
        <v>0.644781499423</v>
      </c>
    </row>
    <row r="13987" ht="15.75" customHeight="1">
      <c r="A13987" s="1" t="str">
        <f t="shared" si="1173"/>
        <v>RUVBL1</v>
      </c>
      <c r="B13987" s="1" t="s">
        <v>119</v>
      </c>
      <c r="C13987" s="1">
        <v>1.27842624E8</v>
      </c>
      <c r="D13987" s="1" t="s">
        <v>8</v>
      </c>
      <c r="E13987" s="1">
        <v>24.0</v>
      </c>
      <c r="F13987" s="1" t="s">
        <v>13971</v>
      </c>
      <c r="G13987" s="1">
        <v>1.15250889972</v>
      </c>
    </row>
    <row r="13988" ht="15.75" customHeight="1">
      <c r="A13988" s="1" t="str">
        <f t="shared" si="1173"/>
        <v>RUVBL1</v>
      </c>
      <c r="B13988" s="1" t="s">
        <v>119</v>
      </c>
      <c r="C13988" s="1">
        <v>1.2784269E8</v>
      </c>
      <c r="D13988" s="1" t="s">
        <v>8</v>
      </c>
      <c r="E13988" s="1">
        <v>25.0</v>
      </c>
      <c r="F13988" s="1" t="s">
        <v>13972</v>
      </c>
      <c r="G13988" s="1">
        <v>0.0177196581631</v>
      </c>
    </row>
    <row r="13989" ht="15.75" customHeight="1">
      <c r="A13989" s="1" t="str">
        <f t="shared" si="1173"/>
        <v>RUVBL1</v>
      </c>
      <c r="B13989" s="1" t="s">
        <v>119</v>
      </c>
      <c r="C13989" s="1">
        <v>1.2784252E8</v>
      </c>
      <c r="D13989" s="1" t="s">
        <v>14</v>
      </c>
      <c r="E13989" s="1">
        <v>24.0</v>
      </c>
      <c r="F13989" s="1" t="s">
        <v>13973</v>
      </c>
      <c r="G13989" s="1">
        <v>0.566281988132</v>
      </c>
    </row>
    <row r="13990" ht="15.75" customHeight="1">
      <c r="A13990" s="1" t="str">
        <f t="shared" si="1173"/>
        <v>RUVBL1</v>
      </c>
      <c r="B13990" s="1" t="s">
        <v>119</v>
      </c>
      <c r="C13990" s="1">
        <v>1.27842657E8</v>
      </c>
      <c r="D13990" s="1" t="s">
        <v>14</v>
      </c>
      <c r="E13990" s="1">
        <v>23.0</v>
      </c>
      <c r="F13990" s="1" t="s">
        <v>13974</v>
      </c>
      <c r="G13990" s="1">
        <v>0.310528081992</v>
      </c>
    </row>
    <row r="13991" ht="15.75" customHeight="1">
      <c r="A13991" s="1" t="str">
        <f t="shared" si="1173"/>
        <v>RUVBL1</v>
      </c>
      <c r="B13991" s="1" t="s">
        <v>119</v>
      </c>
      <c r="C13991" s="1">
        <v>1.27842699E8</v>
      </c>
      <c r="D13991" s="1" t="s">
        <v>14</v>
      </c>
      <c r="E13991" s="1">
        <v>25.0</v>
      </c>
      <c r="F13991" s="1" t="s">
        <v>13975</v>
      </c>
      <c r="G13991" s="1">
        <v>0.103217438313</v>
      </c>
    </row>
    <row r="13992" ht="15.75" customHeight="1">
      <c r="A13992" s="1" t="str">
        <f t="shared" ref="A13992:A14005" si="1174">"SACM1L"</f>
        <v>SACM1L</v>
      </c>
      <c r="B13992" s="1" t="s">
        <v>119</v>
      </c>
      <c r="C13992" s="1">
        <v>4.5730878E7</v>
      </c>
      <c r="D13992" s="1" t="s">
        <v>14</v>
      </c>
      <c r="E13992" s="1">
        <v>24.0</v>
      </c>
      <c r="F13992" s="1" t="s">
        <v>13976</v>
      </c>
      <c r="G13992" s="1">
        <v>0.257085870413</v>
      </c>
    </row>
    <row r="13993" ht="15.75" customHeight="1">
      <c r="A13993" s="1" t="str">
        <f t="shared" si="1174"/>
        <v>SACM1L</v>
      </c>
      <c r="B13993" s="1" t="s">
        <v>119</v>
      </c>
      <c r="C13993" s="1">
        <v>4.5731025E7</v>
      </c>
      <c r="D13993" s="1" t="s">
        <v>14</v>
      </c>
      <c r="E13993" s="1">
        <v>24.0</v>
      </c>
      <c r="F13993" s="1" t="s">
        <v>13977</v>
      </c>
      <c r="G13993" s="1">
        <v>0.81429319513</v>
      </c>
    </row>
    <row r="13994" ht="15.75" customHeight="1">
      <c r="A13994" s="1" t="str">
        <f t="shared" si="1174"/>
        <v>SACM1L</v>
      </c>
      <c r="B13994" s="1" t="s">
        <v>119</v>
      </c>
      <c r="C13994" s="1">
        <v>4.573074E7</v>
      </c>
      <c r="D13994" s="1" t="s">
        <v>8</v>
      </c>
      <c r="E13994" s="1">
        <v>23.0</v>
      </c>
      <c r="F13994" s="1" t="s">
        <v>13978</v>
      </c>
      <c r="G13994" s="1">
        <v>0.534384526382</v>
      </c>
    </row>
    <row r="13995" ht="15.75" customHeight="1">
      <c r="A13995" s="1" t="str">
        <f t="shared" si="1174"/>
        <v>SACM1L</v>
      </c>
      <c r="B13995" s="1" t="s">
        <v>119</v>
      </c>
      <c r="C13995" s="1">
        <v>4.5730829E7</v>
      </c>
      <c r="D13995" s="1" t="s">
        <v>14</v>
      </c>
      <c r="E13995" s="1">
        <v>24.0</v>
      </c>
      <c r="F13995" s="1" t="s">
        <v>13979</v>
      </c>
      <c r="G13995" s="1">
        <v>1.05836269401</v>
      </c>
    </row>
    <row r="13996" ht="15.75" customHeight="1">
      <c r="A13996" s="1" t="str">
        <f t="shared" si="1174"/>
        <v>SACM1L</v>
      </c>
      <c r="B13996" s="1" t="s">
        <v>119</v>
      </c>
      <c r="C13996" s="1">
        <v>4.5730743E7</v>
      </c>
      <c r="D13996" s="1" t="s">
        <v>8</v>
      </c>
      <c r="E13996" s="1">
        <v>22.0</v>
      </c>
      <c r="F13996" s="1" t="s">
        <v>13980</v>
      </c>
      <c r="G13996" s="1">
        <v>0.787792067746</v>
      </c>
    </row>
    <row r="13997" ht="15.75" customHeight="1">
      <c r="A13997" s="1" t="str">
        <f t="shared" si="1174"/>
        <v>SACM1L</v>
      </c>
      <c r="B13997" s="1" t="s">
        <v>119</v>
      </c>
      <c r="C13997" s="1">
        <v>4.5731024E7</v>
      </c>
      <c r="D13997" s="1" t="s">
        <v>14</v>
      </c>
      <c r="E13997" s="1">
        <v>23.0</v>
      </c>
      <c r="F13997" s="1" t="s">
        <v>13981</v>
      </c>
      <c r="G13997" s="1">
        <v>0.469529666148</v>
      </c>
    </row>
    <row r="13998" ht="15.75" customHeight="1">
      <c r="A13998" s="1" t="str">
        <f t="shared" si="1174"/>
        <v>SACM1L</v>
      </c>
      <c r="B13998" s="1" t="s">
        <v>119</v>
      </c>
      <c r="C13998" s="1">
        <v>4.5731009E7</v>
      </c>
      <c r="D13998" s="1" t="s">
        <v>14</v>
      </c>
      <c r="E13998" s="1">
        <v>24.0</v>
      </c>
      <c r="F13998" s="1" t="s">
        <v>13982</v>
      </c>
      <c r="G13998" s="1">
        <v>0.713384111258</v>
      </c>
    </row>
    <row r="13999" ht="15.75" customHeight="1">
      <c r="A13999" s="1" t="str">
        <f t="shared" si="1174"/>
        <v>SACM1L</v>
      </c>
      <c r="B13999" s="1" t="s">
        <v>119</v>
      </c>
      <c r="C13999" s="1">
        <v>4.5730902E7</v>
      </c>
      <c r="D13999" s="1" t="s">
        <v>14</v>
      </c>
      <c r="E13999" s="1">
        <v>23.0</v>
      </c>
      <c r="F13999" s="1" t="s">
        <v>13983</v>
      </c>
      <c r="G13999" s="1">
        <v>0.502530798578</v>
      </c>
    </row>
    <row r="14000" ht="15.75" customHeight="1">
      <c r="A14000" s="1" t="str">
        <f t="shared" si="1174"/>
        <v>SACM1L</v>
      </c>
      <c r="B14000" s="1" t="s">
        <v>119</v>
      </c>
      <c r="C14000" s="1">
        <v>4.5730735E7</v>
      </c>
      <c r="D14000" s="1" t="s">
        <v>8</v>
      </c>
      <c r="E14000" s="1">
        <v>24.0</v>
      </c>
      <c r="F14000" s="1" t="s">
        <v>13984</v>
      </c>
      <c r="G14000" s="1">
        <v>0.629065739874</v>
      </c>
    </row>
    <row r="14001" ht="15.75" customHeight="1">
      <c r="A14001" s="1" t="str">
        <f t="shared" si="1174"/>
        <v>SACM1L</v>
      </c>
      <c r="B14001" s="1" t="s">
        <v>119</v>
      </c>
      <c r="C14001" s="1">
        <v>4.5730828E7</v>
      </c>
      <c r="D14001" s="1" t="s">
        <v>14</v>
      </c>
      <c r="E14001" s="1">
        <v>23.0</v>
      </c>
      <c r="F14001" s="1" t="s">
        <v>13985</v>
      </c>
      <c r="G14001" s="1">
        <v>0.925118935644</v>
      </c>
    </row>
    <row r="14002" ht="15.75" customHeight="1">
      <c r="A14002" s="1" t="str">
        <f t="shared" si="1174"/>
        <v>SACM1L</v>
      </c>
      <c r="B14002" s="1" t="s">
        <v>119</v>
      </c>
      <c r="C14002" s="1">
        <v>4.5730751E7</v>
      </c>
      <c r="D14002" s="1" t="s">
        <v>14</v>
      </c>
      <c r="E14002" s="1">
        <v>22.0</v>
      </c>
      <c r="F14002" s="1" t="s">
        <v>13986</v>
      </c>
      <c r="G14002" s="1">
        <v>0.432292774416</v>
      </c>
    </row>
    <row r="14003" ht="15.75" customHeight="1">
      <c r="A14003" s="1" t="str">
        <f t="shared" si="1174"/>
        <v>SACM1L</v>
      </c>
      <c r="B14003" s="1" t="s">
        <v>119</v>
      </c>
      <c r="C14003" s="1">
        <v>4.5730996E7</v>
      </c>
      <c r="D14003" s="1" t="s">
        <v>8</v>
      </c>
      <c r="E14003" s="1">
        <v>24.0</v>
      </c>
      <c r="F14003" s="1" t="s">
        <v>13987</v>
      </c>
      <c r="G14003" s="1">
        <v>0.367743076328</v>
      </c>
    </row>
    <row r="14004" ht="15.75" customHeight="1">
      <c r="A14004" s="1" t="str">
        <f t="shared" si="1174"/>
        <v>SACM1L</v>
      </c>
      <c r="B14004" s="1" t="s">
        <v>119</v>
      </c>
      <c r="C14004" s="1">
        <v>4.5730913E7</v>
      </c>
      <c r="D14004" s="1" t="s">
        <v>14</v>
      </c>
      <c r="E14004" s="1">
        <v>24.0</v>
      </c>
      <c r="F14004" s="1" t="s">
        <v>13988</v>
      </c>
      <c r="G14004" s="1">
        <v>0.909229679076</v>
      </c>
    </row>
    <row r="14005" ht="15.75" customHeight="1">
      <c r="A14005" s="1" t="str">
        <f t="shared" si="1174"/>
        <v>SACM1L</v>
      </c>
      <c r="B14005" s="1" t="s">
        <v>119</v>
      </c>
      <c r="C14005" s="1">
        <v>4.5730966E7</v>
      </c>
      <c r="D14005" s="1" t="s">
        <v>14</v>
      </c>
      <c r="E14005" s="1">
        <v>24.0</v>
      </c>
      <c r="F14005" s="1" t="s">
        <v>13989</v>
      </c>
      <c r="G14005" s="1">
        <v>1.01651837035</v>
      </c>
    </row>
    <row r="14006" ht="15.75" customHeight="1">
      <c r="A14006" s="1" t="str">
        <f t="shared" ref="A14006:A14015" si="1175">"SAE1"</f>
        <v>SAE1</v>
      </c>
      <c r="B14006" s="1" t="s">
        <v>277</v>
      </c>
      <c r="C14006" s="1">
        <v>4.7634308E7</v>
      </c>
      <c r="D14006" s="1" t="s">
        <v>8</v>
      </c>
      <c r="E14006" s="1">
        <v>24.0</v>
      </c>
      <c r="F14006" s="1" t="s">
        <v>13990</v>
      </c>
      <c r="G14006" s="1">
        <v>0.0197880401724</v>
      </c>
    </row>
    <row r="14007" ht="15.75" customHeight="1">
      <c r="A14007" s="1" t="str">
        <f t="shared" si="1175"/>
        <v>SAE1</v>
      </c>
      <c r="B14007" s="1" t="s">
        <v>277</v>
      </c>
      <c r="C14007" s="1">
        <v>4.7634359E7</v>
      </c>
      <c r="D14007" s="1" t="s">
        <v>14</v>
      </c>
      <c r="E14007" s="1">
        <v>22.0</v>
      </c>
      <c r="F14007" s="1" t="s">
        <v>13991</v>
      </c>
      <c r="G14007" s="1">
        <v>0.551244441035</v>
      </c>
    </row>
    <row r="14008" ht="15.75" customHeight="1">
      <c r="A14008" s="1" t="str">
        <f t="shared" si="1175"/>
        <v>SAE1</v>
      </c>
      <c r="B14008" s="1" t="s">
        <v>277</v>
      </c>
      <c r="C14008" s="1">
        <v>4.7634275E7</v>
      </c>
      <c r="D14008" s="1" t="s">
        <v>8</v>
      </c>
      <c r="E14008" s="1">
        <v>24.0</v>
      </c>
      <c r="F14008" s="1" t="s">
        <v>13992</v>
      </c>
      <c r="G14008" s="1">
        <v>0.0123326952836</v>
      </c>
    </row>
    <row r="14009" ht="15.75" customHeight="1">
      <c r="A14009" s="1" t="str">
        <f t="shared" si="1175"/>
        <v>SAE1</v>
      </c>
      <c r="B14009" s="1" t="s">
        <v>277</v>
      </c>
      <c r="C14009" s="1">
        <v>4.763435E7</v>
      </c>
      <c r="D14009" s="1" t="s">
        <v>14</v>
      </c>
      <c r="E14009" s="1">
        <v>24.0</v>
      </c>
      <c r="F14009" s="1" t="s">
        <v>13993</v>
      </c>
      <c r="G14009" s="1">
        <v>-0.0272072534841</v>
      </c>
    </row>
    <row r="14010" ht="15.75" customHeight="1">
      <c r="A14010" s="1" t="str">
        <f t="shared" si="1175"/>
        <v>SAE1</v>
      </c>
      <c r="B14010" s="1" t="s">
        <v>277</v>
      </c>
      <c r="C14010" s="1">
        <v>4.7634109E7</v>
      </c>
      <c r="D14010" s="1" t="s">
        <v>14</v>
      </c>
      <c r="E14010" s="1">
        <v>24.0</v>
      </c>
      <c r="F14010" s="1" t="s">
        <v>13994</v>
      </c>
      <c r="G14010" s="1">
        <v>0.0190814201907</v>
      </c>
    </row>
    <row r="14011" ht="15.75" customHeight="1">
      <c r="A14011" s="1" t="str">
        <f t="shared" si="1175"/>
        <v>SAE1</v>
      </c>
      <c r="B14011" s="1" t="s">
        <v>277</v>
      </c>
      <c r="C14011" s="1">
        <v>4.7634316E7</v>
      </c>
      <c r="D14011" s="1" t="s">
        <v>14</v>
      </c>
      <c r="E14011" s="1">
        <v>23.0</v>
      </c>
      <c r="F14011" s="1" t="s">
        <v>13995</v>
      </c>
      <c r="G14011" s="1">
        <v>0.0140905347773</v>
      </c>
    </row>
    <row r="14012" ht="15.75" customHeight="1">
      <c r="A14012" s="1" t="str">
        <f t="shared" si="1175"/>
        <v>SAE1</v>
      </c>
      <c r="B14012" s="1" t="s">
        <v>277</v>
      </c>
      <c r="C14012" s="1">
        <v>4.7634307E7</v>
      </c>
      <c r="D14012" s="1" t="s">
        <v>14</v>
      </c>
      <c r="E14012" s="1">
        <v>24.0</v>
      </c>
      <c r="F14012" s="1" t="s">
        <v>13996</v>
      </c>
      <c r="G14012" s="1">
        <v>0.00670002658602</v>
      </c>
    </row>
    <row r="14013" ht="15.75" customHeight="1">
      <c r="A14013" s="1" t="str">
        <f t="shared" si="1175"/>
        <v>SAE1</v>
      </c>
      <c r="B14013" s="1" t="s">
        <v>277</v>
      </c>
      <c r="C14013" s="1">
        <v>4.7634161E7</v>
      </c>
      <c r="D14013" s="1" t="s">
        <v>14</v>
      </c>
      <c r="E14013" s="1">
        <v>23.0</v>
      </c>
      <c r="F14013" s="1" t="s">
        <v>13997</v>
      </c>
      <c r="G14013" s="1">
        <v>1.86014346727</v>
      </c>
    </row>
    <row r="14014" ht="15.75" customHeight="1">
      <c r="A14014" s="1" t="str">
        <f t="shared" si="1175"/>
        <v>SAE1</v>
      </c>
      <c r="B14014" s="1" t="s">
        <v>277</v>
      </c>
      <c r="C14014" s="1">
        <v>4.7634265E7</v>
      </c>
      <c r="D14014" s="1" t="s">
        <v>14</v>
      </c>
      <c r="E14014" s="1">
        <v>22.0</v>
      </c>
      <c r="F14014" s="1" t="s">
        <v>13998</v>
      </c>
      <c r="G14014" s="1">
        <v>0.462885548858</v>
      </c>
    </row>
    <row r="14015" ht="15.75" customHeight="1">
      <c r="A14015" s="1" t="str">
        <f t="shared" si="1175"/>
        <v>SAE1</v>
      </c>
      <c r="B14015" s="1" t="s">
        <v>277</v>
      </c>
      <c r="C14015" s="1">
        <v>4.7634226E7</v>
      </c>
      <c r="D14015" s="1" t="s">
        <v>14</v>
      </c>
      <c r="E14015" s="1">
        <v>23.0</v>
      </c>
      <c r="F14015" s="1" t="s">
        <v>13999</v>
      </c>
      <c r="G14015" s="1">
        <v>0.588612091694</v>
      </c>
    </row>
    <row r="14016" ht="15.75" customHeight="1">
      <c r="A14016" s="1" t="str">
        <f t="shared" ref="A14016:A14023" si="1176">"SAMHD1"</f>
        <v>SAMHD1</v>
      </c>
      <c r="B14016" s="1" t="s">
        <v>145</v>
      </c>
      <c r="C14016" s="1">
        <v>3.5579971E7</v>
      </c>
      <c r="D14016" s="1" t="s">
        <v>14</v>
      </c>
      <c r="E14016" s="1">
        <v>24.0</v>
      </c>
      <c r="F14016" s="1" t="s">
        <v>14000</v>
      </c>
      <c r="G14016" s="1">
        <v>0.223943535657</v>
      </c>
    </row>
    <row r="14017" ht="15.75" customHeight="1">
      <c r="A14017" s="1" t="str">
        <f t="shared" si="1176"/>
        <v>SAMHD1</v>
      </c>
      <c r="B14017" s="1" t="s">
        <v>145</v>
      </c>
      <c r="C14017" s="1">
        <v>3.5580126E7</v>
      </c>
      <c r="D14017" s="1" t="s">
        <v>14</v>
      </c>
      <c r="E14017" s="1">
        <v>24.0</v>
      </c>
      <c r="F14017" s="1" t="s">
        <v>14001</v>
      </c>
      <c r="G14017" s="1">
        <v>0.0760834435439</v>
      </c>
    </row>
    <row r="14018" ht="15.75" customHeight="1">
      <c r="A14018" s="1" t="str">
        <f t="shared" si="1176"/>
        <v>SAMHD1</v>
      </c>
      <c r="B14018" s="1" t="s">
        <v>145</v>
      </c>
      <c r="C14018" s="1">
        <v>3.5580091E7</v>
      </c>
      <c r="D14018" s="1" t="s">
        <v>14</v>
      </c>
      <c r="E14018" s="1">
        <v>23.0</v>
      </c>
      <c r="F14018" s="1" t="s">
        <v>14002</v>
      </c>
      <c r="G14018" s="1">
        <v>0.810889262377</v>
      </c>
    </row>
    <row r="14019" ht="15.75" customHeight="1">
      <c r="A14019" s="1" t="str">
        <f t="shared" si="1176"/>
        <v>SAMHD1</v>
      </c>
      <c r="B14019" s="1" t="s">
        <v>145</v>
      </c>
      <c r="C14019" s="1">
        <v>3.5580029E7</v>
      </c>
      <c r="D14019" s="1" t="s">
        <v>14</v>
      </c>
      <c r="E14019" s="1">
        <v>24.0</v>
      </c>
      <c r="F14019" s="1" t="s">
        <v>14003</v>
      </c>
      <c r="G14019" s="1">
        <v>0.699082419128</v>
      </c>
    </row>
    <row r="14020" ht="15.75" customHeight="1">
      <c r="A14020" s="1" t="str">
        <f t="shared" si="1176"/>
        <v>SAMHD1</v>
      </c>
      <c r="B14020" s="1" t="s">
        <v>145</v>
      </c>
      <c r="C14020" s="1">
        <v>3.5580017E7</v>
      </c>
      <c r="D14020" s="1" t="s">
        <v>14</v>
      </c>
      <c r="E14020" s="1">
        <v>23.0</v>
      </c>
      <c r="F14020" s="1" t="s">
        <v>14004</v>
      </c>
      <c r="G14020" s="1">
        <v>1.20982248888</v>
      </c>
    </row>
    <row r="14021" ht="15.75" customHeight="1">
      <c r="A14021" s="1" t="str">
        <f t="shared" si="1176"/>
        <v>SAMHD1</v>
      </c>
      <c r="B14021" s="1" t="s">
        <v>145</v>
      </c>
      <c r="C14021" s="1">
        <v>3.5580189E7</v>
      </c>
      <c r="D14021" s="1" t="s">
        <v>8</v>
      </c>
      <c r="E14021" s="1">
        <v>23.0</v>
      </c>
      <c r="F14021" s="1" t="s">
        <v>14005</v>
      </c>
      <c r="G14021" s="1">
        <v>0.979288248742</v>
      </c>
    </row>
    <row r="14022" ht="15.75" customHeight="1">
      <c r="A14022" s="1" t="str">
        <f t="shared" si="1176"/>
        <v>SAMHD1</v>
      </c>
      <c r="B14022" s="1" t="s">
        <v>145</v>
      </c>
      <c r="C14022" s="1">
        <v>3.558023E7</v>
      </c>
      <c r="D14022" s="1" t="s">
        <v>8</v>
      </c>
      <c r="E14022" s="1">
        <v>23.0</v>
      </c>
      <c r="F14022" s="1" t="s">
        <v>14006</v>
      </c>
      <c r="G14022" s="1">
        <v>0.0490402703281</v>
      </c>
    </row>
    <row r="14023" ht="15.75" customHeight="1">
      <c r="A14023" s="1" t="str">
        <f t="shared" si="1176"/>
        <v>SAMHD1</v>
      </c>
      <c r="B14023" s="1" t="s">
        <v>145</v>
      </c>
      <c r="C14023" s="1">
        <v>3.5580007E7</v>
      </c>
      <c r="D14023" s="1" t="s">
        <v>14</v>
      </c>
      <c r="E14023" s="1">
        <v>24.0</v>
      </c>
      <c r="F14023" s="1" t="s">
        <v>14007</v>
      </c>
      <c r="G14023" s="1">
        <v>0.465167156586</v>
      </c>
    </row>
    <row r="14024" ht="15.75" customHeight="1">
      <c r="A14024" s="1" t="str">
        <f t="shared" ref="A14024:A14032" si="1177">"SAMM50"</f>
        <v>SAMM50</v>
      </c>
      <c r="B14024" s="1" t="s">
        <v>222</v>
      </c>
      <c r="C14024" s="1">
        <v>4.4351462E7</v>
      </c>
      <c r="D14024" s="1" t="s">
        <v>14</v>
      </c>
      <c r="E14024" s="1">
        <v>24.0</v>
      </c>
      <c r="F14024" s="1" t="s">
        <v>14008</v>
      </c>
      <c r="G14024" s="1">
        <v>1.17987818844</v>
      </c>
    </row>
    <row r="14025" ht="15.75" customHeight="1">
      <c r="A14025" s="1" t="str">
        <f t="shared" si="1177"/>
        <v>SAMM50</v>
      </c>
      <c r="B14025" s="1" t="s">
        <v>222</v>
      </c>
      <c r="C14025" s="1">
        <v>4.4351359E7</v>
      </c>
      <c r="D14025" s="1" t="s">
        <v>8</v>
      </c>
      <c r="E14025" s="1">
        <v>24.0</v>
      </c>
      <c r="F14025" s="1" t="s">
        <v>14009</v>
      </c>
      <c r="G14025" s="1">
        <v>0.261374488112</v>
      </c>
    </row>
    <row r="14026" ht="15.75" customHeight="1">
      <c r="A14026" s="1" t="str">
        <f t="shared" si="1177"/>
        <v>SAMM50</v>
      </c>
      <c r="B14026" s="1" t="s">
        <v>222</v>
      </c>
      <c r="C14026" s="1">
        <v>4.4351586E7</v>
      </c>
      <c r="D14026" s="1" t="s">
        <v>14</v>
      </c>
      <c r="E14026" s="1">
        <v>24.0</v>
      </c>
      <c r="F14026" s="1" t="s">
        <v>14010</v>
      </c>
      <c r="G14026" s="1">
        <v>0.454392622127</v>
      </c>
    </row>
    <row r="14027" ht="15.75" customHeight="1">
      <c r="A14027" s="1" t="str">
        <f t="shared" si="1177"/>
        <v>SAMM50</v>
      </c>
      <c r="B14027" s="1" t="s">
        <v>222</v>
      </c>
      <c r="C14027" s="1">
        <v>4.4351501E7</v>
      </c>
      <c r="D14027" s="1" t="s">
        <v>14</v>
      </c>
      <c r="E14027" s="1">
        <v>24.0</v>
      </c>
      <c r="F14027" s="1" t="s">
        <v>14011</v>
      </c>
      <c r="G14027" s="1">
        <v>0.386947830499</v>
      </c>
    </row>
    <row r="14028" ht="15.75" customHeight="1">
      <c r="A14028" s="1" t="str">
        <f t="shared" si="1177"/>
        <v>SAMM50</v>
      </c>
      <c r="B14028" s="1" t="s">
        <v>222</v>
      </c>
      <c r="C14028" s="1">
        <v>4.4351287E7</v>
      </c>
      <c r="D14028" s="1" t="s">
        <v>14</v>
      </c>
      <c r="E14028" s="1">
        <v>23.0</v>
      </c>
      <c r="F14028" s="1" t="s">
        <v>14012</v>
      </c>
      <c r="G14028" s="1">
        <v>0.021595006904</v>
      </c>
    </row>
    <row r="14029" ht="15.75" customHeight="1">
      <c r="A14029" s="1" t="str">
        <f t="shared" si="1177"/>
        <v>SAMM50</v>
      </c>
      <c r="B14029" s="1" t="s">
        <v>222</v>
      </c>
      <c r="C14029" s="1">
        <v>4.4351346E7</v>
      </c>
      <c r="D14029" s="1" t="s">
        <v>14</v>
      </c>
      <c r="E14029" s="1">
        <v>23.0</v>
      </c>
      <c r="F14029" s="1" t="s">
        <v>14013</v>
      </c>
      <c r="G14029" s="1">
        <v>0.288281621753</v>
      </c>
    </row>
    <row r="14030" ht="15.75" customHeight="1">
      <c r="A14030" s="1" t="str">
        <f t="shared" si="1177"/>
        <v>SAMM50</v>
      </c>
      <c r="B14030" s="1" t="s">
        <v>222</v>
      </c>
      <c r="C14030" s="1">
        <v>4.4351485E7</v>
      </c>
      <c r="D14030" s="1" t="s">
        <v>14</v>
      </c>
      <c r="E14030" s="1">
        <v>24.0</v>
      </c>
      <c r="F14030" s="1" t="s">
        <v>14014</v>
      </c>
      <c r="G14030" s="1">
        <v>0.320943594716</v>
      </c>
    </row>
    <row r="14031" ht="15.75" customHeight="1">
      <c r="A14031" s="1" t="str">
        <f t="shared" si="1177"/>
        <v>SAMM50</v>
      </c>
      <c r="B14031" s="1" t="s">
        <v>222</v>
      </c>
      <c r="C14031" s="1">
        <v>4.4351371E7</v>
      </c>
      <c r="D14031" s="1" t="s">
        <v>8</v>
      </c>
      <c r="E14031" s="1">
        <v>23.0</v>
      </c>
      <c r="F14031" s="1" t="s">
        <v>14015</v>
      </c>
      <c r="G14031" s="1">
        <v>0.973703134757</v>
      </c>
    </row>
    <row r="14032" ht="15.75" customHeight="1">
      <c r="A14032" s="1" t="str">
        <f t="shared" si="1177"/>
        <v>SAMM50</v>
      </c>
      <c r="B14032" s="1" t="s">
        <v>222</v>
      </c>
      <c r="C14032" s="1">
        <v>4.4351392E7</v>
      </c>
      <c r="D14032" s="1" t="s">
        <v>8</v>
      </c>
      <c r="E14032" s="1">
        <v>24.0</v>
      </c>
      <c r="F14032" s="1" t="s">
        <v>14016</v>
      </c>
      <c r="G14032" s="1">
        <v>0.846418676806</v>
      </c>
    </row>
    <row r="14033" ht="15.75" customHeight="1">
      <c r="A14033" s="1" t="str">
        <f t="shared" ref="A14033:A14042" si="1178">"SAP18"</f>
        <v>SAP18</v>
      </c>
      <c r="B14033" s="1" t="s">
        <v>76</v>
      </c>
      <c r="C14033" s="1">
        <v>2.1714875E7</v>
      </c>
      <c r="D14033" s="1" t="s">
        <v>14</v>
      </c>
      <c r="E14033" s="1">
        <v>24.0</v>
      </c>
      <c r="F14033" s="1" t="s">
        <v>14017</v>
      </c>
      <c r="G14033" s="1">
        <v>0.0849863020851</v>
      </c>
    </row>
    <row r="14034" ht="15.75" customHeight="1">
      <c r="A14034" s="1" t="str">
        <f t="shared" si="1178"/>
        <v>SAP18</v>
      </c>
      <c r="B14034" s="1" t="s">
        <v>76</v>
      </c>
      <c r="C14034" s="1">
        <v>2.1714952E7</v>
      </c>
      <c r="D14034" s="1" t="s">
        <v>14</v>
      </c>
      <c r="E14034" s="1">
        <v>23.0</v>
      </c>
      <c r="F14034" s="1" t="s">
        <v>14018</v>
      </c>
      <c r="G14034" s="1">
        <v>0.0574231970428</v>
      </c>
    </row>
    <row r="14035" ht="15.75" customHeight="1">
      <c r="A14035" s="1" t="str">
        <f t="shared" si="1178"/>
        <v>SAP18</v>
      </c>
      <c r="B14035" s="1" t="s">
        <v>76</v>
      </c>
      <c r="C14035" s="1">
        <v>2.1714927E7</v>
      </c>
      <c r="D14035" s="1" t="s">
        <v>14</v>
      </c>
      <c r="E14035" s="1">
        <v>24.0</v>
      </c>
      <c r="F14035" s="1" t="s">
        <v>14019</v>
      </c>
      <c r="G14035" s="1">
        <v>0.110672570534</v>
      </c>
    </row>
    <row r="14036" ht="15.75" customHeight="1">
      <c r="A14036" s="1" t="str">
        <f t="shared" si="1178"/>
        <v>SAP18</v>
      </c>
      <c r="B14036" s="1" t="s">
        <v>76</v>
      </c>
      <c r="C14036" s="1">
        <v>2.1714841E7</v>
      </c>
      <c r="D14036" s="1" t="s">
        <v>14</v>
      </c>
      <c r="E14036" s="1">
        <v>22.0</v>
      </c>
      <c r="F14036" s="1" t="s">
        <v>14020</v>
      </c>
      <c r="G14036" s="1">
        <v>0.159389818101</v>
      </c>
    </row>
    <row r="14037" ht="15.75" customHeight="1">
      <c r="A14037" s="1" t="str">
        <f t="shared" si="1178"/>
        <v>SAP18</v>
      </c>
      <c r="B14037" s="1" t="s">
        <v>76</v>
      </c>
      <c r="C14037" s="1">
        <v>2.171482E7</v>
      </c>
      <c r="D14037" s="1" t="s">
        <v>14</v>
      </c>
      <c r="E14037" s="1">
        <v>23.0</v>
      </c>
      <c r="F14037" s="1" t="s">
        <v>14021</v>
      </c>
      <c r="G14037" s="1">
        <v>0.0393980654121</v>
      </c>
    </row>
    <row r="14038" ht="15.75" customHeight="1">
      <c r="A14038" s="1" t="str">
        <f t="shared" si="1178"/>
        <v>SAP18</v>
      </c>
      <c r="B14038" s="1" t="s">
        <v>76</v>
      </c>
      <c r="C14038" s="1">
        <v>2.1714669E7</v>
      </c>
      <c r="D14038" s="1" t="s">
        <v>8</v>
      </c>
      <c r="E14038" s="1">
        <v>22.0</v>
      </c>
      <c r="F14038" s="1" t="s">
        <v>14022</v>
      </c>
      <c r="G14038" s="1">
        <v>1.49387230168</v>
      </c>
    </row>
    <row r="14039" ht="15.75" customHeight="1">
      <c r="A14039" s="1" t="str">
        <f t="shared" si="1178"/>
        <v>SAP18</v>
      </c>
      <c r="B14039" s="1" t="s">
        <v>76</v>
      </c>
      <c r="C14039" s="1">
        <v>2.171481E7</v>
      </c>
      <c r="D14039" s="1" t="s">
        <v>8</v>
      </c>
      <c r="E14039" s="1">
        <v>24.0</v>
      </c>
      <c r="F14039" s="1" t="s">
        <v>14023</v>
      </c>
      <c r="G14039" s="1">
        <v>0.228002071014</v>
      </c>
    </row>
    <row r="14040" ht="15.75" customHeight="1">
      <c r="A14040" s="1" t="str">
        <f t="shared" si="1178"/>
        <v>SAP18</v>
      </c>
      <c r="B14040" s="1" t="s">
        <v>76</v>
      </c>
      <c r="C14040" s="1">
        <v>2.1714845E7</v>
      </c>
      <c r="D14040" s="1" t="s">
        <v>8</v>
      </c>
      <c r="E14040" s="1">
        <v>24.0</v>
      </c>
      <c r="F14040" s="1" t="s">
        <v>14024</v>
      </c>
      <c r="G14040" s="1">
        <v>0.0720140942108</v>
      </c>
    </row>
    <row r="14041" ht="15.75" customHeight="1">
      <c r="A14041" s="1" t="str">
        <f t="shared" si="1178"/>
        <v>SAP18</v>
      </c>
      <c r="B14041" s="1" t="s">
        <v>76</v>
      </c>
      <c r="C14041" s="1">
        <v>2.1714734E7</v>
      </c>
      <c r="D14041" s="1" t="s">
        <v>14</v>
      </c>
      <c r="E14041" s="1">
        <v>23.0</v>
      </c>
      <c r="F14041" s="1" t="s">
        <v>14025</v>
      </c>
      <c r="G14041" s="1">
        <v>0.227943985106</v>
      </c>
    </row>
    <row r="14042" ht="15.75" customHeight="1">
      <c r="A14042" s="1" t="str">
        <f t="shared" si="1178"/>
        <v>SAP18</v>
      </c>
      <c r="B14042" s="1" t="s">
        <v>76</v>
      </c>
      <c r="C14042" s="1">
        <v>2.1714744E7</v>
      </c>
      <c r="D14042" s="1" t="s">
        <v>14</v>
      </c>
      <c r="E14042" s="1">
        <v>24.0</v>
      </c>
      <c r="F14042" s="1" t="s">
        <v>14026</v>
      </c>
      <c r="G14042" s="1">
        <v>1.27812562731</v>
      </c>
    </row>
    <row r="14043" ht="15.75" customHeight="1">
      <c r="A14043" s="1" t="str">
        <f t="shared" ref="A14043:A14052" si="1179">"SARS"</f>
        <v>SARS</v>
      </c>
      <c r="B14043" s="1" t="s">
        <v>108</v>
      </c>
      <c r="C14043" s="1">
        <v>1.0975676E8</v>
      </c>
      <c r="D14043" s="1" t="s">
        <v>14</v>
      </c>
      <c r="E14043" s="1">
        <v>24.0</v>
      </c>
      <c r="F14043" s="1" t="s">
        <v>14027</v>
      </c>
      <c r="G14043" s="1">
        <v>0.591978714887</v>
      </c>
    </row>
    <row r="14044" ht="15.75" customHeight="1">
      <c r="A14044" s="1" t="str">
        <f t="shared" si="1179"/>
        <v>SARS</v>
      </c>
      <c r="B14044" s="1" t="s">
        <v>108</v>
      </c>
      <c r="C14044" s="1">
        <v>1.09756769E8</v>
      </c>
      <c r="D14044" s="1" t="s">
        <v>14</v>
      </c>
      <c r="E14044" s="1">
        <v>23.0</v>
      </c>
      <c r="F14044" s="1" t="s">
        <v>14028</v>
      </c>
      <c r="G14044" s="1">
        <v>0.653115891587</v>
      </c>
    </row>
    <row r="14045" ht="15.75" customHeight="1">
      <c r="A14045" s="1" t="str">
        <f t="shared" si="1179"/>
        <v>SARS</v>
      </c>
      <c r="B14045" s="1" t="s">
        <v>108</v>
      </c>
      <c r="C14045" s="1">
        <v>1.09756728E8</v>
      </c>
      <c r="D14045" s="1" t="s">
        <v>14</v>
      </c>
      <c r="E14045" s="1">
        <v>24.0</v>
      </c>
      <c r="F14045" s="1" t="s">
        <v>14029</v>
      </c>
      <c r="G14045" s="1">
        <v>0.521904802974</v>
      </c>
    </row>
    <row r="14046" ht="15.75" customHeight="1">
      <c r="A14046" s="1" t="str">
        <f t="shared" si="1179"/>
        <v>SARS</v>
      </c>
      <c r="B14046" s="1" t="s">
        <v>108</v>
      </c>
      <c r="C14046" s="1">
        <v>1.09756658E8</v>
      </c>
      <c r="D14046" s="1" t="s">
        <v>8</v>
      </c>
      <c r="E14046" s="1">
        <v>23.0</v>
      </c>
      <c r="F14046" s="1" t="s">
        <v>14030</v>
      </c>
      <c r="G14046" s="1">
        <v>-0.00571102860402</v>
      </c>
    </row>
    <row r="14047" ht="15.75" customHeight="1">
      <c r="A14047" s="1" t="str">
        <f t="shared" si="1179"/>
        <v>SARS</v>
      </c>
      <c r="B14047" s="1" t="s">
        <v>108</v>
      </c>
      <c r="C14047" s="1">
        <v>1.09756557E8</v>
      </c>
      <c r="D14047" s="1" t="s">
        <v>14</v>
      </c>
      <c r="E14047" s="1">
        <v>22.0</v>
      </c>
      <c r="F14047" s="1" t="s">
        <v>14031</v>
      </c>
      <c r="G14047" s="1">
        <v>1.48522289927</v>
      </c>
    </row>
    <row r="14048" ht="15.75" customHeight="1">
      <c r="A14048" s="1" t="str">
        <f t="shared" si="1179"/>
        <v>SARS</v>
      </c>
      <c r="B14048" s="1" t="s">
        <v>108</v>
      </c>
      <c r="C14048" s="1">
        <v>1.09756597E8</v>
      </c>
      <c r="D14048" s="1" t="s">
        <v>14</v>
      </c>
      <c r="E14048" s="1">
        <v>24.0</v>
      </c>
      <c r="F14048" s="1" t="s">
        <v>14032</v>
      </c>
      <c r="G14048" s="1">
        <v>0.861661209144</v>
      </c>
    </row>
    <row r="14049" ht="15.75" customHeight="1">
      <c r="A14049" s="1" t="str">
        <f t="shared" si="1179"/>
        <v>SARS</v>
      </c>
      <c r="B14049" s="1" t="s">
        <v>108</v>
      </c>
      <c r="C14049" s="1">
        <v>1.09756651E8</v>
      </c>
      <c r="D14049" s="1" t="s">
        <v>14</v>
      </c>
      <c r="E14049" s="1">
        <v>23.0</v>
      </c>
      <c r="F14049" s="1" t="s">
        <v>14033</v>
      </c>
      <c r="G14049" s="1">
        <v>0.0689479820007</v>
      </c>
    </row>
    <row r="14050" ht="15.75" customHeight="1">
      <c r="A14050" s="1" t="str">
        <f t="shared" si="1179"/>
        <v>SARS</v>
      </c>
      <c r="B14050" s="1" t="s">
        <v>108</v>
      </c>
      <c r="C14050" s="1">
        <v>1.09756704E8</v>
      </c>
      <c r="D14050" s="1" t="s">
        <v>14</v>
      </c>
      <c r="E14050" s="1">
        <v>23.0</v>
      </c>
      <c r="F14050" s="1" t="s">
        <v>14034</v>
      </c>
      <c r="G14050" s="1">
        <v>0.0433779453617</v>
      </c>
    </row>
    <row r="14051" ht="15.75" customHeight="1">
      <c r="A14051" s="1" t="str">
        <f t="shared" si="1179"/>
        <v>SARS</v>
      </c>
      <c r="B14051" s="1" t="s">
        <v>108</v>
      </c>
      <c r="C14051" s="1">
        <v>1.09756507E8</v>
      </c>
      <c r="D14051" s="1" t="s">
        <v>8</v>
      </c>
      <c r="E14051" s="1">
        <v>24.0</v>
      </c>
      <c r="F14051" s="1" t="s">
        <v>14035</v>
      </c>
      <c r="G14051" s="1">
        <v>0.0419675324174</v>
      </c>
    </row>
    <row r="14052" ht="15.75" customHeight="1">
      <c r="A14052" s="1" t="str">
        <f t="shared" si="1179"/>
        <v>SARS</v>
      </c>
      <c r="B14052" s="1" t="s">
        <v>108</v>
      </c>
      <c r="C14052" s="1">
        <v>1.09756713E8</v>
      </c>
      <c r="D14052" s="1" t="s">
        <v>14</v>
      </c>
      <c r="E14052" s="1">
        <v>24.0</v>
      </c>
      <c r="F14052" s="1" t="s">
        <v>14036</v>
      </c>
      <c r="G14052" s="1">
        <v>-0.033164352135</v>
      </c>
    </row>
    <row r="14053" ht="15.75" customHeight="1">
      <c r="A14053" s="1" t="str">
        <f t="shared" ref="A14053:A14062" si="1180">"SCAF4"</f>
        <v>SCAF4</v>
      </c>
      <c r="B14053" s="1" t="s">
        <v>1807</v>
      </c>
      <c r="C14053" s="1">
        <v>3.3104132E7</v>
      </c>
      <c r="D14053" s="1" t="s">
        <v>8</v>
      </c>
      <c r="E14053" s="1">
        <v>24.0</v>
      </c>
      <c r="F14053" s="1" t="s">
        <v>14037</v>
      </c>
      <c r="G14053" s="1">
        <v>0.614090987155</v>
      </c>
    </row>
    <row r="14054" ht="15.75" customHeight="1">
      <c r="A14054" s="1" t="str">
        <f t="shared" si="1180"/>
        <v>SCAF4</v>
      </c>
      <c r="B14054" s="1" t="s">
        <v>1807</v>
      </c>
      <c r="C14054" s="1">
        <v>3.3104315E7</v>
      </c>
      <c r="D14054" s="1" t="s">
        <v>8</v>
      </c>
      <c r="E14054" s="1">
        <v>22.0</v>
      </c>
      <c r="F14054" s="1" t="s">
        <v>14038</v>
      </c>
      <c r="G14054" s="1">
        <v>0.492125664399</v>
      </c>
    </row>
    <row r="14055" ht="15.75" customHeight="1">
      <c r="A14055" s="1" t="str">
        <f t="shared" si="1180"/>
        <v>SCAF4</v>
      </c>
      <c r="B14055" s="1" t="s">
        <v>1807</v>
      </c>
      <c r="C14055" s="1">
        <v>3.3104321E7</v>
      </c>
      <c r="D14055" s="1" t="s">
        <v>8</v>
      </c>
      <c r="E14055" s="1">
        <v>24.0</v>
      </c>
      <c r="F14055" s="1" t="s">
        <v>14039</v>
      </c>
      <c r="G14055" s="1">
        <v>0.575920686554</v>
      </c>
    </row>
    <row r="14056" ht="15.75" customHeight="1">
      <c r="A14056" s="1" t="str">
        <f t="shared" si="1180"/>
        <v>SCAF4</v>
      </c>
      <c r="B14056" s="1" t="s">
        <v>1807</v>
      </c>
      <c r="C14056" s="1">
        <v>3.3104131E7</v>
      </c>
      <c r="D14056" s="1" t="s">
        <v>14</v>
      </c>
      <c r="E14056" s="1">
        <v>24.0</v>
      </c>
      <c r="F14056" s="1" t="s">
        <v>14040</v>
      </c>
      <c r="G14056" s="1">
        <v>0.630743056444</v>
      </c>
    </row>
    <row r="14057" ht="15.75" customHeight="1">
      <c r="A14057" s="1" t="str">
        <f t="shared" si="1180"/>
        <v>SCAF4</v>
      </c>
      <c r="B14057" s="1" t="s">
        <v>1807</v>
      </c>
      <c r="C14057" s="1">
        <v>3.3104137E7</v>
      </c>
      <c r="D14057" s="1" t="s">
        <v>14</v>
      </c>
      <c r="E14057" s="1">
        <v>24.0</v>
      </c>
      <c r="F14057" s="1" t="s">
        <v>14041</v>
      </c>
      <c r="G14057" s="1">
        <v>0.0327922539773</v>
      </c>
    </row>
    <row r="14058" ht="15.75" customHeight="1">
      <c r="A14058" s="1" t="str">
        <f t="shared" si="1180"/>
        <v>SCAF4</v>
      </c>
      <c r="B14058" s="1" t="s">
        <v>1807</v>
      </c>
      <c r="C14058" s="1">
        <v>3.3104147E7</v>
      </c>
      <c r="D14058" s="1" t="s">
        <v>14</v>
      </c>
      <c r="E14058" s="1">
        <v>24.0</v>
      </c>
      <c r="F14058" s="1" t="s">
        <v>14042</v>
      </c>
      <c r="G14058" s="1">
        <v>1.64422214974</v>
      </c>
    </row>
    <row r="14059" ht="15.75" customHeight="1">
      <c r="A14059" s="1" t="str">
        <f t="shared" si="1180"/>
        <v>SCAF4</v>
      </c>
      <c r="B14059" s="1" t="s">
        <v>1807</v>
      </c>
      <c r="C14059" s="1">
        <v>3.310417E7</v>
      </c>
      <c r="D14059" s="1" t="s">
        <v>14</v>
      </c>
      <c r="E14059" s="1">
        <v>24.0</v>
      </c>
      <c r="F14059" s="1" t="s">
        <v>14043</v>
      </c>
      <c r="G14059" s="1">
        <v>0.284364866814</v>
      </c>
    </row>
    <row r="14060" ht="15.75" customHeight="1">
      <c r="A14060" s="1" t="str">
        <f t="shared" si="1180"/>
        <v>SCAF4</v>
      </c>
      <c r="B14060" s="1" t="s">
        <v>1807</v>
      </c>
      <c r="C14060" s="1">
        <v>3.3104278E7</v>
      </c>
      <c r="D14060" s="1" t="s">
        <v>14</v>
      </c>
      <c r="E14060" s="1">
        <v>24.0</v>
      </c>
      <c r="F14060" s="1" t="s">
        <v>14044</v>
      </c>
      <c r="G14060" s="1">
        <v>0.326662691261</v>
      </c>
    </row>
    <row r="14061" ht="15.75" customHeight="1">
      <c r="A14061" s="1" t="str">
        <f t="shared" si="1180"/>
        <v>SCAF4</v>
      </c>
      <c r="B14061" s="1" t="s">
        <v>1807</v>
      </c>
      <c r="C14061" s="1">
        <v>3.310431E7</v>
      </c>
      <c r="D14061" s="1" t="s">
        <v>14</v>
      </c>
      <c r="E14061" s="1">
        <v>24.0</v>
      </c>
      <c r="F14061" s="1" t="s">
        <v>14045</v>
      </c>
      <c r="G14061" s="1">
        <v>0.152269036546</v>
      </c>
    </row>
    <row r="14062" ht="15.75" customHeight="1">
      <c r="A14062" s="1" t="str">
        <f t="shared" si="1180"/>
        <v>SCAF4</v>
      </c>
      <c r="B14062" s="1" t="s">
        <v>1807</v>
      </c>
      <c r="C14062" s="1">
        <v>3.3104403E7</v>
      </c>
      <c r="D14062" s="1" t="s">
        <v>8</v>
      </c>
      <c r="E14062" s="1">
        <v>23.0</v>
      </c>
      <c r="F14062" s="1" t="s">
        <v>14046</v>
      </c>
      <c r="G14062" s="1">
        <v>0.725034793815</v>
      </c>
    </row>
    <row r="14063" ht="15.75" customHeight="1">
      <c r="A14063" s="1" t="str">
        <f t="shared" ref="A14063:A14074" si="1181">"SCFD1"</f>
        <v>SCFD1</v>
      </c>
      <c r="B14063" s="1" t="s">
        <v>135</v>
      </c>
      <c r="C14063" s="1">
        <v>3.1091489E7</v>
      </c>
      <c r="D14063" s="1" t="s">
        <v>8</v>
      </c>
      <c r="E14063" s="1">
        <v>24.0</v>
      </c>
      <c r="F14063" s="1" t="s">
        <v>14047</v>
      </c>
      <c r="G14063" s="1">
        <v>0.779032680537</v>
      </c>
    </row>
    <row r="14064" ht="15.75" customHeight="1">
      <c r="A14064" s="1" t="str">
        <f t="shared" si="1181"/>
        <v>SCFD1</v>
      </c>
      <c r="B14064" s="1" t="s">
        <v>135</v>
      </c>
      <c r="C14064" s="1">
        <v>3.1091591E7</v>
      </c>
      <c r="D14064" s="1" t="s">
        <v>14</v>
      </c>
      <c r="E14064" s="1">
        <v>24.0</v>
      </c>
      <c r="F14064" s="1" t="s">
        <v>14048</v>
      </c>
      <c r="G14064" s="1">
        <v>0.620486847506</v>
      </c>
    </row>
    <row r="14065" ht="15.75" customHeight="1">
      <c r="A14065" s="1" t="str">
        <f t="shared" si="1181"/>
        <v>SCFD1</v>
      </c>
      <c r="B14065" s="1" t="s">
        <v>135</v>
      </c>
      <c r="C14065" s="1">
        <v>3.109155E7</v>
      </c>
      <c r="D14065" s="1" t="s">
        <v>14</v>
      </c>
      <c r="E14065" s="1">
        <v>24.0</v>
      </c>
      <c r="F14065" s="1" t="s">
        <v>14049</v>
      </c>
      <c r="G14065" s="1">
        <v>0.88729505582</v>
      </c>
    </row>
    <row r="14066" ht="15.75" customHeight="1">
      <c r="A14066" s="1" t="str">
        <f t="shared" si="1181"/>
        <v>SCFD1</v>
      </c>
      <c r="B14066" s="1" t="s">
        <v>135</v>
      </c>
      <c r="C14066" s="1">
        <v>3.1091485E7</v>
      </c>
      <c r="D14066" s="1" t="s">
        <v>14</v>
      </c>
      <c r="E14066" s="1">
        <v>24.0</v>
      </c>
      <c r="F14066" s="1" t="s">
        <v>14050</v>
      </c>
      <c r="G14066" s="1">
        <v>-5.53586556398E-4</v>
      </c>
    </row>
    <row r="14067" ht="15.75" customHeight="1">
      <c r="A14067" s="1" t="str">
        <f t="shared" si="1181"/>
        <v>SCFD1</v>
      </c>
      <c r="B14067" s="1" t="s">
        <v>135</v>
      </c>
      <c r="C14067" s="1">
        <v>3.1091475E7</v>
      </c>
      <c r="D14067" s="1" t="s">
        <v>14</v>
      </c>
      <c r="E14067" s="1">
        <v>24.0</v>
      </c>
      <c r="F14067" s="1" t="s">
        <v>14051</v>
      </c>
      <c r="G14067" s="1">
        <v>-0.0392238957461</v>
      </c>
    </row>
    <row r="14068" ht="15.75" customHeight="1">
      <c r="A14068" s="1" t="str">
        <f t="shared" si="1181"/>
        <v>SCFD1</v>
      </c>
      <c r="B14068" s="1" t="s">
        <v>135</v>
      </c>
      <c r="C14068" s="1">
        <v>3.1091597E7</v>
      </c>
      <c r="D14068" s="1" t="s">
        <v>14</v>
      </c>
      <c r="E14068" s="1">
        <v>24.0</v>
      </c>
      <c r="F14068" s="1" t="s">
        <v>14052</v>
      </c>
      <c r="G14068" s="1">
        <v>1.0096426426</v>
      </c>
    </row>
    <row r="14069" ht="15.75" customHeight="1">
      <c r="A14069" s="1" t="str">
        <f t="shared" si="1181"/>
        <v>SCFD1</v>
      </c>
      <c r="B14069" s="1" t="s">
        <v>135</v>
      </c>
      <c r="C14069" s="1">
        <v>3.1091547E7</v>
      </c>
      <c r="D14069" s="1" t="s">
        <v>14</v>
      </c>
      <c r="E14069" s="1">
        <v>23.0</v>
      </c>
      <c r="F14069" s="1" t="s">
        <v>14053</v>
      </c>
      <c r="G14069" s="1">
        <v>-0.0549093663949</v>
      </c>
    </row>
    <row r="14070" ht="15.75" customHeight="1">
      <c r="A14070" s="1" t="str">
        <f t="shared" si="1181"/>
        <v>SCFD1</v>
      </c>
      <c r="B14070" s="1" t="s">
        <v>135</v>
      </c>
      <c r="C14070" s="1">
        <v>3.1091381E7</v>
      </c>
      <c r="D14070" s="1" t="s">
        <v>8</v>
      </c>
      <c r="E14070" s="1">
        <v>24.0</v>
      </c>
      <c r="F14070" s="1" t="s">
        <v>14054</v>
      </c>
      <c r="G14070" s="1">
        <v>0.0323456602957</v>
      </c>
    </row>
    <row r="14071" ht="15.75" customHeight="1">
      <c r="A14071" s="1" t="str">
        <f t="shared" si="1181"/>
        <v>SCFD1</v>
      </c>
      <c r="B14071" s="1" t="s">
        <v>135</v>
      </c>
      <c r="C14071" s="1">
        <v>3.1091441E7</v>
      </c>
      <c r="D14071" s="1" t="s">
        <v>8</v>
      </c>
      <c r="E14071" s="1">
        <v>23.0</v>
      </c>
      <c r="F14071" s="1" t="s">
        <v>14055</v>
      </c>
      <c r="G14071" s="1">
        <v>-0.0276626088157</v>
      </c>
    </row>
    <row r="14072" ht="15.75" customHeight="1">
      <c r="A14072" s="1" t="str">
        <f t="shared" si="1181"/>
        <v>SCFD1</v>
      </c>
      <c r="B14072" s="1" t="s">
        <v>135</v>
      </c>
      <c r="C14072" s="1">
        <v>3.1091376E7</v>
      </c>
      <c r="D14072" s="1" t="s">
        <v>14</v>
      </c>
      <c r="E14072" s="1">
        <v>24.0</v>
      </c>
      <c r="F14072" s="1" t="s">
        <v>14056</v>
      </c>
      <c r="G14072" s="1">
        <v>0.0288110160731</v>
      </c>
    </row>
    <row r="14073" ht="15.75" customHeight="1">
      <c r="A14073" s="1" t="str">
        <f t="shared" si="1181"/>
        <v>SCFD1</v>
      </c>
      <c r="B14073" s="1" t="s">
        <v>135</v>
      </c>
      <c r="C14073" s="1">
        <v>3.1091581E7</v>
      </c>
      <c r="D14073" s="1" t="s">
        <v>8</v>
      </c>
      <c r="E14073" s="1">
        <v>22.0</v>
      </c>
      <c r="F14073" s="1" t="s">
        <v>14057</v>
      </c>
      <c r="G14073" s="1">
        <v>1.10306230158</v>
      </c>
    </row>
    <row r="14074" ht="15.75" customHeight="1">
      <c r="A14074" s="1" t="str">
        <f t="shared" si="1181"/>
        <v>SCFD1</v>
      </c>
      <c r="B14074" s="1" t="s">
        <v>135</v>
      </c>
      <c r="C14074" s="1">
        <v>3.1091319E7</v>
      </c>
      <c r="D14074" s="1" t="s">
        <v>14</v>
      </c>
      <c r="E14074" s="1">
        <v>24.0</v>
      </c>
      <c r="F14074" s="1" t="s">
        <v>14058</v>
      </c>
      <c r="G14074" s="1">
        <v>0.002464801811</v>
      </c>
    </row>
    <row r="14075" ht="15.75" customHeight="1">
      <c r="A14075" s="1" t="str">
        <f t="shared" ref="A14075:A14084" si="1182">"SCO1"</f>
        <v>SCO1</v>
      </c>
      <c r="B14075" s="1" t="s">
        <v>39</v>
      </c>
      <c r="C14075" s="1">
        <v>1.0600809E7</v>
      </c>
      <c r="D14075" s="1" t="s">
        <v>14</v>
      </c>
      <c r="E14075" s="1">
        <v>23.0</v>
      </c>
      <c r="F14075" s="1" t="s">
        <v>14059</v>
      </c>
      <c r="G14075" s="1">
        <v>0.748609897212</v>
      </c>
    </row>
    <row r="14076" ht="15.75" customHeight="1">
      <c r="A14076" s="1" t="str">
        <f t="shared" si="1182"/>
        <v>SCO1</v>
      </c>
      <c r="B14076" s="1" t="s">
        <v>39</v>
      </c>
      <c r="C14076" s="1">
        <v>1.0600733E7</v>
      </c>
      <c r="D14076" s="1" t="s">
        <v>8</v>
      </c>
      <c r="E14076" s="1">
        <v>23.0</v>
      </c>
      <c r="F14076" s="1" t="s">
        <v>14060</v>
      </c>
      <c r="G14076" s="1">
        <v>0.0312140967803</v>
      </c>
    </row>
    <row r="14077" ht="15.75" customHeight="1">
      <c r="A14077" s="1" t="str">
        <f t="shared" si="1182"/>
        <v>SCO1</v>
      </c>
      <c r="B14077" s="1" t="s">
        <v>39</v>
      </c>
      <c r="C14077" s="1">
        <v>1.0600698E7</v>
      </c>
      <c r="D14077" s="1" t="s">
        <v>8</v>
      </c>
      <c r="E14077" s="1">
        <v>24.0</v>
      </c>
      <c r="F14077" s="1" t="s">
        <v>14061</v>
      </c>
      <c r="G14077" s="1">
        <v>0.130284342593</v>
      </c>
    </row>
    <row r="14078" ht="15.75" customHeight="1">
      <c r="A14078" s="1" t="str">
        <f t="shared" si="1182"/>
        <v>SCO1</v>
      </c>
      <c r="B14078" s="1" t="s">
        <v>39</v>
      </c>
      <c r="C14078" s="1">
        <v>1.0600676E7</v>
      </c>
      <c r="D14078" s="1" t="s">
        <v>8</v>
      </c>
      <c r="E14078" s="1">
        <v>24.0</v>
      </c>
      <c r="F14078" s="1" t="s">
        <v>14062</v>
      </c>
      <c r="G14078" s="1">
        <v>-0.0316948496674</v>
      </c>
    </row>
    <row r="14079" ht="15.75" customHeight="1">
      <c r="A14079" s="1" t="str">
        <f t="shared" si="1182"/>
        <v>SCO1</v>
      </c>
      <c r="B14079" s="1" t="s">
        <v>39</v>
      </c>
      <c r="C14079" s="1">
        <v>1.0600657E7</v>
      </c>
      <c r="D14079" s="1" t="s">
        <v>8</v>
      </c>
      <c r="E14079" s="1">
        <v>23.0</v>
      </c>
      <c r="F14079" s="1" t="s">
        <v>14063</v>
      </c>
      <c r="G14079" s="1">
        <v>0.0676075008595</v>
      </c>
    </row>
    <row r="14080" ht="15.75" customHeight="1">
      <c r="A14080" s="1" t="str">
        <f t="shared" si="1182"/>
        <v>SCO1</v>
      </c>
      <c r="B14080" s="1" t="s">
        <v>39</v>
      </c>
      <c r="C14080" s="1">
        <v>1.0600663E7</v>
      </c>
      <c r="D14080" s="1" t="s">
        <v>14</v>
      </c>
      <c r="E14080" s="1">
        <v>23.0</v>
      </c>
      <c r="F14080" s="1" t="s">
        <v>14064</v>
      </c>
      <c r="G14080" s="1">
        <v>0.982366807222</v>
      </c>
    </row>
    <row r="14081" ht="15.75" customHeight="1">
      <c r="A14081" s="1" t="str">
        <f t="shared" si="1182"/>
        <v>SCO1</v>
      </c>
      <c r="B14081" s="1" t="s">
        <v>39</v>
      </c>
      <c r="C14081" s="1">
        <v>1.0600844E7</v>
      </c>
      <c r="D14081" s="1" t="s">
        <v>8</v>
      </c>
      <c r="E14081" s="1">
        <v>24.0</v>
      </c>
      <c r="F14081" s="1" t="s">
        <v>14065</v>
      </c>
      <c r="G14081" s="1">
        <v>0.127125735879</v>
      </c>
    </row>
    <row r="14082" ht="15.75" customHeight="1">
      <c r="A14082" s="1" t="str">
        <f t="shared" si="1182"/>
        <v>SCO1</v>
      </c>
      <c r="B14082" s="1" t="s">
        <v>39</v>
      </c>
      <c r="C14082" s="1">
        <v>1.0600777E7</v>
      </c>
      <c r="D14082" s="1" t="s">
        <v>8</v>
      </c>
      <c r="E14082" s="1">
        <v>23.0</v>
      </c>
      <c r="F14082" s="1" t="s">
        <v>14066</v>
      </c>
      <c r="G14082" s="1">
        <v>0.909961367837</v>
      </c>
    </row>
    <row r="14083" ht="15.75" customHeight="1">
      <c r="A14083" s="1" t="str">
        <f t="shared" si="1182"/>
        <v>SCO1</v>
      </c>
      <c r="B14083" s="1" t="s">
        <v>39</v>
      </c>
      <c r="C14083" s="1">
        <v>1.0600857E7</v>
      </c>
      <c r="D14083" s="1" t="s">
        <v>8</v>
      </c>
      <c r="E14083" s="1">
        <v>24.0</v>
      </c>
      <c r="F14083" s="1" t="s">
        <v>14067</v>
      </c>
      <c r="G14083" s="1">
        <v>-0.0448240438547</v>
      </c>
    </row>
    <row r="14084" ht="15.75" customHeight="1">
      <c r="A14084" s="1" t="str">
        <f t="shared" si="1182"/>
        <v>SCO1</v>
      </c>
      <c r="B14084" s="1" t="s">
        <v>39</v>
      </c>
      <c r="C14084" s="1">
        <v>1.060084E7</v>
      </c>
      <c r="D14084" s="1" t="s">
        <v>14</v>
      </c>
      <c r="E14084" s="1">
        <v>22.0</v>
      </c>
      <c r="F14084" s="1" t="s">
        <v>14068</v>
      </c>
      <c r="G14084" s="1">
        <v>1.10767182494</v>
      </c>
    </row>
    <row r="14085" ht="15.75" customHeight="1">
      <c r="A14085" s="1" t="str">
        <f t="shared" ref="A14085:A14094" si="1183">"SCYL1"</f>
        <v>SCYL1</v>
      </c>
      <c r="B14085" s="1" t="s">
        <v>328</v>
      </c>
      <c r="C14085" s="1">
        <v>6.5292744E7</v>
      </c>
      <c r="D14085" s="1" t="s">
        <v>14</v>
      </c>
      <c r="E14085" s="1">
        <v>24.0</v>
      </c>
      <c r="F14085" s="1" t="s">
        <v>14069</v>
      </c>
      <c r="G14085" s="1">
        <v>0.495426378402</v>
      </c>
    </row>
    <row r="14086" ht="15.75" customHeight="1">
      <c r="A14086" s="1" t="str">
        <f t="shared" si="1183"/>
        <v>SCYL1</v>
      </c>
      <c r="B14086" s="1" t="s">
        <v>328</v>
      </c>
      <c r="C14086" s="1">
        <v>6.5292524E7</v>
      </c>
      <c r="D14086" s="1" t="s">
        <v>8</v>
      </c>
      <c r="E14086" s="1">
        <v>24.0</v>
      </c>
      <c r="F14086" s="1" t="s">
        <v>14070</v>
      </c>
      <c r="G14086" s="1">
        <v>-0.0171805453965</v>
      </c>
    </row>
    <row r="14087" ht="15.75" customHeight="1">
      <c r="A14087" s="1" t="str">
        <f t="shared" si="1183"/>
        <v>SCYL1</v>
      </c>
      <c r="B14087" s="1" t="s">
        <v>328</v>
      </c>
      <c r="C14087" s="1">
        <v>6.5292574E7</v>
      </c>
      <c r="D14087" s="1" t="s">
        <v>8</v>
      </c>
      <c r="E14087" s="1">
        <v>22.0</v>
      </c>
      <c r="F14087" s="1" t="s">
        <v>14071</v>
      </c>
      <c r="G14087" s="1">
        <v>1.62730280947</v>
      </c>
    </row>
    <row r="14088" ht="15.75" customHeight="1">
      <c r="A14088" s="1" t="str">
        <f t="shared" si="1183"/>
        <v>SCYL1</v>
      </c>
      <c r="B14088" s="1" t="s">
        <v>328</v>
      </c>
      <c r="C14088" s="1">
        <v>6.5292752E7</v>
      </c>
      <c r="D14088" s="1" t="s">
        <v>8</v>
      </c>
      <c r="E14088" s="1">
        <v>24.0</v>
      </c>
      <c r="F14088" s="1" t="s">
        <v>14072</v>
      </c>
      <c r="G14088" s="1">
        <v>-0.00926626783802</v>
      </c>
    </row>
    <row r="14089" ht="15.75" customHeight="1">
      <c r="A14089" s="1" t="str">
        <f t="shared" si="1183"/>
        <v>SCYL1</v>
      </c>
      <c r="B14089" s="1" t="s">
        <v>328</v>
      </c>
      <c r="C14089" s="1">
        <v>6.5292759E7</v>
      </c>
      <c r="D14089" s="1" t="s">
        <v>8</v>
      </c>
      <c r="E14089" s="1">
        <v>23.0</v>
      </c>
      <c r="F14089" s="1" t="s">
        <v>14073</v>
      </c>
      <c r="G14089" s="1">
        <v>0.459199735737</v>
      </c>
    </row>
    <row r="14090" ht="15.75" customHeight="1">
      <c r="A14090" s="1" t="str">
        <f t="shared" si="1183"/>
        <v>SCYL1</v>
      </c>
      <c r="B14090" s="1" t="s">
        <v>328</v>
      </c>
      <c r="C14090" s="1">
        <v>6.5292814E7</v>
      </c>
      <c r="D14090" s="1" t="s">
        <v>8</v>
      </c>
      <c r="E14090" s="1">
        <v>23.0</v>
      </c>
      <c r="F14090" s="1" t="s">
        <v>14074</v>
      </c>
      <c r="G14090" s="1">
        <v>0.085120883143</v>
      </c>
    </row>
    <row r="14091" ht="15.75" customHeight="1">
      <c r="A14091" s="1" t="str">
        <f t="shared" si="1183"/>
        <v>SCYL1</v>
      </c>
      <c r="B14091" s="1" t="s">
        <v>328</v>
      </c>
      <c r="C14091" s="1">
        <v>6.5292629E7</v>
      </c>
      <c r="D14091" s="1" t="s">
        <v>14</v>
      </c>
      <c r="E14091" s="1">
        <v>24.0</v>
      </c>
      <c r="F14091" s="1" t="s">
        <v>14075</v>
      </c>
      <c r="G14091" s="1">
        <v>0.820565182419</v>
      </c>
    </row>
    <row r="14092" ht="15.75" customHeight="1">
      <c r="A14092" s="1" t="str">
        <f t="shared" si="1183"/>
        <v>SCYL1</v>
      </c>
      <c r="B14092" s="1" t="s">
        <v>328</v>
      </c>
      <c r="C14092" s="1">
        <v>6.5292642E7</v>
      </c>
      <c r="D14092" s="1" t="s">
        <v>14</v>
      </c>
      <c r="E14092" s="1">
        <v>23.0</v>
      </c>
      <c r="F14092" s="1" t="s">
        <v>14076</v>
      </c>
      <c r="G14092" s="1">
        <v>0.552132008109</v>
      </c>
    </row>
    <row r="14093" ht="15.75" customHeight="1">
      <c r="A14093" s="1" t="str">
        <f t="shared" si="1183"/>
        <v>SCYL1</v>
      </c>
      <c r="B14093" s="1" t="s">
        <v>328</v>
      </c>
      <c r="C14093" s="1">
        <v>6.5292517E7</v>
      </c>
      <c r="D14093" s="1" t="s">
        <v>8</v>
      </c>
      <c r="E14093" s="1">
        <v>23.0</v>
      </c>
      <c r="F14093" s="1" t="s">
        <v>14077</v>
      </c>
      <c r="G14093" s="1">
        <v>0.0246510385902</v>
      </c>
    </row>
    <row r="14094" ht="15.75" customHeight="1">
      <c r="A14094" s="1" t="str">
        <f t="shared" si="1183"/>
        <v>SCYL1</v>
      </c>
      <c r="B14094" s="1" t="s">
        <v>328</v>
      </c>
      <c r="C14094" s="1">
        <v>6.5292648E7</v>
      </c>
      <c r="D14094" s="1" t="s">
        <v>14</v>
      </c>
      <c r="E14094" s="1">
        <v>23.0</v>
      </c>
      <c r="F14094" s="1" t="s">
        <v>14078</v>
      </c>
      <c r="G14094" s="1">
        <v>0.0270931161072</v>
      </c>
    </row>
    <row r="14095" ht="15.75" customHeight="1">
      <c r="A14095" s="1" t="str">
        <f t="shared" ref="A14095:A14104" si="1184">"SDAD1"</f>
        <v>SDAD1</v>
      </c>
      <c r="B14095" s="1" t="s">
        <v>87</v>
      </c>
      <c r="C14095" s="1">
        <v>7.6912125E7</v>
      </c>
      <c r="D14095" s="1" t="s">
        <v>14</v>
      </c>
      <c r="E14095" s="1">
        <v>24.0</v>
      </c>
      <c r="F14095" s="1" t="s">
        <v>14079</v>
      </c>
      <c r="G14095" s="1">
        <v>0.756312300506</v>
      </c>
    </row>
    <row r="14096" ht="15.75" customHeight="1">
      <c r="A14096" s="1" t="str">
        <f t="shared" si="1184"/>
        <v>SDAD1</v>
      </c>
      <c r="B14096" s="1" t="s">
        <v>87</v>
      </c>
      <c r="C14096" s="1">
        <v>7.6911832E7</v>
      </c>
      <c r="D14096" s="1" t="s">
        <v>8</v>
      </c>
      <c r="E14096" s="1">
        <v>23.0</v>
      </c>
      <c r="F14096" s="1" t="s">
        <v>14080</v>
      </c>
      <c r="G14096" s="1">
        <v>1.09128873914</v>
      </c>
    </row>
    <row r="14097" ht="15.75" customHeight="1">
      <c r="A14097" s="1" t="str">
        <f t="shared" si="1184"/>
        <v>SDAD1</v>
      </c>
      <c r="B14097" s="1" t="s">
        <v>87</v>
      </c>
      <c r="C14097" s="1">
        <v>7.6911842E7</v>
      </c>
      <c r="D14097" s="1" t="s">
        <v>8</v>
      </c>
      <c r="E14097" s="1">
        <v>23.0</v>
      </c>
      <c r="F14097" s="1" t="s">
        <v>14081</v>
      </c>
      <c r="G14097" s="1">
        <v>0.649236171117</v>
      </c>
    </row>
    <row r="14098" ht="15.75" customHeight="1">
      <c r="A14098" s="1" t="str">
        <f t="shared" si="1184"/>
        <v>SDAD1</v>
      </c>
      <c r="B14098" s="1" t="s">
        <v>87</v>
      </c>
      <c r="C14098" s="1">
        <v>7.6911917E7</v>
      </c>
      <c r="D14098" s="1" t="s">
        <v>14</v>
      </c>
      <c r="E14098" s="1">
        <v>24.0</v>
      </c>
      <c r="F14098" s="1" t="s">
        <v>14082</v>
      </c>
      <c r="G14098" s="1">
        <v>0.442057554305</v>
      </c>
    </row>
    <row r="14099" ht="15.75" customHeight="1">
      <c r="A14099" s="1" t="str">
        <f t="shared" si="1184"/>
        <v>SDAD1</v>
      </c>
      <c r="B14099" s="1" t="s">
        <v>87</v>
      </c>
      <c r="C14099" s="1">
        <v>7.6911906E7</v>
      </c>
      <c r="D14099" s="1" t="s">
        <v>8</v>
      </c>
      <c r="E14099" s="1">
        <v>22.0</v>
      </c>
      <c r="F14099" s="1" t="s">
        <v>14083</v>
      </c>
      <c r="G14099" s="1">
        <v>0.638749272133</v>
      </c>
    </row>
    <row r="14100" ht="15.75" customHeight="1">
      <c r="A14100" s="1" t="str">
        <f t="shared" si="1184"/>
        <v>SDAD1</v>
      </c>
      <c r="B14100" s="1" t="s">
        <v>87</v>
      </c>
      <c r="C14100" s="1">
        <v>7.6912052E7</v>
      </c>
      <c r="D14100" s="1" t="s">
        <v>8</v>
      </c>
      <c r="E14100" s="1">
        <v>24.0</v>
      </c>
      <c r="F14100" s="1" t="s">
        <v>14084</v>
      </c>
      <c r="G14100" s="1">
        <v>0.616812779017</v>
      </c>
    </row>
    <row r="14101" ht="15.75" customHeight="1">
      <c r="A14101" s="1" t="str">
        <f t="shared" si="1184"/>
        <v>SDAD1</v>
      </c>
      <c r="B14101" s="1" t="s">
        <v>87</v>
      </c>
      <c r="C14101" s="1">
        <v>7.6911873E7</v>
      </c>
      <c r="D14101" s="1" t="s">
        <v>14</v>
      </c>
      <c r="E14101" s="1">
        <v>24.0</v>
      </c>
      <c r="F14101" s="1" t="s">
        <v>14085</v>
      </c>
      <c r="G14101" s="1">
        <v>0.689552149051</v>
      </c>
    </row>
    <row r="14102" ht="15.75" customHeight="1">
      <c r="A14102" s="1" t="str">
        <f t="shared" si="1184"/>
        <v>SDAD1</v>
      </c>
      <c r="B14102" s="1" t="s">
        <v>87</v>
      </c>
      <c r="C14102" s="1">
        <v>7.6912116E7</v>
      </c>
      <c r="D14102" s="1" t="s">
        <v>14</v>
      </c>
      <c r="E14102" s="1">
        <v>24.0</v>
      </c>
      <c r="F14102" s="1" t="s">
        <v>14086</v>
      </c>
      <c r="G14102" s="1">
        <v>0.0461236296017</v>
      </c>
    </row>
    <row r="14103" ht="15.75" customHeight="1">
      <c r="A14103" s="1" t="str">
        <f t="shared" si="1184"/>
        <v>SDAD1</v>
      </c>
      <c r="B14103" s="1" t="s">
        <v>87</v>
      </c>
      <c r="C14103" s="1">
        <v>7.6911874E7</v>
      </c>
      <c r="D14103" s="1" t="s">
        <v>8</v>
      </c>
      <c r="E14103" s="1">
        <v>24.0</v>
      </c>
      <c r="F14103" s="1" t="s">
        <v>14087</v>
      </c>
      <c r="G14103" s="1">
        <v>1.15239896035</v>
      </c>
    </row>
    <row r="14104" ht="15.75" customHeight="1">
      <c r="A14104" s="1" t="str">
        <f t="shared" si="1184"/>
        <v>SDAD1</v>
      </c>
      <c r="B14104" s="1" t="s">
        <v>87</v>
      </c>
      <c r="C14104" s="1">
        <v>7.6912094E7</v>
      </c>
      <c r="D14104" s="1" t="s">
        <v>14</v>
      </c>
      <c r="E14104" s="1">
        <v>24.0</v>
      </c>
      <c r="F14104" s="1" t="s">
        <v>14088</v>
      </c>
      <c r="G14104" s="1">
        <v>0.364002042893</v>
      </c>
    </row>
    <row r="14105" ht="15.75" customHeight="1">
      <c r="A14105" s="1" t="str">
        <f t="shared" ref="A14105:A14121" si="1185">"SDE2"</f>
        <v>SDE2</v>
      </c>
      <c r="B14105" s="1" t="s">
        <v>108</v>
      </c>
      <c r="C14105" s="1">
        <v>2.26187009E8</v>
      </c>
      <c r="D14105" s="1" t="s">
        <v>8</v>
      </c>
      <c r="E14105" s="1">
        <v>23.0</v>
      </c>
      <c r="F14105" s="1" t="s">
        <v>14089</v>
      </c>
      <c r="G14105" s="1">
        <v>0.664702441616</v>
      </c>
    </row>
    <row r="14106" ht="15.75" customHeight="1">
      <c r="A14106" s="1" t="str">
        <f t="shared" si="1185"/>
        <v>SDE2</v>
      </c>
      <c r="B14106" s="1" t="s">
        <v>108</v>
      </c>
      <c r="C14106" s="1">
        <v>2.26186791E8</v>
      </c>
      <c r="D14106" s="1" t="s">
        <v>8</v>
      </c>
      <c r="E14106" s="1">
        <v>23.0</v>
      </c>
      <c r="F14106" s="1" t="s">
        <v>14090</v>
      </c>
      <c r="G14106" s="1">
        <v>0.103304337584</v>
      </c>
    </row>
    <row r="14107" ht="15.75" customHeight="1">
      <c r="A14107" s="1" t="str">
        <f t="shared" si="1185"/>
        <v>SDE2</v>
      </c>
      <c r="B14107" s="1" t="s">
        <v>108</v>
      </c>
      <c r="C14107" s="1">
        <v>2.26187037E8</v>
      </c>
      <c r="D14107" s="1" t="s">
        <v>8</v>
      </c>
      <c r="E14107" s="1">
        <v>24.0</v>
      </c>
      <c r="F14107" s="1" t="s">
        <v>14091</v>
      </c>
      <c r="G14107" s="1">
        <v>1.62741025923</v>
      </c>
    </row>
    <row r="14108" ht="15.75" customHeight="1">
      <c r="A14108" s="1" t="str">
        <f t="shared" si="1185"/>
        <v>SDE2</v>
      </c>
      <c r="B14108" s="1" t="s">
        <v>108</v>
      </c>
      <c r="C14108" s="1">
        <v>2.2618681E8</v>
      </c>
      <c r="D14108" s="1" t="s">
        <v>8</v>
      </c>
      <c r="E14108" s="1">
        <v>24.0</v>
      </c>
      <c r="F14108" s="1" t="s">
        <v>14092</v>
      </c>
      <c r="G14108" s="1">
        <v>-0.0583648253593</v>
      </c>
    </row>
    <row r="14109" ht="15.75" customHeight="1">
      <c r="A14109" s="1" t="str">
        <f t="shared" si="1185"/>
        <v>SDE2</v>
      </c>
      <c r="B14109" s="1" t="s">
        <v>108</v>
      </c>
      <c r="C14109" s="1">
        <v>2.2618683E8</v>
      </c>
      <c r="D14109" s="1" t="s">
        <v>8</v>
      </c>
      <c r="E14109" s="1">
        <v>24.0</v>
      </c>
      <c r="F14109" s="1" t="s">
        <v>14093</v>
      </c>
      <c r="G14109" s="1">
        <v>0.0126978575856</v>
      </c>
    </row>
    <row r="14110" ht="15.75" customHeight="1">
      <c r="A14110" s="1" t="str">
        <f t="shared" si="1185"/>
        <v>SDE2</v>
      </c>
      <c r="B14110" s="1" t="s">
        <v>108</v>
      </c>
      <c r="C14110" s="1">
        <v>2.26186958E8</v>
      </c>
      <c r="D14110" s="1" t="s">
        <v>8</v>
      </c>
      <c r="E14110" s="1">
        <v>24.0</v>
      </c>
      <c r="F14110" s="1" t="s">
        <v>14094</v>
      </c>
      <c r="G14110" s="1">
        <v>-0.0299268084753</v>
      </c>
    </row>
    <row r="14111" ht="15.75" customHeight="1">
      <c r="A14111" s="1" t="str">
        <f t="shared" si="1185"/>
        <v>SDE2</v>
      </c>
      <c r="B14111" s="1" t="s">
        <v>108</v>
      </c>
      <c r="C14111" s="1">
        <v>2.26187003E8</v>
      </c>
      <c r="D14111" s="1" t="s">
        <v>8</v>
      </c>
      <c r="E14111" s="1">
        <v>24.0</v>
      </c>
      <c r="F14111" s="1" t="s">
        <v>14095</v>
      </c>
      <c r="G14111" s="1">
        <v>0.105092674059</v>
      </c>
    </row>
    <row r="14112" ht="15.75" customHeight="1">
      <c r="A14112" s="1" t="str">
        <f t="shared" si="1185"/>
        <v>SDE2</v>
      </c>
      <c r="B14112" s="1" t="s">
        <v>108</v>
      </c>
      <c r="C14112" s="1">
        <v>2.26187003E8</v>
      </c>
      <c r="D14112" s="1" t="s">
        <v>8</v>
      </c>
      <c r="E14112" s="1">
        <v>23.0</v>
      </c>
      <c r="F14112" s="1" t="s">
        <v>14096</v>
      </c>
      <c r="G14112" s="1">
        <v>0.234189127166</v>
      </c>
    </row>
    <row r="14113" ht="15.75" customHeight="1">
      <c r="A14113" s="1" t="str">
        <f t="shared" si="1185"/>
        <v>SDE2</v>
      </c>
      <c r="B14113" s="1" t="s">
        <v>108</v>
      </c>
      <c r="C14113" s="1">
        <v>2.26187025E8</v>
      </c>
      <c r="D14113" s="1" t="s">
        <v>8</v>
      </c>
      <c r="E14113" s="1">
        <v>24.0</v>
      </c>
      <c r="F14113" s="1" t="s">
        <v>14097</v>
      </c>
      <c r="G14113" s="1">
        <v>0.707887299155</v>
      </c>
    </row>
    <row r="14114" ht="15.75" customHeight="1">
      <c r="A14114" s="1" t="str">
        <f t="shared" si="1185"/>
        <v>SDE2</v>
      </c>
      <c r="B14114" s="1" t="s">
        <v>108</v>
      </c>
      <c r="C14114" s="1">
        <v>2.26186818E8</v>
      </c>
      <c r="D14114" s="1" t="s">
        <v>14</v>
      </c>
      <c r="E14114" s="1">
        <v>23.0</v>
      </c>
      <c r="F14114" s="1" t="s">
        <v>14098</v>
      </c>
      <c r="G14114" s="1">
        <v>0.0570774099726</v>
      </c>
    </row>
    <row r="14115" ht="15.75" customHeight="1">
      <c r="A14115" s="1" t="str">
        <f t="shared" si="1185"/>
        <v>SDE2</v>
      </c>
      <c r="B14115" s="1" t="s">
        <v>108</v>
      </c>
      <c r="C14115" s="1">
        <v>2.26187002E8</v>
      </c>
      <c r="D14115" s="1" t="s">
        <v>14</v>
      </c>
      <c r="E14115" s="1">
        <v>23.0</v>
      </c>
      <c r="F14115" s="1" t="s">
        <v>14099</v>
      </c>
      <c r="G14115" s="1">
        <v>0.00106802989432</v>
      </c>
    </row>
    <row r="14116" ht="15.75" customHeight="1">
      <c r="A14116" s="1" t="str">
        <f t="shared" si="1185"/>
        <v>SDE2</v>
      </c>
      <c r="B14116" s="1" t="s">
        <v>108</v>
      </c>
      <c r="C14116" s="1">
        <v>2.2618675E8</v>
      </c>
      <c r="D14116" s="1" t="s">
        <v>8</v>
      </c>
      <c r="E14116" s="1">
        <v>24.0</v>
      </c>
      <c r="F14116" s="1" t="s">
        <v>14100</v>
      </c>
      <c r="G14116" s="1">
        <v>0.0665588613339</v>
      </c>
    </row>
    <row r="14117" ht="15.75" customHeight="1">
      <c r="A14117" s="1" t="str">
        <f t="shared" si="1185"/>
        <v>SDE2</v>
      </c>
      <c r="B14117" s="1" t="s">
        <v>108</v>
      </c>
      <c r="C14117" s="1">
        <v>2.26186955E8</v>
      </c>
      <c r="D14117" s="1" t="s">
        <v>8</v>
      </c>
      <c r="E14117" s="1">
        <v>24.0</v>
      </c>
      <c r="F14117" s="1" t="s">
        <v>14101</v>
      </c>
      <c r="G14117" s="1">
        <v>0.097578098928</v>
      </c>
    </row>
    <row r="14118" ht="15.75" customHeight="1">
      <c r="A14118" s="1" t="str">
        <f t="shared" si="1185"/>
        <v>SDE2</v>
      </c>
      <c r="B14118" s="1" t="s">
        <v>108</v>
      </c>
      <c r="C14118" s="1">
        <v>2.2618695E8</v>
      </c>
      <c r="D14118" s="1" t="s">
        <v>8</v>
      </c>
      <c r="E14118" s="1">
        <v>23.0</v>
      </c>
      <c r="F14118" s="1" t="s">
        <v>14102</v>
      </c>
      <c r="G14118" s="1">
        <v>-0.0224590468295</v>
      </c>
    </row>
    <row r="14119" ht="15.75" customHeight="1">
      <c r="A14119" s="1" t="str">
        <f t="shared" si="1185"/>
        <v>SDE2</v>
      </c>
      <c r="B14119" s="1" t="s">
        <v>108</v>
      </c>
      <c r="C14119" s="1">
        <v>2.2618688E8</v>
      </c>
      <c r="D14119" s="1" t="s">
        <v>8</v>
      </c>
      <c r="E14119" s="1">
        <v>24.0</v>
      </c>
      <c r="F14119" s="1" t="s">
        <v>14103</v>
      </c>
      <c r="G14119" s="1">
        <v>0.143016386516</v>
      </c>
    </row>
    <row r="14120" ht="15.75" customHeight="1">
      <c r="A14120" s="1" t="str">
        <f t="shared" si="1185"/>
        <v>SDE2</v>
      </c>
      <c r="B14120" s="1" t="s">
        <v>108</v>
      </c>
      <c r="C14120" s="1">
        <v>2.26186824E8</v>
      </c>
      <c r="D14120" s="1" t="s">
        <v>8</v>
      </c>
      <c r="E14120" s="1">
        <v>23.0</v>
      </c>
      <c r="F14120" s="1" t="s">
        <v>14104</v>
      </c>
      <c r="G14120" s="1">
        <v>-0.0356231361736</v>
      </c>
    </row>
    <row r="14121" ht="15.75" customHeight="1">
      <c r="A14121" s="1" t="str">
        <f t="shared" si="1185"/>
        <v>SDE2</v>
      </c>
      <c r="B14121" s="1" t="s">
        <v>108</v>
      </c>
      <c r="C14121" s="1">
        <v>2.26186814E8</v>
      </c>
      <c r="D14121" s="1" t="s">
        <v>8</v>
      </c>
      <c r="E14121" s="1">
        <v>22.0</v>
      </c>
      <c r="F14121" s="1" t="s">
        <v>14105</v>
      </c>
      <c r="G14121" s="1">
        <v>0.0755683951094</v>
      </c>
    </row>
    <row r="14122" ht="15.75" customHeight="1">
      <c r="A14122" s="1" t="str">
        <f t="shared" ref="A14122:A14131" si="1186">"SDHC"</f>
        <v>SDHC</v>
      </c>
      <c r="B14122" s="1" t="s">
        <v>108</v>
      </c>
      <c r="C14122" s="1">
        <v>1.61284122E8</v>
      </c>
      <c r="D14122" s="1" t="s">
        <v>8</v>
      </c>
      <c r="E14122" s="1">
        <v>25.0</v>
      </c>
      <c r="F14122" s="1" t="s">
        <v>14106</v>
      </c>
      <c r="G14122" s="1">
        <v>0.100908892705</v>
      </c>
    </row>
    <row r="14123" ht="15.75" customHeight="1">
      <c r="A14123" s="1" t="str">
        <f t="shared" si="1186"/>
        <v>SDHC</v>
      </c>
      <c r="B14123" s="1" t="s">
        <v>108</v>
      </c>
      <c r="C14123" s="1">
        <v>1.61284156E8</v>
      </c>
      <c r="D14123" s="1" t="s">
        <v>14</v>
      </c>
      <c r="E14123" s="1">
        <v>24.0</v>
      </c>
      <c r="F14123" s="1" t="s">
        <v>14107</v>
      </c>
      <c r="G14123" s="1">
        <v>0.101172854289</v>
      </c>
    </row>
    <row r="14124" ht="15.75" customHeight="1">
      <c r="A14124" s="1" t="str">
        <f t="shared" si="1186"/>
        <v>SDHC</v>
      </c>
      <c r="B14124" s="1" t="s">
        <v>108</v>
      </c>
      <c r="C14124" s="1">
        <v>1.61284323E8</v>
      </c>
      <c r="D14124" s="1" t="s">
        <v>8</v>
      </c>
      <c r="E14124" s="1">
        <v>24.0</v>
      </c>
      <c r="F14124" s="1" t="s">
        <v>14108</v>
      </c>
      <c r="G14124" s="1">
        <v>0.0530337490219</v>
      </c>
    </row>
    <row r="14125" ht="15.75" customHeight="1">
      <c r="A14125" s="1" t="str">
        <f t="shared" si="1186"/>
        <v>SDHC</v>
      </c>
      <c r="B14125" s="1" t="s">
        <v>108</v>
      </c>
      <c r="C14125" s="1">
        <v>1.612843E8</v>
      </c>
      <c r="D14125" s="1" t="s">
        <v>8</v>
      </c>
      <c r="E14125" s="1">
        <v>24.0</v>
      </c>
      <c r="F14125" s="1" t="s">
        <v>14109</v>
      </c>
      <c r="G14125" s="1">
        <v>0.0391878322223</v>
      </c>
    </row>
    <row r="14126" ht="15.75" customHeight="1">
      <c r="A14126" s="1" t="str">
        <f t="shared" si="1186"/>
        <v>SDHC</v>
      </c>
      <c r="B14126" s="1" t="s">
        <v>108</v>
      </c>
      <c r="C14126" s="1">
        <v>1.61284139E8</v>
      </c>
      <c r="D14126" s="1" t="s">
        <v>8</v>
      </c>
      <c r="E14126" s="1">
        <v>23.0</v>
      </c>
      <c r="F14126" s="1" t="s">
        <v>14110</v>
      </c>
      <c r="G14126" s="1">
        <v>1.03962728006</v>
      </c>
    </row>
    <row r="14127" ht="15.75" customHeight="1">
      <c r="A14127" s="1" t="str">
        <f t="shared" si="1186"/>
        <v>SDHC</v>
      </c>
      <c r="B14127" s="1" t="s">
        <v>108</v>
      </c>
      <c r="C14127" s="1">
        <v>1.6128425E8</v>
      </c>
      <c r="D14127" s="1" t="s">
        <v>8</v>
      </c>
      <c r="E14127" s="1">
        <v>23.0</v>
      </c>
      <c r="F14127" s="1" t="s">
        <v>14111</v>
      </c>
      <c r="G14127" s="1">
        <v>0.782929096987</v>
      </c>
    </row>
    <row r="14128" ht="15.75" customHeight="1">
      <c r="A14128" s="1" t="str">
        <f t="shared" si="1186"/>
        <v>SDHC</v>
      </c>
      <c r="B14128" s="1" t="s">
        <v>108</v>
      </c>
      <c r="C14128" s="1">
        <v>1.61284228E8</v>
      </c>
      <c r="D14128" s="1" t="s">
        <v>14</v>
      </c>
      <c r="E14128" s="1">
        <v>23.0</v>
      </c>
      <c r="F14128" s="1" t="s">
        <v>14112</v>
      </c>
      <c r="G14128" s="1">
        <v>1.16340311214</v>
      </c>
    </row>
    <row r="14129" ht="15.75" customHeight="1">
      <c r="A14129" s="1" t="str">
        <f t="shared" si="1186"/>
        <v>SDHC</v>
      </c>
      <c r="B14129" s="1" t="s">
        <v>108</v>
      </c>
      <c r="C14129" s="1">
        <v>1.61284073E8</v>
      </c>
      <c r="D14129" s="1" t="s">
        <v>8</v>
      </c>
      <c r="E14129" s="1">
        <v>24.0</v>
      </c>
      <c r="F14129" s="1" t="s">
        <v>14113</v>
      </c>
      <c r="G14129" s="1">
        <v>0.224357145911</v>
      </c>
    </row>
    <row r="14130" ht="15.75" customHeight="1">
      <c r="A14130" s="1" t="str">
        <f t="shared" si="1186"/>
        <v>SDHC</v>
      </c>
      <c r="B14130" s="1" t="s">
        <v>108</v>
      </c>
      <c r="C14130" s="1">
        <v>1.61284257E8</v>
      </c>
      <c r="D14130" s="1" t="s">
        <v>14</v>
      </c>
      <c r="E14130" s="1">
        <v>24.0</v>
      </c>
      <c r="F14130" s="1" t="s">
        <v>14114</v>
      </c>
      <c r="G14130" s="1">
        <v>0.303647501624</v>
      </c>
    </row>
    <row r="14131" ht="15.75" customHeight="1">
      <c r="A14131" s="1" t="str">
        <f t="shared" si="1186"/>
        <v>SDHC</v>
      </c>
      <c r="B14131" s="1" t="s">
        <v>108</v>
      </c>
      <c r="C14131" s="1">
        <v>1.6128424E8</v>
      </c>
      <c r="D14131" s="1" t="s">
        <v>14</v>
      </c>
      <c r="E14131" s="1">
        <v>24.0</v>
      </c>
      <c r="F14131" s="1" t="s">
        <v>14115</v>
      </c>
      <c r="G14131" s="1">
        <v>0.796969607804</v>
      </c>
    </row>
    <row r="14132" ht="15.75" customHeight="1">
      <c r="A14132" s="1" t="str">
        <f t="shared" ref="A14132:A14141" si="1187">"SEC13"</f>
        <v>SEC13</v>
      </c>
      <c r="B14132" s="1" t="s">
        <v>119</v>
      </c>
      <c r="C14132" s="1">
        <v>1.0362682E7</v>
      </c>
      <c r="D14132" s="1" t="s">
        <v>14</v>
      </c>
      <c r="E14132" s="1">
        <v>24.0</v>
      </c>
      <c r="F14132" s="1" t="s">
        <v>14116</v>
      </c>
      <c r="G14132" s="1">
        <v>0.0698864106272</v>
      </c>
    </row>
    <row r="14133" ht="15.75" customHeight="1">
      <c r="A14133" s="1" t="str">
        <f t="shared" si="1187"/>
        <v>SEC13</v>
      </c>
      <c r="B14133" s="1" t="s">
        <v>119</v>
      </c>
      <c r="C14133" s="1">
        <v>1.0362771E7</v>
      </c>
      <c r="D14133" s="1" t="s">
        <v>14</v>
      </c>
      <c r="E14133" s="1">
        <v>23.0</v>
      </c>
      <c r="F14133" s="1" t="s">
        <v>14117</v>
      </c>
      <c r="G14133" s="1">
        <v>0.82068838268</v>
      </c>
    </row>
    <row r="14134" ht="15.75" customHeight="1">
      <c r="A14134" s="1" t="str">
        <f t="shared" si="1187"/>
        <v>SEC13</v>
      </c>
      <c r="B14134" s="1" t="s">
        <v>119</v>
      </c>
      <c r="C14134" s="1">
        <v>1.036259E7</v>
      </c>
      <c r="D14134" s="1" t="s">
        <v>14</v>
      </c>
      <c r="E14134" s="1">
        <v>22.0</v>
      </c>
      <c r="F14134" s="1" t="s">
        <v>14118</v>
      </c>
      <c r="G14134" s="1">
        <v>0.0298339454472</v>
      </c>
    </row>
    <row r="14135" ht="15.75" customHeight="1">
      <c r="A14135" s="1" t="str">
        <f t="shared" si="1187"/>
        <v>SEC13</v>
      </c>
      <c r="B14135" s="1" t="s">
        <v>119</v>
      </c>
      <c r="C14135" s="1">
        <v>1.0362787E7</v>
      </c>
      <c r="D14135" s="1" t="s">
        <v>8</v>
      </c>
      <c r="E14135" s="1">
        <v>23.0</v>
      </c>
      <c r="F14135" s="1" t="s">
        <v>14119</v>
      </c>
      <c r="G14135" s="1">
        <v>-0.0290441797838</v>
      </c>
    </row>
    <row r="14136" ht="15.75" customHeight="1">
      <c r="A14136" s="1" t="str">
        <f t="shared" si="1187"/>
        <v>SEC13</v>
      </c>
      <c r="B14136" s="1" t="s">
        <v>119</v>
      </c>
      <c r="C14136" s="1">
        <v>1.0362778E7</v>
      </c>
      <c r="D14136" s="1" t="s">
        <v>8</v>
      </c>
      <c r="E14136" s="1">
        <v>23.0</v>
      </c>
      <c r="F14136" s="1" t="s">
        <v>14120</v>
      </c>
      <c r="G14136" s="1">
        <v>0.0108646067381</v>
      </c>
    </row>
    <row r="14137" ht="15.75" customHeight="1">
      <c r="A14137" s="1" t="str">
        <f t="shared" si="1187"/>
        <v>SEC13</v>
      </c>
      <c r="B14137" s="1" t="s">
        <v>119</v>
      </c>
      <c r="C14137" s="1">
        <v>1.0362755E7</v>
      </c>
      <c r="D14137" s="1" t="s">
        <v>8</v>
      </c>
      <c r="E14137" s="1">
        <v>24.0</v>
      </c>
      <c r="F14137" s="1" t="s">
        <v>14121</v>
      </c>
      <c r="G14137" s="1">
        <v>1.39571575633</v>
      </c>
    </row>
    <row r="14138" ht="15.75" customHeight="1">
      <c r="A14138" s="1" t="str">
        <f t="shared" si="1187"/>
        <v>SEC13</v>
      </c>
      <c r="B14138" s="1" t="s">
        <v>119</v>
      </c>
      <c r="C14138" s="1">
        <v>1.0362722E7</v>
      </c>
      <c r="D14138" s="1" t="s">
        <v>8</v>
      </c>
      <c r="E14138" s="1">
        <v>23.0</v>
      </c>
      <c r="F14138" s="1" t="s">
        <v>14122</v>
      </c>
      <c r="G14138" s="1">
        <v>0.783595860987</v>
      </c>
    </row>
    <row r="14139" ht="15.75" customHeight="1">
      <c r="A14139" s="1" t="str">
        <f t="shared" si="1187"/>
        <v>SEC13</v>
      </c>
      <c r="B14139" s="1" t="s">
        <v>119</v>
      </c>
      <c r="C14139" s="1">
        <v>1.0362711E7</v>
      </c>
      <c r="D14139" s="1" t="s">
        <v>8</v>
      </c>
      <c r="E14139" s="1">
        <v>23.0</v>
      </c>
      <c r="F14139" s="1" t="s">
        <v>14123</v>
      </c>
      <c r="G14139" s="1">
        <v>0.499223163025</v>
      </c>
    </row>
    <row r="14140" ht="15.75" customHeight="1">
      <c r="A14140" s="1" t="str">
        <f t="shared" si="1187"/>
        <v>SEC13</v>
      </c>
      <c r="B14140" s="1" t="s">
        <v>119</v>
      </c>
      <c r="C14140" s="1">
        <v>1.0362674E7</v>
      </c>
      <c r="D14140" s="1" t="s">
        <v>8</v>
      </c>
      <c r="E14140" s="1">
        <v>23.0</v>
      </c>
      <c r="F14140" s="1" t="s">
        <v>14124</v>
      </c>
      <c r="G14140" s="1">
        <v>0.0445073863217</v>
      </c>
    </row>
    <row r="14141" ht="15.75" customHeight="1">
      <c r="A14141" s="1" t="str">
        <f t="shared" si="1187"/>
        <v>SEC13</v>
      </c>
      <c r="B14141" s="1" t="s">
        <v>119</v>
      </c>
      <c r="C14141" s="1">
        <v>1.0362591E7</v>
      </c>
      <c r="D14141" s="1" t="s">
        <v>8</v>
      </c>
      <c r="E14141" s="1">
        <v>24.0</v>
      </c>
      <c r="F14141" s="1" t="s">
        <v>14125</v>
      </c>
      <c r="G14141" s="1">
        <v>0.011683746332</v>
      </c>
    </row>
    <row r="14142" ht="15.75" customHeight="1">
      <c r="A14142" s="1" t="str">
        <f t="shared" ref="A14142:A14154" si="1188">"SEC22B"</f>
        <v>SEC22B</v>
      </c>
      <c r="B14142" s="1" t="s">
        <v>108</v>
      </c>
      <c r="C14142" s="1">
        <v>1.45096234E8</v>
      </c>
      <c r="D14142" s="1" t="s">
        <v>8</v>
      </c>
      <c r="E14142" s="1">
        <v>24.0</v>
      </c>
      <c r="F14142" s="1" t="s">
        <v>14126</v>
      </c>
      <c r="G14142" s="1">
        <v>0.00218751625668</v>
      </c>
    </row>
    <row r="14143" ht="15.75" customHeight="1">
      <c r="A14143" s="1" t="str">
        <f t="shared" si="1188"/>
        <v>SEC22B</v>
      </c>
      <c r="B14143" s="1" t="s">
        <v>108</v>
      </c>
      <c r="C14143" s="1">
        <v>1.45096373E8</v>
      </c>
      <c r="D14143" s="1" t="s">
        <v>8</v>
      </c>
      <c r="E14143" s="1">
        <v>23.0</v>
      </c>
      <c r="F14143" s="1" t="s">
        <v>14127</v>
      </c>
      <c r="G14143" s="1">
        <v>0.616911341242</v>
      </c>
    </row>
    <row r="14144" ht="15.75" customHeight="1">
      <c r="A14144" s="1" t="str">
        <f t="shared" si="1188"/>
        <v>SEC22B</v>
      </c>
      <c r="B14144" s="1" t="s">
        <v>108</v>
      </c>
      <c r="C14144" s="1">
        <v>1.45096595E8</v>
      </c>
      <c r="D14144" s="1" t="s">
        <v>8</v>
      </c>
      <c r="E14144" s="1">
        <v>24.0</v>
      </c>
      <c r="F14144" s="1" t="s">
        <v>14128</v>
      </c>
      <c r="G14144" s="1">
        <v>0.710346199558</v>
      </c>
    </row>
    <row r="14145" ht="15.75" customHeight="1">
      <c r="A14145" s="1" t="str">
        <f t="shared" si="1188"/>
        <v>SEC22B</v>
      </c>
      <c r="B14145" s="1" t="s">
        <v>108</v>
      </c>
      <c r="C14145" s="1">
        <v>1.45096708E8</v>
      </c>
      <c r="D14145" s="1" t="s">
        <v>8</v>
      </c>
      <c r="E14145" s="1">
        <v>23.0</v>
      </c>
      <c r="F14145" s="1" t="s">
        <v>14129</v>
      </c>
      <c r="G14145" s="1">
        <v>1.21368941775</v>
      </c>
    </row>
    <row r="14146" ht="15.75" customHeight="1">
      <c r="A14146" s="1" t="str">
        <f t="shared" si="1188"/>
        <v>SEC22B</v>
      </c>
      <c r="B14146" s="1" t="s">
        <v>108</v>
      </c>
      <c r="C14146" s="1">
        <v>1.45096245E8</v>
      </c>
      <c r="D14146" s="1" t="s">
        <v>14</v>
      </c>
      <c r="E14146" s="1">
        <v>22.0</v>
      </c>
      <c r="F14146" s="1" t="s">
        <v>14130</v>
      </c>
      <c r="G14146" s="1">
        <v>0.0351680675084</v>
      </c>
    </row>
    <row r="14147" ht="15.75" customHeight="1">
      <c r="A14147" s="1" t="str">
        <f t="shared" si="1188"/>
        <v>SEC22B</v>
      </c>
      <c r="B14147" s="1" t="s">
        <v>108</v>
      </c>
      <c r="C14147" s="1">
        <v>1.45096345E8</v>
      </c>
      <c r="D14147" s="1" t="s">
        <v>14</v>
      </c>
      <c r="E14147" s="1">
        <v>24.0</v>
      </c>
      <c r="F14147" s="1" t="s">
        <v>14131</v>
      </c>
      <c r="G14147" s="1">
        <v>0.11624065376</v>
      </c>
    </row>
    <row r="14148" ht="15.75" customHeight="1">
      <c r="A14148" s="1" t="str">
        <f t="shared" si="1188"/>
        <v>SEC22B</v>
      </c>
      <c r="B14148" s="1" t="s">
        <v>108</v>
      </c>
      <c r="C14148" s="1">
        <v>1.45096382E8</v>
      </c>
      <c r="D14148" s="1" t="s">
        <v>14</v>
      </c>
      <c r="E14148" s="1">
        <v>24.0</v>
      </c>
      <c r="F14148" s="1" t="s">
        <v>14132</v>
      </c>
      <c r="G14148" s="1">
        <v>0.231706600492</v>
      </c>
    </row>
    <row r="14149" ht="15.75" customHeight="1">
      <c r="A14149" s="1" t="str">
        <f t="shared" si="1188"/>
        <v>SEC22B</v>
      </c>
      <c r="B14149" s="1" t="s">
        <v>108</v>
      </c>
      <c r="C14149" s="1">
        <v>1.45096416E8</v>
      </c>
      <c r="D14149" s="1" t="s">
        <v>14</v>
      </c>
      <c r="E14149" s="1">
        <v>23.0</v>
      </c>
      <c r="F14149" s="1" t="s">
        <v>14133</v>
      </c>
      <c r="G14149" s="1">
        <v>0.342394336229</v>
      </c>
    </row>
    <row r="14150" ht="15.75" customHeight="1">
      <c r="A14150" s="1" t="str">
        <f t="shared" si="1188"/>
        <v>SEC22B</v>
      </c>
      <c r="B14150" s="1" t="s">
        <v>108</v>
      </c>
      <c r="C14150" s="1">
        <v>1.45096516E8</v>
      </c>
      <c r="D14150" s="1" t="s">
        <v>14</v>
      </c>
      <c r="E14150" s="1">
        <v>24.0</v>
      </c>
      <c r="F14150" s="1" t="s">
        <v>14134</v>
      </c>
      <c r="G14150" s="1">
        <v>0.122946353756</v>
      </c>
    </row>
    <row r="14151" ht="15.75" customHeight="1">
      <c r="A14151" s="1" t="str">
        <f t="shared" si="1188"/>
        <v>SEC22B</v>
      </c>
      <c r="B14151" s="1" t="s">
        <v>108</v>
      </c>
      <c r="C14151" s="1">
        <v>1.45096576E8</v>
      </c>
      <c r="D14151" s="1" t="s">
        <v>14</v>
      </c>
      <c r="E14151" s="1">
        <v>23.0</v>
      </c>
      <c r="F14151" s="1" t="s">
        <v>14135</v>
      </c>
      <c r="G14151" s="1">
        <v>1.07596438269</v>
      </c>
    </row>
    <row r="14152" ht="15.75" customHeight="1">
      <c r="A14152" s="1" t="str">
        <f t="shared" si="1188"/>
        <v>SEC22B</v>
      </c>
      <c r="B14152" s="1" t="s">
        <v>108</v>
      </c>
      <c r="C14152" s="1">
        <v>1.45096584E8</v>
      </c>
      <c r="D14152" s="1" t="s">
        <v>14</v>
      </c>
      <c r="E14152" s="1">
        <v>22.0</v>
      </c>
      <c r="F14152" s="1" t="s">
        <v>14136</v>
      </c>
      <c r="G14152" s="1">
        <v>0.632026726826</v>
      </c>
    </row>
    <row r="14153" ht="15.75" customHeight="1">
      <c r="A14153" s="1" t="str">
        <f t="shared" si="1188"/>
        <v>SEC22B</v>
      </c>
      <c r="B14153" s="1" t="s">
        <v>108</v>
      </c>
      <c r="C14153" s="1">
        <v>1.45096724E8</v>
      </c>
      <c r="D14153" s="1" t="s">
        <v>14</v>
      </c>
      <c r="E14153" s="1">
        <v>23.0</v>
      </c>
      <c r="F14153" s="1" t="s">
        <v>14137</v>
      </c>
      <c r="G14153" s="1">
        <v>0.0968157878185</v>
      </c>
    </row>
    <row r="14154" ht="15.75" customHeight="1">
      <c r="A14154" s="1" t="str">
        <f t="shared" si="1188"/>
        <v>SEC22B</v>
      </c>
      <c r="B14154" s="1" t="s">
        <v>108</v>
      </c>
      <c r="C14154" s="1">
        <v>1.45096569E8</v>
      </c>
      <c r="D14154" s="1" t="s">
        <v>8</v>
      </c>
      <c r="E14154" s="1">
        <v>23.0</v>
      </c>
      <c r="F14154" s="1" t="s">
        <v>14138</v>
      </c>
      <c r="G14154" s="1">
        <v>0.206231969238</v>
      </c>
    </row>
    <row r="14155" ht="15.75" customHeight="1">
      <c r="A14155" s="1" t="str">
        <f t="shared" ref="A14155:A14174" si="1189">"SEC23B"</f>
        <v>SEC23B</v>
      </c>
      <c r="B14155" s="1" t="s">
        <v>145</v>
      </c>
      <c r="C14155" s="1">
        <v>1.8488177E7</v>
      </c>
      <c r="D14155" s="1" t="s">
        <v>8</v>
      </c>
      <c r="E14155" s="1">
        <v>21.0</v>
      </c>
      <c r="F14155" s="1" t="s">
        <v>14139</v>
      </c>
      <c r="G14155" s="1">
        <v>-0.0702016102561</v>
      </c>
    </row>
    <row r="14156" ht="15.75" customHeight="1">
      <c r="A14156" s="1" t="str">
        <f t="shared" si="1189"/>
        <v>SEC23B</v>
      </c>
      <c r="B14156" s="1" t="s">
        <v>145</v>
      </c>
      <c r="C14156" s="1">
        <v>1.8488183E7</v>
      </c>
      <c r="D14156" s="1" t="s">
        <v>8</v>
      </c>
      <c r="E14156" s="1">
        <v>22.0</v>
      </c>
      <c r="F14156" s="1" t="s">
        <v>14140</v>
      </c>
      <c r="G14156" s="1">
        <v>-0.0695771214393</v>
      </c>
    </row>
    <row r="14157" ht="15.75" customHeight="1">
      <c r="A14157" s="1" t="str">
        <f t="shared" si="1189"/>
        <v>SEC23B</v>
      </c>
      <c r="B14157" s="1" t="s">
        <v>145</v>
      </c>
      <c r="C14157" s="1">
        <v>1.8488785E7</v>
      </c>
      <c r="D14157" s="1" t="s">
        <v>8</v>
      </c>
      <c r="E14157" s="1">
        <v>24.0</v>
      </c>
      <c r="F14157" s="1" t="s">
        <v>14141</v>
      </c>
      <c r="G14157" s="1">
        <v>0.471486724613</v>
      </c>
    </row>
    <row r="14158" ht="15.75" customHeight="1">
      <c r="A14158" s="1" t="str">
        <f t="shared" si="1189"/>
        <v>SEC23B</v>
      </c>
      <c r="B14158" s="1" t="s">
        <v>145</v>
      </c>
      <c r="C14158" s="1">
        <v>1.8488768E7</v>
      </c>
      <c r="D14158" s="1" t="s">
        <v>8</v>
      </c>
      <c r="E14158" s="1">
        <v>21.0</v>
      </c>
      <c r="F14158" s="1" t="s">
        <v>14142</v>
      </c>
      <c r="G14158" s="1">
        <v>0.952151210064</v>
      </c>
    </row>
    <row r="14159" ht="15.75" customHeight="1">
      <c r="A14159" s="1" t="str">
        <f t="shared" si="1189"/>
        <v>SEC23B</v>
      </c>
      <c r="B14159" s="1" t="s">
        <v>145</v>
      </c>
      <c r="C14159" s="1">
        <v>1.8488799E7</v>
      </c>
      <c r="D14159" s="1" t="s">
        <v>14</v>
      </c>
      <c r="E14159" s="1">
        <v>24.0</v>
      </c>
      <c r="F14159" s="1" t="s">
        <v>14143</v>
      </c>
      <c r="G14159" s="1">
        <v>0.846572479858</v>
      </c>
    </row>
    <row r="14160" ht="15.75" customHeight="1">
      <c r="A14160" s="1" t="str">
        <f t="shared" si="1189"/>
        <v>SEC23B</v>
      </c>
      <c r="B14160" s="1" t="s">
        <v>145</v>
      </c>
      <c r="C14160" s="1">
        <v>1.8488776E7</v>
      </c>
      <c r="D14160" s="1" t="s">
        <v>14</v>
      </c>
      <c r="E14160" s="1">
        <v>24.0</v>
      </c>
      <c r="F14160" s="1" t="s">
        <v>14144</v>
      </c>
      <c r="G14160" s="1">
        <v>1.20127631008</v>
      </c>
    </row>
    <row r="14161" ht="15.75" customHeight="1">
      <c r="A14161" s="1" t="str">
        <f t="shared" si="1189"/>
        <v>SEC23B</v>
      </c>
      <c r="B14161" s="1" t="s">
        <v>145</v>
      </c>
      <c r="C14161" s="1">
        <v>1.8488712E7</v>
      </c>
      <c r="D14161" s="1" t="s">
        <v>14</v>
      </c>
      <c r="E14161" s="1">
        <v>23.0</v>
      </c>
      <c r="F14161" s="1" t="s">
        <v>14145</v>
      </c>
      <c r="G14161" s="1">
        <v>0.121217800172</v>
      </c>
    </row>
    <row r="14162" ht="15.75" customHeight="1">
      <c r="A14162" s="1" t="str">
        <f t="shared" si="1189"/>
        <v>SEC23B</v>
      </c>
      <c r="B14162" s="1" t="s">
        <v>145</v>
      </c>
      <c r="C14162" s="1">
        <v>1.8488693E7</v>
      </c>
      <c r="D14162" s="1" t="s">
        <v>14</v>
      </c>
      <c r="E14162" s="1">
        <v>22.0</v>
      </c>
      <c r="F14162" s="1" t="s">
        <v>14146</v>
      </c>
      <c r="G14162" s="1">
        <v>0.135997468309</v>
      </c>
    </row>
    <row r="14163" ht="15.75" customHeight="1">
      <c r="A14163" s="1" t="str">
        <f t="shared" si="1189"/>
        <v>SEC23B</v>
      </c>
      <c r="B14163" s="1" t="s">
        <v>145</v>
      </c>
      <c r="C14163" s="1">
        <v>1.848846E7</v>
      </c>
      <c r="D14163" s="1" t="s">
        <v>8</v>
      </c>
      <c r="E14163" s="1">
        <v>22.0</v>
      </c>
      <c r="F14163" s="1" t="s">
        <v>14147</v>
      </c>
      <c r="G14163" s="1">
        <v>0.187745304262</v>
      </c>
    </row>
    <row r="14164" ht="15.75" customHeight="1">
      <c r="A14164" s="1" t="str">
        <f t="shared" si="1189"/>
        <v>SEC23B</v>
      </c>
      <c r="B14164" s="1" t="s">
        <v>145</v>
      </c>
      <c r="C14164" s="1">
        <v>1.8488834E7</v>
      </c>
      <c r="D14164" s="1" t="s">
        <v>14</v>
      </c>
      <c r="E14164" s="1">
        <v>24.0</v>
      </c>
      <c r="F14164" s="1" t="s">
        <v>14148</v>
      </c>
      <c r="G14164" s="1">
        <v>0.246929968601</v>
      </c>
    </row>
    <row r="14165" ht="15.75" customHeight="1">
      <c r="A14165" s="1" t="str">
        <f t="shared" si="1189"/>
        <v>SEC23B</v>
      </c>
      <c r="B14165" s="1" t="s">
        <v>145</v>
      </c>
      <c r="C14165" s="1">
        <v>1.848849E7</v>
      </c>
      <c r="D14165" s="1" t="s">
        <v>14</v>
      </c>
      <c r="E14165" s="1">
        <v>24.0</v>
      </c>
      <c r="F14165" s="1" t="s">
        <v>14149</v>
      </c>
      <c r="G14165" s="1">
        <v>-0.0724636409004</v>
      </c>
    </row>
    <row r="14166" ht="15.75" customHeight="1">
      <c r="A14166" s="1" t="str">
        <f t="shared" si="1189"/>
        <v>SEC23B</v>
      </c>
      <c r="B14166" s="1" t="s">
        <v>145</v>
      </c>
      <c r="C14166" s="1">
        <v>1.8488376E7</v>
      </c>
      <c r="D14166" s="1" t="s">
        <v>14</v>
      </c>
      <c r="E14166" s="1">
        <v>22.0</v>
      </c>
      <c r="F14166" s="1" t="s">
        <v>14150</v>
      </c>
      <c r="G14166" s="1">
        <v>0.285855947589</v>
      </c>
    </row>
    <row r="14167" ht="15.75" customHeight="1">
      <c r="A14167" s="1" t="str">
        <f t="shared" si="1189"/>
        <v>SEC23B</v>
      </c>
      <c r="B14167" s="1" t="s">
        <v>145</v>
      </c>
      <c r="C14167" s="1">
        <v>1.848869E7</v>
      </c>
      <c r="D14167" s="1" t="s">
        <v>14</v>
      </c>
      <c r="E14167" s="1">
        <v>24.0</v>
      </c>
      <c r="F14167" s="1" t="s">
        <v>14151</v>
      </c>
      <c r="G14167" s="1">
        <v>-0.125940600663</v>
      </c>
    </row>
    <row r="14168" ht="15.75" customHeight="1">
      <c r="A14168" s="1" t="str">
        <f t="shared" si="1189"/>
        <v>SEC23B</v>
      </c>
      <c r="B14168" s="1" t="s">
        <v>145</v>
      </c>
      <c r="C14168" s="1">
        <v>1.8488296E7</v>
      </c>
      <c r="D14168" s="1" t="s">
        <v>14</v>
      </c>
      <c r="E14168" s="1">
        <v>24.0</v>
      </c>
      <c r="F14168" s="1" t="s">
        <v>14152</v>
      </c>
      <c r="G14168" s="1">
        <v>0.38873209689</v>
      </c>
    </row>
    <row r="14169" ht="15.75" customHeight="1">
      <c r="A14169" s="1" t="str">
        <f t="shared" si="1189"/>
        <v>SEC23B</v>
      </c>
      <c r="B14169" s="1" t="s">
        <v>145</v>
      </c>
      <c r="C14169" s="1">
        <v>1.8488274E7</v>
      </c>
      <c r="D14169" s="1" t="s">
        <v>14</v>
      </c>
      <c r="E14169" s="1">
        <v>24.0</v>
      </c>
      <c r="F14169" s="1" t="s">
        <v>14153</v>
      </c>
      <c r="G14169" s="1">
        <v>0.125809941887</v>
      </c>
    </row>
    <row r="14170" ht="15.75" customHeight="1">
      <c r="A14170" s="1" t="str">
        <f t="shared" si="1189"/>
        <v>SEC23B</v>
      </c>
      <c r="B14170" s="1" t="s">
        <v>145</v>
      </c>
      <c r="C14170" s="1">
        <v>1.8488256E7</v>
      </c>
      <c r="D14170" s="1" t="s">
        <v>14</v>
      </c>
      <c r="E14170" s="1">
        <v>23.0</v>
      </c>
      <c r="F14170" s="1" t="s">
        <v>14154</v>
      </c>
      <c r="G14170" s="1">
        <v>0.278038669798</v>
      </c>
    </row>
    <row r="14171" ht="15.75" customHeight="1">
      <c r="A14171" s="1" t="str">
        <f t="shared" si="1189"/>
        <v>SEC23B</v>
      </c>
      <c r="B14171" s="1" t="s">
        <v>145</v>
      </c>
      <c r="C14171" s="1">
        <v>1.8488224E7</v>
      </c>
      <c r="D14171" s="1" t="s">
        <v>14</v>
      </c>
      <c r="E14171" s="1">
        <v>24.0</v>
      </c>
      <c r="F14171" s="1" t="s">
        <v>14155</v>
      </c>
      <c r="G14171" s="1">
        <v>0.0266116763858</v>
      </c>
    </row>
    <row r="14172" ht="15.75" customHeight="1">
      <c r="A14172" s="1" t="str">
        <f t="shared" si="1189"/>
        <v>SEC23B</v>
      </c>
      <c r="B14172" s="1" t="s">
        <v>145</v>
      </c>
      <c r="C14172" s="1">
        <v>1.8488822E7</v>
      </c>
      <c r="D14172" s="1" t="s">
        <v>8</v>
      </c>
      <c r="E14172" s="1">
        <v>24.0</v>
      </c>
      <c r="F14172" s="1" t="s">
        <v>14156</v>
      </c>
      <c r="G14172" s="1">
        <v>0.0833273364143</v>
      </c>
    </row>
    <row r="14173" ht="15.75" customHeight="1">
      <c r="A14173" s="1" t="str">
        <f t="shared" si="1189"/>
        <v>SEC23B</v>
      </c>
      <c r="B14173" s="1" t="s">
        <v>145</v>
      </c>
      <c r="C14173" s="1">
        <v>1.8488801E7</v>
      </c>
      <c r="D14173" s="1" t="s">
        <v>8</v>
      </c>
      <c r="E14173" s="1">
        <v>24.0</v>
      </c>
      <c r="F14173" s="1" t="s">
        <v>14157</v>
      </c>
      <c r="G14173" s="1">
        <v>0.322775236232</v>
      </c>
    </row>
    <row r="14174" ht="15.75" customHeight="1">
      <c r="A14174" s="1" t="str">
        <f t="shared" si="1189"/>
        <v>SEC23B</v>
      </c>
      <c r="B14174" s="1" t="s">
        <v>145</v>
      </c>
      <c r="C14174" s="1">
        <v>1.8488318E7</v>
      </c>
      <c r="D14174" s="1" t="s">
        <v>14</v>
      </c>
      <c r="E14174" s="1">
        <v>24.0</v>
      </c>
      <c r="F14174" s="1" t="s">
        <v>14158</v>
      </c>
      <c r="G14174" s="1">
        <v>0.269071618073</v>
      </c>
    </row>
    <row r="14175" ht="15.75" customHeight="1">
      <c r="A14175" s="1" t="str">
        <f t="shared" ref="A14175:A14184" si="1190">"SEC23IP"</f>
        <v>SEC23IP</v>
      </c>
      <c r="B14175" s="1" t="s">
        <v>176</v>
      </c>
      <c r="C14175" s="1">
        <v>1.21652231E8</v>
      </c>
      <c r="D14175" s="1" t="s">
        <v>14</v>
      </c>
      <c r="E14175" s="1">
        <v>23.0</v>
      </c>
      <c r="F14175" s="1" t="s">
        <v>14159</v>
      </c>
      <c r="G14175" s="1">
        <v>0.695941065371</v>
      </c>
    </row>
    <row r="14176" ht="15.75" customHeight="1">
      <c r="A14176" s="1" t="str">
        <f t="shared" si="1190"/>
        <v>SEC23IP</v>
      </c>
      <c r="B14176" s="1" t="s">
        <v>176</v>
      </c>
      <c r="C14176" s="1">
        <v>1.21652215E8</v>
      </c>
      <c r="D14176" s="1" t="s">
        <v>14</v>
      </c>
      <c r="E14176" s="1">
        <v>23.0</v>
      </c>
      <c r="F14176" s="1" t="s">
        <v>14160</v>
      </c>
      <c r="G14176" s="1">
        <v>0.0844440237651</v>
      </c>
    </row>
    <row r="14177" ht="15.75" customHeight="1">
      <c r="A14177" s="1" t="str">
        <f t="shared" si="1190"/>
        <v>SEC23IP</v>
      </c>
      <c r="B14177" s="1" t="s">
        <v>176</v>
      </c>
      <c r="C14177" s="1">
        <v>1.21652399E8</v>
      </c>
      <c r="D14177" s="1" t="s">
        <v>8</v>
      </c>
      <c r="E14177" s="1">
        <v>24.0</v>
      </c>
      <c r="F14177" s="1" t="s">
        <v>14161</v>
      </c>
      <c r="G14177" s="1">
        <v>1.00574869837</v>
      </c>
    </row>
    <row r="14178" ht="15.75" customHeight="1">
      <c r="A14178" s="1" t="str">
        <f t="shared" si="1190"/>
        <v>SEC23IP</v>
      </c>
      <c r="B14178" s="1" t="s">
        <v>176</v>
      </c>
      <c r="C14178" s="1">
        <v>1.21652376E8</v>
      </c>
      <c r="D14178" s="1" t="s">
        <v>8</v>
      </c>
      <c r="E14178" s="1">
        <v>24.0</v>
      </c>
      <c r="F14178" s="1" t="s">
        <v>14162</v>
      </c>
      <c r="G14178" s="1">
        <v>0.643804885393</v>
      </c>
    </row>
    <row r="14179" ht="15.75" customHeight="1">
      <c r="A14179" s="1" t="str">
        <f t="shared" si="1190"/>
        <v>SEC23IP</v>
      </c>
      <c r="B14179" s="1" t="s">
        <v>176</v>
      </c>
      <c r="C14179" s="1">
        <v>1.2165237E8</v>
      </c>
      <c r="D14179" s="1" t="s">
        <v>8</v>
      </c>
      <c r="E14179" s="1">
        <v>23.0</v>
      </c>
      <c r="F14179" s="1" t="s">
        <v>14163</v>
      </c>
      <c r="G14179" s="1">
        <v>0.318393531881</v>
      </c>
    </row>
    <row r="14180" ht="15.75" customHeight="1">
      <c r="A14180" s="1" t="str">
        <f t="shared" si="1190"/>
        <v>SEC23IP</v>
      </c>
      <c r="B14180" s="1" t="s">
        <v>176</v>
      </c>
      <c r="C14180" s="1">
        <v>1.21652245E8</v>
      </c>
      <c r="D14180" s="1" t="s">
        <v>14</v>
      </c>
      <c r="E14180" s="1">
        <v>24.0</v>
      </c>
      <c r="F14180" s="1" t="s">
        <v>14164</v>
      </c>
      <c r="G14180" s="1">
        <v>0.269146792194</v>
      </c>
    </row>
    <row r="14181" ht="15.75" customHeight="1">
      <c r="A14181" s="1" t="str">
        <f t="shared" si="1190"/>
        <v>SEC23IP</v>
      </c>
      <c r="B14181" s="1" t="s">
        <v>176</v>
      </c>
      <c r="C14181" s="1">
        <v>1.21652309E8</v>
      </c>
      <c r="D14181" s="1" t="s">
        <v>8</v>
      </c>
      <c r="E14181" s="1">
        <v>23.0</v>
      </c>
      <c r="F14181" s="1" t="s">
        <v>14165</v>
      </c>
      <c r="G14181" s="1">
        <v>1.11613525303</v>
      </c>
    </row>
    <row r="14182" ht="15.75" customHeight="1">
      <c r="A14182" s="1" t="str">
        <f t="shared" si="1190"/>
        <v>SEC23IP</v>
      </c>
      <c r="B14182" s="1" t="s">
        <v>176</v>
      </c>
      <c r="C14182" s="1">
        <v>1.21652264E8</v>
      </c>
      <c r="D14182" s="1" t="s">
        <v>14</v>
      </c>
      <c r="E14182" s="1">
        <v>23.0</v>
      </c>
      <c r="F14182" s="1" t="s">
        <v>14166</v>
      </c>
      <c r="G14182" s="1">
        <v>0.878116048605</v>
      </c>
    </row>
    <row r="14183" ht="15.75" customHeight="1">
      <c r="A14183" s="1" t="str">
        <f t="shared" si="1190"/>
        <v>SEC23IP</v>
      </c>
      <c r="B14183" s="1" t="s">
        <v>176</v>
      </c>
      <c r="C14183" s="1">
        <v>1.21652284E8</v>
      </c>
      <c r="D14183" s="1" t="s">
        <v>14</v>
      </c>
      <c r="E14183" s="1">
        <v>22.0</v>
      </c>
      <c r="F14183" s="1" t="s">
        <v>14167</v>
      </c>
      <c r="G14183" s="1">
        <v>0.226738688473</v>
      </c>
    </row>
    <row r="14184" ht="15.75" customHeight="1">
      <c r="A14184" s="1" t="str">
        <f t="shared" si="1190"/>
        <v>SEC23IP</v>
      </c>
      <c r="B14184" s="1" t="s">
        <v>176</v>
      </c>
      <c r="C14184" s="1">
        <v>1.21652173E8</v>
      </c>
      <c r="D14184" s="1" t="s">
        <v>8</v>
      </c>
      <c r="E14184" s="1">
        <v>24.0</v>
      </c>
      <c r="F14184" s="1" t="s">
        <v>14168</v>
      </c>
      <c r="G14184" s="1">
        <v>0.593833716745</v>
      </c>
    </row>
    <row r="14185" ht="15.75" customHeight="1">
      <c r="A14185" s="1" t="str">
        <f t="shared" ref="A14185:A14200" si="1191">"SEC61A1"</f>
        <v>SEC61A1</v>
      </c>
      <c r="B14185" s="1" t="s">
        <v>119</v>
      </c>
      <c r="C14185" s="1">
        <v>1.27771292E8</v>
      </c>
      <c r="D14185" s="1" t="s">
        <v>14</v>
      </c>
      <c r="E14185" s="1">
        <v>24.0</v>
      </c>
      <c r="F14185" s="1" t="s">
        <v>14169</v>
      </c>
      <c r="G14185" s="1">
        <v>1.0775997016</v>
      </c>
    </row>
    <row r="14186" ht="15.75" customHeight="1">
      <c r="A14186" s="1" t="str">
        <f t="shared" si="1191"/>
        <v>SEC61A1</v>
      </c>
      <c r="B14186" s="1" t="s">
        <v>119</v>
      </c>
      <c r="C14186" s="1">
        <v>1.27771478E8</v>
      </c>
      <c r="D14186" s="1" t="s">
        <v>8</v>
      </c>
      <c r="E14186" s="1">
        <v>23.0</v>
      </c>
      <c r="F14186" s="1" t="s">
        <v>14170</v>
      </c>
      <c r="G14186" s="1">
        <v>-0.0193353015586</v>
      </c>
    </row>
    <row r="14187" ht="15.75" customHeight="1">
      <c r="A14187" s="1" t="str">
        <f t="shared" si="1191"/>
        <v>SEC61A1</v>
      </c>
      <c r="B14187" s="1" t="s">
        <v>119</v>
      </c>
      <c r="C14187" s="1">
        <v>1.27771461E8</v>
      </c>
      <c r="D14187" s="1" t="s">
        <v>8</v>
      </c>
      <c r="E14187" s="1">
        <v>22.0</v>
      </c>
      <c r="F14187" s="1" t="s">
        <v>14171</v>
      </c>
      <c r="G14187" s="3">
        <v>-5.1431736615E-5</v>
      </c>
    </row>
    <row r="14188" ht="15.75" customHeight="1">
      <c r="A14188" s="1" t="str">
        <f t="shared" si="1191"/>
        <v>SEC61A1</v>
      </c>
      <c r="B14188" s="1" t="s">
        <v>119</v>
      </c>
      <c r="C14188" s="1">
        <v>1.27771455E8</v>
      </c>
      <c r="D14188" s="1" t="s">
        <v>8</v>
      </c>
      <c r="E14188" s="1">
        <v>24.0</v>
      </c>
      <c r="F14188" s="1" t="s">
        <v>14172</v>
      </c>
      <c r="G14188" s="1">
        <v>0.07512023531</v>
      </c>
    </row>
    <row r="14189" ht="15.75" customHeight="1">
      <c r="A14189" s="1" t="str">
        <f t="shared" si="1191"/>
        <v>SEC61A1</v>
      </c>
      <c r="B14189" s="1" t="s">
        <v>119</v>
      </c>
      <c r="C14189" s="1">
        <v>1.2777142E8</v>
      </c>
      <c r="D14189" s="1" t="s">
        <v>8</v>
      </c>
      <c r="E14189" s="1">
        <v>23.0</v>
      </c>
      <c r="F14189" s="1" t="s">
        <v>14173</v>
      </c>
      <c r="G14189" s="1">
        <v>0.246418758047</v>
      </c>
    </row>
    <row r="14190" ht="15.75" customHeight="1">
      <c r="A14190" s="1" t="str">
        <f t="shared" si="1191"/>
        <v>SEC61A1</v>
      </c>
      <c r="B14190" s="1" t="s">
        <v>119</v>
      </c>
      <c r="C14190" s="1">
        <v>1.27771328E8</v>
      </c>
      <c r="D14190" s="1" t="s">
        <v>14</v>
      </c>
      <c r="E14190" s="1">
        <v>24.0</v>
      </c>
      <c r="F14190" s="1" t="s">
        <v>14174</v>
      </c>
      <c r="G14190" s="1">
        <v>-0.00427770680116</v>
      </c>
    </row>
    <row r="14191" ht="15.75" customHeight="1">
      <c r="A14191" s="1" t="str">
        <f t="shared" si="1191"/>
        <v>SEC61A1</v>
      </c>
      <c r="B14191" s="1" t="s">
        <v>119</v>
      </c>
      <c r="C14191" s="1">
        <v>1.27771222E8</v>
      </c>
      <c r="D14191" s="1" t="s">
        <v>14</v>
      </c>
      <c r="E14191" s="1">
        <v>24.0</v>
      </c>
      <c r="F14191" s="1" t="s">
        <v>14175</v>
      </c>
      <c r="G14191" s="1">
        <v>0.00972376306942</v>
      </c>
    </row>
    <row r="14192" ht="15.75" customHeight="1">
      <c r="A14192" s="1" t="str">
        <f t="shared" si="1191"/>
        <v>SEC61A1</v>
      </c>
      <c r="B14192" s="1" t="s">
        <v>119</v>
      </c>
      <c r="C14192" s="1">
        <v>1.27771489E8</v>
      </c>
      <c r="D14192" s="1" t="s">
        <v>8</v>
      </c>
      <c r="E14192" s="1">
        <v>23.0</v>
      </c>
      <c r="F14192" s="1" t="s">
        <v>14176</v>
      </c>
      <c r="G14192" s="1">
        <v>0.0843525258901</v>
      </c>
    </row>
    <row r="14193" ht="15.75" customHeight="1">
      <c r="A14193" s="1" t="str">
        <f t="shared" si="1191"/>
        <v>SEC61A1</v>
      </c>
      <c r="B14193" s="1" t="s">
        <v>119</v>
      </c>
      <c r="C14193" s="1">
        <v>1.27771462E8</v>
      </c>
      <c r="D14193" s="1" t="s">
        <v>8</v>
      </c>
      <c r="E14193" s="1">
        <v>24.0</v>
      </c>
      <c r="F14193" s="1" t="s">
        <v>14177</v>
      </c>
      <c r="G14193" s="1">
        <v>0.1654787432</v>
      </c>
    </row>
    <row r="14194" ht="15.75" customHeight="1">
      <c r="A14194" s="1" t="str">
        <f t="shared" si="1191"/>
        <v>SEC61A1</v>
      </c>
      <c r="B14194" s="1" t="s">
        <v>119</v>
      </c>
      <c r="C14194" s="1">
        <v>1.27771478E8</v>
      </c>
      <c r="D14194" s="1" t="s">
        <v>8</v>
      </c>
      <c r="E14194" s="1">
        <v>24.0</v>
      </c>
      <c r="F14194" s="1" t="s">
        <v>14178</v>
      </c>
      <c r="G14194" s="1">
        <v>-0.00905250603224</v>
      </c>
    </row>
    <row r="14195" ht="15.75" customHeight="1">
      <c r="A14195" s="1" t="str">
        <f t="shared" si="1191"/>
        <v>SEC61A1</v>
      </c>
      <c r="B14195" s="1" t="s">
        <v>119</v>
      </c>
      <c r="C14195" s="1">
        <v>1.27771256E8</v>
      </c>
      <c r="D14195" s="1" t="s">
        <v>8</v>
      </c>
      <c r="E14195" s="1">
        <v>22.0</v>
      </c>
      <c r="F14195" s="1" t="s">
        <v>14179</v>
      </c>
      <c r="G14195" s="1">
        <v>1.0180228812</v>
      </c>
    </row>
    <row r="14196" ht="15.75" customHeight="1">
      <c r="A14196" s="1" t="str">
        <f t="shared" si="1191"/>
        <v>SEC61A1</v>
      </c>
      <c r="B14196" s="1" t="s">
        <v>119</v>
      </c>
      <c r="C14196" s="1">
        <v>1.27771387E8</v>
      </c>
      <c r="D14196" s="1" t="s">
        <v>8</v>
      </c>
      <c r="E14196" s="1">
        <v>23.0</v>
      </c>
      <c r="F14196" s="1" t="s">
        <v>14180</v>
      </c>
      <c r="G14196" s="1">
        <v>0.268531711147</v>
      </c>
    </row>
    <row r="14197" ht="15.75" customHeight="1">
      <c r="A14197" s="1" t="str">
        <f t="shared" si="1191"/>
        <v>SEC61A1</v>
      </c>
      <c r="B14197" s="1" t="s">
        <v>119</v>
      </c>
      <c r="C14197" s="1">
        <v>1.27771456E8</v>
      </c>
      <c r="D14197" s="1" t="s">
        <v>8</v>
      </c>
      <c r="E14197" s="1">
        <v>23.0</v>
      </c>
      <c r="F14197" s="1" t="s">
        <v>14181</v>
      </c>
      <c r="G14197" s="1">
        <v>0.0457870360805</v>
      </c>
    </row>
    <row r="14198" ht="15.75" customHeight="1">
      <c r="A14198" s="1" t="str">
        <f t="shared" si="1191"/>
        <v>SEC61A1</v>
      </c>
      <c r="B14198" s="1" t="s">
        <v>119</v>
      </c>
      <c r="C14198" s="1">
        <v>1.27771322E8</v>
      </c>
      <c r="D14198" s="1" t="s">
        <v>14</v>
      </c>
      <c r="E14198" s="1">
        <v>23.0</v>
      </c>
      <c r="F14198" s="1" t="s">
        <v>14182</v>
      </c>
      <c r="G14198" s="1">
        <v>0.904377417198</v>
      </c>
    </row>
    <row r="14199" ht="15.75" customHeight="1">
      <c r="A14199" s="1" t="str">
        <f t="shared" si="1191"/>
        <v>SEC61A1</v>
      </c>
      <c r="B14199" s="1" t="s">
        <v>119</v>
      </c>
      <c r="C14199" s="1">
        <v>1.27771431E8</v>
      </c>
      <c r="D14199" s="1" t="s">
        <v>8</v>
      </c>
      <c r="E14199" s="1">
        <v>24.0</v>
      </c>
      <c r="F14199" s="1" t="s">
        <v>14183</v>
      </c>
      <c r="G14199" s="1">
        <v>0.159169954552</v>
      </c>
    </row>
    <row r="14200" ht="15.75" customHeight="1">
      <c r="A14200" s="1" t="str">
        <f t="shared" si="1191"/>
        <v>SEC61A1</v>
      </c>
      <c r="B14200" s="1" t="s">
        <v>119</v>
      </c>
      <c r="C14200" s="1">
        <v>1.27771408E8</v>
      </c>
      <c r="D14200" s="1" t="s">
        <v>8</v>
      </c>
      <c r="E14200" s="1">
        <v>24.0</v>
      </c>
      <c r="F14200" s="1" t="s">
        <v>14184</v>
      </c>
      <c r="G14200" s="1">
        <v>0.145535397729</v>
      </c>
    </row>
    <row r="14201" ht="15.75" customHeight="1">
      <c r="A14201" s="1" t="str">
        <f t="shared" ref="A14201:A14210" si="1192">"SEC61B"</f>
        <v>SEC61B</v>
      </c>
      <c r="B14201" s="1" t="s">
        <v>298</v>
      </c>
      <c r="C14201" s="1">
        <v>1.01984778E8</v>
      </c>
      <c r="D14201" s="1" t="s">
        <v>14</v>
      </c>
      <c r="E14201" s="1">
        <v>23.0</v>
      </c>
      <c r="F14201" s="1" t="s">
        <v>14185</v>
      </c>
      <c r="G14201" s="1">
        <v>0.0445747462325</v>
      </c>
    </row>
    <row r="14202" ht="15.75" customHeight="1">
      <c r="A14202" s="1" t="str">
        <f t="shared" si="1192"/>
        <v>SEC61B</v>
      </c>
      <c r="B14202" s="1" t="s">
        <v>298</v>
      </c>
      <c r="C14202" s="1">
        <v>1.01984555E8</v>
      </c>
      <c r="D14202" s="1" t="s">
        <v>8</v>
      </c>
      <c r="E14202" s="1">
        <v>24.0</v>
      </c>
      <c r="F14202" s="1" t="s">
        <v>14186</v>
      </c>
      <c r="G14202" s="1">
        <v>-0.13448316281</v>
      </c>
    </row>
    <row r="14203" ht="15.75" customHeight="1">
      <c r="A14203" s="1" t="str">
        <f t="shared" si="1192"/>
        <v>SEC61B</v>
      </c>
      <c r="B14203" s="1" t="s">
        <v>298</v>
      </c>
      <c r="C14203" s="1">
        <v>1.01984577E8</v>
      </c>
      <c r="D14203" s="1" t="s">
        <v>8</v>
      </c>
      <c r="E14203" s="1">
        <v>24.0</v>
      </c>
      <c r="F14203" s="1" t="s">
        <v>14187</v>
      </c>
      <c r="G14203" s="1">
        <v>1.12510590799</v>
      </c>
    </row>
    <row r="14204" ht="15.75" customHeight="1">
      <c r="A14204" s="1" t="str">
        <f t="shared" si="1192"/>
        <v>SEC61B</v>
      </c>
      <c r="B14204" s="1" t="s">
        <v>298</v>
      </c>
      <c r="C14204" s="1">
        <v>1.01984608E8</v>
      </c>
      <c r="D14204" s="1" t="s">
        <v>8</v>
      </c>
      <c r="E14204" s="1">
        <v>24.0</v>
      </c>
      <c r="F14204" s="1" t="s">
        <v>14188</v>
      </c>
      <c r="G14204" s="1">
        <v>1.03606294428</v>
      </c>
    </row>
    <row r="14205" ht="15.75" customHeight="1">
      <c r="A14205" s="1" t="str">
        <f t="shared" si="1192"/>
        <v>SEC61B</v>
      </c>
      <c r="B14205" s="1" t="s">
        <v>298</v>
      </c>
      <c r="C14205" s="1">
        <v>1.01984631E8</v>
      </c>
      <c r="D14205" s="1" t="s">
        <v>8</v>
      </c>
      <c r="E14205" s="1">
        <v>24.0</v>
      </c>
      <c r="F14205" s="1" t="s">
        <v>14189</v>
      </c>
      <c r="G14205" s="1">
        <v>0.525492231248</v>
      </c>
    </row>
    <row r="14206" ht="15.75" customHeight="1">
      <c r="A14206" s="1" t="str">
        <f t="shared" si="1192"/>
        <v>SEC61B</v>
      </c>
      <c r="B14206" s="1" t="s">
        <v>298</v>
      </c>
      <c r="C14206" s="1">
        <v>1.0198464E8</v>
      </c>
      <c r="D14206" s="1" t="s">
        <v>8</v>
      </c>
      <c r="E14206" s="1">
        <v>24.0</v>
      </c>
      <c r="F14206" s="1" t="s">
        <v>14190</v>
      </c>
      <c r="G14206" s="1">
        <v>0.838831147725</v>
      </c>
    </row>
    <row r="14207" ht="15.75" customHeight="1">
      <c r="A14207" s="1" t="str">
        <f t="shared" si="1192"/>
        <v>SEC61B</v>
      </c>
      <c r="B14207" s="1" t="s">
        <v>298</v>
      </c>
      <c r="C14207" s="1">
        <v>1.01984669E8</v>
      </c>
      <c r="D14207" s="1" t="s">
        <v>8</v>
      </c>
      <c r="E14207" s="1">
        <v>25.0</v>
      </c>
      <c r="F14207" s="1" t="s">
        <v>14191</v>
      </c>
      <c r="G14207" s="1">
        <v>0.253937421719</v>
      </c>
    </row>
    <row r="14208" ht="15.75" customHeight="1">
      <c r="A14208" s="1" t="str">
        <f t="shared" si="1192"/>
        <v>SEC61B</v>
      </c>
      <c r="B14208" s="1" t="s">
        <v>298</v>
      </c>
      <c r="C14208" s="1">
        <v>1.01984687E8</v>
      </c>
      <c r="D14208" s="1" t="s">
        <v>8</v>
      </c>
      <c r="E14208" s="1">
        <v>24.0</v>
      </c>
      <c r="F14208" s="1" t="s">
        <v>14192</v>
      </c>
      <c r="G14208" s="1">
        <v>0.173288473118</v>
      </c>
    </row>
    <row r="14209" ht="15.75" customHeight="1">
      <c r="A14209" s="1" t="str">
        <f t="shared" si="1192"/>
        <v>SEC61B</v>
      </c>
      <c r="B14209" s="1" t="s">
        <v>298</v>
      </c>
      <c r="C14209" s="1">
        <v>1.01984698E8</v>
      </c>
      <c r="D14209" s="1" t="s">
        <v>8</v>
      </c>
      <c r="E14209" s="1">
        <v>22.0</v>
      </c>
      <c r="F14209" s="1" t="s">
        <v>14193</v>
      </c>
      <c r="G14209" s="1">
        <v>0.189500518001</v>
      </c>
    </row>
    <row r="14210" ht="15.75" customHeight="1">
      <c r="A14210" s="1" t="str">
        <f t="shared" si="1192"/>
        <v>SEC61B</v>
      </c>
      <c r="B14210" s="1" t="s">
        <v>298</v>
      </c>
      <c r="C14210" s="1">
        <v>1.01984818E8</v>
      </c>
      <c r="D14210" s="1" t="s">
        <v>8</v>
      </c>
      <c r="E14210" s="1">
        <v>24.0</v>
      </c>
      <c r="F14210" s="1" t="s">
        <v>14194</v>
      </c>
      <c r="G14210" s="1">
        <v>0.240344707286</v>
      </c>
    </row>
    <row r="14211" ht="15.75" customHeight="1">
      <c r="A14211" s="1" t="str">
        <f t="shared" ref="A14211:A14223" si="1193">"SEH1L"</f>
        <v>SEH1L</v>
      </c>
      <c r="B14211" s="1" t="s">
        <v>245</v>
      </c>
      <c r="C14211" s="1">
        <v>1.2947975E7</v>
      </c>
      <c r="D14211" s="1" t="s">
        <v>14</v>
      </c>
      <c r="E14211" s="1">
        <v>24.0</v>
      </c>
      <c r="F14211" s="1" t="s">
        <v>14195</v>
      </c>
      <c r="G14211" s="1">
        <v>0.0637293243181</v>
      </c>
    </row>
    <row r="14212" ht="15.75" customHeight="1">
      <c r="A14212" s="1" t="str">
        <f t="shared" si="1193"/>
        <v>SEH1L</v>
      </c>
      <c r="B14212" s="1" t="s">
        <v>245</v>
      </c>
      <c r="C14212" s="1">
        <v>1.2948231E7</v>
      </c>
      <c r="D14212" s="1" t="s">
        <v>14</v>
      </c>
      <c r="E14212" s="1">
        <v>24.0</v>
      </c>
      <c r="F14212" s="1" t="s">
        <v>14196</v>
      </c>
      <c r="G14212" s="1">
        <v>0.17593392164</v>
      </c>
    </row>
    <row r="14213" ht="15.75" customHeight="1">
      <c r="A14213" s="1" t="str">
        <f t="shared" si="1193"/>
        <v>SEH1L</v>
      </c>
      <c r="B14213" s="1" t="s">
        <v>245</v>
      </c>
      <c r="C14213" s="1">
        <v>1.2948027E7</v>
      </c>
      <c r="D14213" s="1" t="s">
        <v>8</v>
      </c>
      <c r="E14213" s="1">
        <v>24.0</v>
      </c>
      <c r="F14213" s="1" t="s">
        <v>14197</v>
      </c>
      <c r="G14213" s="1">
        <v>0.234477189292</v>
      </c>
    </row>
    <row r="14214" ht="15.75" customHeight="1">
      <c r="A14214" s="1" t="str">
        <f t="shared" si="1193"/>
        <v>SEH1L</v>
      </c>
      <c r="B14214" s="1" t="s">
        <v>245</v>
      </c>
      <c r="C14214" s="1">
        <v>1.294803E7</v>
      </c>
      <c r="D14214" s="1" t="s">
        <v>14</v>
      </c>
      <c r="E14214" s="1">
        <v>24.0</v>
      </c>
      <c r="F14214" s="1" t="s">
        <v>14198</v>
      </c>
      <c r="G14214" s="1">
        <v>0.42695663103</v>
      </c>
    </row>
    <row r="14215" ht="15.75" customHeight="1">
      <c r="A14215" s="1" t="str">
        <f t="shared" si="1193"/>
        <v>SEH1L</v>
      </c>
      <c r="B14215" s="1" t="s">
        <v>245</v>
      </c>
      <c r="C14215" s="1">
        <v>1.2947984E7</v>
      </c>
      <c r="D14215" s="1" t="s">
        <v>14</v>
      </c>
      <c r="E14215" s="1">
        <v>24.0</v>
      </c>
      <c r="F14215" s="1" t="s">
        <v>14199</v>
      </c>
      <c r="G14215" s="1">
        <v>0.034845587731</v>
      </c>
    </row>
    <row r="14216" ht="15.75" customHeight="1">
      <c r="A14216" s="1" t="str">
        <f t="shared" si="1193"/>
        <v>SEH1L</v>
      </c>
      <c r="B14216" s="1" t="s">
        <v>245</v>
      </c>
      <c r="C14216" s="1">
        <v>1.2948039E7</v>
      </c>
      <c r="D14216" s="1" t="s">
        <v>14</v>
      </c>
      <c r="E14216" s="1">
        <v>24.0</v>
      </c>
      <c r="F14216" s="1" t="s">
        <v>14200</v>
      </c>
      <c r="G14216" s="1">
        <v>1.46422056095</v>
      </c>
    </row>
    <row r="14217" ht="15.75" customHeight="1">
      <c r="A14217" s="1" t="str">
        <f t="shared" si="1193"/>
        <v>SEH1L</v>
      </c>
      <c r="B14217" s="1" t="s">
        <v>245</v>
      </c>
      <c r="C14217" s="1">
        <v>1.2948044E7</v>
      </c>
      <c r="D14217" s="1" t="s">
        <v>14</v>
      </c>
      <c r="E14217" s="1">
        <v>22.0</v>
      </c>
      <c r="F14217" s="1" t="s">
        <v>14201</v>
      </c>
      <c r="G14217" s="1">
        <v>1.10882280802</v>
      </c>
    </row>
    <row r="14218" ht="15.75" customHeight="1">
      <c r="A14218" s="1" t="str">
        <f t="shared" si="1193"/>
        <v>SEH1L</v>
      </c>
      <c r="B14218" s="1" t="s">
        <v>245</v>
      </c>
      <c r="C14218" s="1">
        <v>1.2948129E7</v>
      </c>
      <c r="D14218" s="1" t="s">
        <v>14</v>
      </c>
      <c r="E14218" s="1">
        <v>24.0</v>
      </c>
      <c r="F14218" s="1" t="s">
        <v>14202</v>
      </c>
      <c r="G14218" s="1">
        <v>0.0825588975126</v>
      </c>
    </row>
    <row r="14219" ht="15.75" customHeight="1">
      <c r="A14219" s="1" t="str">
        <f t="shared" si="1193"/>
        <v>SEH1L</v>
      </c>
      <c r="B14219" s="1" t="s">
        <v>245</v>
      </c>
      <c r="C14219" s="1">
        <v>1.2948201E7</v>
      </c>
      <c r="D14219" s="1" t="s">
        <v>14</v>
      </c>
      <c r="E14219" s="1">
        <v>22.0</v>
      </c>
      <c r="F14219" s="1" t="s">
        <v>14203</v>
      </c>
      <c r="G14219" s="1">
        <v>0.0773753346185</v>
      </c>
    </row>
    <row r="14220" ht="15.75" customHeight="1">
      <c r="A14220" s="1" t="str">
        <f t="shared" si="1193"/>
        <v>SEH1L</v>
      </c>
      <c r="B14220" s="1" t="s">
        <v>245</v>
      </c>
      <c r="C14220" s="1">
        <v>1.2948265E7</v>
      </c>
      <c r="D14220" s="1" t="s">
        <v>14</v>
      </c>
      <c r="E14220" s="1">
        <v>24.0</v>
      </c>
      <c r="F14220" s="1" t="s">
        <v>14204</v>
      </c>
      <c r="G14220" s="1">
        <v>0.167462225729</v>
      </c>
    </row>
    <row r="14221" ht="15.75" customHeight="1">
      <c r="A14221" s="1" t="str">
        <f t="shared" si="1193"/>
        <v>SEH1L</v>
      </c>
      <c r="B14221" s="1" t="s">
        <v>245</v>
      </c>
      <c r="C14221" s="1">
        <v>1.2948277E7</v>
      </c>
      <c r="D14221" s="1" t="s">
        <v>14</v>
      </c>
      <c r="E14221" s="1">
        <v>24.0</v>
      </c>
      <c r="F14221" s="1" t="s">
        <v>14205</v>
      </c>
      <c r="G14221" s="1">
        <v>-0.00416663157937</v>
      </c>
    </row>
    <row r="14222" ht="15.75" customHeight="1">
      <c r="A14222" s="1" t="str">
        <f t="shared" si="1193"/>
        <v>SEH1L</v>
      </c>
      <c r="B14222" s="1" t="s">
        <v>245</v>
      </c>
      <c r="C14222" s="1">
        <v>1.2948156E7</v>
      </c>
      <c r="D14222" s="1" t="s">
        <v>14</v>
      </c>
      <c r="E14222" s="1">
        <v>24.0</v>
      </c>
      <c r="F14222" s="1" t="s">
        <v>14206</v>
      </c>
      <c r="G14222" s="1">
        <v>0.00496404988443</v>
      </c>
    </row>
    <row r="14223" ht="15.75" customHeight="1">
      <c r="A14223" s="1" t="str">
        <f t="shared" si="1193"/>
        <v>SEH1L</v>
      </c>
      <c r="B14223" s="1" t="s">
        <v>245</v>
      </c>
      <c r="C14223" s="1">
        <v>1.2948164E7</v>
      </c>
      <c r="D14223" s="1" t="s">
        <v>8</v>
      </c>
      <c r="E14223" s="1">
        <v>23.0</v>
      </c>
      <c r="F14223" s="1" t="s">
        <v>14207</v>
      </c>
      <c r="G14223" s="1">
        <v>0.256278893195</v>
      </c>
    </row>
    <row r="14224" ht="15.75" customHeight="1">
      <c r="A14224" s="1" t="str">
        <f t="shared" ref="A14224:A14233" si="1194">"SEL1L"</f>
        <v>SEL1L</v>
      </c>
      <c r="B14224" s="1" t="s">
        <v>135</v>
      </c>
      <c r="C14224" s="1">
        <v>8.1999939E7</v>
      </c>
      <c r="D14224" s="1" t="s">
        <v>14</v>
      </c>
      <c r="E14224" s="1">
        <v>24.0</v>
      </c>
      <c r="F14224" s="1" t="s">
        <v>14208</v>
      </c>
      <c r="G14224" s="1">
        <v>0.0280123322447</v>
      </c>
    </row>
    <row r="14225" ht="15.75" customHeight="1">
      <c r="A14225" s="1" t="str">
        <f t="shared" si="1194"/>
        <v>SEL1L</v>
      </c>
      <c r="B14225" s="1" t="s">
        <v>135</v>
      </c>
      <c r="C14225" s="1">
        <v>8.1999972E7</v>
      </c>
      <c r="D14225" s="1" t="s">
        <v>14</v>
      </c>
      <c r="E14225" s="1">
        <v>24.0</v>
      </c>
      <c r="F14225" s="1" t="s">
        <v>14209</v>
      </c>
      <c r="G14225" s="1">
        <v>0.775657539813</v>
      </c>
    </row>
    <row r="14226" ht="15.75" customHeight="1">
      <c r="A14226" s="1" t="str">
        <f t="shared" si="1194"/>
        <v>SEL1L</v>
      </c>
      <c r="B14226" s="1" t="s">
        <v>135</v>
      </c>
      <c r="C14226" s="1">
        <v>8.2000032E7</v>
      </c>
      <c r="D14226" s="1" t="s">
        <v>14</v>
      </c>
      <c r="E14226" s="1">
        <v>24.0</v>
      </c>
      <c r="F14226" s="1" t="s">
        <v>14210</v>
      </c>
      <c r="G14226" s="1">
        <v>0.868414058681</v>
      </c>
    </row>
    <row r="14227" ht="15.75" customHeight="1">
      <c r="A14227" s="1" t="str">
        <f t="shared" si="1194"/>
        <v>SEL1L</v>
      </c>
      <c r="B14227" s="1" t="s">
        <v>135</v>
      </c>
      <c r="C14227" s="1">
        <v>8.2000023E7</v>
      </c>
      <c r="D14227" s="1" t="s">
        <v>14</v>
      </c>
      <c r="E14227" s="1">
        <v>22.0</v>
      </c>
      <c r="F14227" s="1" t="s">
        <v>14211</v>
      </c>
      <c r="G14227" s="1">
        <v>0.987238800656</v>
      </c>
    </row>
    <row r="14228" ht="15.75" customHeight="1">
      <c r="A14228" s="1" t="str">
        <f t="shared" si="1194"/>
        <v>SEL1L</v>
      </c>
      <c r="B14228" s="1" t="s">
        <v>135</v>
      </c>
      <c r="C14228" s="1">
        <v>8.2000009E7</v>
      </c>
      <c r="D14228" s="1" t="s">
        <v>14</v>
      </c>
      <c r="E14228" s="1">
        <v>23.0</v>
      </c>
      <c r="F14228" s="1" t="s">
        <v>14212</v>
      </c>
      <c r="G14228" s="1">
        <v>0.0820685505904</v>
      </c>
    </row>
    <row r="14229" ht="15.75" customHeight="1">
      <c r="A14229" s="1" t="str">
        <f t="shared" si="1194"/>
        <v>SEL1L</v>
      </c>
      <c r="B14229" s="1" t="s">
        <v>135</v>
      </c>
      <c r="C14229" s="1">
        <v>8.2000226E7</v>
      </c>
      <c r="D14229" s="1" t="s">
        <v>8</v>
      </c>
      <c r="E14229" s="1">
        <v>24.0</v>
      </c>
      <c r="F14229" s="1" t="s">
        <v>14213</v>
      </c>
      <c r="G14229" s="1">
        <v>0.0605915036692</v>
      </c>
    </row>
    <row r="14230" ht="15.75" customHeight="1">
      <c r="A14230" s="1" t="str">
        <f t="shared" si="1194"/>
        <v>SEL1L</v>
      </c>
      <c r="B14230" s="1" t="s">
        <v>135</v>
      </c>
      <c r="C14230" s="1">
        <v>8.2000198E7</v>
      </c>
      <c r="D14230" s="1" t="s">
        <v>8</v>
      </c>
      <c r="E14230" s="1">
        <v>24.0</v>
      </c>
      <c r="F14230" s="1" t="s">
        <v>14214</v>
      </c>
      <c r="G14230" s="1">
        <v>0.659976029199</v>
      </c>
    </row>
    <row r="14231" ht="15.75" customHeight="1">
      <c r="A14231" s="1" t="str">
        <f t="shared" si="1194"/>
        <v>SEL1L</v>
      </c>
      <c r="B14231" s="1" t="s">
        <v>135</v>
      </c>
      <c r="C14231" s="1">
        <v>8.200022E7</v>
      </c>
      <c r="D14231" s="1" t="s">
        <v>8</v>
      </c>
      <c r="E14231" s="1">
        <v>24.0</v>
      </c>
      <c r="F14231" s="1" t="s">
        <v>14215</v>
      </c>
      <c r="G14231" s="1">
        <v>0.0415461843162</v>
      </c>
    </row>
    <row r="14232" ht="15.75" customHeight="1">
      <c r="A14232" s="1" t="str">
        <f t="shared" si="1194"/>
        <v>SEL1L</v>
      </c>
      <c r="B14232" s="1" t="s">
        <v>135</v>
      </c>
      <c r="C14232" s="1">
        <v>8.2000005E7</v>
      </c>
      <c r="D14232" s="1" t="s">
        <v>14</v>
      </c>
      <c r="E14232" s="1">
        <v>24.0</v>
      </c>
      <c r="F14232" s="1" t="s">
        <v>14216</v>
      </c>
      <c r="G14232" s="1">
        <v>0.00633833712269</v>
      </c>
    </row>
    <row r="14233" ht="15.75" customHeight="1">
      <c r="A14233" s="1" t="str">
        <f t="shared" si="1194"/>
        <v>SEL1L</v>
      </c>
      <c r="B14233" s="1" t="s">
        <v>135</v>
      </c>
      <c r="C14233" s="1">
        <v>8.2000162E7</v>
      </c>
      <c r="D14233" s="1" t="s">
        <v>8</v>
      </c>
      <c r="E14233" s="1">
        <v>24.0</v>
      </c>
      <c r="F14233" s="1" t="s">
        <v>14217</v>
      </c>
      <c r="G14233" s="1">
        <v>1.14434714066</v>
      </c>
    </row>
    <row r="14234" ht="15.75" customHeight="1">
      <c r="A14234" s="1" t="str">
        <f t="shared" ref="A14234:A14258" si="1195">"SENP1"</f>
        <v>SENP1</v>
      </c>
      <c r="B14234" s="1" t="s">
        <v>379</v>
      </c>
      <c r="C14234" s="1">
        <v>4.8500087E7</v>
      </c>
      <c r="D14234" s="1" t="s">
        <v>14</v>
      </c>
      <c r="E14234" s="1">
        <v>24.0</v>
      </c>
      <c r="F14234" s="1" t="s">
        <v>14218</v>
      </c>
      <c r="G14234" s="1">
        <v>-0.127798626147</v>
      </c>
    </row>
    <row r="14235" ht="15.75" customHeight="1">
      <c r="A14235" s="1" t="str">
        <f t="shared" si="1195"/>
        <v>SENP1</v>
      </c>
      <c r="B14235" s="1" t="s">
        <v>379</v>
      </c>
      <c r="C14235" s="1">
        <v>4.849998E7</v>
      </c>
      <c r="D14235" s="1" t="s">
        <v>14</v>
      </c>
      <c r="E14235" s="1">
        <v>24.0</v>
      </c>
      <c r="F14235" s="1" t="s">
        <v>14219</v>
      </c>
      <c r="G14235" s="1">
        <v>0.0476002467493</v>
      </c>
    </row>
    <row r="14236" ht="15.75" customHeight="1">
      <c r="A14236" s="1" t="str">
        <f t="shared" si="1195"/>
        <v>SENP1</v>
      </c>
      <c r="B14236" s="1" t="s">
        <v>379</v>
      </c>
      <c r="C14236" s="1">
        <v>4.8499938E7</v>
      </c>
      <c r="D14236" s="1" t="s">
        <v>14</v>
      </c>
      <c r="E14236" s="1">
        <v>24.0</v>
      </c>
      <c r="F14236" s="1" t="s">
        <v>14220</v>
      </c>
      <c r="G14236" s="1">
        <v>0.0269132804183</v>
      </c>
    </row>
    <row r="14237" ht="15.75" customHeight="1">
      <c r="A14237" s="1" t="str">
        <f t="shared" si="1195"/>
        <v>SENP1</v>
      </c>
      <c r="B14237" s="1" t="s">
        <v>379</v>
      </c>
      <c r="C14237" s="1">
        <v>4.8499932E7</v>
      </c>
      <c r="D14237" s="1" t="s">
        <v>14</v>
      </c>
      <c r="E14237" s="1">
        <v>23.0</v>
      </c>
      <c r="F14237" s="1" t="s">
        <v>14221</v>
      </c>
      <c r="G14237" s="1">
        <v>0.156790817137</v>
      </c>
    </row>
    <row r="14238" ht="15.75" customHeight="1">
      <c r="A14238" s="1" t="str">
        <f t="shared" si="1195"/>
        <v>SENP1</v>
      </c>
      <c r="B14238" s="1" t="s">
        <v>379</v>
      </c>
      <c r="C14238" s="1">
        <v>4.8499614E7</v>
      </c>
      <c r="D14238" s="1" t="s">
        <v>14</v>
      </c>
      <c r="E14238" s="1">
        <v>23.0</v>
      </c>
      <c r="F14238" s="1" t="s">
        <v>14222</v>
      </c>
      <c r="G14238" s="1">
        <v>1.25555639089</v>
      </c>
    </row>
    <row r="14239" ht="15.75" customHeight="1">
      <c r="A14239" s="1" t="str">
        <f t="shared" si="1195"/>
        <v>SENP1</v>
      </c>
      <c r="B14239" s="1" t="s">
        <v>379</v>
      </c>
      <c r="C14239" s="1">
        <v>4.8499604E7</v>
      </c>
      <c r="D14239" s="1" t="s">
        <v>14</v>
      </c>
      <c r="E14239" s="1">
        <v>24.0</v>
      </c>
      <c r="F14239" s="1" t="s">
        <v>14223</v>
      </c>
      <c r="G14239" s="1">
        <v>0.197023034398</v>
      </c>
    </row>
    <row r="14240" ht="15.75" customHeight="1">
      <c r="A14240" s="1" t="str">
        <f t="shared" si="1195"/>
        <v>SENP1</v>
      </c>
      <c r="B14240" s="1" t="s">
        <v>379</v>
      </c>
      <c r="C14240" s="1">
        <v>4.8499593E7</v>
      </c>
      <c r="D14240" s="1" t="s">
        <v>14</v>
      </c>
      <c r="E14240" s="1">
        <v>24.0</v>
      </c>
      <c r="F14240" s="1" t="s">
        <v>14224</v>
      </c>
      <c r="G14240" s="1">
        <v>0.131386808557</v>
      </c>
    </row>
    <row r="14241" ht="15.75" customHeight="1">
      <c r="A14241" s="1" t="str">
        <f t="shared" si="1195"/>
        <v>SENP1</v>
      </c>
      <c r="B14241" s="1" t="s">
        <v>379</v>
      </c>
      <c r="C14241" s="1">
        <v>4.8499586E7</v>
      </c>
      <c r="D14241" s="1" t="s">
        <v>14</v>
      </c>
      <c r="E14241" s="1">
        <v>24.0</v>
      </c>
      <c r="F14241" s="1" t="s">
        <v>14225</v>
      </c>
      <c r="G14241" s="1">
        <v>0.773190278167</v>
      </c>
    </row>
    <row r="14242" ht="15.75" customHeight="1">
      <c r="A14242" s="1" t="str">
        <f t="shared" si="1195"/>
        <v>SENP1</v>
      </c>
      <c r="B14242" s="1" t="s">
        <v>379</v>
      </c>
      <c r="C14242" s="1">
        <v>4.8499541E7</v>
      </c>
      <c r="D14242" s="1" t="s">
        <v>14</v>
      </c>
      <c r="E14242" s="1">
        <v>22.0</v>
      </c>
      <c r="F14242" s="1" t="s">
        <v>14226</v>
      </c>
      <c r="G14242" s="1">
        <v>0.713136724274</v>
      </c>
    </row>
    <row r="14243" ht="15.75" customHeight="1">
      <c r="A14243" s="1" t="str">
        <f t="shared" si="1195"/>
        <v>SENP1</v>
      </c>
      <c r="B14243" s="1" t="s">
        <v>379</v>
      </c>
      <c r="C14243" s="1">
        <v>4.8499509E7</v>
      </c>
      <c r="D14243" s="1" t="s">
        <v>14</v>
      </c>
      <c r="E14243" s="1">
        <v>23.0</v>
      </c>
      <c r="F14243" s="1" t="s">
        <v>14227</v>
      </c>
      <c r="G14243" s="1">
        <v>0.0543131351961</v>
      </c>
    </row>
    <row r="14244" ht="15.75" customHeight="1">
      <c r="A14244" s="1" t="str">
        <f t="shared" si="1195"/>
        <v>SENP1</v>
      </c>
      <c r="B14244" s="1" t="s">
        <v>379</v>
      </c>
      <c r="C14244" s="1">
        <v>4.8499488E7</v>
      </c>
      <c r="D14244" s="1" t="s">
        <v>14</v>
      </c>
      <c r="E14244" s="1">
        <v>24.0</v>
      </c>
      <c r="F14244" s="1" t="s">
        <v>14228</v>
      </c>
      <c r="G14244" s="1">
        <v>0.112890556663</v>
      </c>
    </row>
    <row r="14245" ht="15.75" customHeight="1">
      <c r="A14245" s="1" t="str">
        <f t="shared" si="1195"/>
        <v>SENP1</v>
      </c>
      <c r="B14245" s="1" t="s">
        <v>379</v>
      </c>
      <c r="C14245" s="1">
        <v>4.8495227E7</v>
      </c>
      <c r="D14245" s="1" t="s">
        <v>14</v>
      </c>
      <c r="E14245" s="1">
        <v>27.0</v>
      </c>
      <c r="F14245" s="1" t="s">
        <v>14229</v>
      </c>
      <c r="G14245" s="1">
        <v>0.157531571555</v>
      </c>
    </row>
    <row r="14246" ht="15.75" customHeight="1">
      <c r="A14246" s="1" t="str">
        <f t="shared" si="1195"/>
        <v>SENP1</v>
      </c>
      <c r="B14246" s="1" t="s">
        <v>379</v>
      </c>
      <c r="C14246" s="1">
        <v>4.8495119E7</v>
      </c>
      <c r="D14246" s="1" t="s">
        <v>14</v>
      </c>
      <c r="E14246" s="1">
        <v>28.0</v>
      </c>
      <c r="F14246" s="1" t="s">
        <v>14230</v>
      </c>
      <c r="G14246" s="1">
        <v>0.21299816711</v>
      </c>
    </row>
    <row r="14247" ht="15.75" customHeight="1">
      <c r="A14247" s="1" t="str">
        <f t="shared" si="1195"/>
        <v>SENP1</v>
      </c>
      <c r="B14247" s="1" t="s">
        <v>379</v>
      </c>
      <c r="C14247" s="1">
        <v>4.8499893E7</v>
      </c>
      <c r="D14247" s="1" t="s">
        <v>8</v>
      </c>
      <c r="E14247" s="1">
        <v>24.0</v>
      </c>
      <c r="F14247" s="1" t="s">
        <v>14231</v>
      </c>
      <c r="G14247" s="1">
        <v>0.00464072086889</v>
      </c>
    </row>
    <row r="14248" ht="15.75" customHeight="1">
      <c r="A14248" s="1" t="str">
        <f t="shared" si="1195"/>
        <v>SENP1</v>
      </c>
      <c r="B14248" s="1" t="s">
        <v>379</v>
      </c>
      <c r="C14248" s="1">
        <v>4.8499847E7</v>
      </c>
      <c r="D14248" s="1" t="s">
        <v>8</v>
      </c>
      <c r="E14248" s="1">
        <v>21.0</v>
      </c>
      <c r="F14248" s="1" t="s">
        <v>14232</v>
      </c>
      <c r="G14248" s="1">
        <v>-0.0663103688765</v>
      </c>
    </row>
    <row r="14249" ht="15.75" customHeight="1">
      <c r="A14249" s="1" t="str">
        <f t="shared" si="1195"/>
        <v>SENP1</v>
      </c>
      <c r="B14249" s="1" t="s">
        <v>379</v>
      </c>
      <c r="C14249" s="1">
        <v>4.849982E7</v>
      </c>
      <c r="D14249" s="1" t="s">
        <v>8</v>
      </c>
      <c r="E14249" s="1">
        <v>24.0</v>
      </c>
      <c r="F14249" s="1" t="s">
        <v>14233</v>
      </c>
      <c r="G14249" s="1">
        <v>-0.1490027831</v>
      </c>
    </row>
    <row r="14250" ht="15.75" customHeight="1">
      <c r="A14250" s="1" t="str">
        <f t="shared" si="1195"/>
        <v>SENP1</v>
      </c>
      <c r="B14250" s="1" t="s">
        <v>379</v>
      </c>
      <c r="C14250" s="1">
        <v>4.8499809E7</v>
      </c>
      <c r="D14250" s="1" t="s">
        <v>8</v>
      </c>
      <c r="E14250" s="1">
        <v>24.0</v>
      </c>
      <c r="F14250" s="1" t="s">
        <v>14234</v>
      </c>
      <c r="G14250" s="1">
        <v>0.342547434058</v>
      </c>
    </row>
    <row r="14251" ht="15.75" customHeight="1">
      <c r="A14251" s="1" t="str">
        <f t="shared" si="1195"/>
        <v>SENP1</v>
      </c>
      <c r="B14251" s="1" t="s">
        <v>379</v>
      </c>
      <c r="C14251" s="1">
        <v>4.8499799E7</v>
      </c>
      <c r="D14251" s="1" t="s">
        <v>8</v>
      </c>
      <c r="E14251" s="1">
        <v>23.0</v>
      </c>
      <c r="F14251" s="1" t="s">
        <v>14235</v>
      </c>
      <c r="G14251" s="1">
        <v>0.97125333094</v>
      </c>
    </row>
    <row r="14252" ht="15.75" customHeight="1">
      <c r="A14252" s="1" t="str">
        <f t="shared" si="1195"/>
        <v>SENP1</v>
      </c>
      <c r="B14252" s="1" t="s">
        <v>379</v>
      </c>
      <c r="C14252" s="1">
        <v>4.8499574E7</v>
      </c>
      <c r="D14252" s="1" t="s">
        <v>8</v>
      </c>
      <c r="E14252" s="1">
        <v>24.0</v>
      </c>
      <c r="F14252" s="1" t="s">
        <v>14236</v>
      </c>
      <c r="G14252" s="1">
        <v>0.647253543546</v>
      </c>
    </row>
    <row r="14253" ht="15.75" customHeight="1">
      <c r="A14253" s="1" t="str">
        <f t="shared" si="1195"/>
        <v>SENP1</v>
      </c>
      <c r="B14253" s="1" t="s">
        <v>379</v>
      </c>
      <c r="C14253" s="1">
        <v>4.8499473E7</v>
      </c>
      <c r="D14253" s="1" t="s">
        <v>8</v>
      </c>
      <c r="E14253" s="1">
        <v>22.0</v>
      </c>
      <c r="F14253" s="1" t="s">
        <v>14237</v>
      </c>
      <c r="G14253" s="1">
        <v>0.0708863013501</v>
      </c>
    </row>
    <row r="14254" ht="15.75" customHeight="1">
      <c r="A14254" s="1" t="str">
        <f t="shared" si="1195"/>
        <v>SENP1</v>
      </c>
      <c r="B14254" s="1" t="s">
        <v>379</v>
      </c>
      <c r="C14254" s="1">
        <v>4.849525E7</v>
      </c>
      <c r="D14254" s="1" t="s">
        <v>8</v>
      </c>
      <c r="E14254" s="1">
        <v>25.0</v>
      </c>
      <c r="F14254" s="1" t="s">
        <v>14238</v>
      </c>
      <c r="G14254" s="1">
        <v>0.0849352680923</v>
      </c>
    </row>
    <row r="14255" ht="15.75" customHeight="1">
      <c r="A14255" s="1" t="str">
        <f t="shared" si="1195"/>
        <v>SENP1</v>
      </c>
      <c r="B14255" s="1" t="s">
        <v>379</v>
      </c>
      <c r="C14255" s="1">
        <v>4.8495207E7</v>
      </c>
      <c r="D14255" s="1" t="s">
        <v>8</v>
      </c>
      <c r="E14255" s="1">
        <v>25.0</v>
      </c>
      <c r="F14255" s="1" t="s">
        <v>14239</v>
      </c>
      <c r="G14255" s="1">
        <v>0.0456323217561</v>
      </c>
    </row>
    <row r="14256" ht="15.75" customHeight="1">
      <c r="A14256" s="1" t="str">
        <f t="shared" si="1195"/>
        <v>SENP1</v>
      </c>
      <c r="B14256" s="1" t="s">
        <v>379</v>
      </c>
      <c r="C14256" s="1">
        <v>4.8495185E7</v>
      </c>
      <c r="D14256" s="1" t="s">
        <v>8</v>
      </c>
      <c r="E14256" s="1">
        <v>24.0</v>
      </c>
      <c r="F14256" s="1" t="s">
        <v>14240</v>
      </c>
      <c r="G14256" s="1">
        <v>0.156391563608</v>
      </c>
    </row>
    <row r="14257" ht="15.75" customHeight="1">
      <c r="A14257" s="1" t="str">
        <f t="shared" si="1195"/>
        <v>SENP1</v>
      </c>
      <c r="B14257" s="1" t="s">
        <v>379</v>
      </c>
      <c r="C14257" s="1">
        <v>4.8499381E7</v>
      </c>
      <c r="D14257" s="1" t="s">
        <v>14</v>
      </c>
      <c r="E14257" s="1">
        <v>23.0</v>
      </c>
      <c r="F14257" s="1" t="s">
        <v>14241</v>
      </c>
      <c r="G14257" s="1">
        <v>0.178392224402</v>
      </c>
    </row>
    <row r="14258" ht="15.75" customHeight="1">
      <c r="A14258" s="1" t="str">
        <f t="shared" si="1195"/>
        <v>SENP1</v>
      </c>
      <c r="B14258" s="1" t="s">
        <v>379</v>
      </c>
      <c r="C14258" s="1">
        <v>4.8499867E7</v>
      </c>
      <c r="D14258" s="1" t="s">
        <v>8</v>
      </c>
      <c r="E14258" s="1">
        <v>24.0</v>
      </c>
      <c r="F14258" s="1" t="s">
        <v>14242</v>
      </c>
      <c r="G14258" s="1">
        <v>-0.127410171428</v>
      </c>
    </row>
    <row r="14259" ht="15.75" customHeight="1">
      <c r="A14259" s="1" t="str">
        <f t="shared" ref="A14259:A14268" si="1196">"SEPHS2"</f>
        <v>SEPHS2</v>
      </c>
      <c r="B14259" s="1" t="s">
        <v>7</v>
      </c>
      <c r="C14259" s="1">
        <v>3.0456791E7</v>
      </c>
      <c r="D14259" s="1" t="s">
        <v>8</v>
      </c>
      <c r="E14259" s="1">
        <v>24.0</v>
      </c>
      <c r="F14259" s="1" t="s">
        <v>14243</v>
      </c>
      <c r="G14259" s="1">
        <v>0.292683217813</v>
      </c>
    </row>
    <row r="14260" ht="15.75" customHeight="1">
      <c r="A14260" s="1" t="str">
        <f t="shared" si="1196"/>
        <v>SEPHS2</v>
      </c>
      <c r="B14260" s="1" t="s">
        <v>7</v>
      </c>
      <c r="C14260" s="1">
        <v>3.045694E7</v>
      </c>
      <c r="D14260" s="1" t="s">
        <v>8</v>
      </c>
      <c r="E14260" s="1">
        <v>24.0</v>
      </c>
      <c r="F14260" s="1" t="s">
        <v>14244</v>
      </c>
      <c r="G14260" s="1">
        <v>0.0442523264113</v>
      </c>
    </row>
    <row r="14261" ht="15.75" customHeight="1">
      <c r="A14261" s="1" t="str">
        <f t="shared" si="1196"/>
        <v>SEPHS2</v>
      </c>
      <c r="B14261" s="1" t="s">
        <v>7</v>
      </c>
      <c r="C14261" s="1">
        <v>3.0456962E7</v>
      </c>
      <c r="D14261" s="1" t="s">
        <v>8</v>
      </c>
      <c r="E14261" s="1">
        <v>23.0</v>
      </c>
      <c r="F14261" s="1" t="s">
        <v>14245</v>
      </c>
      <c r="G14261" s="1">
        <v>0.718950999315</v>
      </c>
    </row>
    <row r="14262" ht="15.75" customHeight="1">
      <c r="A14262" s="1" t="str">
        <f t="shared" si="1196"/>
        <v>SEPHS2</v>
      </c>
      <c r="B14262" s="1" t="s">
        <v>7</v>
      </c>
      <c r="C14262" s="1">
        <v>3.0456978E7</v>
      </c>
      <c r="D14262" s="1" t="s">
        <v>8</v>
      </c>
      <c r="E14262" s="1">
        <v>23.0</v>
      </c>
      <c r="F14262" s="1" t="s">
        <v>14246</v>
      </c>
      <c r="G14262" s="1">
        <v>0.020994592006</v>
      </c>
    </row>
    <row r="14263" ht="15.75" customHeight="1">
      <c r="A14263" s="1" t="str">
        <f t="shared" si="1196"/>
        <v>SEPHS2</v>
      </c>
      <c r="B14263" s="1" t="s">
        <v>7</v>
      </c>
      <c r="C14263" s="1">
        <v>3.0456983E7</v>
      </c>
      <c r="D14263" s="1" t="s">
        <v>8</v>
      </c>
      <c r="E14263" s="1">
        <v>24.0</v>
      </c>
      <c r="F14263" s="1" t="s">
        <v>14247</v>
      </c>
      <c r="G14263" s="1">
        <v>0.899049830788</v>
      </c>
    </row>
    <row r="14264" ht="15.75" customHeight="1">
      <c r="A14264" s="1" t="str">
        <f t="shared" si="1196"/>
        <v>SEPHS2</v>
      </c>
      <c r="B14264" s="1" t="s">
        <v>7</v>
      </c>
      <c r="C14264" s="1">
        <v>3.0456772E7</v>
      </c>
      <c r="D14264" s="1" t="s">
        <v>14</v>
      </c>
      <c r="E14264" s="1">
        <v>24.0</v>
      </c>
      <c r="F14264" s="1" t="s">
        <v>14248</v>
      </c>
      <c r="G14264" s="1">
        <v>0.268846727002</v>
      </c>
    </row>
    <row r="14265" ht="15.75" customHeight="1">
      <c r="A14265" s="1" t="str">
        <f t="shared" si="1196"/>
        <v>SEPHS2</v>
      </c>
      <c r="B14265" s="1" t="s">
        <v>7</v>
      </c>
      <c r="C14265" s="1">
        <v>3.0456909E7</v>
      </c>
      <c r="D14265" s="1" t="s">
        <v>14</v>
      </c>
      <c r="E14265" s="1">
        <v>24.0</v>
      </c>
      <c r="F14265" s="1" t="s">
        <v>14249</v>
      </c>
      <c r="G14265" s="1">
        <v>0.17901516782</v>
      </c>
    </row>
    <row r="14266" ht="15.75" customHeight="1">
      <c r="A14266" s="1" t="str">
        <f t="shared" si="1196"/>
        <v>SEPHS2</v>
      </c>
      <c r="B14266" s="1" t="s">
        <v>7</v>
      </c>
      <c r="C14266" s="1">
        <v>3.0456939E7</v>
      </c>
      <c r="D14266" s="1" t="s">
        <v>14</v>
      </c>
      <c r="E14266" s="1">
        <v>24.0</v>
      </c>
      <c r="F14266" s="1" t="s">
        <v>14250</v>
      </c>
      <c r="G14266" s="1">
        <v>1.26653942559</v>
      </c>
    </row>
    <row r="14267" ht="15.75" customHeight="1">
      <c r="A14267" s="1" t="str">
        <f t="shared" si="1196"/>
        <v>SEPHS2</v>
      </c>
      <c r="B14267" s="1" t="s">
        <v>7</v>
      </c>
      <c r="C14267" s="1">
        <v>3.0457049E7</v>
      </c>
      <c r="D14267" s="1" t="s">
        <v>14</v>
      </c>
      <c r="E14267" s="1">
        <v>22.0</v>
      </c>
      <c r="F14267" s="1" t="s">
        <v>14251</v>
      </c>
      <c r="G14267" s="1">
        <v>0.834410743618</v>
      </c>
    </row>
    <row r="14268" ht="15.75" customHeight="1">
      <c r="A14268" s="1" t="str">
        <f t="shared" si="1196"/>
        <v>SEPHS2</v>
      </c>
      <c r="B14268" s="1" t="s">
        <v>7</v>
      </c>
      <c r="C14268" s="1">
        <v>3.045706E7</v>
      </c>
      <c r="D14268" s="1" t="s">
        <v>14</v>
      </c>
      <c r="E14268" s="1">
        <v>24.0</v>
      </c>
      <c r="F14268" s="1" t="s">
        <v>14252</v>
      </c>
      <c r="G14268" s="1">
        <v>0.166674429004</v>
      </c>
    </row>
    <row r="14269" ht="15.75" customHeight="1">
      <c r="A14269" s="1" t="str">
        <f t="shared" ref="A14269:A14278" si="1197">"SETD5"</f>
        <v>SETD5</v>
      </c>
      <c r="B14269" s="1" t="s">
        <v>119</v>
      </c>
      <c r="C14269" s="1">
        <v>9439614.0</v>
      </c>
      <c r="D14269" s="1" t="s">
        <v>8</v>
      </c>
      <c r="E14269" s="1">
        <v>26.0</v>
      </c>
      <c r="F14269" s="1" t="s">
        <v>14253</v>
      </c>
      <c r="G14269" s="1">
        <v>0.400339840292</v>
      </c>
    </row>
    <row r="14270" ht="15.75" customHeight="1">
      <c r="A14270" s="1" t="str">
        <f t="shared" si="1197"/>
        <v>SETD5</v>
      </c>
      <c r="B14270" s="1" t="s">
        <v>119</v>
      </c>
      <c r="C14270" s="1">
        <v>9439549.0</v>
      </c>
      <c r="D14270" s="1" t="s">
        <v>8</v>
      </c>
      <c r="E14270" s="1">
        <v>24.0</v>
      </c>
      <c r="F14270" s="1" t="s">
        <v>14254</v>
      </c>
      <c r="G14270" s="1">
        <v>-0.101174972387</v>
      </c>
    </row>
    <row r="14271" ht="15.75" customHeight="1">
      <c r="A14271" s="1" t="str">
        <f t="shared" si="1197"/>
        <v>SETD5</v>
      </c>
      <c r="B14271" s="1" t="s">
        <v>119</v>
      </c>
      <c r="C14271" s="1">
        <v>9439582.0</v>
      </c>
      <c r="D14271" s="1" t="s">
        <v>8</v>
      </c>
      <c r="E14271" s="1">
        <v>23.0</v>
      </c>
      <c r="F14271" s="1" t="s">
        <v>14255</v>
      </c>
      <c r="G14271" s="1">
        <v>1.20247243046</v>
      </c>
    </row>
    <row r="14272" ht="15.75" customHeight="1">
      <c r="A14272" s="1" t="str">
        <f t="shared" si="1197"/>
        <v>SETD5</v>
      </c>
      <c r="B14272" s="1" t="s">
        <v>119</v>
      </c>
      <c r="C14272" s="1">
        <v>9439598.0</v>
      </c>
      <c r="D14272" s="1" t="s">
        <v>8</v>
      </c>
      <c r="E14272" s="1">
        <v>25.0</v>
      </c>
      <c r="F14272" s="1" t="s">
        <v>14256</v>
      </c>
      <c r="G14272" s="1">
        <v>0.173061881658</v>
      </c>
    </row>
    <row r="14273" ht="15.75" customHeight="1">
      <c r="A14273" s="1" t="str">
        <f t="shared" si="1197"/>
        <v>SETD5</v>
      </c>
      <c r="B14273" s="1" t="s">
        <v>119</v>
      </c>
      <c r="C14273" s="1">
        <v>9439605.0</v>
      </c>
      <c r="D14273" s="1" t="s">
        <v>8</v>
      </c>
      <c r="E14273" s="1">
        <v>23.0</v>
      </c>
      <c r="F14273" s="1" t="s">
        <v>14257</v>
      </c>
      <c r="G14273" s="1">
        <v>0.688902238457</v>
      </c>
    </row>
    <row r="14274" ht="15.75" customHeight="1">
      <c r="A14274" s="1" t="str">
        <f t="shared" si="1197"/>
        <v>SETD5</v>
      </c>
      <c r="B14274" s="1" t="s">
        <v>119</v>
      </c>
      <c r="C14274" s="1">
        <v>9439669.0</v>
      </c>
      <c r="D14274" s="1" t="s">
        <v>8</v>
      </c>
      <c r="E14274" s="1">
        <v>24.0</v>
      </c>
      <c r="F14274" s="1" t="s">
        <v>14258</v>
      </c>
      <c r="G14274" s="1">
        <v>0.154005158314</v>
      </c>
    </row>
    <row r="14275" ht="15.75" customHeight="1">
      <c r="A14275" s="1" t="str">
        <f t="shared" si="1197"/>
        <v>SETD5</v>
      </c>
      <c r="B14275" s="1" t="s">
        <v>119</v>
      </c>
      <c r="C14275" s="1">
        <v>9439580.0</v>
      </c>
      <c r="D14275" s="1" t="s">
        <v>14</v>
      </c>
      <c r="E14275" s="1">
        <v>24.0</v>
      </c>
      <c r="F14275" s="1" t="s">
        <v>14259</v>
      </c>
      <c r="G14275" s="1">
        <v>0.520933719575</v>
      </c>
    </row>
    <row r="14276" ht="15.75" customHeight="1">
      <c r="A14276" s="1" t="str">
        <f t="shared" si="1197"/>
        <v>SETD5</v>
      </c>
      <c r="B14276" s="1" t="s">
        <v>119</v>
      </c>
      <c r="C14276" s="1">
        <v>9439564.0</v>
      </c>
      <c r="D14276" s="1" t="s">
        <v>8</v>
      </c>
      <c r="E14276" s="1">
        <v>24.0</v>
      </c>
      <c r="F14276" s="1" t="s">
        <v>14260</v>
      </c>
      <c r="G14276" s="1">
        <v>0.793293405028</v>
      </c>
    </row>
    <row r="14277" ht="15.75" customHeight="1">
      <c r="A14277" s="1" t="str">
        <f t="shared" si="1197"/>
        <v>SETD5</v>
      </c>
      <c r="B14277" s="1" t="s">
        <v>119</v>
      </c>
      <c r="C14277" s="1">
        <v>9439634.0</v>
      </c>
      <c r="D14277" s="1" t="s">
        <v>8</v>
      </c>
      <c r="E14277" s="1">
        <v>24.0</v>
      </c>
      <c r="F14277" s="1" t="s">
        <v>14261</v>
      </c>
      <c r="G14277" s="1">
        <v>0.392439694855</v>
      </c>
    </row>
    <row r="14278" ht="15.75" customHeight="1">
      <c r="A14278" s="1" t="str">
        <f t="shared" si="1197"/>
        <v>SETD5</v>
      </c>
      <c r="B14278" s="1" t="s">
        <v>119</v>
      </c>
      <c r="C14278" s="1">
        <v>9439572.0</v>
      </c>
      <c r="D14278" s="1" t="s">
        <v>8</v>
      </c>
      <c r="E14278" s="1">
        <v>24.0</v>
      </c>
      <c r="F14278" s="1" t="s">
        <v>14262</v>
      </c>
      <c r="G14278" s="1">
        <v>1.00423416451</v>
      </c>
    </row>
    <row r="14279" ht="15.75" customHeight="1">
      <c r="A14279" s="1" t="str">
        <f t="shared" ref="A14279:A14288" si="1198">"SF3A1"</f>
        <v>SF3A1</v>
      </c>
      <c r="B14279" s="1" t="s">
        <v>222</v>
      </c>
      <c r="C14279" s="1">
        <v>3.0752887E7</v>
      </c>
      <c r="D14279" s="1" t="s">
        <v>14</v>
      </c>
      <c r="E14279" s="1">
        <v>24.0</v>
      </c>
      <c r="F14279" s="1" t="s">
        <v>14263</v>
      </c>
      <c r="G14279" s="1">
        <v>0.789892166538</v>
      </c>
    </row>
    <row r="14280" ht="15.75" customHeight="1">
      <c r="A14280" s="1" t="str">
        <f t="shared" si="1198"/>
        <v>SF3A1</v>
      </c>
      <c r="B14280" s="1" t="s">
        <v>222</v>
      </c>
      <c r="C14280" s="1">
        <v>3.0752932E7</v>
      </c>
      <c r="D14280" s="1" t="s">
        <v>14</v>
      </c>
      <c r="E14280" s="1">
        <v>23.0</v>
      </c>
      <c r="F14280" s="1" t="s">
        <v>14264</v>
      </c>
      <c r="G14280" s="1">
        <v>0.0598913874549</v>
      </c>
    </row>
    <row r="14281" ht="15.75" customHeight="1">
      <c r="A14281" s="1" t="str">
        <f t="shared" si="1198"/>
        <v>SF3A1</v>
      </c>
      <c r="B14281" s="1" t="s">
        <v>222</v>
      </c>
      <c r="C14281" s="1">
        <v>3.0752725E7</v>
      </c>
      <c r="D14281" s="1" t="s">
        <v>14</v>
      </c>
      <c r="E14281" s="1">
        <v>24.0</v>
      </c>
      <c r="F14281" s="1" t="s">
        <v>14265</v>
      </c>
      <c r="G14281" s="1">
        <v>0.00724520782061</v>
      </c>
    </row>
    <row r="14282" ht="15.75" customHeight="1">
      <c r="A14282" s="1" t="str">
        <f t="shared" si="1198"/>
        <v>SF3A1</v>
      </c>
      <c r="B14282" s="1" t="s">
        <v>222</v>
      </c>
      <c r="C14282" s="1">
        <v>3.0752959E7</v>
      </c>
      <c r="D14282" s="1" t="s">
        <v>8</v>
      </c>
      <c r="E14282" s="1">
        <v>26.0</v>
      </c>
      <c r="F14282" s="1" t="s">
        <v>14266</v>
      </c>
      <c r="G14282" s="1">
        <v>0.0886635615831</v>
      </c>
    </row>
    <row r="14283" ht="15.75" customHeight="1">
      <c r="A14283" s="1" t="str">
        <f t="shared" si="1198"/>
        <v>SF3A1</v>
      </c>
      <c r="B14283" s="1" t="s">
        <v>222</v>
      </c>
      <c r="C14283" s="1">
        <v>3.0752938E7</v>
      </c>
      <c r="D14283" s="1" t="s">
        <v>8</v>
      </c>
      <c r="E14283" s="1">
        <v>23.0</v>
      </c>
      <c r="F14283" s="1" t="s">
        <v>14267</v>
      </c>
      <c r="G14283" s="1">
        <v>0.105994180209</v>
      </c>
    </row>
    <row r="14284" ht="15.75" customHeight="1">
      <c r="A14284" s="1" t="str">
        <f t="shared" si="1198"/>
        <v>SF3A1</v>
      </c>
      <c r="B14284" s="1" t="s">
        <v>222</v>
      </c>
      <c r="C14284" s="1">
        <v>3.0752928E7</v>
      </c>
      <c r="D14284" s="1" t="s">
        <v>8</v>
      </c>
      <c r="E14284" s="1">
        <v>24.0</v>
      </c>
      <c r="F14284" s="1" t="s">
        <v>14268</v>
      </c>
      <c r="G14284" s="1">
        <v>0.0351273366871</v>
      </c>
    </row>
    <row r="14285" ht="15.75" customHeight="1">
      <c r="A14285" s="1" t="str">
        <f t="shared" si="1198"/>
        <v>SF3A1</v>
      </c>
      <c r="B14285" s="1" t="s">
        <v>222</v>
      </c>
      <c r="C14285" s="1">
        <v>3.0752903E7</v>
      </c>
      <c r="D14285" s="1" t="s">
        <v>8</v>
      </c>
      <c r="E14285" s="1">
        <v>26.0</v>
      </c>
      <c r="F14285" s="1" t="s">
        <v>14269</v>
      </c>
      <c r="G14285" s="1">
        <v>-0.00901827407299</v>
      </c>
    </row>
    <row r="14286" ht="15.75" customHeight="1">
      <c r="A14286" s="1" t="str">
        <f t="shared" si="1198"/>
        <v>SF3A1</v>
      </c>
      <c r="B14286" s="1" t="s">
        <v>222</v>
      </c>
      <c r="C14286" s="1">
        <v>3.0752844E7</v>
      </c>
      <c r="D14286" s="1" t="s">
        <v>8</v>
      </c>
      <c r="E14286" s="1">
        <v>23.0</v>
      </c>
      <c r="F14286" s="1" t="s">
        <v>14270</v>
      </c>
      <c r="G14286" s="1">
        <v>2.10411365325</v>
      </c>
    </row>
    <row r="14287" ht="15.75" customHeight="1">
      <c r="A14287" s="1" t="str">
        <f t="shared" si="1198"/>
        <v>SF3A1</v>
      </c>
      <c r="B14287" s="1" t="s">
        <v>222</v>
      </c>
      <c r="C14287" s="1">
        <v>3.0752734E7</v>
      </c>
      <c r="D14287" s="1" t="s">
        <v>14</v>
      </c>
      <c r="E14287" s="1">
        <v>24.0</v>
      </c>
      <c r="F14287" s="1" t="s">
        <v>1633</v>
      </c>
      <c r="G14287" s="1">
        <v>0.0124369075402</v>
      </c>
    </row>
    <row r="14288" ht="15.75" customHeight="1">
      <c r="A14288" s="1" t="str">
        <f t="shared" si="1198"/>
        <v>SF3A1</v>
      </c>
      <c r="B14288" s="1" t="s">
        <v>222</v>
      </c>
      <c r="C14288" s="1">
        <v>3.0752945E7</v>
      </c>
      <c r="D14288" s="1" t="s">
        <v>8</v>
      </c>
      <c r="E14288" s="1">
        <v>26.0</v>
      </c>
      <c r="F14288" s="1" t="s">
        <v>14271</v>
      </c>
      <c r="G14288" s="1">
        <v>0.0247525644987</v>
      </c>
    </row>
    <row r="14289" ht="15.75" customHeight="1">
      <c r="A14289" s="1" t="str">
        <f t="shared" ref="A14289:A14302" si="1199">"SF3B1"</f>
        <v>SF3B1</v>
      </c>
      <c r="B14289" s="1" t="s">
        <v>256</v>
      </c>
      <c r="C14289" s="1">
        <v>1.98299588E8</v>
      </c>
      <c r="D14289" s="1" t="s">
        <v>14</v>
      </c>
      <c r="E14289" s="1">
        <v>23.0</v>
      </c>
      <c r="F14289" s="1" t="s">
        <v>14272</v>
      </c>
      <c r="G14289" s="1">
        <v>0.0436696316485</v>
      </c>
    </row>
    <row r="14290" ht="15.75" customHeight="1">
      <c r="A14290" s="1" t="str">
        <f t="shared" si="1199"/>
        <v>SF3B1</v>
      </c>
      <c r="B14290" s="1" t="s">
        <v>256</v>
      </c>
      <c r="C14290" s="1">
        <v>1.98299759E8</v>
      </c>
      <c r="D14290" s="1" t="s">
        <v>8</v>
      </c>
      <c r="E14290" s="1">
        <v>24.0</v>
      </c>
      <c r="F14290" s="1" t="s">
        <v>14273</v>
      </c>
      <c r="G14290" s="1">
        <v>-0.0205036171519</v>
      </c>
    </row>
    <row r="14291" ht="15.75" customHeight="1">
      <c r="A14291" s="1" t="str">
        <f t="shared" si="1199"/>
        <v>SF3B1</v>
      </c>
      <c r="B14291" s="1" t="s">
        <v>256</v>
      </c>
      <c r="C14291" s="1">
        <v>1.9829954E8</v>
      </c>
      <c r="D14291" s="1" t="s">
        <v>14</v>
      </c>
      <c r="E14291" s="1">
        <v>23.0</v>
      </c>
      <c r="F14291" s="1" t="s">
        <v>14274</v>
      </c>
      <c r="G14291" s="1">
        <v>0.329103520154</v>
      </c>
    </row>
    <row r="14292" ht="15.75" customHeight="1">
      <c r="A14292" s="1" t="str">
        <f t="shared" si="1199"/>
        <v>SF3B1</v>
      </c>
      <c r="B14292" s="1" t="s">
        <v>256</v>
      </c>
      <c r="C14292" s="1">
        <v>1.98299758E8</v>
      </c>
      <c r="D14292" s="1" t="s">
        <v>8</v>
      </c>
      <c r="E14292" s="1">
        <v>23.0</v>
      </c>
      <c r="F14292" s="1" t="s">
        <v>14275</v>
      </c>
      <c r="G14292" s="1">
        <v>0.832467809978</v>
      </c>
    </row>
    <row r="14293" ht="15.75" customHeight="1">
      <c r="A14293" s="1" t="str">
        <f t="shared" si="1199"/>
        <v>SF3B1</v>
      </c>
      <c r="B14293" s="1" t="s">
        <v>256</v>
      </c>
      <c r="C14293" s="1">
        <v>1.9829954E8</v>
      </c>
      <c r="D14293" s="1" t="s">
        <v>14</v>
      </c>
      <c r="E14293" s="1">
        <v>24.0</v>
      </c>
      <c r="F14293" s="1" t="s">
        <v>14276</v>
      </c>
      <c r="G14293" s="1">
        <v>0.282953530357</v>
      </c>
    </row>
    <row r="14294" ht="15.75" customHeight="1">
      <c r="A14294" s="1" t="str">
        <f t="shared" si="1199"/>
        <v>SF3B1</v>
      </c>
      <c r="B14294" s="1" t="s">
        <v>256</v>
      </c>
      <c r="C14294" s="1">
        <v>1.98299522E8</v>
      </c>
      <c r="D14294" s="1" t="s">
        <v>8</v>
      </c>
      <c r="E14294" s="1">
        <v>21.0</v>
      </c>
      <c r="F14294" s="1" t="s">
        <v>14277</v>
      </c>
      <c r="G14294" s="1">
        <v>1.60411316482</v>
      </c>
    </row>
    <row r="14295" ht="15.75" customHeight="1">
      <c r="A14295" s="1" t="str">
        <f t="shared" si="1199"/>
        <v>SF3B1</v>
      </c>
      <c r="B14295" s="1" t="s">
        <v>256</v>
      </c>
      <c r="C14295" s="1">
        <v>1.98299574E8</v>
      </c>
      <c r="D14295" s="1" t="s">
        <v>14</v>
      </c>
      <c r="E14295" s="1">
        <v>22.0</v>
      </c>
      <c r="F14295" s="1" t="s">
        <v>14278</v>
      </c>
      <c r="G14295" s="1">
        <v>0.563419025201</v>
      </c>
    </row>
    <row r="14296" ht="15.75" customHeight="1">
      <c r="A14296" s="1" t="str">
        <f t="shared" si="1199"/>
        <v>SF3B1</v>
      </c>
      <c r="B14296" s="1" t="s">
        <v>256</v>
      </c>
      <c r="C14296" s="1">
        <v>1.98299833E8</v>
      </c>
      <c r="D14296" s="1" t="s">
        <v>14</v>
      </c>
      <c r="E14296" s="1">
        <v>24.0</v>
      </c>
      <c r="F14296" s="1" t="s">
        <v>14279</v>
      </c>
      <c r="G14296" s="1">
        <v>0.0447625200389</v>
      </c>
    </row>
    <row r="14297" ht="15.75" customHeight="1">
      <c r="A14297" s="1" t="str">
        <f t="shared" si="1199"/>
        <v>SF3B1</v>
      </c>
      <c r="B14297" s="1" t="s">
        <v>256</v>
      </c>
      <c r="C14297" s="1">
        <v>1.98299694E8</v>
      </c>
      <c r="D14297" s="1" t="s">
        <v>8</v>
      </c>
      <c r="E14297" s="1">
        <v>24.0</v>
      </c>
      <c r="F14297" s="1" t="s">
        <v>14280</v>
      </c>
      <c r="G14297" s="1">
        <v>0.134778432717</v>
      </c>
    </row>
    <row r="14298" ht="15.75" customHeight="1">
      <c r="A14298" s="1" t="str">
        <f t="shared" si="1199"/>
        <v>SF3B1</v>
      </c>
      <c r="B14298" s="1" t="s">
        <v>256</v>
      </c>
      <c r="C14298" s="1">
        <v>1.98299687E8</v>
      </c>
      <c r="D14298" s="1" t="s">
        <v>8</v>
      </c>
      <c r="E14298" s="1">
        <v>24.0</v>
      </c>
      <c r="F14298" s="1" t="s">
        <v>14281</v>
      </c>
      <c r="G14298" s="1">
        <v>0.341906126288</v>
      </c>
    </row>
    <row r="14299" ht="15.75" customHeight="1">
      <c r="A14299" s="1" t="str">
        <f t="shared" si="1199"/>
        <v>SF3B1</v>
      </c>
      <c r="B14299" s="1" t="s">
        <v>256</v>
      </c>
      <c r="C14299" s="1">
        <v>1.98299568E8</v>
      </c>
      <c r="D14299" s="1" t="s">
        <v>8</v>
      </c>
      <c r="E14299" s="1">
        <v>24.0</v>
      </c>
      <c r="F14299" s="1" t="s">
        <v>14282</v>
      </c>
      <c r="G14299" s="1">
        <v>0.00625821678104</v>
      </c>
    </row>
    <row r="14300" ht="15.75" customHeight="1">
      <c r="A14300" s="1" t="str">
        <f t="shared" si="1199"/>
        <v>SF3B1</v>
      </c>
      <c r="B14300" s="1" t="s">
        <v>256</v>
      </c>
      <c r="C14300" s="1">
        <v>1.98299547E8</v>
      </c>
      <c r="D14300" s="1" t="s">
        <v>8</v>
      </c>
      <c r="E14300" s="1">
        <v>24.0</v>
      </c>
      <c r="F14300" s="1" t="s">
        <v>14283</v>
      </c>
      <c r="G14300" s="1">
        <v>0.442024227552</v>
      </c>
    </row>
    <row r="14301" ht="15.75" customHeight="1">
      <c r="A14301" s="1" t="str">
        <f t="shared" si="1199"/>
        <v>SF3B1</v>
      </c>
      <c r="B14301" s="1" t="s">
        <v>256</v>
      </c>
      <c r="C14301" s="1">
        <v>1.98299547E8</v>
      </c>
      <c r="D14301" s="1" t="s">
        <v>8</v>
      </c>
      <c r="E14301" s="1">
        <v>23.0</v>
      </c>
      <c r="F14301" s="1" t="s">
        <v>14284</v>
      </c>
      <c r="G14301" s="1">
        <v>0.537742100786</v>
      </c>
    </row>
    <row r="14302" ht="15.75" customHeight="1">
      <c r="A14302" s="1" t="str">
        <f t="shared" si="1199"/>
        <v>SF3B1</v>
      </c>
      <c r="B14302" s="1" t="s">
        <v>256</v>
      </c>
      <c r="C14302" s="1">
        <v>1.98299785E8</v>
      </c>
      <c r="D14302" s="1" t="s">
        <v>8</v>
      </c>
      <c r="E14302" s="1">
        <v>24.0</v>
      </c>
      <c r="F14302" s="1" t="s">
        <v>14285</v>
      </c>
      <c r="G14302" s="1">
        <v>-0.00490374123198</v>
      </c>
    </row>
    <row r="14303" ht="15.75" customHeight="1">
      <c r="A14303" s="1" t="str">
        <f t="shared" ref="A14303:A14315" si="1200">"SF3B14"</f>
        <v>SF3B14</v>
      </c>
      <c r="B14303" s="1" t="s">
        <v>256</v>
      </c>
      <c r="C14303" s="1">
        <v>2.4299288E7</v>
      </c>
      <c r="D14303" s="1" t="s">
        <v>14</v>
      </c>
      <c r="E14303" s="1">
        <v>24.0</v>
      </c>
      <c r="F14303" s="1" t="s">
        <v>14286</v>
      </c>
      <c r="G14303" s="1">
        <v>0.128618145902</v>
      </c>
    </row>
    <row r="14304" ht="15.75" customHeight="1">
      <c r="A14304" s="1" t="str">
        <f t="shared" si="1200"/>
        <v>SF3B14</v>
      </c>
      <c r="B14304" s="1" t="s">
        <v>256</v>
      </c>
      <c r="C14304" s="1">
        <v>2.429932E7</v>
      </c>
      <c r="D14304" s="1" t="s">
        <v>14</v>
      </c>
      <c r="E14304" s="1">
        <v>23.0</v>
      </c>
      <c r="F14304" s="1" t="s">
        <v>14287</v>
      </c>
      <c r="G14304" s="1">
        <v>0.351200791981</v>
      </c>
    </row>
    <row r="14305" ht="15.75" customHeight="1">
      <c r="A14305" s="1" t="str">
        <f t="shared" si="1200"/>
        <v>SF3B14</v>
      </c>
      <c r="B14305" s="1" t="s">
        <v>256</v>
      </c>
      <c r="C14305" s="1">
        <v>2.4299043E7</v>
      </c>
      <c r="D14305" s="1" t="s">
        <v>8</v>
      </c>
      <c r="E14305" s="1">
        <v>24.0</v>
      </c>
      <c r="F14305" s="1" t="s">
        <v>14288</v>
      </c>
      <c r="G14305" s="1">
        <v>0.234463228836</v>
      </c>
    </row>
    <row r="14306" ht="15.75" customHeight="1">
      <c r="A14306" s="1" t="str">
        <f t="shared" si="1200"/>
        <v>SF3B14</v>
      </c>
      <c r="B14306" s="1" t="s">
        <v>256</v>
      </c>
      <c r="C14306" s="1">
        <v>2.4299198E7</v>
      </c>
      <c r="D14306" s="1" t="s">
        <v>8</v>
      </c>
      <c r="E14306" s="1">
        <v>24.0</v>
      </c>
      <c r="F14306" s="1" t="s">
        <v>14289</v>
      </c>
      <c r="G14306" s="1">
        <v>0.347158871303</v>
      </c>
    </row>
    <row r="14307" ht="15.75" customHeight="1">
      <c r="A14307" s="1" t="str">
        <f t="shared" si="1200"/>
        <v>SF3B14</v>
      </c>
      <c r="B14307" s="1" t="s">
        <v>256</v>
      </c>
      <c r="C14307" s="1">
        <v>2.4299234E7</v>
      </c>
      <c r="D14307" s="1" t="s">
        <v>8</v>
      </c>
      <c r="E14307" s="1">
        <v>21.0</v>
      </c>
      <c r="F14307" s="1" t="s">
        <v>14290</v>
      </c>
      <c r="G14307" s="1">
        <v>0.00447235983036</v>
      </c>
    </row>
    <row r="14308" ht="15.75" customHeight="1">
      <c r="A14308" s="1" t="str">
        <f t="shared" si="1200"/>
        <v>SF3B14</v>
      </c>
      <c r="B14308" s="1" t="s">
        <v>256</v>
      </c>
      <c r="C14308" s="1">
        <v>2.4299172E7</v>
      </c>
      <c r="D14308" s="1" t="s">
        <v>8</v>
      </c>
      <c r="E14308" s="1">
        <v>24.0</v>
      </c>
      <c r="F14308" s="1" t="s">
        <v>14291</v>
      </c>
      <c r="G14308" s="1">
        <v>0.586905805182</v>
      </c>
    </row>
    <row r="14309" ht="15.75" customHeight="1">
      <c r="A14309" s="1" t="str">
        <f t="shared" si="1200"/>
        <v>SF3B14</v>
      </c>
      <c r="B14309" s="1" t="s">
        <v>256</v>
      </c>
      <c r="C14309" s="1">
        <v>2.4299327E7</v>
      </c>
      <c r="D14309" s="1" t="s">
        <v>14</v>
      </c>
      <c r="E14309" s="1">
        <v>24.0</v>
      </c>
      <c r="F14309" s="1" t="s">
        <v>14292</v>
      </c>
      <c r="G14309" s="1">
        <v>0.187559539182</v>
      </c>
    </row>
    <row r="14310" ht="15.75" customHeight="1">
      <c r="A14310" s="1" t="str">
        <f t="shared" si="1200"/>
        <v>SF3B14</v>
      </c>
      <c r="B14310" s="1" t="s">
        <v>256</v>
      </c>
      <c r="C14310" s="1">
        <v>2.4299327E7</v>
      </c>
      <c r="D14310" s="1" t="s">
        <v>14</v>
      </c>
      <c r="E14310" s="1">
        <v>22.0</v>
      </c>
      <c r="F14310" s="1" t="s">
        <v>14293</v>
      </c>
      <c r="G14310" s="1">
        <v>0.270830564625</v>
      </c>
    </row>
    <row r="14311" ht="15.75" customHeight="1">
      <c r="A14311" s="1" t="str">
        <f t="shared" si="1200"/>
        <v>SF3B14</v>
      </c>
      <c r="B14311" s="1" t="s">
        <v>256</v>
      </c>
      <c r="C14311" s="1">
        <v>2.4299294E7</v>
      </c>
      <c r="D14311" s="1" t="s">
        <v>8</v>
      </c>
      <c r="E14311" s="1">
        <v>24.0</v>
      </c>
      <c r="F14311" s="1" t="s">
        <v>14294</v>
      </c>
      <c r="G14311" s="1">
        <v>0.986775086011</v>
      </c>
    </row>
    <row r="14312" ht="15.75" customHeight="1">
      <c r="A14312" s="1" t="str">
        <f t="shared" si="1200"/>
        <v>SF3B14</v>
      </c>
      <c r="B14312" s="1" t="s">
        <v>256</v>
      </c>
      <c r="C14312" s="1">
        <v>2.4299317E7</v>
      </c>
      <c r="D14312" s="1" t="s">
        <v>8</v>
      </c>
      <c r="E14312" s="1">
        <v>24.0</v>
      </c>
      <c r="F14312" s="1" t="s">
        <v>14295</v>
      </c>
      <c r="G14312" s="1">
        <v>-0.0156585662128</v>
      </c>
    </row>
    <row r="14313" ht="15.75" customHeight="1">
      <c r="A14313" s="1" t="str">
        <f t="shared" si="1200"/>
        <v>SF3B14</v>
      </c>
      <c r="B14313" s="1" t="s">
        <v>256</v>
      </c>
      <c r="C14313" s="1">
        <v>2.4299107E7</v>
      </c>
      <c r="D14313" s="1" t="s">
        <v>14</v>
      </c>
      <c r="E14313" s="1">
        <v>23.0</v>
      </c>
      <c r="F14313" s="1" t="s">
        <v>14296</v>
      </c>
      <c r="G14313" s="1">
        <v>0.0703542921075</v>
      </c>
    </row>
    <row r="14314" ht="15.75" customHeight="1">
      <c r="A14314" s="1" t="str">
        <f t="shared" si="1200"/>
        <v>SF3B14</v>
      </c>
      <c r="B14314" s="1" t="s">
        <v>256</v>
      </c>
      <c r="C14314" s="1">
        <v>2.4299157E7</v>
      </c>
      <c r="D14314" s="1" t="s">
        <v>14</v>
      </c>
      <c r="E14314" s="1">
        <v>24.0</v>
      </c>
      <c r="F14314" s="1" t="s">
        <v>14297</v>
      </c>
      <c r="G14314" s="1">
        <v>0.246498907437</v>
      </c>
    </row>
    <row r="14315" ht="15.75" customHeight="1">
      <c r="A14315" s="1" t="str">
        <f t="shared" si="1200"/>
        <v>SF3B14</v>
      </c>
      <c r="B14315" s="1" t="s">
        <v>256</v>
      </c>
      <c r="C14315" s="1">
        <v>2.4299187E7</v>
      </c>
      <c r="D14315" s="1" t="s">
        <v>14</v>
      </c>
      <c r="E14315" s="1">
        <v>23.0</v>
      </c>
      <c r="F14315" s="1" t="s">
        <v>14298</v>
      </c>
      <c r="G14315" s="1">
        <v>1.42631910881</v>
      </c>
    </row>
    <row r="14316" ht="15.75" customHeight="1">
      <c r="A14316" s="1" t="str">
        <f t="shared" ref="A14316:A14331" si="1201">"SF3B2"</f>
        <v>SF3B2</v>
      </c>
      <c r="B14316" s="1" t="s">
        <v>328</v>
      </c>
      <c r="C14316" s="1">
        <v>6.5819784E7</v>
      </c>
      <c r="D14316" s="1" t="s">
        <v>14</v>
      </c>
      <c r="E14316" s="1">
        <v>24.0</v>
      </c>
      <c r="F14316" s="1" t="s">
        <v>14299</v>
      </c>
      <c r="G14316" s="1">
        <v>-0.0456989930442</v>
      </c>
    </row>
    <row r="14317" ht="15.75" customHeight="1">
      <c r="A14317" s="1" t="str">
        <f t="shared" si="1201"/>
        <v>SF3B2</v>
      </c>
      <c r="B14317" s="1" t="s">
        <v>328</v>
      </c>
      <c r="C14317" s="1">
        <v>6.5819987E7</v>
      </c>
      <c r="D14317" s="1" t="s">
        <v>14</v>
      </c>
      <c r="E14317" s="1">
        <v>22.0</v>
      </c>
      <c r="F14317" s="1" t="s">
        <v>14300</v>
      </c>
      <c r="G14317" s="1">
        <v>0.0139035423237</v>
      </c>
    </row>
    <row r="14318" ht="15.75" customHeight="1">
      <c r="A14318" s="1" t="str">
        <f t="shared" si="1201"/>
        <v>SF3B2</v>
      </c>
      <c r="B14318" s="1" t="s">
        <v>328</v>
      </c>
      <c r="C14318" s="1">
        <v>6.5819879E7</v>
      </c>
      <c r="D14318" s="1" t="s">
        <v>8</v>
      </c>
      <c r="E14318" s="1">
        <v>23.0</v>
      </c>
      <c r="F14318" s="1" t="s">
        <v>14301</v>
      </c>
      <c r="G14318" s="1">
        <v>0.297269532135</v>
      </c>
    </row>
    <row r="14319" ht="15.75" customHeight="1">
      <c r="A14319" s="1" t="str">
        <f t="shared" si="1201"/>
        <v>SF3B2</v>
      </c>
      <c r="B14319" s="1" t="s">
        <v>328</v>
      </c>
      <c r="C14319" s="1">
        <v>6.5820011E7</v>
      </c>
      <c r="D14319" s="1" t="s">
        <v>14</v>
      </c>
      <c r="E14319" s="1">
        <v>24.0</v>
      </c>
      <c r="F14319" s="1" t="s">
        <v>14302</v>
      </c>
      <c r="G14319" s="1">
        <v>-0.0487985322871</v>
      </c>
    </row>
    <row r="14320" ht="15.75" customHeight="1">
      <c r="A14320" s="1" t="str">
        <f t="shared" si="1201"/>
        <v>SF3B2</v>
      </c>
      <c r="B14320" s="1" t="s">
        <v>328</v>
      </c>
      <c r="C14320" s="1">
        <v>6.5820053E7</v>
      </c>
      <c r="D14320" s="1" t="s">
        <v>14</v>
      </c>
      <c r="E14320" s="1">
        <v>23.0</v>
      </c>
      <c r="F14320" s="1" t="s">
        <v>14303</v>
      </c>
      <c r="G14320" s="1">
        <v>1.56526632784</v>
      </c>
    </row>
    <row r="14321" ht="15.75" customHeight="1">
      <c r="A14321" s="1" t="str">
        <f t="shared" si="1201"/>
        <v>SF3B2</v>
      </c>
      <c r="B14321" s="1" t="s">
        <v>328</v>
      </c>
      <c r="C14321" s="1">
        <v>6.5820029E7</v>
      </c>
      <c r="D14321" s="1" t="s">
        <v>14</v>
      </c>
      <c r="E14321" s="1">
        <v>23.0</v>
      </c>
      <c r="F14321" s="1" t="s">
        <v>14304</v>
      </c>
      <c r="G14321" s="1">
        <v>-0.0155139012816</v>
      </c>
    </row>
    <row r="14322" ht="15.75" customHeight="1">
      <c r="A14322" s="1" t="str">
        <f t="shared" si="1201"/>
        <v>SF3B2</v>
      </c>
      <c r="B14322" s="1" t="s">
        <v>328</v>
      </c>
      <c r="C14322" s="1">
        <v>6.5819928E7</v>
      </c>
      <c r="D14322" s="1" t="s">
        <v>14</v>
      </c>
      <c r="E14322" s="1">
        <v>24.0</v>
      </c>
      <c r="F14322" s="1" t="s">
        <v>14305</v>
      </c>
      <c r="G14322" s="1">
        <v>0.00189875740262</v>
      </c>
    </row>
    <row r="14323" ht="15.75" customHeight="1">
      <c r="A14323" s="1" t="str">
        <f t="shared" si="1201"/>
        <v>SF3B2</v>
      </c>
      <c r="B14323" s="1" t="s">
        <v>328</v>
      </c>
      <c r="C14323" s="1">
        <v>6.5819909E7</v>
      </c>
      <c r="D14323" s="1" t="s">
        <v>8</v>
      </c>
      <c r="E14323" s="1">
        <v>24.0</v>
      </c>
      <c r="F14323" s="1" t="s">
        <v>14306</v>
      </c>
      <c r="G14323" s="1">
        <v>0.481863790057</v>
      </c>
    </row>
    <row r="14324" ht="15.75" customHeight="1">
      <c r="A14324" s="1" t="str">
        <f t="shared" si="1201"/>
        <v>SF3B2</v>
      </c>
      <c r="B14324" s="1" t="s">
        <v>328</v>
      </c>
      <c r="C14324" s="1">
        <v>6.5819955E7</v>
      </c>
      <c r="D14324" s="1" t="s">
        <v>8</v>
      </c>
      <c r="E14324" s="1">
        <v>24.0</v>
      </c>
      <c r="F14324" s="1" t="s">
        <v>14307</v>
      </c>
      <c r="G14324" s="1">
        <v>-0.0137797373223</v>
      </c>
    </row>
    <row r="14325" ht="15.75" customHeight="1">
      <c r="A14325" s="1" t="str">
        <f t="shared" si="1201"/>
        <v>SF3B2</v>
      </c>
      <c r="B14325" s="1" t="s">
        <v>328</v>
      </c>
      <c r="C14325" s="1">
        <v>6.5819988E7</v>
      </c>
      <c r="D14325" s="1" t="s">
        <v>14</v>
      </c>
      <c r="E14325" s="1">
        <v>23.0</v>
      </c>
      <c r="F14325" s="1" t="s">
        <v>14308</v>
      </c>
      <c r="G14325" s="1">
        <v>-0.00381454045755</v>
      </c>
    </row>
    <row r="14326" ht="15.75" customHeight="1">
      <c r="A14326" s="1" t="str">
        <f t="shared" si="1201"/>
        <v>SF3B2</v>
      </c>
      <c r="B14326" s="1" t="s">
        <v>328</v>
      </c>
      <c r="C14326" s="1">
        <v>6.5819815E7</v>
      </c>
      <c r="D14326" s="1" t="s">
        <v>8</v>
      </c>
      <c r="E14326" s="1">
        <v>23.0</v>
      </c>
      <c r="F14326" s="1" t="s">
        <v>14309</v>
      </c>
      <c r="G14326" s="1">
        <v>0.0143335873364</v>
      </c>
    </row>
    <row r="14327" ht="15.75" customHeight="1">
      <c r="A14327" s="1" t="str">
        <f t="shared" si="1201"/>
        <v>SF3B2</v>
      </c>
      <c r="B14327" s="1" t="s">
        <v>328</v>
      </c>
      <c r="C14327" s="1">
        <v>6.5820089E7</v>
      </c>
      <c r="D14327" s="1" t="s">
        <v>14</v>
      </c>
      <c r="E14327" s="1">
        <v>24.0</v>
      </c>
      <c r="F14327" s="1" t="s">
        <v>14310</v>
      </c>
      <c r="G14327" s="1">
        <v>0.172304167004</v>
      </c>
    </row>
    <row r="14328" ht="15.75" customHeight="1">
      <c r="A14328" s="1" t="str">
        <f t="shared" si="1201"/>
        <v>SF3B2</v>
      </c>
      <c r="B14328" s="1" t="s">
        <v>328</v>
      </c>
      <c r="C14328" s="1">
        <v>6.5820022E7</v>
      </c>
      <c r="D14328" s="1" t="s">
        <v>14</v>
      </c>
      <c r="E14328" s="1">
        <v>23.0</v>
      </c>
      <c r="F14328" s="1" t="s">
        <v>14311</v>
      </c>
      <c r="G14328" s="1">
        <v>0.270030454321</v>
      </c>
    </row>
    <row r="14329" ht="15.75" customHeight="1">
      <c r="A14329" s="1" t="str">
        <f t="shared" si="1201"/>
        <v>SF3B2</v>
      </c>
      <c r="B14329" s="1" t="s">
        <v>328</v>
      </c>
      <c r="C14329" s="1">
        <v>6.582001E7</v>
      </c>
      <c r="D14329" s="1" t="s">
        <v>14</v>
      </c>
      <c r="E14329" s="1">
        <v>24.0</v>
      </c>
      <c r="F14329" s="1" t="s">
        <v>14312</v>
      </c>
      <c r="G14329" s="1">
        <v>0.0247819422978</v>
      </c>
    </row>
    <row r="14330" ht="15.75" customHeight="1">
      <c r="A14330" s="1" t="str">
        <f t="shared" si="1201"/>
        <v>SF3B2</v>
      </c>
      <c r="B14330" s="1" t="s">
        <v>328</v>
      </c>
      <c r="C14330" s="1">
        <v>6.5819849E7</v>
      </c>
      <c r="D14330" s="1" t="s">
        <v>14</v>
      </c>
      <c r="E14330" s="1">
        <v>23.0</v>
      </c>
      <c r="F14330" s="1" t="s">
        <v>14313</v>
      </c>
      <c r="G14330" s="1">
        <v>0.612410251667</v>
      </c>
    </row>
    <row r="14331" ht="15.75" customHeight="1">
      <c r="A14331" s="1" t="str">
        <f t="shared" si="1201"/>
        <v>SF3B2</v>
      </c>
      <c r="B14331" s="1" t="s">
        <v>328</v>
      </c>
      <c r="C14331" s="1">
        <v>6.581992E7</v>
      </c>
      <c r="D14331" s="1" t="s">
        <v>8</v>
      </c>
      <c r="E14331" s="1">
        <v>23.0</v>
      </c>
      <c r="F14331" s="1" t="s">
        <v>14314</v>
      </c>
      <c r="G14331" s="1">
        <v>0.822323420489</v>
      </c>
    </row>
    <row r="14332" ht="15.75" customHeight="1">
      <c r="A14332" s="1" t="str">
        <f t="shared" ref="A14332:A14347" si="1202">"SF3B3"</f>
        <v>SF3B3</v>
      </c>
      <c r="B14332" s="1" t="s">
        <v>7</v>
      </c>
      <c r="C14332" s="1">
        <v>7.0557977E7</v>
      </c>
      <c r="D14332" s="1" t="s">
        <v>14</v>
      </c>
      <c r="E14332" s="1">
        <v>24.0</v>
      </c>
      <c r="F14332" s="1" t="s">
        <v>14315</v>
      </c>
      <c r="G14332" s="1">
        <v>1.22511199178</v>
      </c>
    </row>
    <row r="14333" ht="15.75" customHeight="1">
      <c r="A14333" s="1" t="str">
        <f t="shared" si="1202"/>
        <v>SF3B3</v>
      </c>
      <c r="B14333" s="1" t="s">
        <v>7</v>
      </c>
      <c r="C14333" s="1">
        <v>7.0557966E7</v>
      </c>
      <c r="D14333" s="1" t="s">
        <v>14</v>
      </c>
      <c r="E14333" s="1">
        <v>23.0</v>
      </c>
      <c r="F14333" s="1" t="s">
        <v>14316</v>
      </c>
      <c r="G14333" s="1">
        <v>0.82362873368</v>
      </c>
    </row>
    <row r="14334" ht="15.75" customHeight="1">
      <c r="A14334" s="1" t="str">
        <f t="shared" si="1202"/>
        <v>SF3B3</v>
      </c>
      <c r="B14334" s="1" t="s">
        <v>7</v>
      </c>
      <c r="C14334" s="1">
        <v>7.0557931E7</v>
      </c>
      <c r="D14334" s="1" t="s">
        <v>14</v>
      </c>
      <c r="E14334" s="1">
        <v>24.0</v>
      </c>
      <c r="F14334" s="1" t="s">
        <v>14317</v>
      </c>
      <c r="G14334" s="1">
        <v>-0.0271093901832</v>
      </c>
    </row>
    <row r="14335" ht="15.75" customHeight="1">
      <c r="A14335" s="1" t="str">
        <f t="shared" si="1202"/>
        <v>SF3B3</v>
      </c>
      <c r="B14335" s="1" t="s">
        <v>7</v>
      </c>
      <c r="C14335" s="1">
        <v>7.0557909E7</v>
      </c>
      <c r="D14335" s="1" t="s">
        <v>14</v>
      </c>
      <c r="E14335" s="1">
        <v>22.0</v>
      </c>
      <c r="F14335" s="1" t="s">
        <v>14318</v>
      </c>
      <c r="G14335" s="1">
        <v>0.440122633027</v>
      </c>
    </row>
    <row r="14336" ht="15.75" customHeight="1">
      <c r="A14336" s="1" t="str">
        <f t="shared" si="1202"/>
        <v>SF3B3</v>
      </c>
      <c r="B14336" s="1" t="s">
        <v>7</v>
      </c>
      <c r="C14336" s="1">
        <v>7.0557877E7</v>
      </c>
      <c r="D14336" s="1" t="s">
        <v>8</v>
      </c>
      <c r="E14336" s="1">
        <v>23.0</v>
      </c>
      <c r="F14336" s="1" t="s">
        <v>14319</v>
      </c>
      <c r="G14336" s="1">
        <v>-0.0240377681777</v>
      </c>
    </row>
    <row r="14337" ht="15.75" customHeight="1">
      <c r="A14337" s="1" t="str">
        <f t="shared" si="1202"/>
        <v>SF3B3</v>
      </c>
      <c r="B14337" s="1" t="s">
        <v>7</v>
      </c>
      <c r="C14337" s="1">
        <v>7.0557796E7</v>
      </c>
      <c r="D14337" s="1" t="s">
        <v>8</v>
      </c>
      <c r="E14337" s="1">
        <v>22.0</v>
      </c>
      <c r="F14337" s="1" t="s">
        <v>14320</v>
      </c>
      <c r="G14337" s="1">
        <v>0.733450368638</v>
      </c>
    </row>
    <row r="14338" ht="15.75" customHeight="1">
      <c r="A14338" s="1" t="str">
        <f t="shared" si="1202"/>
        <v>SF3B3</v>
      </c>
      <c r="B14338" s="1" t="s">
        <v>7</v>
      </c>
      <c r="C14338" s="1">
        <v>7.0557931E7</v>
      </c>
      <c r="D14338" s="1" t="s">
        <v>14</v>
      </c>
      <c r="E14338" s="1">
        <v>23.0</v>
      </c>
      <c r="F14338" s="1" t="s">
        <v>14321</v>
      </c>
      <c r="G14338" s="1">
        <v>-0.0152971408346</v>
      </c>
    </row>
    <row r="14339" ht="15.75" customHeight="1">
      <c r="A14339" s="1" t="str">
        <f t="shared" si="1202"/>
        <v>SF3B3</v>
      </c>
      <c r="B14339" s="1" t="s">
        <v>7</v>
      </c>
      <c r="C14339" s="1">
        <v>7.0557966E7</v>
      </c>
      <c r="D14339" s="1" t="s">
        <v>14</v>
      </c>
      <c r="E14339" s="1">
        <v>24.0</v>
      </c>
      <c r="F14339" s="1" t="s">
        <v>14322</v>
      </c>
      <c r="G14339" s="1">
        <v>0.80432783294</v>
      </c>
    </row>
    <row r="14340" ht="15.75" customHeight="1">
      <c r="A14340" s="1" t="str">
        <f t="shared" si="1202"/>
        <v>SF3B3</v>
      </c>
      <c r="B14340" s="1" t="s">
        <v>7</v>
      </c>
      <c r="C14340" s="1">
        <v>7.0557698E7</v>
      </c>
      <c r="D14340" s="1" t="s">
        <v>8</v>
      </c>
      <c r="E14340" s="1">
        <v>24.0</v>
      </c>
      <c r="F14340" s="1" t="s">
        <v>14323</v>
      </c>
      <c r="G14340" s="1">
        <v>0.013374296221</v>
      </c>
    </row>
    <row r="14341" ht="15.75" customHeight="1">
      <c r="A14341" s="1" t="str">
        <f t="shared" si="1202"/>
        <v>SF3B3</v>
      </c>
      <c r="B14341" s="1" t="s">
        <v>7</v>
      </c>
      <c r="C14341" s="1">
        <v>7.0557711E7</v>
      </c>
      <c r="D14341" s="1" t="s">
        <v>8</v>
      </c>
      <c r="E14341" s="1">
        <v>24.0</v>
      </c>
      <c r="F14341" s="1" t="s">
        <v>14324</v>
      </c>
      <c r="G14341" s="1">
        <v>0.473420861333</v>
      </c>
    </row>
    <row r="14342" ht="15.75" customHeight="1">
      <c r="A14342" s="1" t="str">
        <f t="shared" si="1202"/>
        <v>SF3B3</v>
      </c>
      <c r="B14342" s="1" t="s">
        <v>7</v>
      </c>
      <c r="C14342" s="1">
        <v>7.0557789E7</v>
      </c>
      <c r="D14342" s="1" t="s">
        <v>14</v>
      </c>
      <c r="E14342" s="1">
        <v>23.0</v>
      </c>
      <c r="F14342" s="1" t="s">
        <v>14325</v>
      </c>
      <c r="G14342" s="1">
        <v>-0.0380912079314</v>
      </c>
    </row>
    <row r="14343" ht="15.75" customHeight="1">
      <c r="A14343" s="1" t="str">
        <f t="shared" si="1202"/>
        <v>SF3B3</v>
      </c>
      <c r="B14343" s="1" t="s">
        <v>7</v>
      </c>
      <c r="C14343" s="1">
        <v>7.0557915E7</v>
      </c>
      <c r="D14343" s="1" t="s">
        <v>14</v>
      </c>
      <c r="E14343" s="1">
        <v>24.0</v>
      </c>
      <c r="F14343" s="1" t="s">
        <v>14326</v>
      </c>
      <c r="G14343" s="1">
        <v>0.693531976065</v>
      </c>
    </row>
    <row r="14344" ht="15.75" customHeight="1">
      <c r="A14344" s="1" t="str">
        <f t="shared" si="1202"/>
        <v>SF3B3</v>
      </c>
      <c r="B14344" s="1" t="s">
        <v>7</v>
      </c>
      <c r="C14344" s="1">
        <v>7.055774E7</v>
      </c>
      <c r="D14344" s="1" t="s">
        <v>14</v>
      </c>
      <c r="E14344" s="1">
        <v>23.0</v>
      </c>
      <c r="F14344" s="1" t="s">
        <v>14327</v>
      </c>
      <c r="G14344" s="1">
        <v>0.701934316057</v>
      </c>
    </row>
    <row r="14345" ht="15.75" customHeight="1">
      <c r="A14345" s="1" t="str">
        <f t="shared" si="1202"/>
        <v>SF3B3</v>
      </c>
      <c r="B14345" s="1" t="s">
        <v>7</v>
      </c>
      <c r="C14345" s="1">
        <v>7.0557895E7</v>
      </c>
      <c r="D14345" s="1" t="s">
        <v>14</v>
      </c>
      <c r="E14345" s="1">
        <v>24.0</v>
      </c>
      <c r="F14345" s="1" t="s">
        <v>14328</v>
      </c>
      <c r="G14345" s="1">
        <v>0.95125927454</v>
      </c>
    </row>
    <row r="14346" ht="15.75" customHeight="1">
      <c r="A14346" s="1" t="str">
        <f t="shared" si="1202"/>
        <v>SF3B3</v>
      </c>
      <c r="B14346" s="1" t="s">
        <v>7</v>
      </c>
      <c r="C14346" s="1">
        <v>7.0557785E7</v>
      </c>
      <c r="D14346" s="1" t="s">
        <v>14</v>
      </c>
      <c r="E14346" s="1">
        <v>23.0</v>
      </c>
      <c r="F14346" s="1" t="s">
        <v>14329</v>
      </c>
      <c r="G14346" s="1">
        <v>-0.0459598012807</v>
      </c>
    </row>
    <row r="14347" ht="15.75" customHeight="1">
      <c r="A14347" s="1" t="str">
        <f t="shared" si="1202"/>
        <v>SF3B3</v>
      </c>
      <c r="B14347" s="1" t="s">
        <v>7</v>
      </c>
      <c r="C14347" s="1">
        <v>7.0557909E7</v>
      </c>
      <c r="D14347" s="1" t="s">
        <v>14</v>
      </c>
      <c r="E14347" s="1">
        <v>23.0</v>
      </c>
      <c r="F14347" s="1" t="s">
        <v>14330</v>
      </c>
      <c r="G14347" s="1">
        <v>0.323058660024</v>
      </c>
    </row>
    <row r="14348" ht="15.75" customHeight="1">
      <c r="A14348" s="1" t="str">
        <f t="shared" ref="A14348:A14357" si="1203">"SF3B5"</f>
        <v>SF3B5</v>
      </c>
      <c r="B14348" s="1" t="s">
        <v>28</v>
      </c>
      <c r="C14348" s="1">
        <v>1.444165E8</v>
      </c>
      <c r="D14348" s="1" t="s">
        <v>8</v>
      </c>
      <c r="E14348" s="1">
        <v>23.0</v>
      </c>
      <c r="F14348" s="1" t="s">
        <v>14331</v>
      </c>
      <c r="G14348" s="1">
        <v>0.95155908949</v>
      </c>
    </row>
    <row r="14349" ht="15.75" customHeight="1">
      <c r="A14349" s="1" t="str">
        <f t="shared" si="1203"/>
        <v>SF3B5</v>
      </c>
      <c r="B14349" s="1" t="s">
        <v>28</v>
      </c>
      <c r="C14349" s="1">
        <v>1.44416646E8</v>
      </c>
      <c r="D14349" s="1" t="s">
        <v>8</v>
      </c>
      <c r="E14349" s="1">
        <v>24.0</v>
      </c>
      <c r="F14349" s="1" t="s">
        <v>14332</v>
      </c>
      <c r="G14349" s="1">
        <v>0.167127211666</v>
      </c>
    </row>
    <row r="14350" ht="15.75" customHeight="1">
      <c r="A14350" s="1" t="str">
        <f t="shared" si="1203"/>
        <v>SF3B5</v>
      </c>
      <c r="B14350" s="1" t="s">
        <v>28</v>
      </c>
      <c r="C14350" s="1">
        <v>1.44416714E8</v>
      </c>
      <c r="D14350" s="1" t="s">
        <v>8</v>
      </c>
      <c r="E14350" s="1">
        <v>23.0</v>
      </c>
      <c r="F14350" s="1" t="s">
        <v>14333</v>
      </c>
      <c r="G14350" s="1">
        <v>0.0704013063406</v>
      </c>
    </row>
    <row r="14351" ht="15.75" customHeight="1">
      <c r="A14351" s="1" t="str">
        <f t="shared" si="1203"/>
        <v>SF3B5</v>
      </c>
      <c r="B14351" s="1" t="s">
        <v>28</v>
      </c>
      <c r="C14351" s="1">
        <v>1.44416736E8</v>
      </c>
      <c r="D14351" s="1" t="s">
        <v>8</v>
      </c>
      <c r="E14351" s="1">
        <v>23.0</v>
      </c>
      <c r="F14351" s="1" t="s">
        <v>14334</v>
      </c>
      <c r="G14351" s="1">
        <v>0.166107294436</v>
      </c>
    </row>
    <row r="14352" ht="15.75" customHeight="1">
      <c r="A14352" s="1" t="str">
        <f t="shared" si="1203"/>
        <v>SF3B5</v>
      </c>
      <c r="B14352" s="1" t="s">
        <v>28</v>
      </c>
      <c r="C14352" s="1">
        <v>1.4441657E8</v>
      </c>
      <c r="D14352" s="1" t="s">
        <v>8</v>
      </c>
      <c r="E14352" s="1">
        <v>23.0</v>
      </c>
      <c r="F14352" s="1" t="s">
        <v>14335</v>
      </c>
      <c r="G14352" s="1">
        <v>0.202078685301</v>
      </c>
    </row>
    <row r="14353" ht="15.75" customHeight="1">
      <c r="A14353" s="1" t="str">
        <f t="shared" si="1203"/>
        <v>SF3B5</v>
      </c>
      <c r="B14353" s="1" t="s">
        <v>28</v>
      </c>
      <c r="C14353" s="1">
        <v>1.4441649E8</v>
      </c>
      <c r="D14353" s="1" t="s">
        <v>14</v>
      </c>
      <c r="E14353" s="1">
        <v>24.0</v>
      </c>
      <c r="F14353" s="1" t="s">
        <v>14336</v>
      </c>
      <c r="G14353" s="1">
        <v>0.663879824972</v>
      </c>
    </row>
    <row r="14354" ht="15.75" customHeight="1">
      <c r="A14354" s="1" t="str">
        <f t="shared" si="1203"/>
        <v>SF3B5</v>
      </c>
      <c r="B14354" s="1" t="s">
        <v>28</v>
      </c>
      <c r="C14354" s="1">
        <v>1.44416509E8</v>
      </c>
      <c r="D14354" s="1" t="s">
        <v>14</v>
      </c>
      <c r="E14354" s="1">
        <v>24.0</v>
      </c>
      <c r="F14354" s="1" t="s">
        <v>14337</v>
      </c>
      <c r="G14354" s="1">
        <v>1.38456108554</v>
      </c>
    </row>
    <row r="14355" ht="15.75" customHeight="1">
      <c r="A14355" s="1" t="str">
        <f t="shared" si="1203"/>
        <v>SF3B5</v>
      </c>
      <c r="B14355" s="1" t="s">
        <v>28</v>
      </c>
      <c r="C14355" s="1">
        <v>1.4441666E8</v>
      </c>
      <c r="D14355" s="1" t="s">
        <v>14</v>
      </c>
      <c r="E14355" s="1">
        <v>24.0</v>
      </c>
      <c r="F14355" s="1" t="s">
        <v>14338</v>
      </c>
      <c r="G14355" s="1">
        <v>0.0951668693564</v>
      </c>
    </row>
    <row r="14356" ht="15.75" customHeight="1">
      <c r="A14356" s="1" t="str">
        <f t="shared" si="1203"/>
        <v>SF3B5</v>
      </c>
      <c r="B14356" s="1" t="s">
        <v>28</v>
      </c>
      <c r="C14356" s="1">
        <v>1.44416796E8</v>
      </c>
      <c r="D14356" s="1" t="s">
        <v>14</v>
      </c>
      <c r="E14356" s="1">
        <v>24.0</v>
      </c>
      <c r="F14356" s="1" t="s">
        <v>14339</v>
      </c>
      <c r="G14356" s="1">
        <v>0.168502202114</v>
      </c>
    </row>
    <row r="14357" ht="15.75" customHeight="1">
      <c r="A14357" s="1" t="str">
        <f t="shared" si="1203"/>
        <v>SF3B5</v>
      </c>
      <c r="B14357" s="1" t="s">
        <v>28</v>
      </c>
      <c r="C14357" s="1">
        <v>1.44416741E8</v>
      </c>
      <c r="D14357" s="1" t="s">
        <v>8</v>
      </c>
      <c r="E14357" s="1">
        <v>23.0</v>
      </c>
      <c r="F14357" s="1" t="s">
        <v>14340</v>
      </c>
      <c r="G14357" s="1">
        <v>0.0495390594605</v>
      </c>
    </row>
    <row r="14358" ht="15.75" customHeight="1">
      <c r="A14358" s="1" t="str">
        <f t="shared" ref="A14358:A14367" si="1204">"SFPQ"</f>
        <v>SFPQ</v>
      </c>
      <c r="B14358" s="1" t="s">
        <v>108</v>
      </c>
      <c r="C14358" s="1">
        <v>3.565854E7</v>
      </c>
      <c r="D14358" s="1" t="s">
        <v>8</v>
      </c>
      <c r="E14358" s="1">
        <v>23.0</v>
      </c>
      <c r="F14358" s="1" t="s">
        <v>14341</v>
      </c>
      <c r="G14358" s="1">
        <v>0.0157872001464</v>
      </c>
    </row>
    <row r="14359" ht="15.75" customHeight="1">
      <c r="A14359" s="1" t="str">
        <f t="shared" si="1204"/>
        <v>SFPQ</v>
      </c>
      <c r="B14359" s="1" t="s">
        <v>108</v>
      </c>
      <c r="C14359" s="1">
        <v>3.5658708E7</v>
      </c>
      <c r="D14359" s="1" t="s">
        <v>14</v>
      </c>
      <c r="E14359" s="1">
        <v>24.0</v>
      </c>
      <c r="F14359" s="1" t="s">
        <v>14342</v>
      </c>
      <c r="G14359" s="1">
        <v>1.26610880484</v>
      </c>
    </row>
    <row r="14360" ht="15.75" customHeight="1">
      <c r="A14360" s="1" t="str">
        <f t="shared" si="1204"/>
        <v>SFPQ</v>
      </c>
      <c r="B14360" s="1" t="s">
        <v>108</v>
      </c>
      <c r="C14360" s="1">
        <v>3.5658543E7</v>
      </c>
      <c r="D14360" s="1" t="s">
        <v>14</v>
      </c>
      <c r="E14360" s="1">
        <v>24.0</v>
      </c>
      <c r="F14360" s="1" t="s">
        <v>14343</v>
      </c>
      <c r="G14360" s="1">
        <v>0.0764719741931</v>
      </c>
    </row>
    <row r="14361" ht="15.75" customHeight="1">
      <c r="A14361" s="1" t="str">
        <f t="shared" si="1204"/>
        <v>SFPQ</v>
      </c>
      <c r="B14361" s="1" t="s">
        <v>108</v>
      </c>
      <c r="C14361" s="1">
        <v>3.5658755E7</v>
      </c>
      <c r="D14361" s="1" t="s">
        <v>8</v>
      </c>
      <c r="E14361" s="1">
        <v>24.0</v>
      </c>
      <c r="F14361" s="1" t="s">
        <v>14344</v>
      </c>
      <c r="G14361" s="1">
        <v>0.577679076673</v>
      </c>
    </row>
    <row r="14362" ht="15.75" customHeight="1">
      <c r="A14362" s="1" t="str">
        <f t="shared" si="1204"/>
        <v>SFPQ</v>
      </c>
      <c r="B14362" s="1" t="s">
        <v>108</v>
      </c>
      <c r="C14362" s="1">
        <v>3.5658629E7</v>
      </c>
      <c r="D14362" s="1" t="s">
        <v>8</v>
      </c>
      <c r="E14362" s="1">
        <v>24.0</v>
      </c>
      <c r="F14362" s="1" t="s">
        <v>14345</v>
      </c>
      <c r="G14362" s="1">
        <v>0.481913758152</v>
      </c>
    </row>
    <row r="14363" ht="15.75" customHeight="1">
      <c r="A14363" s="1" t="str">
        <f t="shared" si="1204"/>
        <v>SFPQ</v>
      </c>
      <c r="B14363" s="1" t="s">
        <v>108</v>
      </c>
      <c r="C14363" s="1">
        <v>3.5658618E7</v>
      </c>
      <c r="D14363" s="1" t="s">
        <v>8</v>
      </c>
      <c r="E14363" s="1">
        <v>23.0</v>
      </c>
      <c r="F14363" s="1" t="s">
        <v>14346</v>
      </c>
      <c r="G14363" s="1">
        <v>0.985766964911</v>
      </c>
    </row>
    <row r="14364" ht="15.75" customHeight="1">
      <c r="A14364" s="1" t="str">
        <f t="shared" si="1204"/>
        <v>SFPQ</v>
      </c>
      <c r="B14364" s="1" t="s">
        <v>108</v>
      </c>
      <c r="C14364" s="1">
        <v>3.5658612E7</v>
      </c>
      <c r="D14364" s="1" t="s">
        <v>8</v>
      </c>
      <c r="E14364" s="1">
        <v>24.0</v>
      </c>
      <c r="F14364" s="1" t="s">
        <v>14347</v>
      </c>
      <c r="G14364" s="1">
        <v>0.748124230254</v>
      </c>
    </row>
    <row r="14365" ht="15.75" customHeight="1">
      <c r="A14365" s="1" t="str">
        <f t="shared" si="1204"/>
        <v>SFPQ</v>
      </c>
      <c r="B14365" s="1" t="s">
        <v>108</v>
      </c>
      <c r="C14365" s="1">
        <v>3.5658501E7</v>
      </c>
      <c r="D14365" s="1" t="s">
        <v>8</v>
      </c>
      <c r="E14365" s="1">
        <v>24.0</v>
      </c>
      <c r="F14365" s="1" t="s">
        <v>14348</v>
      </c>
      <c r="G14365" s="1">
        <v>0.0269761864305</v>
      </c>
    </row>
    <row r="14366" ht="15.75" customHeight="1">
      <c r="A14366" s="1" t="str">
        <f t="shared" si="1204"/>
        <v>SFPQ</v>
      </c>
      <c r="B14366" s="1" t="s">
        <v>108</v>
      </c>
      <c r="C14366" s="1">
        <v>3.5658569E7</v>
      </c>
      <c r="D14366" s="1" t="s">
        <v>14</v>
      </c>
      <c r="E14366" s="1">
        <v>24.0</v>
      </c>
      <c r="F14366" s="1" t="s">
        <v>14349</v>
      </c>
      <c r="G14366" s="1">
        <v>0.298926853321</v>
      </c>
    </row>
    <row r="14367" ht="15.75" customHeight="1">
      <c r="A14367" s="1" t="str">
        <f t="shared" si="1204"/>
        <v>SFPQ</v>
      </c>
      <c r="B14367" s="1" t="s">
        <v>108</v>
      </c>
      <c r="C14367" s="1">
        <v>3.5658668E7</v>
      </c>
      <c r="D14367" s="1" t="s">
        <v>14</v>
      </c>
      <c r="E14367" s="1">
        <v>24.0</v>
      </c>
      <c r="F14367" s="1" t="s">
        <v>14350</v>
      </c>
      <c r="G14367" s="1">
        <v>0.51744985374</v>
      </c>
    </row>
    <row r="14368" ht="15.75" customHeight="1">
      <c r="A14368" s="1" t="str">
        <f t="shared" ref="A14368:A14376" si="1205">"SFXN1"</f>
        <v>SFXN1</v>
      </c>
      <c r="B14368" s="1" t="s">
        <v>987</v>
      </c>
      <c r="C14368" s="1">
        <v>1.74905578E8</v>
      </c>
      <c r="D14368" s="1" t="s">
        <v>14</v>
      </c>
      <c r="E14368" s="1">
        <v>22.0</v>
      </c>
      <c r="F14368" s="1" t="s">
        <v>14351</v>
      </c>
      <c r="G14368" s="1">
        <v>0.715035478467</v>
      </c>
    </row>
    <row r="14369" ht="15.75" customHeight="1">
      <c r="A14369" s="1" t="str">
        <f t="shared" si="1205"/>
        <v>SFXN1</v>
      </c>
      <c r="B14369" s="1" t="s">
        <v>987</v>
      </c>
      <c r="C14369" s="1">
        <v>1.74905691E8</v>
      </c>
      <c r="D14369" s="1" t="s">
        <v>14</v>
      </c>
      <c r="E14369" s="1">
        <v>23.0</v>
      </c>
      <c r="F14369" s="1" t="s">
        <v>14352</v>
      </c>
      <c r="G14369" s="1">
        <v>0.169816553209</v>
      </c>
    </row>
    <row r="14370" ht="15.75" customHeight="1">
      <c r="A14370" s="1" t="str">
        <f t="shared" si="1205"/>
        <v>SFXN1</v>
      </c>
      <c r="B14370" s="1" t="s">
        <v>987</v>
      </c>
      <c r="C14370" s="1">
        <v>1.74905656E8</v>
      </c>
      <c r="D14370" s="1" t="s">
        <v>14</v>
      </c>
      <c r="E14370" s="1">
        <v>23.0</v>
      </c>
      <c r="F14370" s="1" t="s">
        <v>14353</v>
      </c>
      <c r="G14370" s="1">
        <v>0.830157064071</v>
      </c>
    </row>
    <row r="14371" ht="15.75" customHeight="1">
      <c r="A14371" s="1" t="str">
        <f t="shared" si="1205"/>
        <v>SFXN1</v>
      </c>
      <c r="B14371" s="1" t="s">
        <v>987</v>
      </c>
      <c r="C14371" s="1">
        <v>1.74905352E8</v>
      </c>
      <c r="D14371" s="1" t="s">
        <v>8</v>
      </c>
      <c r="E14371" s="1">
        <v>23.0</v>
      </c>
      <c r="F14371" s="1" t="s">
        <v>14354</v>
      </c>
      <c r="G14371" s="1">
        <v>0.0385730564059</v>
      </c>
    </row>
    <row r="14372" ht="15.75" customHeight="1">
      <c r="A14372" s="1" t="str">
        <f t="shared" si="1205"/>
        <v>SFXN1</v>
      </c>
      <c r="B14372" s="1" t="s">
        <v>987</v>
      </c>
      <c r="C14372" s="1">
        <v>1.74905621E8</v>
      </c>
      <c r="D14372" s="1" t="s">
        <v>14</v>
      </c>
      <c r="E14372" s="1">
        <v>24.0</v>
      </c>
      <c r="F14372" s="1" t="s">
        <v>14355</v>
      </c>
      <c r="G14372" s="1">
        <v>1.45480745746</v>
      </c>
    </row>
    <row r="14373" ht="15.75" customHeight="1">
      <c r="A14373" s="1" t="str">
        <f t="shared" si="1205"/>
        <v>SFXN1</v>
      </c>
      <c r="B14373" s="1" t="s">
        <v>987</v>
      </c>
      <c r="C14373" s="1">
        <v>1.74905517E8</v>
      </c>
      <c r="D14373" s="1" t="s">
        <v>14</v>
      </c>
      <c r="E14373" s="1">
        <v>23.0</v>
      </c>
      <c r="F14373" s="1" t="s">
        <v>14356</v>
      </c>
      <c r="G14373" s="1">
        <v>0.521472651567</v>
      </c>
    </row>
    <row r="14374" ht="15.75" customHeight="1">
      <c r="A14374" s="1" t="str">
        <f t="shared" si="1205"/>
        <v>SFXN1</v>
      </c>
      <c r="B14374" s="1" t="s">
        <v>987</v>
      </c>
      <c r="C14374" s="1">
        <v>1.7490554E8</v>
      </c>
      <c r="D14374" s="1" t="s">
        <v>14</v>
      </c>
      <c r="E14374" s="1">
        <v>24.0</v>
      </c>
      <c r="F14374" s="1" t="s">
        <v>14357</v>
      </c>
      <c r="G14374" s="1">
        <v>-9.94407170406E-4</v>
      </c>
    </row>
    <row r="14375" ht="15.75" customHeight="1">
      <c r="A14375" s="1" t="str">
        <f t="shared" si="1205"/>
        <v>SFXN1</v>
      </c>
      <c r="B14375" s="1" t="s">
        <v>987</v>
      </c>
      <c r="C14375" s="1">
        <v>1.74905551E8</v>
      </c>
      <c r="D14375" s="1" t="s">
        <v>14</v>
      </c>
      <c r="E14375" s="1">
        <v>24.0</v>
      </c>
      <c r="F14375" s="1" t="s">
        <v>14358</v>
      </c>
      <c r="G14375" s="1">
        <v>0.12297597057</v>
      </c>
    </row>
    <row r="14376" ht="15.75" customHeight="1">
      <c r="A14376" s="1" t="str">
        <f t="shared" si="1205"/>
        <v>SFXN1</v>
      </c>
      <c r="B14376" s="1" t="s">
        <v>987</v>
      </c>
      <c r="C14376" s="1">
        <v>1.74905396E8</v>
      </c>
      <c r="D14376" s="1" t="s">
        <v>14</v>
      </c>
      <c r="E14376" s="1">
        <v>24.0</v>
      </c>
      <c r="F14376" s="1" t="s">
        <v>14359</v>
      </c>
      <c r="G14376" s="1">
        <v>0.370439844719</v>
      </c>
    </row>
    <row r="14377" ht="15.75" customHeight="1">
      <c r="A14377" s="1" t="str">
        <f t="shared" ref="A14377:A14386" si="1206">"SGOL1"</f>
        <v>SGOL1</v>
      </c>
      <c r="B14377" s="1" t="s">
        <v>119</v>
      </c>
      <c r="C14377" s="1">
        <v>2.0227641E7</v>
      </c>
      <c r="D14377" s="1" t="s">
        <v>14</v>
      </c>
      <c r="E14377" s="1">
        <v>24.0</v>
      </c>
      <c r="F14377" s="1" t="s">
        <v>14360</v>
      </c>
      <c r="G14377" s="1">
        <v>0.394796193703</v>
      </c>
    </row>
    <row r="14378" ht="15.75" customHeight="1">
      <c r="A14378" s="1" t="str">
        <f t="shared" si="1206"/>
        <v>SGOL1</v>
      </c>
      <c r="B14378" s="1" t="s">
        <v>119</v>
      </c>
      <c r="C14378" s="1">
        <v>2.0227554E7</v>
      </c>
      <c r="D14378" s="1" t="s">
        <v>14</v>
      </c>
      <c r="E14378" s="1">
        <v>23.0</v>
      </c>
      <c r="F14378" s="1" t="s">
        <v>14361</v>
      </c>
      <c r="G14378" s="1">
        <v>0.557808091094</v>
      </c>
    </row>
    <row r="14379" ht="15.75" customHeight="1">
      <c r="A14379" s="1" t="str">
        <f t="shared" si="1206"/>
        <v>SGOL1</v>
      </c>
      <c r="B14379" s="1" t="s">
        <v>119</v>
      </c>
      <c r="C14379" s="1">
        <v>2.0227665E7</v>
      </c>
      <c r="D14379" s="1" t="s">
        <v>8</v>
      </c>
      <c r="E14379" s="1">
        <v>24.0</v>
      </c>
      <c r="F14379" s="1" t="s">
        <v>14362</v>
      </c>
      <c r="G14379" s="1">
        <v>1.04871787678</v>
      </c>
    </row>
    <row r="14380" ht="15.75" customHeight="1">
      <c r="A14380" s="1" t="str">
        <f t="shared" si="1206"/>
        <v>SGOL1</v>
      </c>
      <c r="B14380" s="1" t="s">
        <v>119</v>
      </c>
      <c r="C14380" s="1">
        <v>2.0227658E7</v>
      </c>
      <c r="D14380" s="1" t="s">
        <v>8</v>
      </c>
      <c r="E14380" s="1">
        <v>24.0</v>
      </c>
      <c r="F14380" s="1" t="s">
        <v>14363</v>
      </c>
      <c r="G14380" s="1">
        <v>0.029143996001</v>
      </c>
    </row>
    <row r="14381" ht="15.75" customHeight="1">
      <c r="A14381" s="1" t="str">
        <f t="shared" si="1206"/>
        <v>SGOL1</v>
      </c>
      <c r="B14381" s="1" t="s">
        <v>119</v>
      </c>
      <c r="C14381" s="1">
        <v>2.0227653E7</v>
      </c>
      <c r="D14381" s="1" t="s">
        <v>8</v>
      </c>
      <c r="E14381" s="1">
        <v>22.0</v>
      </c>
      <c r="F14381" s="1" t="s">
        <v>14364</v>
      </c>
      <c r="G14381" s="1">
        <v>1.39347403213</v>
      </c>
    </row>
    <row r="14382" ht="15.75" customHeight="1">
      <c r="A14382" s="1" t="str">
        <f t="shared" si="1206"/>
        <v>SGOL1</v>
      </c>
      <c r="B14382" s="1" t="s">
        <v>119</v>
      </c>
      <c r="C14382" s="1">
        <v>2.0227643E7</v>
      </c>
      <c r="D14382" s="1" t="s">
        <v>8</v>
      </c>
      <c r="E14382" s="1">
        <v>24.0</v>
      </c>
      <c r="F14382" s="1" t="s">
        <v>14365</v>
      </c>
      <c r="G14382" s="1">
        <v>0.448539633059</v>
      </c>
    </row>
    <row r="14383" ht="15.75" customHeight="1">
      <c r="A14383" s="1" t="str">
        <f t="shared" si="1206"/>
        <v>SGOL1</v>
      </c>
      <c r="B14383" s="1" t="s">
        <v>119</v>
      </c>
      <c r="C14383" s="1">
        <v>2.022763E7</v>
      </c>
      <c r="D14383" s="1" t="s">
        <v>8</v>
      </c>
      <c r="E14383" s="1">
        <v>24.0</v>
      </c>
      <c r="F14383" s="1" t="s">
        <v>14366</v>
      </c>
      <c r="G14383" s="1">
        <v>0.305737255496</v>
      </c>
    </row>
    <row r="14384" ht="15.75" customHeight="1">
      <c r="A14384" s="1" t="str">
        <f t="shared" si="1206"/>
        <v>SGOL1</v>
      </c>
      <c r="B14384" s="1" t="s">
        <v>119</v>
      </c>
      <c r="C14384" s="1">
        <v>2.0227538E7</v>
      </c>
      <c r="D14384" s="1" t="s">
        <v>8</v>
      </c>
      <c r="E14384" s="1">
        <v>24.0</v>
      </c>
      <c r="F14384" s="1" t="s">
        <v>14367</v>
      </c>
      <c r="G14384" s="1">
        <v>0.128281852595</v>
      </c>
    </row>
    <row r="14385" ht="15.75" customHeight="1">
      <c r="A14385" s="1" t="str">
        <f t="shared" si="1206"/>
        <v>SGOL1</v>
      </c>
      <c r="B14385" s="1" t="s">
        <v>119</v>
      </c>
      <c r="C14385" s="1">
        <v>2.0227526E7</v>
      </c>
      <c r="D14385" s="1" t="s">
        <v>8</v>
      </c>
      <c r="E14385" s="1">
        <v>24.0</v>
      </c>
      <c r="F14385" s="1" t="s">
        <v>14368</v>
      </c>
      <c r="G14385" s="1">
        <v>0.0182144394962</v>
      </c>
    </row>
    <row r="14386" ht="15.75" customHeight="1">
      <c r="A14386" s="1" t="str">
        <f t="shared" si="1206"/>
        <v>SGOL1</v>
      </c>
      <c r="B14386" s="1" t="s">
        <v>119</v>
      </c>
      <c r="C14386" s="1">
        <v>2.0227674E7</v>
      </c>
      <c r="D14386" s="1" t="s">
        <v>8</v>
      </c>
      <c r="E14386" s="1">
        <v>24.0</v>
      </c>
      <c r="F14386" s="1" t="s">
        <v>14369</v>
      </c>
      <c r="G14386" s="1">
        <v>0.533736310962</v>
      </c>
    </row>
    <row r="14387" ht="15.75" customHeight="1">
      <c r="A14387" s="1" t="str">
        <f t="shared" ref="A14387:A14403" si="1207">"SHFM1"</f>
        <v>SHFM1</v>
      </c>
      <c r="B14387" s="1" t="s">
        <v>715</v>
      </c>
      <c r="C14387" s="1">
        <v>9.6338998E7</v>
      </c>
      <c r="D14387" s="1" t="s">
        <v>8</v>
      </c>
      <c r="E14387" s="1">
        <v>24.0</v>
      </c>
      <c r="F14387" s="1" t="s">
        <v>14370</v>
      </c>
      <c r="G14387" s="1">
        <v>-0.0205776963865</v>
      </c>
    </row>
    <row r="14388" ht="15.75" customHeight="1">
      <c r="A14388" s="1" t="str">
        <f t="shared" si="1207"/>
        <v>SHFM1</v>
      </c>
      <c r="B14388" s="1" t="s">
        <v>715</v>
      </c>
      <c r="C14388" s="1">
        <v>9.6339228E7</v>
      </c>
      <c r="D14388" s="1" t="s">
        <v>14</v>
      </c>
      <c r="E14388" s="1">
        <v>22.0</v>
      </c>
      <c r="F14388" s="1" t="s">
        <v>14371</v>
      </c>
      <c r="G14388" s="1">
        <v>0.405595105591</v>
      </c>
    </row>
    <row r="14389" ht="15.75" customHeight="1">
      <c r="A14389" s="1" t="str">
        <f t="shared" si="1207"/>
        <v>SHFM1</v>
      </c>
      <c r="B14389" s="1" t="s">
        <v>715</v>
      </c>
      <c r="C14389" s="1">
        <v>9.6339242E7</v>
      </c>
      <c r="D14389" s="1" t="s">
        <v>14</v>
      </c>
      <c r="E14389" s="1">
        <v>24.0</v>
      </c>
      <c r="F14389" s="1" t="s">
        <v>14372</v>
      </c>
      <c r="G14389" s="1">
        <v>0.040054322289</v>
      </c>
    </row>
    <row r="14390" ht="15.75" customHeight="1">
      <c r="A14390" s="1" t="str">
        <f t="shared" si="1207"/>
        <v>SHFM1</v>
      </c>
      <c r="B14390" s="1" t="s">
        <v>715</v>
      </c>
      <c r="C14390" s="1">
        <v>9.6339193E7</v>
      </c>
      <c r="D14390" s="1" t="s">
        <v>14</v>
      </c>
      <c r="E14390" s="1">
        <v>24.0</v>
      </c>
      <c r="F14390" s="1" t="s">
        <v>14373</v>
      </c>
      <c r="G14390" s="1">
        <v>0.352435069332</v>
      </c>
    </row>
    <row r="14391" ht="15.75" customHeight="1">
      <c r="A14391" s="1" t="str">
        <f t="shared" si="1207"/>
        <v>SHFM1</v>
      </c>
      <c r="B14391" s="1" t="s">
        <v>715</v>
      </c>
      <c r="C14391" s="1">
        <v>9.6339008E7</v>
      </c>
      <c r="D14391" s="1" t="s">
        <v>14</v>
      </c>
      <c r="E14391" s="1">
        <v>23.0</v>
      </c>
      <c r="F14391" s="1" t="s">
        <v>14374</v>
      </c>
      <c r="G14391" s="1">
        <v>0.184896300111</v>
      </c>
    </row>
    <row r="14392" ht="15.75" customHeight="1">
      <c r="A14392" s="1" t="str">
        <f t="shared" si="1207"/>
        <v>SHFM1</v>
      </c>
      <c r="B14392" s="1" t="s">
        <v>715</v>
      </c>
      <c r="C14392" s="1">
        <v>9.6338994E7</v>
      </c>
      <c r="D14392" s="1" t="s">
        <v>14</v>
      </c>
      <c r="E14392" s="1">
        <v>24.0</v>
      </c>
      <c r="F14392" s="1" t="s">
        <v>14375</v>
      </c>
      <c r="G14392" s="1">
        <v>0.730474503819</v>
      </c>
    </row>
    <row r="14393" ht="15.75" customHeight="1">
      <c r="A14393" s="1" t="str">
        <f t="shared" si="1207"/>
        <v>SHFM1</v>
      </c>
      <c r="B14393" s="1" t="s">
        <v>715</v>
      </c>
      <c r="C14393" s="1">
        <v>9.6339147E7</v>
      </c>
      <c r="D14393" s="1" t="s">
        <v>8</v>
      </c>
      <c r="E14393" s="1">
        <v>23.0</v>
      </c>
      <c r="F14393" s="1" t="s">
        <v>14376</v>
      </c>
      <c r="G14393" s="1">
        <v>0.942262838294</v>
      </c>
    </row>
    <row r="14394" ht="15.75" customHeight="1">
      <c r="A14394" s="1" t="str">
        <f t="shared" si="1207"/>
        <v>SHFM1</v>
      </c>
      <c r="B14394" s="1" t="s">
        <v>715</v>
      </c>
      <c r="C14394" s="1">
        <v>9.6338961E7</v>
      </c>
      <c r="D14394" s="1" t="s">
        <v>8</v>
      </c>
      <c r="E14394" s="1">
        <v>22.0</v>
      </c>
      <c r="F14394" s="1" t="s">
        <v>14377</v>
      </c>
      <c r="G14394" s="1">
        <v>0.00670305715832</v>
      </c>
    </row>
    <row r="14395" ht="15.75" customHeight="1">
      <c r="A14395" s="1" t="str">
        <f t="shared" si="1207"/>
        <v>SHFM1</v>
      </c>
      <c r="B14395" s="1" t="s">
        <v>715</v>
      </c>
      <c r="C14395" s="1">
        <v>9.633893E7</v>
      </c>
      <c r="D14395" s="1" t="s">
        <v>8</v>
      </c>
      <c r="E14395" s="1">
        <v>24.0</v>
      </c>
      <c r="F14395" s="1" t="s">
        <v>14378</v>
      </c>
      <c r="G14395" s="1">
        <v>-0.00507466148981</v>
      </c>
    </row>
    <row r="14396" ht="15.75" customHeight="1">
      <c r="A14396" s="1" t="str">
        <f t="shared" si="1207"/>
        <v>SHFM1</v>
      </c>
      <c r="B14396" s="1" t="s">
        <v>715</v>
      </c>
      <c r="C14396" s="1">
        <v>9.6338921E7</v>
      </c>
      <c r="D14396" s="1" t="s">
        <v>8</v>
      </c>
      <c r="E14396" s="1">
        <v>22.0</v>
      </c>
      <c r="F14396" s="1" t="s">
        <v>14379</v>
      </c>
      <c r="G14396" s="1">
        <v>-0.00976674161114</v>
      </c>
    </row>
    <row r="14397" ht="15.75" customHeight="1">
      <c r="A14397" s="1" t="str">
        <f t="shared" si="1207"/>
        <v>SHFM1</v>
      </c>
      <c r="B14397" s="1" t="s">
        <v>715</v>
      </c>
      <c r="C14397" s="1">
        <v>9.6338912E7</v>
      </c>
      <c r="D14397" s="1" t="s">
        <v>8</v>
      </c>
      <c r="E14397" s="1">
        <v>24.0</v>
      </c>
      <c r="F14397" s="1" t="s">
        <v>14380</v>
      </c>
      <c r="G14397" s="1">
        <v>0.00675365708554</v>
      </c>
    </row>
    <row r="14398" ht="15.75" customHeight="1">
      <c r="A14398" s="1" t="str">
        <f t="shared" si="1207"/>
        <v>SHFM1</v>
      </c>
      <c r="B14398" s="1" t="s">
        <v>715</v>
      </c>
      <c r="C14398" s="1">
        <v>9.6338961E7</v>
      </c>
      <c r="D14398" s="1" t="s">
        <v>8</v>
      </c>
      <c r="E14398" s="1">
        <v>21.0</v>
      </c>
      <c r="F14398" s="1" t="s">
        <v>14381</v>
      </c>
      <c r="G14398" s="1">
        <v>0.00502829227723</v>
      </c>
    </row>
    <row r="14399" ht="15.75" customHeight="1">
      <c r="A14399" s="1" t="str">
        <f t="shared" si="1207"/>
        <v>SHFM1</v>
      </c>
      <c r="B14399" s="1" t="s">
        <v>715</v>
      </c>
      <c r="C14399" s="1">
        <v>9.633915E7</v>
      </c>
      <c r="D14399" s="1" t="s">
        <v>8</v>
      </c>
      <c r="E14399" s="1">
        <v>22.0</v>
      </c>
      <c r="F14399" s="1" t="s">
        <v>14382</v>
      </c>
      <c r="G14399" s="1">
        <v>1.18553628205</v>
      </c>
    </row>
    <row r="14400" ht="15.75" customHeight="1">
      <c r="A14400" s="1" t="str">
        <f t="shared" si="1207"/>
        <v>SHFM1</v>
      </c>
      <c r="B14400" s="1" t="s">
        <v>715</v>
      </c>
      <c r="C14400" s="1">
        <v>9.6338952E7</v>
      </c>
      <c r="D14400" s="1" t="s">
        <v>8</v>
      </c>
      <c r="E14400" s="1">
        <v>22.0</v>
      </c>
      <c r="F14400" s="1" t="s">
        <v>14383</v>
      </c>
      <c r="G14400" s="1">
        <v>0.458831423284</v>
      </c>
    </row>
    <row r="14401" ht="15.75" customHeight="1">
      <c r="A14401" s="1" t="str">
        <f t="shared" si="1207"/>
        <v>SHFM1</v>
      </c>
      <c r="B14401" s="1" t="s">
        <v>715</v>
      </c>
      <c r="C14401" s="1">
        <v>9.6339228E7</v>
      </c>
      <c r="D14401" s="1" t="s">
        <v>14</v>
      </c>
      <c r="E14401" s="1">
        <v>23.0</v>
      </c>
      <c r="F14401" s="1" t="s">
        <v>14384</v>
      </c>
      <c r="G14401" s="1">
        <v>0.338904494525</v>
      </c>
    </row>
    <row r="14402" ht="15.75" customHeight="1">
      <c r="A14402" s="1" t="str">
        <f t="shared" si="1207"/>
        <v>SHFM1</v>
      </c>
      <c r="B14402" s="1" t="s">
        <v>715</v>
      </c>
      <c r="C14402" s="1">
        <v>9.6338938E7</v>
      </c>
      <c r="D14402" s="1" t="s">
        <v>8</v>
      </c>
      <c r="E14402" s="1">
        <v>24.0</v>
      </c>
      <c r="F14402" s="1" t="s">
        <v>14385</v>
      </c>
      <c r="G14402" s="1">
        <v>0.872200879652</v>
      </c>
    </row>
    <row r="14403" ht="15.75" customHeight="1">
      <c r="A14403" s="1" t="str">
        <f t="shared" si="1207"/>
        <v>SHFM1</v>
      </c>
      <c r="B14403" s="1" t="s">
        <v>715</v>
      </c>
      <c r="C14403" s="1">
        <v>9.6339009E7</v>
      </c>
      <c r="D14403" s="1" t="s">
        <v>14</v>
      </c>
      <c r="E14403" s="1">
        <v>24.0</v>
      </c>
      <c r="F14403" s="1" t="s">
        <v>14386</v>
      </c>
      <c r="G14403" s="1">
        <v>0.524730975694</v>
      </c>
    </row>
    <row r="14404" ht="15.75" customHeight="1">
      <c r="A14404" s="1" t="str">
        <f t="shared" ref="A14404:A14413" si="1208">"SHOC2"</f>
        <v>SHOC2</v>
      </c>
      <c r="B14404" s="1" t="s">
        <v>176</v>
      </c>
      <c r="C14404" s="1">
        <v>1.12679533E8</v>
      </c>
      <c r="D14404" s="1" t="s">
        <v>14</v>
      </c>
      <c r="E14404" s="1">
        <v>24.0</v>
      </c>
      <c r="F14404" s="1" t="s">
        <v>14387</v>
      </c>
      <c r="G14404" s="1">
        <v>0.895896447066</v>
      </c>
    </row>
    <row r="14405" ht="15.75" customHeight="1">
      <c r="A14405" s="1" t="str">
        <f t="shared" si="1208"/>
        <v>SHOC2</v>
      </c>
      <c r="B14405" s="1" t="s">
        <v>176</v>
      </c>
      <c r="C14405" s="1">
        <v>1.12679514E8</v>
      </c>
      <c r="D14405" s="1" t="s">
        <v>14</v>
      </c>
      <c r="E14405" s="1">
        <v>23.0</v>
      </c>
      <c r="F14405" s="1" t="s">
        <v>14388</v>
      </c>
      <c r="G14405" s="1">
        <v>0.442730260748</v>
      </c>
    </row>
    <row r="14406" ht="15.75" customHeight="1">
      <c r="A14406" s="1" t="str">
        <f t="shared" si="1208"/>
        <v>SHOC2</v>
      </c>
      <c r="B14406" s="1" t="s">
        <v>176</v>
      </c>
      <c r="C14406" s="1">
        <v>1.12679504E8</v>
      </c>
      <c r="D14406" s="1" t="s">
        <v>14</v>
      </c>
      <c r="E14406" s="1">
        <v>22.0</v>
      </c>
      <c r="F14406" s="1" t="s">
        <v>14389</v>
      </c>
      <c r="G14406" s="1">
        <v>-0.0140723289659</v>
      </c>
    </row>
    <row r="14407" ht="15.75" customHeight="1">
      <c r="A14407" s="1" t="str">
        <f t="shared" si="1208"/>
        <v>SHOC2</v>
      </c>
      <c r="B14407" s="1" t="s">
        <v>176</v>
      </c>
      <c r="C14407" s="1">
        <v>1.12679455E8</v>
      </c>
      <c r="D14407" s="1" t="s">
        <v>14</v>
      </c>
      <c r="E14407" s="1">
        <v>23.0</v>
      </c>
      <c r="F14407" s="1" t="s">
        <v>14390</v>
      </c>
      <c r="G14407" s="1">
        <v>0.562391437554</v>
      </c>
    </row>
    <row r="14408" ht="15.75" customHeight="1">
      <c r="A14408" s="1" t="str">
        <f t="shared" si="1208"/>
        <v>SHOC2</v>
      </c>
      <c r="B14408" s="1" t="s">
        <v>176</v>
      </c>
      <c r="C14408" s="1">
        <v>1.12679437E8</v>
      </c>
      <c r="D14408" s="1" t="s">
        <v>14</v>
      </c>
      <c r="E14408" s="1">
        <v>23.0</v>
      </c>
      <c r="F14408" s="1" t="s">
        <v>14391</v>
      </c>
      <c r="G14408" s="1">
        <v>0.836287448161</v>
      </c>
    </row>
    <row r="14409" ht="15.75" customHeight="1">
      <c r="A14409" s="1" t="str">
        <f t="shared" si="1208"/>
        <v>SHOC2</v>
      </c>
      <c r="B14409" s="1" t="s">
        <v>176</v>
      </c>
      <c r="C14409" s="1">
        <v>1.12679425E8</v>
      </c>
      <c r="D14409" s="1" t="s">
        <v>14</v>
      </c>
      <c r="E14409" s="1">
        <v>22.0</v>
      </c>
      <c r="F14409" s="1" t="s">
        <v>14392</v>
      </c>
      <c r="G14409" s="1">
        <v>0.962330020993</v>
      </c>
    </row>
    <row r="14410" ht="15.75" customHeight="1">
      <c r="A14410" s="1" t="str">
        <f t="shared" si="1208"/>
        <v>SHOC2</v>
      </c>
      <c r="B14410" s="1" t="s">
        <v>176</v>
      </c>
      <c r="C14410" s="1">
        <v>1.12679387E8</v>
      </c>
      <c r="D14410" s="1" t="s">
        <v>14</v>
      </c>
      <c r="E14410" s="1">
        <v>24.0</v>
      </c>
      <c r="F14410" s="1" t="s">
        <v>14393</v>
      </c>
      <c r="G14410" s="1">
        <v>0.157611050853</v>
      </c>
    </row>
    <row r="14411" ht="15.75" customHeight="1">
      <c r="A14411" s="1" t="str">
        <f t="shared" si="1208"/>
        <v>SHOC2</v>
      </c>
      <c r="B14411" s="1" t="s">
        <v>176</v>
      </c>
      <c r="C14411" s="1">
        <v>1.12679355E8</v>
      </c>
      <c r="D14411" s="1" t="s">
        <v>14</v>
      </c>
      <c r="E14411" s="1">
        <v>23.0</v>
      </c>
      <c r="F14411" s="1" t="s">
        <v>14394</v>
      </c>
      <c r="G14411" s="1">
        <v>1.14177353194</v>
      </c>
    </row>
    <row r="14412" ht="15.75" customHeight="1">
      <c r="A14412" s="1" t="str">
        <f t="shared" si="1208"/>
        <v>SHOC2</v>
      </c>
      <c r="B14412" s="1" t="s">
        <v>176</v>
      </c>
      <c r="C14412" s="1">
        <v>1.12679283E8</v>
      </c>
      <c r="D14412" s="1" t="s">
        <v>14</v>
      </c>
      <c r="E14412" s="1">
        <v>23.0</v>
      </c>
      <c r="F14412" s="1" t="s">
        <v>14395</v>
      </c>
      <c r="G14412" s="1">
        <v>0.125262682748</v>
      </c>
    </row>
    <row r="14413" ht="15.75" customHeight="1">
      <c r="A14413" s="1" t="str">
        <f t="shared" si="1208"/>
        <v>SHOC2</v>
      </c>
      <c r="B14413" s="1" t="s">
        <v>176</v>
      </c>
      <c r="C14413" s="1">
        <v>1.12679525E8</v>
      </c>
      <c r="D14413" s="1" t="s">
        <v>8</v>
      </c>
      <c r="E14413" s="1">
        <v>23.0</v>
      </c>
      <c r="F14413" s="1" t="s">
        <v>14396</v>
      </c>
      <c r="G14413" s="1">
        <v>0.0725849027376</v>
      </c>
    </row>
    <row r="14414" ht="15.75" customHeight="1">
      <c r="A14414" s="1" t="str">
        <f t="shared" ref="A14414:A14423" si="1209">"SKA1"</f>
        <v>SKA1</v>
      </c>
      <c r="B14414" s="1" t="s">
        <v>245</v>
      </c>
      <c r="C14414" s="1">
        <v>4.790162E7</v>
      </c>
      <c r="D14414" s="1" t="s">
        <v>14</v>
      </c>
      <c r="E14414" s="1">
        <v>24.0</v>
      </c>
      <c r="F14414" s="1" t="s">
        <v>14397</v>
      </c>
      <c r="G14414" s="1">
        <v>0.764257437537</v>
      </c>
    </row>
    <row r="14415" ht="15.75" customHeight="1">
      <c r="A14415" s="1" t="str">
        <f t="shared" si="1209"/>
        <v>SKA1</v>
      </c>
      <c r="B14415" s="1" t="s">
        <v>245</v>
      </c>
      <c r="C14415" s="1">
        <v>4.7901583E7</v>
      </c>
      <c r="D14415" s="1" t="s">
        <v>14</v>
      </c>
      <c r="E14415" s="1">
        <v>23.0</v>
      </c>
      <c r="F14415" s="1" t="s">
        <v>14398</v>
      </c>
      <c r="G14415" s="1">
        <v>0.240878624782</v>
      </c>
    </row>
    <row r="14416" ht="15.75" customHeight="1">
      <c r="A14416" s="1" t="str">
        <f t="shared" si="1209"/>
        <v>SKA1</v>
      </c>
      <c r="B14416" s="1" t="s">
        <v>245</v>
      </c>
      <c r="C14416" s="1">
        <v>4.7901568E7</v>
      </c>
      <c r="D14416" s="1" t="s">
        <v>14</v>
      </c>
      <c r="E14416" s="1">
        <v>24.0</v>
      </c>
      <c r="F14416" s="1" t="s">
        <v>14399</v>
      </c>
      <c r="G14416" s="1">
        <v>0.413903722148</v>
      </c>
    </row>
    <row r="14417" ht="15.75" customHeight="1">
      <c r="A14417" s="1" t="str">
        <f t="shared" si="1209"/>
        <v>SKA1</v>
      </c>
      <c r="B14417" s="1" t="s">
        <v>245</v>
      </c>
      <c r="C14417" s="1">
        <v>4.7901556E7</v>
      </c>
      <c r="D14417" s="1" t="s">
        <v>14</v>
      </c>
      <c r="E14417" s="1">
        <v>22.0</v>
      </c>
      <c r="F14417" s="1" t="s">
        <v>14400</v>
      </c>
      <c r="G14417" s="1">
        <v>-0.00615521252002</v>
      </c>
    </row>
    <row r="14418" ht="15.75" customHeight="1">
      <c r="A14418" s="1" t="str">
        <f t="shared" si="1209"/>
        <v>SKA1</v>
      </c>
      <c r="B14418" s="1" t="s">
        <v>245</v>
      </c>
      <c r="C14418" s="1">
        <v>4.790152E7</v>
      </c>
      <c r="D14418" s="1" t="s">
        <v>14</v>
      </c>
      <c r="E14418" s="1">
        <v>24.0</v>
      </c>
      <c r="F14418" s="1" t="s">
        <v>14401</v>
      </c>
      <c r="G14418" s="1">
        <v>-0.0223810959289</v>
      </c>
    </row>
    <row r="14419" ht="15.75" customHeight="1">
      <c r="A14419" s="1" t="str">
        <f t="shared" si="1209"/>
        <v>SKA1</v>
      </c>
      <c r="B14419" s="1" t="s">
        <v>245</v>
      </c>
      <c r="C14419" s="1">
        <v>4.7901488E7</v>
      </c>
      <c r="D14419" s="1" t="s">
        <v>14</v>
      </c>
      <c r="E14419" s="1">
        <v>23.0</v>
      </c>
      <c r="F14419" s="1" t="s">
        <v>14402</v>
      </c>
      <c r="G14419" s="1">
        <v>0.946301884483</v>
      </c>
    </row>
    <row r="14420" ht="15.75" customHeight="1">
      <c r="A14420" s="1" t="str">
        <f t="shared" si="1209"/>
        <v>SKA1</v>
      </c>
      <c r="B14420" s="1" t="s">
        <v>245</v>
      </c>
      <c r="C14420" s="1">
        <v>4.7901441E7</v>
      </c>
      <c r="D14420" s="1" t="s">
        <v>14</v>
      </c>
      <c r="E14420" s="1">
        <v>23.0</v>
      </c>
      <c r="F14420" s="1" t="s">
        <v>14403</v>
      </c>
      <c r="G14420" s="1">
        <v>0.888540137396</v>
      </c>
    </row>
    <row r="14421" ht="15.75" customHeight="1">
      <c r="A14421" s="1" t="str">
        <f t="shared" si="1209"/>
        <v>SKA1</v>
      </c>
      <c r="B14421" s="1" t="s">
        <v>245</v>
      </c>
      <c r="C14421" s="1">
        <v>4.790147E7</v>
      </c>
      <c r="D14421" s="1" t="s">
        <v>8</v>
      </c>
      <c r="E14421" s="1">
        <v>24.0</v>
      </c>
      <c r="F14421" s="1" t="s">
        <v>14404</v>
      </c>
      <c r="G14421" s="1">
        <v>1.16515797812</v>
      </c>
    </row>
    <row r="14422" ht="15.75" customHeight="1">
      <c r="A14422" s="1" t="str">
        <f t="shared" si="1209"/>
        <v>SKA1</v>
      </c>
      <c r="B14422" s="1" t="s">
        <v>245</v>
      </c>
      <c r="C14422" s="1">
        <v>4.7901658E7</v>
      </c>
      <c r="D14422" s="1" t="s">
        <v>14</v>
      </c>
      <c r="E14422" s="1">
        <v>24.0</v>
      </c>
      <c r="F14422" s="1" t="s">
        <v>14405</v>
      </c>
      <c r="G14422" s="1">
        <v>0.664552288876</v>
      </c>
    </row>
    <row r="14423" ht="15.75" customHeight="1">
      <c r="A14423" s="1" t="str">
        <f t="shared" si="1209"/>
        <v>SKA1</v>
      </c>
      <c r="B14423" s="1" t="s">
        <v>245</v>
      </c>
      <c r="C14423" s="1">
        <v>4.7901359E7</v>
      </c>
      <c r="D14423" s="1" t="s">
        <v>8</v>
      </c>
      <c r="E14423" s="1">
        <v>24.0</v>
      </c>
      <c r="F14423" s="1" t="s">
        <v>14406</v>
      </c>
      <c r="G14423" s="1">
        <v>0.670216799122</v>
      </c>
    </row>
    <row r="14424" ht="15.75" customHeight="1">
      <c r="A14424" s="1" t="str">
        <f t="shared" ref="A14424:A14441" si="1210">"SKA2"</f>
        <v>SKA2</v>
      </c>
      <c r="B14424" s="1" t="s">
        <v>39</v>
      </c>
      <c r="C14424" s="1">
        <v>5.7232368E7</v>
      </c>
      <c r="D14424" s="1" t="s">
        <v>14</v>
      </c>
      <c r="E14424" s="1">
        <v>24.0</v>
      </c>
      <c r="F14424" s="1" t="s">
        <v>14407</v>
      </c>
      <c r="G14424" s="1">
        <v>0.788934408792</v>
      </c>
    </row>
    <row r="14425" ht="15.75" customHeight="1">
      <c r="A14425" s="1" t="str">
        <f t="shared" si="1210"/>
        <v>SKA2</v>
      </c>
      <c r="B14425" s="1" t="s">
        <v>39</v>
      </c>
      <c r="C14425" s="1">
        <v>5.7232462E7</v>
      </c>
      <c r="D14425" s="1" t="s">
        <v>8</v>
      </c>
      <c r="E14425" s="1">
        <v>23.0</v>
      </c>
      <c r="F14425" s="1" t="s">
        <v>14408</v>
      </c>
      <c r="G14425" s="1">
        <v>0.880102011506</v>
      </c>
    </row>
    <row r="14426" ht="15.75" customHeight="1">
      <c r="A14426" s="1" t="str">
        <f t="shared" si="1210"/>
        <v>SKA2</v>
      </c>
      <c r="B14426" s="1" t="s">
        <v>39</v>
      </c>
      <c r="C14426" s="1">
        <v>5.7232394E7</v>
      </c>
      <c r="D14426" s="1" t="s">
        <v>8</v>
      </c>
      <c r="E14426" s="1">
        <v>23.0</v>
      </c>
      <c r="F14426" s="1" t="s">
        <v>14409</v>
      </c>
      <c r="G14426" s="1">
        <v>0.989421346205</v>
      </c>
    </row>
    <row r="14427" ht="15.75" customHeight="1">
      <c r="A14427" s="1" t="str">
        <f t="shared" si="1210"/>
        <v>SKA2</v>
      </c>
      <c r="B14427" s="1" t="s">
        <v>39</v>
      </c>
      <c r="C14427" s="1">
        <v>5.723267E7</v>
      </c>
      <c r="D14427" s="1" t="s">
        <v>14</v>
      </c>
      <c r="E14427" s="1">
        <v>24.0</v>
      </c>
      <c r="F14427" s="1" t="s">
        <v>14410</v>
      </c>
      <c r="G14427" s="1">
        <v>-0.0354244969841</v>
      </c>
    </row>
    <row r="14428" ht="15.75" customHeight="1">
      <c r="A14428" s="1" t="str">
        <f t="shared" si="1210"/>
        <v>SKA2</v>
      </c>
      <c r="B14428" s="1" t="s">
        <v>39</v>
      </c>
      <c r="C14428" s="1">
        <v>5.7232589E7</v>
      </c>
      <c r="D14428" s="1" t="s">
        <v>14</v>
      </c>
      <c r="E14428" s="1">
        <v>23.0</v>
      </c>
      <c r="F14428" s="1" t="s">
        <v>14411</v>
      </c>
      <c r="G14428" s="1">
        <v>0.0015966838564</v>
      </c>
    </row>
    <row r="14429" ht="15.75" customHeight="1">
      <c r="A14429" s="1" t="str">
        <f t="shared" si="1210"/>
        <v>SKA2</v>
      </c>
      <c r="B14429" s="1" t="s">
        <v>39</v>
      </c>
      <c r="C14429" s="1">
        <v>5.7232656E7</v>
      </c>
      <c r="D14429" s="1" t="s">
        <v>8</v>
      </c>
      <c r="E14429" s="1">
        <v>23.0</v>
      </c>
      <c r="F14429" s="1" t="s">
        <v>14412</v>
      </c>
      <c r="G14429" s="1">
        <v>-0.0549598023691</v>
      </c>
    </row>
    <row r="14430" ht="15.75" customHeight="1">
      <c r="A14430" s="1" t="str">
        <f t="shared" si="1210"/>
        <v>SKA2</v>
      </c>
      <c r="B14430" s="1" t="s">
        <v>39</v>
      </c>
      <c r="C14430" s="1">
        <v>5.7232634E7</v>
      </c>
      <c r="D14430" s="1" t="s">
        <v>8</v>
      </c>
      <c r="E14430" s="1">
        <v>24.0</v>
      </c>
      <c r="F14430" s="1" t="s">
        <v>14413</v>
      </c>
      <c r="G14430" s="1">
        <v>0.0874198580803</v>
      </c>
    </row>
    <row r="14431" ht="15.75" customHeight="1">
      <c r="A14431" s="1" t="str">
        <f t="shared" si="1210"/>
        <v>SKA2</v>
      </c>
      <c r="B14431" s="1" t="s">
        <v>39</v>
      </c>
      <c r="C14431" s="1">
        <v>5.7232593E7</v>
      </c>
      <c r="D14431" s="1" t="s">
        <v>8</v>
      </c>
      <c r="E14431" s="1">
        <v>23.0</v>
      </c>
      <c r="F14431" s="1" t="s">
        <v>14414</v>
      </c>
      <c r="G14431" s="1">
        <v>0.00470712694738</v>
      </c>
    </row>
    <row r="14432" ht="15.75" customHeight="1">
      <c r="A14432" s="1" t="str">
        <f t="shared" si="1210"/>
        <v>SKA2</v>
      </c>
      <c r="B14432" s="1" t="s">
        <v>39</v>
      </c>
      <c r="C14432" s="1">
        <v>5.7232514E7</v>
      </c>
      <c r="D14432" s="1" t="s">
        <v>8</v>
      </c>
      <c r="E14432" s="1">
        <v>24.0</v>
      </c>
      <c r="F14432" s="1" t="s">
        <v>14415</v>
      </c>
      <c r="G14432" s="1">
        <v>0.626627371257</v>
      </c>
    </row>
    <row r="14433" ht="15.75" customHeight="1">
      <c r="A14433" s="1" t="str">
        <f t="shared" si="1210"/>
        <v>SKA2</v>
      </c>
      <c r="B14433" s="1" t="s">
        <v>39</v>
      </c>
      <c r="C14433" s="1">
        <v>5.7232656E7</v>
      </c>
      <c r="D14433" s="1" t="s">
        <v>8</v>
      </c>
      <c r="E14433" s="1">
        <v>24.0</v>
      </c>
      <c r="F14433" s="1" t="s">
        <v>14416</v>
      </c>
      <c r="G14433" s="1">
        <v>-0.0385863132041</v>
      </c>
    </row>
    <row r="14434" ht="15.75" customHeight="1">
      <c r="A14434" s="1" t="str">
        <f t="shared" si="1210"/>
        <v>SKA2</v>
      </c>
      <c r="B14434" s="1" t="s">
        <v>39</v>
      </c>
      <c r="C14434" s="1">
        <v>5.7232461E7</v>
      </c>
      <c r="D14434" s="1" t="s">
        <v>8</v>
      </c>
      <c r="E14434" s="1">
        <v>24.0</v>
      </c>
      <c r="F14434" s="1" t="s">
        <v>14417</v>
      </c>
      <c r="G14434" s="1">
        <v>0.924051088234</v>
      </c>
    </row>
    <row r="14435" ht="15.75" customHeight="1">
      <c r="A14435" s="1" t="str">
        <f t="shared" si="1210"/>
        <v>SKA2</v>
      </c>
      <c r="B14435" s="1" t="s">
        <v>39</v>
      </c>
      <c r="C14435" s="1">
        <v>5.7232407E7</v>
      </c>
      <c r="D14435" s="1" t="s">
        <v>8</v>
      </c>
      <c r="E14435" s="1">
        <v>23.0</v>
      </c>
      <c r="F14435" s="1" t="s">
        <v>14418</v>
      </c>
      <c r="G14435" s="1">
        <v>0.068015670272</v>
      </c>
    </row>
    <row r="14436" ht="15.75" customHeight="1">
      <c r="A14436" s="1" t="str">
        <f t="shared" si="1210"/>
        <v>SKA2</v>
      </c>
      <c r="B14436" s="1" t="s">
        <v>39</v>
      </c>
      <c r="C14436" s="1">
        <v>5.7232394E7</v>
      </c>
      <c r="D14436" s="1" t="s">
        <v>8</v>
      </c>
      <c r="E14436" s="1">
        <v>24.0</v>
      </c>
      <c r="F14436" s="1" t="s">
        <v>14419</v>
      </c>
      <c r="G14436" s="1">
        <v>0.925550482817</v>
      </c>
    </row>
    <row r="14437" ht="15.75" customHeight="1">
      <c r="A14437" s="1" t="str">
        <f t="shared" si="1210"/>
        <v>SKA2</v>
      </c>
      <c r="B14437" s="1" t="s">
        <v>39</v>
      </c>
      <c r="C14437" s="1">
        <v>5.7232445E7</v>
      </c>
      <c r="D14437" s="1" t="s">
        <v>14</v>
      </c>
      <c r="E14437" s="1">
        <v>23.0</v>
      </c>
      <c r="F14437" s="1" t="s">
        <v>14420</v>
      </c>
      <c r="G14437" s="1">
        <v>-0.00125004599036</v>
      </c>
    </row>
    <row r="14438" ht="15.75" customHeight="1">
      <c r="A14438" s="1" t="str">
        <f t="shared" si="1210"/>
        <v>SKA2</v>
      </c>
      <c r="B14438" s="1" t="s">
        <v>39</v>
      </c>
      <c r="C14438" s="1">
        <v>5.7232362E7</v>
      </c>
      <c r="D14438" s="1" t="s">
        <v>14</v>
      </c>
      <c r="E14438" s="1">
        <v>24.0</v>
      </c>
      <c r="F14438" s="1" t="s">
        <v>14421</v>
      </c>
      <c r="G14438" s="1">
        <v>1.06887569508</v>
      </c>
    </row>
    <row r="14439" ht="15.75" customHeight="1">
      <c r="A14439" s="1" t="str">
        <f t="shared" si="1210"/>
        <v>SKA2</v>
      </c>
      <c r="B14439" s="1" t="s">
        <v>39</v>
      </c>
      <c r="C14439" s="1">
        <v>5.7232651E7</v>
      </c>
      <c r="D14439" s="1" t="s">
        <v>8</v>
      </c>
      <c r="E14439" s="1">
        <v>24.0</v>
      </c>
      <c r="F14439" s="1" t="s">
        <v>14422</v>
      </c>
      <c r="G14439" s="1">
        <v>-0.0219131963696</v>
      </c>
    </row>
    <row r="14440" ht="15.75" customHeight="1">
      <c r="A14440" s="1" t="str">
        <f t="shared" si="1210"/>
        <v>SKA2</v>
      </c>
      <c r="B14440" s="1" t="s">
        <v>39</v>
      </c>
      <c r="C14440" s="1">
        <v>5.723249E7</v>
      </c>
      <c r="D14440" s="1" t="s">
        <v>8</v>
      </c>
      <c r="E14440" s="1">
        <v>23.0</v>
      </c>
      <c r="F14440" s="1" t="s">
        <v>14423</v>
      </c>
      <c r="G14440" s="1">
        <v>0.941702958716</v>
      </c>
    </row>
    <row r="14441" ht="15.75" customHeight="1">
      <c r="A14441" s="1" t="str">
        <f t="shared" si="1210"/>
        <v>SKA2</v>
      </c>
      <c r="B14441" s="1" t="s">
        <v>39</v>
      </c>
      <c r="C14441" s="1">
        <v>5.723252E7</v>
      </c>
      <c r="D14441" s="1" t="s">
        <v>8</v>
      </c>
      <c r="E14441" s="1">
        <v>23.0</v>
      </c>
      <c r="F14441" s="1" t="s">
        <v>14424</v>
      </c>
      <c r="G14441" s="1">
        <v>0.749764455362</v>
      </c>
    </row>
    <row r="14442" ht="15.75" customHeight="1">
      <c r="A14442" s="1" t="str">
        <f t="shared" ref="A14442:A14451" si="1211">"SKA3"</f>
        <v>SKA3</v>
      </c>
      <c r="B14442" s="1" t="s">
        <v>76</v>
      </c>
      <c r="C14442" s="1">
        <v>2.1750495E7</v>
      </c>
      <c r="D14442" s="1" t="s">
        <v>14</v>
      </c>
      <c r="E14442" s="1">
        <v>23.0</v>
      </c>
      <c r="F14442" s="1" t="s">
        <v>14425</v>
      </c>
      <c r="G14442" s="1">
        <v>0.0676522294431</v>
      </c>
    </row>
    <row r="14443" ht="15.75" customHeight="1">
      <c r="A14443" s="1" t="str">
        <f t="shared" si="1211"/>
        <v>SKA3</v>
      </c>
      <c r="B14443" s="1" t="s">
        <v>76</v>
      </c>
      <c r="C14443" s="1">
        <v>2.1750728E7</v>
      </c>
      <c r="D14443" s="1" t="s">
        <v>14</v>
      </c>
      <c r="E14443" s="1">
        <v>24.0</v>
      </c>
      <c r="F14443" s="1" t="s">
        <v>14426</v>
      </c>
      <c r="G14443" s="1">
        <v>-0.0021384862821</v>
      </c>
    </row>
    <row r="14444" ht="15.75" customHeight="1">
      <c r="A14444" s="1" t="str">
        <f t="shared" si="1211"/>
        <v>SKA3</v>
      </c>
      <c r="B14444" s="1" t="s">
        <v>76</v>
      </c>
      <c r="C14444" s="1">
        <v>2.1750674E7</v>
      </c>
      <c r="D14444" s="1" t="s">
        <v>8</v>
      </c>
      <c r="E14444" s="1">
        <v>22.0</v>
      </c>
      <c r="F14444" s="1" t="s">
        <v>14427</v>
      </c>
      <c r="G14444" s="1">
        <v>0.699787676331</v>
      </c>
    </row>
    <row r="14445" ht="15.75" customHeight="1">
      <c r="A14445" s="1" t="str">
        <f t="shared" si="1211"/>
        <v>SKA3</v>
      </c>
      <c r="B14445" s="1" t="s">
        <v>76</v>
      </c>
      <c r="C14445" s="1">
        <v>2.1750681E7</v>
      </c>
      <c r="D14445" s="1" t="s">
        <v>8</v>
      </c>
      <c r="E14445" s="1">
        <v>23.0</v>
      </c>
      <c r="F14445" s="1" t="s">
        <v>14428</v>
      </c>
      <c r="G14445" s="1">
        <v>1.03313973652</v>
      </c>
    </row>
    <row r="14446" ht="15.75" customHeight="1">
      <c r="A14446" s="1" t="str">
        <f t="shared" si="1211"/>
        <v>SKA3</v>
      </c>
      <c r="B14446" s="1" t="s">
        <v>76</v>
      </c>
      <c r="C14446" s="1">
        <v>2.175059E7</v>
      </c>
      <c r="D14446" s="1" t="s">
        <v>8</v>
      </c>
      <c r="E14446" s="1">
        <v>23.0</v>
      </c>
      <c r="F14446" s="1" t="s">
        <v>14429</v>
      </c>
      <c r="G14446" s="1">
        <v>0.440729814199</v>
      </c>
    </row>
    <row r="14447" ht="15.75" customHeight="1">
      <c r="A14447" s="1" t="str">
        <f t="shared" si="1211"/>
        <v>SKA3</v>
      </c>
      <c r="B14447" s="1" t="s">
        <v>76</v>
      </c>
      <c r="C14447" s="1">
        <v>2.1750519E7</v>
      </c>
      <c r="D14447" s="1" t="s">
        <v>8</v>
      </c>
      <c r="E14447" s="1">
        <v>23.0</v>
      </c>
      <c r="F14447" s="1" t="s">
        <v>14430</v>
      </c>
      <c r="G14447" s="1">
        <v>1.26707258715</v>
      </c>
    </row>
    <row r="14448" ht="15.75" customHeight="1">
      <c r="A14448" s="1" t="str">
        <f t="shared" si="1211"/>
        <v>SKA3</v>
      </c>
      <c r="B14448" s="1" t="s">
        <v>76</v>
      </c>
      <c r="C14448" s="1">
        <v>2.175049E7</v>
      </c>
      <c r="D14448" s="1" t="s">
        <v>8</v>
      </c>
      <c r="E14448" s="1">
        <v>24.0</v>
      </c>
      <c r="F14448" s="1" t="s">
        <v>14431</v>
      </c>
      <c r="G14448" s="1">
        <v>0.00837542094324</v>
      </c>
    </row>
    <row r="14449" ht="15.75" customHeight="1">
      <c r="A14449" s="1" t="str">
        <f t="shared" si="1211"/>
        <v>SKA3</v>
      </c>
      <c r="B14449" s="1" t="s">
        <v>76</v>
      </c>
      <c r="C14449" s="1">
        <v>2.1750477E7</v>
      </c>
      <c r="D14449" s="1" t="s">
        <v>8</v>
      </c>
      <c r="E14449" s="1">
        <v>24.0</v>
      </c>
      <c r="F14449" s="1" t="s">
        <v>14432</v>
      </c>
      <c r="G14449" s="1">
        <v>0.435665414954</v>
      </c>
    </row>
    <row r="14450" ht="15.75" customHeight="1">
      <c r="A14450" s="1" t="str">
        <f t="shared" si="1211"/>
        <v>SKA3</v>
      </c>
      <c r="B14450" s="1" t="s">
        <v>76</v>
      </c>
      <c r="C14450" s="1">
        <v>2.1750458E7</v>
      </c>
      <c r="D14450" s="1" t="s">
        <v>8</v>
      </c>
      <c r="E14450" s="1">
        <v>24.0</v>
      </c>
      <c r="F14450" s="1" t="s">
        <v>14433</v>
      </c>
      <c r="G14450" s="1">
        <v>-0.0613304642933</v>
      </c>
    </row>
    <row r="14451" ht="15.75" customHeight="1">
      <c r="A14451" s="1" t="str">
        <f t="shared" si="1211"/>
        <v>SKA3</v>
      </c>
      <c r="B14451" s="1" t="s">
        <v>76</v>
      </c>
      <c r="C14451" s="1">
        <v>2.1750639E7</v>
      </c>
      <c r="D14451" s="1" t="s">
        <v>8</v>
      </c>
      <c r="E14451" s="1">
        <v>22.0</v>
      </c>
      <c r="F14451" s="1" t="s">
        <v>14434</v>
      </c>
      <c r="G14451" s="1">
        <v>0.177704941738</v>
      </c>
    </row>
    <row r="14452" ht="15.75" customHeight="1">
      <c r="A14452" s="1" t="str">
        <f t="shared" ref="A14452:A14461" si="1212">"SKIV2L"</f>
        <v>SKIV2L</v>
      </c>
      <c r="B14452" s="1" t="s">
        <v>28</v>
      </c>
      <c r="C14452" s="1">
        <v>3.1927067E7</v>
      </c>
      <c r="D14452" s="1" t="s">
        <v>8</v>
      </c>
      <c r="E14452" s="1">
        <v>24.0</v>
      </c>
      <c r="F14452" s="1" t="s">
        <v>14435</v>
      </c>
      <c r="G14452" s="1">
        <v>0.0051126992129</v>
      </c>
    </row>
    <row r="14453" ht="15.75" customHeight="1">
      <c r="A14453" s="1" t="str">
        <f t="shared" si="1212"/>
        <v>SKIV2L</v>
      </c>
      <c r="B14453" s="1" t="s">
        <v>28</v>
      </c>
      <c r="C14453" s="1">
        <v>3.192714E7</v>
      </c>
      <c r="D14453" s="1" t="s">
        <v>14</v>
      </c>
      <c r="E14453" s="1">
        <v>24.0</v>
      </c>
      <c r="F14453" s="1" t="s">
        <v>14436</v>
      </c>
      <c r="G14453" s="1">
        <v>0.0794566278898</v>
      </c>
    </row>
    <row r="14454" ht="15.75" customHeight="1">
      <c r="A14454" s="1" t="str">
        <f t="shared" si="1212"/>
        <v>SKIV2L</v>
      </c>
      <c r="B14454" s="1" t="s">
        <v>28</v>
      </c>
      <c r="C14454" s="1">
        <v>3.1927132E7</v>
      </c>
      <c r="D14454" s="1" t="s">
        <v>14</v>
      </c>
      <c r="E14454" s="1">
        <v>24.0</v>
      </c>
      <c r="F14454" s="1" t="s">
        <v>14437</v>
      </c>
      <c r="G14454" s="1">
        <v>0.132708382546</v>
      </c>
    </row>
    <row r="14455" ht="15.75" customHeight="1">
      <c r="A14455" s="1" t="str">
        <f t="shared" si="1212"/>
        <v>SKIV2L</v>
      </c>
      <c r="B14455" s="1" t="s">
        <v>28</v>
      </c>
      <c r="C14455" s="1">
        <v>3.1926998E7</v>
      </c>
      <c r="D14455" s="1" t="s">
        <v>14</v>
      </c>
      <c r="E14455" s="1">
        <v>24.0</v>
      </c>
      <c r="F14455" s="1" t="s">
        <v>14438</v>
      </c>
      <c r="G14455" s="1">
        <v>0.196513013277</v>
      </c>
    </row>
    <row r="14456" ht="15.75" customHeight="1">
      <c r="A14456" s="1" t="str">
        <f t="shared" si="1212"/>
        <v>SKIV2L</v>
      </c>
      <c r="B14456" s="1" t="s">
        <v>28</v>
      </c>
      <c r="C14456" s="1">
        <v>3.192694E7</v>
      </c>
      <c r="D14456" s="1" t="s">
        <v>14</v>
      </c>
      <c r="E14456" s="1">
        <v>23.0</v>
      </c>
      <c r="F14456" s="1" t="s">
        <v>14439</v>
      </c>
      <c r="G14456" s="1">
        <v>0.109288925043</v>
      </c>
    </row>
    <row r="14457" ht="15.75" customHeight="1">
      <c r="A14457" s="1" t="str">
        <f t="shared" si="1212"/>
        <v>SKIV2L</v>
      </c>
      <c r="B14457" s="1" t="s">
        <v>28</v>
      </c>
      <c r="C14457" s="1">
        <v>3.1927098E7</v>
      </c>
      <c r="D14457" s="1" t="s">
        <v>8</v>
      </c>
      <c r="E14457" s="1">
        <v>23.0</v>
      </c>
      <c r="F14457" s="1" t="s">
        <v>14440</v>
      </c>
      <c r="G14457" s="1">
        <v>1.40684340936</v>
      </c>
    </row>
    <row r="14458" ht="15.75" customHeight="1">
      <c r="A14458" s="1" t="str">
        <f t="shared" si="1212"/>
        <v>SKIV2L</v>
      </c>
      <c r="B14458" s="1" t="s">
        <v>28</v>
      </c>
      <c r="C14458" s="1">
        <v>3.192709E7</v>
      </c>
      <c r="D14458" s="1" t="s">
        <v>8</v>
      </c>
      <c r="E14458" s="1">
        <v>24.0</v>
      </c>
      <c r="F14458" s="1" t="s">
        <v>14441</v>
      </c>
      <c r="G14458" s="1">
        <v>0.041133062851</v>
      </c>
    </row>
    <row r="14459" ht="15.75" customHeight="1">
      <c r="A14459" s="1" t="str">
        <f t="shared" si="1212"/>
        <v>SKIV2L</v>
      </c>
      <c r="B14459" s="1" t="s">
        <v>28</v>
      </c>
      <c r="C14459" s="1">
        <v>3.1927025E7</v>
      </c>
      <c r="D14459" s="1" t="s">
        <v>8</v>
      </c>
      <c r="E14459" s="1">
        <v>24.0</v>
      </c>
      <c r="F14459" s="1" t="s">
        <v>14442</v>
      </c>
      <c r="G14459" s="1">
        <v>-0.0451082368289</v>
      </c>
    </row>
    <row r="14460" ht="15.75" customHeight="1">
      <c r="A14460" s="1" t="str">
        <f t="shared" si="1212"/>
        <v>SKIV2L</v>
      </c>
      <c r="B14460" s="1" t="s">
        <v>28</v>
      </c>
      <c r="C14460" s="1">
        <v>3.192706E7</v>
      </c>
      <c r="D14460" s="1" t="s">
        <v>8</v>
      </c>
      <c r="E14460" s="1">
        <v>23.0</v>
      </c>
      <c r="F14460" s="1" t="s">
        <v>14443</v>
      </c>
      <c r="G14460" s="1">
        <v>0.0571984937978</v>
      </c>
    </row>
    <row r="14461" ht="15.75" customHeight="1">
      <c r="A14461" s="1" t="str">
        <f t="shared" si="1212"/>
        <v>SKIV2L</v>
      </c>
      <c r="B14461" s="1" t="s">
        <v>28</v>
      </c>
      <c r="C14461" s="1">
        <v>3.1927078E7</v>
      </c>
      <c r="D14461" s="1" t="s">
        <v>8</v>
      </c>
      <c r="E14461" s="1">
        <v>25.0</v>
      </c>
      <c r="F14461" s="1" t="s">
        <v>14444</v>
      </c>
      <c r="G14461" s="1">
        <v>1.39664357737</v>
      </c>
    </row>
    <row r="14462" ht="15.75" customHeight="1">
      <c r="A14462" s="1" t="str">
        <f t="shared" ref="A14462:A14474" si="1213">"SKIV2L2"</f>
        <v>SKIV2L2</v>
      </c>
      <c r="B14462" s="1" t="s">
        <v>987</v>
      </c>
      <c r="C14462" s="1">
        <v>5.4603834E7</v>
      </c>
      <c r="D14462" s="1" t="s">
        <v>8</v>
      </c>
      <c r="E14462" s="1">
        <v>22.0</v>
      </c>
      <c r="F14462" s="1" t="s">
        <v>14445</v>
      </c>
      <c r="G14462" s="1">
        <v>-0.0405871675823</v>
      </c>
    </row>
    <row r="14463" ht="15.75" customHeight="1">
      <c r="A14463" s="1" t="str">
        <f t="shared" si="1213"/>
        <v>SKIV2L2</v>
      </c>
      <c r="B14463" s="1" t="s">
        <v>987</v>
      </c>
      <c r="C14463" s="1">
        <v>5.4603815E7</v>
      </c>
      <c r="D14463" s="1" t="s">
        <v>14</v>
      </c>
      <c r="E14463" s="1">
        <v>23.0</v>
      </c>
      <c r="F14463" s="1" t="s">
        <v>14446</v>
      </c>
      <c r="G14463" s="1">
        <v>0.879928324841</v>
      </c>
    </row>
    <row r="14464" ht="15.75" customHeight="1">
      <c r="A14464" s="1" t="str">
        <f t="shared" si="1213"/>
        <v>SKIV2L2</v>
      </c>
      <c r="B14464" s="1" t="s">
        <v>987</v>
      </c>
      <c r="C14464" s="1">
        <v>5.4603806E7</v>
      </c>
      <c r="D14464" s="1" t="s">
        <v>14</v>
      </c>
      <c r="E14464" s="1">
        <v>24.0</v>
      </c>
      <c r="F14464" s="1" t="s">
        <v>14447</v>
      </c>
      <c r="G14464" s="1">
        <v>0.272170118186</v>
      </c>
    </row>
    <row r="14465" ht="15.75" customHeight="1">
      <c r="A14465" s="1" t="str">
        <f t="shared" si="1213"/>
        <v>SKIV2L2</v>
      </c>
      <c r="B14465" s="1" t="s">
        <v>987</v>
      </c>
      <c r="C14465" s="1">
        <v>5.4603796E7</v>
      </c>
      <c r="D14465" s="1" t="s">
        <v>14</v>
      </c>
      <c r="E14465" s="1">
        <v>23.0</v>
      </c>
      <c r="F14465" s="1" t="s">
        <v>14448</v>
      </c>
      <c r="G14465" s="1">
        <v>0.0260339156928</v>
      </c>
    </row>
    <row r="14466" ht="15.75" customHeight="1">
      <c r="A14466" s="1" t="str">
        <f t="shared" si="1213"/>
        <v>SKIV2L2</v>
      </c>
      <c r="B14466" s="1" t="s">
        <v>987</v>
      </c>
      <c r="C14466" s="1">
        <v>5.4603662E7</v>
      </c>
      <c r="D14466" s="1" t="s">
        <v>14</v>
      </c>
      <c r="E14466" s="1">
        <v>23.0</v>
      </c>
      <c r="F14466" s="1" t="s">
        <v>14449</v>
      </c>
      <c r="G14466" s="1">
        <v>0.0523472266457</v>
      </c>
    </row>
    <row r="14467" ht="15.75" customHeight="1">
      <c r="A14467" s="1" t="str">
        <f t="shared" si="1213"/>
        <v>SKIV2L2</v>
      </c>
      <c r="B14467" s="1" t="s">
        <v>987</v>
      </c>
      <c r="C14467" s="1">
        <v>5.4603765E7</v>
      </c>
      <c r="D14467" s="1" t="s">
        <v>8</v>
      </c>
      <c r="E14467" s="1">
        <v>24.0</v>
      </c>
      <c r="F14467" s="1" t="s">
        <v>14450</v>
      </c>
      <c r="G14467" s="1">
        <v>0.416563787426</v>
      </c>
    </row>
    <row r="14468" ht="15.75" customHeight="1">
      <c r="A14468" s="1" t="str">
        <f t="shared" si="1213"/>
        <v>SKIV2L2</v>
      </c>
      <c r="B14468" s="1" t="s">
        <v>987</v>
      </c>
      <c r="C14468" s="1">
        <v>5.4603746E7</v>
      </c>
      <c r="D14468" s="1" t="s">
        <v>8</v>
      </c>
      <c r="E14468" s="1">
        <v>24.0</v>
      </c>
      <c r="F14468" s="1" t="s">
        <v>14451</v>
      </c>
      <c r="G14468" s="1">
        <v>0.123942462419</v>
      </c>
    </row>
    <row r="14469" ht="15.75" customHeight="1">
      <c r="A14469" s="1" t="str">
        <f t="shared" si="1213"/>
        <v>SKIV2L2</v>
      </c>
      <c r="B14469" s="1" t="s">
        <v>987</v>
      </c>
      <c r="C14469" s="1">
        <v>5.460362E7</v>
      </c>
      <c r="D14469" s="1" t="s">
        <v>8</v>
      </c>
      <c r="E14469" s="1">
        <v>22.0</v>
      </c>
      <c r="F14469" s="1" t="s">
        <v>14452</v>
      </c>
      <c r="G14469" s="1">
        <v>1.31482583089</v>
      </c>
    </row>
    <row r="14470" ht="15.75" customHeight="1">
      <c r="A14470" s="1" t="str">
        <f t="shared" si="1213"/>
        <v>SKIV2L2</v>
      </c>
      <c r="B14470" s="1" t="s">
        <v>987</v>
      </c>
      <c r="C14470" s="1">
        <v>5.4603884E7</v>
      </c>
      <c r="D14470" s="1" t="s">
        <v>14</v>
      </c>
      <c r="E14470" s="1">
        <v>23.0</v>
      </c>
      <c r="F14470" s="1" t="s">
        <v>14453</v>
      </c>
      <c r="G14470" s="1">
        <v>0.780546090533</v>
      </c>
    </row>
    <row r="14471" ht="15.75" customHeight="1">
      <c r="A14471" s="1" t="str">
        <f t="shared" si="1213"/>
        <v>SKIV2L2</v>
      </c>
      <c r="B14471" s="1" t="s">
        <v>987</v>
      </c>
      <c r="C14471" s="1">
        <v>5.4603591E7</v>
      </c>
      <c r="D14471" s="1" t="s">
        <v>8</v>
      </c>
      <c r="E14471" s="1">
        <v>24.0</v>
      </c>
      <c r="F14471" s="1" t="s">
        <v>14454</v>
      </c>
      <c r="G14471" s="1">
        <v>0.492993243896</v>
      </c>
    </row>
    <row r="14472" ht="15.75" customHeight="1">
      <c r="A14472" s="1" t="str">
        <f t="shared" si="1213"/>
        <v>SKIV2L2</v>
      </c>
      <c r="B14472" s="1" t="s">
        <v>987</v>
      </c>
      <c r="C14472" s="1">
        <v>5.4603602E7</v>
      </c>
      <c r="D14472" s="1" t="s">
        <v>8</v>
      </c>
      <c r="E14472" s="1">
        <v>24.0</v>
      </c>
      <c r="F14472" s="1" t="s">
        <v>14455</v>
      </c>
      <c r="G14472" s="1">
        <v>-0.00479201722994</v>
      </c>
    </row>
    <row r="14473" ht="15.75" customHeight="1">
      <c r="A14473" s="1" t="str">
        <f t="shared" si="1213"/>
        <v>SKIV2L2</v>
      </c>
      <c r="B14473" s="1" t="s">
        <v>987</v>
      </c>
      <c r="C14473" s="1">
        <v>5.4603619E7</v>
      </c>
      <c r="D14473" s="1" t="s">
        <v>8</v>
      </c>
      <c r="E14473" s="1">
        <v>23.0</v>
      </c>
      <c r="F14473" s="1" t="s">
        <v>14456</v>
      </c>
      <c r="G14473" s="1">
        <v>0.545316722882</v>
      </c>
    </row>
    <row r="14474" ht="15.75" customHeight="1">
      <c r="A14474" s="1" t="str">
        <f t="shared" si="1213"/>
        <v>SKIV2L2</v>
      </c>
      <c r="B14474" s="1" t="s">
        <v>987</v>
      </c>
      <c r="C14474" s="1">
        <v>5.4603811E7</v>
      </c>
      <c r="D14474" s="1" t="s">
        <v>14</v>
      </c>
      <c r="E14474" s="1">
        <v>22.0</v>
      </c>
      <c r="F14474" s="1" t="s">
        <v>14457</v>
      </c>
      <c r="G14474" s="1">
        <v>0.80524584427</v>
      </c>
    </row>
    <row r="14475" ht="15.75" customHeight="1">
      <c r="A14475" s="1" t="str">
        <f t="shared" ref="A14475:A14484" si="1214">"SLC12A9"</f>
        <v>SLC12A9</v>
      </c>
      <c r="B14475" s="1" t="s">
        <v>715</v>
      </c>
      <c r="C14475" s="1">
        <v>1.0045041E8</v>
      </c>
      <c r="D14475" s="1" t="s">
        <v>14</v>
      </c>
      <c r="E14475" s="1">
        <v>21.0</v>
      </c>
      <c r="F14475" s="1" t="s">
        <v>14458</v>
      </c>
      <c r="G14475" s="1">
        <v>-0.0392125889513</v>
      </c>
    </row>
    <row r="14476" ht="15.75" customHeight="1">
      <c r="A14476" s="1" t="str">
        <f t="shared" si="1214"/>
        <v>SLC12A9</v>
      </c>
      <c r="B14476" s="1" t="s">
        <v>715</v>
      </c>
      <c r="C14476" s="1">
        <v>1.00450667E8</v>
      </c>
      <c r="D14476" s="1" t="s">
        <v>14</v>
      </c>
      <c r="E14476" s="1">
        <v>24.0</v>
      </c>
      <c r="F14476" s="1" t="s">
        <v>14459</v>
      </c>
      <c r="G14476" s="1">
        <v>0.479889038005</v>
      </c>
    </row>
    <row r="14477" ht="15.75" customHeight="1">
      <c r="A14477" s="1" t="str">
        <f t="shared" si="1214"/>
        <v>SLC12A9</v>
      </c>
      <c r="B14477" s="1" t="s">
        <v>715</v>
      </c>
      <c r="C14477" s="1">
        <v>1.0045061E8</v>
      </c>
      <c r="D14477" s="1" t="s">
        <v>14</v>
      </c>
      <c r="E14477" s="1">
        <v>23.0</v>
      </c>
      <c r="F14477" s="1" t="s">
        <v>14460</v>
      </c>
      <c r="G14477" s="1">
        <v>0.463916699418</v>
      </c>
    </row>
    <row r="14478" ht="15.75" customHeight="1">
      <c r="A14478" s="1" t="str">
        <f t="shared" si="1214"/>
        <v>SLC12A9</v>
      </c>
      <c r="B14478" s="1" t="s">
        <v>715</v>
      </c>
      <c r="C14478" s="1">
        <v>1.00450555E8</v>
      </c>
      <c r="D14478" s="1" t="s">
        <v>14</v>
      </c>
      <c r="E14478" s="1">
        <v>23.0</v>
      </c>
      <c r="F14478" s="1" t="s">
        <v>14461</v>
      </c>
      <c r="G14478" s="1">
        <v>0.917485269597</v>
      </c>
    </row>
    <row r="14479" ht="15.75" customHeight="1">
      <c r="A14479" s="1" t="str">
        <f t="shared" si="1214"/>
        <v>SLC12A9</v>
      </c>
      <c r="B14479" s="1" t="s">
        <v>715</v>
      </c>
      <c r="C14479" s="1">
        <v>1.00450479E8</v>
      </c>
      <c r="D14479" s="1" t="s">
        <v>14</v>
      </c>
      <c r="E14479" s="1">
        <v>23.0</v>
      </c>
      <c r="F14479" s="1" t="s">
        <v>14462</v>
      </c>
      <c r="G14479" s="1">
        <v>0.307556152768</v>
      </c>
    </row>
    <row r="14480" ht="15.75" customHeight="1">
      <c r="A14480" s="1" t="str">
        <f t="shared" si="1214"/>
        <v>SLC12A9</v>
      </c>
      <c r="B14480" s="1" t="s">
        <v>715</v>
      </c>
      <c r="C14480" s="1">
        <v>1.00450428E8</v>
      </c>
      <c r="D14480" s="1" t="s">
        <v>14</v>
      </c>
      <c r="E14480" s="1">
        <v>24.0</v>
      </c>
      <c r="F14480" s="1" t="s">
        <v>14463</v>
      </c>
      <c r="G14480" s="1">
        <v>0.0838408703198</v>
      </c>
    </row>
    <row r="14481" ht="15.75" customHeight="1">
      <c r="A14481" s="1" t="str">
        <f t="shared" si="1214"/>
        <v>SLC12A9</v>
      </c>
      <c r="B14481" s="1" t="s">
        <v>715</v>
      </c>
      <c r="C14481" s="1">
        <v>1.00450639E8</v>
      </c>
      <c r="D14481" s="1" t="s">
        <v>14</v>
      </c>
      <c r="E14481" s="1">
        <v>24.0</v>
      </c>
      <c r="F14481" s="1" t="s">
        <v>14464</v>
      </c>
      <c r="G14481" s="1">
        <v>-0.00443870577202</v>
      </c>
    </row>
    <row r="14482" ht="15.75" customHeight="1">
      <c r="A14482" s="1" t="str">
        <f t="shared" si="1214"/>
        <v>SLC12A9</v>
      </c>
      <c r="B14482" s="1" t="s">
        <v>715</v>
      </c>
      <c r="C14482" s="1">
        <v>1.00450562E8</v>
      </c>
      <c r="D14482" s="1" t="s">
        <v>8</v>
      </c>
      <c r="E14482" s="1">
        <v>24.0</v>
      </c>
      <c r="F14482" s="1" t="s">
        <v>14465</v>
      </c>
      <c r="G14482" s="1">
        <v>0.741310564493</v>
      </c>
    </row>
    <row r="14483" ht="15.75" customHeight="1">
      <c r="A14483" s="1" t="str">
        <f t="shared" si="1214"/>
        <v>SLC12A9</v>
      </c>
      <c r="B14483" s="1" t="s">
        <v>715</v>
      </c>
      <c r="C14483" s="1">
        <v>1.00450505E8</v>
      </c>
      <c r="D14483" s="1" t="s">
        <v>8</v>
      </c>
      <c r="E14483" s="1">
        <v>24.0</v>
      </c>
      <c r="F14483" s="1" t="s">
        <v>14466</v>
      </c>
      <c r="G14483" s="1">
        <v>1.03345576933</v>
      </c>
    </row>
    <row r="14484" ht="15.75" customHeight="1">
      <c r="A14484" s="1" t="str">
        <f t="shared" si="1214"/>
        <v>SLC12A9</v>
      </c>
      <c r="B14484" s="1" t="s">
        <v>715</v>
      </c>
      <c r="C14484" s="1">
        <v>1.00450384E8</v>
      </c>
      <c r="D14484" s="1" t="s">
        <v>14</v>
      </c>
      <c r="E14484" s="1">
        <v>23.0</v>
      </c>
      <c r="F14484" s="1" t="s">
        <v>14467</v>
      </c>
      <c r="G14484" s="1">
        <v>1.04905896108</v>
      </c>
    </row>
    <row r="14485" ht="15.75" customHeight="1">
      <c r="A14485" s="1" t="str">
        <f t="shared" ref="A14485:A14494" si="1215">"SLC16A10"</f>
        <v>SLC16A10</v>
      </c>
      <c r="B14485" s="1" t="s">
        <v>28</v>
      </c>
      <c r="C14485" s="1">
        <v>1.11409078E8</v>
      </c>
      <c r="D14485" s="1" t="s">
        <v>14</v>
      </c>
      <c r="E14485" s="1">
        <v>24.0</v>
      </c>
      <c r="F14485" s="1" t="s">
        <v>14468</v>
      </c>
      <c r="G14485" s="1">
        <v>-0.0044420377235</v>
      </c>
    </row>
    <row r="14486" ht="15.75" customHeight="1">
      <c r="A14486" s="1" t="str">
        <f t="shared" si="1215"/>
        <v>SLC16A10</v>
      </c>
      <c r="B14486" s="1" t="s">
        <v>28</v>
      </c>
      <c r="C14486" s="1">
        <v>1.11408952E8</v>
      </c>
      <c r="D14486" s="1" t="s">
        <v>14</v>
      </c>
      <c r="E14486" s="1">
        <v>23.0</v>
      </c>
      <c r="F14486" s="1" t="s">
        <v>14469</v>
      </c>
      <c r="G14486" s="1">
        <v>0.0401339801619</v>
      </c>
    </row>
    <row r="14487" ht="15.75" customHeight="1">
      <c r="A14487" s="1" t="str">
        <f t="shared" si="1215"/>
        <v>SLC16A10</v>
      </c>
      <c r="B14487" s="1" t="s">
        <v>28</v>
      </c>
      <c r="C14487" s="1">
        <v>1.11408755E8</v>
      </c>
      <c r="D14487" s="1" t="s">
        <v>14</v>
      </c>
      <c r="E14487" s="1">
        <v>22.0</v>
      </c>
      <c r="F14487" s="1" t="s">
        <v>14470</v>
      </c>
      <c r="G14487" s="1">
        <v>0.599126414841</v>
      </c>
    </row>
    <row r="14488" ht="15.75" customHeight="1">
      <c r="A14488" s="1" t="str">
        <f t="shared" si="1215"/>
        <v>SLC16A10</v>
      </c>
      <c r="B14488" s="1" t="s">
        <v>28</v>
      </c>
      <c r="C14488" s="1">
        <v>1.11408966E8</v>
      </c>
      <c r="D14488" s="1" t="s">
        <v>8</v>
      </c>
      <c r="E14488" s="1">
        <v>23.0</v>
      </c>
      <c r="F14488" s="1" t="s">
        <v>14471</v>
      </c>
      <c r="G14488" s="1">
        <v>0.550423988769</v>
      </c>
    </row>
    <row r="14489" ht="15.75" customHeight="1">
      <c r="A14489" s="1" t="str">
        <f t="shared" si="1215"/>
        <v>SLC16A10</v>
      </c>
      <c r="B14489" s="1" t="s">
        <v>28</v>
      </c>
      <c r="C14489" s="1">
        <v>1.11408943E8</v>
      </c>
      <c r="D14489" s="1" t="s">
        <v>8</v>
      </c>
      <c r="E14489" s="1">
        <v>24.0</v>
      </c>
      <c r="F14489" s="1" t="s">
        <v>14472</v>
      </c>
      <c r="G14489" s="1">
        <v>0.712997132648</v>
      </c>
    </row>
    <row r="14490" ht="15.75" customHeight="1">
      <c r="A14490" s="1" t="str">
        <f t="shared" si="1215"/>
        <v>SLC16A10</v>
      </c>
      <c r="B14490" s="1" t="s">
        <v>28</v>
      </c>
      <c r="C14490" s="1">
        <v>1.11408897E8</v>
      </c>
      <c r="D14490" s="1" t="s">
        <v>8</v>
      </c>
      <c r="E14490" s="1">
        <v>24.0</v>
      </c>
      <c r="F14490" s="1" t="s">
        <v>14473</v>
      </c>
      <c r="G14490" s="1">
        <v>0.11489974136</v>
      </c>
    </row>
    <row r="14491" ht="15.75" customHeight="1">
      <c r="A14491" s="1" t="str">
        <f t="shared" si="1215"/>
        <v>SLC16A10</v>
      </c>
      <c r="B14491" s="1" t="s">
        <v>28</v>
      </c>
      <c r="C14491" s="1">
        <v>1.11408856E8</v>
      </c>
      <c r="D14491" s="1" t="s">
        <v>8</v>
      </c>
      <c r="E14491" s="1">
        <v>22.0</v>
      </c>
      <c r="F14491" s="1" t="s">
        <v>14474</v>
      </c>
      <c r="G14491" s="1">
        <v>0.333233053447</v>
      </c>
    </row>
    <row r="14492" ht="15.75" customHeight="1">
      <c r="A14492" s="1" t="str">
        <f t="shared" si="1215"/>
        <v>SLC16A10</v>
      </c>
      <c r="B14492" s="1" t="s">
        <v>28</v>
      </c>
      <c r="C14492" s="1">
        <v>1.11408776E8</v>
      </c>
      <c r="D14492" s="1" t="s">
        <v>8</v>
      </c>
      <c r="E14492" s="1">
        <v>24.0</v>
      </c>
      <c r="F14492" s="1" t="s">
        <v>14475</v>
      </c>
      <c r="G14492" s="1">
        <v>0.231663286154</v>
      </c>
    </row>
    <row r="14493" ht="15.75" customHeight="1">
      <c r="A14493" s="1" t="str">
        <f t="shared" si="1215"/>
        <v>SLC16A10</v>
      </c>
      <c r="B14493" s="1" t="s">
        <v>28</v>
      </c>
      <c r="C14493" s="1">
        <v>1.1140875E8</v>
      </c>
      <c r="D14493" s="1" t="s">
        <v>8</v>
      </c>
      <c r="E14493" s="1">
        <v>23.0</v>
      </c>
      <c r="F14493" s="1" t="s">
        <v>14476</v>
      </c>
      <c r="G14493" s="1">
        <v>0.424615838054</v>
      </c>
    </row>
    <row r="14494" ht="15.75" customHeight="1">
      <c r="A14494" s="1" t="str">
        <f t="shared" si="1215"/>
        <v>SLC16A10</v>
      </c>
      <c r="B14494" s="1" t="s">
        <v>28</v>
      </c>
      <c r="C14494" s="1">
        <v>1.11408844E8</v>
      </c>
      <c r="D14494" s="1" t="s">
        <v>8</v>
      </c>
      <c r="E14494" s="1">
        <v>23.0</v>
      </c>
      <c r="F14494" s="1" t="s">
        <v>14477</v>
      </c>
      <c r="G14494" s="1">
        <v>1.68787645251</v>
      </c>
    </row>
    <row r="14495" ht="15.75" customHeight="1">
      <c r="A14495" s="1" t="str">
        <f t="shared" ref="A14495:A14504" si="1216">"SLC18B1"</f>
        <v>SLC18B1</v>
      </c>
      <c r="B14495" s="1" t="s">
        <v>28</v>
      </c>
      <c r="C14495" s="1">
        <v>1.33119637E8</v>
      </c>
      <c r="D14495" s="1" t="s">
        <v>8</v>
      </c>
      <c r="E14495" s="1">
        <v>23.0</v>
      </c>
      <c r="F14495" s="1" t="s">
        <v>14478</v>
      </c>
      <c r="G14495" s="1">
        <v>0.892997992418</v>
      </c>
    </row>
    <row r="14496" ht="15.75" customHeight="1">
      <c r="A14496" s="1" t="str">
        <f t="shared" si="1216"/>
        <v>SLC18B1</v>
      </c>
      <c r="B14496" s="1" t="s">
        <v>28</v>
      </c>
      <c r="C14496" s="1">
        <v>1.33119412E8</v>
      </c>
      <c r="D14496" s="1" t="s">
        <v>8</v>
      </c>
      <c r="E14496" s="1">
        <v>23.0</v>
      </c>
      <c r="F14496" s="1" t="s">
        <v>14479</v>
      </c>
      <c r="G14496" s="1">
        <v>0.882560574536</v>
      </c>
    </row>
    <row r="14497" ht="15.75" customHeight="1">
      <c r="A14497" s="1" t="str">
        <f t="shared" si="1216"/>
        <v>SLC18B1</v>
      </c>
      <c r="B14497" s="1" t="s">
        <v>28</v>
      </c>
      <c r="C14497" s="1">
        <v>1.33119666E8</v>
      </c>
      <c r="D14497" s="1" t="s">
        <v>8</v>
      </c>
      <c r="E14497" s="1">
        <v>24.0</v>
      </c>
      <c r="F14497" s="1" t="s">
        <v>14480</v>
      </c>
      <c r="G14497" s="1">
        <v>1.22444143305</v>
      </c>
    </row>
    <row r="14498" ht="15.75" customHeight="1">
      <c r="A14498" s="1" t="str">
        <f t="shared" si="1216"/>
        <v>SLC18B1</v>
      </c>
      <c r="B14498" s="1" t="s">
        <v>28</v>
      </c>
      <c r="C14498" s="1">
        <v>1.33119529E8</v>
      </c>
      <c r="D14498" s="1" t="s">
        <v>8</v>
      </c>
      <c r="E14498" s="1">
        <v>23.0</v>
      </c>
      <c r="F14498" s="1" t="s">
        <v>14481</v>
      </c>
      <c r="G14498" s="1">
        <v>0.634240603901</v>
      </c>
    </row>
    <row r="14499" ht="15.75" customHeight="1">
      <c r="A14499" s="1" t="str">
        <f t="shared" si="1216"/>
        <v>SLC18B1</v>
      </c>
      <c r="B14499" s="1" t="s">
        <v>28</v>
      </c>
      <c r="C14499" s="1">
        <v>1.33119521E8</v>
      </c>
      <c r="D14499" s="1" t="s">
        <v>8</v>
      </c>
      <c r="E14499" s="1">
        <v>23.0</v>
      </c>
      <c r="F14499" s="1" t="s">
        <v>14482</v>
      </c>
      <c r="G14499" s="1">
        <v>0.141252794961</v>
      </c>
    </row>
    <row r="14500" ht="15.75" customHeight="1">
      <c r="A14500" s="1" t="str">
        <f t="shared" si="1216"/>
        <v>SLC18B1</v>
      </c>
      <c r="B14500" s="1" t="s">
        <v>28</v>
      </c>
      <c r="C14500" s="1">
        <v>1.33119588E8</v>
      </c>
      <c r="D14500" s="1" t="s">
        <v>8</v>
      </c>
      <c r="E14500" s="1">
        <v>24.0</v>
      </c>
      <c r="F14500" s="1" t="s">
        <v>14483</v>
      </c>
      <c r="G14500" s="1">
        <v>0.803883149961</v>
      </c>
    </row>
    <row r="14501" ht="15.75" customHeight="1">
      <c r="A14501" s="1" t="str">
        <f t="shared" si="1216"/>
        <v>SLC18B1</v>
      </c>
      <c r="B14501" s="1" t="s">
        <v>28</v>
      </c>
      <c r="C14501" s="1">
        <v>1.33119597E8</v>
      </c>
      <c r="D14501" s="1" t="s">
        <v>8</v>
      </c>
      <c r="E14501" s="1">
        <v>24.0</v>
      </c>
      <c r="F14501" s="1" t="s">
        <v>14484</v>
      </c>
      <c r="G14501" s="1">
        <v>0.664645777566</v>
      </c>
    </row>
    <row r="14502" ht="15.75" customHeight="1">
      <c r="A14502" s="1" t="str">
        <f t="shared" si="1216"/>
        <v>SLC18B1</v>
      </c>
      <c r="B14502" s="1" t="s">
        <v>28</v>
      </c>
      <c r="C14502" s="1">
        <v>1.331196E8</v>
      </c>
      <c r="D14502" s="1" t="s">
        <v>14</v>
      </c>
      <c r="E14502" s="1">
        <v>24.0</v>
      </c>
      <c r="F14502" s="1" t="s">
        <v>14485</v>
      </c>
      <c r="G14502" s="1">
        <v>0.614536694086</v>
      </c>
    </row>
    <row r="14503" ht="15.75" customHeight="1">
      <c r="A14503" s="1" t="str">
        <f t="shared" si="1216"/>
        <v>SLC18B1</v>
      </c>
      <c r="B14503" s="1" t="s">
        <v>28</v>
      </c>
      <c r="C14503" s="1">
        <v>1.3311943E8</v>
      </c>
      <c r="D14503" s="1" t="s">
        <v>14</v>
      </c>
      <c r="E14503" s="1">
        <v>24.0</v>
      </c>
      <c r="F14503" s="1" t="s">
        <v>14486</v>
      </c>
      <c r="G14503" s="1">
        <v>0.586571624954</v>
      </c>
    </row>
    <row r="14504" ht="15.75" customHeight="1">
      <c r="A14504" s="1" t="str">
        <f t="shared" si="1216"/>
        <v>SLC18B1</v>
      </c>
      <c r="B14504" s="1" t="s">
        <v>28</v>
      </c>
      <c r="C14504" s="1">
        <v>1.33119551E8</v>
      </c>
      <c r="D14504" s="1" t="s">
        <v>8</v>
      </c>
      <c r="E14504" s="1">
        <v>24.0</v>
      </c>
      <c r="F14504" s="1" t="s">
        <v>14487</v>
      </c>
      <c r="G14504" s="1">
        <v>0.694511191635</v>
      </c>
    </row>
    <row r="14505" ht="15.75" customHeight="1">
      <c r="A14505" s="1" t="str">
        <f t="shared" ref="A14505:A14514" si="1217">"SLC1A5"</f>
        <v>SLC1A5</v>
      </c>
      <c r="B14505" s="1" t="s">
        <v>277</v>
      </c>
      <c r="C14505" s="1">
        <v>4.7291766E7</v>
      </c>
      <c r="D14505" s="1" t="s">
        <v>8</v>
      </c>
      <c r="E14505" s="1">
        <v>24.0</v>
      </c>
      <c r="F14505" s="1" t="s">
        <v>14488</v>
      </c>
      <c r="G14505" s="1">
        <v>0.11123103794</v>
      </c>
    </row>
    <row r="14506" ht="15.75" customHeight="1">
      <c r="A14506" s="1" t="str">
        <f t="shared" si="1217"/>
        <v>SLC1A5</v>
      </c>
      <c r="B14506" s="1" t="s">
        <v>277</v>
      </c>
      <c r="C14506" s="1">
        <v>4.7291608E7</v>
      </c>
      <c r="D14506" s="1" t="s">
        <v>14</v>
      </c>
      <c r="E14506" s="1">
        <v>24.0</v>
      </c>
      <c r="F14506" s="1" t="s">
        <v>14489</v>
      </c>
      <c r="G14506" s="1">
        <v>1.03174877725</v>
      </c>
    </row>
    <row r="14507" ht="15.75" customHeight="1">
      <c r="A14507" s="1" t="str">
        <f t="shared" si="1217"/>
        <v>SLC1A5</v>
      </c>
      <c r="B14507" s="1" t="s">
        <v>277</v>
      </c>
      <c r="C14507" s="1">
        <v>4.7291727E7</v>
      </c>
      <c r="D14507" s="1" t="s">
        <v>14</v>
      </c>
      <c r="E14507" s="1">
        <v>24.0</v>
      </c>
      <c r="F14507" s="1" t="s">
        <v>14490</v>
      </c>
      <c r="G14507" s="1">
        <v>0.440551795042</v>
      </c>
    </row>
    <row r="14508" ht="15.75" customHeight="1">
      <c r="A14508" s="1" t="str">
        <f t="shared" si="1217"/>
        <v>SLC1A5</v>
      </c>
      <c r="B14508" s="1" t="s">
        <v>277</v>
      </c>
      <c r="C14508" s="1">
        <v>4.7291756E7</v>
      </c>
      <c r="D14508" s="1" t="s">
        <v>14</v>
      </c>
      <c r="E14508" s="1">
        <v>23.0</v>
      </c>
      <c r="F14508" s="1" t="s">
        <v>14491</v>
      </c>
      <c r="G14508" s="1">
        <v>0.222739356162</v>
      </c>
    </row>
    <row r="14509" ht="15.75" customHeight="1">
      <c r="A14509" s="1" t="str">
        <f t="shared" si="1217"/>
        <v>SLC1A5</v>
      </c>
      <c r="B14509" s="1" t="s">
        <v>277</v>
      </c>
      <c r="C14509" s="1">
        <v>4.7291784E7</v>
      </c>
      <c r="D14509" s="1" t="s">
        <v>14</v>
      </c>
      <c r="E14509" s="1">
        <v>23.0</v>
      </c>
      <c r="F14509" s="1" t="s">
        <v>14492</v>
      </c>
      <c r="G14509" s="1">
        <v>0.865396079762</v>
      </c>
    </row>
    <row r="14510" ht="15.75" customHeight="1">
      <c r="A14510" s="1" t="str">
        <f t="shared" si="1217"/>
        <v>SLC1A5</v>
      </c>
      <c r="B14510" s="1" t="s">
        <v>277</v>
      </c>
      <c r="C14510" s="1">
        <v>4.72918E7</v>
      </c>
      <c r="D14510" s="1" t="s">
        <v>14</v>
      </c>
      <c r="E14510" s="1">
        <v>24.0</v>
      </c>
      <c r="F14510" s="1" t="s">
        <v>14493</v>
      </c>
      <c r="G14510" s="1">
        <v>1.10285514299</v>
      </c>
    </row>
    <row r="14511" ht="15.75" customHeight="1">
      <c r="A14511" s="1" t="str">
        <f t="shared" si="1217"/>
        <v>SLC1A5</v>
      </c>
      <c r="B14511" s="1" t="s">
        <v>277</v>
      </c>
      <c r="C14511" s="1">
        <v>4.7291713E7</v>
      </c>
      <c r="D14511" s="1" t="s">
        <v>8</v>
      </c>
      <c r="E14511" s="1">
        <v>24.0</v>
      </c>
      <c r="F14511" s="1" t="s">
        <v>14494</v>
      </c>
      <c r="G14511" s="1">
        <v>0.0168364669654</v>
      </c>
    </row>
    <row r="14512" ht="15.75" customHeight="1">
      <c r="A14512" s="1" t="str">
        <f t="shared" si="1217"/>
        <v>SLC1A5</v>
      </c>
      <c r="B14512" s="1" t="s">
        <v>277</v>
      </c>
      <c r="C14512" s="1">
        <v>4.7291876E7</v>
      </c>
      <c r="D14512" s="1" t="s">
        <v>14</v>
      </c>
      <c r="E14512" s="1">
        <v>24.0</v>
      </c>
      <c r="F14512" s="1" t="s">
        <v>14495</v>
      </c>
      <c r="G14512" s="1">
        <v>0.073614864379</v>
      </c>
    </row>
    <row r="14513" ht="15.75" customHeight="1">
      <c r="A14513" s="1" t="str">
        <f t="shared" si="1217"/>
        <v>SLC1A5</v>
      </c>
      <c r="B14513" s="1" t="s">
        <v>277</v>
      </c>
      <c r="C14513" s="1">
        <v>4.7291745E7</v>
      </c>
      <c r="D14513" s="1" t="s">
        <v>8</v>
      </c>
      <c r="E14513" s="1">
        <v>24.0</v>
      </c>
      <c r="F14513" s="1" t="s">
        <v>14496</v>
      </c>
      <c r="G14513" s="1">
        <v>0.276614359407</v>
      </c>
    </row>
    <row r="14514" ht="15.75" customHeight="1">
      <c r="A14514" s="1" t="str">
        <f t="shared" si="1217"/>
        <v>SLC1A5</v>
      </c>
      <c r="B14514" s="1" t="s">
        <v>277</v>
      </c>
      <c r="C14514" s="1">
        <v>4.7291894E7</v>
      </c>
      <c r="D14514" s="1" t="s">
        <v>14</v>
      </c>
      <c r="E14514" s="1">
        <v>24.0</v>
      </c>
      <c r="F14514" s="1" t="s">
        <v>14497</v>
      </c>
      <c r="G14514" s="1">
        <v>0.27295112351</v>
      </c>
    </row>
    <row r="14515" ht="15.75" customHeight="1">
      <c r="A14515" s="1" t="str">
        <f t="shared" ref="A14515:A14524" si="1218">"SLC25A10"</f>
        <v>SLC25A10</v>
      </c>
      <c r="B14515" s="1" t="s">
        <v>39</v>
      </c>
      <c r="C14515" s="1">
        <v>7.9670445E7</v>
      </c>
      <c r="D14515" s="1" t="s">
        <v>8</v>
      </c>
      <c r="E14515" s="1">
        <v>23.0</v>
      </c>
      <c r="F14515" s="1" t="s">
        <v>14498</v>
      </c>
      <c r="G14515" s="1">
        <v>0.784617701992</v>
      </c>
    </row>
    <row r="14516" ht="15.75" customHeight="1">
      <c r="A14516" s="1" t="str">
        <f t="shared" si="1218"/>
        <v>SLC25A10</v>
      </c>
      <c r="B14516" s="1" t="s">
        <v>39</v>
      </c>
      <c r="C14516" s="1">
        <v>7.9670494E7</v>
      </c>
      <c r="D14516" s="1" t="s">
        <v>8</v>
      </c>
      <c r="E14516" s="1">
        <v>23.0</v>
      </c>
      <c r="F14516" s="1" t="s">
        <v>14499</v>
      </c>
      <c r="G14516" s="1">
        <v>1.38700826312</v>
      </c>
    </row>
    <row r="14517" ht="15.75" customHeight="1">
      <c r="A14517" s="1" t="str">
        <f t="shared" si="1218"/>
        <v>SLC25A10</v>
      </c>
      <c r="B14517" s="1" t="s">
        <v>39</v>
      </c>
      <c r="C14517" s="1">
        <v>7.9670675E7</v>
      </c>
      <c r="D14517" s="1" t="s">
        <v>8</v>
      </c>
      <c r="E14517" s="1">
        <v>27.0</v>
      </c>
      <c r="F14517" s="1" t="s">
        <v>14500</v>
      </c>
      <c r="G14517" s="1">
        <v>0.178621362213</v>
      </c>
    </row>
    <row r="14518" ht="15.75" customHeight="1">
      <c r="A14518" s="1" t="str">
        <f t="shared" si="1218"/>
        <v>SLC25A10</v>
      </c>
      <c r="B14518" s="1" t="s">
        <v>39</v>
      </c>
      <c r="C14518" s="1">
        <v>7.9670688E7</v>
      </c>
      <c r="D14518" s="1" t="s">
        <v>14</v>
      </c>
      <c r="E14518" s="1">
        <v>22.0</v>
      </c>
      <c r="F14518" s="1" t="s">
        <v>14501</v>
      </c>
      <c r="G14518" s="1">
        <v>0.828374034893</v>
      </c>
    </row>
    <row r="14519" ht="15.75" customHeight="1">
      <c r="A14519" s="1" t="str">
        <f t="shared" si="1218"/>
        <v>SLC25A10</v>
      </c>
      <c r="B14519" s="1" t="s">
        <v>39</v>
      </c>
      <c r="C14519" s="1">
        <v>7.9670631E7</v>
      </c>
      <c r="D14519" s="1" t="s">
        <v>14</v>
      </c>
      <c r="E14519" s="1">
        <v>23.0</v>
      </c>
      <c r="F14519" s="1" t="s">
        <v>14502</v>
      </c>
      <c r="G14519" s="1">
        <v>-0.0120844666659</v>
      </c>
    </row>
    <row r="14520" ht="15.75" customHeight="1">
      <c r="A14520" s="1" t="str">
        <f t="shared" si="1218"/>
        <v>SLC25A10</v>
      </c>
      <c r="B14520" s="1" t="s">
        <v>39</v>
      </c>
      <c r="C14520" s="1">
        <v>7.967054E7</v>
      </c>
      <c r="D14520" s="1" t="s">
        <v>14</v>
      </c>
      <c r="E14520" s="1">
        <v>22.0</v>
      </c>
      <c r="F14520" s="1" t="s">
        <v>14503</v>
      </c>
      <c r="G14520" s="1">
        <v>0.614438583761</v>
      </c>
    </row>
    <row r="14521" ht="15.75" customHeight="1">
      <c r="A14521" s="1" t="str">
        <f t="shared" si="1218"/>
        <v>SLC25A10</v>
      </c>
      <c r="B14521" s="1" t="s">
        <v>39</v>
      </c>
      <c r="C14521" s="1">
        <v>7.9670428E7</v>
      </c>
      <c r="D14521" s="1" t="s">
        <v>14</v>
      </c>
      <c r="E14521" s="1">
        <v>24.0</v>
      </c>
      <c r="F14521" s="1" t="s">
        <v>14504</v>
      </c>
      <c r="G14521" s="1">
        <v>-0.0399907580383</v>
      </c>
    </row>
    <row r="14522" ht="15.75" customHeight="1">
      <c r="A14522" s="1" t="str">
        <f t="shared" si="1218"/>
        <v>SLC25A10</v>
      </c>
      <c r="B14522" s="1" t="s">
        <v>39</v>
      </c>
      <c r="C14522" s="1">
        <v>7.9670383E7</v>
      </c>
      <c r="D14522" s="1" t="s">
        <v>14</v>
      </c>
      <c r="E14522" s="1">
        <v>22.0</v>
      </c>
      <c r="F14522" s="1" t="s">
        <v>14505</v>
      </c>
      <c r="G14522" s="1">
        <v>0.0892086951139</v>
      </c>
    </row>
    <row r="14523" ht="15.75" customHeight="1">
      <c r="A14523" s="1" t="str">
        <f t="shared" si="1218"/>
        <v>SLC25A10</v>
      </c>
      <c r="B14523" s="1" t="s">
        <v>39</v>
      </c>
      <c r="C14523" s="1">
        <v>7.9670415E7</v>
      </c>
      <c r="D14523" s="1" t="s">
        <v>8</v>
      </c>
      <c r="E14523" s="1">
        <v>24.0</v>
      </c>
      <c r="F14523" s="1" t="s">
        <v>14506</v>
      </c>
      <c r="G14523" s="1">
        <v>-0.0289662385739</v>
      </c>
    </row>
    <row r="14524" ht="15.75" customHeight="1">
      <c r="A14524" s="1" t="str">
        <f t="shared" si="1218"/>
        <v>SLC25A10</v>
      </c>
      <c r="B14524" s="1" t="s">
        <v>39</v>
      </c>
      <c r="C14524" s="1">
        <v>7.9670528E7</v>
      </c>
      <c r="D14524" s="1" t="s">
        <v>8</v>
      </c>
      <c r="E14524" s="1">
        <v>24.0</v>
      </c>
      <c r="F14524" s="1" t="s">
        <v>14507</v>
      </c>
      <c r="G14524" s="1">
        <v>0.716327564685</v>
      </c>
    </row>
    <row r="14525" ht="15.75" customHeight="1">
      <c r="A14525" s="1" t="str">
        <f t="shared" ref="A14525:A14532" si="1219">"SLC25A36"</f>
        <v>SLC25A36</v>
      </c>
      <c r="B14525" s="1" t="s">
        <v>119</v>
      </c>
      <c r="C14525" s="1">
        <v>1.40660735E8</v>
      </c>
      <c r="D14525" s="1" t="s">
        <v>14</v>
      </c>
      <c r="E14525" s="1">
        <v>24.0</v>
      </c>
      <c r="F14525" s="1" t="s">
        <v>14508</v>
      </c>
      <c r="G14525" s="1">
        <v>0.66878333488</v>
      </c>
    </row>
    <row r="14526" ht="15.75" customHeight="1">
      <c r="A14526" s="1" t="str">
        <f t="shared" si="1219"/>
        <v>SLC25A36</v>
      </c>
      <c r="B14526" s="1" t="s">
        <v>119</v>
      </c>
      <c r="C14526" s="1">
        <v>1.40660746E8</v>
      </c>
      <c r="D14526" s="1" t="s">
        <v>8</v>
      </c>
      <c r="E14526" s="1">
        <v>24.0</v>
      </c>
      <c r="F14526" s="1" t="s">
        <v>14509</v>
      </c>
      <c r="G14526" s="1">
        <v>1.04190775314</v>
      </c>
    </row>
    <row r="14527" ht="15.75" customHeight="1">
      <c r="A14527" s="1" t="str">
        <f t="shared" si="1219"/>
        <v>SLC25A36</v>
      </c>
      <c r="B14527" s="1" t="s">
        <v>119</v>
      </c>
      <c r="C14527" s="1">
        <v>1.40660831E8</v>
      </c>
      <c r="D14527" s="1" t="s">
        <v>8</v>
      </c>
      <c r="E14527" s="1">
        <v>24.0</v>
      </c>
      <c r="F14527" s="1" t="s">
        <v>14510</v>
      </c>
      <c r="G14527" s="1">
        <v>0.649639646496</v>
      </c>
    </row>
    <row r="14528" ht="15.75" customHeight="1">
      <c r="A14528" s="1" t="str">
        <f t="shared" si="1219"/>
        <v>SLC25A36</v>
      </c>
      <c r="B14528" s="1" t="s">
        <v>119</v>
      </c>
      <c r="C14528" s="1">
        <v>1.40660965E8</v>
      </c>
      <c r="D14528" s="1" t="s">
        <v>14</v>
      </c>
      <c r="E14528" s="1">
        <v>24.0</v>
      </c>
      <c r="F14528" s="1" t="s">
        <v>14511</v>
      </c>
      <c r="G14528" s="1">
        <v>0.723214523036</v>
      </c>
    </row>
    <row r="14529" ht="15.75" customHeight="1">
      <c r="A14529" s="1" t="str">
        <f t="shared" si="1219"/>
        <v>SLC25A36</v>
      </c>
      <c r="B14529" s="1" t="s">
        <v>119</v>
      </c>
      <c r="C14529" s="1">
        <v>1.4066082E8</v>
      </c>
      <c r="D14529" s="1" t="s">
        <v>14</v>
      </c>
      <c r="E14529" s="1">
        <v>24.0</v>
      </c>
      <c r="F14529" s="1" t="s">
        <v>14512</v>
      </c>
      <c r="G14529" s="1">
        <v>0.962530052894</v>
      </c>
    </row>
    <row r="14530" ht="15.75" customHeight="1">
      <c r="A14530" s="1" t="str">
        <f t="shared" si="1219"/>
        <v>SLC25A36</v>
      </c>
      <c r="B14530" s="1" t="s">
        <v>119</v>
      </c>
      <c r="C14530" s="1">
        <v>1.40660952E8</v>
      </c>
      <c r="D14530" s="1" t="s">
        <v>14</v>
      </c>
      <c r="E14530" s="1">
        <v>24.0</v>
      </c>
      <c r="F14530" s="1" t="s">
        <v>14513</v>
      </c>
      <c r="G14530" s="1">
        <v>0.769597488523</v>
      </c>
    </row>
    <row r="14531" ht="15.75" customHeight="1">
      <c r="A14531" s="1" t="str">
        <f t="shared" si="1219"/>
        <v>SLC25A36</v>
      </c>
      <c r="B14531" s="1" t="s">
        <v>119</v>
      </c>
      <c r="C14531" s="1">
        <v>1.40660942E8</v>
      </c>
      <c r="D14531" s="1" t="s">
        <v>14</v>
      </c>
      <c r="E14531" s="1">
        <v>24.0</v>
      </c>
      <c r="F14531" s="1" t="s">
        <v>14514</v>
      </c>
      <c r="G14531" s="1">
        <v>0.68105931931</v>
      </c>
    </row>
    <row r="14532" ht="15.75" customHeight="1">
      <c r="A14532" s="1" t="str">
        <f t="shared" si="1219"/>
        <v>SLC25A36</v>
      </c>
      <c r="B14532" s="1" t="s">
        <v>119</v>
      </c>
      <c r="C14532" s="1">
        <v>1.40660917E8</v>
      </c>
      <c r="D14532" s="1" t="s">
        <v>14</v>
      </c>
      <c r="E14532" s="1">
        <v>24.0</v>
      </c>
      <c r="F14532" s="1" t="s">
        <v>14515</v>
      </c>
      <c r="G14532" s="1">
        <v>0.995562193968</v>
      </c>
    </row>
    <row r="14533" ht="15.75" customHeight="1">
      <c r="A14533" s="1" t="str">
        <f t="shared" ref="A14533:A14542" si="1220">"SLC25A37"</f>
        <v>SLC25A37</v>
      </c>
      <c r="B14533" s="1" t="s">
        <v>779</v>
      </c>
      <c r="C14533" s="1">
        <v>2.3386304E7</v>
      </c>
      <c r="D14533" s="1" t="s">
        <v>8</v>
      </c>
      <c r="E14533" s="1">
        <v>24.0</v>
      </c>
      <c r="F14533" s="1" t="s">
        <v>14516</v>
      </c>
      <c r="G14533" s="1">
        <v>0.131765105833</v>
      </c>
    </row>
    <row r="14534" ht="15.75" customHeight="1">
      <c r="A14534" s="1" t="str">
        <f t="shared" si="1220"/>
        <v>SLC25A37</v>
      </c>
      <c r="B14534" s="1" t="s">
        <v>779</v>
      </c>
      <c r="C14534" s="1">
        <v>2.3386335E7</v>
      </c>
      <c r="D14534" s="1" t="s">
        <v>8</v>
      </c>
      <c r="E14534" s="1">
        <v>23.0</v>
      </c>
      <c r="F14534" s="1" t="s">
        <v>14517</v>
      </c>
      <c r="G14534" s="1">
        <v>0.495062948752</v>
      </c>
    </row>
    <row r="14535" ht="15.75" customHeight="1">
      <c r="A14535" s="1" t="str">
        <f t="shared" si="1220"/>
        <v>SLC25A37</v>
      </c>
      <c r="B14535" s="1" t="s">
        <v>779</v>
      </c>
      <c r="C14535" s="1">
        <v>2.3386353E7</v>
      </c>
      <c r="D14535" s="1" t="s">
        <v>8</v>
      </c>
      <c r="E14535" s="1">
        <v>22.0</v>
      </c>
      <c r="F14535" s="1" t="s">
        <v>14518</v>
      </c>
      <c r="G14535" s="1">
        <v>0.428693581554</v>
      </c>
    </row>
    <row r="14536" ht="15.75" customHeight="1">
      <c r="A14536" s="1" t="str">
        <f t="shared" si="1220"/>
        <v>SLC25A37</v>
      </c>
      <c r="B14536" s="1" t="s">
        <v>779</v>
      </c>
      <c r="C14536" s="1">
        <v>2.3386331E7</v>
      </c>
      <c r="D14536" s="1" t="s">
        <v>14</v>
      </c>
      <c r="E14536" s="1">
        <v>22.0</v>
      </c>
      <c r="F14536" s="1" t="s">
        <v>14519</v>
      </c>
      <c r="G14536" s="1">
        <v>0.191670105894</v>
      </c>
    </row>
    <row r="14537" ht="15.75" customHeight="1">
      <c r="A14537" s="1" t="str">
        <f t="shared" si="1220"/>
        <v>SLC25A37</v>
      </c>
      <c r="B14537" s="1" t="s">
        <v>779</v>
      </c>
      <c r="C14537" s="1">
        <v>2.3386372E7</v>
      </c>
      <c r="D14537" s="1" t="s">
        <v>14</v>
      </c>
      <c r="E14537" s="1">
        <v>24.0</v>
      </c>
      <c r="F14537" s="1" t="s">
        <v>14520</v>
      </c>
      <c r="G14537" s="1">
        <v>0.147912105346</v>
      </c>
    </row>
    <row r="14538" ht="15.75" customHeight="1">
      <c r="A14538" s="1" t="str">
        <f t="shared" si="1220"/>
        <v>SLC25A37</v>
      </c>
      <c r="B14538" s="1" t="s">
        <v>779</v>
      </c>
      <c r="C14538" s="1">
        <v>2.3386518E7</v>
      </c>
      <c r="D14538" s="1" t="s">
        <v>14</v>
      </c>
      <c r="E14538" s="1">
        <v>24.0</v>
      </c>
      <c r="F14538" s="1" t="s">
        <v>14521</v>
      </c>
      <c r="G14538" s="1">
        <v>0.706964114528</v>
      </c>
    </row>
    <row r="14539" ht="15.75" customHeight="1">
      <c r="A14539" s="1" t="str">
        <f t="shared" si="1220"/>
        <v>SLC25A37</v>
      </c>
      <c r="B14539" s="1" t="s">
        <v>779</v>
      </c>
      <c r="C14539" s="1">
        <v>2.3386614E7</v>
      </c>
      <c r="D14539" s="1" t="s">
        <v>14</v>
      </c>
      <c r="E14539" s="1">
        <v>24.0</v>
      </c>
      <c r="F14539" s="1" t="s">
        <v>14522</v>
      </c>
      <c r="G14539" s="1">
        <v>-0.00349224567919</v>
      </c>
    </row>
    <row r="14540" ht="15.75" customHeight="1">
      <c r="A14540" s="1" t="str">
        <f t="shared" si="1220"/>
        <v>SLC25A37</v>
      </c>
      <c r="B14540" s="1" t="s">
        <v>779</v>
      </c>
      <c r="C14540" s="1">
        <v>2.338654E7</v>
      </c>
      <c r="D14540" s="1" t="s">
        <v>14</v>
      </c>
      <c r="E14540" s="1">
        <v>24.0</v>
      </c>
      <c r="F14540" s="1" t="s">
        <v>14523</v>
      </c>
      <c r="G14540" s="1">
        <v>1.02347871514</v>
      </c>
    </row>
    <row r="14541" ht="15.75" customHeight="1">
      <c r="A14541" s="1" t="str">
        <f t="shared" si="1220"/>
        <v>SLC25A37</v>
      </c>
      <c r="B14541" s="1" t="s">
        <v>779</v>
      </c>
      <c r="C14541" s="1">
        <v>2.338657E7</v>
      </c>
      <c r="D14541" s="1" t="s">
        <v>14</v>
      </c>
      <c r="E14541" s="1">
        <v>23.0</v>
      </c>
      <c r="F14541" s="1" t="s">
        <v>14524</v>
      </c>
      <c r="G14541" s="1">
        <v>1.05849594282</v>
      </c>
    </row>
    <row r="14542" ht="15.75" customHeight="1">
      <c r="A14542" s="1" t="str">
        <f t="shared" si="1220"/>
        <v>SLC25A37</v>
      </c>
      <c r="B14542" s="1" t="s">
        <v>779</v>
      </c>
      <c r="C14542" s="1">
        <v>2.3386591E7</v>
      </c>
      <c r="D14542" s="1" t="s">
        <v>14</v>
      </c>
      <c r="E14542" s="1">
        <v>23.0</v>
      </c>
      <c r="F14542" s="1" t="s">
        <v>14525</v>
      </c>
      <c r="G14542" s="1">
        <v>0.918025342041</v>
      </c>
    </row>
    <row r="14543" ht="15.75" customHeight="1">
      <c r="A14543" s="1" t="str">
        <f t="shared" ref="A14543:A14552" si="1221">"SLC25A46"</f>
        <v>SLC25A46</v>
      </c>
      <c r="B14543" s="1" t="s">
        <v>987</v>
      </c>
      <c r="C14543" s="1">
        <v>1.10074786E8</v>
      </c>
      <c r="D14543" s="1" t="s">
        <v>8</v>
      </c>
      <c r="E14543" s="1">
        <v>24.0</v>
      </c>
      <c r="F14543" s="1" t="s">
        <v>14526</v>
      </c>
      <c r="G14543" s="1">
        <v>0.301240727151</v>
      </c>
    </row>
    <row r="14544" ht="15.75" customHeight="1">
      <c r="A14544" s="1" t="str">
        <f t="shared" si="1221"/>
        <v>SLC25A46</v>
      </c>
      <c r="B14544" s="1" t="s">
        <v>987</v>
      </c>
      <c r="C14544" s="1">
        <v>1.10074805E8</v>
      </c>
      <c r="D14544" s="1" t="s">
        <v>8</v>
      </c>
      <c r="E14544" s="1">
        <v>23.0</v>
      </c>
      <c r="F14544" s="1" t="s">
        <v>14527</v>
      </c>
      <c r="G14544" s="1">
        <v>0.689688658255</v>
      </c>
    </row>
    <row r="14545" ht="15.75" customHeight="1">
      <c r="A14545" s="1" t="str">
        <f t="shared" si="1221"/>
        <v>SLC25A46</v>
      </c>
      <c r="B14545" s="1" t="s">
        <v>987</v>
      </c>
      <c r="C14545" s="1">
        <v>1.10074835E8</v>
      </c>
      <c r="D14545" s="1" t="s">
        <v>8</v>
      </c>
      <c r="E14545" s="1">
        <v>24.0</v>
      </c>
      <c r="F14545" s="1" t="s">
        <v>14528</v>
      </c>
      <c r="G14545" s="1">
        <v>-0.0921953475343</v>
      </c>
    </row>
    <row r="14546" ht="15.75" customHeight="1">
      <c r="A14546" s="1" t="str">
        <f t="shared" si="1221"/>
        <v>SLC25A46</v>
      </c>
      <c r="B14546" s="1" t="s">
        <v>987</v>
      </c>
      <c r="C14546" s="1">
        <v>1.10074933E8</v>
      </c>
      <c r="D14546" s="1" t="s">
        <v>8</v>
      </c>
      <c r="E14546" s="1">
        <v>24.0</v>
      </c>
      <c r="F14546" s="1" t="s">
        <v>14529</v>
      </c>
      <c r="G14546" s="1">
        <v>1.06942956146</v>
      </c>
    </row>
    <row r="14547" ht="15.75" customHeight="1">
      <c r="A14547" s="1" t="str">
        <f t="shared" si="1221"/>
        <v>SLC25A46</v>
      </c>
      <c r="B14547" s="1" t="s">
        <v>987</v>
      </c>
      <c r="C14547" s="1">
        <v>1.10074865E8</v>
      </c>
      <c r="D14547" s="1" t="s">
        <v>14</v>
      </c>
      <c r="E14547" s="1">
        <v>24.0</v>
      </c>
      <c r="F14547" s="1" t="s">
        <v>14530</v>
      </c>
      <c r="G14547" s="1">
        <v>-0.00465066930174</v>
      </c>
    </row>
    <row r="14548" ht="15.75" customHeight="1">
      <c r="A14548" s="1" t="str">
        <f t="shared" si="1221"/>
        <v>SLC25A46</v>
      </c>
      <c r="B14548" s="1" t="s">
        <v>987</v>
      </c>
      <c r="C14548" s="1">
        <v>1.10074851E8</v>
      </c>
      <c r="D14548" s="1" t="s">
        <v>14</v>
      </c>
      <c r="E14548" s="1">
        <v>22.0</v>
      </c>
      <c r="F14548" s="1" t="s">
        <v>14531</v>
      </c>
      <c r="G14548" s="1">
        <v>0.601621740018</v>
      </c>
    </row>
    <row r="14549" ht="15.75" customHeight="1">
      <c r="A14549" s="1" t="str">
        <f t="shared" si="1221"/>
        <v>SLC25A46</v>
      </c>
      <c r="B14549" s="1" t="s">
        <v>987</v>
      </c>
      <c r="C14549" s="1">
        <v>1.10074812E8</v>
      </c>
      <c r="D14549" s="1" t="s">
        <v>8</v>
      </c>
      <c r="E14549" s="1">
        <v>24.0</v>
      </c>
      <c r="F14549" s="1" t="s">
        <v>14532</v>
      </c>
      <c r="G14549" s="1">
        <v>0.971650802797</v>
      </c>
    </row>
    <row r="14550" ht="15.75" customHeight="1">
      <c r="A14550" s="1" t="str">
        <f t="shared" si="1221"/>
        <v>SLC25A46</v>
      </c>
      <c r="B14550" s="1" t="s">
        <v>987</v>
      </c>
      <c r="C14550" s="1">
        <v>1.10074768E8</v>
      </c>
      <c r="D14550" s="1" t="s">
        <v>8</v>
      </c>
      <c r="E14550" s="1">
        <v>24.0</v>
      </c>
      <c r="F14550" s="1" t="s">
        <v>14533</v>
      </c>
      <c r="G14550" s="1">
        <v>0.847897717606</v>
      </c>
    </row>
    <row r="14551" ht="15.75" customHeight="1">
      <c r="A14551" s="1" t="str">
        <f t="shared" si="1221"/>
        <v>SLC25A46</v>
      </c>
      <c r="B14551" s="1" t="s">
        <v>987</v>
      </c>
      <c r="C14551" s="1">
        <v>1.10074955E8</v>
      </c>
      <c r="D14551" s="1" t="s">
        <v>8</v>
      </c>
      <c r="E14551" s="1">
        <v>24.0</v>
      </c>
      <c r="F14551" s="1" t="s">
        <v>14534</v>
      </c>
      <c r="G14551" s="1">
        <v>0.958919635739</v>
      </c>
    </row>
    <row r="14552" ht="15.75" customHeight="1">
      <c r="A14552" s="1" t="str">
        <f t="shared" si="1221"/>
        <v>SLC25A46</v>
      </c>
      <c r="B14552" s="1" t="s">
        <v>987</v>
      </c>
      <c r="C14552" s="1">
        <v>1.10074758E8</v>
      </c>
      <c r="D14552" s="1" t="s">
        <v>14</v>
      </c>
      <c r="E14552" s="1">
        <v>24.0</v>
      </c>
      <c r="F14552" s="1" t="s">
        <v>14535</v>
      </c>
      <c r="G14552" s="1">
        <v>0.481024593558</v>
      </c>
    </row>
    <row r="14553" ht="15.75" customHeight="1">
      <c r="A14553" s="1" t="str">
        <f t="shared" ref="A14553:A14571" si="1222">"SLC25A51"</f>
        <v>SLC25A51</v>
      </c>
      <c r="B14553" s="1" t="s">
        <v>298</v>
      </c>
      <c r="C14553" s="1">
        <v>3.7888425E7</v>
      </c>
      <c r="D14553" s="1" t="s">
        <v>14</v>
      </c>
      <c r="E14553" s="1">
        <v>22.0</v>
      </c>
      <c r="F14553" s="1" t="s">
        <v>14536</v>
      </c>
      <c r="G14553" s="1">
        <v>-0.121394617542</v>
      </c>
    </row>
    <row r="14554" ht="15.75" customHeight="1">
      <c r="A14554" s="1" t="str">
        <f t="shared" si="1222"/>
        <v>SLC25A51</v>
      </c>
      <c r="B14554" s="1" t="s">
        <v>298</v>
      </c>
      <c r="C14554" s="1">
        <v>3.7903908E7</v>
      </c>
      <c r="D14554" s="1" t="s">
        <v>8</v>
      </c>
      <c r="E14554" s="1">
        <v>24.0</v>
      </c>
      <c r="F14554" s="1" t="s">
        <v>14537</v>
      </c>
      <c r="G14554" s="1">
        <v>0.934266381989</v>
      </c>
    </row>
    <row r="14555" ht="15.75" customHeight="1">
      <c r="A14555" s="1" t="str">
        <f t="shared" si="1222"/>
        <v>SLC25A51</v>
      </c>
      <c r="B14555" s="1" t="s">
        <v>298</v>
      </c>
      <c r="C14555" s="1">
        <v>3.7903884E7</v>
      </c>
      <c r="D14555" s="1" t="s">
        <v>8</v>
      </c>
      <c r="E14555" s="1">
        <v>24.0</v>
      </c>
      <c r="F14555" s="1" t="s">
        <v>14538</v>
      </c>
      <c r="G14555" s="1">
        <v>1.14417410617</v>
      </c>
    </row>
    <row r="14556" ht="15.75" customHeight="1">
      <c r="A14556" s="1" t="str">
        <f t="shared" si="1222"/>
        <v>SLC25A51</v>
      </c>
      <c r="B14556" s="1" t="s">
        <v>298</v>
      </c>
      <c r="C14556" s="1">
        <v>3.7888617E7</v>
      </c>
      <c r="D14556" s="1" t="s">
        <v>8</v>
      </c>
      <c r="E14556" s="1">
        <v>24.0</v>
      </c>
      <c r="F14556" s="1" t="s">
        <v>14539</v>
      </c>
      <c r="G14556" s="1">
        <v>-0.14472489912</v>
      </c>
    </row>
    <row r="14557" ht="15.75" customHeight="1">
      <c r="A14557" s="1" t="str">
        <f t="shared" si="1222"/>
        <v>SLC25A51</v>
      </c>
      <c r="B14557" s="1" t="s">
        <v>298</v>
      </c>
      <c r="C14557" s="1">
        <v>3.7904143E7</v>
      </c>
      <c r="D14557" s="1" t="s">
        <v>14</v>
      </c>
      <c r="E14557" s="1">
        <v>24.0</v>
      </c>
      <c r="F14557" s="1" t="s">
        <v>14540</v>
      </c>
      <c r="G14557" s="1">
        <v>0.921559511843</v>
      </c>
    </row>
    <row r="14558" ht="15.75" customHeight="1">
      <c r="A14558" s="1" t="str">
        <f t="shared" si="1222"/>
        <v>SLC25A51</v>
      </c>
      <c r="B14558" s="1" t="s">
        <v>298</v>
      </c>
      <c r="C14558" s="1">
        <v>3.7904103E7</v>
      </c>
      <c r="D14558" s="1" t="s">
        <v>14</v>
      </c>
      <c r="E14558" s="1">
        <v>21.0</v>
      </c>
      <c r="F14558" s="1" t="s">
        <v>14541</v>
      </c>
      <c r="G14558" s="1">
        <v>-0.0112856836147</v>
      </c>
    </row>
    <row r="14559" ht="15.75" customHeight="1">
      <c r="A14559" s="1" t="str">
        <f t="shared" si="1222"/>
        <v>SLC25A51</v>
      </c>
      <c r="B14559" s="1" t="s">
        <v>298</v>
      </c>
      <c r="C14559" s="1">
        <v>3.7888576E7</v>
      </c>
      <c r="D14559" s="1" t="s">
        <v>14</v>
      </c>
      <c r="E14559" s="1">
        <v>21.0</v>
      </c>
      <c r="F14559" s="1" t="s">
        <v>14542</v>
      </c>
      <c r="G14559" s="1">
        <v>0.0356485329079</v>
      </c>
    </row>
    <row r="14560" ht="15.75" customHeight="1">
      <c r="A14560" s="1" t="str">
        <f t="shared" si="1222"/>
        <v>SLC25A51</v>
      </c>
      <c r="B14560" s="1" t="s">
        <v>298</v>
      </c>
      <c r="C14560" s="1">
        <v>3.7888513E7</v>
      </c>
      <c r="D14560" s="1" t="s">
        <v>14</v>
      </c>
      <c r="E14560" s="1">
        <v>22.0</v>
      </c>
      <c r="F14560" s="1" t="s">
        <v>14543</v>
      </c>
      <c r="G14560" s="1">
        <v>-0.129697367313</v>
      </c>
    </row>
    <row r="14561" ht="15.75" customHeight="1">
      <c r="A14561" s="1" t="str">
        <f t="shared" si="1222"/>
        <v>SLC25A51</v>
      </c>
      <c r="B14561" s="1" t="s">
        <v>298</v>
      </c>
      <c r="C14561" s="1">
        <v>3.7888588E7</v>
      </c>
      <c r="D14561" s="1" t="s">
        <v>8</v>
      </c>
      <c r="E14561" s="1">
        <v>22.0</v>
      </c>
      <c r="F14561" s="1" t="s">
        <v>14544</v>
      </c>
      <c r="G14561" s="1">
        <v>0.00140061661467</v>
      </c>
    </row>
    <row r="14562" ht="15.75" customHeight="1">
      <c r="A14562" s="1" t="str">
        <f t="shared" si="1222"/>
        <v>SLC25A51</v>
      </c>
      <c r="B14562" s="1" t="s">
        <v>298</v>
      </c>
      <c r="C14562" s="1">
        <v>3.7888398E7</v>
      </c>
      <c r="D14562" s="1" t="s">
        <v>14</v>
      </c>
      <c r="E14562" s="1">
        <v>24.0</v>
      </c>
      <c r="F14562" s="1" t="s">
        <v>14545</v>
      </c>
      <c r="G14562" s="1">
        <v>-0.0208698810151</v>
      </c>
    </row>
    <row r="14563" ht="15.75" customHeight="1">
      <c r="A14563" s="1" t="str">
        <f t="shared" si="1222"/>
        <v>SLC25A51</v>
      </c>
      <c r="B14563" s="1" t="s">
        <v>298</v>
      </c>
      <c r="C14563" s="1">
        <v>3.7904073E7</v>
      </c>
      <c r="D14563" s="1" t="s">
        <v>8</v>
      </c>
      <c r="E14563" s="1">
        <v>24.0</v>
      </c>
      <c r="F14563" s="1" t="s">
        <v>14546</v>
      </c>
      <c r="G14563" s="1">
        <v>0.179098119955</v>
      </c>
    </row>
    <row r="14564" ht="15.75" customHeight="1">
      <c r="A14564" s="1" t="str">
        <f t="shared" si="1222"/>
        <v>SLC25A51</v>
      </c>
      <c r="B14564" s="1" t="s">
        <v>298</v>
      </c>
      <c r="C14564" s="1">
        <v>3.7904043E7</v>
      </c>
      <c r="D14564" s="1" t="s">
        <v>8</v>
      </c>
      <c r="E14564" s="1">
        <v>23.0</v>
      </c>
      <c r="F14564" s="1" t="s">
        <v>14547</v>
      </c>
      <c r="G14564" s="1">
        <v>0.22900144825</v>
      </c>
    </row>
    <row r="14565" ht="15.75" customHeight="1">
      <c r="A14565" s="1" t="str">
        <f t="shared" si="1222"/>
        <v>SLC25A51</v>
      </c>
      <c r="B14565" s="1" t="s">
        <v>298</v>
      </c>
      <c r="C14565" s="1">
        <v>3.788854E7</v>
      </c>
      <c r="D14565" s="1" t="s">
        <v>8</v>
      </c>
      <c r="E14565" s="1">
        <v>24.0</v>
      </c>
      <c r="F14565" s="1" t="s">
        <v>14548</v>
      </c>
      <c r="G14565" s="1">
        <v>-0.161625525244</v>
      </c>
    </row>
    <row r="14566" ht="15.75" customHeight="1">
      <c r="A14566" s="1" t="str">
        <f t="shared" si="1222"/>
        <v>SLC25A51</v>
      </c>
      <c r="B14566" s="1" t="s">
        <v>298</v>
      </c>
      <c r="C14566" s="1">
        <v>3.7904015E7</v>
      </c>
      <c r="D14566" s="1" t="s">
        <v>8</v>
      </c>
      <c r="E14566" s="1">
        <v>24.0</v>
      </c>
      <c r="F14566" s="1" t="s">
        <v>14549</v>
      </c>
      <c r="G14566" s="1">
        <v>0.00836175262563</v>
      </c>
    </row>
    <row r="14567" ht="15.75" customHeight="1">
      <c r="A14567" s="1" t="str">
        <f t="shared" si="1222"/>
        <v>SLC25A51</v>
      </c>
      <c r="B14567" s="1" t="s">
        <v>298</v>
      </c>
      <c r="C14567" s="1">
        <v>3.7903979E7</v>
      </c>
      <c r="D14567" s="1" t="s">
        <v>8</v>
      </c>
      <c r="E14567" s="1">
        <v>24.0</v>
      </c>
      <c r="F14567" s="1" t="s">
        <v>14550</v>
      </c>
      <c r="G14567" s="1">
        <v>0.250690855162</v>
      </c>
    </row>
    <row r="14568" ht="15.75" customHeight="1">
      <c r="A14568" s="1" t="str">
        <f t="shared" si="1222"/>
        <v>SLC25A51</v>
      </c>
      <c r="B14568" s="1" t="s">
        <v>298</v>
      </c>
      <c r="C14568" s="1">
        <v>3.7888387E7</v>
      </c>
      <c r="D14568" s="1" t="s">
        <v>8</v>
      </c>
      <c r="E14568" s="1">
        <v>25.0</v>
      </c>
      <c r="F14568" s="1" t="s">
        <v>14551</v>
      </c>
      <c r="G14568" s="1">
        <v>0.151070179692</v>
      </c>
    </row>
    <row r="14569" ht="15.75" customHeight="1">
      <c r="A14569" s="1" t="str">
        <f t="shared" si="1222"/>
        <v>SLC25A51</v>
      </c>
      <c r="B14569" s="1" t="s">
        <v>298</v>
      </c>
      <c r="C14569" s="1">
        <v>3.7888325E7</v>
      </c>
      <c r="D14569" s="1" t="s">
        <v>8</v>
      </c>
      <c r="E14569" s="1">
        <v>21.0</v>
      </c>
      <c r="F14569" s="1" t="s">
        <v>14552</v>
      </c>
      <c r="G14569" s="1">
        <v>-0.355857806919</v>
      </c>
    </row>
    <row r="14570" ht="15.75" customHeight="1">
      <c r="A14570" s="1" t="str">
        <f t="shared" si="1222"/>
        <v>SLC25A51</v>
      </c>
      <c r="B14570" s="1" t="s">
        <v>298</v>
      </c>
      <c r="C14570" s="1">
        <v>3.7888437E7</v>
      </c>
      <c r="D14570" s="1" t="s">
        <v>8</v>
      </c>
      <c r="E14570" s="1">
        <v>23.0</v>
      </c>
      <c r="F14570" s="1" t="s">
        <v>14553</v>
      </c>
      <c r="G14570" s="1">
        <v>-0.139714944678</v>
      </c>
    </row>
    <row r="14571" ht="15.75" customHeight="1">
      <c r="A14571" s="1" t="str">
        <f t="shared" si="1222"/>
        <v>SLC25A51</v>
      </c>
      <c r="B14571" s="1" t="s">
        <v>298</v>
      </c>
      <c r="C14571" s="1">
        <v>3.7904128E7</v>
      </c>
      <c r="D14571" s="1" t="s">
        <v>8</v>
      </c>
      <c r="E14571" s="1">
        <v>24.0</v>
      </c>
      <c r="F14571" s="1" t="s">
        <v>14554</v>
      </c>
      <c r="G14571" s="1">
        <v>0.646746964611</v>
      </c>
    </row>
    <row r="14572" ht="15.75" customHeight="1">
      <c r="A14572" s="1" t="str">
        <f t="shared" ref="A14572:A14581" si="1223">"SLC29A3"</f>
        <v>SLC29A3</v>
      </c>
      <c r="B14572" s="1" t="s">
        <v>176</v>
      </c>
      <c r="C14572" s="1">
        <v>7.3079093E7</v>
      </c>
      <c r="D14572" s="1" t="s">
        <v>8</v>
      </c>
      <c r="E14572" s="1">
        <v>24.0</v>
      </c>
      <c r="F14572" s="1" t="s">
        <v>14555</v>
      </c>
      <c r="G14572" s="1">
        <v>0.615766038145</v>
      </c>
    </row>
    <row r="14573" ht="15.75" customHeight="1">
      <c r="A14573" s="1" t="str">
        <f t="shared" si="1223"/>
        <v>SLC29A3</v>
      </c>
      <c r="B14573" s="1" t="s">
        <v>176</v>
      </c>
      <c r="C14573" s="1">
        <v>7.3079012E7</v>
      </c>
      <c r="D14573" s="1" t="s">
        <v>8</v>
      </c>
      <c r="E14573" s="1">
        <v>23.0</v>
      </c>
      <c r="F14573" s="1" t="s">
        <v>14556</v>
      </c>
      <c r="G14573" s="1">
        <v>1.05604880144</v>
      </c>
    </row>
    <row r="14574" ht="15.75" customHeight="1">
      <c r="A14574" s="1" t="str">
        <f t="shared" si="1223"/>
        <v>SLC29A3</v>
      </c>
      <c r="B14574" s="1" t="s">
        <v>176</v>
      </c>
      <c r="C14574" s="1">
        <v>7.3079192E7</v>
      </c>
      <c r="D14574" s="1" t="s">
        <v>8</v>
      </c>
      <c r="E14574" s="1">
        <v>24.0</v>
      </c>
      <c r="F14574" s="1" t="s">
        <v>14557</v>
      </c>
      <c r="G14574" s="1">
        <v>0.839113942422</v>
      </c>
    </row>
    <row r="14575" ht="15.75" customHeight="1">
      <c r="A14575" s="1" t="str">
        <f t="shared" si="1223"/>
        <v>SLC29A3</v>
      </c>
      <c r="B14575" s="1" t="s">
        <v>176</v>
      </c>
      <c r="C14575" s="1">
        <v>7.3079025E7</v>
      </c>
      <c r="D14575" s="1" t="s">
        <v>14</v>
      </c>
      <c r="E14575" s="1">
        <v>24.0</v>
      </c>
      <c r="F14575" s="1" t="s">
        <v>14558</v>
      </c>
      <c r="G14575" s="1">
        <v>0.871960435718</v>
      </c>
    </row>
    <row r="14576" ht="15.75" customHeight="1">
      <c r="A14576" s="1" t="str">
        <f t="shared" si="1223"/>
        <v>SLC29A3</v>
      </c>
      <c r="B14576" s="1" t="s">
        <v>176</v>
      </c>
      <c r="C14576" s="1">
        <v>7.3079096E7</v>
      </c>
      <c r="D14576" s="1" t="s">
        <v>14</v>
      </c>
      <c r="E14576" s="1">
        <v>24.0</v>
      </c>
      <c r="F14576" s="1" t="s">
        <v>14559</v>
      </c>
      <c r="G14576" s="1">
        <v>0.964439819026</v>
      </c>
    </row>
    <row r="14577" ht="15.75" customHeight="1">
      <c r="A14577" s="1" t="str">
        <f t="shared" si="1223"/>
        <v>SLC29A3</v>
      </c>
      <c r="B14577" s="1" t="s">
        <v>176</v>
      </c>
      <c r="C14577" s="1">
        <v>7.3079102E7</v>
      </c>
      <c r="D14577" s="1" t="s">
        <v>14</v>
      </c>
      <c r="E14577" s="1">
        <v>22.0</v>
      </c>
      <c r="F14577" s="1" t="s">
        <v>14560</v>
      </c>
      <c r="G14577" s="1">
        <v>0.979511379533</v>
      </c>
    </row>
    <row r="14578" ht="15.75" customHeight="1">
      <c r="A14578" s="1" t="str">
        <f t="shared" si="1223"/>
        <v>SLC29A3</v>
      </c>
      <c r="B14578" s="1" t="s">
        <v>176</v>
      </c>
      <c r="C14578" s="1">
        <v>7.3079184E7</v>
      </c>
      <c r="D14578" s="1" t="s">
        <v>14</v>
      </c>
      <c r="E14578" s="1">
        <v>24.0</v>
      </c>
      <c r="F14578" s="1" t="s">
        <v>14561</v>
      </c>
      <c r="G14578" s="1">
        <v>0.543987209279</v>
      </c>
    </row>
    <row r="14579" ht="15.75" customHeight="1">
      <c r="A14579" s="1" t="str">
        <f t="shared" si="1223"/>
        <v>SLC29A3</v>
      </c>
      <c r="B14579" s="1" t="s">
        <v>176</v>
      </c>
      <c r="C14579" s="1">
        <v>7.3079202E7</v>
      </c>
      <c r="D14579" s="1" t="s">
        <v>14</v>
      </c>
      <c r="E14579" s="1">
        <v>23.0</v>
      </c>
      <c r="F14579" s="1" t="s">
        <v>14562</v>
      </c>
      <c r="G14579" s="1">
        <v>0.926417636907</v>
      </c>
    </row>
    <row r="14580" ht="15.75" customHeight="1">
      <c r="A14580" s="1" t="str">
        <f t="shared" si="1223"/>
        <v>SLC29A3</v>
      </c>
      <c r="B14580" s="1" t="s">
        <v>176</v>
      </c>
      <c r="C14580" s="1">
        <v>7.3079169E7</v>
      </c>
      <c r="D14580" s="1" t="s">
        <v>8</v>
      </c>
      <c r="E14580" s="1">
        <v>23.0</v>
      </c>
      <c r="F14580" s="1" t="s">
        <v>14563</v>
      </c>
      <c r="G14580" s="1">
        <v>0.950631202694</v>
      </c>
    </row>
    <row r="14581" ht="15.75" customHeight="1">
      <c r="A14581" s="1" t="str">
        <f t="shared" si="1223"/>
        <v>SLC29A3</v>
      </c>
      <c r="B14581" s="1" t="s">
        <v>176</v>
      </c>
      <c r="C14581" s="1">
        <v>7.3079148E7</v>
      </c>
      <c r="D14581" s="1" t="s">
        <v>8</v>
      </c>
      <c r="E14581" s="1">
        <v>23.0</v>
      </c>
      <c r="F14581" s="1" t="s">
        <v>14564</v>
      </c>
      <c r="G14581" s="1">
        <v>0.603568616963</v>
      </c>
    </row>
    <row r="14582" ht="15.75" customHeight="1">
      <c r="A14582" s="1" t="str">
        <f t="shared" ref="A14582:A14591" si="1224">"SLC30A9"</f>
        <v>SLC30A9</v>
      </c>
      <c r="B14582" s="1" t="s">
        <v>87</v>
      </c>
      <c r="C14582" s="1">
        <v>4.1992651E7</v>
      </c>
      <c r="D14582" s="1" t="s">
        <v>14</v>
      </c>
      <c r="E14582" s="1">
        <v>22.0</v>
      </c>
      <c r="F14582" s="1" t="s">
        <v>14565</v>
      </c>
      <c r="G14582" s="1">
        <v>0.489340542093</v>
      </c>
    </row>
    <row r="14583" ht="15.75" customHeight="1">
      <c r="A14583" s="1" t="str">
        <f t="shared" si="1224"/>
        <v>SLC30A9</v>
      </c>
      <c r="B14583" s="1" t="s">
        <v>87</v>
      </c>
      <c r="C14583" s="1">
        <v>4.1992573E7</v>
      </c>
      <c r="D14583" s="1" t="s">
        <v>14</v>
      </c>
      <c r="E14583" s="1">
        <v>23.0</v>
      </c>
      <c r="F14583" s="1" t="s">
        <v>14566</v>
      </c>
      <c r="G14583" s="1">
        <v>1.20871445975</v>
      </c>
    </row>
    <row r="14584" ht="15.75" customHeight="1">
      <c r="A14584" s="1" t="str">
        <f t="shared" si="1224"/>
        <v>SLC30A9</v>
      </c>
      <c r="B14584" s="1" t="s">
        <v>87</v>
      </c>
      <c r="C14584" s="1">
        <v>4.1992462E7</v>
      </c>
      <c r="D14584" s="1" t="s">
        <v>8</v>
      </c>
      <c r="E14584" s="1">
        <v>23.0</v>
      </c>
      <c r="F14584" s="1" t="s">
        <v>14567</v>
      </c>
      <c r="G14584" s="1">
        <v>0.0336558149143</v>
      </c>
    </row>
    <row r="14585" ht="15.75" customHeight="1">
      <c r="A14585" s="1" t="str">
        <f t="shared" si="1224"/>
        <v>SLC30A9</v>
      </c>
      <c r="B14585" s="1" t="s">
        <v>87</v>
      </c>
      <c r="C14585" s="1">
        <v>4.1992619E7</v>
      </c>
      <c r="D14585" s="1" t="s">
        <v>14</v>
      </c>
      <c r="E14585" s="1">
        <v>24.0</v>
      </c>
      <c r="F14585" s="1" t="s">
        <v>14568</v>
      </c>
      <c r="G14585" s="1">
        <v>0.997178823828</v>
      </c>
    </row>
    <row r="14586" ht="15.75" customHeight="1">
      <c r="A14586" s="1" t="str">
        <f t="shared" si="1224"/>
        <v>SLC30A9</v>
      </c>
      <c r="B14586" s="1" t="s">
        <v>87</v>
      </c>
      <c r="C14586" s="1">
        <v>4.1992641E7</v>
      </c>
      <c r="D14586" s="1" t="s">
        <v>8</v>
      </c>
      <c r="E14586" s="1">
        <v>24.0</v>
      </c>
      <c r="F14586" s="1" t="s">
        <v>14569</v>
      </c>
      <c r="G14586" s="1">
        <v>0.116242800183</v>
      </c>
    </row>
    <row r="14587" ht="15.75" customHeight="1">
      <c r="A14587" s="1" t="str">
        <f t="shared" si="1224"/>
        <v>SLC30A9</v>
      </c>
      <c r="B14587" s="1" t="s">
        <v>87</v>
      </c>
      <c r="C14587" s="1">
        <v>4.1992696E7</v>
      </c>
      <c r="D14587" s="1" t="s">
        <v>8</v>
      </c>
      <c r="E14587" s="1">
        <v>24.0</v>
      </c>
      <c r="F14587" s="1" t="s">
        <v>14570</v>
      </c>
      <c r="G14587" s="1">
        <v>0.481247426403</v>
      </c>
    </row>
    <row r="14588" ht="15.75" customHeight="1">
      <c r="A14588" s="1" t="str">
        <f t="shared" si="1224"/>
        <v>SLC30A9</v>
      </c>
      <c r="B14588" s="1" t="s">
        <v>87</v>
      </c>
      <c r="C14588" s="1">
        <v>4.199273E7</v>
      </c>
      <c r="D14588" s="1" t="s">
        <v>8</v>
      </c>
      <c r="E14588" s="1">
        <v>24.0</v>
      </c>
      <c r="F14588" s="1" t="s">
        <v>14571</v>
      </c>
      <c r="G14588" s="1">
        <v>0.0865143776338</v>
      </c>
    </row>
    <row r="14589" ht="15.75" customHeight="1">
      <c r="A14589" s="1" t="str">
        <f t="shared" si="1224"/>
        <v>SLC30A9</v>
      </c>
      <c r="B14589" s="1" t="s">
        <v>87</v>
      </c>
      <c r="C14589" s="1">
        <v>4.1992746E7</v>
      </c>
      <c r="D14589" s="1" t="s">
        <v>14</v>
      </c>
      <c r="E14589" s="1">
        <v>24.0</v>
      </c>
      <c r="F14589" s="1" t="s">
        <v>14572</v>
      </c>
      <c r="G14589" s="1">
        <v>0.794106716418</v>
      </c>
    </row>
    <row r="14590" ht="15.75" customHeight="1">
      <c r="A14590" s="1" t="str">
        <f t="shared" si="1224"/>
        <v>SLC30A9</v>
      </c>
      <c r="B14590" s="1" t="s">
        <v>87</v>
      </c>
      <c r="C14590" s="1">
        <v>4.1992712E7</v>
      </c>
      <c r="D14590" s="1" t="s">
        <v>14</v>
      </c>
      <c r="E14590" s="1">
        <v>24.0</v>
      </c>
      <c r="F14590" s="1" t="s">
        <v>14573</v>
      </c>
      <c r="G14590" s="1">
        <v>-0.113756152601</v>
      </c>
    </row>
    <row r="14591" ht="15.75" customHeight="1">
      <c r="A14591" s="1" t="str">
        <f t="shared" si="1224"/>
        <v>SLC30A9</v>
      </c>
      <c r="B14591" s="1" t="s">
        <v>87</v>
      </c>
      <c r="C14591" s="1">
        <v>4.1992492E7</v>
      </c>
      <c r="D14591" s="1" t="s">
        <v>8</v>
      </c>
      <c r="E14591" s="1">
        <v>23.0</v>
      </c>
      <c r="F14591" s="1" t="s">
        <v>14574</v>
      </c>
      <c r="G14591" s="1">
        <v>-0.0482656496524</v>
      </c>
    </row>
    <row r="14592" ht="15.75" customHeight="1">
      <c r="A14592" s="1" t="str">
        <f t="shared" ref="A14592:A14601" si="1225">"SLC35A1"</f>
        <v>SLC35A1</v>
      </c>
      <c r="B14592" s="1" t="s">
        <v>28</v>
      </c>
      <c r="C14592" s="1">
        <v>8.818273E7</v>
      </c>
      <c r="D14592" s="1" t="s">
        <v>8</v>
      </c>
      <c r="E14592" s="1">
        <v>24.0</v>
      </c>
      <c r="F14592" s="1" t="s">
        <v>14575</v>
      </c>
      <c r="G14592" s="1">
        <v>0.818423025441</v>
      </c>
    </row>
    <row r="14593" ht="15.75" customHeight="1">
      <c r="A14593" s="1" t="str">
        <f t="shared" si="1225"/>
        <v>SLC35A1</v>
      </c>
      <c r="B14593" s="1" t="s">
        <v>28</v>
      </c>
      <c r="C14593" s="1">
        <v>8.8182672E7</v>
      </c>
      <c r="D14593" s="1" t="s">
        <v>14</v>
      </c>
      <c r="E14593" s="1">
        <v>24.0</v>
      </c>
      <c r="F14593" s="1" t="s">
        <v>14576</v>
      </c>
      <c r="G14593" s="1">
        <v>0.241307435644</v>
      </c>
    </row>
    <row r="14594" ht="15.75" customHeight="1">
      <c r="A14594" s="1" t="str">
        <f t="shared" si="1225"/>
        <v>SLC35A1</v>
      </c>
      <c r="B14594" s="1" t="s">
        <v>28</v>
      </c>
      <c r="C14594" s="1">
        <v>8.8182705E7</v>
      </c>
      <c r="D14594" s="1" t="s">
        <v>14</v>
      </c>
      <c r="E14594" s="1">
        <v>24.0</v>
      </c>
      <c r="F14594" s="1" t="s">
        <v>14577</v>
      </c>
      <c r="G14594" s="1">
        <v>0.218333090603</v>
      </c>
    </row>
    <row r="14595" ht="15.75" customHeight="1">
      <c r="A14595" s="1" t="str">
        <f t="shared" si="1225"/>
        <v>SLC35A1</v>
      </c>
      <c r="B14595" s="1" t="s">
        <v>28</v>
      </c>
      <c r="C14595" s="1">
        <v>8.818278E7</v>
      </c>
      <c r="D14595" s="1" t="s">
        <v>14</v>
      </c>
      <c r="E14595" s="1">
        <v>24.0</v>
      </c>
      <c r="F14595" s="1" t="s">
        <v>14578</v>
      </c>
      <c r="G14595" s="1">
        <v>-0.0276133894898</v>
      </c>
    </row>
    <row r="14596" ht="15.75" customHeight="1">
      <c r="A14596" s="1" t="str">
        <f t="shared" si="1225"/>
        <v>SLC35A1</v>
      </c>
      <c r="B14596" s="1" t="s">
        <v>28</v>
      </c>
      <c r="C14596" s="1">
        <v>8.8182803E7</v>
      </c>
      <c r="D14596" s="1" t="s">
        <v>14</v>
      </c>
      <c r="E14596" s="1">
        <v>24.0</v>
      </c>
      <c r="F14596" s="1" t="s">
        <v>14579</v>
      </c>
      <c r="G14596" s="1">
        <v>0.27126114343</v>
      </c>
    </row>
    <row r="14597" ht="15.75" customHeight="1">
      <c r="A14597" s="1" t="str">
        <f t="shared" si="1225"/>
        <v>SLC35A1</v>
      </c>
      <c r="B14597" s="1" t="s">
        <v>28</v>
      </c>
      <c r="C14597" s="1">
        <v>8.8182824E7</v>
      </c>
      <c r="D14597" s="1" t="s">
        <v>14</v>
      </c>
      <c r="E14597" s="1">
        <v>23.0</v>
      </c>
      <c r="F14597" s="1" t="s">
        <v>14580</v>
      </c>
      <c r="G14597" s="1">
        <v>0.661125490353</v>
      </c>
    </row>
    <row r="14598" ht="15.75" customHeight="1">
      <c r="A14598" s="1" t="str">
        <f t="shared" si="1225"/>
        <v>SLC35A1</v>
      </c>
      <c r="B14598" s="1" t="s">
        <v>28</v>
      </c>
      <c r="C14598" s="1">
        <v>8.8182698E7</v>
      </c>
      <c r="D14598" s="1" t="s">
        <v>8</v>
      </c>
      <c r="E14598" s="1">
        <v>23.0</v>
      </c>
      <c r="F14598" s="1" t="s">
        <v>14581</v>
      </c>
      <c r="G14598" s="1">
        <v>-0.0497641950376</v>
      </c>
    </row>
    <row r="14599" ht="15.75" customHeight="1">
      <c r="A14599" s="1" t="str">
        <f t="shared" si="1225"/>
        <v>SLC35A1</v>
      </c>
      <c r="B14599" s="1" t="s">
        <v>28</v>
      </c>
      <c r="C14599" s="1">
        <v>8.8182885E7</v>
      </c>
      <c r="D14599" s="1" t="s">
        <v>8</v>
      </c>
      <c r="E14599" s="1">
        <v>24.0</v>
      </c>
      <c r="F14599" s="1" t="s">
        <v>14582</v>
      </c>
      <c r="G14599" s="1">
        <v>0.85866568058</v>
      </c>
    </row>
    <row r="14600" ht="15.75" customHeight="1">
      <c r="A14600" s="1" t="str">
        <f t="shared" si="1225"/>
        <v>SLC35A1</v>
      </c>
      <c r="B14600" s="1" t="s">
        <v>28</v>
      </c>
      <c r="C14600" s="1">
        <v>8.8182882E7</v>
      </c>
      <c r="D14600" s="1" t="s">
        <v>14</v>
      </c>
      <c r="E14600" s="1">
        <v>22.0</v>
      </c>
      <c r="F14600" s="1" t="s">
        <v>14583</v>
      </c>
      <c r="G14600" s="1">
        <v>1.32291129398</v>
      </c>
    </row>
    <row r="14601" ht="15.75" customHeight="1">
      <c r="A14601" s="1" t="str">
        <f t="shared" si="1225"/>
        <v>SLC35A1</v>
      </c>
      <c r="B14601" s="1" t="s">
        <v>28</v>
      </c>
      <c r="C14601" s="1">
        <v>8.8182894E7</v>
      </c>
      <c r="D14601" s="1" t="s">
        <v>14</v>
      </c>
      <c r="E14601" s="1">
        <v>24.0</v>
      </c>
      <c r="F14601" s="1" t="s">
        <v>14584</v>
      </c>
      <c r="G14601" s="1">
        <v>0.376717739228</v>
      </c>
    </row>
    <row r="14602" ht="15.75" customHeight="1">
      <c r="A14602" s="1" t="str">
        <f t="shared" ref="A14602:A14620" si="1226">"SLC35A2"</f>
        <v>SLC35A2</v>
      </c>
      <c r="B14602" s="1" t="s">
        <v>50</v>
      </c>
      <c r="C14602" s="1">
        <v>4.8768761E7</v>
      </c>
      <c r="D14602" s="1" t="s">
        <v>8</v>
      </c>
      <c r="E14602" s="1">
        <v>22.0</v>
      </c>
      <c r="F14602" s="1" t="s">
        <v>14585</v>
      </c>
      <c r="G14602" s="1">
        <v>0.823109576655</v>
      </c>
    </row>
    <row r="14603" ht="15.75" customHeight="1">
      <c r="A14603" s="1" t="str">
        <f t="shared" si="1226"/>
        <v>SLC35A2</v>
      </c>
      <c r="B14603" s="1" t="s">
        <v>50</v>
      </c>
      <c r="C14603" s="1">
        <v>4.8768674E7</v>
      </c>
      <c r="D14603" s="1" t="s">
        <v>8</v>
      </c>
      <c r="E14603" s="1">
        <v>24.0</v>
      </c>
      <c r="F14603" s="1" t="s">
        <v>14586</v>
      </c>
      <c r="G14603" s="1">
        <v>-0.0135835929235</v>
      </c>
    </row>
    <row r="14604" ht="15.75" customHeight="1">
      <c r="A14604" s="1" t="str">
        <f t="shared" si="1226"/>
        <v>SLC35A2</v>
      </c>
      <c r="B14604" s="1" t="s">
        <v>50</v>
      </c>
      <c r="C14604" s="1">
        <v>4.8769077E7</v>
      </c>
      <c r="D14604" s="1" t="s">
        <v>14</v>
      </c>
      <c r="E14604" s="1">
        <v>24.0</v>
      </c>
      <c r="F14604" s="1" t="s">
        <v>14587</v>
      </c>
      <c r="G14604" s="1">
        <v>0.101088099761</v>
      </c>
    </row>
    <row r="14605" ht="15.75" customHeight="1">
      <c r="A14605" s="1" t="str">
        <f t="shared" si="1226"/>
        <v>SLC35A2</v>
      </c>
      <c r="B14605" s="1" t="s">
        <v>50</v>
      </c>
      <c r="C14605" s="1">
        <v>4.8769024E7</v>
      </c>
      <c r="D14605" s="1" t="s">
        <v>14</v>
      </c>
      <c r="E14605" s="1">
        <v>23.0</v>
      </c>
      <c r="F14605" s="1" t="s">
        <v>14588</v>
      </c>
      <c r="G14605" s="1">
        <v>0.229195506976</v>
      </c>
    </row>
    <row r="14606" ht="15.75" customHeight="1">
      <c r="A14606" s="1" t="str">
        <f t="shared" si="1226"/>
        <v>SLC35A2</v>
      </c>
      <c r="B14606" s="1" t="s">
        <v>50</v>
      </c>
      <c r="C14606" s="1">
        <v>4.8768833E7</v>
      </c>
      <c r="D14606" s="1" t="s">
        <v>14</v>
      </c>
      <c r="E14606" s="1">
        <v>23.0</v>
      </c>
      <c r="F14606" s="1" t="s">
        <v>14589</v>
      </c>
      <c r="G14606" s="1">
        <v>0.908764506589</v>
      </c>
    </row>
    <row r="14607" ht="15.75" customHeight="1">
      <c r="A14607" s="1" t="str">
        <f t="shared" si="1226"/>
        <v>SLC35A2</v>
      </c>
      <c r="B14607" s="1" t="s">
        <v>50</v>
      </c>
      <c r="C14607" s="1">
        <v>4.8769197E7</v>
      </c>
      <c r="D14607" s="1" t="s">
        <v>8</v>
      </c>
      <c r="E14607" s="1">
        <v>22.0</v>
      </c>
      <c r="F14607" s="1" t="s">
        <v>14590</v>
      </c>
      <c r="G14607" s="1">
        <v>0.00566851738348</v>
      </c>
    </row>
    <row r="14608" ht="15.75" customHeight="1">
      <c r="A14608" s="1" t="str">
        <f t="shared" si="1226"/>
        <v>SLC35A2</v>
      </c>
      <c r="B14608" s="1" t="s">
        <v>50</v>
      </c>
      <c r="C14608" s="1">
        <v>4.8769189E7</v>
      </c>
      <c r="D14608" s="1" t="s">
        <v>8</v>
      </c>
      <c r="E14608" s="1">
        <v>24.0</v>
      </c>
      <c r="F14608" s="1" t="s">
        <v>14591</v>
      </c>
      <c r="G14608" s="1">
        <v>0.0534723677157</v>
      </c>
    </row>
    <row r="14609" ht="15.75" customHeight="1">
      <c r="A14609" s="1" t="str">
        <f t="shared" si="1226"/>
        <v>SLC35A2</v>
      </c>
      <c r="B14609" s="1" t="s">
        <v>50</v>
      </c>
      <c r="C14609" s="1">
        <v>4.8769163E7</v>
      </c>
      <c r="D14609" s="1" t="s">
        <v>8</v>
      </c>
      <c r="E14609" s="1">
        <v>24.0</v>
      </c>
      <c r="F14609" s="1" t="s">
        <v>14592</v>
      </c>
      <c r="G14609" s="1">
        <v>0.336296534144</v>
      </c>
    </row>
    <row r="14610" ht="15.75" customHeight="1">
      <c r="A14610" s="1" t="str">
        <f t="shared" si="1226"/>
        <v>SLC35A2</v>
      </c>
      <c r="B14610" s="1" t="s">
        <v>50</v>
      </c>
      <c r="C14610" s="1">
        <v>4.8769117E7</v>
      </c>
      <c r="D14610" s="1" t="s">
        <v>8</v>
      </c>
      <c r="E14610" s="1">
        <v>23.0</v>
      </c>
      <c r="F14610" s="1" t="s">
        <v>14593</v>
      </c>
      <c r="G14610" s="1">
        <v>0.508638804258</v>
      </c>
    </row>
    <row r="14611" ht="15.75" customHeight="1">
      <c r="A14611" s="1" t="str">
        <f t="shared" si="1226"/>
        <v>SLC35A2</v>
      </c>
      <c r="B14611" s="1" t="s">
        <v>50</v>
      </c>
      <c r="C14611" s="1">
        <v>4.8769227E7</v>
      </c>
      <c r="D14611" s="1" t="s">
        <v>8</v>
      </c>
      <c r="E14611" s="1">
        <v>24.0</v>
      </c>
      <c r="F14611" s="1" t="s">
        <v>14594</v>
      </c>
      <c r="G14611" s="1">
        <v>0.159817898739</v>
      </c>
    </row>
    <row r="14612" ht="15.75" customHeight="1">
      <c r="A14612" s="1" t="str">
        <f t="shared" si="1226"/>
        <v>SLC35A2</v>
      </c>
      <c r="B14612" s="1" t="s">
        <v>50</v>
      </c>
      <c r="C14612" s="1">
        <v>4.8768959E7</v>
      </c>
      <c r="D14612" s="1" t="s">
        <v>8</v>
      </c>
      <c r="E14612" s="1">
        <v>23.0</v>
      </c>
      <c r="F14612" s="1" t="s">
        <v>14595</v>
      </c>
      <c r="G14612" s="1">
        <v>-0.0681084589724</v>
      </c>
    </row>
    <row r="14613" ht="15.75" customHeight="1">
      <c r="A14613" s="1" t="str">
        <f t="shared" si="1226"/>
        <v>SLC35A2</v>
      </c>
      <c r="B14613" s="1" t="s">
        <v>50</v>
      </c>
      <c r="C14613" s="1">
        <v>4.8769089E7</v>
      </c>
      <c r="D14613" s="1" t="s">
        <v>8</v>
      </c>
      <c r="E14613" s="1">
        <v>24.0</v>
      </c>
      <c r="F14613" s="1" t="s">
        <v>14596</v>
      </c>
      <c r="G14613" s="1">
        <v>0.0329650735359</v>
      </c>
    </row>
    <row r="14614" ht="15.75" customHeight="1">
      <c r="A14614" s="1" t="str">
        <f t="shared" si="1226"/>
        <v>SLC35A2</v>
      </c>
      <c r="B14614" s="1" t="s">
        <v>50</v>
      </c>
      <c r="C14614" s="1">
        <v>4.8768791E7</v>
      </c>
      <c r="D14614" s="1" t="s">
        <v>8</v>
      </c>
      <c r="E14614" s="1">
        <v>23.0</v>
      </c>
      <c r="F14614" s="1" t="s">
        <v>14597</v>
      </c>
      <c r="G14614" s="1">
        <v>1.26812591676</v>
      </c>
    </row>
    <row r="14615" ht="15.75" customHeight="1">
      <c r="A14615" s="1" t="str">
        <f t="shared" si="1226"/>
        <v>SLC35A2</v>
      </c>
      <c r="B14615" s="1" t="s">
        <v>50</v>
      </c>
      <c r="C14615" s="1">
        <v>4.8768843E7</v>
      </c>
      <c r="D14615" s="1" t="s">
        <v>8</v>
      </c>
      <c r="E14615" s="1">
        <v>23.0</v>
      </c>
      <c r="F14615" s="1" t="s">
        <v>14598</v>
      </c>
      <c r="G14615" s="1">
        <v>0.361126462359</v>
      </c>
    </row>
    <row r="14616" ht="15.75" customHeight="1">
      <c r="A14616" s="1" t="str">
        <f t="shared" si="1226"/>
        <v>SLC35A2</v>
      </c>
      <c r="B14616" s="1" t="s">
        <v>50</v>
      </c>
      <c r="C14616" s="1">
        <v>4.8768769E7</v>
      </c>
      <c r="D14616" s="1" t="s">
        <v>8</v>
      </c>
      <c r="E14616" s="1">
        <v>23.0</v>
      </c>
      <c r="F14616" s="1" t="s">
        <v>14599</v>
      </c>
      <c r="G14616" s="1">
        <v>0.687378757743</v>
      </c>
    </row>
    <row r="14617" ht="15.75" customHeight="1">
      <c r="A14617" s="1" t="str">
        <f t="shared" si="1226"/>
        <v>SLC35A2</v>
      </c>
      <c r="B14617" s="1" t="s">
        <v>50</v>
      </c>
      <c r="C14617" s="1">
        <v>4.8768898E7</v>
      </c>
      <c r="D14617" s="1" t="s">
        <v>8</v>
      </c>
      <c r="E14617" s="1">
        <v>24.0</v>
      </c>
      <c r="F14617" s="1" t="s">
        <v>14600</v>
      </c>
      <c r="G14617" s="1">
        <v>0.640244229608</v>
      </c>
    </row>
    <row r="14618" ht="15.75" customHeight="1">
      <c r="A14618" s="1" t="str">
        <f t="shared" si="1226"/>
        <v>SLC35A2</v>
      </c>
      <c r="B14618" s="1" t="s">
        <v>50</v>
      </c>
      <c r="C14618" s="1">
        <v>4.876893E7</v>
      </c>
      <c r="D14618" s="1" t="s">
        <v>8</v>
      </c>
      <c r="E14618" s="1">
        <v>24.0</v>
      </c>
      <c r="F14618" s="1" t="s">
        <v>14601</v>
      </c>
      <c r="G14618" s="1">
        <v>0.0146032629851</v>
      </c>
    </row>
    <row r="14619" ht="15.75" customHeight="1">
      <c r="A14619" s="1" t="str">
        <f t="shared" si="1226"/>
        <v>SLC35A2</v>
      </c>
      <c r="B14619" s="1" t="s">
        <v>50</v>
      </c>
      <c r="C14619" s="1">
        <v>4.8768935E7</v>
      </c>
      <c r="D14619" s="1" t="s">
        <v>8</v>
      </c>
      <c r="E14619" s="1">
        <v>22.0</v>
      </c>
      <c r="F14619" s="1" t="s">
        <v>14602</v>
      </c>
      <c r="G14619" s="1">
        <v>-0.388144006521</v>
      </c>
    </row>
    <row r="14620" ht="15.75" customHeight="1">
      <c r="A14620" s="1" t="str">
        <f t="shared" si="1226"/>
        <v>SLC35A2</v>
      </c>
      <c r="B14620" s="1" t="s">
        <v>50</v>
      </c>
      <c r="C14620" s="1">
        <v>4.8768871E7</v>
      </c>
      <c r="D14620" s="1" t="s">
        <v>8</v>
      </c>
      <c r="E14620" s="1">
        <v>24.0</v>
      </c>
      <c r="F14620" s="1" t="s">
        <v>14603</v>
      </c>
      <c r="G14620" s="1">
        <v>0.246854252748</v>
      </c>
    </row>
    <row r="14621" ht="15.75" customHeight="1">
      <c r="A14621" s="1" t="str">
        <f t="shared" ref="A14621:A14630" si="1227">"SLC35B1"</f>
        <v>SLC35B1</v>
      </c>
      <c r="B14621" s="1" t="s">
        <v>39</v>
      </c>
      <c r="C14621" s="1">
        <v>4.778507E7</v>
      </c>
      <c r="D14621" s="1" t="s">
        <v>8</v>
      </c>
      <c r="E14621" s="1">
        <v>24.0</v>
      </c>
      <c r="F14621" s="1" t="s">
        <v>14604</v>
      </c>
      <c r="G14621" s="1">
        <v>-0.139640188774</v>
      </c>
    </row>
    <row r="14622" ht="15.75" customHeight="1">
      <c r="A14622" s="1" t="str">
        <f t="shared" si="1227"/>
        <v>SLC35B1</v>
      </c>
      <c r="B14622" s="1" t="s">
        <v>39</v>
      </c>
      <c r="C14622" s="1">
        <v>4.7785136E7</v>
      </c>
      <c r="D14622" s="1" t="s">
        <v>8</v>
      </c>
      <c r="E14622" s="1">
        <v>24.0</v>
      </c>
      <c r="F14622" s="1" t="s">
        <v>14605</v>
      </c>
      <c r="G14622" s="1">
        <v>0.0624102064245</v>
      </c>
    </row>
    <row r="14623" ht="15.75" customHeight="1">
      <c r="A14623" s="1" t="str">
        <f t="shared" si="1227"/>
        <v>SLC35B1</v>
      </c>
      <c r="B14623" s="1" t="s">
        <v>39</v>
      </c>
      <c r="C14623" s="1">
        <v>4.7785201E7</v>
      </c>
      <c r="D14623" s="1" t="s">
        <v>8</v>
      </c>
      <c r="E14623" s="1">
        <v>24.0</v>
      </c>
      <c r="F14623" s="1" t="s">
        <v>14606</v>
      </c>
      <c r="G14623" s="1">
        <v>0.635171652647</v>
      </c>
    </row>
    <row r="14624" ht="15.75" customHeight="1">
      <c r="A14624" s="1" t="str">
        <f t="shared" si="1227"/>
        <v>SLC35B1</v>
      </c>
      <c r="B14624" s="1" t="s">
        <v>39</v>
      </c>
      <c r="C14624" s="1">
        <v>4.7785269E7</v>
      </c>
      <c r="D14624" s="1" t="s">
        <v>8</v>
      </c>
      <c r="E14624" s="1">
        <v>23.0</v>
      </c>
      <c r="F14624" s="1" t="s">
        <v>14607</v>
      </c>
      <c r="G14624" s="1">
        <v>0.366693837286</v>
      </c>
    </row>
    <row r="14625" ht="15.75" customHeight="1">
      <c r="A14625" s="1" t="str">
        <f t="shared" si="1227"/>
        <v>SLC35B1</v>
      </c>
      <c r="B14625" s="1" t="s">
        <v>39</v>
      </c>
      <c r="C14625" s="1">
        <v>4.7785081E7</v>
      </c>
      <c r="D14625" s="1" t="s">
        <v>14</v>
      </c>
      <c r="E14625" s="1">
        <v>23.0</v>
      </c>
      <c r="F14625" s="1" t="s">
        <v>14608</v>
      </c>
      <c r="G14625" s="1">
        <v>0.840769888119</v>
      </c>
    </row>
    <row r="14626" ht="15.75" customHeight="1">
      <c r="A14626" s="1" t="str">
        <f t="shared" si="1227"/>
        <v>SLC35B1</v>
      </c>
      <c r="B14626" s="1" t="s">
        <v>39</v>
      </c>
      <c r="C14626" s="1">
        <v>4.7785178E7</v>
      </c>
      <c r="D14626" s="1" t="s">
        <v>14</v>
      </c>
      <c r="E14626" s="1">
        <v>24.0</v>
      </c>
      <c r="F14626" s="1" t="s">
        <v>14609</v>
      </c>
      <c r="G14626" s="1">
        <v>0.827496474374</v>
      </c>
    </row>
    <row r="14627" ht="15.75" customHeight="1">
      <c r="A14627" s="1" t="str">
        <f t="shared" si="1227"/>
        <v>SLC35B1</v>
      </c>
      <c r="B14627" s="1" t="s">
        <v>39</v>
      </c>
      <c r="C14627" s="1">
        <v>4.7785297E7</v>
      </c>
      <c r="D14627" s="1" t="s">
        <v>14</v>
      </c>
      <c r="E14627" s="1">
        <v>23.0</v>
      </c>
      <c r="F14627" s="1" t="s">
        <v>14610</v>
      </c>
      <c r="G14627" s="1">
        <v>0.216992036309</v>
      </c>
    </row>
    <row r="14628" ht="15.75" customHeight="1">
      <c r="A14628" s="1" t="str">
        <f t="shared" si="1227"/>
        <v>SLC35B1</v>
      </c>
      <c r="B14628" s="1" t="s">
        <v>39</v>
      </c>
      <c r="C14628" s="1">
        <v>4.7785308E7</v>
      </c>
      <c r="D14628" s="1" t="s">
        <v>14</v>
      </c>
      <c r="E14628" s="1">
        <v>24.0</v>
      </c>
      <c r="F14628" s="1" t="s">
        <v>14611</v>
      </c>
      <c r="G14628" s="1">
        <v>1.06280413994</v>
      </c>
    </row>
    <row r="14629" ht="15.75" customHeight="1">
      <c r="A14629" s="1" t="str">
        <f t="shared" si="1227"/>
        <v>SLC35B1</v>
      </c>
      <c r="B14629" s="1" t="s">
        <v>39</v>
      </c>
      <c r="C14629" s="1">
        <v>4.77853E7</v>
      </c>
      <c r="D14629" s="1" t="s">
        <v>8</v>
      </c>
      <c r="E14629" s="1">
        <v>23.0</v>
      </c>
      <c r="F14629" s="1" t="s">
        <v>14612</v>
      </c>
      <c r="G14629" s="1">
        <v>1.09642597194</v>
      </c>
    </row>
    <row r="14630" ht="15.75" customHeight="1">
      <c r="A14630" s="1" t="str">
        <f t="shared" si="1227"/>
        <v>SLC35B1</v>
      </c>
      <c r="B14630" s="1" t="s">
        <v>39</v>
      </c>
      <c r="C14630" s="1">
        <v>4.778517E7</v>
      </c>
      <c r="D14630" s="1" t="s">
        <v>14</v>
      </c>
      <c r="E14630" s="1">
        <v>24.0</v>
      </c>
      <c r="F14630" s="1" t="s">
        <v>14613</v>
      </c>
      <c r="G14630" s="1">
        <v>-0.0394647256367</v>
      </c>
    </row>
    <row r="14631" ht="15.75" customHeight="1">
      <c r="A14631" s="1" t="str">
        <f t="shared" ref="A14631:A14650" si="1228">"SLC35F2"</f>
        <v>SLC35F2</v>
      </c>
      <c r="B14631" s="1" t="s">
        <v>328</v>
      </c>
      <c r="C14631" s="1">
        <v>1.07799007E8</v>
      </c>
      <c r="D14631" s="1" t="s">
        <v>14</v>
      </c>
      <c r="E14631" s="1">
        <v>24.0</v>
      </c>
      <c r="F14631" s="1" t="s">
        <v>14614</v>
      </c>
      <c r="G14631" s="1">
        <v>-0.157418539184</v>
      </c>
    </row>
    <row r="14632" ht="15.75" customHeight="1">
      <c r="A14632" s="1" t="str">
        <f t="shared" si="1228"/>
        <v>SLC35F2</v>
      </c>
      <c r="B14632" s="1" t="s">
        <v>328</v>
      </c>
      <c r="C14632" s="1">
        <v>1.07799036E8</v>
      </c>
      <c r="D14632" s="1" t="s">
        <v>14</v>
      </c>
      <c r="E14632" s="1">
        <v>23.0</v>
      </c>
      <c r="F14632" s="1" t="s">
        <v>14615</v>
      </c>
      <c r="G14632" s="1">
        <v>-0.127495273568</v>
      </c>
    </row>
    <row r="14633" ht="15.75" customHeight="1">
      <c r="A14633" s="1" t="str">
        <f t="shared" si="1228"/>
        <v>SLC35F2</v>
      </c>
      <c r="B14633" s="1" t="s">
        <v>328</v>
      </c>
      <c r="C14633" s="1">
        <v>1.07799031E8</v>
      </c>
      <c r="D14633" s="1" t="s">
        <v>14</v>
      </c>
      <c r="E14633" s="1">
        <v>24.0</v>
      </c>
      <c r="F14633" s="1" t="s">
        <v>14616</v>
      </c>
      <c r="G14633" s="1">
        <v>0.0491674881435</v>
      </c>
    </row>
    <row r="14634" ht="15.75" customHeight="1">
      <c r="A14634" s="1" t="str">
        <f t="shared" si="1228"/>
        <v>SLC35F2</v>
      </c>
      <c r="B14634" s="1" t="s">
        <v>328</v>
      </c>
      <c r="C14634" s="1">
        <v>1.07798942E8</v>
      </c>
      <c r="D14634" s="1" t="s">
        <v>14</v>
      </c>
      <c r="E14634" s="1">
        <v>24.0</v>
      </c>
      <c r="F14634" s="1" t="s">
        <v>14617</v>
      </c>
      <c r="G14634" s="1">
        <v>-0.115255458076</v>
      </c>
    </row>
    <row r="14635" ht="15.75" customHeight="1">
      <c r="A14635" s="1" t="str">
        <f t="shared" si="1228"/>
        <v>SLC35F2</v>
      </c>
      <c r="B14635" s="1" t="s">
        <v>328</v>
      </c>
      <c r="C14635" s="1">
        <v>1.07729925E8</v>
      </c>
      <c r="D14635" s="1" t="s">
        <v>14</v>
      </c>
      <c r="E14635" s="1">
        <v>24.0</v>
      </c>
      <c r="F14635" s="1" t="s">
        <v>14618</v>
      </c>
      <c r="G14635" s="1">
        <v>0.0721113155581</v>
      </c>
    </row>
    <row r="14636" ht="15.75" customHeight="1">
      <c r="A14636" s="1" t="str">
        <f t="shared" si="1228"/>
        <v>SLC35F2</v>
      </c>
      <c r="B14636" s="1" t="s">
        <v>328</v>
      </c>
      <c r="C14636" s="1">
        <v>1.0772979E8</v>
      </c>
      <c r="D14636" s="1" t="s">
        <v>14</v>
      </c>
      <c r="E14636" s="1">
        <v>25.0</v>
      </c>
      <c r="F14636" s="1" t="s">
        <v>14619</v>
      </c>
      <c r="G14636" s="1">
        <v>0.150989130477</v>
      </c>
    </row>
    <row r="14637" ht="15.75" customHeight="1">
      <c r="A14637" s="1" t="str">
        <f t="shared" si="1228"/>
        <v>SLC35F2</v>
      </c>
      <c r="B14637" s="1" t="s">
        <v>328</v>
      </c>
      <c r="C14637" s="1">
        <v>1.07729646E8</v>
      </c>
      <c r="D14637" s="1" t="s">
        <v>14</v>
      </c>
      <c r="E14637" s="1">
        <v>25.0</v>
      </c>
      <c r="F14637" s="1" t="s">
        <v>14620</v>
      </c>
      <c r="G14637" s="1">
        <v>0.684937082151</v>
      </c>
    </row>
    <row r="14638" ht="15.75" customHeight="1">
      <c r="A14638" s="1" t="str">
        <f t="shared" si="1228"/>
        <v>SLC35F2</v>
      </c>
      <c r="B14638" s="1" t="s">
        <v>328</v>
      </c>
      <c r="C14638" s="1">
        <v>1.07799023E8</v>
      </c>
      <c r="D14638" s="1" t="s">
        <v>8</v>
      </c>
      <c r="E14638" s="1">
        <v>22.0</v>
      </c>
      <c r="F14638" s="1" t="s">
        <v>14621</v>
      </c>
      <c r="G14638" s="1">
        <v>0.177769413421</v>
      </c>
    </row>
    <row r="14639" ht="15.75" customHeight="1">
      <c r="A14639" s="1" t="str">
        <f t="shared" si="1228"/>
        <v>SLC35F2</v>
      </c>
      <c r="B14639" s="1" t="s">
        <v>328</v>
      </c>
      <c r="C14639" s="1">
        <v>1.07729626E8</v>
      </c>
      <c r="D14639" s="1" t="s">
        <v>8</v>
      </c>
      <c r="E14639" s="1">
        <v>25.0</v>
      </c>
      <c r="F14639" s="1" t="s">
        <v>14622</v>
      </c>
      <c r="G14639" s="1">
        <v>0.557708210972</v>
      </c>
    </row>
    <row r="14640" ht="15.75" customHeight="1">
      <c r="A14640" s="1" t="str">
        <f t="shared" si="1228"/>
        <v>SLC35F2</v>
      </c>
      <c r="B14640" s="1" t="s">
        <v>328</v>
      </c>
      <c r="C14640" s="1">
        <v>1.07729636E8</v>
      </c>
      <c r="D14640" s="1" t="s">
        <v>8</v>
      </c>
      <c r="E14640" s="1">
        <v>25.0</v>
      </c>
      <c r="F14640" s="1" t="s">
        <v>14623</v>
      </c>
      <c r="G14640" s="1">
        <v>1.50617428575</v>
      </c>
    </row>
    <row r="14641" ht="15.75" customHeight="1">
      <c r="A14641" s="1" t="str">
        <f t="shared" si="1228"/>
        <v>SLC35F2</v>
      </c>
      <c r="B14641" s="1" t="s">
        <v>328</v>
      </c>
      <c r="C14641" s="1">
        <v>1.07798965E8</v>
      </c>
      <c r="D14641" s="1" t="s">
        <v>8</v>
      </c>
      <c r="E14641" s="1">
        <v>25.0</v>
      </c>
      <c r="F14641" s="1" t="s">
        <v>14624</v>
      </c>
      <c r="G14641" s="1">
        <v>-0.154666731954</v>
      </c>
    </row>
    <row r="14642" ht="15.75" customHeight="1">
      <c r="A14642" s="1" t="str">
        <f t="shared" si="1228"/>
        <v>SLC35F2</v>
      </c>
      <c r="B14642" s="1" t="s">
        <v>328</v>
      </c>
      <c r="C14642" s="1">
        <v>1.07729659E8</v>
      </c>
      <c r="D14642" s="1" t="s">
        <v>8</v>
      </c>
      <c r="E14642" s="1">
        <v>22.0</v>
      </c>
      <c r="F14642" s="1" t="s">
        <v>14625</v>
      </c>
      <c r="G14642" s="1">
        <v>0.808888632099</v>
      </c>
    </row>
    <row r="14643" ht="15.75" customHeight="1">
      <c r="A14643" s="1" t="str">
        <f t="shared" si="1228"/>
        <v>SLC35F2</v>
      </c>
      <c r="B14643" s="1" t="s">
        <v>328</v>
      </c>
      <c r="C14643" s="1">
        <v>1.0772977E8</v>
      </c>
      <c r="D14643" s="1" t="s">
        <v>8</v>
      </c>
      <c r="E14643" s="1">
        <v>24.0</v>
      </c>
      <c r="F14643" s="1" t="s">
        <v>14626</v>
      </c>
      <c r="G14643" s="1">
        <v>0.102138847099</v>
      </c>
    </row>
    <row r="14644" ht="15.75" customHeight="1">
      <c r="A14644" s="1" t="str">
        <f t="shared" si="1228"/>
        <v>SLC35F2</v>
      </c>
      <c r="B14644" s="1" t="s">
        <v>328</v>
      </c>
      <c r="C14644" s="1">
        <v>1.07729775E8</v>
      </c>
      <c r="D14644" s="1" t="s">
        <v>8</v>
      </c>
      <c r="E14644" s="1">
        <v>21.0</v>
      </c>
      <c r="F14644" s="1" t="s">
        <v>14627</v>
      </c>
      <c r="G14644" s="1">
        <v>-0.0480231141147</v>
      </c>
    </row>
    <row r="14645" ht="15.75" customHeight="1">
      <c r="A14645" s="1" t="str">
        <f t="shared" si="1228"/>
        <v>SLC35F2</v>
      </c>
      <c r="B14645" s="1" t="s">
        <v>328</v>
      </c>
      <c r="C14645" s="1">
        <v>1.07729931E8</v>
      </c>
      <c r="D14645" s="1" t="s">
        <v>8</v>
      </c>
      <c r="E14645" s="1">
        <v>26.0</v>
      </c>
      <c r="F14645" s="1" t="s">
        <v>14628</v>
      </c>
      <c r="G14645" s="1">
        <v>0.450558021077</v>
      </c>
    </row>
    <row r="14646" ht="15.75" customHeight="1">
      <c r="A14646" s="1" t="str">
        <f t="shared" si="1228"/>
        <v>SLC35F2</v>
      </c>
      <c r="B14646" s="1" t="s">
        <v>328</v>
      </c>
      <c r="C14646" s="1">
        <v>1.07798808E8</v>
      </c>
      <c r="D14646" s="1" t="s">
        <v>8</v>
      </c>
      <c r="E14646" s="1">
        <v>24.0</v>
      </c>
      <c r="F14646" s="1" t="s">
        <v>14629</v>
      </c>
      <c r="G14646" s="1">
        <v>0.114086118359</v>
      </c>
    </row>
    <row r="14647" ht="15.75" customHeight="1">
      <c r="A14647" s="1" t="str">
        <f t="shared" si="1228"/>
        <v>SLC35F2</v>
      </c>
      <c r="B14647" s="1" t="s">
        <v>328</v>
      </c>
      <c r="C14647" s="1">
        <v>1.07798843E8</v>
      </c>
      <c r="D14647" s="1" t="s">
        <v>8</v>
      </c>
      <c r="E14647" s="1">
        <v>22.0</v>
      </c>
      <c r="F14647" s="1" t="s">
        <v>14630</v>
      </c>
      <c r="G14647" s="1">
        <v>-0.0115913514494</v>
      </c>
    </row>
    <row r="14648" ht="15.75" customHeight="1">
      <c r="A14648" s="1" t="str">
        <f t="shared" si="1228"/>
        <v>SLC35F2</v>
      </c>
      <c r="B14648" s="1" t="s">
        <v>328</v>
      </c>
      <c r="C14648" s="1">
        <v>1.07798859E8</v>
      </c>
      <c r="D14648" s="1" t="s">
        <v>8</v>
      </c>
      <c r="E14648" s="1">
        <v>24.0</v>
      </c>
      <c r="F14648" s="1" t="s">
        <v>14631</v>
      </c>
      <c r="G14648" s="1">
        <v>0.134113438912</v>
      </c>
    </row>
    <row r="14649" ht="15.75" customHeight="1">
      <c r="A14649" s="1" t="str">
        <f t="shared" si="1228"/>
        <v>SLC35F2</v>
      </c>
      <c r="B14649" s="1" t="s">
        <v>328</v>
      </c>
      <c r="C14649" s="1">
        <v>1.07798907E8</v>
      </c>
      <c r="D14649" s="1" t="s">
        <v>8</v>
      </c>
      <c r="E14649" s="1">
        <v>22.0</v>
      </c>
      <c r="F14649" s="1" t="s">
        <v>14632</v>
      </c>
      <c r="G14649" s="1">
        <v>-0.213145412935</v>
      </c>
    </row>
    <row r="14650" ht="15.75" customHeight="1">
      <c r="A14650" s="1" t="str">
        <f t="shared" si="1228"/>
        <v>SLC35F2</v>
      </c>
      <c r="B14650" s="1" t="s">
        <v>328</v>
      </c>
      <c r="C14650" s="1">
        <v>1.07729943E8</v>
      </c>
      <c r="D14650" s="1" t="s">
        <v>14</v>
      </c>
      <c r="E14650" s="1">
        <v>24.0</v>
      </c>
      <c r="F14650" s="1" t="s">
        <v>14633</v>
      </c>
      <c r="G14650" s="1">
        <v>0.364680345696</v>
      </c>
    </row>
    <row r="14651" ht="15.75" customHeight="1">
      <c r="A14651" s="1" t="str">
        <f t="shared" ref="A14651:A14660" si="1229">"SLC38A2"</f>
        <v>SLC38A2</v>
      </c>
      <c r="B14651" s="1" t="s">
        <v>379</v>
      </c>
      <c r="C14651" s="1">
        <v>4.6766668E7</v>
      </c>
      <c r="D14651" s="1" t="s">
        <v>8</v>
      </c>
      <c r="E14651" s="1">
        <v>24.0</v>
      </c>
      <c r="F14651" s="1" t="s">
        <v>14634</v>
      </c>
      <c r="G14651" s="1">
        <v>-0.140934758096</v>
      </c>
    </row>
    <row r="14652" ht="15.75" customHeight="1">
      <c r="A14652" s="1" t="str">
        <f t="shared" si="1229"/>
        <v>SLC38A2</v>
      </c>
      <c r="B14652" s="1" t="s">
        <v>379</v>
      </c>
      <c r="C14652" s="1">
        <v>4.6766597E7</v>
      </c>
      <c r="D14652" s="1" t="s">
        <v>14</v>
      </c>
      <c r="E14652" s="1">
        <v>22.0</v>
      </c>
      <c r="F14652" s="1" t="s">
        <v>14635</v>
      </c>
      <c r="G14652" s="1">
        <v>0.486080589514</v>
      </c>
    </row>
    <row r="14653" ht="15.75" customHeight="1">
      <c r="A14653" s="1" t="str">
        <f t="shared" si="1229"/>
        <v>SLC38A2</v>
      </c>
      <c r="B14653" s="1" t="s">
        <v>379</v>
      </c>
      <c r="C14653" s="1">
        <v>4.6766563E7</v>
      </c>
      <c r="D14653" s="1" t="s">
        <v>8</v>
      </c>
      <c r="E14653" s="1">
        <v>23.0</v>
      </c>
      <c r="F14653" s="1" t="s">
        <v>14636</v>
      </c>
      <c r="G14653" s="1">
        <v>0.788336029336</v>
      </c>
    </row>
    <row r="14654" ht="15.75" customHeight="1">
      <c r="A14654" s="1" t="str">
        <f t="shared" si="1229"/>
        <v>SLC38A2</v>
      </c>
      <c r="B14654" s="1" t="s">
        <v>379</v>
      </c>
      <c r="C14654" s="1">
        <v>4.6766626E7</v>
      </c>
      <c r="D14654" s="1" t="s">
        <v>8</v>
      </c>
      <c r="E14654" s="1">
        <v>24.0</v>
      </c>
      <c r="F14654" s="1" t="s">
        <v>14637</v>
      </c>
      <c r="G14654" s="1">
        <v>0.044567265309</v>
      </c>
    </row>
    <row r="14655" ht="15.75" customHeight="1">
      <c r="A14655" s="1" t="str">
        <f t="shared" si="1229"/>
        <v>SLC38A2</v>
      </c>
      <c r="B14655" s="1" t="s">
        <v>379</v>
      </c>
      <c r="C14655" s="1">
        <v>4.6766473E7</v>
      </c>
      <c r="D14655" s="1" t="s">
        <v>14</v>
      </c>
      <c r="E14655" s="1">
        <v>24.0</v>
      </c>
      <c r="F14655" s="1" t="s">
        <v>14638</v>
      </c>
      <c r="G14655" s="1">
        <v>0.508734258776</v>
      </c>
    </row>
    <row r="14656" ht="15.75" customHeight="1">
      <c r="A14656" s="1" t="str">
        <f t="shared" si="1229"/>
        <v>SLC38A2</v>
      </c>
      <c r="B14656" s="1" t="s">
        <v>379</v>
      </c>
      <c r="C14656" s="1">
        <v>4.6766496E7</v>
      </c>
      <c r="D14656" s="1" t="s">
        <v>14</v>
      </c>
      <c r="E14656" s="1">
        <v>22.0</v>
      </c>
      <c r="F14656" s="1" t="s">
        <v>14639</v>
      </c>
      <c r="G14656" s="1">
        <v>0.528900671076</v>
      </c>
    </row>
    <row r="14657" ht="15.75" customHeight="1">
      <c r="A14657" s="1" t="str">
        <f t="shared" si="1229"/>
        <v>SLC38A2</v>
      </c>
      <c r="B14657" s="1" t="s">
        <v>379</v>
      </c>
      <c r="C14657" s="1">
        <v>4.6766535E7</v>
      </c>
      <c r="D14657" s="1" t="s">
        <v>14</v>
      </c>
      <c r="E14657" s="1">
        <v>22.0</v>
      </c>
      <c r="F14657" s="1" t="s">
        <v>14640</v>
      </c>
      <c r="G14657" s="1">
        <v>0.882208714346</v>
      </c>
    </row>
    <row r="14658" ht="15.75" customHeight="1">
      <c r="A14658" s="1" t="str">
        <f t="shared" si="1229"/>
        <v>SLC38A2</v>
      </c>
      <c r="B14658" s="1" t="s">
        <v>379</v>
      </c>
      <c r="C14658" s="1">
        <v>4.6766541E7</v>
      </c>
      <c r="D14658" s="1" t="s">
        <v>14</v>
      </c>
      <c r="E14658" s="1">
        <v>23.0</v>
      </c>
      <c r="F14658" s="1" t="s">
        <v>14641</v>
      </c>
      <c r="G14658" s="1">
        <v>0.942899621651</v>
      </c>
    </row>
    <row r="14659" ht="15.75" customHeight="1">
      <c r="A14659" s="1" t="str">
        <f t="shared" si="1229"/>
        <v>SLC38A2</v>
      </c>
      <c r="B14659" s="1" t="s">
        <v>379</v>
      </c>
      <c r="C14659" s="1">
        <v>4.6766577E7</v>
      </c>
      <c r="D14659" s="1" t="s">
        <v>14</v>
      </c>
      <c r="E14659" s="1">
        <v>24.0</v>
      </c>
      <c r="F14659" s="1" t="s">
        <v>14642</v>
      </c>
      <c r="G14659" s="1">
        <v>1.174891664</v>
      </c>
    </row>
    <row r="14660" ht="15.75" customHeight="1">
      <c r="A14660" s="1" t="str">
        <f t="shared" si="1229"/>
        <v>SLC38A2</v>
      </c>
      <c r="B14660" s="1" t="s">
        <v>379</v>
      </c>
      <c r="C14660" s="1">
        <v>4.676661E7</v>
      </c>
      <c r="D14660" s="1" t="s">
        <v>14</v>
      </c>
      <c r="E14660" s="1">
        <v>24.0</v>
      </c>
      <c r="F14660" s="1" t="s">
        <v>14643</v>
      </c>
      <c r="G14660" s="1">
        <v>0.460534038986</v>
      </c>
    </row>
    <row r="14661" ht="15.75" customHeight="1">
      <c r="A14661" s="1" t="str">
        <f t="shared" ref="A14661:A14670" si="1230">"SLC38A5"</f>
        <v>SLC38A5</v>
      </c>
      <c r="B14661" s="1" t="s">
        <v>50</v>
      </c>
      <c r="C14661" s="1">
        <v>4.8328394E7</v>
      </c>
      <c r="D14661" s="1" t="s">
        <v>14</v>
      </c>
      <c r="E14661" s="1">
        <v>24.0</v>
      </c>
      <c r="F14661" s="1" t="s">
        <v>14644</v>
      </c>
      <c r="G14661" s="1">
        <v>0.881123118378</v>
      </c>
    </row>
    <row r="14662" ht="15.75" customHeight="1">
      <c r="A14662" s="1" t="str">
        <f t="shared" si="1230"/>
        <v>SLC38A5</v>
      </c>
      <c r="B14662" s="1" t="s">
        <v>50</v>
      </c>
      <c r="C14662" s="1">
        <v>4.8328384E7</v>
      </c>
      <c r="D14662" s="1" t="s">
        <v>8</v>
      </c>
      <c r="E14662" s="1">
        <v>23.0</v>
      </c>
      <c r="F14662" s="1" t="s">
        <v>14645</v>
      </c>
      <c r="G14662" s="1">
        <v>1.16112743367</v>
      </c>
    </row>
    <row r="14663" ht="15.75" customHeight="1">
      <c r="A14663" s="1" t="str">
        <f t="shared" si="1230"/>
        <v>SLC38A5</v>
      </c>
      <c r="B14663" s="1" t="s">
        <v>50</v>
      </c>
      <c r="C14663" s="1">
        <v>4.832861E7</v>
      </c>
      <c r="D14663" s="1" t="s">
        <v>14</v>
      </c>
      <c r="E14663" s="1">
        <v>24.0</v>
      </c>
      <c r="F14663" s="1" t="s">
        <v>14646</v>
      </c>
      <c r="G14663" s="1">
        <v>0.528949780306</v>
      </c>
    </row>
    <row r="14664" ht="15.75" customHeight="1">
      <c r="A14664" s="1" t="str">
        <f t="shared" si="1230"/>
        <v>SLC38A5</v>
      </c>
      <c r="B14664" s="1" t="s">
        <v>50</v>
      </c>
      <c r="C14664" s="1">
        <v>4.8328587E7</v>
      </c>
      <c r="D14664" s="1" t="s">
        <v>14</v>
      </c>
      <c r="E14664" s="1">
        <v>25.0</v>
      </c>
      <c r="F14664" s="1" t="s">
        <v>14647</v>
      </c>
      <c r="G14664" s="1">
        <v>0.361207484881</v>
      </c>
    </row>
    <row r="14665" ht="15.75" customHeight="1">
      <c r="A14665" s="1" t="str">
        <f t="shared" si="1230"/>
        <v>SLC38A5</v>
      </c>
      <c r="B14665" s="1" t="s">
        <v>50</v>
      </c>
      <c r="C14665" s="1">
        <v>4.8328563E7</v>
      </c>
      <c r="D14665" s="1" t="s">
        <v>14</v>
      </c>
      <c r="E14665" s="1">
        <v>24.0</v>
      </c>
      <c r="F14665" s="1" t="s">
        <v>14648</v>
      </c>
      <c r="G14665" s="1">
        <v>0.950078957588</v>
      </c>
    </row>
    <row r="14666" ht="15.75" customHeight="1">
      <c r="A14666" s="1" t="str">
        <f t="shared" si="1230"/>
        <v>SLC38A5</v>
      </c>
      <c r="B14666" s="1" t="s">
        <v>50</v>
      </c>
      <c r="C14666" s="1">
        <v>4.8328541E7</v>
      </c>
      <c r="D14666" s="1" t="s">
        <v>14</v>
      </c>
      <c r="E14666" s="1">
        <v>24.0</v>
      </c>
      <c r="F14666" s="1" t="s">
        <v>14649</v>
      </c>
      <c r="G14666" s="1">
        <v>0.812408633439</v>
      </c>
    </row>
    <row r="14667" ht="15.75" customHeight="1">
      <c r="A14667" s="1" t="str">
        <f t="shared" si="1230"/>
        <v>SLC38A5</v>
      </c>
      <c r="B14667" s="1" t="s">
        <v>50</v>
      </c>
      <c r="C14667" s="1">
        <v>4.8328517E7</v>
      </c>
      <c r="D14667" s="1" t="s">
        <v>14</v>
      </c>
      <c r="E14667" s="1">
        <v>25.0</v>
      </c>
      <c r="F14667" s="1" t="s">
        <v>14650</v>
      </c>
      <c r="G14667" s="1">
        <v>0.0217053807811</v>
      </c>
    </row>
    <row r="14668" ht="15.75" customHeight="1">
      <c r="A14668" s="1" t="str">
        <f t="shared" si="1230"/>
        <v>SLC38A5</v>
      </c>
      <c r="B14668" s="1" t="s">
        <v>50</v>
      </c>
      <c r="C14668" s="1">
        <v>4.8328467E7</v>
      </c>
      <c r="D14668" s="1" t="s">
        <v>14</v>
      </c>
      <c r="E14668" s="1">
        <v>25.0</v>
      </c>
      <c r="F14668" s="1" t="s">
        <v>14651</v>
      </c>
      <c r="G14668" s="1">
        <v>0.710219594437</v>
      </c>
    </row>
    <row r="14669" ht="15.75" customHeight="1">
      <c r="A14669" s="1" t="str">
        <f t="shared" si="1230"/>
        <v>SLC38A5</v>
      </c>
      <c r="B14669" s="1" t="s">
        <v>50</v>
      </c>
      <c r="C14669" s="1">
        <v>4.8328429E7</v>
      </c>
      <c r="D14669" s="1" t="s">
        <v>14</v>
      </c>
      <c r="E14669" s="1">
        <v>26.0</v>
      </c>
      <c r="F14669" s="1" t="s">
        <v>14652</v>
      </c>
      <c r="G14669" s="1">
        <v>0.375464250813</v>
      </c>
    </row>
    <row r="14670" ht="15.75" customHeight="1">
      <c r="A14670" s="1" t="str">
        <f t="shared" si="1230"/>
        <v>SLC38A5</v>
      </c>
      <c r="B14670" s="1" t="s">
        <v>50</v>
      </c>
      <c r="C14670" s="1">
        <v>4.8328449E7</v>
      </c>
      <c r="D14670" s="1" t="s">
        <v>14</v>
      </c>
      <c r="E14670" s="1">
        <v>25.0</v>
      </c>
      <c r="F14670" s="1" t="s">
        <v>14653</v>
      </c>
      <c r="G14670" s="1">
        <v>0.888793608743</v>
      </c>
    </row>
    <row r="14671" ht="15.75" customHeight="1">
      <c r="A14671" s="1" t="str">
        <f t="shared" ref="A14671:A14680" si="1231">"SLC39A9"</f>
        <v>SLC39A9</v>
      </c>
      <c r="B14671" s="1" t="s">
        <v>135</v>
      </c>
      <c r="C14671" s="1">
        <v>6.9865636E7</v>
      </c>
      <c r="D14671" s="1" t="s">
        <v>14</v>
      </c>
      <c r="E14671" s="1">
        <v>23.0</v>
      </c>
      <c r="F14671" s="1" t="s">
        <v>14654</v>
      </c>
      <c r="G14671" s="1">
        <v>0.100523465015</v>
      </c>
    </row>
    <row r="14672" ht="15.75" customHeight="1">
      <c r="A14672" s="1" t="str">
        <f t="shared" si="1231"/>
        <v>SLC39A9</v>
      </c>
      <c r="B14672" s="1" t="s">
        <v>135</v>
      </c>
      <c r="C14672" s="1">
        <v>6.9865466E7</v>
      </c>
      <c r="D14672" s="1" t="s">
        <v>8</v>
      </c>
      <c r="E14672" s="1">
        <v>24.0</v>
      </c>
      <c r="F14672" s="1" t="s">
        <v>14655</v>
      </c>
      <c r="G14672" s="1">
        <v>-0.00666835610665</v>
      </c>
    </row>
    <row r="14673" ht="15.75" customHeight="1">
      <c r="A14673" s="1" t="str">
        <f t="shared" si="1231"/>
        <v>SLC39A9</v>
      </c>
      <c r="B14673" s="1" t="s">
        <v>135</v>
      </c>
      <c r="C14673" s="1">
        <v>6.986554E7</v>
      </c>
      <c r="D14673" s="1" t="s">
        <v>8</v>
      </c>
      <c r="E14673" s="1">
        <v>23.0</v>
      </c>
      <c r="F14673" s="1" t="s">
        <v>14656</v>
      </c>
      <c r="G14673" s="1">
        <v>0.287476505728</v>
      </c>
    </row>
    <row r="14674" ht="15.75" customHeight="1">
      <c r="A14674" s="1" t="str">
        <f t="shared" si="1231"/>
        <v>SLC39A9</v>
      </c>
      <c r="B14674" s="1" t="s">
        <v>135</v>
      </c>
      <c r="C14674" s="1">
        <v>6.9865448E7</v>
      </c>
      <c r="D14674" s="1" t="s">
        <v>14</v>
      </c>
      <c r="E14674" s="1">
        <v>23.0</v>
      </c>
      <c r="F14674" s="1" t="s">
        <v>14657</v>
      </c>
      <c r="G14674" s="1">
        <v>1.39329291694</v>
      </c>
    </row>
    <row r="14675" ht="15.75" customHeight="1">
      <c r="A14675" s="1" t="str">
        <f t="shared" si="1231"/>
        <v>SLC39A9</v>
      </c>
      <c r="B14675" s="1" t="s">
        <v>135</v>
      </c>
      <c r="C14675" s="1">
        <v>6.9865458E7</v>
      </c>
      <c r="D14675" s="1" t="s">
        <v>14</v>
      </c>
      <c r="E14675" s="1">
        <v>23.0</v>
      </c>
      <c r="F14675" s="1" t="s">
        <v>14658</v>
      </c>
      <c r="G14675" s="1">
        <v>0.964941605536</v>
      </c>
    </row>
    <row r="14676" ht="15.75" customHeight="1">
      <c r="A14676" s="1" t="str">
        <f t="shared" si="1231"/>
        <v>SLC39A9</v>
      </c>
      <c r="B14676" s="1" t="s">
        <v>135</v>
      </c>
      <c r="C14676" s="1">
        <v>6.9865464E7</v>
      </c>
      <c r="D14676" s="1" t="s">
        <v>14</v>
      </c>
      <c r="E14676" s="1">
        <v>23.0</v>
      </c>
      <c r="F14676" s="1" t="s">
        <v>14659</v>
      </c>
      <c r="G14676" s="1">
        <v>0.462373355168</v>
      </c>
    </row>
    <row r="14677" ht="15.75" customHeight="1">
      <c r="A14677" s="1" t="str">
        <f t="shared" si="1231"/>
        <v>SLC39A9</v>
      </c>
      <c r="B14677" s="1" t="s">
        <v>135</v>
      </c>
      <c r="C14677" s="1">
        <v>6.9865497E7</v>
      </c>
      <c r="D14677" s="1" t="s">
        <v>14</v>
      </c>
      <c r="E14677" s="1">
        <v>24.0</v>
      </c>
      <c r="F14677" s="1" t="s">
        <v>14660</v>
      </c>
      <c r="G14677" s="1">
        <v>0.0794571727031</v>
      </c>
    </row>
    <row r="14678" ht="15.75" customHeight="1">
      <c r="A14678" s="1" t="str">
        <f t="shared" si="1231"/>
        <v>SLC39A9</v>
      </c>
      <c r="B14678" s="1" t="s">
        <v>135</v>
      </c>
      <c r="C14678" s="1">
        <v>6.9865569E7</v>
      </c>
      <c r="D14678" s="1" t="s">
        <v>14</v>
      </c>
      <c r="E14678" s="1">
        <v>24.0</v>
      </c>
      <c r="F14678" s="1" t="s">
        <v>14661</v>
      </c>
      <c r="G14678" s="1">
        <v>0.146972229982</v>
      </c>
    </row>
    <row r="14679" ht="15.75" customHeight="1">
      <c r="A14679" s="1" t="str">
        <f t="shared" si="1231"/>
        <v>SLC39A9</v>
      </c>
      <c r="B14679" s="1" t="s">
        <v>135</v>
      </c>
      <c r="C14679" s="1">
        <v>6.9865454E7</v>
      </c>
      <c r="D14679" s="1" t="s">
        <v>8</v>
      </c>
      <c r="E14679" s="1">
        <v>24.0</v>
      </c>
      <c r="F14679" s="1" t="s">
        <v>14662</v>
      </c>
      <c r="G14679" s="1">
        <v>0.641765477524</v>
      </c>
    </row>
    <row r="14680" ht="15.75" customHeight="1">
      <c r="A14680" s="1" t="str">
        <f t="shared" si="1231"/>
        <v>SLC39A9</v>
      </c>
      <c r="B14680" s="1" t="s">
        <v>135</v>
      </c>
      <c r="C14680" s="1">
        <v>6.9865695E7</v>
      </c>
      <c r="D14680" s="1" t="s">
        <v>14</v>
      </c>
      <c r="E14680" s="1">
        <v>22.0</v>
      </c>
      <c r="F14680" s="1" t="s">
        <v>14663</v>
      </c>
      <c r="G14680" s="1">
        <v>0.291265464503</v>
      </c>
    </row>
    <row r="14681" ht="15.75" customHeight="1">
      <c r="A14681" s="1" t="str">
        <f t="shared" ref="A14681:A14704" si="1232">"SLC43A3"</f>
        <v>SLC43A3</v>
      </c>
      <c r="B14681" s="1" t="s">
        <v>328</v>
      </c>
      <c r="C14681" s="1">
        <v>5.7194164E7</v>
      </c>
      <c r="D14681" s="1" t="s">
        <v>14</v>
      </c>
      <c r="E14681" s="1">
        <v>26.0</v>
      </c>
      <c r="F14681" s="1" t="s">
        <v>14664</v>
      </c>
      <c r="G14681" s="1">
        <v>0.260644606281</v>
      </c>
    </row>
    <row r="14682" ht="15.75" customHeight="1">
      <c r="A14682" s="1" t="str">
        <f t="shared" si="1232"/>
        <v>SLC43A3</v>
      </c>
      <c r="B14682" s="1" t="s">
        <v>328</v>
      </c>
      <c r="C14682" s="1">
        <v>5.7194879E7</v>
      </c>
      <c r="D14682" s="1" t="s">
        <v>8</v>
      </c>
      <c r="E14682" s="1">
        <v>24.0</v>
      </c>
      <c r="F14682" s="1" t="s">
        <v>14665</v>
      </c>
      <c r="G14682" s="1">
        <v>-0.0292933986946</v>
      </c>
    </row>
    <row r="14683" ht="15.75" customHeight="1">
      <c r="A14683" s="1" t="str">
        <f t="shared" si="1232"/>
        <v>SLC43A3</v>
      </c>
      <c r="B14683" s="1" t="s">
        <v>328</v>
      </c>
      <c r="C14683" s="1">
        <v>5.7194837E7</v>
      </c>
      <c r="D14683" s="1" t="s">
        <v>8</v>
      </c>
      <c r="E14683" s="1">
        <v>23.0</v>
      </c>
      <c r="F14683" s="1" t="s">
        <v>14666</v>
      </c>
      <c r="G14683" s="1">
        <v>0.430072845703</v>
      </c>
    </row>
    <row r="14684" ht="15.75" customHeight="1">
      <c r="A14684" s="1" t="str">
        <f t="shared" si="1232"/>
        <v>SLC43A3</v>
      </c>
      <c r="B14684" s="1" t="s">
        <v>328</v>
      </c>
      <c r="C14684" s="1">
        <v>5.7194441E7</v>
      </c>
      <c r="D14684" s="1" t="s">
        <v>8</v>
      </c>
      <c r="E14684" s="1">
        <v>25.0</v>
      </c>
      <c r="F14684" s="1" t="s">
        <v>14667</v>
      </c>
      <c r="G14684" s="1">
        <v>0.0514337241063</v>
      </c>
    </row>
    <row r="14685" ht="15.75" customHeight="1">
      <c r="A14685" s="1" t="str">
        <f t="shared" si="1232"/>
        <v>SLC43A3</v>
      </c>
      <c r="B14685" s="1" t="s">
        <v>328</v>
      </c>
      <c r="C14685" s="1">
        <v>5.7194329E7</v>
      </c>
      <c r="D14685" s="1" t="s">
        <v>8</v>
      </c>
      <c r="E14685" s="1">
        <v>23.0</v>
      </c>
      <c r="F14685" s="1" t="s">
        <v>14668</v>
      </c>
      <c r="G14685" s="1">
        <v>0.284194496705</v>
      </c>
    </row>
    <row r="14686" ht="15.75" customHeight="1">
      <c r="A14686" s="1" t="str">
        <f t="shared" si="1232"/>
        <v>SLC43A3</v>
      </c>
      <c r="B14686" s="1" t="s">
        <v>328</v>
      </c>
      <c r="C14686" s="1">
        <v>5.7194429E7</v>
      </c>
      <c r="D14686" s="1" t="s">
        <v>8</v>
      </c>
      <c r="E14686" s="1">
        <v>24.0</v>
      </c>
      <c r="F14686" s="1" t="s">
        <v>14669</v>
      </c>
      <c r="G14686" s="1">
        <v>2.22666585837</v>
      </c>
    </row>
    <row r="14687" ht="15.75" customHeight="1">
      <c r="A14687" s="1" t="str">
        <f t="shared" si="1232"/>
        <v>SLC43A3</v>
      </c>
      <c r="B14687" s="1" t="s">
        <v>328</v>
      </c>
      <c r="C14687" s="1">
        <v>5.7194368E7</v>
      </c>
      <c r="D14687" s="1" t="s">
        <v>8</v>
      </c>
      <c r="E14687" s="1">
        <v>23.0</v>
      </c>
      <c r="F14687" s="1" t="s">
        <v>14670</v>
      </c>
      <c r="G14687" s="1">
        <v>0.0650889772714</v>
      </c>
    </row>
    <row r="14688" ht="15.75" customHeight="1">
      <c r="A14688" s="1" t="str">
        <f t="shared" si="1232"/>
        <v>SLC43A3</v>
      </c>
      <c r="B14688" s="1" t="s">
        <v>328</v>
      </c>
      <c r="C14688" s="1">
        <v>5.7194363E7</v>
      </c>
      <c r="D14688" s="1" t="s">
        <v>8</v>
      </c>
      <c r="E14688" s="1">
        <v>25.0</v>
      </c>
      <c r="F14688" s="1" t="s">
        <v>14671</v>
      </c>
      <c r="G14688" s="1">
        <v>0.0238514429387</v>
      </c>
    </row>
    <row r="14689" ht="15.75" customHeight="1">
      <c r="A14689" s="1" t="str">
        <f t="shared" si="1232"/>
        <v>SLC43A3</v>
      </c>
      <c r="B14689" s="1" t="s">
        <v>328</v>
      </c>
      <c r="C14689" s="1">
        <v>5.7194206E7</v>
      </c>
      <c r="D14689" s="1" t="s">
        <v>14</v>
      </c>
      <c r="E14689" s="1">
        <v>26.0</v>
      </c>
      <c r="F14689" s="1" t="s">
        <v>14672</v>
      </c>
      <c r="G14689" s="1">
        <v>0.0692691698572</v>
      </c>
    </row>
    <row r="14690" ht="15.75" customHeight="1">
      <c r="A14690" s="1" t="str">
        <f t="shared" si="1232"/>
        <v>SLC43A3</v>
      </c>
      <c r="B14690" s="1" t="s">
        <v>328</v>
      </c>
      <c r="C14690" s="1">
        <v>5.7194435E7</v>
      </c>
      <c r="D14690" s="1" t="s">
        <v>8</v>
      </c>
      <c r="E14690" s="1">
        <v>24.0</v>
      </c>
      <c r="F14690" s="1" t="s">
        <v>14673</v>
      </c>
      <c r="G14690" s="1">
        <v>0.343261295929</v>
      </c>
    </row>
    <row r="14691" ht="15.75" customHeight="1">
      <c r="A14691" s="1" t="str">
        <f t="shared" si="1232"/>
        <v>SLC43A3</v>
      </c>
      <c r="B14691" s="1" t="s">
        <v>328</v>
      </c>
      <c r="C14691" s="1">
        <v>5.7194249E7</v>
      </c>
      <c r="D14691" s="1" t="s">
        <v>14</v>
      </c>
      <c r="E14691" s="1">
        <v>25.0</v>
      </c>
      <c r="F14691" s="1" t="s">
        <v>14674</v>
      </c>
      <c r="G14691" s="1">
        <v>0.266200679607</v>
      </c>
    </row>
    <row r="14692" ht="15.75" customHeight="1">
      <c r="A14692" s="1" t="str">
        <f t="shared" si="1232"/>
        <v>SLC43A3</v>
      </c>
      <c r="B14692" s="1" t="s">
        <v>328</v>
      </c>
      <c r="C14692" s="1">
        <v>5.7194405E7</v>
      </c>
      <c r="D14692" s="1" t="s">
        <v>8</v>
      </c>
      <c r="E14692" s="1">
        <v>25.0</v>
      </c>
      <c r="F14692" s="1" t="s">
        <v>14675</v>
      </c>
      <c r="G14692" s="1">
        <v>0.279643759882</v>
      </c>
    </row>
    <row r="14693" ht="15.75" customHeight="1">
      <c r="A14693" s="1" t="str">
        <f t="shared" si="1232"/>
        <v>SLC43A3</v>
      </c>
      <c r="B14693" s="1" t="s">
        <v>328</v>
      </c>
      <c r="C14693" s="1">
        <v>5.7194361E7</v>
      </c>
      <c r="D14693" s="1" t="s">
        <v>14</v>
      </c>
      <c r="E14693" s="1">
        <v>21.0</v>
      </c>
      <c r="F14693" s="1" t="s">
        <v>14676</v>
      </c>
      <c r="G14693" s="1">
        <v>0.273621502773</v>
      </c>
    </row>
    <row r="14694" ht="15.75" customHeight="1">
      <c r="A14694" s="1" t="str">
        <f t="shared" si="1232"/>
        <v>SLC43A3</v>
      </c>
      <c r="B14694" s="1" t="s">
        <v>328</v>
      </c>
      <c r="C14694" s="1">
        <v>5.7194257E7</v>
      </c>
      <c r="D14694" s="1" t="s">
        <v>14</v>
      </c>
      <c r="E14694" s="1">
        <v>27.0</v>
      </c>
      <c r="F14694" s="1" t="s">
        <v>14677</v>
      </c>
      <c r="G14694" s="1">
        <v>-0.0392548496008</v>
      </c>
    </row>
    <row r="14695" ht="15.75" customHeight="1">
      <c r="A14695" s="1" t="str">
        <f t="shared" si="1232"/>
        <v>SLC43A3</v>
      </c>
      <c r="B14695" s="1" t="s">
        <v>328</v>
      </c>
      <c r="C14695" s="1">
        <v>5.7194123E7</v>
      </c>
      <c r="D14695" s="1" t="s">
        <v>8</v>
      </c>
      <c r="E14695" s="1">
        <v>26.0</v>
      </c>
      <c r="F14695" s="1" t="s">
        <v>14678</v>
      </c>
      <c r="G14695" s="1">
        <v>0.0944952796997</v>
      </c>
    </row>
    <row r="14696" ht="15.75" customHeight="1">
      <c r="A14696" s="1" t="str">
        <f t="shared" si="1232"/>
        <v>SLC43A3</v>
      </c>
      <c r="B14696" s="1" t="s">
        <v>328</v>
      </c>
      <c r="C14696" s="1">
        <v>5.7194148E7</v>
      </c>
      <c r="D14696" s="1" t="s">
        <v>8</v>
      </c>
      <c r="E14696" s="1">
        <v>25.0</v>
      </c>
      <c r="F14696" s="1" t="s">
        <v>14679</v>
      </c>
      <c r="G14696" s="1">
        <v>-0.0978321184933</v>
      </c>
    </row>
    <row r="14697" ht="15.75" customHeight="1">
      <c r="A14697" s="1" t="str">
        <f t="shared" si="1232"/>
        <v>SLC43A3</v>
      </c>
      <c r="B14697" s="1" t="s">
        <v>328</v>
      </c>
      <c r="C14697" s="1">
        <v>5.719499E7</v>
      </c>
      <c r="D14697" s="1" t="s">
        <v>14</v>
      </c>
      <c r="E14697" s="1">
        <v>24.0</v>
      </c>
      <c r="F14697" s="1" t="s">
        <v>14680</v>
      </c>
      <c r="G14697" s="1">
        <v>-0.0246098537104</v>
      </c>
    </row>
    <row r="14698" ht="15.75" customHeight="1">
      <c r="A14698" s="1" t="str">
        <f t="shared" si="1232"/>
        <v>SLC43A3</v>
      </c>
      <c r="B14698" s="1" t="s">
        <v>328</v>
      </c>
      <c r="C14698" s="1">
        <v>5.7194198E7</v>
      </c>
      <c r="D14698" s="1" t="s">
        <v>8</v>
      </c>
      <c r="E14698" s="1">
        <v>26.0</v>
      </c>
      <c r="F14698" s="1" t="s">
        <v>14681</v>
      </c>
      <c r="G14698" s="1">
        <v>0.301053356704</v>
      </c>
    </row>
    <row r="14699" ht="15.75" customHeight="1">
      <c r="A14699" s="1" t="str">
        <f t="shared" si="1232"/>
        <v>SLC43A3</v>
      </c>
      <c r="B14699" s="1" t="s">
        <v>328</v>
      </c>
      <c r="C14699" s="1">
        <v>5.7194118E7</v>
      </c>
      <c r="D14699" s="1" t="s">
        <v>8</v>
      </c>
      <c r="E14699" s="1">
        <v>28.0</v>
      </c>
      <c r="F14699" s="1" t="s">
        <v>14682</v>
      </c>
      <c r="G14699" s="1">
        <v>-0.0332171526282</v>
      </c>
    </row>
    <row r="14700" ht="15.75" customHeight="1">
      <c r="A14700" s="1" t="str">
        <f t="shared" si="1232"/>
        <v>SLC43A3</v>
      </c>
      <c r="B14700" s="1" t="s">
        <v>328</v>
      </c>
      <c r="C14700" s="1">
        <v>5.71943E7</v>
      </c>
      <c r="D14700" s="1" t="s">
        <v>8</v>
      </c>
      <c r="E14700" s="1">
        <v>24.0</v>
      </c>
      <c r="F14700" s="1" t="s">
        <v>14683</v>
      </c>
      <c r="G14700" s="1">
        <v>0.208183696626</v>
      </c>
    </row>
    <row r="14701" ht="15.75" customHeight="1">
      <c r="A14701" s="1" t="str">
        <f t="shared" si="1232"/>
        <v>SLC43A3</v>
      </c>
      <c r="B14701" s="1" t="s">
        <v>328</v>
      </c>
      <c r="C14701" s="1">
        <v>5.719432E7</v>
      </c>
      <c r="D14701" s="1" t="s">
        <v>8</v>
      </c>
      <c r="E14701" s="1">
        <v>23.0</v>
      </c>
      <c r="F14701" s="1" t="s">
        <v>14684</v>
      </c>
      <c r="G14701" s="1">
        <v>0.30755285353</v>
      </c>
    </row>
    <row r="14702" ht="15.75" customHeight="1">
      <c r="A14702" s="1" t="str">
        <f t="shared" si="1232"/>
        <v>SLC43A3</v>
      </c>
      <c r="B14702" s="1" t="s">
        <v>328</v>
      </c>
      <c r="C14702" s="1">
        <v>5.7194933E7</v>
      </c>
      <c r="D14702" s="1" t="s">
        <v>14</v>
      </c>
      <c r="E14702" s="1">
        <v>24.0</v>
      </c>
      <c r="F14702" s="1" t="s">
        <v>14685</v>
      </c>
      <c r="G14702" s="1">
        <v>0.119039203429</v>
      </c>
    </row>
    <row r="14703" ht="15.75" customHeight="1">
      <c r="A14703" s="1" t="str">
        <f t="shared" si="1232"/>
        <v>SLC43A3</v>
      </c>
      <c r="B14703" s="1" t="s">
        <v>328</v>
      </c>
      <c r="C14703" s="1">
        <v>5.7194874E7</v>
      </c>
      <c r="D14703" s="1" t="s">
        <v>14</v>
      </c>
      <c r="E14703" s="1">
        <v>24.0</v>
      </c>
      <c r="F14703" s="1" t="s">
        <v>14686</v>
      </c>
      <c r="G14703" s="1">
        <v>0.142618175219</v>
      </c>
    </row>
    <row r="14704" ht="15.75" customHeight="1">
      <c r="A14704" s="1" t="str">
        <f t="shared" si="1232"/>
        <v>SLC43A3</v>
      </c>
      <c r="B14704" s="1" t="s">
        <v>328</v>
      </c>
      <c r="C14704" s="1">
        <v>5.7194243E7</v>
      </c>
      <c r="D14704" s="1" t="s">
        <v>8</v>
      </c>
      <c r="E14704" s="1">
        <v>24.0</v>
      </c>
      <c r="F14704" s="1" t="s">
        <v>14687</v>
      </c>
      <c r="G14704" s="1">
        <v>0.21298321791</v>
      </c>
    </row>
    <row r="14705" ht="15.75" customHeight="1">
      <c r="A14705" s="1" t="str">
        <f t="shared" ref="A14705:A14724" si="1233">"SLC4A11"</f>
        <v>SLC4A11</v>
      </c>
      <c r="B14705" s="1" t="s">
        <v>145</v>
      </c>
      <c r="C14705" s="1">
        <v>3219841.0</v>
      </c>
      <c r="D14705" s="1" t="s">
        <v>8</v>
      </c>
      <c r="E14705" s="1">
        <v>24.0</v>
      </c>
      <c r="F14705" s="1" t="s">
        <v>14688</v>
      </c>
      <c r="G14705" s="1">
        <v>0.581018365314</v>
      </c>
    </row>
    <row r="14706" ht="15.75" customHeight="1">
      <c r="A14706" s="1" t="str">
        <f t="shared" si="1233"/>
        <v>SLC4A11</v>
      </c>
      <c r="B14706" s="1" t="s">
        <v>145</v>
      </c>
      <c r="C14706" s="1">
        <v>3219850.0</v>
      </c>
      <c r="D14706" s="1" t="s">
        <v>14</v>
      </c>
      <c r="E14706" s="1">
        <v>23.0</v>
      </c>
      <c r="F14706" s="1" t="s">
        <v>14689</v>
      </c>
      <c r="G14706" s="1">
        <v>0.474151471744</v>
      </c>
    </row>
    <row r="14707" ht="15.75" customHeight="1">
      <c r="A14707" s="1" t="str">
        <f t="shared" si="1233"/>
        <v>SLC4A11</v>
      </c>
      <c r="B14707" s="1" t="s">
        <v>145</v>
      </c>
      <c r="C14707" s="1">
        <v>3219778.0</v>
      </c>
      <c r="D14707" s="1" t="s">
        <v>14</v>
      </c>
      <c r="E14707" s="1">
        <v>24.0</v>
      </c>
      <c r="F14707" s="1" t="s">
        <v>14690</v>
      </c>
      <c r="G14707" s="1">
        <v>-0.0474121121698</v>
      </c>
    </row>
    <row r="14708" ht="15.75" customHeight="1">
      <c r="A14708" s="1" t="str">
        <f t="shared" si="1233"/>
        <v>SLC4A11</v>
      </c>
      <c r="B14708" s="1" t="s">
        <v>145</v>
      </c>
      <c r="C14708" s="1">
        <v>3219769.0</v>
      </c>
      <c r="D14708" s="1" t="s">
        <v>14</v>
      </c>
      <c r="E14708" s="1">
        <v>24.0</v>
      </c>
      <c r="F14708" s="1" t="s">
        <v>14691</v>
      </c>
      <c r="G14708" s="1">
        <v>0.737069804582</v>
      </c>
    </row>
    <row r="14709" ht="15.75" customHeight="1">
      <c r="A14709" s="1" t="str">
        <f t="shared" si="1233"/>
        <v>SLC4A11</v>
      </c>
      <c r="B14709" s="1" t="s">
        <v>145</v>
      </c>
      <c r="C14709" s="1">
        <v>3219690.0</v>
      </c>
      <c r="D14709" s="1" t="s">
        <v>14</v>
      </c>
      <c r="E14709" s="1">
        <v>24.0</v>
      </c>
      <c r="F14709" s="1" t="s">
        <v>14692</v>
      </c>
      <c r="G14709" s="1">
        <v>1.27143093712</v>
      </c>
    </row>
    <row r="14710" ht="15.75" customHeight="1">
      <c r="A14710" s="1" t="str">
        <f t="shared" si="1233"/>
        <v>SLC4A11</v>
      </c>
      <c r="B14710" s="1" t="s">
        <v>145</v>
      </c>
      <c r="C14710" s="1">
        <v>3219668.0</v>
      </c>
      <c r="D14710" s="1" t="s">
        <v>14</v>
      </c>
      <c r="E14710" s="1">
        <v>23.0</v>
      </c>
      <c r="F14710" s="1" t="s">
        <v>14693</v>
      </c>
      <c r="G14710" s="1">
        <v>0.606621548053</v>
      </c>
    </row>
    <row r="14711" ht="15.75" customHeight="1">
      <c r="A14711" s="1" t="str">
        <f t="shared" si="1233"/>
        <v>SLC4A11</v>
      </c>
      <c r="B14711" s="1" t="s">
        <v>145</v>
      </c>
      <c r="C14711" s="1">
        <v>3218715.0</v>
      </c>
      <c r="D14711" s="1" t="s">
        <v>14</v>
      </c>
      <c r="E14711" s="1">
        <v>23.0</v>
      </c>
      <c r="F14711" s="1" t="s">
        <v>14694</v>
      </c>
      <c r="G14711" s="1">
        <v>0.392822642943</v>
      </c>
    </row>
    <row r="14712" ht="15.75" customHeight="1">
      <c r="A14712" s="1" t="str">
        <f t="shared" si="1233"/>
        <v>SLC4A11</v>
      </c>
      <c r="B14712" s="1" t="s">
        <v>145</v>
      </c>
      <c r="C14712" s="1">
        <v>3218596.0</v>
      </c>
      <c r="D14712" s="1" t="s">
        <v>14</v>
      </c>
      <c r="E14712" s="1">
        <v>23.0</v>
      </c>
      <c r="F14712" s="1" t="s">
        <v>14695</v>
      </c>
      <c r="G14712" s="1">
        <v>0.253878743274</v>
      </c>
    </row>
    <row r="14713" ht="15.75" customHeight="1">
      <c r="A14713" s="1" t="str">
        <f t="shared" si="1233"/>
        <v>SLC4A11</v>
      </c>
      <c r="B14713" s="1" t="s">
        <v>145</v>
      </c>
      <c r="C14713" s="1">
        <v>3219804.0</v>
      </c>
      <c r="D14713" s="1" t="s">
        <v>8</v>
      </c>
      <c r="E14713" s="1">
        <v>23.0</v>
      </c>
      <c r="F14713" s="1" t="s">
        <v>14696</v>
      </c>
      <c r="G14713" s="1">
        <v>0.694766472647</v>
      </c>
    </row>
    <row r="14714" ht="15.75" customHeight="1">
      <c r="A14714" s="1" t="str">
        <f t="shared" si="1233"/>
        <v>SLC4A11</v>
      </c>
      <c r="B14714" s="1" t="s">
        <v>145</v>
      </c>
      <c r="C14714" s="1">
        <v>3218778.0</v>
      </c>
      <c r="D14714" s="1" t="s">
        <v>8</v>
      </c>
      <c r="E14714" s="1">
        <v>24.0</v>
      </c>
      <c r="F14714" s="1" t="s">
        <v>14697</v>
      </c>
      <c r="G14714" s="1">
        <v>-0.0993648727027</v>
      </c>
    </row>
    <row r="14715" ht="15.75" customHeight="1">
      <c r="A14715" s="1" t="str">
        <f t="shared" si="1233"/>
        <v>SLC4A11</v>
      </c>
      <c r="B14715" s="1" t="s">
        <v>145</v>
      </c>
      <c r="C14715" s="1">
        <v>3219589.0</v>
      </c>
      <c r="D14715" s="1" t="s">
        <v>8</v>
      </c>
      <c r="E14715" s="1">
        <v>24.0</v>
      </c>
      <c r="F14715" s="1" t="s">
        <v>14698</v>
      </c>
      <c r="G14715" s="1">
        <v>0.375823204094</v>
      </c>
    </row>
    <row r="14716" ht="15.75" customHeight="1">
      <c r="A14716" s="1" t="str">
        <f t="shared" si="1233"/>
        <v>SLC4A11</v>
      </c>
      <c r="B14716" s="1" t="s">
        <v>145</v>
      </c>
      <c r="C14716" s="1">
        <v>3219582.0</v>
      </c>
      <c r="D14716" s="1" t="s">
        <v>8</v>
      </c>
      <c r="E14716" s="1">
        <v>24.0</v>
      </c>
      <c r="F14716" s="1" t="s">
        <v>14699</v>
      </c>
      <c r="G14716" s="1">
        <v>0.991499258301</v>
      </c>
    </row>
    <row r="14717" ht="15.75" customHeight="1">
      <c r="A14717" s="1" t="str">
        <f t="shared" si="1233"/>
        <v>SLC4A11</v>
      </c>
      <c r="B14717" s="1" t="s">
        <v>145</v>
      </c>
      <c r="C14717" s="1">
        <v>3218804.0</v>
      </c>
      <c r="D14717" s="1" t="s">
        <v>8</v>
      </c>
      <c r="E14717" s="1">
        <v>23.0</v>
      </c>
      <c r="F14717" s="1" t="s">
        <v>14700</v>
      </c>
      <c r="G14717" s="1">
        <v>0.291489383849</v>
      </c>
    </row>
    <row r="14718" ht="15.75" customHeight="1">
      <c r="A14718" s="1" t="str">
        <f t="shared" si="1233"/>
        <v>SLC4A11</v>
      </c>
      <c r="B14718" s="1" t="s">
        <v>145</v>
      </c>
      <c r="C14718" s="1">
        <v>3218743.0</v>
      </c>
      <c r="D14718" s="1" t="s">
        <v>8</v>
      </c>
      <c r="E14718" s="1">
        <v>23.0</v>
      </c>
      <c r="F14718" s="1" t="s">
        <v>14701</v>
      </c>
      <c r="G14718" s="1">
        <v>0.428773306419</v>
      </c>
    </row>
    <row r="14719" ht="15.75" customHeight="1">
      <c r="A14719" s="1" t="str">
        <f t="shared" si="1233"/>
        <v>SLC4A11</v>
      </c>
      <c r="B14719" s="1" t="s">
        <v>145</v>
      </c>
      <c r="C14719" s="1">
        <v>3218730.0</v>
      </c>
      <c r="D14719" s="1" t="s">
        <v>8</v>
      </c>
      <c r="E14719" s="1">
        <v>24.0</v>
      </c>
      <c r="F14719" s="1" t="s">
        <v>14702</v>
      </c>
      <c r="G14719" s="1">
        <v>0.593145433786</v>
      </c>
    </row>
    <row r="14720" ht="15.75" customHeight="1">
      <c r="A14720" s="1" t="str">
        <f t="shared" si="1233"/>
        <v>SLC4A11</v>
      </c>
      <c r="B14720" s="1" t="s">
        <v>145</v>
      </c>
      <c r="C14720" s="1">
        <v>3218683.0</v>
      </c>
      <c r="D14720" s="1" t="s">
        <v>8</v>
      </c>
      <c r="E14720" s="1">
        <v>24.0</v>
      </c>
      <c r="F14720" s="1" t="s">
        <v>14703</v>
      </c>
      <c r="G14720" s="1">
        <v>-0.219543455379</v>
      </c>
    </row>
    <row r="14721" ht="15.75" customHeight="1">
      <c r="A14721" s="1" t="str">
        <f t="shared" si="1233"/>
        <v>SLC4A11</v>
      </c>
      <c r="B14721" s="1" t="s">
        <v>145</v>
      </c>
      <c r="C14721" s="1">
        <v>3218638.0</v>
      </c>
      <c r="D14721" s="1" t="s">
        <v>8</v>
      </c>
      <c r="E14721" s="1">
        <v>24.0</v>
      </c>
      <c r="F14721" s="1" t="s">
        <v>14704</v>
      </c>
      <c r="G14721" s="1">
        <v>0.142049423148</v>
      </c>
    </row>
    <row r="14722" ht="15.75" customHeight="1">
      <c r="A14722" s="1" t="str">
        <f t="shared" si="1233"/>
        <v>SLC4A11</v>
      </c>
      <c r="B14722" s="1" t="s">
        <v>145</v>
      </c>
      <c r="C14722" s="1">
        <v>3218629.0</v>
      </c>
      <c r="D14722" s="1" t="s">
        <v>8</v>
      </c>
      <c r="E14722" s="1">
        <v>24.0</v>
      </c>
      <c r="F14722" s="1" t="s">
        <v>14705</v>
      </c>
      <c r="G14722" s="1">
        <v>-0.174380501454</v>
      </c>
    </row>
    <row r="14723" ht="15.75" customHeight="1">
      <c r="A14723" s="1" t="str">
        <f t="shared" si="1233"/>
        <v>SLC4A11</v>
      </c>
      <c r="B14723" s="1" t="s">
        <v>145</v>
      </c>
      <c r="C14723" s="1">
        <v>3218621.0</v>
      </c>
      <c r="D14723" s="1" t="s">
        <v>8</v>
      </c>
      <c r="E14723" s="1">
        <v>24.0</v>
      </c>
      <c r="F14723" s="1" t="s">
        <v>14706</v>
      </c>
      <c r="G14723" s="1">
        <v>-0.0721564105113</v>
      </c>
    </row>
    <row r="14724" ht="15.75" customHeight="1">
      <c r="A14724" s="1" t="str">
        <f t="shared" si="1233"/>
        <v>SLC4A11</v>
      </c>
      <c r="B14724" s="1" t="s">
        <v>145</v>
      </c>
      <c r="C14724" s="1">
        <v>3219721.0</v>
      </c>
      <c r="D14724" s="1" t="s">
        <v>8</v>
      </c>
      <c r="E14724" s="1">
        <v>24.0</v>
      </c>
      <c r="F14724" s="1" t="s">
        <v>14707</v>
      </c>
      <c r="G14724" s="1">
        <v>0.562224381191</v>
      </c>
    </row>
    <row r="14725" ht="15.75" customHeight="1">
      <c r="A14725" s="1" t="str">
        <f t="shared" ref="A14725:A14734" si="1234">"SLC4A7"</f>
        <v>SLC4A7</v>
      </c>
      <c r="B14725" s="1" t="s">
        <v>119</v>
      </c>
      <c r="C14725" s="1">
        <v>2.7525846E7</v>
      </c>
      <c r="D14725" s="1" t="s">
        <v>14</v>
      </c>
      <c r="E14725" s="1">
        <v>24.0</v>
      </c>
      <c r="F14725" s="1" t="s">
        <v>14708</v>
      </c>
      <c r="G14725" s="1">
        <v>1.13769714131</v>
      </c>
    </row>
    <row r="14726" ht="15.75" customHeight="1">
      <c r="A14726" s="1" t="str">
        <f t="shared" si="1234"/>
        <v>SLC4A7</v>
      </c>
      <c r="B14726" s="1" t="s">
        <v>119</v>
      </c>
      <c r="C14726" s="1">
        <v>2.7525827E7</v>
      </c>
      <c r="D14726" s="1" t="s">
        <v>14</v>
      </c>
      <c r="E14726" s="1">
        <v>23.0</v>
      </c>
      <c r="F14726" s="1" t="s">
        <v>14709</v>
      </c>
      <c r="G14726" s="1">
        <v>0.984469952422</v>
      </c>
    </row>
    <row r="14727" ht="15.75" customHeight="1">
      <c r="A14727" s="1" t="str">
        <f t="shared" si="1234"/>
        <v>SLC4A7</v>
      </c>
      <c r="B14727" s="1" t="s">
        <v>119</v>
      </c>
      <c r="C14727" s="1">
        <v>2.7525822E7</v>
      </c>
      <c r="D14727" s="1" t="s">
        <v>14</v>
      </c>
      <c r="E14727" s="1">
        <v>24.0</v>
      </c>
      <c r="F14727" s="1" t="s">
        <v>14710</v>
      </c>
      <c r="G14727" s="1">
        <v>0.135431469212</v>
      </c>
    </row>
    <row r="14728" ht="15.75" customHeight="1">
      <c r="A14728" s="1" t="str">
        <f t="shared" si="1234"/>
        <v>SLC4A7</v>
      </c>
      <c r="B14728" s="1" t="s">
        <v>119</v>
      </c>
      <c r="C14728" s="1">
        <v>2.7525622E7</v>
      </c>
      <c r="D14728" s="1" t="s">
        <v>14</v>
      </c>
      <c r="E14728" s="1">
        <v>24.0</v>
      </c>
      <c r="F14728" s="1" t="s">
        <v>14711</v>
      </c>
      <c r="G14728" s="1">
        <v>0.210927772583</v>
      </c>
    </row>
    <row r="14729" ht="15.75" customHeight="1">
      <c r="A14729" s="1" t="str">
        <f t="shared" si="1234"/>
        <v>SLC4A7</v>
      </c>
      <c r="B14729" s="1" t="s">
        <v>119</v>
      </c>
      <c r="C14729" s="1">
        <v>2.7525705E7</v>
      </c>
      <c r="D14729" s="1" t="s">
        <v>8</v>
      </c>
      <c r="E14729" s="1">
        <v>22.0</v>
      </c>
      <c r="F14729" s="1" t="s">
        <v>14712</v>
      </c>
      <c r="G14729" s="1">
        <v>0.00820928819604</v>
      </c>
    </row>
    <row r="14730" ht="15.75" customHeight="1">
      <c r="A14730" s="1" t="str">
        <f t="shared" si="1234"/>
        <v>SLC4A7</v>
      </c>
      <c r="B14730" s="1" t="s">
        <v>119</v>
      </c>
      <c r="C14730" s="1">
        <v>2.7525583E7</v>
      </c>
      <c r="D14730" s="1" t="s">
        <v>14</v>
      </c>
      <c r="E14730" s="1">
        <v>24.0</v>
      </c>
      <c r="F14730" s="1" t="s">
        <v>14713</v>
      </c>
      <c r="G14730" s="1">
        <v>0.877832906272</v>
      </c>
    </row>
    <row r="14731" ht="15.75" customHeight="1">
      <c r="A14731" s="1" t="str">
        <f t="shared" si="1234"/>
        <v>SLC4A7</v>
      </c>
      <c r="B14731" s="1" t="s">
        <v>119</v>
      </c>
      <c r="C14731" s="1">
        <v>2.7525572E7</v>
      </c>
      <c r="D14731" s="1" t="s">
        <v>14</v>
      </c>
      <c r="E14731" s="1">
        <v>24.0</v>
      </c>
      <c r="F14731" s="1" t="s">
        <v>14714</v>
      </c>
      <c r="G14731" s="1">
        <v>0.82183684734</v>
      </c>
    </row>
    <row r="14732" ht="15.75" customHeight="1">
      <c r="A14732" s="1" t="str">
        <f t="shared" si="1234"/>
        <v>SLC4A7</v>
      </c>
      <c r="B14732" s="1" t="s">
        <v>119</v>
      </c>
      <c r="C14732" s="1">
        <v>2.7525632E7</v>
      </c>
      <c r="D14732" s="1" t="s">
        <v>8</v>
      </c>
      <c r="E14732" s="1">
        <v>24.0</v>
      </c>
      <c r="F14732" s="1" t="s">
        <v>14715</v>
      </c>
      <c r="G14732" s="1">
        <v>0.695839264769</v>
      </c>
    </row>
    <row r="14733" ht="15.75" customHeight="1">
      <c r="A14733" s="1" t="str">
        <f t="shared" si="1234"/>
        <v>SLC4A7</v>
      </c>
      <c r="B14733" s="1" t="s">
        <v>119</v>
      </c>
      <c r="C14733" s="1">
        <v>2.7525619E7</v>
      </c>
      <c r="D14733" s="1" t="s">
        <v>8</v>
      </c>
      <c r="E14733" s="1">
        <v>24.0</v>
      </c>
      <c r="F14733" s="1" t="s">
        <v>14716</v>
      </c>
      <c r="G14733" s="1">
        <v>0.0288474920174</v>
      </c>
    </row>
    <row r="14734" ht="15.75" customHeight="1">
      <c r="A14734" s="1" t="str">
        <f t="shared" si="1234"/>
        <v>SLC4A7</v>
      </c>
      <c r="B14734" s="1" t="s">
        <v>119</v>
      </c>
      <c r="C14734" s="1">
        <v>2.75256E7</v>
      </c>
      <c r="D14734" s="1" t="s">
        <v>14</v>
      </c>
      <c r="E14734" s="1">
        <v>24.0</v>
      </c>
      <c r="F14734" s="1" t="s">
        <v>14717</v>
      </c>
      <c r="G14734" s="1">
        <v>-0.108096285804</v>
      </c>
    </row>
    <row r="14735" ht="15.75" customHeight="1">
      <c r="A14735" s="1" t="str">
        <f t="shared" ref="A14735:A14744" si="1235">"SLC6A6"</f>
        <v>SLC6A6</v>
      </c>
      <c r="B14735" s="1" t="s">
        <v>119</v>
      </c>
      <c r="C14735" s="1">
        <v>1.4444365E7</v>
      </c>
      <c r="D14735" s="1" t="s">
        <v>14</v>
      </c>
      <c r="E14735" s="1">
        <v>24.0</v>
      </c>
      <c r="F14735" s="1" t="s">
        <v>14718</v>
      </c>
      <c r="G14735" s="1">
        <v>0.863465755894</v>
      </c>
    </row>
    <row r="14736" ht="15.75" customHeight="1">
      <c r="A14736" s="1" t="str">
        <f t="shared" si="1235"/>
        <v>SLC6A6</v>
      </c>
      <c r="B14736" s="1" t="s">
        <v>119</v>
      </c>
      <c r="C14736" s="1">
        <v>1.4444262E7</v>
      </c>
      <c r="D14736" s="1" t="s">
        <v>14</v>
      </c>
      <c r="E14736" s="1">
        <v>24.0</v>
      </c>
      <c r="F14736" s="1" t="s">
        <v>14719</v>
      </c>
      <c r="G14736" s="1">
        <v>-0.0354066652463</v>
      </c>
    </row>
    <row r="14737" ht="15.75" customHeight="1">
      <c r="A14737" s="1" t="str">
        <f t="shared" si="1235"/>
        <v>SLC6A6</v>
      </c>
      <c r="B14737" s="1" t="s">
        <v>119</v>
      </c>
      <c r="C14737" s="1">
        <v>1.4444096E7</v>
      </c>
      <c r="D14737" s="1" t="s">
        <v>14</v>
      </c>
      <c r="E14737" s="1">
        <v>24.0</v>
      </c>
      <c r="F14737" s="1" t="s">
        <v>14720</v>
      </c>
      <c r="G14737" s="1">
        <v>0.154172961592</v>
      </c>
    </row>
    <row r="14738" ht="15.75" customHeight="1">
      <c r="A14738" s="1" t="str">
        <f t="shared" si="1235"/>
        <v>SLC6A6</v>
      </c>
      <c r="B14738" s="1" t="s">
        <v>119</v>
      </c>
      <c r="C14738" s="1">
        <v>1.4444351E7</v>
      </c>
      <c r="D14738" s="1" t="s">
        <v>8</v>
      </c>
      <c r="E14738" s="1">
        <v>24.0</v>
      </c>
      <c r="F14738" s="1" t="s">
        <v>14721</v>
      </c>
      <c r="G14738" s="1">
        <v>0.77182087563</v>
      </c>
    </row>
    <row r="14739" ht="15.75" customHeight="1">
      <c r="A14739" s="1" t="str">
        <f t="shared" si="1235"/>
        <v>SLC6A6</v>
      </c>
      <c r="B14739" s="1" t="s">
        <v>119</v>
      </c>
      <c r="C14739" s="1">
        <v>1.4444143E7</v>
      </c>
      <c r="D14739" s="1" t="s">
        <v>14</v>
      </c>
      <c r="E14739" s="1">
        <v>23.0</v>
      </c>
      <c r="F14739" s="1" t="s">
        <v>14722</v>
      </c>
      <c r="G14739" s="1">
        <v>0.911760182954</v>
      </c>
    </row>
    <row r="14740" ht="15.75" customHeight="1">
      <c r="A14740" s="1" t="str">
        <f t="shared" si="1235"/>
        <v>SLC6A6</v>
      </c>
      <c r="B14740" s="1" t="s">
        <v>119</v>
      </c>
      <c r="C14740" s="1">
        <v>1.4444255E7</v>
      </c>
      <c r="D14740" s="1" t="s">
        <v>8</v>
      </c>
      <c r="E14740" s="1">
        <v>22.0</v>
      </c>
      <c r="F14740" s="1" t="s">
        <v>14723</v>
      </c>
      <c r="G14740" s="1">
        <v>0.899736199442</v>
      </c>
    </row>
    <row r="14741" ht="15.75" customHeight="1">
      <c r="A14741" s="1" t="str">
        <f t="shared" si="1235"/>
        <v>SLC6A6</v>
      </c>
      <c r="B14741" s="1" t="s">
        <v>119</v>
      </c>
      <c r="C14741" s="1">
        <v>1.4444197E7</v>
      </c>
      <c r="D14741" s="1" t="s">
        <v>8</v>
      </c>
      <c r="E14741" s="1">
        <v>24.0</v>
      </c>
      <c r="F14741" s="1" t="s">
        <v>14724</v>
      </c>
      <c r="G14741" s="1">
        <v>0.498843173883</v>
      </c>
    </row>
    <row r="14742" ht="15.75" customHeight="1">
      <c r="A14742" s="1" t="str">
        <f t="shared" si="1235"/>
        <v>SLC6A6</v>
      </c>
      <c r="B14742" s="1" t="s">
        <v>119</v>
      </c>
      <c r="C14742" s="1">
        <v>1.444419E7</v>
      </c>
      <c r="D14742" s="1" t="s">
        <v>8</v>
      </c>
      <c r="E14742" s="1">
        <v>24.0</v>
      </c>
      <c r="F14742" s="1" t="s">
        <v>14725</v>
      </c>
      <c r="G14742" s="1">
        <v>0.34158153905</v>
      </c>
    </row>
    <row r="14743" ht="15.75" customHeight="1">
      <c r="A14743" s="1" t="str">
        <f t="shared" si="1235"/>
        <v>SLC6A6</v>
      </c>
      <c r="B14743" s="1" t="s">
        <v>119</v>
      </c>
      <c r="C14743" s="1">
        <v>1.4444184E7</v>
      </c>
      <c r="D14743" s="1" t="s">
        <v>8</v>
      </c>
      <c r="E14743" s="1">
        <v>24.0</v>
      </c>
      <c r="F14743" s="1" t="s">
        <v>14726</v>
      </c>
      <c r="G14743" s="1">
        <v>1.1885036176</v>
      </c>
    </row>
    <row r="14744" ht="15.75" customHeight="1">
      <c r="A14744" s="1" t="str">
        <f t="shared" si="1235"/>
        <v>SLC6A6</v>
      </c>
      <c r="B14744" s="1" t="s">
        <v>119</v>
      </c>
      <c r="C14744" s="1">
        <v>1.4444346E7</v>
      </c>
      <c r="D14744" s="1" t="s">
        <v>8</v>
      </c>
      <c r="E14744" s="1">
        <v>23.0</v>
      </c>
      <c r="F14744" s="1" t="s">
        <v>14727</v>
      </c>
      <c r="G14744" s="1">
        <v>0.472164222021</v>
      </c>
    </row>
    <row r="14745" ht="15.75" customHeight="1">
      <c r="A14745" s="1" t="str">
        <f t="shared" ref="A14745:A14754" si="1236">"SLC7A1"</f>
        <v>SLC7A1</v>
      </c>
      <c r="B14745" s="1" t="s">
        <v>76</v>
      </c>
      <c r="C14745" s="1">
        <v>3.016983E7</v>
      </c>
      <c r="D14745" s="1" t="s">
        <v>14</v>
      </c>
      <c r="E14745" s="1">
        <v>23.0</v>
      </c>
      <c r="F14745" s="1" t="s">
        <v>14728</v>
      </c>
      <c r="G14745" s="1">
        <v>-0.00463446515736</v>
      </c>
    </row>
    <row r="14746" ht="15.75" customHeight="1">
      <c r="A14746" s="1" t="str">
        <f t="shared" si="1236"/>
        <v>SLC7A1</v>
      </c>
      <c r="B14746" s="1" t="s">
        <v>76</v>
      </c>
      <c r="C14746" s="1">
        <v>3.0169792E7</v>
      </c>
      <c r="D14746" s="1" t="s">
        <v>14</v>
      </c>
      <c r="E14746" s="1">
        <v>24.0</v>
      </c>
      <c r="F14746" s="1" t="s">
        <v>14729</v>
      </c>
      <c r="G14746" s="1">
        <v>0.505039280455</v>
      </c>
    </row>
    <row r="14747" ht="15.75" customHeight="1">
      <c r="A14747" s="1" t="str">
        <f t="shared" si="1236"/>
        <v>SLC7A1</v>
      </c>
      <c r="B14747" s="1" t="s">
        <v>76</v>
      </c>
      <c r="C14747" s="1">
        <v>3.0169707E7</v>
      </c>
      <c r="D14747" s="1" t="s">
        <v>14</v>
      </c>
      <c r="E14747" s="1">
        <v>24.0</v>
      </c>
      <c r="F14747" s="1" t="s">
        <v>14730</v>
      </c>
      <c r="G14747" s="1">
        <v>0.0281466660441</v>
      </c>
    </row>
    <row r="14748" ht="15.75" customHeight="1">
      <c r="A14748" s="1" t="str">
        <f t="shared" si="1236"/>
        <v>SLC7A1</v>
      </c>
      <c r="B14748" s="1" t="s">
        <v>76</v>
      </c>
      <c r="C14748" s="1">
        <v>3.0169648E7</v>
      </c>
      <c r="D14748" s="1" t="s">
        <v>14</v>
      </c>
      <c r="E14748" s="1">
        <v>23.0</v>
      </c>
      <c r="F14748" s="1" t="s">
        <v>14731</v>
      </c>
      <c r="G14748" s="1">
        <v>0.429851939907</v>
      </c>
    </row>
    <row r="14749" ht="15.75" customHeight="1">
      <c r="A14749" s="1" t="str">
        <f t="shared" si="1236"/>
        <v>SLC7A1</v>
      </c>
      <c r="B14749" s="1" t="s">
        <v>76</v>
      </c>
      <c r="C14749" s="1">
        <v>3.0169631E7</v>
      </c>
      <c r="D14749" s="1" t="s">
        <v>14</v>
      </c>
      <c r="E14749" s="1">
        <v>24.0</v>
      </c>
      <c r="F14749" s="1" t="s">
        <v>14732</v>
      </c>
      <c r="G14749" s="3">
        <v>-4.50265622289E-5</v>
      </c>
    </row>
    <row r="14750" ht="15.75" customHeight="1">
      <c r="A14750" s="1" t="str">
        <f t="shared" si="1236"/>
        <v>SLC7A1</v>
      </c>
      <c r="B14750" s="1" t="s">
        <v>76</v>
      </c>
      <c r="C14750" s="1">
        <v>3.0169603E7</v>
      </c>
      <c r="D14750" s="1" t="s">
        <v>14</v>
      </c>
      <c r="E14750" s="1">
        <v>24.0</v>
      </c>
      <c r="F14750" s="1" t="s">
        <v>14733</v>
      </c>
      <c r="G14750" s="1">
        <v>1.21081385853</v>
      </c>
    </row>
    <row r="14751" ht="15.75" customHeight="1">
      <c r="A14751" s="1" t="str">
        <f t="shared" si="1236"/>
        <v>SLC7A1</v>
      </c>
      <c r="B14751" s="1" t="s">
        <v>76</v>
      </c>
      <c r="C14751" s="1">
        <v>3.0169565E7</v>
      </c>
      <c r="D14751" s="1" t="s">
        <v>14</v>
      </c>
      <c r="E14751" s="1">
        <v>23.0</v>
      </c>
      <c r="F14751" s="1" t="s">
        <v>14734</v>
      </c>
      <c r="G14751" s="1">
        <v>1.28414686101</v>
      </c>
    </row>
    <row r="14752" ht="15.75" customHeight="1">
      <c r="A14752" s="1" t="str">
        <f t="shared" si="1236"/>
        <v>SLC7A1</v>
      </c>
      <c r="B14752" s="1" t="s">
        <v>76</v>
      </c>
      <c r="C14752" s="1">
        <v>3.0169559E7</v>
      </c>
      <c r="D14752" s="1" t="s">
        <v>14</v>
      </c>
      <c r="E14752" s="1">
        <v>24.0</v>
      </c>
      <c r="F14752" s="1" t="s">
        <v>14735</v>
      </c>
      <c r="G14752" s="1">
        <v>0.280012247326</v>
      </c>
    </row>
    <row r="14753" ht="15.75" customHeight="1">
      <c r="A14753" s="1" t="str">
        <f t="shared" si="1236"/>
        <v>SLC7A1</v>
      </c>
      <c r="B14753" s="1" t="s">
        <v>76</v>
      </c>
      <c r="C14753" s="1">
        <v>3.0169525E7</v>
      </c>
      <c r="D14753" s="1" t="s">
        <v>8</v>
      </c>
      <c r="E14753" s="1">
        <v>23.0</v>
      </c>
      <c r="F14753" s="1" t="s">
        <v>14736</v>
      </c>
      <c r="G14753" s="1">
        <v>0.201400240448</v>
      </c>
    </row>
    <row r="14754" ht="15.75" customHeight="1">
      <c r="A14754" s="1" t="str">
        <f t="shared" si="1236"/>
        <v>SLC7A1</v>
      </c>
      <c r="B14754" s="1" t="s">
        <v>76</v>
      </c>
      <c r="C14754" s="1">
        <v>3.0169551E7</v>
      </c>
      <c r="D14754" s="1" t="s">
        <v>8</v>
      </c>
      <c r="E14754" s="1">
        <v>24.0</v>
      </c>
      <c r="F14754" s="1" t="s">
        <v>14737</v>
      </c>
      <c r="G14754" s="1">
        <v>0.211702789417</v>
      </c>
    </row>
    <row r="14755" ht="15.75" customHeight="1">
      <c r="A14755" s="1" t="str">
        <f t="shared" ref="A14755:A14764" si="1237">"SLC7A6OS"</f>
        <v>SLC7A6OS</v>
      </c>
      <c r="B14755" s="1" t="s">
        <v>7</v>
      </c>
      <c r="C14755" s="1">
        <v>6.8344615E7</v>
      </c>
      <c r="D14755" s="1" t="s">
        <v>8</v>
      </c>
      <c r="E14755" s="1">
        <v>23.0</v>
      </c>
      <c r="F14755" s="1" t="s">
        <v>14738</v>
      </c>
      <c r="G14755" s="1">
        <v>0.0636999547553</v>
      </c>
    </row>
    <row r="14756" ht="15.75" customHeight="1">
      <c r="A14756" s="1" t="str">
        <f t="shared" si="1237"/>
        <v>SLC7A6OS</v>
      </c>
      <c r="B14756" s="1" t="s">
        <v>7</v>
      </c>
      <c r="C14756" s="1">
        <v>6.8344736E7</v>
      </c>
      <c r="D14756" s="1" t="s">
        <v>8</v>
      </c>
      <c r="E14756" s="1">
        <v>22.0</v>
      </c>
      <c r="F14756" s="1" t="s">
        <v>14739</v>
      </c>
      <c r="G14756" s="1">
        <v>0.153613036651</v>
      </c>
    </row>
    <row r="14757" ht="15.75" customHeight="1">
      <c r="A14757" s="1" t="str">
        <f t="shared" si="1237"/>
        <v>SLC7A6OS</v>
      </c>
      <c r="B14757" s="1" t="s">
        <v>7</v>
      </c>
      <c r="C14757" s="1">
        <v>6.8344777E7</v>
      </c>
      <c r="D14757" s="1" t="s">
        <v>8</v>
      </c>
      <c r="E14757" s="1">
        <v>24.0</v>
      </c>
      <c r="F14757" s="1" t="s">
        <v>14740</v>
      </c>
      <c r="G14757" s="1">
        <v>0.532538901755</v>
      </c>
    </row>
    <row r="14758" ht="15.75" customHeight="1">
      <c r="A14758" s="1" t="str">
        <f t="shared" si="1237"/>
        <v>SLC7A6OS</v>
      </c>
      <c r="B14758" s="1" t="s">
        <v>7</v>
      </c>
      <c r="C14758" s="1">
        <v>6.8344572E7</v>
      </c>
      <c r="D14758" s="1" t="s">
        <v>14</v>
      </c>
      <c r="E14758" s="1">
        <v>24.0</v>
      </c>
      <c r="F14758" s="1" t="s">
        <v>14741</v>
      </c>
      <c r="G14758" s="1">
        <v>0.0632587344274</v>
      </c>
    </row>
    <row r="14759" ht="15.75" customHeight="1">
      <c r="A14759" s="1" t="str">
        <f t="shared" si="1237"/>
        <v>SLC7A6OS</v>
      </c>
      <c r="B14759" s="1" t="s">
        <v>7</v>
      </c>
      <c r="C14759" s="1">
        <v>6.834459E7</v>
      </c>
      <c r="D14759" s="1" t="s">
        <v>14</v>
      </c>
      <c r="E14759" s="1">
        <v>24.0</v>
      </c>
      <c r="F14759" s="1" t="s">
        <v>14742</v>
      </c>
      <c r="G14759" s="1">
        <v>0.525030453445</v>
      </c>
    </row>
    <row r="14760" ht="15.75" customHeight="1">
      <c r="A14760" s="1" t="str">
        <f t="shared" si="1237"/>
        <v>SLC7A6OS</v>
      </c>
      <c r="B14760" s="1" t="s">
        <v>7</v>
      </c>
      <c r="C14760" s="1">
        <v>6.8344739E7</v>
      </c>
      <c r="D14760" s="1" t="s">
        <v>14</v>
      </c>
      <c r="E14760" s="1">
        <v>24.0</v>
      </c>
      <c r="F14760" s="1" t="s">
        <v>14743</v>
      </c>
      <c r="G14760" s="1">
        <v>0.397674293769</v>
      </c>
    </row>
    <row r="14761" ht="15.75" customHeight="1">
      <c r="A14761" s="1" t="str">
        <f t="shared" si="1237"/>
        <v>SLC7A6OS</v>
      </c>
      <c r="B14761" s="1" t="s">
        <v>7</v>
      </c>
      <c r="C14761" s="1">
        <v>6.8344774E7</v>
      </c>
      <c r="D14761" s="1" t="s">
        <v>14</v>
      </c>
      <c r="E14761" s="1">
        <v>23.0</v>
      </c>
      <c r="F14761" s="1" t="s">
        <v>14744</v>
      </c>
      <c r="G14761" s="1">
        <v>1.9424306448</v>
      </c>
    </row>
    <row r="14762" ht="15.75" customHeight="1">
      <c r="A14762" s="1" t="str">
        <f t="shared" si="1237"/>
        <v>SLC7A6OS</v>
      </c>
      <c r="B14762" s="1" t="s">
        <v>7</v>
      </c>
      <c r="C14762" s="1">
        <v>6.8344872E7</v>
      </c>
      <c r="D14762" s="1" t="s">
        <v>14</v>
      </c>
      <c r="E14762" s="1">
        <v>24.0</v>
      </c>
      <c r="F14762" s="1" t="s">
        <v>14745</v>
      </c>
      <c r="G14762" s="1">
        <v>0.159458120368</v>
      </c>
    </row>
    <row r="14763" ht="15.75" customHeight="1">
      <c r="A14763" s="1" t="str">
        <f t="shared" si="1237"/>
        <v>SLC7A6OS</v>
      </c>
      <c r="B14763" s="1" t="s">
        <v>7</v>
      </c>
      <c r="C14763" s="1">
        <v>6.8344596E7</v>
      </c>
      <c r="D14763" s="1" t="s">
        <v>8</v>
      </c>
      <c r="E14763" s="1">
        <v>24.0</v>
      </c>
      <c r="F14763" s="1" t="s">
        <v>14746</v>
      </c>
      <c r="G14763" s="1">
        <v>0.1562338983</v>
      </c>
    </row>
    <row r="14764" ht="15.75" customHeight="1">
      <c r="A14764" s="1" t="str">
        <f t="shared" si="1237"/>
        <v>SLC7A6OS</v>
      </c>
      <c r="B14764" s="1" t="s">
        <v>7</v>
      </c>
      <c r="C14764" s="1">
        <v>6.8344624E7</v>
      </c>
      <c r="D14764" s="1" t="s">
        <v>8</v>
      </c>
      <c r="E14764" s="1">
        <v>23.0</v>
      </c>
      <c r="F14764" s="1" t="s">
        <v>14747</v>
      </c>
      <c r="G14764" s="1">
        <v>0.0767803868569</v>
      </c>
    </row>
    <row r="14765" ht="15.75" customHeight="1">
      <c r="A14765" s="1" t="str">
        <f t="shared" ref="A14765:A14773" si="1238">"SLMO2"</f>
        <v>SLMO2</v>
      </c>
      <c r="B14765" s="1" t="s">
        <v>145</v>
      </c>
      <c r="C14765" s="1">
        <v>5.7617906E7</v>
      </c>
      <c r="D14765" s="1" t="s">
        <v>14</v>
      </c>
      <c r="E14765" s="1">
        <v>24.0</v>
      </c>
      <c r="F14765" s="1" t="s">
        <v>14748</v>
      </c>
      <c r="G14765" s="1">
        <v>0.151899881544</v>
      </c>
    </row>
    <row r="14766" ht="15.75" customHeight="1">
      <c r="A14766" s="1" t="str">
        <f t="shared" si="1238"/>
        <v>SLMO2</v>
      </c>
      <c r="B14766" s="1" t="s">
        <v>145</v>
      </c>
      <c r="C14766" s="1">
        <v>5.7617833E7</v>
      </c>
      <c r="D14766" s="1" t="s">
        <v>14</v>
      </c>
      <c r="E14766" s="1">
        <v>23.0</v>
      </c>
      <c r="F14766" s="1" t="s">
        <v>14749</v>
      </c>
      <c r="G14766" s="1">
        <v>1.04358876683</v>
      </c>
    </row>
    <row r="14767" ht="15.75" customHeight="1">
      <c r="A14767" s="1" t="str">
        <f t="shared" si="1238"/>
        <v>SLMO2</v>
      </c>
      <c r="B14767" s="1" t="s">
        <v>145</v>
      </c>
      <c r="C14767" s="1">
        <v>5.7617823E7</v>
      </c>
      <c r="D14767" s="1" t="s">
        <v>14</v>
      </c>
      <c r="E14767" s="1">
        <v>23.0</v>
      </c>
      <c r="F14767" s="1" t="s">
        <v>14750</v>
      </c>
      <c r="G14767" s="1">
        <v>1.24441316156</v>
      </c>
    </row>
    <row r="14768" ht="15.75" customHeight="1">
      <c r="A14768" s="1" t="str">
        <f t="shared" si="1238"/>
        <v>SLMO2</v>
      </c>
      <c r="B14768" s="1" t="s">
        <v>145</v>
      </c>
      <c r="C14768" s="1">
        <v>5.7617971E7</v>
      </c>
      <c r="D14768" s="1" t="s">
        <v>8</v>
      </c>
      <c r="E14768" s="1">
        <v>23.0</v>
      </c>
      <c r="F14768" s="1" t="s">
        <v>14751</v>
      </c>
      <c r="G14768" s="1">
        <v>0.110013962733</v>
      </c>
    </row>
    <row r="14769" ht="15.75" customHeight="1">
      <c r="A14769" s="1" t="str">
        <f t="shared" si="1238"/>
        <v>SLMO2</v>
      </c>
      <c r="B14769" s="1" t="s">
        <v>145</v>
      </c>
      <c r="C14769" s="1">
        <v>5.7617731E7</v>
      </c>
      <c r="D14769" s="1" t="s">
        <v>8</v>
      </c>
      <c r="E14769" s="1">
        <v>24.0</v>
      </c>
      <c r="F14769" s="1" t="s">
        <v>14752</v>
      </c>
      <c r="G14769" s="1">
        <v>0.354277428803</v>
      </c>
    </row>
    <row r="14770" ht="15.75" customHeight="1">
      <c r="A14770" s="1" t="str">
        <f t="shared" si="1238"/>
        <v>SLMO2</v>
      </c>
      <c r="B14770" s="1" t="s">
        <v>145</v>
      </c>
      <c r="C14770" s="1">
        <v>5.7617741E7</v>
      </c>
      <c r="D14770" s="1" t="s">
        <v>8</v>
      </c>
      <c r="E14770" s="1">
        <v>24.0</v>
      </c>
      <c r="F14770" s="1" t="s">
        <v>14753</v>
      </c>
      <c r="G14770" s="1">
        <v>0.0307758266761</v>
      </c>
    </row>
    <row r="14771" ht="15.75" customHeight="1">
      <c r="A14771" s="1" t="str">
        <f t="shared" si="1238"/>
        <v>SLMO2</v>
      </c>
      <c r="B14771" s="1" t="s">
        <v>145</v>
      </c>
      <c r="C14771" s="1">
        <v>5.7617953E7</v>
      </c>
      <c r="D14771" s="1" t="s">
        <v>14</v>
      </c>
      <c r="E14771" s="1">
        <v>24.0</v>
      </c>
      <c r="F14771" s="1" t="s">
        <v>14754</v>
      </c>
      <c r="G14771" s="1">
        <v>0.711998071607</v>
      </c>
    </row>
    <row r="14772" ht="15.75" customHeight="1">
      <c r="A14772" s="1" t="str">
        <f t="shared" si="1238"/>
        <v>SLMO2</v>
      </c>
      <c r="B14772" s="1" t="s">
        <v>145</v>
      </c>
      <c r="C14772" s="1">
        <v>5.7618012E7</v>
      </c>
      <c r="D14772" s="1" t="s">
        <v>14</v>
      </c>
      <c r="E14772" s="1">
        <v>24.0</v>
      </c>
      <c r="F14772" s="1" t="s">
        <v>14755</v>
      </c>
      <c r="G14772" s="1">
        <v>0.0565925171042</v>
      </c>
    </row>
    <row r="14773" ht="15.75" customHeight="1">
      <c r="A14773" s="1" t="str">
        <f t="shared" si="1238"/>
        <v>SLMO2</v>
      </c>
      <c r="B14773" s="1" t="s">
        <v>145</v>
      </c>
      <c r="C14773" s="1">
        <v>5.7617908E7</v>
      </c>
      <c r="D14773" s="1" t="s">
        <v>8</v>
      </c>
      <c r="E14773" s="1">
        <v>24.0</v>
      </c>
      <c r="F14773" s="1" t="s">
        <v>14756</v>
      </c>
      <c r="G14773" s="1">
        <v>0.54261699413</v>
      </c>
    </row>
    <row r="14774" ht="15.75" customHeight="1">
      <c r="A14774" s="1" t="str">
        <f t="shared" ref="A14774:A14783" si="1239">"SMC1A"</f>
        <v>SMC1A</v>
      </c>
      <c r="B14774" s="1" t="s">
        <v>50</v>
      </c>
      <c r="C14774" s="1">
        <v>5.3449499E7</v>
      </c>
      <c r="D14774" s="1" t="s">
        <v>8</v>
      </c>
      <c r="E14774" s="1">
        <v>21.0</v>
      </c>
      <c r="F14774" s="1" t="s">
        <v>14757</v>
      </c>
      <c r="G14774" s="1">
        <v>-0.0504919933575</v>
      </c>
    </row>
    <row r="14775" ht="15.75" customHeight="1">
      <c r="A14775" s="1" t="str">
        <f t="shared" si="1239"/>
        <v>SMC1A</v>
      </c>
      <c r="B14775" s="1" t="s">
        <v>50</v>
      </c>
      <c r="C14775" s="1">
        <v>5.3449484E7</v>
      </c>
      <c r="D14775" s="1" t="s">
        <v>8</v>
      </c>
      <c r="E14775" s="1">
        <v>24.0</v>
      </c>
      <c r="F14775" s="1" t="s">
        <v>14758</v>
      </c>
      <c r="G14775" s="1">
        <v>0.0851318877312</v>
      </c>
    </row>
    <row r="14776" ht="15.75" customHeight="1">
      <c r="A14776" s="1" t="str">
        <f t="shared" si="1239"/>
        <v>SMC1A</v>
      </c>
      <c r="B14776" s="1" t="s">
        <v>50</v>
      </c>
      <c r="C14776" s="1">
        <v>5.3449625E7</v>
      </c>
      <c r="D14776" s="1" t="s">
        <v>8</v>
      </c>
      <c r="E14776" s="1">
        <v>22.0</v>
      </c>
      <c r="F14776" s="1" t="s">
        <v>14759</v>
      </c>
      <c r="G14776" s="1">
        <v>0.337853341419</v>
      </c>
    </row>
    <row r="14777" ht="15.75" customHeight="1">
      <c r="A14777" s="1" t="str">
        <f t="shared" si="1239"/>
        <v>SMC1A</v>
      </c>
      <c r="B14777" s="1" t="s">
        <v>50</v>
      </c>
      <c r="C14777" s="1">
        <v>5.3449637E7</v>
      </c>
      <c r="D14777" s="1" t="s">
        <v>8</v>
      </c>
      <c r="E14777" s="1">
        <v>22.0</v>
      </c>
      <c r="F14777" s="1" t="s">
        <v>14760</v>
      </c>
      <c r="G14777" s="1">
        <v>0.0355683100282</v>
      </c>
    </row>
    <row r="14778" ht="15.75" customHeight="1">
      <c r="A14778" s="1" t="str">
        <f t="shared" si="1239"/>
        <v>SMC1A</v>
      </c>
      <c r="B14778" s="1" t="s">
        <v>50</v>
      </c>
      <c r="C14778" s="1">
        <v>5.3449452E7</v>
      </c>
      <c r="D14778" s="1" t="s">
        <v>14</v>
      </c>
      <c r="E14778" s="1">
        <v>24.0</v>
      </c>
      <c r="F14778" s="1" t="s">
        <v>14761</v>
      </c>
      <c r="G14778" s="1">
        <v>0.112056565671</v>
      </c>
    </row>
    <row r="14779" ht="15.75" customHeight="1">
      <c r="A14779" s="1" t="str">
        <f t="shared" si="1239"/>
        <v>SMC1A</v>
      </c>
      <c r="B14779" s="1" t="s">
        <v>50</v>
      </c>
      <c r="C14779" s="1">
        <v>5.3449606E7</v>
      </c>
      <c r="D14779" s="1" t="s">
        <v>14</v>
      </c>
      <c r="E14779" s="1">
        <v>24.0</v>
      </c>
      <c r="F14779" s="1" t="s">
        <v>14762</v>
      </c>
      <c r="G14779" s="1">
        <v>1.56052695312</v>
      </c>
    </row>
    <row r="14780" ht="15.75" customHeight="1">
      <c r="A14780" s="1" t="str">
        <f t="shared" si="1239"/>
        <v>SMC1A</v>
      </c>
      <c r="B14780" s="1" t="s">
        <v>50</v>
      </c>
      <c r="C14780" s="1">
        <v>5.344964E7</v>
      </c>
      <c r="D14780" s="1" t="s">
        <v>14</v>
      </c>
      <c r="E14780" s="1">
        <v>23.0</v>
      </c>
      <c r="F14780" s="1" t="s">
        <v>14763</v>
      </c>
      <c r="G14780" s="1">
        <v>0.00409515208578</v>
      </c>
    </row>
    <row r="14781" ht="15.75" customHeight="1">
      <c r="A14781" s="1" t="str">
        <f t="shared" si="1239"/>
        <v>SMC1A</v>
      </c>
      <c r="B14781" s="1" t="s">
        <v>50</v>
      </c>
      <c r="C14781" s="1">
        <v>5.3449619E7</v>
      </c>
      <c r="D14781" s="1" t="s">
        <v>14</v>
      </c>
      <c r="E14781" s="1">
        <v>24.0</v>
      </c>
      <c r="F14781" s="1" t="s">
        <v>14764</v>
      </c>
      <c r="G14781" s="1">
        <v>0.760867457204</v>
      </c>
    </row>
    <row r="14782" ht="15.75" customHeight="1">
      <c r="A14782" s="1" t="str">
        <f t="shared" si="1239"/>
        <v>SMC1A</v>
      </c>
      <c r="B14782" s="1" t="s">
        <v>50</v>
      </c>
      <c r="C14782" s="1">
        <v>5.3449378E7</v>
      </c>
      <c r="D14782" s="1" t="s">
        <v>8</v>
      </c>
      <c r="E14782" s="1">
        <v>21.0</v>
      </c>
      <c r="F14782" s="1" t="s">
        <v>14765</v>
      </c>
      <c r="G14782" s="1">
        <v>0.67860558968</v>
      </c>
    </row>
    <row r="14783" ht="15.75" customHeight="1">
      <c r="A14783" s="1" t="str">
        <f t="shared" si="1239"/>
        <v>SMC1A</v>
      </c>
      <c r="B14783" s="1" t="s">
        <v>50</v>
      </c>
      <c r="C14783" s="1">
        <v>5.3449397E7</v>
      </c>
      <c r="D14783" s="1" t="s">
        <v>8</v>
      </c>
      <c r="E14783" s="1">
        <v>24.0</v>
      </c>
      <c r="F14783" s="1" t="s">
        <v>14766</v>
      </c>
      <c r="G14783" s="1">
        <v>-0.0363951553768</v>
      </c>
    </row>
    <row r="14784" ht="15.75" customHeight="1">
      <c r="A14784" s="1" t="str">
        <f t="shared" ref="A14784:A14808" si="1240">"SMC2"</f>
        <v>SMC2</v>
      </c>
      <c r="B14784" s="1" t="s">
        <v>298</v>
      </c>
      <c r="C14784" s="1">
        <v>1.06856876E8</v>
      </c>
      <c r="D14784" s="1" t="s">
        <v>14</v>
      </c>
      <c r="E14784" s="1">
        <v>26.0</v>
      </c>
      <c r="F14784" s="1" t="s">
        <v>14767</v>
      </c>
      <c r="G14784" s="1">
        <v>0.58650946022</v>
      </c>
    </row>
    <row r="14785" ht="15.75" customHeight="1">
      <c r="A14785" s="1" t="str">
        <f t="shared" si="1240"/>
        <v>SMC2</v>
      </c>
      <c r="B14785" s="1" t="s">
        <v>298</v>
      </c>
      <c r="C14785" s="1">
        <v>1.0685687E8</v>
      </c>
      <c r="D14785" s="1" t="s">
        <v>14</v>
      </c>
      <c r="E14785" s="1">
        <v>26.0</v>
      </c>
      <c r="F14785" s="1" t="s">
        <v>14768</v>
      </c>
      <c r="G14785" s="1">
        <v>0.134812513278</v>
      </c>
    </row>
    <row r="14786" ht="15.75" customHeight="1">
      <c r="A14786" s="1" t="str">
        <f t="shared" si="1240"/>
        <v>SMC2</v>
      </c>
      <c r="B14786" s="1" t="s">
        <v>298</v>
      </c>
      <c r="C14786" s="1">
        <v>1.06856859E8</v>
      </c>
      <c r="D14786" s="1" t="s">
        <v>14</v>
      </c>
      <c r="E14786" s="1">
        <v>25.0</v>
      </c>
      <c r="F14786" s="1" t="s">
        <v>14769</v>
      </c>
      <c r="G14786" s="1">
        <v>0.650175891478</v>
      </c>
    </row>
    <row r="14787" ht="15.75" customHeight="1">
      <c r="A14787" s="1" t="str">
        <f t="shared" si="1240"/>
        <v>SMC2</v>
      </c>
      <c r="B14787" s="1" t="s">
        <v>298</v>
      </c>
      <c r="C14787" s="1">
        <v>1.06856855E8</v>
      </c>
      <c r="D14787" s="1" t="s">
        <v>14</v>
      </c>
      <c r="E14787" s="1">
        <v>26.0</v>
      </c>
      <c r="F14787" s="1" t="s">
        <v>14770</v>
      </c>
      <c r="G14787" s="1">
        <v>0.00823420510598</v>
      </c>
    </row>
    <row r="14788" ht="15.75" customHeight="1">
      <c r="A14788" s="1" t="str">
        <f t="shared" si="1240"/>
        <v>SMC2</v>
      </c>
      <c r="B14788" s="1" t="s">
        <v>298</v>
      </c>
      <c r="C14788" s="1">
        <v>1.0685684E8</v>
      </c>
      <c r="D14788" s="1" t="s">
        <v>14</v>
      </c>
      <c r="E14788" s="1">
        <v>27.0</v>
      </c>
      <c r="F14788" s="1" t="s">
        <v>14771</v>
      </c>
      <c r="G14788" s="1">
        <v>-0.0325704041785</v>
      </c>
    </row>
    <row r="14789" ht="15.75" customHeight="1">
      <c r="A14789" s="1" t="str">
        <f t="shared" si="1240"/>
        <v>SMC2</v>
      </c>
      <c r="B14789" s="1" t="s">
        <v>298</v>
      </c>
      <c r="C14789" s="1">
        <v>1.06856818E8</v>
      </c>
      <c r="D14789" s="1" t="s">
        <v>14</v>
      </c>
      <c r="E14789" s="1">
        <v>25.0</v>
      </c>
      <c r="F14789" s="1" t="s">
        <v>14772</v>
      </c>
      <c r="G14789" s="1">
        <v>0.027262605768</v>
      </c>
    </row>
    <row r="14790" ht="15.75" customHeight="1">
      <c r="A14790" s="1" t="str">
        <f t="shared" si="1240"/>
        <v>SMC2</v>
      </c>
      <c r="B14790" s="1" t="s">
        <v>298</v>
      </c>
      <c r="C14790" s="1">
        <v>1.06856794E8</v>
      </c>
      <c r="D14790" s="1" t="s">
        <v>14</v>
      </c>
      <c r="E14790" s="1">
        <v>24.0</v>
      </c>
      <c r="F14790" s="1" t="s">
        <v>14773</v>
      </c>
      <c r="G14790" s="1">
        <v>0.439007658232</v>
      </c>
    </row>
    <row r="14791" ht="15.75" customHeight="1">
      <c r="A14791" s="1" t="str">
        <f t="shared" si="1240"/>
        <v>SMC2</v>
      </c>
      <c r="B14791" s="1" t="s">
        <v>298</v>
      </c>
      <c r="C14791" s="1">
        <v>1.06856788E8</v>
      </c>
      <c r="D14791" s="1" t="s">
        <v>14</v>
      </c>
      <c r="E14791" s="1">
        <v>24.0</v>
      </c>
      <c r="F14791" s="1" t="s">
        <v>14774</v>
      </c>
      <c r="G14791" s="1">
        <v>0.696652635543</v>
      </c>
    </row>
    <row r="14792" ht="15.75" customHeight="1">
      <c r="A14792" s="1" t="str">
        <f t="shared" si="1240"/>
        <v>SMC2</v>
      </c>
      <c r="B14792" s="1" t="s">
        <v>298</v>
      </c>
      <c r="C14792" s="1">
        <v>1.06856678E8</v>
      </c>
      <c r="D14792" s="1" t="s">
        <v>14</v>
      </c>
      <c r="E14792" s="1">
        <v>22.0</v>
      </c>
      <c r="F14792" s="1" t="s">
        <v>14775</v>
      </c>
      <c r="G14792" s="1">
        <v>0.0610811606994</v>
      </c>
    </row>
    <row r="14793" ht="15.75" customHeight="1">
      <c r="A14793" s="1" t="str">
        <f t="shared" si="1240"/>
        <v>SMC2</v>
      </c>
      <c r="B14793" s="1" t="s">
        <v>298</v>
      </c>
      <c r="C14793" s="1">
        <v>1.06856635E8</v>
      </c>
      <c r="D14793" s="1" t="s">
        <v>14</v>
      </c>
      <c r="E14793" s="1">
        <v>24.0</v>
      </c>
      <c r="F14793" s="1" t="s">
        <v>14776</v>
      </c>
      <c r="G14793" s="1">
        <v>0.00104609380723</v>
      </c>
    </row>
    <row r="14794" ht="15.75" customHeight="1">
      <c r="A14794" s="1" t="str">
        <f t="shared" si="1240"/>
        <v>SMC2</v>
      </c>
      <c r="B14794" s="1" t="s">
        <v>298</v>
      </c>
      <c r="C14794" s="1">
        <v>1.06856593E8</v>
      </c>
      <c r="D14794" s="1" t="s">
        <v>14</v>
      </c>
      <c r="E14794" s="1">
        <v>21.0</v>
      </c>
      <c r="F14794" s="1" t="s">
        <v>14777</v>
      </c>
      <c r="G14794" s="1">
        <v>0.0217112802733</v>
      </c>
    </row>
    <row r="14795" ht="15.75" customHeight="1">
      <c r="A14795" s="1" t="str">
        <f t="shared" si="1240"/>
        <v>SMC2</v>
      </c>
      <c r="B14795" s="1" t="s">
        <v>298</v>
      </c>
      <c r="C14795" s="1">
        <v>1.06856879E8</v>
      </c>
      <c r="D14795" s="1" t="s">
        <v>8</v>
      </c>
      <c r="E14795" s="1">
        <v>27.0</v>
      </c>
      <c r="F14795" s="1" t="s">
        <v>14778</v>
      </c>
      <c r="G14795" s="1">
        <v>0.0237576076669</v>
      </c>
    </row>
    <row r="14796" ht="15.75" customHeight="1">
      <c r="A14796" s="1" t="str">
        <f t="shared" si="1240"/>
        <v>SMC2</v>
      </c>
      <c r="B14796" s="1" t="s">
        <v>298</v>
      </c>
      <c r="C14796" s="1">
        <v>1.06856864E8</v>
      </c>
      <c r="D14796" s="1" t="s">
        <v>8</v>
      </c>
      <c r="E14796" s="1">
        <v>27.0</v>
      </c>
      <c r="F14796" s="1" t="s">
        <v>14779</v>
      </c>
      <c r="G14796" s="1">
        <v>0.049353382648</v>
      </c>
    </row>
    <row r="14797" ht="15.75" customHeight="1">
      <c r="A14797" s="1" t="str">
        <f t="shared" si="1240"/>
        <v>SMC2</v>
      </c>
      <c r="B14797" s="1" t="s">
        <v>298</v>
      </c>
      <c r="C14797" s="1">
        <v>1.06856781E8</v>
      </c>
      <c r="D14797" s="1" t="s">
        <v>8</v>
      </c>
      <c r="E14797" s="1">
        <v>24.0</v>
      </c>
      <c r="F14797" s="1" t="s">
        <v>14780</v>
      </c>
      <c r="G14797" s="1">
        <v>1.0245124129</v>
      </c>
    </row>
    <row r="14798" ht="15.75" customHeight="1">
      <c r="A14798" s="1" t="str">
        <f t="shared" si="1240"/>
        <v>SMC2</v>
      </c>
      <c r="B14798" s="1" t="s">
        <v>298</v>
      </c>
      <c r="C14798" s="1">
        <v>1.06856698E8</v>
      </c>
      <c r="D14798" s="1" t="s">
        <v>8</v>
      </c>
      <c r="E14798" s="1">
        <v>24.0</v>
      </c>
      <c r="F14798" s="1" t="s">
        <v>14781</v>
      </c>
      <c r="G14798" s="1">
        <v>0.00728168829097</v>
      </c>
    </row>
    <row r="14799" ht="15.75" customHeight="1">
      <c r="A14799" s="1" t="str">
        <f t="shared" si="1240"/>
        <v>SMC2</v>
      </c>
      <c r="B14799" s="1" t="s">
        <v>298</v>
      </c>
      <c r="C14799" s="1">
        <v>1.06856674E8</v>
      </c>
      <c r="D14799" s="1" t="s">
        <v>8</v>
      </c>
      <c r="E14799" s="1">
        <v>24.0</v>
      </c>
      <c r="F14799" s="1" t="s">
        <v>14782</v>
      </c>
      <c r="G14799" s="1">
        <v>0.0353646105735</v>
      </c>
    </row>
    <row r="14800" ht="15.75" customHeight="1">
      <c r="A14800" s="1" t="str">
        <f t="shared" si="1240"/>
        <v>SMC2</v>
      </c>
      <c r="B14800" s="1" t="s">
        <v>298</v>
      </c>
      <c r="C14800" s="1">
        <v>1.0685709E8</v>
      </c>
      <c r="D14800" s="1" t="s">
        <v>14</v>
      </c>
      <c r="E14800" s="1">
        <v>22.0</v>
      </c>
      <c r="F14800" s="1" t="s">
        <v>14783</v>
      </c>
      <c r="G14800" s="1">
        <v>0.13435452724</v>
      </c>
    </row>
    <row r="14801" ht="15.75" customHeight="1">
      <c r="A14801" s="1" t="str">
        <f t="shared" si="1240"/>
        <v>SMC2</v>
      </c>
      <c r="B14801" s="1" t="s">
        <v>298</v>
      </c>
      <c r="C14801" s="1">
        <v>1.06856675E8</v>
      </c>
      <c r="D14801" s="1" t="s">
        <v>8</v>
      </c>
      <c r="E14801" s="1">
        <v>23.0</v>
      </c>
      <c r="F14801" s="1" t="s">
        <v>14784</v>
      </c>
      <c r="G14801" s="1">
        <v>0.0185184184472</v>
      </c>
    </row>
    <row r="14802" ht="15.75" customHeight="1">
      <c r="A14802" s="1" t="str">
        <f t="shared" si="1240"/>
        <v>SMC2</v>
      </c>
      <c r="B14802" s="1" t="s">
        <v>298</v>
      </c>
      <c r="C14802" s="1">
        <v>1.06856614E8</v>
      </c>
      <c r="D14802" s="1" t="s">
        <v>14</v>
      </c>
      <c r="E14802" s="1">
        <v>23.0</v>
      </c>
      <c r="F14802" s="1" t="s">
        <v>14785</v>
      </c>
      <c r="G14802" s="1">
        <v>0.340892907425</v>
      </c>
    </row>
    <row r="14803" ht="15.75" customHeight="1">
      <c r="A14803" s="1" t="str">
        <f t="shared" si="1240"/>
        <v>SMC2</v>
      </c>
      <c r="B14803" s="1" t="s">
        <v>298</v>
      </c>
      <c r="C14803" s="1">
        <v>1.06856652E8</v>
      </c>
      <c r="D14803" s="1" t="s">
        <v>14</v>
      </c>
      <c r="E14803" s="1">
        <v>23.0</v>
      </c>
      <c r="F14803" s="1" t="s">
        <v>14786</v>
      </c>
      <c r="G14803" s="1">
        <v>0.720545920438</v>
      </c>
    </row>
    <row r="14804" ht="15.75" customHeight="1">
      <c r="A14804" s="1" t="str">
        <f t="shared" si="1240"/>
        <v>SMC2</v>
      </c>
      <c r="B14804" s="1" t="s">
        <v>298</v>
      </c>
      <c r="C14804" s="1">
        <v>1.06856729E8</v>
      </c>
      <c r="D14804" s="1" t="s">
        <v>14</v>
      </c>
      <c r="E14804" s="1">
        <v>23.0</v>
      </c>
      <c r="F14804" s="1" t="s">
        <v>14787</v>
      </c>
      <c r="G14804" s="1">
        <v>0.254247516109</v>
      </c>
    </row>
    <row r="14805" ht="15.75" customHeight="1">
      <c r="A14805" s="1" t="str">
        <f t="shared" si="1240"/>
        <v>SMC2</v>
      </c>
      <c r="B14805" s="1" t="s">
        <v>298</v>
      </c>
      <c r="C14805" s="1">
        <v>1.06856788E8</v>
      </c>
      <c r="D14805" s="1" t="s">
        <v>14</v>
      </c>
      <c r="E14805" s="1">
        <v>22.0</v>
      </c>
      <c r="F14805" s="1" t="s">
        <v>14788</v>
      </c>
      <c r="G14805" s="1">
        <v>0.967935157015</v>
      </c>
    </row>
    <row r="14806" ht="15.75" customHeight="1">
      <c r="A14806" s="1" t="str">
        <f t="shared" si="1240"/>
        <v>SMC2</v>
      </c>
      <c r="B14806" s="1" t="s">
        <v>298</v>
      </c>
      <c r="C14806" s="1">
        <v>1.06856885E8</v>
      </c>
      <c r="D14806" s="1" t="s">
        <v>14</v>
      </c>
      <c r="E14806" s="1">
        <v>26.0</v>
      </c>
      <c r="F14806" s="1" t="s">
        <v>14789</v>
      </c>
      <c r="G14806" s="1">
        <v>1.00755243008</v>
      </c>
    </row>
    <row r="14807" ht="15.75" customHeight="1">
      <c r="A14807" s="1" t="str">
        <f t="shared" si="1240"/>
        <v>SMC2</v>
      </c>
      <c r="B14807" s="1" t="s">
        <v>298</v>
      </c>
      <c r="C14807" s="1">
        <v>1.06856965E8</v>
      </c>
      <c r="D14807" s="1" t="s">
        <v>14</v>
      </c>
      <c r="E14807" s="1">
        <v>24.0</v>
      </c>
      <c r="F14807" s="1" t="s">
        <v>14790</v>
      </c>
      <c r="G14807" s="1">
        <v>0.0769976453059</v>
      </c>
    </row>
    <row r="14808" ht="15.75" customHeight="1">
      <c r="A14808" s="1" t="str">
        <f t="shared" si="1240"/>
        <v>SMC2</v>
      </c>
      <c r="B14808" s="1" t="s">
        <v>298</v>
      </c>
      <c r="C14808" s="1">
        <v>1.06856855E8</v>
      </c>
      <c r="D14808" s="1" t="s">
        <v>14</v>
      </c>
      <c r="E14808" s="1">
        <v>25.0</v>
      </c>
      <c r="F14808" s="1" t="s">
        <v>14791</v>
      </c>
      <c r="G14808" s="1">
        <v>8.83308784088E-4</v>
      </c>
    </row>
    <row r="14809" ht="15.75" customHeight="1">
      <c r="A14809" s="1" t="str">
        <f t="shared" ref="A14809:A14818" si="1241">"SMC3"</f>
        <v>SMC3</v>
      </c>
      <c r="B14809" s="1" t="s">
        <v>176</v>
      </c>
      <c r="C14809" s="1">
        <v>1.12327611E8</v>
      </c>
      <c r="D14809" s="1" t="s">
        <v>8</v>
      </c>
      <c r="E14809" s="1">
        <v>24.0</v>
      </c>
      <c r="F14809" s="1" t="s">
        <v>14792</v>
      </c>
      <c r="G14809" s="1">
        <v>-0.0836721112464</v>
      </c>
    </row>
    <row r="14810" ht="15.75" customHeight="1">
      <c r="A14810" s="1" t="str">
        <f t="shared" si="1241"/>
        <v>SMC3</v>
      </c>
      <c r="B14810" s="1" t="s">
        <v>176</v>
      </c>
      <c r="C14810" s="1">
        <v>1.12327536E8</v>
      </c>
      <c r="D14810" s="1" t="s">
        <v>8</v>
      </c>
      <c r="E14810" s="1">
        <v>24.0</v>
      </c>
      <c r="F14810" s="1" t="s">
        <v>14793</v>
      </c>
      <c r="G14810" s="1">
        <v>0.998516637883</v>
      </c>
    </row>
    <row r="14811" ht="15.75" customHeight="1">
      <c r="A14811" s="1" t="str">
        <f t="shared" si="1241"/>
        <v>SMC3</v>
      </c>
      <c r="B14811" s="1" t="s">
        <v>176</v>
      </c>
      <c r="C14811" s="1">
        <v>1.12327512E8</v>
      </c>
      <c r="D14811" s="1" t="s">
        <v>8</v>
      </c>
      <c r="E14811" s="1">
        <v>23.0</v>
      </c>
      <c r="F14811" s="1" t="s">
        <v>14794</v>
      </c>
      <c r="G14811" s="1">
        <v>1.22252609715</v>
      </c>
    </row>
    <row r="14812" ht="15.75" customHeight="1">
      <c r="A14812" s="1" t="str">
        <f t="shared" si="1241"/>
        <v>SMC3</v>
      </c>
      <c r="B14812" s="1" t="s">
        <v>176</v>
      </c>
      <c r="C14812" s="1">
        <v>1.12327413E8</v>
      </c>
      <c r="D14812" s="1" t="s">
        <v>8</v>
      </c>
      <c r="E14812" s="1">
        <v>24.0</v>
      </c>
      <c r="F14812" s="1" t="s">
        <v>14795</v>
      </c>
      <c r="G14812" s="1">
        <v>0.109252191884</v>
      </c>
    </row>
    <row r="14813" ht="15.75" customHeight="1">
      <c r="A14813" s="1" t="str">
        <f t="shared" si="1241"/>
        <v>SMC3</v>
      </c>
      <c r="B14813" s="1" t="s">
        <v>176</v>
      </c>
      <c r="C14813" s="1">
        <v>1.12327488E8</v>
      </c>
      <c r="D14813" s="1" t="s">
        <v>14</v>
      </c>
      <c r="E14813" s="1">
        <v>24.0</v>
      </c>
      <c r="F14813" s="1" t="s">
        <v>14796</v>
      </c>
      <c r="G14813" s="1">
        <v>0.289139344777</v>
      </c>
    </row>
    <row r="14814" ht="15.75" customHeight="1">
      <c r="A14814" s="1" t="str">
        <f t="shared" si="1241"/>
        <v>SMC3</v>
      </c>
      <c r="B14814" s="1" t="s">
        <v>176</v>
      </c>
      <c r="C14814" s="1">
        <v>1.12327499E8</v>
      </c>
      <c r="D14814" s="1" t="s">
        <v>14</v>
      </c>
      <c r="E14814" s="1">
        <v>24.0</v>
      </c>
      <c r="F14814" s="1" t="s">
        <v>14797</v>
      </c>
      <c r="G14814" s="1">
        <v>0.585157357347</v>
      </c>
    </row>
    <row r="14815" ht="15.75" customHeight="1">
      <c r="A14815" s="1" t="str">
        <f t="shared" si="1241"/>
        <v>SMC3</v>
      </c>
      <c r="B14815" s="1" t="s">
        <v>176</v>
      </c>
      <c r="C14815" s="1">
        <v>1.12327545E8</v>
      </c>
      <c r="D14815" s="1" t="s">
        <v>14</v>
      </c>
      <c r="E14815" s="1">
        <v>24.0</v>
      </c>
      <c r="F14815" s="1" t="s">
        <v>14798</v>
      </c>
      <c r="G14815" s="1">
        <v>0.778957264965</v>
      </c>
    </row>
    <row r="14816" ht="15.75" customHeight="1">
      <c r="A14816" s="1" t="str">
        <f t="shared" si="1241"/>
        <v>SMC3</v>
      </c>
      <c r="B14816" s="1" t="s">
        <v>176</v>
      </c>
      <c r="C14816" s="1">
        <v>1.12327622E8</v>
      </c>
      <c r="D14816" s="1" t="s">
        <v>14</v>
      </c>
      <c r="E14816" s="1">
        <v>23.0</v>
      </c>
      <c r="F14816" s="1" t="s">
        <v>14799</v>
      </c>
      <c r="G14816" s="1">
        <v>0.445448578384</v>
      </c>
    </row>
    <row r="14817" ht="15.75" customHeight="1">
      <c r="A14817" s="1" t="str">
        <f t="shared" si="1241"/>
        <v>SMC3</v>
      </c>
      <c r="B14817" s="1" t="s">
        <v>176</v>
      </c>
      <c r="C14817" s="1">
        <v>1.12327648E8</v>
      </c>
      <c r="D14817" s="1" t="s">
        <v>14</v>
      </c>
      <c r="E14817" s="1">
        <v>24.0</v>
      </c>
      <c r="F14817" s="1" t="s">
        <v>14800</v>
      </c>
      <c r="G14817" s="1">
        <v>0.434266487861</v>
      </c>
    </row>
    <row r="14818" ht="15.75" customHeight="1">
      <c r="A14818" s="1" t="str">
        <f t="shared" si="1241"/>
        <v>SMC3</v>
      </c>
      <c r="B14818" s="1" t="s">
        <v>176</v>
      </c>
      <c r="C14818" s="1">
        <v>1.12327418E8</v>
      </c>
      <c r="D14818" s="1" t="s">
        <v>14</v>
      </c>
      <c r="E14818" s="1">
        <v>21.0</v>
      </c>
      <c r="F14818" s="1" t="s">
        <v>14801</v>
      </c>
      <c r="G14818" s="1">
        <v>0.158975685361</v>
      </c>
    </row>
    <row r="14819" ht="15.75" customHeight="1">
      <c r="A14819" s="1" t="str">
        <f t="shared" ref="A14819:A14828" si="1242">"SMC5"</f>
        <v>SMC5</v>
      </c>
      <c r="B14819" s="1" t="s">
        <v>298</v>
      </c>
      <c r="C14819" s="1">
        <v>7.2874176E7</v>
      </c>
      <c r="D14819" s="1" t="s">
        <v>8</v>
      </c>
      <c r="E14819" s="1">
        <v>23.0</v>
      </c>
      <c r="F14819" s="1" t="s">
        <v>14802</v>
      </c>
      <c r="G14819" s="1">
        <v>0.540063130401</v>
      </c>
    </row>
    <row r="14820" ht="15.75" customHeight="1">
      <c r="A14820" s="1" t="str">
        <f t="shared" si="1242"/>
        <v>SMC5</v>
      </c>
      <c r="B14820" s="1" t="s">
        <v>298</v>
      </c>
      <c r="C14820" s="1">
        <v>7.28742E7</v>
      </c>
      <c r="D14820" s="1" t="s">
        <v>8</v>
      </c>
      <c r="E14820" s="1">
        <v>24.0</v>
      </c>
      <c r="F14820" s="1" t="s">
        <v>14803</v>
      </c>
      <c r="G14820" s="1">
        <v>0.904288111947</v>
      </c>
    </row>
    <row r="14821" ht="15.75" customHeight="1">
      <c r="A14821" s="1" t="str">
        <f t="shared" si="1242"/>
        <v>SMC5</v>
      </c>
      <c r="B14821" s="1" t="s">
        <v>298</v>
      </c>
      <c r="C14821" s="1">
        <v>7.287391E7</v>
      </c>
      <c r="D14821" s="1" t="s">
        <v>14</v>
      </c>
      <c r="E14821" s="1">
        <v>23.0</v>
      </c>
      <c r="F14821" s="1" t="s">
        <v>14804</v>
      </c>
      <c r="G14821" s="1">
        <v>0.440035005589</v>
      </c>
    </row>
    <row r="14822" ht="15.75" customHeight="1">
      <c r="A14822" s="1" t="str">
        <f t="shared" si="1242"/>
        <v>SMC5</v>
      </c>
      <c r="B14822" s="1" t="s">
        <v>298</v>
      </c>
      <c r="C14822" s="1">
        <v>7.2873958E7</v>
      </c>
      <c r="D14822" s="1" t="s">
        <v>14</v>
      </c>
      <c r="E14822" s="1">
        <v>24.0</v>
      </c>
      <c r="F14822" s="1" t="s">
        <v>14805</v>
      </c>
      <c r="G14822" s="1">
        <v>0.53697410798</v>
      </c>
    </row>
    <row r="14823" ht="15.75" customHeight="1">
      <c r="A14823" s="1" t="str">
        <f t="shared" si="1242"/>
        <v>SMC5</v>
      </c>
      <c r="B14823" s="1" t="s">
        <v>298</v>
      </c>
      <c r="C14823" s="1">
        <v>7.2874168E7</v>
      </c>
      <c r="D14823" s="1" t="s">
        <v>14</v>
      </c>
      <c r="E14823" s="1">
        <v>24.0</v>
      </c>
      <c r="F14823" s="1" t="s">
        <v>14806</v>
      </c>
      <c r="G14823" s="1">
        <v>0.19917859603</v>
      </c>
    </row>
    <row r="14824" ht="15.75" customHeight="1">
      <c r="A14824" s="1" t="str">
        <f t="shared" si="1242"/>
        <v>SMC5</v>
      </c>
      <c r="B14824" s="1" t="s">
        <v>298</v>
      </c>
      <c r="C14824" s="1">
        <v>7.2874191E7</v>
      </c>
      <c r="D14824" s="1" t="s">
        <v>14</v>
      </c>
      <c r="E14824" s="1">
        <v>24.0</v>
      </c>
      <c r="F14824" s="1" t="s">
        <v>14807</v>
      </c>
      <c r="G14824" s="1">
        <v>0.0254731556857</v>
      </c>
    </row>
    <row r="14825" ht="15.75" customHeight="1">
      <c r="A14825" s="1" t="str">
        <f t="shared" si="1242"/>
        <v>SMC5</v>
      </c>
      <c r="B14825" s="1" t="s">
        <v>298</v>
      </c>
      <c r="C14825" s="1">
        <v>7.2874132E7</v>
      </c>
      <c r="D14825" s="1" t="s">
        <v>8</v>
      </c>
      <c r="E14825" s="1">
        <v>24.0</v>
      </c>
      <c r="F14825" s="1" t="s">
        <v>14808</v>
      </c>
      <c r="G14825" s="1">
        <v>0.121075690474</v>
      </c>
    </row>
    <row r="14826" ht="15.75" customHeight="1">
      <c r="A14826" s="1" t="str">
        <f t="shared" si="1242"/>
        <v>SMC5</v>
      </c>
      <c r="B14826" s="1" t="s">
        <v>298</v>
      </c>
      <c r="C14826" s="1">
        <v>7.2874111E7</v>
      </c>
      <c r="D14826" s="1" t="s">
        <v>8</v>
      </c>
      <c r="E14826" s="1">
        <v>23.0</v>
      </c>
      <c r="F14826" s="1" t="s">
        <v>14809</v>
      </c>
      <c r="G14826" s="1">
        <v>1.55564875765</v>
      </c>
    </row>
    <row r="14827" ht="15.75" customHeight="1">
      <c r="A14827" s="1" t="str">
        <f t="shared" si="1242"/>
        <v>SMC5</v>
      </c>
      <c r="B14827" s="1" t="s">
        <v>298</v>
      </c>
      <c r="C14827" s="1">
        <v>7.2874031E7</v>
      </c>
      <c r="D14827" s="1" t="s">
        <v>8</v>
      </c>
      <c r="E14827" s="1">
        <v>24.0</v>
      </c>
      <c r="F14827" s="1" t="s">
        <v>14810</v>
      </c>
      <c r="G14827" s="1">
        <v>0.375827783136</v>
      </c>
    </row>
    <row r="14828" ht="15.75" customHeight="1">
      <c r="A14828" s="1" t="str">
        <f t="shared" si="1242"/>
        <v>SMC5</v>
      </c>
      <c r="B14828" s="1" t="s">
        <v>298</v>
      </c>
      <c r="C14828" s="1">
        <v>7.2874078E7</v>
      </c>
      <c r="D14828" s="1" t="s">
        <v>8</v>
      </c>
      <c r="E14828" s="1">
        <v>24.0</v>
      </c>
      <c r="F14828" s="1" t="s">
        <v>14811</v>
      </c>
      <c r="G14828" s="1">
        <v>0.0199785156781</v>
      </c>
    </row>
    <row r="14829" ht="15.75" customHeight="1">
      <c r="A14829" s="1" t="str">
        <f t="shared" ref="A14829:A14848" si="1243">"SMC6"</f>
        <v>SMC6</v>
      </c>
      <c r="B14829" s="1" t="s">
        <v>256</v>
      </c>
      <c r="C14829" s="1">
        <v>1.7935059E7</v>
      </c>
      <c r="D14829" s="1" t="s">
        <v>8</v>
      </c>
      <c r="E14829" s="1">
        <v>22.0</v>
      </c>
      <c r="F14829" s="1" t="s">
        <v>14812</v>
      </c>
      <c r="G14829" s="1">
        <v>0.0523626983789</v>
      </c>
    </row>
    <row r="14830" ht="15.75" customHeight="1">
      <c r="A14830" s="1" t="str">
        <f t="shared" si="1243"/>
        <v>SMC6</v>
      </c>
      <c r="B14830" s="1" t="s">
        <v>256</v>
      </c>
      <c r="C14830" s="1">
        <v>1.7981483E7</v>
      </c>
      <c r="D14830" s="1" t="s">
        <v>8</v>
      </c>
      <c r="E14830" s="1">
        <v>26.0</v>
      </c>
      <c r="F14830" s="1" t="s">
        <v>14813</v>
      </c>
      <c r="G14830" s="1">
        <v>0.0160333655263</v>
      </c>
    </row>
    <row r="14831" ht="15.75" customHeight="1">
      <c r="A14831" s="1" t="str">
        <f t="shared" si="1243"/>
        <v>SMC6</v>
      </c>
      <c r="B14831" s="1" t="s">
        <v>256</v>
      </c>
      <c r="C14831" s="1">
        <v>1.7981317E7</v>
      </c>
      <c r="D14831" s="1" t="s">
        <v>8</v>
      </c>
      <c r="E14831" s="1">
        <v>26.0</v>
      </c>
      <c r="F14831" s="1" t="s">
        <v>14814</v>
      </c>
      <c r="G14831" s="1">
        <v>-0.0638697281652</v>
      </c>
    </row>
    <row r="14832" ht="15.75" customHeight="1">
      <c r="A14832" s="1" t="str">
        <f t="shared" si="1243"/>
        <v>SMC6</v>
      </c>
      <c r="B14832" s="1" t="s">
        <v>256</v>
      </c>
      <c r="C14832" s="1">
        <v>1.7981305E7</v>
      </c>
      <c r="D14832" s="1" t="s">
        <v>8</v>
      </c>
      <c r="E14832" s="1">
        <v>24.0</v>
      </c>
      <c r="F14832" s="1" t="s">
        <v>14815</v>
      </c>
      <c r="G14832" s="1">
        <v>-0.0465771133386</v>
      </c>
    </row>
    <row r="14833" ht="15.75" customHeight="1">
      <c r="A14833" s="1" t="str">
        <f t="shared" si="1243"/>
        <v>SMC6</v>
      </c>
      <c r="B14833" s="1" t="s">
        <v>256</v>
      </c>
      <c r="C14833" s="1">
        <v>1.7981495E7</v>
      </c>
      <c r="D14833" s="1" t="s">
        <v>14</v>
      </c>
      <c r="E14833" s="1">
        <v>24.0</v>
      </c>
      <c r="F14833" s="1" t="s">
        <v>14816</v>
      </c>
      <c r="G14833" s="1">
        <v>0.0537445301165</v>
      </c>
    </row>
    <row r="14834" ht="15.75" customHeight="1">
      <c r="A14834" s="1" t="str">
        <f t="shared" si="1243"/>
        <v>SMC6</v>
      </c>
      <c r="B14834" s="1" t="s">
        <v>256</v>
      </c>
      <c r="C14834" s="1">
        <v>1.7981384E7</v>
      </c>
      <c r="D14834" s="1" t="s">
        <v>14</v>
      </c>
      <c r="E14834" s="1">
        <v>26.0</v>
      </c>
      <c r="F14834" s="1" t="s">
        <v>14817</v>
      </c>
      <c r="G14834" s="1">
        <v>0.00741609271303</v>
      </c>
    </row>
    <row r="14835" ht="15.75" customHeight="1">
      <c r="A14835" s="1" t="str">
        <f t="shared" si="1243"/>
        <v>SMC6</v>
      </c>
      <c r="B14835" s="1" t="s">
        <v>256</v>
      </c>
      <c r="C14835" s="1">
        <v>1.7981347E7</v>
      </c>
      <c r="D14835" s="1" t="s">
        <v>14</v>
      </c>
      <c r="E14835" s="1">
        <v>25.0</v>
      </c>
      <c r="F14835" s="1" t="s">
        <v>14818</v>
      </c>
      <c r="G14835" s="1">
        <v>-0.0699494479214</v>
      </c>
    </row>
    <row r="14836" ht="15.75" customHeight="1">
      <c r="A14836" s="1" t="str">
        <f t="shared" si="1243"/>
        <v>SMC6</v>
      </c>
      <c r="B14836" s="1" t="s">
        <v>256</v>
      </c>
      <c r="C14836" s="1">
        <v>1.7981265E7</v>
      </c>
      <c r="D14836" s="1" t="s">
        <v>14</v>
      </c>
      <c r="E14836" s="1">
        <v>24.0</v>
      </c>
      <c r="F14836" s="1" t="s">
        <v>14819</v>
      </c>
      <c r="G14836" s="1">
        <v>-0.0624205029578</v>
      </c>
    </row>
    <row r="14837" ht="15.75" customHeight="1">
      <c r="A14837" s="1" t="str">
        <f t="shared" si="1243"/>
        <v>SMC6</v>
      </c>
      <c r="B14837" s="1" t="s">
        <v>256</v>
      </c>
      <c r="C14837" s="1">
        <v>1.7981252E7</v>
      </c>
      <c r="D14837" s="1" t="s">
        <v>14</v>
      </c>
      <c r="E14837" s="1">
        <v>25.0</v>
      </c>
      <c r="F14837" s="1" t="s">
        <v>14820</v>
      </c>
      <c r="G14837" s="1">
        <v>-0.0353027058729</v>
      </c>
    </row>
    <row r="14838" ht="15.75" customHeight="1">
      <c r="A14838" s="1" t="str">
        <f t="shared" si="1243"/>
        <v>SMC6</v>
      </c>
      <c r="B14838" s="1" t="s">
        <v>256</v>
      </c>
      <c r="C14838" s="1">
        <v>1.7934952E7</v>
      </c>
      <c r="D14838" s="1" t="s">
        <v>14</v>
      </c>
      <c r="E14838" s="1">
        <v>24.0</v>
      </c>
      <c r="F14838" s="1" t="s">
        <v>14821</v>
      </c>
      <c r="G14838" s="1">
        <v>0.0334349498966</v>
      </c>
    </row>
    <row r="14839" ht="15.75" customHeight="1">
      <c r="A14839" s="1" t="str">
        <f t="shared" si="1243"/>
        <v>SMC6</v>
      </c>
      <c r="B14839" s="1" t="s">
        <v>256</v>
      </c>
      <c r="C14839" s="1">
        <v>1.7934862E7</v>
      </c>
      <c r="D14839" s="1" t="s">
        <v>14</v>
      </c>
      <c r="E14839" s="1">
        <v>23.0</v>
      </c>
      <c r="F14839" s="1" t="s">
        <v>14822</v>
      </c>
      <c r="G14839" s="1">
        <v>0.107757709083</v>
      </c>
    </row>
    <row r="14840" ht="15.75" customHeight="1">
      <c r="A14840" s="1" t="str">
        <f t="shared" si="1243"/>
        <v>SMC6</v>
      </c>
      <c r="B14840" s="1" t="s">
        <v>256</v>
      </c>
      <c r="C14840" s="1">
        <v>1.7934887E7</v>
      </c>
      <c r="D14840" s="1" t="s">
        <v>8</v>
      </c>
      <c r="E14840" s="1">
        <v>23.0</v>
      </c>
      <c r="F14840" s="1" t="s">
        <v>14823</v>
      </c>
      <c r="G14840" s="1">
        <v>0.0434815172362</v>
      </c>
    </row>
    <row r="14841" ht="15.75" customHeight="1">
      <c r="A14841" s="1" t="str">
        <f t="shared" si="1243"/>
        <v>SMC6</v>
      </c>
      <c r="B14841" s="1" t="s">
        <v>256</v>
      </c>
      <c r="C14841" s="1">
        <v>1.7934837E7</v>
      </c>
      <c r="D14841" s="1" t="s">
        <v>14</v>
      </c>
      <c r="E14841" s="1">
        <v>24.0</v>
      </c>
      <c r="F14841" s="1" t="s">
        <v>14824</v>
      </c>
      <c r="G14841" s="1">
        <v>0.171650216967</v>
      </c>
    </row>
    <row r="14842" ht="15.75" customHeight="1">
      <c r="A14842" s="1" t="str">
        <f t="shared" si="1243"/>
        <v>SMC6</v>
      </c>
      <c r="B14842" s="1" t="s">
        <v>256</v>
      </c>
      <c r="C14842" s="1">
        <v>1.7934965E7</v>
      </c>
      <c r="D14842" s="1" t="s">
        <v>8</v>
      </c>
      <c r="E14842" s="1">
        <v>24.0</v>
      </c>
      <c r="F14842" s="1" t="s">
        <v>14825</v>
      </c>
      <c r="G14842" s="1">
        <v>0.385591794815</v>
      </c>
    </row>
    <row r="14843" ht="15.75" customHeight="1">
      <c r="A14843" s="1" t="str">
        <f t="shared" si="1243"/>
        <v>SMC6</v>
      </c>
      <c r="B14843" s="1" t="s">
        <v>256</v>
      </c>
      <c r="C14843" s="1">
        <v>1.7935002E7</v>
      </c>
      <c r="D14843" s="1" t="s">
        <v>8</v>
      </c>
      <c r="E14843" s="1">
        <v>24.0</v>
      </c>
      <c r="F14843" s="1" t="s">
        <v>14826</v>
      </c>
      <c r="G14843" s="1">
        <v>1.59550426312</v>
      </c>
    </row>
    <row r="14844" ht="15.75" customHeight="1">
      <c r="A14844" s="1" t="str">
        <f t="shared" si="1243"/>
        <v>SMC6</v>
      </c>
      <c r="B14844" s="1" t="s">
        <v>256</v>
      </c>
      <c r="C14844" s="1">
        <v>1.7981248E7</v>
      </c>
      <c r="D14844" s="1" t="s">
        <v>8</v>
      </c>
      <c r="E14844" s="1">
        <v>24.0</v>
      </c>
      <c r="F14844" s="1" t="s">
        <v>14827</v>
      </c>
      <c r="G14844" s="1">
        <v>-0.10372500671</v>
      </c>
    </row>
    <row r="14845" ht="15.75" customHeight="1">
      <c r="A14845" s="1" t="str">
        <f t="shared" si="1243"/>
        <v>SMC6</v>
      </c>
      <c r="B14845" s="1" t="s">
        <v>256</v>
      </c>
      <c r="C14845" s="1">
        <v>1.7935053E7</v>
      </c>
      <c r="D14845" s="1" t="s">
        <v>8</v>
      </c>
      <c r="E14845" s="1">
        <v>23.0</v>
      </c>
      <c r="F14845" s="1" t="s">
        <v>14828</v>
      </c>
      <c r="G14845" s="1">
        <v>0.833822496899</v>
      </c>
    </row>
    <row r="14846" ht="15.75" customHeight="1">
      <c r="A14846" s="1" t="str">
        <f t="shared" si="1243"/>
        <v>SMC6</v>
      </c>
      <c r="B14846" s="1" t="s">
        <v>256</v>
      </c>
      <c r="C14846" s="1">
        <v>1.79812E7</v>
      </c>
      <c r="D14846" s="1" t="s">
        <v>8</v>
      </c>
      <c r="E14846" s="1">
        <v>25.0</v>
      </c>
      <c r="F14846" s="1" t="s">
        <v>14829</v>
      </c>
      <c r="G14846" s="1">
        <v>-0.0452601783971</v>
      </c>
    </row>
    <row r="14847" ht="15.75" customHeight="1">
      <c r="A14847" s="1" t="str">
        <f t="shared" si="1243"/>
        <v>SMC6</v>
      </c>
      <c r="B14847" s="1" t="s">
        <v>256</v>
      </c>
      <c r="C14847" s="1">
        <v>1.793502E7</v>
      </c>
      <c r="D14847" s="1" t="s">
        <v>8</v>
      </c>
      <c r="E14847" s="1">
        <v>24.0</v>
      </c>
      <c r="F14847" s="1" t="s">
        <v>14830</v>
      </c>
      <c r="G14847" s="1">
        <v>0.570673239977</v>
      </c>
    </row>
    <row r="14848" ht="15.75" customHeight="1">
      <c r="A14848" s="1" t="str">
        <f t="shared" si="1243"/>
        <v>SMC6</v>
      </c>
      <c r="B14848" s="1" t="s">
        <v>256</v>
      </c>
      <c r="C14848" s="1">
        <v>1.7934961E7</v>
      </c>
      <c r="D14848" s="1" t="s">
        <v>14</v>
      </c>
      <c r="E14848" s="1">
        <v>22.0</v>
      </c>
      <c r="F14848" s="1" t="s">
        <v>14831</v>
      </c>
      <c r="G14848" s="1">
        <v>0.0795806771178</v>
      </c>
    </row>
    <row r="14849" ht="15.75" customHeight="1">
      <c r="A14849" s="1" t="str">
        <f t="shared" ref="A14849:A14858" si="1244">"SMG5"</f>
        <v>SMG5</v>
      </c>
      <c r="B14849" s="1" t="s">
        <v>108</v>
      </c>
      <c r="C14849" s="1">
        <v>1.56252585E8</v>
      </c>
      <c r="D14849" s="1" t="s">
        <v>8</v>
      </c>
      <c r="E14849" s="1">
        <v>24.0</v>
      </c>
      <c r="F14849" s="1" t="s">
        <v>14832</v>
      </c>
      <c r="G14849" s="1">
        <v>1.1885780274</v>
      </c>
    </row>
    <row r="14850" ht="15.75" customHeight="1">
      <c r="A14850" s="1" t="str">
        <f t="shared" si="1244"/>
        <v>SMG5</v>
      </c>
      <c r="B14850" s="1" t="s">
        <v>108</v>
      </c>
      <c r="C14850" s="1">
        <v>1.56252665E8</v>
      </c>
      <c r="D14850" s="1" t="s">
        <v>14</v>
      </c>
      <c r="E14850" s="1">
        <v>24.0</v>
      </c>
      <c r="F14850" s="1" t="s">
        <v>14833</v>
      </c>
      <c r="G14850" s="1">
        <v>0.077626389819</v>
      </c>
    </row>
    <row r="14851" ht="15.75" customHeight="1">
      <c r="A14851" s="1" t="str">
        <f t="shared" si="1244"/>
        <v>SMG5</v>
      </c>
      <c r="B14851" s="1" t="s">
        <v>108</v>
      </c>
      <c r="C14851" s="1">
        <v>1.56252488E8</v>
      </c>
      <c r="D14851" s="1" t="s">
        <v>14</v>
      </c>
      <c r="E14851" s="1">
        <v>24.0</v>
      </c>
      <c r="F14851" s="1" t="s">
        <v>14834</v>
      </c>
      <c r="G14851" s="1">
        <v>0.1910227133</v>
      </c>
    </row>
    <row r="14852" ht="15.75" customHeight="1">
      <c r="A14852" s="1" t="str">
        <f t="shared" si="1244"/>
        <v>SMG5</v>
      </c>
      <c r="B14852" s="1" t="s">
        <v>108</v>
      </c>
      <c r="C14852" s="1">
        <v>1.56252353E8</v>
      </c>
      <c r="D14852" s="1" t="s">
        <v>8</v>
      </c>
      <c r="E14852" s="1">
        <v>23.0</v>
      </c>
      <c r="F14852" s="1" t="s">
        <v>14835</v>
      </c>
      <c r="G14852" s="1">
        <v>0.648692308438</v>
      </c>
    </row>
    <row r="14853" ht="15.75" customHeight="1">
      <c r="A14853" s="1" t="str">
        <f t="shared" si="1244"/>
        <v>SMG5</v>
      </c>
      <c r="B14853" s="1" t="s">
        <v>108</v>
      </c>
      <c r="C14853" s="1">
        <v>1.5625236E8</v>
      </c>
      <c r="D14853" s="1" t="s">
        <v>8</v>
      </c>
      <c r="E14853" s="1">
        <v>23.0</v>
      </c>
      <c r="F14853" s="1" t="s">
        <v>14836</v>
      </c>
      <c r="G14853" s="1">
        <v>1.16272966416</v>
      </c>
    </row>
    <row r="14854" ht="15.75" customHeight="1">
      <c r="A14854" s="1" t="str">
        <f t="shared" si="1244"/>
        <v>SMG5</v>
      </c>
      <c r="B14854" s="1" t="s">
        <v>108</v>
      </c>
      <c r="C14854" s="1">
        <v>1.56252525E8</v>
      </c>
      <c r="D14854" s="1" t="s">
        <v>8</v>
      </c>
      <c r="E14854" s="1">
        <v>24.0</v>
      </c>
      <c r="F14854" s="1" t="s">
        <v>14837</v>
      </c>
      <c r="G14854" s="1">
        <v>0.562744741332</v>
      </c>
    </row>
    <row r="14855" ht="15.75" customHeight="1">
      <c r="A14855" s="1" t="str">
        <f t="shared" si="1244"/>
        <v>SMG5</v>
      </c>
      <c r="B14855" s="1" t="s">
        <v>108</v>
      </c>
      <c r="C14855" s="1">
        <v>1.56252537E8</v>
      </c>
      <c r="D14855" s="1" t="s">
        <v>8</v>
      </c>
      <c r="E14855" s="1">
        <v>24.0</v>
      </c>
      <c r="F14855" s="1" t="s">
        <v>14838</v>
      </c>
      <c r="G14855" s="1">
        <v>0.569192457745</v>
      </c>
    </row>
    <row r="14856" ht="15.75" customHeight="1">
      <c r="A14856" s="1" t="str">
        <f t="shared" si="1244"/>
        <v>SMG5</v>
      </c>
      <c r="B14856" s="1" t="s">
        <v>108</v>
      </c>
      <c r="C14856" s="1">
        <v>1.56252457E8</v>
      </c>
      <c r="D14856" s="1" t="s">
        <v>14</v>
      </c>
      <c r="E14856" s="1">
        <v>24.0</v>
      </c>
      <c r="F14856" s="1" t="s">
        <v>14839</v>
      </c>
      <c r="G14856" s="1">
        <v>-0.0490308186296</v>
      </c>
    </row>
    <row r="14857" ht="15.75" customHeight="1">
      <c r="A14857" s="1" t="str">
        <f t="shared" si="1244"/>
        <v>SMG5</v>
      </c>
      <c r="B14857" s="1" t="s">
        <v>108</v>
      </c>
      <c r="C14857" s="1">
        <v>1.56252629E8</v>
      </c>
      <c r="D14857" s="1" t="s">
        <v>8</v>
      </c>
      <c r="E14857" s="1">
        <v>24.0</v>
      </c>
      <c r="F14857" s="1" t="s">
        <v>14840</v>
      </c>
      <c r="G14857" s="1">
        <v>0.0274269572236</v>
      </c>
    </row>
    <row r="14858" ht="15.75" customHeight="1">
      <c r="A14858" s="1" t="str">
        <f t="shared" si="1244"/>
        <v>SMG5</v>
      </c>
      <c r="B14858" s="1" t="s">
        <v>108</v>
      </c>
      <c r="C14858" s="1">
        <v>1.5625242E8</v>
      </c>
      <c r="D14858" s="1" t="s">
        <v>14</v>
      </c>
      <c r="E14858" s="1">
        <v>23.0</v>
      </c>
      <c r="F14858" s="1" t="s">
        <v>14841</v>
      </c>
      <c r="G14858" s="1">
        <v>0.200681510481</v>
      </c>
    </row>
    <row r="14859" ht="15.75" customHeight="1">
      <c r="A14859" s="1" t="str">
        <f t="shared" ref="A14859:A14868" si="1245">"SMG7"</f>
        <v>SMG7</v>
      </c>
      <c r="B14859" s="1" t="s">
        <v>108</v>
      </c>
      <c r="C14859" s="1">
        <v>1.83441877E8</v>
      </c>
      <c r="D14859" s="1" t="s">
        <v>14</v>
      </c>
      <c r="E14859" s="1">
        <v>24.0</v>
      </c>
      <c r="F14859" s="1" t="s">
        <v>14842</v>
      </c>
      <c r="G14859" s="1">
        <v>0.730593708118</v>
      </c>
    </row>
    <row r="14860" ht="15.75" customHeight="1">
      <c r="A14860" s="1" t="str">
        <f t="shared" si="1245"/>
        <v>SMG7</v>
      </c>
      <c r="B14860" s="1" t="s">
        <v>108</v>
      </c>
      <c r="C14860" s="1">
        <v>1.83441816E8</v>
      </c>
      <c r="D14860" s="1" t="s">
        <v>14</v>
      </c>
      <c r="E14860" s="1">
        <v>24.0</v>
      </c>
      <c r="F14860" s="1" t="s">
        <v>14843</v>
      </c>
      <c r="G14860" s="1">
        <v>0.236276520002</v>
      </c>
    </row>
    <row r="14861" ht="15.75" customHeight="1">
      <c r="A14861" s="1" t="str">
        <f t="shared" si="1245"/>
        <v>SMG7</v>
      </c>
      <c r="B14861" s="1" t="s">
        <v>108</v>
      </c>
      <c r="C14861" s="1">
        <v>1.83441797E8</v>
      </c>
      <c r="D14861" s="1" t="s">
        <v>8</v>
      </c>
      <c r="E14861" s="1">
        <v>23.0</v>
      </c>
      <c r="F14861" s="1" t="s">
        <v>14844</v>
      </c>
      <c r="G14861" s="1">
        <v>-0.088709240777</v>
      </c>
    </row>
    <row r="14862" ht="15.75" customHeight="1">
      <c r="A14862" s="1" t="str">
        <f t="shared" si="1245"/>
        <v>SMG7</v>
      </c>
      <c r="B14862" s="1" t="s">
        <v>108</v>
      </c>
      <c r="C14862" s="1">
        <v>1.83441742E8</v>
      </c>
      <c r="D14862" s="1" t="s">
        <v>14</v>
      </c>
      <c r="E14862" s="1">
        <v>22.0</v>
      </c>
      <c r="F14862" s="1" t="s">
        <v>14845</v>
      </c>
      <c r="G14862" s="1">
        <v>0.635160293549</v>
      </c>
    </row>
    <row r="14863" ht="15.75" customHeight="1">
      <c r="A14863" s="1" t="str">
        <f t="shared" si="1245"/>
        <v>SMG7</v>
      </c>
      <c r="B14863" s="1" t="s">
        <v>108</v>
      </c>
      <c r="C14863" s="1">
        <v>1.83441889E8</v>
      </c>
      <c r="D14863" s="1" t="s">
        <v>8</v>
      </c>
      <c r="E14863" s="1">
        <v>24.0</v>
      </c>
      <c r="F14863" s="1" t="s">
        <v>14846</v>
      </c>
      <c r="G14863" s="1">
        <v>0.982021462227</v>
      </c>
    </row>
    <row r="14864" ht="15.75" customHeight="1">
      <c r="A14864" s="1" t="str">
        <f t="shared" si="1245"/>
        <v>SMG7</v>
      </c>
      <c r="B14864" s="1" t="s">
        <v>108</v>
      </c>
      <c r="C14864" s="1">
        <v>1.83441823E8</v>
      </c>
      <c r="D14864" s="1" t="s">
        <v>8</v>
      </c>
      <c r="E14864" s="1">
        <v>24.0</v>
      </c>
      <c r="F14864" s="1" t="s">
        <v>14847</v>
      </c>
      <c r="G14864" s="1">
        <v>0.118360311943</v>
      </c>
    </row>
    <row r="14865" ht="15.75" customHeight="1">
      <c r="A14865" s="1" t="str">
        <f t="shared" si="1245"/>
        <v>SMG7</v>
      </c>
      <c r="B14865" s="1" t="s">
        <v>108</v>
      </c>
      <c r="C14865" s="1">
        <v>1.83441712E8</v>
      </c>
      <c r="D14865" s="1" t="s">
        <v>8</v>
      </c>
      <c r="E14865" s="1">
        <v>24.0</v>
      </c>
      <c r="F14865" s="1" t="s">
        <v>14848</v>
      </c>
      <c r="G14865" s="1">
        <v>0.886688862179</v>
      </c>
    </row>
    <row r="14866" ht="15.75" customHeight="1">
      <c r="A14866" s="1" t="str">
        <f t="shared" si="1245"/>
        <v>SMG7</v>
      </c>
      <c r="B14866" s="1" t="s">
        <v>108</v>
      </c>
      <c r="C14866" s="1">
        <v>1.83441926E8</v>
      </c>
      <c r="D14866" s="1" t="s">
        <v>14</v>
      </c>
      <c r="E14866" s="1">
        <v>24.0</v>
      </c>
      <c r="F14866" s="1" t="s">
        <v>14849</v>
      </c>
      <c r="G14866" s="1">
        <v>0.366938773025</v>
      </c>
    </row>
    <row r="14867" ht="15.75" customHeight="1">
      <c r="A14867" s="1" t="str">
        <f t="shared" si="1245"/>
        <v>SMG7</v>
      </c>
      <c r="B14867" s="1" t="s">
        <v>108</v>
      </c>
      <c r="C14867" s="1">
        <v>1.8344169E8</v>
      </c>
      <c r="D14867" s="1" t="s">
        <v>8</v>
      </c>
      <c r="E14867" s="1">
        <v>23.0</v>
      </c>
      <c r="F14867" s="1" t="s">
        <v>14850</v>
      </c>
      <c r="G14867" s="1">
        <v>1.13128967559</v>
      </c>
    </row>
    <row r="14868" ht="15.75" customHeight="1">
      <c r="A14868" s="1" t="str">
        <f t="shared" si="1245"/>
        <v>SMG7</v>
      </c>
      <c r="B14868" s="1" t="s">
        <v>108</v>
      </c>
      <c r="C14868" s="1">
        <v>1.83441594E8</v>
      </c>
      <c r="D14868" s="1" t="s">
        <v>8</v>
      </c>
      <c r="E14868" s="1">
        <v>24.0</v>
      </c>
      <c r="F14868" s="1" t="s">
        <v>14851</v>
      </c>
      <c r="G14868" s="1">
        <v>0.679840326586</v>
      </c>
    </row>
    <row r="14869" ht="15.75" customHeight="1">
      <c r="A14869" s="1" t="str">
        <f t="shared" ref="A14869:A14878" si="1246">"SMN1"</f>
        <v>SMN1</v>
      </c>
      <c r="B14869" s="1" t="s">
        <v>987</v>
      </c>
      <c r="C14869" s="1">
        <v>7.0220901E7</v>
      </c>
      <c r="D14869" s="1" t="s">
        <v>14</v>
      </c>
      <c r="E14869" s="1">
        <v>23.0</v>
      </c>
      <c r="F14869" s="1" t="s">
        <v>14852</v>
      </c>
      <c r="G14869" s="1">
        <v>0.432538723726</v>
      </c>
    </row>
    <row r="14870" ht="15.75" customHeight="1">
      <c r="A14870" s="1" t="str">
        <f t="shared" si="1246"/>
        <v>SMN1</v>
      </c>
      <c r="B14870" s="1" t="s">
        <v>987</v>
      </c>
      <c r="C14870" s="1">
        <v>7.0220946E7</v>
      </c>
      <c r="D14870" s="1" t="s">
        <v>14</v>
      </c>
      <c r="E14870" s="1">
        <v>24.0</v>
      </c>
      <c r="F14870" s="1" t="s">
        <v>14853</v>
      </c>
      <c r="G14870" s="1">
        <v>0.948026234372</v>
      </c>
    </row>
    <row r="14871" ht="15.75" customHeight="1">
      <c r="A14871" s="1" t="str">
        <f t="shared" si="1246"/>
        <v>SMN1</v>
      </c>
      <c r="B14871" s="1" t="s">
        <v>987</v>
      </c>
      <c r="C14871" s="1">
        <v>7.0221E7</v>
      </c>
      <c r="D14871" s="1" t="s">
        <v>14</v>
      </c>
      <c r="E14871" s="1">
        <v>24.0</v>
      </c>
      <c r="F14871" s="1" t="s">
        <v>14854</v>
      </c>
      <c r="G14871" s="1">
        <v>0.438137254951</v>
      </c>
    </row>
    <row r="14872" ht="15.75" customHeight="1">
      <c r="A14872" s="1" t="str">
        <f t="shared" si="1246"/>
        <v>SMN1</v>
      </c>
      <c r="B14872" s="1" t="s">
        <v>987</v>
      </c>
      <c r="C14872" s="1">
        <v>7.0221006E7</v>
      </c>
      <c r="D14872" s="1" t="s">
        <v>14</v>
      </c>
      <c r="E14872" s="1">
        <v>23.0</v>
      </c>
      <c r="F14872" s="1" t="s">
        <v>14855</v>
      </c>
      <c r="G14872" s="1">
        <v>-0.00790199462401</v>
      </c>
    </row>
    <row r="14873" ht="15.75" customHeight="1">
      <c r="A14873" s="1" t="str">
        <f t="shared" si="1246"/>
        <v>SMN1</v>
      </c>
      <c r="B14873" s="1" t="s">
        <v>987</v>
      </c>
      <c r="C14873" s="1">
        <v>7.0221011E7</v>
      </c>
      <c r="D14873" s="1" t="s">
        <v>14</v>
      </c>
      <c r="E14873" s="1">
        <v>23.0</v>
      </c>
      <c r="F14873" s="1" t="s">
        <v>14856</v>
      </c>
      <c r="G14873" s="1">
        <v>0.0347683216582</v>
      </c>
    </row>
    <row r="14874" ht="15.75" customHeight="1">
      <c r="A14874" s="1" t="str">
        <f t="shared" si="1246"/>
        <v>SMN1</v>
      </c>
      <c r="B14874" s="1" t="s">
        <v>987</v>
      </c>
      <c r="C14874" s="1">
        <v>7.0220831E7</v>
      </c>
      <c r="D14874" s="1" t="s">
        <v>8</v>
      </c>
      <c r="E14874" s="1">
        <v>24.0</v>
      </c>
      <c r="F14874" s="1" t="s">
        <v>14857</v>
      </c>
      <c r="G14874" s="1">
        <v>0.0386345051977</v>
      </c>
    </row>
    <row r="14875" ht="15.75" customHeight="1">
      <c r="A14875" s="1" t="str">
        <f t="shared" si="1246"/>
        <v>SMN1</v>
      </c>
      <c r="B14875" s="1" t="s">
        <v>987</v>
      </c>
      <c r="C14875" s="1">
        <v>7.0221007E7</v>
      </c>
      <c r="D14875" s="1" t="s">
        <v>8</v>
      </c>
      <c r="E14875" s="1">
        <v>23.0</v>
      </c>
      <c r="F14875" s="1" t="s">
        <v>14858</v>
      </c>
      <c r="G14875" s="1">
        <v>0.245367624998</v>
      </c>
    </row>
    <row r="14876" ht="15.75" customHeight="1">
      <c r="A14876" s="1" t="str">
        <f t="shared" si="1246"/>
        <v>SMN1</v>
      </c>
      <c r="B14876" s="1" t="s">
        <v>987</v>
      </c>
      <c r="C14876" s="1">
        <v>7.0221023E7</v>
      </c>
      <c r="D14876" s="1" t="s">
        <v>8</v>
      </c>
      <c r="E14876" s="1">
        <v>24.0</v>
      </c>
      <c r="F14876" s="1" t="s">
        <v>14859</v>
      </c>
      <c r="G14876" s="1">
        <v>0.625321141094</v>
      </c>
    </row>
    <row r="14877" ht="15.75" customHeight="1">
      <c r="A14877" s="1" t="str">
        <f t="shared" si="1246"/>
        <v>SMN1</v>
      </c>
      <c r="B14877" s="1" t="s">
        <v>987</v>
      </c>
      <c r="C14877" s="1">
        <v>7.0221109E7</v>
      </c>
      <c r="D14877" s="1" t="s">
        <v>8</v>
      </c>
      <c r="E14877" s="1">
        <v>24.0</v>
      </c>
      <c r="F14877" s="1" t="s">
        <v>14860</v>
      </c>
      <c r="G14877" s="1">
        <v>1.15297825743</v>
      </c>
    </row>
    <row r="14878" ht="15.75" customHeight="1">
      <c r="A14878" s="1" t="str">
        <f t="shared" si="1246"/>
        <v>SMN1</v>
      </c>
      <c r="B14878" s="1" t="s">
        <v>987</v>
      </c>
      <c r="C14878" s="1">
        <v>7.0221036E7</v>
      </c>
      <c r="D14878" s="1" t="s">
        <v>8</v>
      </c>
      <c r="E14878" s="1">
        <v>22.0</v>
      </c>
      <c r="F14878" s="1" t="s">
        <v>14861</v>
      </c>
      <c r="G14878" s="1">
        <v>0.898995508201</v>
      </c>
    </row>
    <row r="14879" ht="15.75" customHeight="1">
      <c r="A14879" s="1" t="str">
        <f t="shared" ref="A14879:A14888" si="1247">"SMN2"</f>
        <v>SMN2</v>
      </c>
      <c r="B14879" s="1" t="s">
        <v>987</v>
      </c>
      <c r="C14879" s="1">
        <v>6.9345582E7</v>
      </c>
      <c r="D14879" s="1" t="s">
        <v>14</v>
      </c>
      <c r="E14879" s="1">
        <v>23.0</v>
      </c>
      <c r="F14879" s="1" t="s">
        <v>14862</v>
      </c>
      <c r="G14879" s="1">
        <v>0.311554848111</v>
      </c>
    </row>
    <row r="14880" ht="15.75" customHeight="1">
      <c r="A14880" s="1" t="str">
        <f t="shared" si="1247"/>
        <v>SMN2</v>
      </c>
      <c r="B14880" s="1" t="s">
        <v>987</v>
      </c>
      <c r="C14880" s="1">
        <v>6.9345557E7</v>
      </c>
      <c r="D14880" s="1" t="s">
        <v>14</v>
      </c>
      <c r="E14880" s="1">
        <v>24.0</v>
      </c>
      <c r="F14880" s="1" t="s">
        <v>14863</v>
      </c>
      <c r="G14880" s="1">
        <v>0.0435545631936</v>
      </c>
    </row>
    <row r="14881" ht="15.75" customHeight="1">
      <c r="A14881" s="1" t="str">
        <f t="shared" si="1247"/>
        <v>SMN2</v>
      </c>
      <c r="B14881" s="1" t="s">
        <v>987</v>
      </c>
      <c r="C14881" s="1">
        <v>6.9345416E7</v>
      </c>
      <c r="D14881" s="1" t="s">
        <v>14</v>
      </c>
      <c r="E14881" s="1">
        <v>23.0</v>
      </c>
      <c r="F14881" s="1" t="s">
        <v>14864</v>
      </c>
      <c r="G14881" s="1">
        <v>0.253965649838</v>
      </c>
    </row>
    <row r="14882" ht="15.75" customHeight="1">
      <c r="A14882" s="1" t="str">
        <f t="shared" si="1247"/>
        <v>SMN2</v>
      </c>
      <c r="B14882" s="1" t="s">
        <v>987</v>
      </c>
      <c r="C14882" s="1">
        <v>6.9345483E7</v>
      </c>
      <c r="D14882" s="1" t="s">
        <v>14</v>
      </c>
      <c r="E14882" s="1">
        <v>23.0</v>
      </c>
      <c r="F14882" s="1" t="s">
        <v>14852</v>
      </c>
      <c r="G14882" s="1">
        <v>0.319568332412</v>
      </c>
    </row>
    <row r="14883" ht="15.75" customHeight="1">
      <c r="A14883" s="1" t="str">
        <f t="shared" si="1247"/>
        <v>SMN2</v>
      </c>
      <c r="B14883" s="1" t="s">
        <v>987</v>
      </c>
      <c r="C14883" s="1">
        <v>6.9345668E7</v>
      </c>
      <c r="D14883" s="1" t="s">
        <v>8</v>
      </c>
      <c r="E14883" s="1">
        <v>24.0</v>
      </c>
      <c r="F14883" s="1" t="s">
        <v>14865</v>
      </c>
      <c r="G14883" s="1">
        <v>0.708162237708</v>
      </c>
    </row>
    <row r="14884" ht="15.75" customHeight="1">
      <c r="A14884" s="1" t="str">
        <f t="shared" si="1247"/>
        <v>SMN2</v>
      </c>
      <c r="B14884" s="1" t="s">
        <v>987</v>
      </c>
      <c r="C14884" s="1">
        <v>6.9345618E7</v>
      </c>
      <c r="D14884" s="1" t="s">
        <v>8</v>
      </c>
      <c r="E14884" s="1">
        <v>22.0</v>
      </c>
      <c r="F14884" s="1" t="s">
        <v>14861</v>
      </c>
      <c r="G14884" s="1">
        <v>0.707843961368</v>
      </c>
    </row>
    <row r="14885" ht="15.75" customHeight="1">
      <c r="A14885" s="1" t="str">
        <f t="shared" si="1247"/>
        <v>SMN2</v>
      </c>
      <c r="B14885" s="1" t="s">
        <v>987</v>
      </c>
      <c r="C14885" s="1">
        <v>6.9345409E7</v>
      </c>
      <c r="D14885" s="1" t="s">
        <v>8</v>
      </c>
      <c r="E14885" s="1">
        <v>22.0</v>
      </c>
      <c r="F14885" s="1" t="s">
        <v>14866</v>
      </c>
      <c r="G14885" s="1">
        <v>0.326973299425</v>
      </c>
    </row>
    <row r="14886" ht="15.75" customHeight="1">
      <c r="A14886" s="1" t="str">
        <f t="shared" si="1247"/>
        <v>SMN2</v>
      </c>
      <c r="B14886" s="1" t="s">
        <v>987</v>
      </c>
      <c r="C14886" s="1">
        <v>6.9345605E7</v>
      </c>
      <c r="D14886" s="1" t="s">
        <v>8</v>
      </c>
      <c r="E14886" s="1">
        <v>24.0</v>
      </c>
      <c r="F14886" s="1" t="s">
        <v>14859</v>
      </c>
      <c r="G14886" s="1">
        <v>0.472613709827</v>
      </c>
    </row>
    <row r="14887" ht="15.75" customHeight="1">
      <c r="A14887" s="1" t="str">
        <f t="shared" si="1247"/>
        <v>SMN2</v>
      </c>
      <c r="B14887" s="1" t="s">
        <v>987</v>
      </c>
      <c r="C14887" s="1">
        <v>6.9345444E7</v>
      </c>
      <c r="D14887" s="1" t="s">
        <v>8</v>
      </c>
      <c r="E14887" s="1">
        <v>24.0</v>
      </c>
      <c r="F14887" s="1" t="s">
        <v>14867</v>
      </c>
      <c r="G14887" s="1">
        <v>-0.00853808356428</v>
      </c>
    </row>
    <row r="14888" ht="15.75" customHeight="1">
      <c r="A14888" s="1" t="str">
        <f t="shared" si="1247"/>
        <v>SMN2</v>
      </c>
      <c r="B14888" s="1" t="s">
        <v>987</v>
      </c>
      <c r="C14888" s="1">
        <v>6.9345531E7</v>
      </c>
      <c r="D14888" s="1" t="s">
        <v>14</v>
      </c>
      <c r="E14888" s="1">
        <v>23.0</v>
      </c>
      <c r="F14888" s="1" t="s">
        <v>14868</v>
      </c>
      <c r="G14888" s="1">
        <v>1.58399380092</v>
      </c>
    </row>
    <row r="14889" ht="15.75" customHeight="1">
      <c r="A14889" s="1" t="str">
        <f t="shared" ref="A14889:A14903" si="1248">"SMNDC1"</f>
        <v>SMNDC1</v>
      </c>
      <c r="B14889" s="1" t="s">
        <v>176</v>
      </c>
      <c r="C14889" s="1">
        <v>1.12064689E8</v>
      </c>
      <c r="D14889" s="1" t="s">
        <v>14</v>
      </c>
      <c r="E14889" s="1">
        <v>24.0</v>
      </c>
      <c r="F14889" s="1" t="s">
        <v>14869</v>
      </c>
      <c r="G14889" s="1">
        <v>0.732606788506</v>
      </c>
    </row>
    <row r="14890" ht="15.75" customHeight="1">
      <c r="A14890" s="1" t="str">
        <f t="shared" si="1248"/>
        <v>SMNDC1</v>
      </c>
      <c r="B14890" s="1" t="s">
        <v>176</v>
      </c>
      <c r="C14890" s="1">
        <v>1.12064696E8</v>
      </c>
      <c r="D14890" s="1" t="s">
        <v>14</v>
      </c>
      <c r="E14890" s="1">
        <v>24.0</v>
      </c>
      <c r="F14890" s="1" t="s">
        <v>14870</v>
      </c>
      <c r="G14890" s="1">
        <v>0.454795727244</v>
      </c>
    </row>
    <row r="14891" ht="15.75" customHeight="1">
      <c r="A14891" s="1" t="str">
        <f t="shared" si="1248"/>
        <v>SMNDC1</v>
      </c>
      <c r="B14891" s="1" t="s">
        <v>176</v>
      </c>
      <c r="C14891" s="1">
        <v>1.12064631E8</v>
      </c>
      <c r="D14891" s="1" t="s">
        <v>14</v>
      </c>
      <c r="E14891" s="1">
        <v>23.0</v>
      </c>
      <c r="F14891" s="1" t="s">
        <v>14871</v>
      </c>
      <c r="G14891" s="1">
        <v>1.17209989728</v>
      </c>
    </row>
    <row r="14892" ht="15.75" customHeight="1">
      <c r="A14892" s="1" t="str">
        <f t="shared" si="1248"/>
        <v>SMNDC1</v>
      </c>
      <c r="B14892" s="1" t="s">
        <v>176</v>
      </c>
      <c r="C14892" s="1">
        <v>1.12064568E8</v>
      </c>
      <c r="D14892" s="1" t="s">
        <v>14</v>
      </c>
      <c r="E14892" s="1">
        <v>24.0</v>
      </c>
      <c r="F14892" s="1" t="s">
        <v>14872</v>
      </c>
      <c r="G14892" s="1">
        <v>0.468621781554</v>
      </c>
    </row>
    <row r="14893" ht="15.75" customHeight="1">
      <c r="A14893" s="1" t="str">
        <f t="shared" si="1248"/>
        <v>SMNDC1</v>
      </c>
      <c r="B14893" s="1" t="s">
        <v>176</v>
      </c>
      <c r="C14893" s="1">
        <v>1.12064555E8</v>
      </c>
      <c r="D14893" s="1" t="s">
        <v>8</v>
      </c>
      <c r="E14893" s="1">
        <v>24.0</v>
      </c>
      <c r="F14893" s="1" t="s">
        <v>14873</v>
      </c>
      <c r="G14893" s="1">
        <v>0.141456535652</v>
      </c>
    </row>
    <row r="14894" ht="15.75" customHeight="1">
      <c r="A14894" s="1" t="str">
        <f t="shared" si="1248"/>
        <v>SMNDC1</v>
      </c>
      <c r="B14894" s="1" t="s">
        <v>176</v>
      </c>
      <c r="C14894" s="1">
        <v>1.12064447E8</v>
      </c>
      <c r="D14894" s="1" t="s">
        <v>8</v>
      </c>
      <c r="E14894" s="1">
        <v>24.0</v>
      </c>
      <c r="F14894" s="1" t="s">
        <v>14874</v>
      </c>
      <c r="G14894" s="1">
        <v>0.563577770329</v>
      </c>
    </row>
    <row r="14895" ht="15.75" customHeight="1">
      <c r="A14895" s="1" t="str">
        <f t="shared" si="1248"/>
        <v>SMNDC1</v>
      </c>
      <c r="B14895" s="1" t="s">
        <v>176</v>
      </c>
      <c r="C14895" s="1">
        <v>1.12064459E8</v>
      </c>
      <c r="D14895" s="1" t="s">
        <v>8</v>
      </c>
      <c r="E14895" s="1">
        <v>24.0</v>
      </c>
      <c r="F14895" s="1" t="s">
        <v>14875</v>
      </c>
      <c r="G14895" s="1">
        <v>0.0597580892299</v>
      </c>
    </row>
    <row r="14896" ht="15.75" customHeight="1">
      <c r="A14896" s="1" t="str">
        <f t="shared" si="1248"/>
        <v>SMNDC1</v>
      </c>
      <c r="B14896" s="1" t="s">
        <v>176</v>
      </c>
      <c r="C14896" s="1">
        <v>1.12064607E8</v>
      </c>
      <c r="D14896" s="1" t="s">
        <v>8</v>
      </c>
      <c r="E14896" s="1">
        <v>22.0</v>
      </c>
      <c r="F14896" s="1" t="s">
        <v>14876</v>
      </c>
      <c r="G14896" s="1">
        <v>0.212771883113</v>
      </c>
    </row>
    <row r="14897" ht="15.75" customHeight="1">
      <c r="A14897" s="1" t="str">
        <f t="shared" si="1248"/>
        <v>SMNDC1</v>
      </c>
      <c r="B14897" s="1" t="s">
        <v>176</v>
      </c>
      <c r="C14897" s="1">
        <v>1.12064456E8</v>
      </c>
      <c r="D14897" s="1" t="s">
        <v>14</v>
      </c>
      <c r="E14897" s="1">
        <v>24.0</v>
      </c>
      <c r="F14897" s="1" t="s">
        <v>14877</v>
      </c>
      <c r="G14897" s="1">
        <v>0.523783164127</v>
      </c>
    </row>
    <row r="14898" ht="15.75" customHeight="1">
      <c r="A14898" s="1" t="str">
        <f t="shared" si="1248"/>
        <v>SMNDC1</v>
      </c>
      <c r="B14898" s="1" t="s">
        <v>176</v>
      </c>
      <c r="C14898" s="1">
        <v>1.12064515E8</v>
      </c>
      <c r="D14898" s="1" t="s">
        <v>14</v>
      </c>
      <c r="E14898" s="1">
        <v>24.0</v>
      </c>
      <c r="F14898" s="1" t="s">
        <v>14878</v>
      </c>
      <c r="G14898" s="1">
        <v>0.0420726903179</v>
      </c>
    </row>
    <row r="14899" ht="15.75" customHeight="1">
      <c r="A14899" s="1" t="str">
        <f t="shared" si="1248"/>
        <v>SMNDC1</v>
      </c>
      <c r="B14899" s="1" t="s">
        <v>176</v>
      </c>
      <c r="C14899" s="1">
        <v>1.12064562E8</v>
      </c>
      <c r="D14899" s="1" t="s">
        <v>14</v>
      </c>
      <c r="E14899" s="1">
        <v>24.0</v>
      </c>
      <c r="F14899" s="1" t="s">
        <v>14879</v>
      </c>
      <c r="G14899" s="1">
        <v>0.123234870425</v>
      </c>
    </row>
    <row r="14900" ht="15.75" customHeight="1">
      <c r="A14900" s="1" t="str">
        <f t="shared" si="1248"/>
        <v>SMNDC1</v>
      </c>
      <c r="B14900" s="1" t="s">
        <v>176</v>
      </c>
      <c r="C14900" s="1">
        <v>1.12064666E8</v>
      </c>
      <c r="D14900" s="1" t="s">
        <v>14</v>
      </c>
      <c r="E14900" s="1">
        <v>23.0</v>
      </c>
      <c r="F14900" s="1" t="s">
        <v>14880</v>
      </c>
      <c r="G14900" s="1">
        <v>0.962340121484</v>
      </c>
    </row>
    <row r="14901" ht="15.75" customHeight="1">
      <c r="A14901" s="1" t="str">
        <f t="shared" si="1248"/>
        <v>SMNDC1</v>
      </c>
      <c r="B14901" s="1" t="s">
        <v>176</v>
      </c>
      <c r="C14901" s="1">
        <v>1.12064693E8</v>
      </c>
      <c r="D14901" s="1" t="s">
        <v>14</v>
      </c>
      <c r="E14901" s="1">
        <v>24.0</v>
      </c>
      <c r="F14901" s="1" t="s">
        <v>14881</v>
      </c>
      <c r="G14901" s="1">
        <v>0.570413603059</v>
      </c>
    </row>
    <row r="14902" ht="15.75" customHeight="1">
      <c r="A14902" s="1" t="str">
        <f t="shared" si="1248"/>
        <v>SMNDC1</v>
      </c>
      <c r="B14902" s="1" t="s">
        <v>176</v>
      </c>
      <c r="C14902" s="1">
        <v>1.12064747E8</v>
      </c>
      <c r="D14902" s="1" t="s">
        <v>14</v>
      </c>
      <c r="E14902" s="1">
        <v>23.0</v>
      </c>
      <c r="F14902" s="1" t="s">
        <v>14882</v>
      </c>
      <c r="G14902" s="1">
        <v>-0.0315624372306</v>
      </c>
    </row>
    <row r="14903" ht="15.75" customHeight="1">
      <c r="A14903" s="1" t="str">
        <f t="shared" si="1248"/>
        <v>SMNDC1</v>
      </c>
      <c r="B14903" s="1" t="s">
        <v>176</v>
      </c>
      <c r="C14903" s="1">
        <v>1.12064463E8</v>
      </c>
      <c r="D14903" s="1" t="s">
        <v>14</v>
      </c>
      <c r="E14903" s="1">
        <v>23.0</v>
      </c>
      <c r="F14903" s="1" t="s">
        <v>14883</v>
      </c>
      <c r="G14903" s="1">
        <v>0.865559981238</v>
      </c>
    </row>
    <row r="14904" ht="15.75" customHeight="1">
      <c r="A14904" s="1" t="str">
        <f t="shared" ref="A14904:A14918" si="1249">"SMU1"</f>
        <v>SMU1</v>
      </c>
      <c r="B14904" s="1" t="s">
        <v>298</v>
      </c>
      <c r="C14904" s="1">
        <v>3.3076419E7</v>
      </c>
      <c r="D14904" s="1" t="s">
        <v>8</v>
      </c>
      <c r="E14904" s="1">
        <v>24.0</v>
      </c>
      <c r="F14904" s="1" t="s">
        <v>14884</v>
      </c>
      <c r="G14904" s="1">
        <v>0.325404435078</v>
      </c>
    </row>
    <row r="14905" ht="15.75" customHeight="1">
      <c r="A14905" s="1" t="str">
        <f t="shared" si="1249"/>
        <v>SMU1</v>
      </c>
      <c r="B14905" s="1" t="s">
        <v>298</v>
      </c>
      <c r="C14905" s="1">
        <v>3.3076519E7</v>
      </c>
      <c r="D14905" s="1" t="s">
        <v>8</v>
      </c>
      <c r="E14905" s="1">
        <v>24.0</v>
      </c>
      <c r="F14905" s="1" t="s">
        <v>14885</v>
      </c>
      <c r="G14905" s="1">
        <v>0.575550976277</v>
      </c>
    </row>
    <row r="14906" ht="15.75" customHeight="1">
      <c r="A14906" s="1" t="str">
        <f t="shared" si="1249"/>
        <v>SMU1</v>
      </c>
      <c r="B14906" s="1" t="s">
        <v>298</v>
      </c>
      <c r="C14906" s="1">
        <v>3.3076676E7</v>
      </c>
      <c r="D14906" s="1" t="s">
        <v>8</v>
      </c>
      <c r="E14906" s="1">
        <v>24.0</v>
      </c>
      <c r="F14906" s="1" t="s">
        <v>14886</v>
      </c>
      <c r="G14906" s="1">
        <v>0.126607645407</v>
      </c>
    </row>
    <row r="14907" ht="15.75" customHeight="1">
      <c r="A14907" s="1" t="str">
        <f t="shared" si="1249"/>
        <v>SMU1</v>
      </c>
      <c r="B14907" s="1" t="s">
        <v>298</v>
      </c>
      <c r="C14907" s="1">
        <v>3.3076648E7</v>
      </c>
      <c r="D14907" s="1" t="s">
        <v>8</v>
      </c>
      <c r="E14907" s="1">
        <v>24.0</v>
      </c>
      <c r="F14907" s="1" t="s">
        <v>14887</v>
      </c>
      <c r="G14907" s="1">
        <v>0.356810594225</v>
      </c>
    </row>
    <row r="14908" ht="15.75" customHeight="1">
      <c r="A14908" s="1" t="str">
        <f t="shared" si="1249"/>
        <v>SMU1</v>
      </c>
      <c r="B14908" s="1" t="s">
        <v>298</v>
      </c>
      <c r="C14908" s="1">
        <v>3.307664E7</v>
      </c>
      <c r="D14908" s="1" t="s">
        <v>8</v>
      </c>
      <c r="E14908" s="1">
        <v>23.0</v>
      </c>
      <c r="F14908" s="1" t="s">
        <v>14888</v>
      </c>
      <c r="G14908" s="1">
        <v>-0.0359085945853</v>
      </c>
    </row>
    <row r="14909" ht="15.75" customHeight="1">
      <c r="A14909" s="1" t="str">
        <f t="shared" si="1249"/>
        <v>SMU1</v>
      </c>
      <c r="B14909" s="1" t="s">
        <v>298</v>
      </c>
      <c r="C14909" s="1">
        <v>3.3076543E7</v>
      </c>
      <c r="D14909" s="1" t="s">
        <v>8</v>
      </c>
      <c r="E14909" s="1">
        <v>22.0</v>
      </c>
      <c r="F14909" s="1" t="s">
        <v>14889</v>
      </c>
      <c r="G14909" s="1">
        <v>0.112993596567</v>
      </c>
    </row>
    <row r="14910" ht="15.75" customHeight="1">
      <c r="A14910" s="1" t="str">
        <f t="shared" si="1249"/>
        <v>SMU1</v>
      </c>
      <c r="B14910" s="1" t="s">
        <v>298</v>
      </c>
      <c r="C14910" s="1">
        <v>3.3076498E7</v>
      </c>
      <c r="D14910" s="1" t="s">
        <v>8</v>
      </c>
      <c r="E14910" s="1">
        <v>24.0</v>
      </c>
      <c r="F14910" s="1" t="s">
        <v>14890</v>
      </c>
      <c r="G14910" s="1">
        <v>0.107145878119</v>
      </c>
    </row>
    <row r="14911" ht="15.75" customHeight="1">
      <c r="A14911" s="1" t="str">
        <f t="shared" si="1249"/>
        <v>SMU1</v>
      </c>
      <c r="B14911" s="1" t="s">
        <v>298</v>
      </c>
      <c r="C14911" s="1">
        <v>3.307642E7</v>
      </c>
      <c r="D14911" s="1" t="s">
        <v>8</v>
      </c>
      <c r="E14911" s="1">
        <v>22.0</v>
      </c>
      <c r="F14911" s="1" t="s">
        <v>14891</v>
      </c>
      <c r="G14911" s="1">
        <v>1.01690259366</v>
      </c>
    </row>
    <row r="14912" ht="15.75" customHeight="1">
      <c r="A14912" s="1" t="str">
        <f t="shared" si="1249"/>
        <v>SMU1</v>
      </c>
      <c r="B14912" s="1" t="s">
        <v>298</v>
      </c>
      <c r="C14912" s="1">
        <v>3.3076543E7</v>
      </c>
      <c r="D14912" s="1" t="s">
        <v>8</v>
      </c>
      <c r="E14912" s="1">
        <v>23.0</v>
      </c>
      <c r="F14912" s="1" t="s">
        <v>14892</v>
      </c>
      <c r="G14912" s="1">
        <v>0.0499454081176</v>
      </c>
    </row>
    <row r="14913" ht="15.75" customHeight="1">
      <c r="A14913" s="1" t="str">
        <f t="shared" si="1249"/>
        <v>SMU1</v>
      </c>
      <c r="B14913" s="1" t="s">
        <v>298</v>
      </c>
      <c r="C14913" s="1">
        <v>3.3076526E7</v>
      </c>
      <c r="D14913" s="1" t="s">
        <v>8</v>
      </c>
      <c r="E14913" s="1">
        <v>23.0</v>
      </c>
      <c r="F14913" s="1" t="s">
        <v>14893</v>
      </c>
      <c r="G14913" s="1">
        <v>0.751080455883</v>
      </c>
    </row>
    <row r="14914" ht="15.75" customHeight="1">
      <c r="A14914" s="1" t="str">
        <f t="shared" si="1249"/>
        <v>SMU1</v>
      </c>
      <c r="B14914" s="1" t="s">
        <v>298</v>
      </c>
      <c r="C14914" s="1">
        <v>3.3076457E7</v>
      </c>
      <c r="D14914" s="1" t="s">
        <v>14</v>
      </c>
      <c r="E14914" s="1">
        <v>24.0</v>
      </c>
      <c r="F14914" s="1" t="s">
        <v>14894</v>
      </c>
      <c r="G14914" s="1">
        <v>0.461947789284</v>
      </c>
    </row>
    <row r="14915" ht="15.75" customHeight="1">
      <c r="A14915" s="1" t="str">
        <f t="shared" si="1249"/>
        <v>SMU1</v>
      </c>
      <c r="B14915" s="1" t="s">
        <v>298</v>
      </c>
      <c r="C14915" s="1">
        <v>3.3076385E7</v>
      </c>
      <c r="D14915" s="1" t="s">
        <v>14</v>
      </c>
      <c r="E14915" s="1">
        <v>23.0</v>
      </c>
      <c r="F14915" s="1" t="s">
        <v>14895</v>
      </c>
      <c r="G14915" s="1">
        <v>0.062143539505</v>
      </c>
    </row>
    <row r="14916" ht="15.75" customHeight="1">
      <c r="A14916" s="1" t="str">
        <f t="shared" si="1249"/>
        <v>SMU1</v>
      </c>
      <c r="B14916" s="1" t="s">
        <v>298</v>
      </c>
      <c r="C14916" s="1">
        <v>3.3076567E7</v>
      </c>
      <c r="D14916" s="1" t="s">
        <v>8</v>
      </c>
      <c r="E14916" s="1">
        <v>24.0</v>
      </c>
      <c r="F14916" s="1" t="s">
        <v>14896</v>
      </c>
      <c r="G14916" s="1">
        <v>0.955954205385</v>
      </c>
    </row>
    <row r="14917" ht="15.75" customHeight="1">
      <c r="A14917" s="1" t="str">
        <f t="shared" si="1249"/>
        <v>SMU1</v>
      </c>
      <c r="B14917" s="1" t="s">
        <v>298</v>
      </c>
      <c r="C14917" s="1">
        <v>3.3076536E7</v>
      </c>
      <c r="D14917" s="1" t="s">
        <v>8</v>
      </c>
      <c r="E14917" s="1">
        <v>24.0</v>
      </c>
      <c r="F14917" s="1" t="s">
        <v>14897</v>
      </c>
      <c r="G14917" s="1">
        <v>-0.0617118904132</v>
      </c>
    </row>
    <row r="14918" ht="15.75" customHeight="1">
      <c r="A14918" s="1" t="str">
        <f t="shared" si="1249"/>
        <v>SMU1</v>
      </c>
      <c r="B14918" s="1" t="s">
        <v>298</v>
      </c>
      <c r="C14918" s="1">
        <v>3.3076647E7</v>
      </c>
      <c r="D14918" s="1" t="s">
        <v>14</v>
      </c>
      <c r="E14918" s="1">
        <v>24.0</v>
      </c>
      <c r="F14918" s="1" t="s">
        <v>14898</v>
      </c>
      <c r="G14918" s="1">
        <v>1.02714320096</v>
      </c>
    </row>
    <row r="14919" ht="15.75" customHeight="1">
      <c r="A14919" s="1" t="str">
        <f t="shared" ref="A14919:A14928" si="1250">"SNAI1"</f>
        <v>SNAI1</v>
      </c>
      <c r="B14919" s="1" t="s">
        <v>145</v>
      </c>
      <c r="C14919" s="1">
        <v>4.8599585E7</v>
      </c>
      <c r="D14919" s="1" t="s">
        <v>8</v>
      </c>
      <c r="E14919" s="1">
        <v>22.0</v>
      </c>
      <c r="F14919" s="1" t="s">
        <v>14899</v>
      </c>
      <c r="G14919" s="1">
        <v>0.845920507532</v>
      </c>
    </row>
    <row r="14920" ht="15.75" customHeight="1">
      <c r="A14920" s="1" t="str">
        <f t="shared" si="1250"/>
        <v>SNAI1</v>
      </c>
      <c r="B14920" s="1" t="s">
        <v>145</v>
      </c>
      <c r="C14920" s="1">
        <v>4.8599623E7</v>
      </c>
      <c r="D14920" s="1" t="s">
        <v>8</v>
      </c>
      <c r="E14920" s="1">
        <v>22.0</v>
      </c>
      <c r="F14920" s="1" t="s">
        <v>14900</v>
      </c>
      <c r="G14920" s="1">
        <v>0.718030626639</v>
      </c>
    </row>
    <row r="14921" ht="15.75" customHeight="1">
      <c r="A14921" s="1" t="str">
        <f t="shared" si="1250"/>
        <v>SNAI1</v>
      </c>
      <c r="B14921" s="1" t="s">
        <v>145</v>
      </c>
      <c r="C14921" s="1">
        <v>4.8599533E7</v>
      </c>
      <c r="D14921" s="1" t="s">
        <v>8</v>
      </c>
      <c r="E14921" s="1">
        <v>23.0</v>
      </c>
      <c r="F14921" s="1" t="s">
        <v>14901</v>
      </c>
      <c r="G14921" s="1">
        <v>1.07460622893</v>
      </c>
    </row>
    <row r="14922" ht="15.75" customHeight="1">
      <c r="A14922" s="1" t="str">
        <f t="shared" si="1250"/>
        <v>SNAI1</v>
      </c>
      <c r="B14922" s="1" t="s">
        <v>145</v>
      </c>
      <c r="C14922" s="1">
        <v>4.8599573E7</v>
      </c>
      <c r="D14922" s="1" t="s">
        <v>14</v>
      </c>
      <c r="E14922" s="1">
        <v>22.0</v>
      </c>
      <c r="F14922" s="1" t="s">
        <v>14902</v>
      </c>
      <c r="G14922" s="1">
        <v>-0.101019955645</v>
      </c>
    </row>
    <row r="14923" ht="15.75" customHeight="1">
      <c r="A14923" s="1" t="str">
        <f t="shared" si="1250"/>
        <v>SNAI1</v>
      </c>
      <c r="B14923" s="1" t="s">
        <v>145</v>
      </c>
      <c r="C14923" s="1">
        <v>4.859964E7</v>
      </c>
      <c r="D14923" s="1" t="s">
        <v>14</v>
      </c>
      <c r="E14923" s="1">
        <v>23.0</v>
      </c>
      <c r="F14923" s="1" t="s">
        <v>14903</v>
      </c>
      <c r="G14923" s="1">
        <v>0.656299564699</v>
      </c>
    </row>
    <row r="14924" ht="15.75" customHeight="1">
      <c r="A14924" s="1" t="str">
        <f t="shared" si="1250"/>
        <v>SNAI1</v>
      </c>
      <c r="B14924" s="1" t="s">
        <v>145</v>
      </c>
      <c r="C14924" s="1">
        <v>4.8599705E7</v>
      </c>
      <c r="D14924" s="1" t="s">
        <v>14</v>
      </c>
      <c r="E14924" s="1">
        <v>24.0</v>
      </c>
      <c r="F14924" s="1" t="s">
        <v>14904</v>
      </c>
      <c r="G14924" s="1">
        <v>-0.0755738727045</v>
      </c>
    </row>
    <row r="14925" ht="15.75" customHeight="1">
      <c r="A14925" s="1" t="str">
        <f t="shared" si="1250"/>
        <v>SNAI1</v>
      </c>
      <c r="B14925" s="1" t="s">
        <v>145</v>
      </c>
      <c r="C14925" s="1">
        <v>4.8599741E7</v>
      </c>
      <c r="D14925" s="1" t="s">
        <v>14</v>
      </c>
      <c r="E14925" s="1">
        <v>24.0</v>
      </c>
      <c r="F14925" s="1" t="s">
        <v>14905</v>
      </c>
      <c r="G14925" s="1">
        <v>0.649659527734</v>
      </c>
    </row>
    <row r="14926" ht="15.75" customHeight="1">
      <c r="A14926" s="1" t="str">
        <f t="shared" si="1250"/>
        <v>SNAI1</v>
      </c>
      <c r="B14926" s="1" t="s">
        <v>145</v>
      </c>
      <c r="C14926" s="1">
        <v>4.8599829E7</v>
      </c>
      <c r="D14926" s="1" t="s">
        <v>14</v>
      </c>
      <c r="E14926" s="1">
        <v>24.0</v>
      </c>
      <c r="F14926" s="1" t="s">
        <v>14906</v>
      </c>
      <c r="G14926" s="1">
        <v>0.418386744798</v>
      </c>
    </row>
    <row r="14927" ht="15.75" customHeight="1">
      <c r="A14927" s="1" t="str">
        <f t="shared" si="1250"/>
        <v>SNAI1</v>
      </c>
      <c r="B14927" s="1" t="s">
        <v>145</v>
      </c>
      <c r="C14927" s="1">
        <v>4.8599532E7</v>
      </c>
      <c r="D14927" s="1" t="s">
        <v>14</v>
      </c>
      <c r="E14927" s="1">
        <v>23.0</v>
      </c>
      <c r="F14927" s="1" t="s">
        <v>14907</v>
      </c>
      <c r="G14927" s="1">
        <v>1.07947326353</v>
      </c>
    </row>
    <row r="14928" ht="15.75" customHeight="1">
      <c r="A14928" s="1" t="str">
        <f t="shared" si="1250"/>
        <v>SNAI1</v>
      </c>
      <c r="B14928" s="1" t="s">
        <v>145</v>
      </c>
      <c r="C14928" s="1">
        <v>4.8599631E7</v>
      </c>
      <c r="D14928" s="1" t="s">
        <v>8</v>
      </c>
      <c r="E14928" s="1">
        <v>22.0</v>
      </c>
      <c r="F14928" s="1" t="s">
        <v>14908</v>
      </c>
      <c r="G14928" s="1">
        <v>0.577840280174</v>
      </c>
    </row>
    <row r="14929" ht="15.75" customHeight="1">
      <c r="A14929" s="1" t="str">
        <f t="shared" ref="A14929:A14943" si="1251">"SNAPC1"</f>
        <v>SNAPC1</v>
      </c>
      <c r="B14929" s="1" t="s">
        <v>135</v>
      </c>
      <c r="C14929" s="1">
        <v>6.2229195E7</v>
      </c>
      <c r="D14929" s="1" t="s">
        <v>8</v>
      </c>
      <c r="E14929" s="1">
        <v>23.0</v>
      </c>
      <c r="F14929" s="1" t="s">
        <v>14909</v>
      </c>
      <c r="G14929" s="1">
        <v>0.0586898301424</v>
      </c>
    </row>
    <row r="14930" ht="15.75" customHeight="1">
      <c r="A14930" s="1" t="str">
        <f t="shared" si="1251"/>
        <v>SNAPC1</v>
      </c>
      <c r="B14930" s="1" t="s">
        <v>135</v>
      </c>
      <c r="C14930" s="1">
        <v>6.2229091E7</v>
      </c>
      <c r="D14930" s="1" t="s">
        <v>8</v>
      </c>
      <c r="E14930" s="1">
        <v>24.0</v>
      </c>
      <c r="F14930" s="1" t="s">
        <v>14910</v>
      </c>
      <c r="G14930" s="1">
        <v>-0.00376785335816</v>
      </c>
    </row>
    <row r="14931" ht="15.75" customHeight="1">
      <c r="A14931" s="1" t="str">
        <f t="shared" si="1251"/>
        <v>SNAPC1</v>
      </c>
      <c r="B14931" s="1" t="s">
        <v>135</v>
      </c>
      <c r="C14931" s="1">
        <v>6.2229148E7</v>
      </c>
      <c r="D14931" s="1" t="s">
        <v>14</v>
      </c>
      <c r="E14931" s="1">
        <v>23.0</v>
      </c>
      <c r="F14931" s="1" t="s">
        <v>14911</v>
      </c>
      <c r="G14931" s="1">
        <v>1.10328184985</v>
      </c>
    </row>
    <row r="14932" ht="15.75" customHeight="1">
      <c r="A14932" s="1" t="str">
        <f t="shared" si="1251"/>
        <v>SNAPC1</v>
      </c>
      <c r="B14932" s="1" t="s">
        <v>135</v>
      </c>
      <c r="C14932" s="1">
        <v>6.2229085E7</v>
      </c>
      <c r="D14932" s="1" t="s">
        <v>14</v>
      </c>
      <c r="E14932" s="1">
        <v>22.0</v>
      </c>
      <c r="F14932" s="1" t="s">
        <v>14912</v>
      </c>
      <c r="G14932" s="1">
        <v>-0.023112664692</v>
      </c>
    </row>
    <row r="14933" ht="15.75" customHeight="1">
      <c r="A14933" s="1" t="str">
        <f t="shared" si="1251"/>
        <v>SNAPC1</v>
      </c>
      <c r="B14933" s="1" t="s">
        <v>135</v>
      </c>
      <c r="C14933" s="1">
        <v>6.2229187E7</v>
      </c>
      <c r="D14933" s="1" t="s">
        <v>8</v>
      </c>
      <c r="E14933" s="1">
        <v>24.0</v>
      </c>
      <c r="F14933" s="1" t="s">
        <v>14913</v>
      </c>
      <c r="G14933" s="1">
        <v>0.647719593834</v>
      </c>
    </row>
    <row r="14934" ht="15.75" customHeight="1">
      <c r="A14934" s="1" t="str">
        <f t="shared" si="1251"/>
        <v>SNAPC1</v>
      </c>
      <c r="B14934" s="1" t="s">
        <v>135</v>
      </c>
      <c r="C14934" s="1">
        <v>6.2229214E7</v>
      </c>
      <c r="D14934" s="1" t="s">
        <v>14</v>
      </c>
      <c r="E14934" s="1">
        <v>22.0</v>
      </c>
      <c r="F14934" s="1" t="s">
        <v>14914</v>
      </c>
      <c r="G14934" s="1">
        <v>0.708236695136</v>
      </c>
    </row>
    <row r="14935" ht="15.75" customHeight="1">
      <c r="A14935" s="1" t="str">
        <f t="shared" si="1251"/>
        <v>SNAPC1</v>
      </c>
      <c r="B14935" s="1" t="s">
        <v>135</v>
      </c>
      <c r="C14935" s="1">
        <v>6.2229089E7</v>
      </c>
      <c r="D14935" s="1" t="s">
        <v>14</v>
      </c>
      <c r="E14935" s="1">
        <v>24.0</v>
      </c>
      <c r="F14935" s="1" t="s">
        <v>14915</v>
      </c>
      <c r="G14935" s="1">
        <v>-0.0300772461564</v>
      </c>
    </row>
    <row r="14936" ht="15.75" customHeight="1">
      <c r="A14936" s="1" t="str">
        <f t="shared" si="1251"/>
        <v>SNAPC1</v>
      </c>
      <c r="B14936" s="1" t="s">
        <v>135</v>
      </c>
      <c r="C14936" s="1">
        <v>6.2229183E7</v>
      </c>
      <c r="D14936" s="1" t="s">
        <v>14</v>
      </c>
      <c r="E14936" s="1">
        <v>24.0</v>
      </c>
      <c r="F14936" s="1" t="s">
        <v>14916</v>
      </c>
      <c r="G14936" s="1">
        <v>0.687152835166</v>
      </c>
    </row>
    <row r="14937" ht="15.75" customHeight="1">
      <c r="A14937" s="1" t="str">
        <f t="shared" si="1251"/>
        <v>SNAPC1</v>
      </c>
      <c r="B14937" s="1" t="s">
        <v>135</v>
      </c>
      <c r="C14937" s="1">
        <v>6.222931E7</v>
      </c>
      <c r="D14937" s="1" t="s">
        <v>14</v>
      </c>
      <c r="E14937" s="1">
        <v>23.0</v>
      </c>
      <c r="F14937" s="1" t="s">
        <v>14917</v>
      </c>
      <c r="G14937" s="1">
        <v>0.509449637114</v>
      </c>
    </row>
    <row r="14938" ht="15.75" customHeight="1">
      <c r="A14938" s="1" t="str">
        <f t="shared" si="1251"/>
        <v>SNAPC1</v>
      </c>
      <c r="B14938" s="1" t="s">
        <v>135</v>
      </c>
      <c r="C14938" s="1">
        <v>6.2229259E7</v>
      </c>
      <c r="D14938" s="1" t="s">
        <v>14</v>
      </c>
      <c r="E14938" s="1">
        <v>23.0</v>
      </c>
      <c r="F14938" s="1" t="s">
        <v>14918</v>
      </c>
      <c r="G14938" s="1">
        <v>0.153632823224</v>
      </c>
    </row>
    <row r="14939" ht="15.75" customHeight="1">
      <c r="A14939" s="1" t="str">
        <f t="shared" si="1251"/>
        <v>SNAPC1</v>
      </c>
      <c r="B14939" s="1" t="s">
        <v>135</v>
      </c>
      <c r="C14939" s="1">
        <v>6.2229126E7</v>
      </c>
      <c r="D14939" s="1" t="s">
        <v>14</v>
      </c>
      <c r="E14939" s="1">
        <v>23.0</v>
      </c>
      <c r="F14939" s="1" t="s">
        <v>14919</v>
      </c>
      <c r="G14939" s="1">
        <v>0.472836845697</v>
      </c>
    </row>
    <row r="14940" ht="15.75" customHeight="1">
      <c r="A14940" s="1" t="str">
        <f t="shared" si="1251"/>
        <v>SNAPC1</v>
      </c>
      <c r="B14940" s="1" t="s">
        <v>135</v>
      </c>
      <c r="C14940" s="1">
        <v>6.2229098E7</v>
      </c>
      <c r="D14940" s="1" t="s">
        <v>14</v>
      </c>
      <c r="E14940" s="1">
        <v>23.0</v>
      </c>
      <c r="F14940" s="1" t="s">
        <v>14920</v>
      </c>
      <c r="G14940" s="1">
        <v>0.0659058034456</v>
      </c>
    </row>
    <row r="14941" ht="15.75" customHeight="1">
      <c r="A14941" s="1" t="str">
        <f t="shared" si="1251"/>
        <v>SNAPC1</v>
      </c>
      <c r="B14941" s="1" t="s">
        <v>135</v>
      </c>
      <c r="C14941" s="1">
        <v>6.2229148E7</v>
      </c>
      <c r="D14941" s="1" t="s">
        <v>14</v>
      </c>
      <c r="E14941" s="1">
        <v>24.0</v>
      </c>
      <c r="F14941" s="1" t="s">
        <v>14921</v>
      </c>
      <c r="G14941" s="1">
        <v>1.01844278056</v>
      </c>
    </row>
    <row r="14942" ht="15.75" customHeight="1">
      <c r="A14942" s="1" t="str">
        <f t="shared" si="1251"/>
        <v>SNAPC1</v>
      </c>
      <c r="B14942" s="1" t="s">
        <v>135</v>
      </c>
      <c r="C14942" s="1">
        <v>6.2229043E7</v>
      </c>
      <c r="D14942" s="1" t="s">
        <v>8</v>
      </c>
      <c r="E14942" s="1">
        <v>23.0</v>
      </c>
      <c r="F14942" s="1" t="s">
        <v>14922</v>
      </c>
      <c r="G14942" s="1">
        <v>0.108411308994</v>
      </c>
    </row>
    <row r="14943" ht="15.75" customHeight="1">
      <c r="A14943" s="1" t="str">
        <f t="shared" si="1251"/>
        <v>SNAPC1</v>
      </c>
      <c r="B14943" s="1" t="s">
        <v>135</v>
      </c>
      <c r="C14943" s="1">
        <v>6.2229166E7</v>
      </c>
      <c r="D14943" s="1" t="s">
        <v>14</v>
      </c>
      <c r="E14943" s="1">
        <v>24.0</v>
      </c>
      <c r="F14943" s="1" t="s">
        <v>14923</v>
      </c>
      <c r="G14943" s="1">
        <v>0.87827536959</v>
      </c>
    </row>
    <row r="14944" ht="15.75" customHeight="1">
      <c r="A14944" s="1" t="str">
        <f t="shared" ref="A14944:A14953" si="1252">"SNIP1"</f>
        <v>SNIP1</v>
      </c>
      <c r="B14944" s="1" t="s">
        <v>108</v>
      </c>
      <c r="C14944" s="1">
        <v>3.8019689E7</v>
      </c>
      <c r="D14944" s="1" t="s">
        <v>14</v>
      </c>
      <c r="E14944" s="1">
        <v>21.0</v>
      </c>
      <c r="F14944" s="1" t="s">
        <v>14924</v>
      </c>
      <c r="G14944" s="1">
        <v>1.10072050496</v>
      </c>
    </row>
    <row r="14945" ht="15.75" customHeight="1">
      <c r="A14945" s="1" t="str">
        <f t="shared" si="1252"/>
        <v>SNIP1</v>
      </c>
      <c r="B14945" s="1" t="s">
        <v>108</v>
      </c>
      <c r="C14945" s="1">
        <v>3.8019805E7</v>
      </c>
      <c r="D14945" s="1" t="s">
        <v>8</v>
      </c>
      <c r="E14945" s="1">
        <v>23.0</v>
      </c>
      <c r="F14945" s="1" t="s">
        <v>14925</v>
      </c>
      <c r="G14945" s="1">
        <v>0.45161663429</v>
      </c>
    </row>
    <row r="14946" ht="15.75" customHeight="1">
      <c r="A14946" s="1" t="str">
        <f t="shared" si="1252"/>
        <v>SNIP1</v>
      </c>
      <c r="B14946" s="1" t="s">
        <v>108</v>
      </c>
      <c r="C14946" s="1">
        <v>3.8019774E7</v>
      </c>
      <c r="D14946" s="1" t="s">
        <v>8</v>
      </c>
      <c r="E14946" s="1">
        <v>22.0</v>
      </c>
      <c r="F14946" s="1" t="s">
        <v>14926</v>
      </c>
      <c r="G14946" s="1">
        <v>0.113441098107</v>
      </c>
    </row>
    <row r="14947" ht="15.75" customHeight="1">
      <c r="A14947" s="1" t="str">
        <f t="shared" si="1252"/>
        <v>SNIP1</v>
      </c>
      <c r="B14947" s="1" t="s">
        <v>108</v>
      </c>
      <c r="C14947" s="1">
        <v>3.8019647E7</v>
      </c>
      <c r="D14947" s="1" t="s">
        <v>14</v>
      </c>
      <c r="E14947" s="1">
        <v>23.0</v>
      </c>
      <c r="F14947" s="1" t="s">
        <v>14927</v>
      </c>
      <c r="G14947" s="1">
        <v>0.165709423043</v>
      </c>
    </row>
    <row r="14948" ht="15.75" customHeight="1">
      <c r="A14948" s="1" t="str">
        <f t="shared" si="1252"/>
        <v>SNIP1</v>
      </c>
      <c r="B14948" s="1" t="s">
        <v>108</v>
      </c>
      <c r="C14948" s="1">
        <v>3.801966E7</v>
      </c>
      <c r="D14948" s="1" t="s">
        <v>14</v>
      </c>
      <c r="E14948" s="1">
        <v>24.0</v>
      </c>
      <c r="F14948" s="1" t="s">
        <v>14928</v>
      </c>
      <c r="G14948" s="1">
        <v>-0.0378106336542</v>
      </c>
    </row>
    <row r="14949" ht="15.75" customHeight="1">
      <c r="A14949" s="1" t="str">
        <f t="shared" si="1252"/>
        <v>SNIP1</v>
      </c>
      <c r="B14949" s="1" t="s">
        <v>108</v>
      </c>
      <c r="C14949" s="1">
        <v>3.8019667E7</v>
      </c>
      <c r="D14949" s="1" t="s">
        <v>14</v>
      </c>
      <c r="E14949" s="1">
        <v>24.0</v>
      </c>
      <c r="F14949" s="1" t="s">
        <v>14929</v>
      </c>
      <c r="G14949" s="1">
        <v>0.756359460587</v>
      </c>
    </row>
    <row r="14950" ht="15.75" customHeight="1">
      <c r="A14950" s="1" t="str">
        <f t="shared" si="1252"/>
        <v>SNIP1</v>
      </c>
      <c r="B14950" s="1" t="s">
        <v>108</v>
      </c>
      <c r="C14950" s="1">
        <v>3.8019674E7</v>
      </c>
      <c r="D14950" s="1" t="s">
        <v>14</v>
      </c>
      <c r="E14950" s="1">
        <v>24.0</v>
      </c>
      <c r="F14950" s="1" t="s">
        <v>14930</v>
      </c>
      <c r="G14950" s="1">
        <v>0.401540266374</v>
      </c>
    </row>
    <row r="14951" ht="15.75" customHeight="1">
      <c r="A14951" s="1" t="str">
        <f t="shared" si="1252"/>
        <v>SNIP1</v>
      </c>
      <c r="B14951" s="1" t="s">
        <v>108</v>
      </c>
      <c r="C14951" s="1">
        <v>3.8019684E7</v>
      </c>
      <c r="D14951" s="1" t="s">
        <v>14</v>
      </c>
      <c r="E14951" s="1">
        <v>22.0</v>
      </c>
      <c r="F14951" s="1" t="s">
        <v>14931</v>
      </c>
      <c r="G14951" s="1">
        <v>1.14292003445</v>
      </c>
    </row>
    <row r="14952" ht="15.75" customHeight="1">
      <c r="A14952" s="1" t="str">
        <f t="shared" si="1252"/>
        <v>SNIP1</v>
      </c>
      <c r="B14952" s="1" t="s">
        <v>108</v>
      </c>
      <c r="C14952" s="1">
        <v>3.8019883E7</v>
      </c>
      <c r="D14952" s="1" t="s">
        <v>14</v>
      </c>
      <c r="E14952" s="1">
        <v>24.0</v>
      </c>
      <c r="F14952" s="1" t="s">
        <v>14932</v>
      </c>
      <c r="G14952" s="1">
        <v>0.0620515622918</v>
      </c>
    </row>
    <row r="14953" ht="15.75" customHeight="1">
      <c r="A14953" s="1" t="str">
        <f t="shared" si="1252"/>
        <v>SNIP1</v>
      </c>
      <c r="B14953" s="1" t="s">
        <v>108</v>
      </c>
      <c r="C14953" s="1">
        <v>3.8019797E7</v>
      </c>
      <c r="D14953" s="1" t="s">
        <v>8</v>
      </c>
      <c r="E14953" s="1">
        <v>24.0</v>
      </c>
      <c r="F14953" s="1" t="s">
        <v>14933</v>
      </c>
      <c r="G14953" s="1">
        <v>0.150927817729</v>
      </c>
    </row>
    <row r="14954" ht="15.75" customHeight="1">
      <c r="A14954" s="1" t="str">
        <f t="shared" ref="A14954:A14966" si="1253">"SNRNP200"</f>
        <v>SNRNP200</v>
      </c>
      <c r="B14954" s="1" t="s">
        <v>256</v>
      </c>
      <c r="C14954" s="1">
        <v>9.6970956E7</v>
      </c>
      <c r="D14954" s="1" t="s">
        <v>8</v>
      </c>
      <c r="E14954" s="1">
        <v>23.0</v>
      </c>
      <c r="F14954" s="1" t="s">
        <v>14934</v>
      </c>
      <c r="G14954" s="1">
        <v>0.142243693021</v>
      </c>
    </row>
    <row r="14955" ht="15.75" customHeight="1">
      <c r="A14955" s="1" t="str">
        <f t="shared" si="1253"/>
        <v>SNRNP200</v>
      </c>
      <c r="B14955" s="1" t="s">
        <v>256</v>
      </c>
      <c r="C14955" s="1">
        <v>9.6971193E7</v>
      </c>
      <c r="D14955" s="1" t="s">
        <v>14</v>
      </c>
      <c r="E14955" s="1">
        <v>24.0</v>
      </c>
      <c r="F14955" s="1" t="s">
        <v>14935</v>
      </c>
      <c r="G14955" s="1">
        <v>0.300547877022</v>
      </c>
    </row>
    <row r="14956" ht="15.75" customHeight="1">
      <c r="A14956" s="1" t="str">
        <f t="shared" si="1253"/>
        <v>SNRNP200</v>
      </c>
      <c r="B14956" s="1" t="s">
        <v>256</v>
      </c>
      <c r="C14956" s="1">
        <v>9.6971112E7</v>
      </c>
      <c r="D14956" s="1" t="s">
        <v>8</v>
      </c>
      <c r="E14956" s="1">
        <v>22.0</v>
      </c>
      <c r="F14956" s="1" t="s">
        <v>14936</v>
      </c>
      <c r="G14956" s="1">
        <v>0.544885327186</v>
      </c>
    </row>
    <row r="14957" ht="15.75" customHeight="1">
      <c r="A14957" s="1" t="str">
        <f t="shared" si="1253"/>
        <v>SNRNP200</v>
      </c>
      <c r="B14957" s="1" t="s">
        <v>256</v>
      </c>
      <c r="C14957" s="1">
        <v>9.6970955E7</v>
      </c>
      <c r="D14957" s="1" t="s">
        <v>8</v>
      </c>
      <c r="E14957" s="1">
        <v>24.0</v>
      </c>
      <c r="F14957" s="1" t="s">
        <v>14937</v>
      </c>
      <c r="G14957" s="1">
        <v>-0.0481619801468</v>
      </c>
    </row>
    <row r="14958" ht="15.75" customHeight="1">
      <c r="A14958" s="1" t="str">
        <f t="shared" si="1253"/>
        <v>SNRNP200</v>
      </c>
      <c r="B14958" s="1" t="s">
        <v>256</v>
      </c>
      <c r="C14958" s="1">
        <v>9.6971129E7</v>
      </c>
      <c r="D14958" s="1" t="s">
        <v>8</v>
      </c>
      <c r="E14958" s="1">
        <v>24.0</v>
      </c>
      <c r="F14958" s="1" t="s">
        <v>14938</v>
      </c>
      <c r="G14958" s="1">
        <v>0.536790929881</v>
      </c>
    </row>
    <row r="14959" ht="15.75" customHeight="1">
      <c r="A14959" s="1" t="str">
        <f t="shared" si="1253"/>
        <v>SNRNP200</v>
      </c>
      <c r="B14959" s="1" t="s">
        <v>256</v>
      </c>
      <c r="C14959" s="1">
        <v>9.6971171E7</v>
      </c>
      <c r="D14959" s="1" t="s">
        <v>8</v>
      </c>
      <c r="E14959" s="1">
        <v>24.0</v>
      </c>
      <c r="F14959" s="1" t="s">
        <v>14939</v>
      </c>
      <c r="G14959" s="1">
        <v>0.166843575626</v>
      </c>
    </row>
    <row r="14960" ht="15.75" customHeight="1">
      <c r="A14960" s="1" t="str">
        <f t="shared" si="1253"/>
        <v>SNRNP200</v>
      </c>
      <c r="B14960" s="1" t="s">
        <v>256</v>
      </c>
      <c r="C14960" s="1">
        <v>9.6971201E7</v>
      </c>
      <c r="D14960" s="1" t="s">
        <v>8</v>
      </c>
      <c r="E14960" s="1">
        <v>24.0</v>
      </c>
      <c r="F14960" s="1" t="s">
        <v>14940</v>
      </c>
      <c r="G14960" s="1">
        <v>0.538164898247</v>
      </c>
    </row>
    <row r="14961" ht="15.75" customHeight="1">
      <c r="A14961" s="1" t="str">
        <f t="shared" si="1253"/>
        <v>SNRNP200</v>
      </c>
      <c r="B14961" s="1" t="s">
        <v>256</v>
      </c>
      <c r="C14961" s="1">
        <v>9.6971213E7</v>
      </c>
      <c r="D14961" s="1" t="s">
        <v>8</v>
      </c>
      <c r="E14961" s="1">
        <v>22.0</v>
      </c>
      <c r="F14961" s="1" t="s">
        <v>14941</v>
      </c>
      <c r="G14961" s="1">
        <v>1.05694707137</v>
      </c>
    </row>
    <row r="14962" ht="15.75" customHeight="1">
      <c r="A14962" s="1" t="str">
        <f t="shared" si="1253"/>
        <v>SNRNP200</v>
      </c>
      <c r="B14962" s="1" t="s">
        <v>256</v>
      </c>
      <c r="C14962" s="1">
        <v>9.6971258E7</v>
      </c>
      <c r="D14962" s="1" t="s">
        <v>8</v>
      </c>
      <c r="E14962" s="1">
        <v>23.0</v>
      </c>
      <c r="F14962" s="1" t="s">
        <v>14942</v>
      </c>
      <c r="G14962" s="1">
        <v>-0.0220120491226</v>
      </c>
    </row>
    <row r="14963" ht="15.75" customHeight="1">
      <c r="A14963" s="1" t="str">
        <f t="shared" si="1253"/>
        <v>SNRNP200</v>
      </c>
      <c r="B14963" s="1" t="s">
        <v>256</v>
      </c>
      <c r="C14963" s="1">
        <v>9.6971158E7</v>
      </c>
      <c r="D14963" s="1" t="s">
        <v>14</v>
      </c>
      <c r="E14963" s="1">
        <v>23.0</v>
      </c>
      <c r="F14963" s="1" t="s">
        <v>14943</v>
      </c>
      <c r="G14963" s="1">
        <v>0.923337338684</v>
      </c>
    </row>
    <row r="14964" ht="15.75" customHeight="1">
      <c r="A14964" s="1" t="str">
        <f t="shared" si="1253"/>
        <v>SNRNP200</v>
      </c>
      <c r="B14964" s="1" t="s">
        <v>256</v>
      </c>
      <c r="C14964" s="1">
        <v>9.6971287E7</v>
      </c>
      <c r="D14964" s="1" t="s">
        <v>14</v>
      </c>
      <c r="E14964" s="1">
        <v>23.0</v>
      </c>
      <c r="F14964" s="1" t="s">
        <v>14944</v>
      </c>
      <c r="G14964" s="1">
        <v>1.01971558995</v>
      </c>
    </row>
    <row r="14965" ht="15.75" customHeight="1">
      <c r="A14965" s="1" t="str">
        <f t="shared" si="1253"/>
        <v>SNRNP200</v>
      </c>
      <c r="B14965" s="1" t="s">
        <v>256</v>
      </c>
      <c r="C14965" s="1">
        <v>9.6970994E7</v>
      </c>
      <c r="D14965" s="1" t="s">
        <v>8</v>
      </c>
      <c r="E14965" s="1">
        <v>24.0</v>
      </c>
      <c r="F14965" s="1" t="s">
        <v>14945</v>
      </c>
      <c r="G14965" s="1">
        <v>-0.0461208691956</v>
      </c>
    </row>
    <row r="14966" ht="15.75" customHeight="1">
      <c r="A14966" s="1" t="str">
        <f t="shared" si="1253"/>
        <v>SNRNP200</v>
      </c>
      <c r="B14966" s="1" t="s">
        <v>256</v>
      </c>
      <c r="C14966" s="1">
        <v>9.697112E7</v>
      </c>
      <c r="D14966" s="1" t="s">
        <v>8</v>
      </c>
      <c r="E14966" s="1">
        <v>22.0</v>
      </c>
      <c r="F14966" s="1" t="s">
        <v>14946</v>
      </c>
      <c r="G14966" s="1">
        <v>0.303569629132</v>
      </c>
    </row>
    <row r="14967" ht="15.75" customHeight="1">
      <c r="A14967" s="1" t="str">
        <f t="shared" ref="A14967:A14976" si="1254">"SNRNP48"</f>
        <v>SNRNP48</v>
      </c>
      <c r="B14967" s="1" t="s">
        <v>28</v>
      </c>
      <c r="C14967" s="1">
        <v>7590567.0</v>
      </c>
      <c r="D14967" s="1" t="s">
        <v>8</v>
      </c>
      <c r="E14967" s="1">
        <v>24.0</v>
      </c>
      <c r="F14967" s="1" t="s">
        <v>14947</v>
      </c>
      <c r="G14967" s="1">
        <v>1.09151280696</v>
      </c>
    </row>
    <row r="14968" ht="15.75" customHeight="1">
      <c r="A14968" s="1" t="str">
        <f t="shared" si="1254"/>
        <v>SNRNP48</v>
      </c>
      <c r="B14968" s="1" t="s">
        <v>28</v>
      </c>
      <c r="C14968" s="1">
        <v>7590466.0</v>
      </c>
      <c r="D14968" s="1" t="s">
        <v>8</v>
      </c>
      <c r="E14968" s="1">
        <v>23.0</v>
      </c>
      <c r="F14968" s="1" t="s">
        <v>14948</v>
      </c>
      <c r="G14968" s="1">
        <v>1.32831121675</v>
      </c>
    </row>
    <row r="14969" ht="15.75" customHeight="1">
      <c r="A14969" s="1" t="str">
        <f t="shared" si="1254"/>
        <v>SNRNP48</v>
      </c>
      <c r="B14969" s="1" t="s">
        <v>28</v>
      </c>
      <c r="C14969" s="1">
        <v>7590577.0</v>
      </c>
      <c r="D14969" s="1" t="s">
        <v>14</v>
      </c>
      <c r="E14969" s="1">
        <v>23.0</v>
      </c>
      <c r="F14969" s="1" t="s">
        <v>14949</v>
      </c>
      <c r="G14969" s="1">
        <v>0.0799256834242</v>
      </c>
    </row>
    <row r="14970" ht="15.75" customHeight="1">
      <c r="A14970" s="1" t="str">
        <f t="shared" si="1254"/>
        <v>SNRNP48</v>
      </c>
      <c r="B14970" s="1" t="s">
        <v>28</v>
      </c>
      <c r="C14970" s="1">
        <v>7590476.0</v>
      </c>
      <c r="D14970" s="1" t="s">
        <v>14</v>
      </c>
      <c r="E14970" s="1">
        <v>23.0</v>
      </c>
      <c r="F14970" s="1" t="s">
        <v>14950</v>
      </c>
      <c r="G14970" s="1">
        <v>0.580175976291</v>
      </c>
    </row>
    <row r="14971" ht="15.75" customHeight="1">
      <c r="A14971" s="1" t="str">
        <f t="shared" si="1254"/>
        <v>SNRNP48</v>
      </c>
      <c r="B14971" s="1" t="s">
        <v>28</v>
      </c>
      <c r="C14971" s="1">
        <v>7590598.0</v>
      </c>
      <c r="D14971" s="1" t="s">
        <v>14</v>
      </c>
      <c r="E14971" s="1">
        <v>23.0</v>
      </c>
      <c r="F14971" s="1" t="s">
        <v>14951</v>
      </c>
      <c r="G14971" s="1">
        <v>0.0994119704781</v>
      </c>
    </row>
    <row r="14972" ht="15.75" customHeight="1">
      <c r="A14972" s="1" t="str">
        <f t="shared" si="1254"/>
        <v>SNRNP48</v>
      </c>
      <c r="B14972" s="1" t="s">
        <v>28</v>
      </c>
      <c r="C14972" s="1">
        <v>7590619.0</v>
      </c>
      <c r="D14972" s="1" t="s">
        <v>14</v>
      </c>
      <c r="E14972" s="1">
        <v>23.0</v>
      </c>
      <c r="F14972" s="1" t="s">
        <v>14952</v>
      </c>
      <c r="G14972" s="1">
        <v>0.102267550202</v>
      </c>
    </row>
    <row r="14973" ht="15.75" customHeight="1">
      <c r="A14973" s="1" t="str">
        <f t="shared" si="1254"/>
        <v>SNRNP48</v>
      </c>
      <c r="B14973" s="1" t="s">
        <v>28</v>
      </c>
      <c r="C14973" s="1">
        <v>7590626.0</v>
      </c>
      <c r="D14973" s="1" t="s">
        <v>14</v>
      </c>
      <c r="E14973" s="1">
        <v>24.0</v>
      </c>
      <c r="F14973" s="1" t="s">
        <v>14953</v>
      </c>
      <c r="G14973" s="1">
        <v>0.248215480562</v>
      </c>
    </row>
    <row r="14974" ht="15.75" customHeight="1">
      <c r="A14974" s="1" t="str">
        <f t="shared" si="1254"/>
        <v>SNRNP48</v>
      </c>
      <c r="B14974" s="1" t="s">
        <v>28</v>
      </c>
      <c r="C14974" s="1">
        <v>7590685.0</v>
      </c>
      <c r="D14974" s="1" t="s">
        <v>14</v>
      </c>
      <c r="E14974" s="1">
        <v>23.0</v>
      </c>
      <c r="F14974" s="1" t="s">
        <v>14954</v>
      </c>
      <c r="G14974" s="1">
        <v>0.192392378298</v>
      </c>
    </row>
    <row r="14975" ht="15.75" customHeight="1">
      <c r="A14975" s="1" t="str">
        <f t="shared" si="1254"/>
        <v>SNRNP48</v>
      </c>
      <c r="B14975" s="1" t="s">
        <v>28</v>
      </c>
      <c r="C14975" s="1">
        <v>7590723.0</v>
      </c>
      <c r="D14975" s="1" t="s">
        <v>14</v>
      </c>
      <c r="E14975" s="1">
        <v>22.0</v>
      </c>
      <c r="F14975" s="1" t="s">
        <v>14955</v>
      </c>
      <c r="G14975" s="1">
        <v>0.299854031039</v>
      </c>
    </row>
    <row r="14976" ht="15.75" customHeight="1">
      <c r="A14976" s="1" t="str">
        <f t="shared" si="1254"/>
        <v>SNRNP48</v>
      </c>
      <c r="B14976" s="1" t="s">
        <v>28</v>
      </c>
      <c r="C14976" s="1">
        <v>7590667.0</v>
      </c>
      <c r="D14976" s="1" t="s">
        <v>8</v>
      </c>
      <c r="E14976" s="1">
        <v>22.0</v>
      </c>
      <c r="F14976" s="1" t="s">
        <v>14956</v>
      </c>
      <c r="G14976" s="1">
        <v>0.0375001775753</v>
      </c>
    </row>
    <row r="14977" ht="15.75" customHeight="1">
      <c r="A14977" s="1" t="str">
        <f t="shared" ref="A14977:A14991" si="1255">"SNRNP70"</f>
        <v>SNRNP70</v>
      </c>
      <c r="B14977" s="1" t="s">
        <v>277</v>
      </c>
      <c r="C14977" s="1">
        <v>4.9588923E7</v>
      </c>
      <c r="D14977" s="1" t="s">
        <v>14</v>
      </c>
      <c r="E14977" s="1">
        <v>23.0</v>
      </c>
      <c r="F14977" s="1" t="s">
        <v>14957</v>
      </c>
      <c r="G14977" s="1">
        <v>0.399509644899</v>
      </c>
    </row>
    <row r="14978" ht="15.75" customHeight="1">
      <c r="A14978" s="1" t="str">
        <f t="shared" si="1255"/>
        <v>SNRNP70</v>
      </c>
      <c r="B14978" s="1" t="s">
        <v>277</v>
      </c>
      <c r="C14978" s="1">
        <v>4.9588924E7</v>
      </c>
      <c r="D14978" s="1" t="s">
        <v>14</v>
      </c>
      <c r="E14978" s="1">
        <v>22.0</v>
      </c>
      <c r="F14978" s="1" t="s">
        <v>14958</v>
      </c>
      <c r="G14978" s="1">
        <v>0.632999110045</v>
      </c>
    </row>
    <row r="14979" ht="15.75" customHeight="1">
      <c r="A14979" s="1" t="str">
        <f t="shared" si="1255"/>
        <v>SNRNP70</v>
      </c>
      <c r="B14979" s="1" t="s">
        <v>277</v>
      </c>
      <c r="C14979" s="1">
        <v>4.9588803E7</v>
      </c>
      <c r="D14979" s="1" t="s">
        <v>14</v>
      </c>
      <c r="E14979" s="1">
        <v>22.0</v>
      </c>
      <c r="F14979" s="1" t="s">
        <v>14959</v>
      </c>
      <c r="G14979" s="1">
        <v>0.841331037495</v>
      </c>
    </row>
    <row r="14980" ht="15.75" customHeight="1">
      <c r="A14980" s="1" t="str">
        <f t="shared" si="1255"/>
        <v>SNRNP70</v>
      </c>
      <c r="B14980" s="1" t="s">
        <v>277</v>
      </c>
      <c r="C14980" s="1">
        <v>4.9588689E7</v>
      </c>
      <c r="D14980" s="1" t="s">
        <v>14</v>
      </c>
      <c r="E14980" s="1">
        <v>24.0</v>
      </c>
      <c r="F14980" s="1" t="s">
        <v>14960</v>
      </c>
      <c r="G14980" s="1">
        <v>0.00621929522023</v>
      </c>
    </row>
    <row r="14981" ht="15.75" customHeight="1">
      <c r="A14981" s="1" t="str">
        <f t="shared" si="1255"/>
        <v>SNRNP70</v>
      </c>
      <c r="B14981" s="1" t="s">
        <v>277</v>
      </c>
      <c r="C14981" s="1">
        <v>4.9588693E7</v>
      </c>
      <c r="D14981" s="1" t="s">
        <v>8</v>
      </c>
      <c r="E14981" s="1">
        <v>24.0</v>
      </c>
      <c r="F14981" s="1" t="s">
        <v>14961</v>
      </c>
      <c r="G14981" s="1">
        <v>0.37085231005</v>
      </c>
    </row>
    <row r="14982" ht="15.75" customHeight="1">
      <c r="A14982" s="1" t="str">
        <f t="shared" si="1255"/>
        <v>SNRNP70</v>
      </c>
      <c r="B14982" s="1" t="s">
        <v>277</v>
      </c>
      <c r="C14982" s="1">
        <v>4.9588882E7</v>
      </c>
      <c r="D14982" s="1" t="s">
        <v>14</v>
      </c>
      <c r="E14982" s="1">
        <v>23.0</v>
      </c>
      <c r="F14982" s="1" t="s">
        <v>14962</v>
      </c>
      <c r="G14982" s="1">
        <v>0.529350976531</v>
      </c>
    </row>
    <row r="14983" ht="15.75" customHeight="1">
      <c r="A14983" s="1" t="str">
        <f t="shared" si="1255"/>
        <v>SNRNP70</v>
      </c>
      <c r="B14983" s="1" t="s">
        <v>277</v>
      </c>
      <c r="C14983" s="1">
        <v>4.9588893E7</v>
      </c>
      <c r="D14983" s="1" t="s">
        <v>14</v>
      </c>
      <c r="E14983" s="1">
        <v>22.0</v>
      </c>
      <c r="F14983" s="1" t="s">
        <v>14963</v>
      </c>
      <c r="G14983" s="1">
        <v>1.14286256744</v>
      </c>
    </row>
    <row r="14984" ht="15.75" customHeight="1">
      <c r="A14984" s="1" t="str">
        <f t="shared" si="1255"/>
        <v>SNRNP70</v>
      </c>
      <c r="B14984" s="1" t="s">
        <v>277</v>
      </c>
      <c r="C14984" s="1">
        <v>4.9588803E7</v>
      </c>
      <c r="D14984" s="1" t="s">
        <v>14</v>
      </c>
      <c r="E14984" s="1">
        <v>23.0</v>
      </c>
      <c r="F14984" s="1" t="s">
        <v>14964</v>
      </c>
      <c r="G14984" s="1">
        <v>0.859316937075</v>
      </c>
    </row>
    <row r="14985" ht="15.75" customHeight="1">
      <c r="A14985" s="1" t="str">
        <f t="shared" si="1255"/>
        <v>SNRNP70</v>
      </c>
      <c r="B14985" s="1" t="s">
        <v>277</v>
      </c>
      <c r="C14985" s="1">
        <v>4.9588848E7</v>
      </c>
      <c r="D14985" s="1" t="s">
        <v>8</v>
      </c>
      <c r="E14985" s="1">
        <v>22.0</v>
      </c>
      <c r="F14985" s="1" t="s">
        <v>14965</v>
      </c>
      <c r="G14985" s="1">
        <v>0.213867782537</v>
      </c>
    </row>
    <row r="14986" ht="15.75" customHeight="1">
      <c r="A14986" s="1" t="str">
        <f t="shared" si="1255"/>
        <v>SNRNP70</v>
      </c>
      <c r="B14986" s="1" t="s">
        <v>277</v>
      </c>
      <c r="C14986" s="1">
        <v>4.9588835E7</v>
      </c>
      <c r="D14986" s="1" t="s">
        <v>14</v>
      </c>
      <c r="E14986" s="1">
        <v>24.0</v>
      </c>
      <c r="F14986" s="1" t="s">
        <v>14966</v>
      </c>
      <c r="G14986" s="1">
        <v>0.0791504561367</v>
      </c>
    </row>
    <row r="14987" ht="15.75" customHeight="1">
      <c r="A14987" s="1" t="str">
        <f t="shared" si="1255"/>
        <v>SNRNP70</v>
      </c>
      <c r="B14987" s="1" t="s">
        <v>277</v>
      </c>
      <c r="C14987" s="1">
        <v>4.9588765E7</v>
      </c>
      <c r="D14987" s="1" t="s">
        <v>14</v>
      </c>
      <c r="E14987" s="1">
        <v>22.0</v>
      </c>
      <c r="F14987" s="1" t="s">
        <v>14967</v>
      </c>
      <c r="G14987" s="1">
        <v>0.129107771381</v>
      </c>
    </row>
    <row r="14988" ht="15.75" customHeight="1">
      <c r="A14988" s="1" t="str">
        <f t="shared" si="1255"/>
        <v>SNRNP70</v>
      </c>
      <c r="B14988" s="1" t="s">
        <v>277</v>
      </c>
      <c r="C14988" s="1">
        <v>4.9588729E7</v>
      </c>
      <c r="D14988" s="1" t="s">
        <v>14</v>
      </c>
      <c r="E14988" s="1">
        <v>22.0</v>
      </c>
      <c r="F14988" s="1" t="s">
        <v>14968</v>
      </c>
      <c r="G14988" s="1">
        <v>0.970349255185</v>
      </c>
    </row>
    <row r="14989" ht="15.75" customHeight="1">
      <c r="A14989" s="1" t="str">
        <f t="shared" si="1255"/>
        <v>SNRNP70</v>
      </c>
      <c r="B14989" s="1" t="s">
        <v>277</v>
      </c>
      <c r="C14989" s="1">
        <v>4.9588938E7</v>
      </c>
      <c r="D14989" s="1" t="s">
        <v>8</v>
      </c>
      <c r="E14989" s="1">
        <v>24.0</v>
      </c>
      <c r="F14989" s="1" t="s">
        <v>14969</v>
      </c>
      <c r="G14989" s="1">
        <v>0.50351351812</v>
      </c>
    </row>
    <row r="14990" ht="15.75" customHeight="1">
      <c r="A14990" s="1" t="str">
        <f t="shared" si="1255"/>
        <v>SNRNP70</v>
      </c>
      <c r="B14990" s="1" t="s">
        <v>277</v>
      </c>
      <c r="C14990" s="1">
        <v>4.9588915E7</v>
      </c>
      <c r="D14990" s="1" t="s">
        <v>8</v>
      </c>
      <c r="E14990" s="1">
        <v>24.0</v>
      </c>
      <c r="F14990" s="1" t="s">
        <v>14970</v>
      </c>
      <c r="G14990" s="1">
        <v>0.886788177374</v>
      </c>
    </row>
    <row r="14991" ht="15.75" customHeight="1">
      <c r="A14991" s="1" t="str">
        <f t="shared" si="1255"/>
        <v>SNRNP70</v>
      </c>
      <c r="B14991" s="1" t="s">
        <v>277</v>
      </c>
      <c r="C14991" s="1">
        <v>4.9588869E7</v>
      </c>
      <c r="D14991" s="1" t="s">
        <v>8</v>
      </c>
      <c r="E14991" s="1">
        <v>23.0</v>
      </c>
      <c r="F14991" s="1" t="s">
        <v>14971</v>
      </c>
      <c r="G14991" s="1">
        <v>0.600832092288</v>
      </c>
    </row>
    <row r="14992" ht="15.75" customHeight="1">
      <c r="A14992" s="1" t="str">
        <f t="shared" ref="A14992:A15006" si="1256">"SNRPB"</f>
        <v>SNRPB</v>
      </c>
      <c r="B14992" s="1" t="s">
        <v>145</v>
      </c>
      <c r="C14992" s="1">
        <v>2451260.0</v>
      </c>
      <c r="D14992" s="1" t="s">
        <v>8</v>
      </c>
      <c r="E14992" s="1">
        <v>23.0</v>
      </c>
      <c r="F14992" s="1" t="s">
        <v>14972</v>
      </c>
      <c r="G14992" s="1">
        <v>0.613360004739</v>
      </c>
    </row>
    <row r="14993" ht="15.75" customHeight="1">
      <c r="A14993" s="1" t="str">
        <f t="shared" si="1256"/>
        <v>SNRPB</v>
      </c>
      <c r="B14993" s="1" t="s">
        <v>145</v>
      </c>
      <c r="C14993" s="1">
        <v>2451284.0</v>
      </c>
      <c r="D14993" s="1" t="s">
        <v>8</v>
      </c>
      <c r="E14993" s="1">
        <v>23.0</v>
      </c>
      <c r="F14993" s="1" t="s">
        <v>14973</v>
      </c>
      <c r="G14993" s="1">
        <v>0.100955068326</v>
      </c>
    </row>
    <row r="14994" ht="15.75" customHeight="1">
      <c r="A14994" s="1" t="str">
        <f t="shared" si="1256"/>
        <v>SNRPB</v>
      </c>
      <c r="B14994" s="1" t="s">
        <v>145</v>
      </c>
      <c r="C14994" s="1">
        <v>2451332.0</v>
      </c>
      <c r="D14994" s="1" t="s">
        <v>8</v>
      </c>
      <c r="E14994" s="1">
        <v>24.0</v>
      </c>
      <c r="F14994" s="1" t="s">
        <v>14974</v>
      </c>
      <c r="G14994" s="1">
        <v>0.845195651455</v>
      </c>
    </row>
    <row r="14995" ht="15.75" customHeight="1">
      <c r="A14995" s="1" t="str">
        <f t="shared" si="1256"/>
        <v>SNRPB</v>
      </c>
      <c r="B14995" s="1" t="s">
        <v>145</v>
      </c>
      <c r="C14995" s="1">
        <v>2451416.0</v>
      </c>
      <c r="D14995" s="1" t="s">
        <v>8</v>
      </c>
      <c r="E14995" s="1">
        <v>22.0</v>
      </c>
      <c r="F14995" s="1" t="s">
        <v>14975</v>
      </c>
      <c r="G14995" s="1">
        <v>-0.00580984983086</v>
      </c>
    </row>
    <row r="14996" ht="15.75" customHeight="1">
      <c r="A14996" s="1" t="str">
        <f t="shared" si="1256"/>
        <v>SNRPB</v>
      </c>
      <c r="B14996" s="1" t="s">
        <v>145</v>
      </c>
      <c r="C14996" s="1">
        <v>2451279.0</v>
      </c>
      <c r="D14996" s="1" t="s">
        <v>8</v>
      </c>
      <c r="E14996" s="1">
        <v>24.0</v>
      </c>
      <c r="F14996" s="1" t="s">
        <v>14976</v>
      </c>
      <c r="G14996" s="1">
        <v>-0.023551239107</v>
      </c>
    </row>
    <row r="14997" ht="15.75" customHeight="1">
      <c r="A14997" s="1" t="str">
        <f t="shared" si="1256"/>
        <v>SNRPB</v>
      </c>
      <c r="B14997" s="1" t="s">
        <v>145</v>
      </c>
      <c r="C14997" s="1">
        <v>2451537.0</v>
      </c>
      <c r="D14997" s="1" t="s">
        <v>14</v>
      </c>
      <c r="E14997" s="1">
        <v>23.0</v>
      </c>
      <c r="F14997" s="1" t="s">
        <v>14977</v>
      </c>
      <c r="G14997" s="1">
        <v>0.0336253375128</v>
      </c>
    </row>
    <row r="14998" ht="15.75" customHeight="1">
      <c r="A14998" s="1" t="str">
        <f t="shared" si="1256"/>
        <v>SNRPB</v>
      </c>
      <c r="B14998" s="1" t="s">
        <v>145</v>
      </c>
      <c r="C14998" s="1">
        <v>2451231.0</v>
      </c>
      <c r="D14998" s="1" t="s">
        <v>8</v>
      </c>
      <c r="E14998" s="1">
        <v>24.0</v>
      </c>
      <c r="F14998" s="1" t="s">
        <v>14978</v>
      </c>
      <c r="G14998" s="1">
        <v>0.761267084899</v>
      </c>
    </row>
    <row r="14999" ht="15.75" customHeight="1">
      <c r="A14999" s="1" t="str">
        <f t="shared" si="1256"/>
        <v>SNRPB</v>
      </c>
      <c r="B14999" s="1" t="s">
        <v>145</v>
      </c>
      <c r="C14999" s="1">
        <v>2451475.0</v>
      </c>
      <c r="D14999" s="1" t="s">
        <v>14</v>
      </c>
      <c r="E14999" s="1">
        <v>24.0</v>
      </c>
      <c r="F14999" s="1" t="s">
        <v>14979</v>
      </c>
      <c r="G14999" s="1">
        <v>0.0285888662952</v>
      </c>
    </row>
    <row r="15000" ht="15.75" customHeight="1">
      <c r="A15000" s="1" t="str">
        <f t="shared" si="1256"/>
        <v>SNRPB</v>
      </c>
      <c r="B15000" s="1" t="s">
        <v>145</v>
      </c>
      <c r="C15000" s="1">
        <v>2451261.0</v>
      </c>
      <c r="D15000" s="1" t="s">
        <v>8</v>
      </c>
      <c r="E15000" s="1">
        <v>22.0</v>
      </c>
      <c r="F15000" s="1" t="s">
        <v>14980</v>
      </c>
      <c r="G15000" s="1">
        <v>0.192927979899</v>
      </c>
    </row>
    <row r="15001" ht="15.75" customHeight="1">
      <c r="A15001" s="1" t="str">
        <f t="shared" si="1256"/>
        <v>SNRPB</v>
      </c>
      <c r="B15001" s="1" t="s">
        <v>145</v>
      </c>
      <c r="C15001" s="1">
        <v>2451428.0</v>
      </c>
      <c r="D15001" s="1" t="s">
        <v>14</v>
      </c>
      <c r="E15001" s="1">
        <v>22.0</v>
      </c>
      <c r="F15001" s="1" t="s">
        <v>14981</v>
      </c>
      <c r="G15001" s="1">
        <v>-0.00462297522624</v>
      </c>
    </row>
    <row r="15002" ht="15.75" customHeight="1">
      <c r="A15002" s="1" t="str">
        <f t="shared" si="1256"/>
        <v>SNRPB</v>
      </c>
      <c r="B15002" s="1" t="s">
        <v>145</v>
      </c>
      <c r="C15002" s="1">
        <v>2451477.0</v>
      </c>
      <c r="D15002" s="1" t="s">
        <v>8</v>
      </c>
      <c r="E15002" s="1">
        <v>23.0</v>
      </c>
      <c r="F15002" s="1" t="s">
        <v>14982</v>
      </c>
      <c r="G15002" s="1">
        <v>0.0349821051649</v>
      </c>
    </row>
    <row r="15003" ht="15.75" customHeight="1">
      <c r="A15003" s="1" t="str">
        <f t="shared" si="1256"/>
        <v>SNRPB</v>
      </c>
      <c r="B15003" s="1" t="s">
        <v>145</v>
      </c>
      <c r="C15003" s="1">
        <v>2451253.0</v>
      </c>
      <c r="D15003" s="1" t="s">
        <v>14</v>
      </c>
      <c r="E15003" s="1">
        <v>24.0</v>
      </c>
      <c r="F15003" s="1" t="s">
        <v>14983</v>
      </c>
      <c r="G15003" s="1">
        <v>1.39353726365</v>
      </c>
    </row>
    <row r="15004" ht="15.75" customHeight="1">
      <c r="A15004" s="1" t="str">
        <f t="shared" si="1256"/>
        <v>SNRPB</v>
      </c>
      <c r="B15004" s="1" t="s">
        <v>145</v>
      </c>
      <c r="C15004" s="1">
        <v>2451377.0</v>
      </c>
      <c r="D15004" s="1" t="s">
        <v>8</v>
      </c>
      <c r="E15004" s="1">
        <v>24.0</v>
      </c>
      <c r="F15004" s="1" t="s">
        <v>14984</v>
      </c>
      <c r="G15004" s="1">
        <v>0.0613811897209</v>
      </c>
    </row>
    <row r="15005" ht="15.75" customHeight="1">
      <c r="A15005" s="1" t="str">
        <f t="shared" si="1256"/>
        <v>SNRPB</v>
      </c>
      <c r="B15005" s="1" t="s">
        <v>145</v>
      </c>
      <c r="C15005" s="1">
        <v>2451222.0</v>
      </c>
      <c r="D15005" s="1" t="s">
        <v>8</v>
      </c>
      <c r="E15005" s="1">
        <v>23.0</v>
      </c>
      <c r="F15005" s="1" t="s">
        <v>14985</v>
      </c>
      <c r="G15005" s="1">
        <v>0.751054301336</v>
      </c>
    </row>
    <row r="15006" ht="15.75" customHeight="1">
      <c r="A15006" s="1" t="str">
        <f t="shared" si="1256"/>
        <v>SNRPB</v>
      </c>
      <c r="B15006" s="1" t="s">
        <v>145</v>
      </c>
      <c r="C15006" s="1">
        <v>2451275.0</v>
      </c>
      <c r="D15006" s="1" t="s">
        <v>14</v>
      </c>
      <c r="E15006" s="1">
        <v>24.0</v>
      </c>
      <c r="F15006" s="1" t="s">
        <v>14986</v>
      </c>
      <c r="G15006" s="1">
        <v>0.0441805218889</v>
      </c>
    </row>
    <row r="15007" ht="15.75" customHeight="1">
      <c r="A15007" s="1" t="str">
        <f t="shared" ref="A15007:A15016" si="1257">"SNRPB2"</f>
        <v>SNRPB2</v>
      </c>
      <c r="B15007" s="1" t="s">
        <v>145</v>
      </c>
      <c r="C15007" s="1">
        <v>1.6710879E7</v>
      </c>
      <c r="D15007" s="1" t="s">
        <v>14</v>
      </c>
      <c r="E15007" s="1">
        <v>24.0</v>
      </c>
      <c r="F15007" s="1" t="s">
        <v>14987</v>
      </c>
      <c r="G15007" s="1">
        <v>0.911929186296</v>
      </c>
    </row>
    <row r="15008" ht="15.75" customHeight="1">
      <c r="A15008" s="1" t="str">
        <f t="shared" si="1257"/>
        <v>SNRPB2</v>
      </c>
      <c r="B15008" s="1" t="s">
        <v>145</v>
      </c>
      <c r="C15008" s="1">
        <v>1.671083E7</v>
      </c>
      <c r="D15008" s="1" t="s">
        <v>14</v>
      </c>
      <c r="E15008" s="1">
        <v>23.0</v>
      </c>
      <c r="F15008" s="1" t="s">
        <v>14988</v>
      </c>
      <c r="G15008" s="1">
        <v>0.212857446551</v>
      </c>
    </row>
    <row r="15009" ht="15.75" customHeight="1">
      <c r="A15009" s="1" t="str">
        <f t="shared" si="1257"/>
        <v>SNRPB2</v>
      </c>
      <c r="B15009" s="1" t="s">
        <v>145</v>
      </c>
      <c r="C15009" s="1">
        <v>1.6710812E7</v>
      </c>
      <c r="D15009" s="1" t="s">
        <v>14</v>
      </c>
      <c r="E15009" s="1">
        <v>23.0</v>
      </c>
      <c r="F15009" s="1" t="s">
        <v>14989</v>
      </c>
      <c r="G15009" s="1">
        <v>0.59699396052</v>
      </c>
    </row>
    <row r="15010" ht="15.75" customHeight="1">
      <c r="A15010" s="1" t="str">
        <f t="shared" si="1257"/>
        <v>SNRPB2</v>
      </c>
      <c r="B15010" s="1" t="s">
        <v>145</v>
      </c>
      <c r="C15010" s="1">
        <v>1.6710696E7</v>
      </c>
      <c r="D15010" s="1" t="s">
        <v>14</v>
      </c>
      <c r="E15010" s="1">
        <v>24.0</v>
      </c>
      <c r="F15010" s="1" t="s">
        <v>14990</v>
      </c>
      <c r="G15010" s="1">
        <v>0.483096776614</v>
      </c>
    </row>
    <row r="15011" ht="15.75" customHeight="1">
      <c r="A15011" s="1" t="str">
        <f t="shared" si="1257"/>
        <v>SNRPB2</v>
      </c>
      <c r="B15011" s="1" t="s">
        <v>145</v>
      </c>
      <c r="C15011" s="1">
        <v>1.6710654E7</v>
      </c>
      <c r="D15011" s="1" t="s">
        <v>14</v>
      </c>
      <c r="E15011" s="1">
        <v>23.0</v>
      </c>
      <c r="F15011" s="1" t="s">
        <v>14991</v>
      </c>
      <c r="G15011" s="1">
        <v>0.107225811701</v>
      </c>
    </row>
    <row r="15012" ht="15.75" customHeight="1">
      <c r="A15012" s="1" t="str">
        <f t="shared" si="1257"/>
        <v>SNRPB2</v>
      </c>
      <c r="B15012" s="1" t="s">
        <v>145</v>
      </c>
      <c r="C15012" s="1">
        <v>1.6710639E7</v>
      </c>
      <c r="D15012" s="1" t="s">
        <v>14</v>
      </c>
      <c r="E15012" s="1">
        <v>22.0</v>
      </c>
      <c r="F15012" s="1" t="s">
        <v>14992</v>
      </c>
      <c r="G15012" s="1">
        <v>-0.0398771695504</v>
      </c>
    </row>
    <row r="15013" ht="15.75" customHeight="1">
      <c r="A15013" s="1" t="str">
        <f t="shared" si="1257"/>
        <v>SNRPB2</v>
      </c>
      <c r="B15013" s="1" t="s">
        <v>145</v>
      </c>
      <c r="C15013" s="1">
        <v>1.6710826E7</v>
      </c>
      <c r="D15013" s="1" t="s">
        <v>8</v>
      </c>
      <c r="E15013" s="1">
        <v>23.0</v>
      </c>
      <c r="F15013" s="1" t="s">
        <v>14993</v>
      </c>
      <c r="G15013" s="1">
        <v>-0.0189783029106</v>
      </c>
    </row>
    <row r="15014" ht="15.75" customHeight="1">
      <c r="A15014" s="1" t="str">
        <f t="shared" si="1257"/>
        <v>SNRPB2</v>
      </c>
      <c r="B15014" s="1" t="s">
        <v>145</v>
      </c>
      <c r="C15014" s="1">
        <v>1.6710769E7</v>
      </c>
      <c r="D15014" s="1" t="s">
        <v>8</v>
      </c>
      <c r="E15014" s="1">
        <v>24.0</v>
      </c>
      <c r="F15014" s="1" t="s">
        <v>14994</v>
      </c>
      <c r="G15014" s="1">
        <v>0.644286762108</v>
      </c>
    </row>
    <row r="15015" ht="15.75" customHeight="1">
      <c r="A15015" s="1" t="str">
        <f t="shared" si="1257"/>
        <v>SNRPB2</v>
      </c>
      <c r="B15015" s="1" t="s">
        <v>145</v>
      </c>
      <c r="C15015" s="1">
        <v>1.6710703E7</v>
      </c>
      <c r="D15015" s="1" t="s">
        <v>8</v>
      </c>
      <c r="E15015" s="1">
        <v>24.0</v>
      </c>
      <c r="F15015" s="1" t="s">
        <v>14995</v>
      </c>
      <c r="G15015" s="1">
        <v>1.08904071591</v>
      </c>
    </row>
    <row r="15016" ht="15.75" customHeight="1">
      <c r="A15016" s="1" t="str">
        <f t="shared" si="1257"/>
        <v>SNRPB2</v>
      </c>
      <c r="B15016" s="1" t="s">
        <v>145</v>
      </c>
      <c r="C15016" s="1">
        <v>1.6710702E7</v>
      </c>
      <c r="D15016" s="1" t="s">
        <v>14</v>
      </c>
      <c r="E15016" s="1">
        <v>24.0</v>
      </c>
      <c r="F15016" s="1" t="s">
        <v>14996</v>
      </c>
      <c r="G15016" s="1">
        <v>0.999030097798</v>
      </c>
    </row>
    <row r="15017" ht="15.75" customHeight="1">
      <c r="A15017" s="1" t="str">
        <f t="shared" ref="A15017:A15026" si="1258">"SNRPC"</f>
        <v>SNRPC</v>
      </c>
      <c r="B15017" s="1" t="s">
        <v>28</v>
      </c>
      <c r="C15017" s="1">
        <v>3.4725375E7</v>
      </c>
      <c r="D15017" s="1" t="s">
        <v>14</v>
      </c>
      <c r="E15017" s="1">
        <v>23.0</v>
      </c>
      <c r="F15017" s="1" t="s">
        <v>14997</v>
      </c>
      <c r="G15017" s="1">
        <v>0.256066683398</v>
      </c>
    </row>
    <row r="15018" ht="15.75" customHeight="1">
      <c r="A15018" s="1" t="str">
        <f t="shared" si="1258"/>
        <v>SNRPC</v>
      </c>
      <c r="B15018" s="1" t="s">
        <v>28</v>
      </c>
      <c r="C15018" s="1">
        <v>3.4725428E7</v>
      </c>
      <c r="D15018" s="1" t="s">
        <v>14</v>
      </c>
      <c r="E15018" s="1">
        <v>24.0</v>
      </c>
      <c r="F15018" s="1" t="s">
        <v>14998</v>
      </c>
      <c r="G15018" s="1">
        <v>0.27938486018</v>
      </c>
    </row>
    <row r="15019" ht="15.75" customHeight="1">
      <c r="A15019" s="1" t="str">
        <f t="shared" si="1258"/>
        <v>SNRPC</v>
      </c>
      <c r="B15019" s="1" t="s">
        <v>28</v>
      </c>
      <c r="C15019" s="1">
        <v>3.4725324E7</v>
      </c>
      <c r="D15019" s="1" t="s">
        <v>8</v>
      </c>
      <c r="E15019" s="1">
        <v>24.0</v>
      </c>
      <c r="F15019" s="1" t="s">
        <v>14999</v>
      </c>
      <c r="G15019" s="1">
        <v>0.870569844051</v>
      </c>
    </row>
    <row r="15020" ht="15.75" customHeight="1">
      <c r="A15020" s="1" t="str">
        <f t="shared" si="1258"/>
        <v>SNRPC</v>
      </c>
      <c r="B15020" s="1" t="s">
        <v>28</v>
      </c>
      <c r="C15020" s="1">
        <v>3.4725204E7</v>
      </c>
      <c r="D15020" s="1" t="s">
        <v>14</v>
      </c>
      <c r="E15020" s="1">
        <v>23.0</v>
      </c>
      <c r="F15020" s="1" t="s">
        <v>15000</v>
      </c>
      <c r="G15020" s="1">
        <v>0.189453480174</v>
      </c>
    </row>
    <row r="15021" ht="15.75" customHeight="1">
      <c r="A15021" s="1" t="str">
        <f t="shared" si="1258"/>
        <v>SNRPC</v>
      </c>
      <c r="B15021" s="1" t="s">
        <v>28</v>
      </c>
      <c r="C15021" s="1">
        <v>3.4725249E7</v>
      </c>
      <c r="D15021" s="1" t="s">
        <v>14</v>
      </c>
      <c r="E15021" s="1">
        <v>23.0</v>
      </c>
      <c r="F15021" s="1" t="s">
        <v>15001</v>
      </c>
      <c r="G15021" s="1">
        <v>0.012892262073</v>
      </c>
    </row>
    <row r="15022" ht="15.75" customHeight="1">
      <c r="A15022" s="1" t="str">
        <f t="shared" si="1258"/>
        <v>SNRPC</v>
      </c>
      <c r="B15022" s="1" t="s">
        <v>28</v>
      </c>
      <c r="C15022" s="1">
        <v>3.4725456E7</v>
      </c>
      <c r="D15022" s="1" t="s">
        <v>14</v>
      </c>
      <c r="E15022" s="1">
        <v>24.0</v>
      </c>
      <c r="F15022" s="1" t="s">
        <v>15002</v>
      </c>
      <c r="G15022" s="1">
        <v>0.992450739806</v>
      </c>
    </row>
    <row r="15023" ht="15.75" customHeight="1">
      <c r="A15023" s="1" t="str">
        <f t="shared" si="1258"/>
        <v>SNRPC</v>
      </c>
      <c r="B15023" s="1" t="s">
        <v>28</v>
      </c>
      <c r="C15023" s="1">
        <v>3.472528E7</v>
      </c>
      <c r="D15023" s="1" t="s">
        <v>14</v>
      </c>
      <c r="E15023" s="1">
        <v>24.0</v>
      </c>
      <c r="F15023" s="1" t="s">
        <v>15003</v>
      </c>
      <c r="G15023" s="1">
        <v>-0.00540008020152</v>
      </c>
    </row>
    <row r="15024" ht="15.75" customHeight="1">
      <c r="A15024" s="1" t="str">
        <f t="shared" si="1258"/>
        <v>SNRPC</v>
      </c>
      <c r="B15024" s="1" t="s">
        <v>28</v>
      </c>
      <c r="C15024" s="1">
        <v>3.4725353E7</v>
      </c>
      <c r="D15024" s="1" t="s">
        <v>14</v>
      </c>
      <c r="E15024" s="1">
        <v>24.0</v>
      </c>
      <c r="F15024" s="1" t="s">
        <v>15004</v>
      </c>
      <c r="G15024" s="1">
        <v>1.13697941614</v>
      </c>
    </row>
    <row r="15025" ht="15.75" customHeight="1">
      <c r="A15025" s="1" t="str">
        <f t="shared" si="1258"/>
        <v>SNRPC</v>
      </c>
      <c r="B15025" s="1" t="s">
        <v>28</v>
      </c>
      <c r="C15025" s="1">
        <v>3.4725392E7</v>
      </c>
      <c r="D15025" s="1" t="s">
        <v>14</v>
      </c>
      <c r="E15025" s="1">
        <v>24.0</v>
      </c>
      <c r="F15025" s="1" t="s">
        <v>15005</v>
      </c>
      <c r="G15025" s="1">
        <v>0.722704763206</v>
      </c>
    </row>
    <row r="15026" ht="15.75" customHeight="1">
      <c r="A15026" s="1" t="str">
        <f t="shared" si="1258"/>
        <v>SNRPC</v>
      </c>
      <c r="B15026" s="1" t="s">
        <v>28</v>
      </c>
      <c r="C15026" s="1">
        <v>3.4725261E7</v>
      </c>
      <c r="D15026" s="1" t="s">
        <v>14</v>
      </c>
      <c r="E15026" s="1">
        <v>22.0</v>
      </c>
      <c r="F15026" s="1" t="s">
        <v>15006</v>
      </c>
      <c r="G15026" s="1">
        <v>0.0877988780536</v>
      </c>
    </row>
    <row r="15027" ht="15.75" customHeight="1">
      <c r="A15027" s="1" t="str">
        <f t="shared" ref="A15027:A15035" si="1259">"SNRPD1"</f>
        <v>SNRPD1</v>
      </c>
      <c r="B15027" s="1" t="s">
        <v>245</v>
      </c>
      <c r="C15027" s="1">
        <v>1.9192179E7</v>
      </c>
      <c r="D15027" s="1" t="s">
        <v>8</v>
      </c>
      <c r="E15027" s="1">
        <v>24.0</v>
      </c>
      <c r="F15027" s="1" t="s">
        <v>15007</v>
      </c>
      <c r="G15027" s="1">
        <v>0.00111318008584</v>
      </c>
    </row>
    <row r="15028" ht="15.75" customHeight="1">
      <c r="A15028" s="1" t="str">
        <f t="shared" si="1259"/>
        <v>SNRPD1</v>
      </c>
      <c r="B15028" s="1" t="s">
        <v>245</v>
      </c>
      <c r="C15028" s="1">
        <v>1.9192288E7</v>
      </c>
      <c r="D15028" s="1" t="s">
        <v>8</v>
      </c>
      <c r="E15028" s="1">
        <v>24.0</v>
      </c>
      <c r="F15028" s="1" t="s">
        <v>15008</v>
      </c>
      <c r="G15028" s="1">
        <v>1.13025573391</v>
      </c>
    </row>
    <row r="15029" ht="15.75" customHeight="1">
      <c r="A15029" s="1" t="str">
        <f t="shared" si="1259"/>
        <v>SNRPD1</v>
      </c>
      <c r="B15029" s="1" t="s">
        <v>245</v>
      </c>
      <c r="C15029" s="1">
        <v>1.91925E7</v>
      </c>
      <c r="D15029" s="1" t="s">
        <v>8</v>
      </c>
      <c r="E15029" s="1">
        <v>23.0</v>
      </c>
      <c r="F15029" s="1" t="s">
        <v>15009</v>
      </c>
      <c r="G15029" s="1">
        <v>0.454609565779</v>
      </c>
    </row>
    <row r="15030" ht="15.75" customHeight="1">
      <c r="A15030" s="1" t="str">
        <f t="shared" si="1259"/>
        <v>SNRPD1</v>
      </c>
      <c r="B15030" s="1" t="s">
        <v>245</v>
      </c>
      <c r="C15030" s="1">
        <v>1.9192233E7</v>
      </c>
      <c r="D15030" s="1" t="s">
        <v>8</v>
      </c>
      <c r="E15030" s="1">
        <v>23.0</v>
      </c>
      <c r="F15030" s="1" t="s">
        <v>15010</v>
      </c>
      <c r="G15030" s="1">
        <v>0.975248319111</v>
      </c>
    </row>
    <row r="15031" ht="15.75" customHeight="1">
      <c r="A15031" s="1" t="str">
        <f t="shared" si="1259"/>
        <v>SNRPD1</v>
      </c>
      <c r="B15031" s="1" t="s">
        <v>245</v>
      </c>
      <c r="C15031" s="1">
        <v>1.919243E7</v>
      </c>
      <c r="D15031" s="1" t="s">
        <v>14</v>
      </c>
      <c r="E15031" s="1">
        <v>23.0</v>
      </c>
      <c r="F15031" s="1" t="s">
        <v>15011</v>
      </c>
      <c r="G15031" s="1">
        <v>0.696060425559</v>
      </c>
    </row>
    <row r="15032" ht="15.75" customHeight="1">
      <c r="A15032" s="1" t="str">
        <f t="shared" si="1259"/>
        <v>SNRPD1</v>
      </c>
      <c r="B15032" s="1" t="s">
        <v>245</v>
      </c>
      <c r="C15032" s="1">
        <v>1.919241E7</v>
      </c>
      <c r="D15032" s="1" t="s">
        <v>14</v>
      </c>
      <c r="E15032" s="1">
        <v>23.0</v>
      </c>
      <c r="F15032" s="1" t="s">
        <v>15012</v>
      </c>
      <c r="G15032" s="1">
        <v>0.89449594698</v>
      </c>
    </row>
    <row r="15033" ht="15.75" customHeight="1">
      <c r="A15033" s="1" t="str">
        <f t="shared" si="1259"/>
        <v>SNRPD1</v>
      </c>
      <c r="B15033" s="1" t="s">
        <v>245</v>
      </c>
      <c r="C15033" s="1">
        <v>1.9192346E7</v>
      </c>
      <c r="D15033" s="1" t="s">
        <v>14</v>
      </c>
      <c r="E15033" s="1">
        <v>23.0</v>
      </c>
      <c r="F15033" s="1" t="s">
        <v>15013</v>
      </c>
      <c r="G15033" s="1">
        <v>0.383558257657</v>
      </c>
    </row>
    <row r="15034" ht="15.75" customHeight="1">
      <c r="A15034" s="1" t="str">
        <f t="shared" si="1259"/>
        <v>SNRPD1</v>
      </c>
      <c r="B15034" s="1" t="s">
        <v>245</v>
      </c>
      <c r="C15034" s="1">
        <v>1.9192285E7</v>
      </c>
      <c r="D15034" s="1" t="s">
        <v>14</v>
      </c>
      <c r="E15034" s="1">
        <v>24.0</v>
      </c>
      <c r="F15034" s="1" t="s">
        <v>15014</v>
      </c>
      <c r="G15034" s="1">
        <v>0.160889256461</v>
      </c>
    </row>
    <row r="15035" ht="15.75" customHeight="1">
      <c r="A15035" s="1" t="str">
        <f t="shared" si="1259"/>
        <v>SNRPD1</v>
      </c>
      <c r="B15035" s="1" t="s">
        <v>245</v>
      </c>
      <c r="C15035" s="1">
        <v>1.9192463E7</v>
      </c>
      <c r="D15035" s="1" t="s">
        <v>14</v>
      </c>
      <c r="E15035" s="1">
        <v>23.0</v>
      </c>
      <c r="F15035" s="1" t="s">
        <v>15015</v>
      </c>
      <c r="G15035" s="1">
        <v>0.0308489868879</v>
      </c>
    </row>
    <row r="15036" ht="15.75" customHeight="1">
      <c r="A15036" s="1" t="str">
        <f t="shared" ref="A15036:A15044" si="1260">"SNRPD3"</f>
        <v>SNRPD3</v>
      </c>
      <c r="B15036" s="1" t="s">
        <v>222</v>
      </c>
      <c r="C15036" s="1">
        <v>2.4951425E7</v>
      </c>
      <c r="D15036" s="1" t="s">
        <v>8</v>
      </c>
      <c r="E15036" s="1">
        <v>24.0</v>
      </c>
      <c r="F15036" s="1" t="s">
        <v>15016</v>
      </c>
      <c r="G15036" s="1">
        <v>1.23597211453</v>
      </c>
    </row>
    <row r="15037" ht="15.75" customHeight="1">
      <c r="A15037" s="1" t="str">
        <f t="shared" si="1260"/>
        <v>SNRPD3</v>
      </c>
      <c r="B15037" s="1" t="s">
        <v>222</v>
      </c>
      <c r="C15037" s="1">
        <v>2.4951437E7</v>
      </c>
      <c r="D15037" s="1" t="s">
        <v>8</v>
      </c>
      <c r="E15037" s="1">
        <v>23.0</v>
      </c>
      <c r="F15037" s="1" t="s">
        <v>15017</v>
      </c>
      <c r="G15037" s="1">
        <v>1.09152261396</v>
      </c>
    </row>
    <row r="15038" ht="15.75" customHeight="1">
      <c r="A15038" s="1" t="str">
        <f t="shared" si="1260"/>
        <v>SNRPD3</v>
      </c>
      <c r="B15038" s="1" t="s">
        <v>222</v>
      </c>
      <c r="C15038" s="1">
        <v>2.4951445E7</v>
      </c>
      <c r="D15038" s="1" t="s">
        <v>8</v>
      </c>
      <c r="E15038" s="1">
        <v>24.0</v>
      </c>
      <c r="F15038" s="1" t="s">
        <v>15018</v>
      </c>
      <c r="G15038" s="1">
        <v>0.672505271506</v>
      </c>
    </row>
    <row r="15039" ht="15.75" customHeight="1">
      <c r="A15039" s="1" t="str">
        <f t="shared" si="1260"/>
        <v>SNRPD3</v>
      </c>
      <c r="B15039" s="1" t="s">
        <v>222</v>
      </c>
      <c r="C15039" s="1">
        <v>2.4951468E7</v>
      </c>
      <c r="D15039" s="1" t="s">
        <v>8</v>
      </c>
      <c r="E15039" s="1">
        <v>24.0</v>
      </c>
      <c r="F15039" s="1" t="s">
        <v>15019</v>
      </c>
      <c r="G15039" s="1">
        <v>0.375171594564</v>
      </c>
    </row>
    <row r="15040" ht="15.75" customHeight="1">
      <c r="A15040" s="1" t="str">
        <f t="shared" si="1260"/>
        <v>SNRPD3</v>
      </c>
      <c r="B15040" s="1" t="s">
        <v>222</v>
      </c>
      <c r="C15040" s="1">
        <v>2.4951629E7</v>
      </c>
      <c r="D15040" s="1" t="s">
        <v>8</v>
      </c>
      <c r="E15040" s="1">
        <v>24.0</v>
      </c>
      <c r="F15040" s="1" t="s">
        <v>15020</v>
      </c>
      <c r="G15040" s="1">
        <v>0.0839072748693</v>
      </c>
    </row>
    <row r="15041" ht="15.75" customHeight="1">
      <c r="A15041" s="1" t="str">
        <f t="shared" si="1260"/>
        <v>SNRPD3</v>
      </c>
      <c r="B15041" s="1" t="s">
        <v>222</v>
      </c>
      <c r="C15041" s="1">
        <v>2.4951673E7</v>
      </c>
      <c r="D15041" s="1" t="s">
        <v>8</v>
      </c>
      <c r="E15041" s="1">
        <v>23.0</v>
      </c>
      <c r="F15041" s="1" t="s">
        <v>15021</v>
      </c>
      <c r="G15041" s="1">
        <v>0.0472626608743</v>
      </c>
    </row>
    <row r="15042" ht="15.75" customHeight="1">
      <c r="A15042" s="1" t="str">
        <f t="shared" si="1260"/>
        <v>SNRPD3</v>
      </c>
      <c r="B15042" s="1" t="s">
        <v>222</v>
      </c>
      <c r="C15042" s="1">
        <v>2.4951635E7</v>
      </c>
      <c r="D15042" s="1" t="s">
        <v>14</v>
      </c>
      <c r="E15042" s="1">
        <v>24.0</v>
      </c>
      <c r="F15042" s="1" t="s">
        <v>15022</v>
      </c>
      <c r="G15042" s="1">
        <v>0.0264336751333</v>
      </c>
    </row>
    <row r="15043" ht="15.75" customHeight="1">
      <c r="A15043" s="1" t="str">
        <f t="shared" si="1260"/>
        <v>SNRPD3</v>
      </c>
      <c r="B15043" s="1" t="s">
        <v>222</v>
      </c>
      <c r="C15043" s="1">
        <v>2.4951715E7</v>
      </c>
      <c r="D15043" s="1" t="s">
        <v>14</v>
      </c>
      <c r="E15043" s="1">
        <v>24.0</v>
      </c>
      <c r="F15043" s="1" t="s">
        <v>15023</v>
      </c>
      <c r="G15043" s="1">
        <v>0.110186745225</v>
      </c>
    </row>
    <row r="15044" ht="15.75" customHeight="1">
      <c r="A15044" s="1" t="str">
        <f t="shared" si="1260"/>
        <v>SNRPD3</v>
      </c>
      <c r="B15044" s="1" t="s">
        <v>222</v>
      </c>
      <c r="C15044" s="1">
        <v>2.4951652E7</v>
      </c>
      <c r="D15044" s="1" t="s">
        <v>8</v>
      </c>
      <c r="E15044" s="1">
        <v>22.0</v>
      </c>
      <c r="F15044" s="1" t="s">
        <v>15024</v>
      </c>
      <c r="G15044" s="1">
        <v>0.319348839621</v>
      </c>
    </row>
    <row r="15045" ht="15.75" customHeight="1">
      <c r="A15045" s="1" t="str">
        <f t="shared" ref="A15045:A15053" si="1261">"SNRPE"</f>
        <v>SNRPE</v>
      </c>
      <c r="B15045" s="1" t="s">
        <v>108</v>
      </c>
      <c r="C15045" s="1">
        <v>2.03830904E8</v>
      </c>
      <c r="D15045" s="1" t="s">
        <v>14</v>
      </c>
      <c r="E15045" s="1">
        <v>24.0</v>
      </c>
      <c r="F15045" s="1" t="s">
        <v>15025</v>
      </c>
      <c r="G15045" s="1">
        <v>0.434345124771</v>
      </c>
    </row>
    <row r="15046" ht="15.75" customHeight="1">
      <c r="A15046" s="1" t="str">
        <f t="shared" si="1261"/>
        <v>SNRPE</v>
      </c>
      <c r="B15046" s="1" t="s">
        <v>108</v>
      </c>
      <c r="C15046" s="1">
        <v>2.03831007E8</v>
      </c>
      <c r="D15046" s="1" t="s">
        <v>14</v>
      </c>
      <c r="E15046" s="1">
        <v>24.0</v>
      </c>
      <c r="F15046" s="1" t="s">
        <v>15026</v>
      </c>
      <c r="G15046" s="1">
        <v>0.851389672438</v>
      </c>
    </row>
    <row r="15047" ht="15.75" customHeight="1">
      <c r="A15047" s="1" t="str">
        <f t="shared" si="1261"/>
        <v>SNRPE</v>
      </c>
      <c r="B15047" s="1" t="s">
        <v>108</v>
      </c>
      <c r="C15047" s="1">
        <v>2.03831037E8</v>
      </c>
      <c r="D15047" s="1" t="s">
        <v>14</v>
      </c>
      <c r="E15047" s="1">
        <v>24.0</v>
      </c>
      <c r="F15047" s="1" t="s">
        <v>15027</v>
      </c>
      <c r="G15047" s="1">
        <v>-0.0910248090646</v>
      </c>
    </row>
    <row r="15048" ht="15.75" customHeight="1">
      <c r="A15048" s="1" t="str">
        <f t="shared" si="1261"/>
        <v>SNRPE</v>
      </c>
      <c r="B15048" s="1" t="s">
        <v>108</v>
      </c>
      <c r="C15048" s="1">
        <v>2.03830938E8</v>
      </c>
      <c r="D15048" s="1" t="s">
        <v>8</v>
      </c>
      <c r="E15048" s="1">
        <v>24.0</v>
      </c>
      <c r="F15048" s="1" t="s">
        <v>15028</v>
      </c>
      <c r="G15048" s="1">
        <v>1.13659948859</v>
      </c>
    </row>
    <row r="15049" ht="15.75" customHeight="1">
      <c r="A15049" s="1" t="str">
        <f t="shared" si="1261"/>
        <v>SNRPE</v>
      </c>
      <c r="B15049" s="1" t="s">
        <v>108</v>
      </c>
      <c r="C15049" s="1">
        <v>2.03830916E8</v>
      </c>
      <c r="D15049" s="1" t="s">
        <v>8</v>
      </c>
      <c r="E15049" s="1">
        <v>24.0</v>
      </c>
      <c r="F15049" s="1" t="s">
        <v>15029</v>
      </c>
      <c r="G15049" s="1">
        <v>0.348011126527</v>
      </c>
    </row>
    <row r="15050" ht="15.75" customHeight="1">
      <c r="A15050" s="1" t="str">
        <f t="shared" si="1261"/>
        <v>SNRPE</v>
      </c>
      <c r="B15050" s="1" t="s">
        <v>108</v>
      </c>
      <c r="C15050" s="1">
        <v>2.0383072E8</v>
      </c>
      <c r="D15050" s="1" t="s">
        <v>8</v>
      </c>
      <c r="E15050" s="1">
        <v>24.0</v>
      </c>
      <c r="F15050" s="1" t="s">
        <v>15030</v>
      </c>
      <c r="G15050" s="1">
        <v>0.0391111787445</v>
      </c>
    </row>
    <row r="15051" ht="15.75" customHeight="1">
      <c r="A15051" s="1" t="str">
        <f t="shared" si="1261"/>
        <v>SNRPE</v>
      </c>
      <c r="B15051" s="1" t="s">
        <v>108</v>
      </c>
      <c r="C15051" s="1">
        <v>2.03830695E8</v>
      </c>
      <c r="D15051" s="1" t="s">
        <v>8</v>
      </c>
      <c r="E15051" s="1">
        <v>23.0</v>
      </c>
      <c r="F15051" s="1" t="s">
        <v>15031</v>
      </c>
      <c r="G15051" s="1">
        <v>-0.0333336513971</v>
      </c>
    </row>
    <row r="15052" ht="15.75" customHeight="1">
      <c r="A15052" s="1" t="str">
        <f t="shared" si="1261"/>
        <v>SNRPE</v>
      </c>
      <c r="B15052" s="1" t="s">
        <v>108</v>
      </c>
      <c r="C15052" s="1">
        <v>2.0383089E8</v>
      </c>
      <c r="D15052" s="1" t="s">
        <v>14</v>
      </c>
      <c r="E15052" s="1">
        <v>24.0</v>
      </c>
      <c r="F15052" s="1" t="s">
        <v>15032</v>
      </c>
      <c r="G15052" s="1">
        <v>1.01201083898</v>
      </c>
    </row>
    <row r="15053" ht="15.75" customHeight="1">
      <c r="A15053" s="1" t="str">
        <f t="shared" si="1261"/>
        <v>SNRPE</v>
      </c>
      <c r="B15053" s="1" t="s">
        <v>108</v>
      </c>
      <c r="C15053" s="1">
        <v>2.03830877E8</v>
      </c>
      <c r="D15053" s="1" t="s">
        <v>14</v>
      </c>
      <c r="E15053" s="1">
        <v>24.0</v>
      </c>
      <c r="F15053" s="1" t="s">
        <v>15033</v>
      </c>
      <c r="G15053" s="1">
        <v>0.467186065926</v>
      </c>
    </row>
    <row r="15054" ht="15.75" customHeight="1">
      <c r="A15054" s="1" t="str">
        <f t="shared" ref="A15054:A15068" si="1262">"SNRPF"</f>
        <v>SNRPF</v>
      </c>
      <c r="B15054" s="1" t="s">
        <v>379</v>
      </c>
      <c r="C15054" s="1">
        <v>9.6252943E7</v>
      </c>
      <c r="D15054" s="1" t="s">
        <v>8</v>
      </c>
      <c r="E15054" s="1">
        <v>23.0</v>
      </c>
      <c r="F15054" s="1" t="s">
        <v>15034</v>
      </c>
      <c r="G15054" s="1">
        <v>1.40207243706</v>
      </c>
    </row>
    <row r="15055" ht="15.75" customHeight="1">
      <c r="A15055" s="1" t="str">
        <f t="shared" si="1262"/>
        <v>SNRPF</v>
      </c>
      <c r="B15055" s="1" t="s">
        <v>379</v>
      </c>
      <c r="C15055" s="1">
        <v>9.6252736E7</v>
      </c>
      <c r="D15055" s="1" t="s">
        <v>14</v>
      </c>
      <c r="E15055" s="1">
        <v>24.0</v>
      </c>
      <c r="F15055" s="1" t="s">
        <v>15035</v>
      </c>
      <c r="G15055" s="1">
        <v>0.300534640866</v>
      </c>
    </row>
    <row r="15056" ht="15.75" customHeight="1">
      <c r="A15056" s="1" t="str">
        <f t="shared" si="1262"/>
        <v>SNRPF</v>
      </c>
      <c r="B15056" s="1" t="s">
        <v>379</v>
      </c>
      <c r="C15056" s="1">
        <v>9.6252919E7</v>
      </c>
      <c r="D15056" s="1" t="s">
        <v>14</v>
      </c>
      <c r="E15056" s="1">
        <v>22.0</v>
      </c>
      <c r="F15056" s="1" t="s">
        <v>15036</v>
      </c>
      <c r="G15056" s="1">
        <v>0.494215771018</v>
      </c>
    </row>
    <row r="15057" ht="15.75" customHeight="1">
      <c r="A15057" s="1" t="str">
        <f t="shared" si="1262"/>
        <v>SNRPF</v>
      </c>
      <c r="B15057" s="1" t="s">
        <v>379</v>
      </c>
      <c r="C15057" s="1">
        <v>9.6252803E7</v>
      </c>
      <c r="D15057" s="1" t="s">
        <v>14</v>
      </c>
      <c r="E15057" s="1">
        <v>24.0</v>
      </c>
      <c r="F15057" s="1" t="s">
        <v>15037</v>
      </c>
      <c r="G15057" s="1">
        <v>0.651403166354</v>
      </c>
    </row>
    <row r="15058" ht="15.75" customHeight="1">
      <c r="A15058" s="1" t="str">
        <f t="shared" si="1262"/>
        <v>SNRPF</v>
      </c>
      <c r="B15058" s="1" t="s">
        <v>379</v>
      </c>
      <c r="C15058" s="1">
        <v>9.6252859E7</v>
      </c>
      <c r="D15058" s="1" t="s">
        <v>14</v>
      </c>
      <c r="E15058" s="1">
        <v>22.0</v>
      </c>
      <c r="F15058" s="1" t="s">
        <v>15038</v>
      </c>
      <c r="G15058" s="1">
        <v>0.568125076986</v>
      </c>
    </row>
    <row r="15059" ht="15.75" customHeight="1">
      <c r="A15059" s="1" t="str">
        <f t="shared" si="1262"/>
        <v>SNRPF</v>
      </c>
      <c r="B15059" s="1" t="s">
        <v>379</v>
      </c>
      <c r="C15059" s="1">
        <v>9.6252876E7</v>
      </c>
      <c r="D15059" s="1" t="s">
        <v>14</v>
      </c>
      <c r="E15059" s="1">
        <v>24.0</v>
      </c>
      <c r="F15059" s="1" t="s">
        <v>15039</v>
      </c>
      <c r="G15059" s="1">
        <v>0.300859023223</v>
      </c>
    </row>
    <row r="15060" ht="15.75" customHeight="1">
      <c r="A15060" s="1" t="str">
        <f t="shared" si="1262"/>
        <v>SNRPF</v>
      </c>
      <c r="B15060" s="1" t="s">
        <v>379</v>
      </c>
      <c r="C15060" s="1">
        <v>9.625274E7</v>
      </c>
      <c r="D15060" s="1" t="s">
        <v>8</v>
      </c>
      <c r="E15060" s="1">
        <v>24.0</v>
      </c>
      <c r="F15060" s="1" t="s">
        <v>15040</v>
      </c>
      <c r="G15060" s="1">
        <v>0.444787011973</v>
      </c>
    </row>
    <row r="15061" ht="15.75" customHeight="1">
      <c r="A15061" s="1" t="str">
        <f t="shared" si="1262"/>
        <v>SNRPF</v>
      </c>
      <c r="B15061" s="1" t="s">
        <v>379</v>
      </c>
      <c r="C15061" s="1">
        <v>9.6252768E7</v>
      </c>
      <c r="D15061" s="1" t="s">
        <v>8</v>
      </c>
      <c r="E15061" s="1">
        <v>23.0</v>
      </c>
      <c r="F15061" s="1" t="s">
        <v>15041</v>
      </c>
      <c r="G15061" s="1">
        <v>0.72354962456</v>
      </c>
    </row>
    <row r="15062" ht="15.75" customHeight="1">
      <c r="A15062" s="1" t="str">
        <f t="shared" si="1262"/>
        <v>SNRPF</v>
      </c>
      <c r="B15062" s="1" t="s">
        <v>379</v>
      </c>
      <c r="C15062" s="1">
        <v>9.6252826E7</v>
      </c>
      <c r="D15062" s="1" t="s">
        <v>8</v>
      </c>
      <c r="E15062" s="1">
        <v>24.0</v>
      </c>
      <c r="F15062" s="1" t="s">
        <v>15042</v>
      </c>
      <c r="G15062" s="1">
        <v>0.48379665243</v>
      </c>
    </row>
    <row r="15063" ht="15.75" customHeight="1">
      <c r="A15063" s="1" t="str">
        <f t="shared" si="1262"/>
        <v>SNRPF</v>
      </c>
      <c r="B15063" s="1" t="s">
        <v>379</v>
      </c>
      <c r="C15063" s="1">
        <v>9.625293E7</v>
      </c>
      <c r="D15063" s="1" t="s">
        <v>8</v>
      </c>
      <c r="E15063" s="1">
        <v>24.0</v>
      </c>
      <c r="F15063" s="1" t="s">
        <v>15043</v>
      </c>
      <c r="G15063" s="1">
        <v>0.218657373774</v>
      </c>
    </row>
    <row r="15064" ht="15.75" customHeight="1">
      <c r="A15064" s="1" t="str">
        <f t="shared" si="1262"/>
        <v>SNRPF</v>
      </c>
      <c r="B15064" s="1" t="s">
        <v>379</v>
      </c>
      <c r="C15064" s="1">
        <v>9.6252944E7</v>
      </c>
      <c r="D15064" s="1" t="s">
        <v>8</v>
      </c>
      <c r="E15064" s="1">
        <v>24.0</v>
      </c>
      <c r="F15064" s="1" t="s">
        <v>15044</v>
      </c>
      <c r="G15064" s="1">
        <v>0.452556606944</v>
      </c>
    </row>
    <row r="15065" ht="15.75" customHeight="1">
      <c r="A15065" s="1" t="str">
        <f t="shared" si="1262"/>
        <v>SNRPF</v>
      </c>
      <c r="B15065" s="1" t="s">
        <v>379</v>
      </c>
      <c r="C15065" s="1">
        <v>9.6252919E7</v>
      </c>
      <c r="D15065" s="1" t="s">
        <v>14</v>
      </c>
      <c r="E15065" s="1">
        <v>23.0</v>
      </c>
      <c r="F15065" s="1" t="s">
        <v>15045</v>
      </c>
      <c r="G15065" s="1">
        <v>0.444805485231</v>
      </c>
    </row>
    <row r="15066" ht="15.75" customHeight="1">
      <c r="A15066" s="1" t="str">
        <f t="shared" si="1262"/>
        <v>SNRPF</v>
      </c>
      <c r="B15066" s="1" t="s">
        <v>379</v>
      </c>
      <c r="C15066" s="1">
        <v>9.6252961E7</v>
      </c>
      <c r="D15066" s="1" t="s">
        <v>14</v>
      </c>
      <c r="E15066" s="1">
        <v>23.0</v>
      </c>
      <c r="F15066" s="1" t="s">
        <v>15046</v>
      </c>
      <c r="G15066" s="1">
        <v>0.362434325236</v>
      </c>
    </row>
    <row r="15067" ht="15.75" customHeight="1">
      <c r="A15067" s="1" t="str">
        <f t="shared" si="1262"/>
        <v>SNRPF</v>
      </c>
      <c r="B15067" s="1" t="s">
        <v>379</v>
      </c>
      <c r="C15067" s="1">
        <v>9.625293E7</v>
      </c>
      <c r="D15067" s="1" t="s">
        <v>8</v>
      </c>
      <c r="E15067" s="1">
        <v>23.0</v>
      </c>
      <c r="F15067" s="1" t="s">
        <v>15047</v>
      </c>
      <c r="G15067" s="1">
        <v>0.299903368779</v>
      </c>
    </row>
    <row r="15068" ht="15.75" customHeight="1">
      <c r="A15068" s="1" t="str">
        <f t="shared" si="1262"/>
        <v>SNRPF</v>
      </c>
      <c r="B15068" s="1" t="s">
        <v>379</v>
      </c>
      <c r="C15068" s="1">
        <v>9.6252774E7</v>
      </c>
      <c r="D15068" s="1" t="s">
        <v>14</v>
      </c>
      <c r="E15068" s="1">
        <v>24.0</v>
      </c>
      <c r="F15068" s="1" t="s">
        <v>15048</v>
      </c>
      <c r="G15068" s="1">
        <v>0.874377938381</v>
      </c>
    </row>
    <row r="15069" ht="15.75" customHeight="1">
      <c r="A15069" s="1" t="str">
        <f t="shared" ref="A15069:A15078" si="1263">"SNRPG"</f>
        <v>SNRPG</v>
      </c>
      <c r="B15069" s="1" t="s">
        <v>256</v>
      </c>
      <c r="C15069" s="1">
        <v>7.0520606E7</v>
      </c>
      <c r="D15069" s="1" t="s">
        <v>8</v>
      </c>
      <c r="E15069" s="1">
        <v>24.0</v>
      </c>
      <c r="F15069" s="1" t="s">
        <v>15049</v>
      </c>
      <c r="G15069" s="1">
        <v>0.0137540015734</v>
      </c>
    </row>
    <row r="15070" ht="15.75" customHeight="1">
      <c r="A15070" s="1" t="str">
        <f t="shared" si="1263"/>
        <v>SNRPG</v>
      </c>
      <c r="B15070" s="1" t="s">
        <v>256</v>
      </c>
      <c r="C15070" s="1">
        <v>7.0520827E7</v>
      </c>
      <c r="D15070" s="1" t="s">
        <v>14</v>
      </c>
      <c r="E15070" s="1">
        <v>24.0</v>
      </c>
      <c r="F15070" s="1" t="s">
        <v>15050</v>
      </c>
      <c r="G15070" s="1">
        <v>0.867488595665</v>
      </c>
    </row>
    <row r="15071" ht="15.75" customHeight="1">
      <c r="A15071" s="1" t="str">
        <f t="shared" si="1263"/>
        <v>SNRPG</v>
      </c>
      <c r="B15071" s="1" t="s">
        <v>256</v>
      </c>
      <c r="C15071" s="1">
        <v>7.0520718E7</v>
      </c>
      <c r="D15071" s="1" t="s">
        <v>8</v>
      </c>
      <c r="E15071" s="1">
        <v>23.0</v>
      </c>
      <c r="F15071" s="1" t="s">
        <v>15051</v>
      </c>
      <c r="G15071" s="1">
        <v>0.499748830029</v>
      </c>
    </row>
    <row r="15072" ht="15.75" customHeight="1">
      <c r="A15072" s="1" t="str">
        <f t="shared" si="1263"/>
        <v>SNRPG</v>
      </c>
      <c r="B15072" s="1" t="s">
        <v>256</v>
      </c>
      <c r="C15072" s="1">
        <v>7.0520852E7</v>
      </c>
      <c r="D15072" s="1" t="s">
        <v>8</v>
      </c>
      <c r="E15072" s="1">
        <v>23.0</v>
      </c>
      <c r="F15072" s="1" t="s">
        <v>15052</v>
      </c>
      <c r="G15072" s="1">
        <v>0.00661928118838</v>
      </c>
    </row>
    <row r="15073" ht="15.75" customHeight="1">
      <c r="A15073" s="1" t="str">
        <f t="shared" si="1263"/>
        <v>SNRPG</v>
      </c>
      <c r="B15073" s="1" t="s">
        <v>256</v>
      </c>
      <c r="C15073" s="1">
        <v>7.052092E7</v>
      </c>
      <c r="D15073" s="1" t="s">
        <v>8</v>
      </c>
      <c r="E15073" s="1">
        <v>22.0</v>
      </c>
      <c r="F15073" s="1" t="s">
        <v>15053</v>
      </c>
      <c r="G15073" s="1">
        <v>0.172773054974</v>
      </c>
    </row>
    <row r="15074" ht="15.75" customHeight="1">
      <c r="A15074" s="1" t="str">
        <f t="shared" si="1263"/>
        <v>SNRPG</v>
      </c>
      <c r="B15074" s="1" t="s">
        <v>256</v>
      </c>
      <c r="C15074" s="1">
        <v>7.0520672E7</v>
      </c>
      <c r="D15074" s="1" t="s">
        <v>14</v>
      </c>
      <c r="E15074" s="1">
        <v>23.0</v>
      </c>
      <c r="F15074" s="1" t="s">
        <v>15054</v>
      </c>
      <c r="G15074" s="1">
        <v>0.413444882658</v>
      </c>
    </row>
    <row r="15075" ht="15.75" customHeight="1">
      <c r="A15075" s="1" t="str">
        <f t="shared" si="1263"/>
        <v>SNRPG</v>
      </c>
      <c r="B15075" s="1" t="s">
        <v>256</v>
      </c>
      <c r="C15075" s="1">
        <v>7.0520679E7</v>
      </c>
      <c r="D15075" s="1" t="s">
        <v>14</v>
      </c>
      <c r="E15075" s="1">
        <v>23.0</v>
      </c>
      <c r="F15075" s="1" t="s">
        <v>15055</v>
      </c>
      <c r="G15075" s="1">
        <v>-0.00101192964777</v>
      </c>
    </row>
    <row r="15076" ht="15.75" customHeight="1">
      <c r="A15076" s="1" t="str">
        <f t="shared" si="1263"/>
        <v>SNRPG</v>
      </c>
      <c r="B15076" s="1" t="s">
        <v>256</v>
      </c>
      <c r="C15076" s="1">
        <v>7.0520685E7</v>
      </c>
      <c r="D15076" s="1" t="s">
        <v>14</v>
      </c>
      <c r="E15076" s="1">
        <v>22.0</v>
      </c>
      <c r="F15076" s="1" t="s">
        <v>15056</v>
      </c>
      <c r="G15076" s="1">
        <v>0.973631400808</v>
      </c>
    </row>
    <row r="15077" ht="15.75" customHeight="1">
      <c r="A15077" s="1" t="str">
        <f t="shared" si="1263"/>
        <v>SNRPG</v>
      </c>
      <c r="B15077" s="1" t="s">
        <v>256</v>
      </c>
      <c r="C15077" s="1">
        <v>7.0520726E7</v>
      </c>
      <c r="D15077" s="1" t="s">
        <v>14</v>
      </c>
      <c r="E15077" s="1">
        <v>24.0</v>
      </c>
      <c r="F15077" s="1" t="s">
        <v>15057</v>
      </c>
      <c r="G15077" s="1">
        <v>0.495832647093</v>
      </c>
    </row>
    <row r="15078" ht="15.75" customHeight="1">
      <c r="A15078" s="1" t="str">
        <f t="shared" si="1263"/>
        <v>SNRPG</v>
      </c>
      <c r="B15078" s="1" t="s">
        <v>256</v>
      </c>
      <c r="C15078" s="1">
        <v>7.0520693E7</v>
      </c>
      <c r="D15078" s="1" t="s">
        <v>14</v>
      </c>
      <c r="E15078" s="1">
        <v>23.0</v>
      </c>
      <c r="F15078" s="1" t="s">
        <v>15058</v>
      </c>
      <c r="G15078" s="1">
        <v>1.15888000353</v>
      </c>
    </row>
    <row r="15079" ht="15.75" customHeight="1">
      <c r="A15079" s="1" t="str">
        <f t="shared" ref="A15079:A15087" si="1264">"SNUPN"</f>
        <v>SNUPN</v>
      </c>
      <c r="B15079" s="1" t="s">
        <v>425</v>
      </c>
      <c r="C15079" s="1">
        <v>7.5918045E7</v>
      </c>
      <c r="D15079" s="1" t="s">
        <v>14</v>
      </c>
      <c r="E15079" s="1">
        <v>24.0</v>
      </c>
      <c r="F15079" s="1" t="s">
        <v>15059</v>
      </c>
      <c r="G15079" s="1">
        <v>0.898367801145</v>
      </c>
    </row>
    <row r="15080" ht="15.75" customHeight="1">
      <c r="A15080" s="1" t="str">
        <f t="shared" si="1264"/>
        <v>SNUPN</v>
      </c>
      <c r="B15080" s="1" t="s">
        <v>425</v>
      </c>
      <c r="C15080" s="1">
        <v>7.5917978E7</v>
      </c>
      <c r="D15080" s="1" t="s">
        <v>14</v>
      </c>
      <c r="E15080" s="1">
        <v>24.0</v>
      </c>
      <c r="F15080" s="1" t="s">
        <v>15060</v>
      </c>
      <c r="G15080" s="1">
        <v>0.185520586947</v>
      </c>
    </row>
    <row r="15081" ht="15.75" customHeight="1">
      <c r="A15081" s="1" t="str">
        <f t="shared" si="1264"/>
        <v>SNUPN</v>
      </c>
      <c r="B15081" s="1" t="s">
        <v>425</v>
      </c>
      <c r="C15081" s="1">
        <v>7.591796E7</v>
      </c>
      <c r="D15081" s="1" t="s">
        <v>14</v>
      </c>
      <c r="E15081" s="1">
        <v>24.0</v>
      </c>
      <c r="F15081" s="1" t="s">
        <v>15061</v>
      </c>
      <c r="G15081" s="1">
        <v>0.972123279216</v>
      </c>
    </row>
    <row r="15082" ht="15.75" customHeight="1">
      <c r="A15082" s="1" t="str">
        <f t="shared" si="1264"/>
        <v>SNUPN</v>
      </c>
      <c r="B15082" s="1" t="s">
        <v>425</v>
      </c>
      <c r="C15082" s="1">
        <v>7.5918041E7</v>
      </c>
      <c r="D15082" s="1" t="s">
        <v>8</v>
      </c>
      <c r="E15082" s="1">
        <v>23.0</v>
      </c>
      <c r="F15082" s="1" t="s">
        <v>15062</v>
      </c>
      <c r="G15082" s="1">
        <v>1.12950891964</v>
      </c>
    </row>
    <row r="15083" ht="15.75" customHeight="1">
      <c r="A15083" s="1" t="str">
        <f t="shared" si="1264"/>
        <v>SNUPN</v>
      </c>
      <c r="B15083" s="1" t="s">
        <v>425</v>
      </c>
      <c r="C15083" s="1">
        <v>7.5918035E7</v>
      </c>
      <c r="D15083" s="1" t="s">
        <v>8</v>
      </c>
      <c r="E15083" s="1">
        <v>24.0</v>
      </c>
      <c r="F15083" s="1" t="s">
        <v>15063</v>
      </c>
      <c r="G15083" s="1">
        <v>0.645120900703</v>
      </c>
    </row>
    <row r="15084" ht="15.75" customHeight="1">
      <c r="A15084" s="1" t="str">
        <f t="shared" si="1264"/>
        <v>SNUPN</v>
      </c>
      <c r="B15084" s="1" t="s">
        <v>425</v>
      </c>
      <c r="C15084" s="1">
        <v>7.5918006E7</v>
      </c>
      <c r="D15084" s="1" t="s">
        <v>8</v>
      </c>
      <c r="E15084" s="1">
        <v>23.0</v>
      </c>
      <c r="F15084" s="1" t="s">
        <v>15064</v>
      </c>
      <c r="G15084" s="1">
        <v>0.590580074142</v>
      </c>
    </row>
    <row r="15085" ht="15.75" customHeight="1">
      <c r="A15085" s="1" t="str">
        <f t="shared" si="1264"/>
        <v>SNUPN</v>
      </c>
      <c r="B15085" s="1" t="s">
        <v>425</v>
      </c>
      <c r="C15085" s="1">
        <v>7.591793E7</v>
      </c>
      <c r="D15085" s="1" t="s">
        <v>8</v>
      </c>
      <c r="E15085" s="1">
        <v>24.0</v>
      </c>
      <c r="F15085" s="1" t="s">
        <v>15065</v>
      </c>
      <c r="G15085" s="1">
        <v>0.619063164628</v>
      </c>
    </row>
    <row r="15086" ht="15.75" customHeight="1">
      <c r="A15086" s="1" t="str">
        <f t="shared" si="1264"/>
        <v>SNUPN</v>
      </c>
      <c r="B15086" s="1" t="s">
        <v>425</v>
      </c>
      <c r="C15086" s="1">
        <v>7.5917878E7</v>
      </c>
      <c r="D15086" s="1" t="s">
        <v>8</v>
      </c>
      <c r="E15086" s="1">
        <v>24.0</v>
      </c>
      <c r="F15086" s="1" t="s">
        <v>15066</v>
      </c>
      <c r="G15086" s="1">
        <v>0.145346253205</v>
      </c>
    </row>
    <row r="15087" ht="15.75" customHeight="1">
      <c r="A15087" s="1" t="str">
        <f t="shared" si="1264"/>
        <v>SNUPN</v>
      </c>
      <c r="B15087" s="1" t="s">
        <v>425</v>
      </c>
      <c r="C15087" s="1">
        <v>7.591789E7</v>
      </c>
      <c r="D15087" s="1" t="s">
        <v>8</v>
      </c>
      <c r="E15087" s="1">
        <v>24.0</v>
      </c>
      <c r="F15087" s="1" t="s">
        <v>15067</v>
      </c>
      <c r="G15087" s="1">
        <v>0.171606616735</v>
      </c>
    </row>
    <row r="15088" ht="15.75" customHeight="1">
      <c r="A15088" s="1" t="str">
        <f t="shared" ref="A15088:A15103" si="1265">"SNW1"</f>
        <v>SNW1</v>
      </c>
      <c r="B15088" s="1" t="s">
        <v>135</v>
      </c>
      <c r="C15088" s="1">
        <v>7.8227235E7</v>
      </c>
      <c r="D15088" s="1" t="s">
        <v>8</v>
      </c>
      <c r="E15088" s="1">
        <v>24.0</v>
      </c>
      <c r="F15088" s="1" t="s">
        <v>15068</v>
      </c>
      <c r="G15088" s="1">
        <v>0.096211626324</v>
      </c>
    </row>
    <row r="15089" ht="15.75" customHeight="1">
      <c r="A15089" s="1" t="str">
        <f t="shared" si="1265"/>
        <v>SNW1</v>
      </c>
      <c r="B15089" s="1" t="s">
        <v>135</v>
      </c>
      <c r="C15089" s="1">
        <v>7.8227416E7</v>
      </c>
      <c r="D15089" s="1" t="s">
        <v>8</v>
      </c>
      <c r="E15089" s="1">
        <v>24.0</v>
      </c>
      <c r="F15089" s="1" t="s">
        <v>1249</v>
      </c>
      <c r="G15089" s="1">
        <v>0.39777459945</v>
      </c>
    </row>
    <row r="15090" ht="15.75" customHeight="1">
      <c r="A15090" s="1" t="str">
        <f t="shared" si="1265"/>
        <v>SNW1</v>
      </c>
      <c r="B15090" s="1" t="s">
        <v>135</v>
      </c>
      <c r="C15090" s="1">
        <v>7.8227267E7</v>
      </c>
      <c r="D15090" s="1" t="s">
        <v>8</v>
      </c>
      <c r="E15090" s="1">
        <v>24.0</v>
      </c>
      <c r="F15090" s="1" t="s">
        <v>1257</v>
      </c>
      <c r="G15090" s="1">
        <v>0.391344699384</v>
      </c>
    </row>
    <row r="15091" ht="15.75" customHeight="1">
      <c r="A15091" s="1" t="str">
        <f t="shared" si="1265"/>
        <v>SNW1</v>
      </c>
      <c r="B15091" s="1" t="s">
        <v>135</v>
      </c>
      <c r="C15091" s="1">
        <v>7.8227258E7</v>
      </c>
      <c r="D15091" s="1" t="s">
        <v>8</v>
      </c>
      <c r="E15091" s="1">
        <v>23.0</v>
      </c>
      <c r="F15091" s="1" t="s">
        <v>15069</v>
      </c>
      <c r="G15091" s="1">
        <v>0.487107237216</v>
      </c>
    </row>
    <row r="15092" ht="15.75" customHeight="1">
      <c r="A15092" s="1" t="str">
        <f t="shared" si="1265"/>
        <v>SNW1</v>
      </c>
      <c r="B15092" s="1" t="s">
        <v>135</v>
      </c>
      <c r="C15092" s="1">
        <v>7.822728E7</v>
      </c>
      <c r="D15092" s="1" t="s">
        <v>8</v>
      </c>
      <c r="E15092" s="1">
        <v>22.0</v>
      </c>
      <c r="F15092" s="1" t="s">
        <v>15070</v>
      </c>
      <c r="G15092" s="1">
        <v>0.110775882246</v>
      </c>
    </row>
    <row r="15093" ht="15.75" customHeight="1">
      <c r="A15093" s="1" t="str">
        <f t="shared" si="1265"/>
        <v>SNW1</v>
      </c>
      <c r="B15093" s="1" t="s">
        <v>135</v>
      </c>
      <c r="C15093" s="1">
        <v>7.8227532E7</v>
      </c>
      <c r="D15093" s="1" t="s">
        <v>14</v>
      </c>
      <c r="E15093" s="1">
        <v>24.0</v>
      </c>
      <c r="F15093" s="1" t="s">
        <v>15071</v>
      </c>
      <c r="G15093" s="1">
        <v>0.655049471812</v>
      </c>
    </row>
    <row r="15094" ht="15.75" customHeight="1">
      <c r="A15094" s="1" t="str">
        <f t="shared" si="1265"/>
        <v>SNW1</v>
      </c>
      <c r="B15094" s="1" t="s">
        <v>135</v>
      </c>
      <c r="C15094" s="1">
        <v>7.8227258E7</v>
      </c>
      <c r="D15094" s="1" t="s">
        <v>8</v>
      </c>
      <c r="E15094" s="1">
        <v>24.0</v>
      </c>
      <c r="F15094" s="1" t="s">
        <v>15072</v>
      </c>
      <c r="G15094" s="1">
        <v>0.434078038901</v>
      </c>
    </row>
    <row r="15095" ht="15.75" customHeight="1">
      <c r="A15095" s="1" t="str">
        <f t="shared" si="1265"/>
        <v>SNW1</v>
      </c>
      <c r="B15095" s="1" t="s">
        <v>135</v>
      </c>
      <c r="C15095" s="1">
        <v>7.8227459E7</v>
      </c>
      <c r="D15095" s="1" t="s">
        <v>14</v>
      </c>
      <c r="E15095" s="1">
        <v>24.0</v>
      </c>
      <c r="F15095" s="1" t="s">
        <v>1255</v>
      </c>
      <c r="G15095" s="1">
        <v>0.49887339784</v>
      </c>
    </row>
    <row r="15096" ht="15.75" customHeight="1">
      <c r="A15096" s="1" t="str">
        <f t="shared" si="1265"/>
        <v>SNW1</v>
      </c>
      <c r="B15096" s="1" t="s">
        <v>135</v>
      </c>
      <c r="C15096" s="1">
        <v>7.8227546E7</v>
      </c>
      <c r="D15096" s="1" t="s">
        <v>14</v>
      </c>
      <c r="E15096" s="1">
        <v>24.0</v>
      </c>
      <c r="F15096" s="1" t="s">
        <v>15073</v>
      </c>
      <c r="G15096" s="1">
        <v>0.0865999145658</v>
      </c>
    </row>
    <row r="15097" ht="15.75" customHeight="1">
      <c r="A15097" s="1" t="str">
        <f t="shared" si="1265"/>
        <v>SNW1</v>
      </c>
      <c r="B15097" s="1" t="s">
        <v>135</v>
      </c>
      <c r="C15097" s="1">
        <v>7.822734E7</v>
      </c>
      <c r="D15097" s="1" t="s">
        <v>14</v>
      </c>
      <c r="E15097" s="1">
        <v>24.0</v>
      </c>
      <c r="F15097" s="1" t="s">
        <v>15074</v>
      </c>
      <c r="G15097" s="1">
        <v>-0.00638119633093</v>
      </c>
    </row>
    <row r="15098" ht="15.75" customHeight="1">
      <c r="A15098" s="1" t="str">
        <f t="shared" si="1265"/>
        <v>SNW1</v>
      </c>
      <c r="B15098" s="1" t="s">
        <v>135</v>
      </c>
      <c r="C15098" s="1">
        <v>7.8227263E7</v>
      </c>
      <c r="D15098" s="1" t="s">
        <v>14</v>
      </c>
      <c r="E15098" s="1">
        <v>22.0</v>
      </c>
      <c r="F15098" s="1" t="s">
        <v>15075</v>
      </c>
      <c r="G15098" s="1">
        <v>1.60780218016</v>
      </c>
    </row>
    <row r="15099" ht="15.75" customHeight="1">
      <c r="A15099" s="1" t="str">
        <f t="shared" si="1265"/>
        <v>SNW1</v>
      </c>
      <c r="B15099" s="1" t="s">
        <v>135</v>
      </c>
      <c r="C15099" s="1">
        <v>7.8227563E7</v>
      </c>
      <c r="D15099" s="1" t="s">
        <v>14</v>
      </c>
      <c r="E15099" s="1">
        <v>23.0</v>
      </c>
      <c r="F15099" s="1" t="s">
        <v>15076</v>
      </c>
      <c r="G15099" s="1">
        <v>0.0276206787157</v>
      </c>
    </row>
    <row r="15100" ht="15.75" customHeight="1">
      <c r="A15100" s="1" t="str">
        <f t="shared" si="1265"/>
        <v>SNW1</v>
      </c>
      <c r="B15100" s="1" t="s">
        <v>135</v>
      </c>
      <c r="C15100" s="1">
        <v>7.822751E7</v>
      </c>
      <c r="D15100" s="1" t="s">
        <v>14</v>
      </c>
      <c r="E15100" s="1">
        <v>23.0</v>
      </c>
      <c r="F15100" s="1" t="s">
        <v>15077</v>
      </c>
      <c r="G15100" s="1">
        <v>0.737148348027</v>
      </c>
    </row>
    <row r="15101" ht="15.75" customHeight="1">
      <c r="A15101" s="1" t="str">
        <f t="shared" si="1265"/>
        <v>SNW1</v>
      </c>
      <c r="B15101" s="1" t="s">
        <v>135</v>
      </c>
      <c r="C15101" s="1">
        <v>7.8227311E7</v>
      </c>
      <c r="D15101" s="1" t="s">
        <v>14</v>
      </c>
      <c r="E15101" s="1">
        <v>24.0</v>
      </c>
      <c r="F15101" s="1" t="s">
        <v>1251</v>
      </c>
      <c r="G15101" s="1">
        <v>0.438911246526</v>
      </c>
    </row>
    <row r="15102" ht="15.75" customHeight="1">
      <c r="A15102" s="1" t="str">
        <f t="shared" si="1265"/>
        <v>SNW1</v>
      </c>
      <c r="B15102" s="1" t="s">
        <v>135</v>
      </c>
      <c r="C15102" s="1">
        <v>7.8227451E7</v>
      </c>
      <c r="D15102" s="1" t="s">
        <v>8</v>
      </c>
      <c r="E15102" s="1">
        <v>23.0</v>
      </c>
      <c r="F15102" s="1" t="s">
        <v>15078</v>
      </c>
      <c r="G15102" s="1">
        <v>0.455447557918</v>
      </c>
    </row>
    <row r="15103" ht="15.75" customHeight="1">
      <c r="A15103" s="1" t="str">
        <f t="shared" si="1265"/>
        <v>SNW1</v>
      </c>
      <c r="B15103" s="1" t="s">
        <v>135</v>
      </c>
      <c r="C15103" s="1">
        <v>7.8227368E7</v>
      </c>
      <c r="D15103" s="1" t="s">
        <v>14</v>
      </c>
      <c r="E15103" s="1">
        <v>23.0</v>
      </c>
      <c r="F15103" s="1" t="s">
        <v>1254</v>
      </c>
      <c r="G15103" s="1">
        <v>0.0697707096388</v>
      </c>
    </row>
    <row r="15104" ht="15.75" customHeight="1">
      <c r="A15104" s="1" t="str">
        <f t="shared" ref="A15104:A15113" si="1266">"SNX13"</f>
        <v>SNX13</v>
      </c>
      <c r="B15104" s="1" t="s">
        <v>715</v>
      </c>
      <c r="C15104" s="1">
        <v>1.7979905E7</v>
      </c>
      <c r="D15104" s="1" t="s">
        <v>8</v>
      </c>
      <c r="E15104" s="1">
        <v>24.0</v>
      </c>
      <c r="F15104" s="1" t="s">
        <v>15079</v>
      </c>
      <c r="G15104" s="1">
        <v>0.722072531541</v>
      </c>
    </row>
    <row r="15105" ht="15.75" customHeight="1">
      <c r="A15105" s="1" t="str">
        <f t="shared" si="1266"/>
        <v>SNX13</v>
      </c>
      <c r="B15105" s="1" t="s">
        <v>715</v>
      </c>
      <c r="C15105" s="1">
        <v>1.7980077E7</v>
      </c>
      <c r="D15105" s="1" t="s">
        <v>8</v>
      </c>
      <c r="E15105" s="1">
        <v>23.0</v>
      </c>
      <c r="F15105" s="1" t="s">
        <v>15080</v>
      </c>
      <c r="G15105" s="1">
        <v>0.113847655547</v>
      </c>
    </row>
    <row r="15106" ht="15.75" customHeight="1">
      <c r="A15106" s="1" t="str">
        <f t="shared" si="1266"/>
        <v>SNX13</v>
      </c>
      <c r="B15106" s="1" t="s">
        <v>715</v>
      </c>
      <c r="C15106" s="1">
        <v>1.7980069E7</v>
      </c>
      <c r="D15106" s="1" t="s">
        <v>8</v>
      </c>
      <c r="E15106" s="1">
        <v>23.0</v>
      </c>
      <c r="F15106" s="1" t="s">
        <v>15081</v>
      </c>
      <c r="G15106" s="1">
        <v>0.717518388429</v>
      </c>
    </row>
    <row r="15107" ht="15.75" customHeight="1">
      <c r="A15107" s="1" t="str">
        <f t="shared" si="1266"/>
        <v>SNX13</v>
      </c>
      <c r="B15107" s="1" t="s">
        <v>715</v>
      </c>
      <c r="C15107" s="1">
        <v>1.7980021E7</v>
      </c>
      <c r="D15107" s="1" t="s">
        <v>8</v>
      </c>
      <c r="E15107" s="1">
        <v>23.0</v>
      </c>
      <c r="F15107" s="1" t="s">
        <v>15082</v>
      </c>
      <c r="G15107" s="1">
        <v>0.333984254349</v>
      </c>
    </row>
    <row r="15108" ht="15.75" customHeight="1">
      <c r="A15108" s="1" t="str">
        <f t="shared" si="1266"/>
        <v>SNX13</v>
      </c>
      <c r="B15108" s="1" t="s">
        <v>715</v>
      </c>
      <c r="C15108" s="1">
        <v>1.798E7</v>
      </c>
      <c r="D15108" s="1" t="s">
        <v>8</v>
      </c>
      <c r="E15108" s="1">
        <v>23.0</v>
      </c>
      <c r="F15108" s="1" t="s">
        <v>15083</v>
      </c>
      <c r="G15108" s="1">
        <v>0.929836562742</v>
      </c>
    </row>
    <row r="15109" ht="15.75" customHeight="1">
      <c r="A15109" s="1" t="str">
        <f t="shared" si="1266"/>
        <v>SNX13</v>
      </c>
      <c r="B15109" s="1" t="s">
        <v>715</v>
      </c>
      <c r="C15109" s="1">
        <v>1.7979945E7</v>
      </c>
      <c r="D15109" s="1" t="s">
        <v>8</v>
      </c>
      <c r="E15109" s="1">
        <v>23.0</v>
      </c>
      <c r="F15109" s="1" t="s">
        <v>15084</v>
      </c>
      <c r="G15109" s="1">
        <v>0.426264021402</v>
      </c>
    </row>
    <row r="15110" ht="15.75" customHeight="1">
      <c r="A15110" s="1" t="str">
        <f t="shared" si="1266"/>
        <v>SNX13</v>
      </c>
      <c r="B15110" s="1" t="s">
        <v>715</v>
      </c>
      <c r="C15110" s="1">
        <v>1.7979925E7</v>
      </c>
      <c r="D15110" s="1" t="s">
        <v>8</v>
      </c>
      <c r="E15110" s="1">
        <v>23.0</v>
      </c>
      <c r="F15110" s="1" t="s">
        <v>15085</v>
      </c>
      <c r="G15110" s="1">
        <v>0.497620417356</v>
      </c>
    </row>
    <row r="15111" ht="15.75" customHeight="1">
      <c r="A15111" s="1" t="str">
        <f t="shared" si="1266"/>
        <v>SNX13</v>
      </c>
      <c r="B15111" s="1" t="s">
        <v>715</v>
      </c>
      <c r="C15111" s="1">
        <v>1.7979892E7</v>
      </c>
      <c r="D15111" s="1" t="s">
        <v>8</v>
      </c>
      <c r="E15111" s="1">
        <v>24.0</v>
      </c>
      <c r="F15111" s="1" t="s">
        <v>15086</v>
      </c>
      <c r="G15111" s="1">
        <v>1.34074392966</v>
      </c>
    </row>
    <row r="15112" ht="15.75" customHeight="1">
      <c r="A15112" s="1" t="str">
        <f t="shared" si="1266"/>
        <v>SNX13</v>
      </c>
      <c r="B15112" s="1" t="s">
        <v>715</v>
      </c>
      <c r="C15112" s="1">
        <v>1.7980099E7</v>
      </c>
      <c r="D15112" s="1" t="s">
        <v>8</v>
      </c>
      <c r="E15112" s="1">
        <v>24.0</v>
      </c>
      <c r="F15112" s="1" t="s">
        <v>15087</v>
      </c>
      <c r="G15112" s="1">
        <v>0.7294195076</v>
      </c>
    </row>
    <row r="15113" ht="15.75" customHeight="1">
      <c r="A15113" s="1" t="str">
        <f t="shared" si="1266"/>
        <v>SNX13</v>
      </c>
      <c r="B15113" s="1" t="s">
        <v>715</v>
      </c>
      <c r="C15113" s="1">
        <v>1.7980064E7</v>
      </c>
      <c r="D15113" s="1" t="s">
        <v>14</v>
      </c>
      <c r="E15113" s="1">
        <v>23.0</v>
      </c>
      <c r="F15113" s="1" t="s">
        <v>15088</v>
      </c>
      <c r="G15113" s="1">
        <v>-0.162221135244</v>
      </c>
    </row>
    <row r="15114" ht="15.75" customHeight="1">
      <c r="A15114" s="1" t="str">
        <f t="shared" ref="A15114:A15123" si="1267">"SNX27"</f>
        <v>SNX27</v>
      </c>
      <c r="B15114" s="1" t="s">
        <v>108</v>
      </c>
      <c r="C15114" s="1">
        <v>1.51584646E8</v>
      </c>
      <c r="D15114" s="1" t="s">
        <v>14</v>
      </c>
      <c r="E15114" s="1">
        <v>24.0</v>
      </c>
      <c r="F15114" s="1" t="s">
        <v>15089</v>
      </c>
      <c r="G15114" s="1">
        <v>0.316096383062</v>
      </c>
    </row>
    <row r="15115" ht="15.75" customHeight="1">
      <c r="A15115" s="1" t="str">
        <f t="shared" si="1267"/>
        <v>SNX27</v>
      </c>
      <c r="B15115" s="1" t="s">
        <v>108</v>
      </c>
      <c r="C15115" s="1">
        <v>1.51584613E8</v>
      </c>
      <c r="D15115" s="1" t="s">
        <v>14</v>
      </c>
      <c r="E15115" s="1">
        <v>24.0</v>
      </c>
      <c r="F15115" s="1" t="s">
        <v>15090</v>
      </c>
      <c r="G15115" s="1">
        <v>0.438782637042</v>
      </c>
    </row>
    <row r="15116" ht="15.75" customHeight="1">
      <c r="A15116" s="1" t="str">
        <f t="shared" si="1267"/>
        <v>SNX27</v>
      </c>
      <c r="B15116" s="1" t="s">
        <v>108</v>
      </c>
      <c r="C15116" s="1">
        <v>1.51584568E8</v>
      </c>
      <c r="D15116" s="1" t="s">
        <v>14</v>
      </c>
      <c r="E15116" s="1">
        <v>23.0</v>
      </c>
      <c r="F15116" s="1" t="s">
        <v>15091</v>
      </c>
      <c r="G15116" s="1">
        <v>0.206874142088</v>
      </c>
    </row>
    <row r="15117" ht="15.75" customHeight="1">
      <c r="A15117" s="1" t="str">
        <f t="shared" si="1267"/>
        <v>SNX27</v>
      </c>
      <c r="B15117" s="1" t="s">
        <v>108</v>
      </c>
      <c r="C15117" s="1">
        <v>1.51584822E8</v>
      </c>
      <c r="D15117" s="1" t="s">
        <v>8</v>
      </c>
      <c r="E15117" s="1">
        <v>23.0</v>
      </c>
      <c r="F15117" s="1" t="s">
        <v>15092</v>
      </c>
      <c r="G15117" s="1">
        <v>0.138001453698</v>
      </c>
    </row>
    <row r="15118" ht="15.75" customHeight="1">
      <c r="A15118" s="1" t="str">
        <f t="shared" si="1267"/>
        <v>SNX27</v>
      </c>
      <c r="B15118" s="1" t="s">
        <v>108</v>
      </c>
      <c r="C15118" s="1">
        <v>1.51584597E8</v>
      </c>
      <c r="D15118" s="1" t="s">
        <v>8</v>
      </c>
      <c r="E15118" s="1">
        <v>24.0</v>
      </c>
      <c r="F15118" s="1" t="s">
        <v>15093</v>
      </c>
      <c r="G15118" s="1">
        <v>0.0368133423104</v>
      </c>
    </row>
    <row r="15119" ht="15.75" customHeight="1">
      <c r="A15119" s="1" t="str">
        <f t="shared" si="1267"/>
        <v>SNX27</v>
      </c>
      <c r="B15119" s="1" t="s">
        <v>108</v>
      </c>
      <c r="C15119" s="1">
        <v>1.51584526E8</v>
      </c>
      <c r="D15119" s="1" t="s">
        <v>8</v>
      </c>
      <c r="E15119" s="1">
        <v>24.0</v>
      </c>
      <c r="F15119" s="1" t="s">
        <v>15094</v>
      </c>
      <c r="G15119" s="1">
        <v>0.876294010697</v>
      </c>
    </row>
    <row r="15120" ht="15.75" customHeight="1">
      <c r="A15120" s="1" t="str">
        <f t="shared" si="1267"/>
        <v>SNX27</v>
      </c>
      <c r="B15120" s="1" t="s">
        <v>108</v>
      </c>
      <c r="C15120" s="1">
        <v>1.51584852E8</v>
      </c>
      <c r="D15120" s="1" t="s">
        <v>14</v>
      </c>
      <c r="E15120" s="1">
        <v>23.0</v>
      </c>
      <c r="F15120" s="1" t="s">
        <v>15095</v>
      </c>
      <c r="G15120" s="1">
        <v>0.440410947971</v>
      </c>
    </row>
    <row r="15121" ht="15.75" customHeight="1">
      <c r="A15121" s="1" t="str">
        <f t="shared" si="1267"/>
        <v>SNX27</v>
      </c>
      <c r="B15121" s="1" t="s">
        <v>108</v>
      </c>
      <c r="C15121" s="1">
        <v>1.51584837E8</v>
      </c>
      <c r="D15121" s="1" t="s">
        <v>14</v>
      </c>
      <c r="E15121" s="1">
        <v>23.0</v>
      </c>
      <c r="F15121" s="1" t="s">
        <v>15096</v>
      </c>
      <c r="G15121" s="1">
        <v>0.446110516924</v>
      </c>
    </row>
    <row r="15122" ht="15.75" customHeight="1">
      <c r="A15122" s="1" t="str">
        <f t="shared" si="1267"/>
        <v>SNX27</v>
      </c>
      <c r="B15122" s="1" t="s">
        <v>108</v>
      </c>
      <c r="C15122" s="1">
        <v>1.5158478E8</v>
      </c>
      <c r="D15122" s="1" t="s">
        <v>14</v>
      </c>
      <c r="E15122" s="1">
        <v>24.0</v>
      </c>
      <c r="F15122" s="1" t="s">
        <v>15097</v>
      </c>
      <c r="G15122" s="1">
        <v>1.24583641672</v>
      </c>
    </row>
    <row r="15123" ht="15.75" customHeight="1">
      <c r="A15123" s="1" t="str">
        <f t="shared" si="1267"/>
        <v>SNX27</v>
      </c>
      <c r="B15123" s="1" t="s">
        <v>108</v>
      </c>
      <c r="C15123" s="1">
        <v>1.51584699E8</v>
      </c>
      <c r="D15123" s="1" t="s">
        <v>14</v>
      </c>
      <c r="E15123" s="1">
        <v>24.0</v>
      </c>
      <c r="F15123" s="1" t="s">
        <v>15098</v>
      </c>
      <c r="G15123" s="1">
        <v>0.87786957258</v>
      </c>
    </row>
    <row r="15124" ht="15.75" customHeight="1">
      <c r="A15124" s="1" t="str">
        <f t="shared" ref="A15124:A15133" si="1268">"SOD1"</f>
        <v>SOD1</v>
      </c>
      <c r="B15124" s="1" t="s">
        <v>1807</v>
      </c>
      <c r="C15124" s="1">
        <v>3.3032185E7</v>
      </c>
      <c r="D15124" s="1" t="s">
        <v>14</v>
      </c>
      <c r="E15124" s="1">
        <v>23.0</v>
      </c>
      <c r="F15124" s="1" t="s">
        <v>15099</v>
      </c>
      <c r="G15124" s="1">
        <v>0.157547663402</v>
      </c>
    </row>
    <row r="15125" ht="15.75" customHeight="1">
      <c r="A15125" s="1" t="str">
        <f t="shared" si="1268"/>
        <v>SOD1</v>
      </c>
      <c r="B15125" s="1" t="s">
        <v>1807</v>
      </c>
      <c r="C15125" s="1">
        <v>3.303213E7</v>
      </c>
      <c r="D15125" s="1" t="s">
        <v>14</v>
      </c>
      <c r="E15125" s="1">
        <v>23.0</v>
      </c>
      <c r="F15125" s="1" t="s">
        <v>15100</v>
      </c>
      <c r="G15125" s="1">
        <v>0.161101711651</v>
      </c>
    </row>
    <row r="15126" ht="15.75" customHeight="1">
      <c r="A15126" s="1" t="str">
        <f t="shared" si="1268"/>
        <v>SOD1</v>
      </c>
      <c r="B15126" s="1" t="s">
        <v>1807</v>
      </c>
      <c r="C15126" s="1">
        <v>3.3032113E7</v>
      </c>
      <c r="D15126" s="1" t="s">
        <v>14</v>
      </c>
      <c r="E15126" s="1">
        <v>24.0</v>
      </c>
      <c r="F15126" s="1" t="s">
        <v>15101</v>
      </c>
      <c r="G15126" s="1">
        <v>0.65492694121</v>
      </c>
    </row>
    <row r="15127" ht="15.75" customHeight="1">
      <c r="A15127" s="1" t="str">
        <f t="shared" si="1268"/>
        <v>SOD1</v>
      </c>
      <c r="B15127" s="1" t="s">
        <v>1807</v>
      </c>
      <c r="C15127" s="1">
        <v>3.3032085E7</v>
      </c>
      <c r="D15127" s="1" t="s">
        <v>14</v>
      </c>
      <c r="E15127" s="1">
        <v>22.0</v>
      </c>
      <c r="F15127" s="1" t="s">
        <v>15102</v>
      </c>
      <c r="G15127" s="1">
        <v>0.966595788291</v>
      </c>
    </row>
    <row r="15128" ht="15.75" customHeight="1">
      <c r="A15128" s="1" t="str">
        <f t="shared" si="1268"/>
        <v>SOD1</v>
      </c>
      <c r="B15128" s="1" t="s">
        <v>1807</v>
      </c>
      <c r="C15128" s="1">
        <v>3.3032001E7</v>
      </c>
      <c r="D15128" s="1" t="s">
        <v>14</v>
      </c>
      <c r="E15128" s="1">
        <v>24.0</v>
      </c>
      <c r="F15128" s="1" t="s">
        <v>15103</v>
      </c>
      <c r="G15128" s="1">
        <v>0.151881919468</v>
      </c>
    </row>
    <row r="15129" ht="15.75" customHeight="1">
      <c r="A15129" s="1" t="str">
        <f t="shared" si="1268"/>
        <v>SOD1</v>
      </c>
      <c r="B15129" s="1" t="s">
        <v>1807</v>
      </c>
      <c r="C15129" s="1">
        <v>3.3031987E7</v>
      </c>
      <c r="D15129" s="1" t="s">
        <v>14</v>
      </c>
      <c r="E15129" s="1">
        <v>24.0</v>
      </c>
      <c r="F15129" s="1" t="s">
        <v>15104</v>
      </c>
      <c r="G15129" s="1">
        <v>1.3784772705</v>
      </c>
    </row>
    <row r="15130" ht="15.75" customHeight="1">
      <c r="A15130" s="1" t="str">
        <f t="shared" si="1268"/>
        <v>SOD1</v>
      </c>
      <c r="B15130" s="1" t="s">
        <v>1807</v>
      </c>
      <c r="C15130" s="1">
        <v>3.303195E7</v>
      </c>
      <c r="D15130" s="1" t="s">
        <v>14</v>
      </c>
      <c r="E15130" s="1">
        <v>24.0</v>
      </c>
      <c r="F15130" s="1" t="s">
        <v>15105</v>
      </c>
      <c r="G15130" s="1">
        <v>0.277353092169</v>
      </c>
    </row>
    <row r="15131" ht="15.75" customHeight="1">
      <c r="A15131" s="1" t="str">
        <f t="shared" si="1268"/>
        <v>SOD1</v>
      </c>
      <c r="B15131" s="1" t="s">
        <v>1807</v>
      </c>
      <c r="C15131" s="1">
        <v>3.3031941E7</v>
      </c>
      <c r="D15131" s="1" t="s">
        <v>14</v>
      </c>
      <c r="E15131" s="1">
        <v>24.0</v>
      </c>
      <c r="F15131" s="1" t="s">
        <v>15106</v>
      </c>
      <c r="G15131" s="1">
        <v>0.179768536651</v>
      </c>
    </row>
    <row r="15132" ht="15.75" customHeight="1">
      <c r="A15132" s="1" t="str">
        <f t="shared" si="1268"/>
        <v>SOD1</v>
      </c>
      <c r="B15132" s="1" t="s">
        <v>1807</v>
      </c>
      <c r="C15132" s="1">
        <v>3.3032206E7</v>
      </c>
      <c r="D15132" s="1" t="s">
        <v>8</v>
      </c>
      <c r="E15132" s="1">
        <v>23.0</v>
      </c>
      <c r="F15132" s="1" t="s">
        <v>15107</v>
      </c>
      <c r="G15132" s="1">
        <v>0.0702198985228</v>
      </c>
    </row>
    <row r="15133" ht="15.75" customHeight="1">
      <c r="A15133" s="1" t="str">
        <f t="shared" si="1268"/>
        <v>SOD1</v>
      </c>
      <c r="B15133" s="1" t="s">
        <v>1807</v>
      </c>
      <c r="C15133" s="1">
        <v>3.3032095E7</v>
      </c>
      <c r="D15133" s="1" t="s">
        <v>8</v>
      </c>
      <c r="E15133" s="1">
        <v>23.0</v>
      </c>
      <c r="F15133" s="1" t="s">
        <v>15108</v>
      </c>
      <c r="G15133" s="1">
        <v>0.289338936567</v>
      </c>
    </row>
    <row r="15134" ht="15.75" customHeight="1">
      <c r="A15134" s="1" t="str">
        <f t="shared" ref="A15134:A15143" si="1269">"SOD2"</f>
        <v>SOD2</v>
      </c>
      <c r="B15134" s="1" t="s">
        <v>28</v>
      </c>
      <c r="C15134" s="1">
        <v>1.60114187E8</v>
      </c>
      <c r="D15134" s="1" t="s">
        <v>8</v>
      </c>
      <c r="E15134" s="1">
        <v>23.0</v>
      </c>
      <c r="F15134" s="1" t="s">
        <v>15109</v>
      </c>
      <c r="G15134" s="1">
        <v>0.0422718258886</v>
      </c>
    </row>
    <row r="15135" ht="15.75" customHeight="1">
      <c r="A15135" s="1" t="str">
        <f t="shared" si="1269"/>
        <v>SOD2</v>
      </c>
      <c r="B15135" s="1" t="s">
        <v>28</v>
      </c>
      <c r="C15135" s="1">
        <v>1.60114066E8</v>
      </c>
      <c r="D15135" s="1" t="s">
        <v>8</v>
      </c>
      <c r="E15135" s="1">
        <v>24.0</v>
      </c>
      <c r="F15135" s="1" t="s">
        <v>15110</v>
      </c>
      <c r="G15135" s="1">
        <v>0.68990434578</v>
      </c>
    </row>
    <row r="15136" ht="15.75" customHeight="1">
      <c r="A15136" s="1" t="str">
        <f t="shared" si="1269"/>
        <v>SOD2</v>
      </c>
      <c r="B15136" s="1" t="s">
        <v>28</v>
      </c>
      <c r="C15136" s="1">
        <v>1.60114101E8</v>
      </c>
      <c r="D15136" s="1" t="s">
        <v>8</v>
      </c>
      <c r="E15136" s="1">
        <v>22.0</v>
      </c>
      <c r="F15136" s="1" t="s">
        <v>15111</v>
      </c>
      <c r="G15136" s="1">
        <v>0.941700351872</v>
      </c>
    </row>
    <row r="15137" ht="15.75" customHeight="1">
      <c r="A15137" s="1" t="str">
        <f t="shared" si="1269"/>
        <v>SOD2</v>
      </c>
      <c r="B15137" s="1" t="s">
        <v>28</v>
      </c>
      <c r="C15137" s="1">
        <v>1.60114116E8</v>
      </c>
      <c r="D15137" s="1" t="s">
        <v>8</v>
      </c>
      <c r="E15137" s="1">
        <v>23.0</v>
      </c>
      <c r="F15137" s="1" t="s">
        <v>15112</v>
      </c>
      <c r="G15137" s="1">
        <v>0.142930587466</v>
      </c>
    </row>
    <row r="15138" ht="15.75" customHeight="1">
      <c r="A15138" s="1" t="str">
        <f t="shared" si="1269"/>
        <v>SOD2</v>
      </c>
      <c r="B15138" s="1" t="s">
        <v>28</v>
      </c>
      <c r="C15138" s="1">
        <v>1.6011414E8</v>
      </c>
      <c r="D15138" s="1" t="s">
        <v>8</v>
      </c>
      <c r="E15138" s="1">
        <v>24.0</v>
      </c>
      <c r="F15138" s="1" t="s">
        <v>15113</v>
      </c>
      <c r="G15138" s="1">
        <v>0.533759142636</v>
      </c>
    </row>
    <row r="15139" ht="15.75" customHeight="1">
      <c r="A15139" s="1" t="str">
        <f t="shared" si="1269"/>
        <v>SOD2</v>
      </c>
      <c r="B15139" s="1" t="s">
        <v>28</v>
      </c>
      <c r="C15139" s="1">
        <v>1.60114146E8</v>
      </c>
      <c r="D15139" s="1" t="s">
        <v>14</v>
      </c>
      <c r="E15139" s="1">
        <v>23.0</v>
      </c>
      <c r="F15139" s="1" t="s">
        <v>15114</v>
      </c>
      <c r="G15139" s="1">
        <v>0.0467470244742</v>
      </c>
    </row>
    <row r="15140" ht="15.75" customHeight="1">
      <c r="A15140" s="1" t="str">
        <f t="shared" si="1269"/>
        <v>SOD2</v>
      </c>
      <c r="B15140" s="1" t="s">
        <v>28</v>
      </c>
      <c r="C15140" s="1">
        <v>1.60114244E8</v>
      </c>
      <c r="D15140" s="1" t="s">
        <v>8</v>
      </c>
      <c r="E15140" s="1">
        <v>23.0</v>
      </c>
      <c r="F15140" s="1" t="s">
        <v>15115</v>
      </c>
      <c r="G15140" s="1">
        <v>1.03579066174</v>
      </c>
    </row>
    <row r="15141" ht="15.75" customHeight="1">
      <c r="A15141" s="1" t="str">
        <f t="shared" si="1269"/>
        <v>SOD2</v>
      </c>
      <c r="B15141" s="1" t="s">
        <v>28</v>
      </c>
      <c r="C15141" s="1">
        <v>1.60114112E8</v>
      </c>
      <c r="D15141" s="1" t="s">
        <v>14</v>
      </c>
      <c r="E15141" s="1">
        <v>23.0</v>
      </c>
      <c r="F15141" s="1" t="s">
        <v>15116</v>
      </c>
      <c r="G15141" s="1">
        <v>0.0757602815009</v>
      </c>
    </row>
    <row r="15142" ht="15.75" customHeight="1">
      <c r="A15142" s="1" t="str">
        <f t="shared" si="1269"/>
        <v>SOD2</v>
      </c>
      <c r="B15142" s="1" t="s">
        <v>28</v>
      </c>
      <c r="C15142" s="1">
        <v>1.60114313E8</v>
      </c>
      <c r="D15142" s="1" t="s">
        <v>14</v>
      </c>
      <c r="E15142" s="1">
        <v>21.0</v>
      </c>
      <c r="F15142" s="1" t="s">
        <v>15117</v>
      </c>
      <c r="G15142" s="1">
        <v>0.723537801132</v>
      </c>
    </row>
    <row r="15143" ht="15.75" customHeight="1">
      <c r="A15143" s="1" t="str">
        <f t="shared" si="1269"/>
        <v>SOD2</v>
      </c>
      <c r="B15143" s="1" t="s">
        <v>28</v>
      </c>
      <c r="C15143" s="1">
        <v>1.60114265E8</v>
      </c>
      <c r="D15143" s="1" t="s">
        <v>8</v>
      </c>
      <c r="E15143" s="1">
        <v>22.0</v>
      </c>
      <c r="F15143" s="1" t="s">
        <v>15118</v>
      </c>
      <c r="G15143" s="1">
        <v>1.02250898638</v>
      </c>
    </row>
    <row r="15144" ht="15.75" customHeight="1">
      <c r="A15144" s="1" t="str">
        <f t="shared" ref="A15144:A15162" si="1270">"SOS1"</f>
        <v>SOS1</v>
      </c>
      <c r="B15144" s="1" t="s">
        <v>256</v>
      </c>
      <c r="C15144" s="1">
        <v>3.9347978E7</v>
      </c>
      <c r="D15144" s="1" t="s">
        <v>14</v>
      </c>
      <c r="E15144" s="1">
        <v>23.0</v>
      </c>
      <c r="F15144" s="1" t="s">
        <v>15119</v>
      </c>
      <c r="G15144" s="1">
        <v>0.558581517122</v>
      </c>
    </row>
    <row r="15145" ht="15.75" customHeight="1">
      <c r="A15145" s="1" t="str">
        <f t="shared" si="1270"/>
        <v>SOS1</v>
      </c>
      <c r="B15145" s="1" t="s">
        <v>256</v>
      </c>
      <c r="C15145" s="1">
        <v>3.9347653E7</v>
      </c>
      <c r="D15145" s="1" t="s">
        <v>14</v>
      </c>
      <c r="E15145" s="1">
        <v>24.0</v>
      </c>
      <c r="F15145" s="1" t="s">
        <v>15120</v>
      </c>
      <c r="G15145" s="1">
        <v>0.884135377019</v>
      </c>
    </row>
    <row r="15146" ht="15.75" customHeight="1">
      <c r="A15146" s="1" t="str">
        <f t="shared" si="1270"/>
        <v>SOS1</v>
      </c>
      <c r="B15146" s="1" t="s">
        <v>256</v>
      </c>
      <c r="C15146" s="1">
        <v>3.9347585E7</v>
      </c>
      <c r="D15146" s="1" t="s">
        <v>14</v>
      </c>
      <c r="E15146" s="1">
        <v>23.0</v>
      </c>
      <c r="F15146" s="1" t="s">
        <v>15121</v>
      </c>
      <c r="G15146" s="1">
        <v>0.632306693729</v>
      </c>
    </row>
    <row r="15147" ht="15.75" customHeight="1">
      <c r="A15147" s="1" t="str">
        <f t="shared" si="1270"/>
        <v>SOS1</v>
      </c>
      <c r="B15147" s="1" t="s">
        <v>256</v>
      </c>
      <c r="C15147" s="1">
        <v>3.9348067E7</v>
      </c>
      <c r="D15147" s="1" t="s">
        <v>14</v>
      </c>
      <c r="E15147" s="1">
        <v>24.0</v>
      </c>
      <c r="F15147" s="1" t="s">
        <v>15122</v>
      </c>
      <c r="G15147" s="1">
        <v>0.710577354493</v>
      </c>
    </row>
    <row r="15148" ht="15.75" customHeight="1">
      <c r="A15148" s="1" t="str">
        <f t="shared" si="1270"/>
        <v>SOS1</v>
      </c>
      <c r="B15148" s="1" t="s">
        <v>256</v>
      </c>
      <c r="C15148" s="1">
        <v>3.9348079E7</v>
      </c>
      <c r="D15148" s="1" t="s">
        <v>14</v>
      </c>
      <c r="E15148" s="1">
        <v>24.0</v>
      </c>
      <c r="F15148" s="1" t="s">
        <v>15123</v>
      </c>
      <c r="G15148" s="1">
        <v>0.721636454863</v>
      </c>
    </row>
    <row r="15149" ht="15.75" customHeight="1">
      <c r="A15149" s="1" t="str">
        <f t="shared" si="1270"/>
        <v>SOS1</v>
      </c>
      <c r="B15149" s="1" t="s">
        <v>256</v>
      </c>
      <c r="C15149" s="1">
        <v>3.934809E7</v>
      </c>
      <c r="D15149" s="1" t="s">
        <v>14</v>
      </c>
      <c r="E15149" s="1">
        <v>24.0</v>
      </c>
      <c r="F15149" s="1" t="s">
        <v>15124</v>
      </c>
      <c r="G15149" s="1">
        <v>0.179075594055</v>
      </c>
    </row>
    <row r="15150" ht="15.75" customHeight="1">
      <c r="A15150" s="1" t="str">
        <f t="shared" si="1270"/>
        <v>SOS1</v>
      </c>
      <c r="B15150" s="1" t="s">
        <v>256</v>
      </c>
      <c r="C15150" s="1">
        <v>3.934812E7</v>
      </c>
      <c r="D15150" s="1" t="s">
        <v>14</v>
      </c>
      <c r="E15150" s="1">
        <v>24.0</v>
      </c>
      <c r="F15150" s="1" t="s">
        <v>15125</v>
      </c>
      <c r="G15150" s="1">
        <v>0.139715896318</v>
      </c>
    </row>
    <row r="15151" ht="15.75" customHeight="1">
      <c r="A15151" s="1" t="str">
        <f t="shared" si="1270"/>
        <v>SOS1</v>
      </c>
      <c r="B15151" s="1" t="s">
        <v>256</v>
      </c>
      <c r="C15151" s="1">
        <v>3.934749E7</v>
      </c>
      <c r="D15151" s="1" t="s">
        <v>14</v>
      </c>
      <c r="E15151" s="1">
        <v>24.0</v>
      </c>
      <c r="F15151" s="1" t="s">
        <v>15126</v>
      </c>
      <c r="G15151" s="1">
        <v>-0.0744953768147</v>
      </c>
    </row>
    <row r="15152" ht="15.75" customHeight="1">
      <c r="A15152" s="1" t="str">
        <f t="shared" si="1270"/>
        <v>SOS1</v>
      </c>
      <c r="B15152" s="1" t="s">
        <v>256</v>
      </c>
      <c r="C15152" s="1">
        <v>3.9347366E7</v>
      </c>
      <c r="D15152" s="1" t="s">
        <v>14</v>
      </c>
      <c r="E15152" s="1">
        <v>23.0</v>
      </c>
      <c r="F15152" s="1" t="s">
        <v>15127</v>
      </c>
      <c r="G15152" s="1">
        <v>-0.141221754211</v>
      </c>
    </row>
    <row r="15153" ht="15.75" customHeight="1">
      <c r="A15153" s="1" t="str">
        <f t="shared" si="1270"/>
        <v>SOS1</v>
      </c>
      <c r="B15153" s="1" t="s">
        <v>256</v>
      </c>
      <c r="C15153" s="1">
        <v>3.9348142E7</v>
      </c>
      <c r="D15153" s="1" t="s">
        <v>8</v>
      </c>
      <c r="E15153" s="1">
        <v>22.0</v>
      </c>
      <c r="F15153" s="1" t="s">
        <v>15128</v>
      </c>
      <c r="G15153" s="1">
        <v>1.22840117064</v>
      </c>
    </row>
    <row r="15154" ht="15.75" customHeight="1">
      <c r="A15154" s="1" t="str">
        <f t="shared" si="1270"/>
        <v>SOS1</v>
      </c>
      <c r="B15154" s="1" t="s">
        <v>256</v>
      </c>
      <c r="C15154" s="1">
        <v>3.9348136E7</v>
      </c>
      <c r="D15154" s="1" t="s">
        <v>8</v>
      </c>
      <c r="E15154" s="1">
        <v>24.0</v>
      </c>
      <c r="F15154" s="1" t="s">
        <v>15129</v>
      </c>
      <c r="G15154" s="1">
        <v>0.887463452343</v>
      </c>
    </row>
    <row r="15155" ht="15.75" customHeight="1">
      <c r="A15155" s="1" t="str">
        <f t="shared" si="1270"/>
        <v>SOS1</v>
      </c>
      <c r="B15155" s="1" t="s">
        <v>256</v>
      </c>
      <c r="C15155" s="1">
        <v>3.9347987E7</v>
      </c>
      <c r="D15155" s="1" t="s">
        <v>8</v>
      </c>
      <c r="E15155" s="1">
        <v>24.0</v>
      </c>
      <c r="F15155" s="1" t="s">
        <v>15130</v>
      </c>
      <c r="G15155" s="1">
        <v>0.397435871221</v>
      </c>
    </row>
    <row r="15156" ht="15.75" customHeight="1">
      <c r="A15156" s="1" t="str">
        <f t="shared" si="1270"/>
        <v>SOS1</v>
      </c>
      <c r="B15156" s="1" t="s">
        <v>256</v>
      </c>
      <c r="C15156" s="1">
        <v>3.9347556E7</v>
      </c>
      <c r="D15156" s="1" t="s">
        <v>8</v>
      </c>
      <c r="E15156" s="1">
        <v>24.0</v>
      </c>
      <c r="F15156" s="1" t="s">
        <v>15131</v>
      </c>
      <c r="G15156" s="1">
        <v>0.00265642985806</v>
      </c>
    </row>
    <row r="15157" ht="15.75" customHeight="1">
      <c r="A15157" s="1" t="str">
        <f t="shared" si="1270"/>
        <v>SOS1</v>
      </c>
      <c r="B15157" s="1" t="s">
        <v>256</v>
      </c>
      <c r="C15157" s="1">
        <v>3.9347503E7</v>
      </c>
      <c r="D15157" s="1" t="s">
        <v>8</v>
      </c>
      <c r="E15157" s="1">
        <v>24.0</v>
      </c>
      <c r="F15157" s="1" t="s">
        <v>15132</v>
      </c>
      <c r="G15157" s="1">
        <v>0.251820852805</v>
      </c>
    </row>
    <row r="15158" ht="15.75" customHeight="1">
      <c r="A15158" s="1" t="str">
        <f t="shared" si="1270"/>
        <v>SOS1</v>
      </c>
      <c r="B15158" s="1" t="s">
        <v>256</v>
      </c>
      <c r="C15158" s="1">
        <v>3.934742E7</v>
      </c>
      <c r="D15158" s="1" t="s">
        <v>8</v>
      </c>
      <c r="E15158" s="1">
        <v>24.0</v>
      </c>
      <c r="F15158" s="1" t="s">
        <v>15133</v>
      </c>
      <c r="G15158" s="1">
        <v>0.079086404407</v>
      </c>
    </row>
    <row r="15159" ht="15.75" customHeight="1">
      <c r="A15159" s="1" t="str">
        <f t="shared" si="1270"/>
        <v>SOS1</v>
      </c>
      <c r="B15159" s="1" t="s">
        <v>256</v>
      </c>
      <c r="C15159" s="1">
        <v>3.9347315E7</v>
      </c>
      <c r="D15159" s="1" t="s">
        <v>8</v>
      </c>
      <c r="E15159" s="1">
        <v>22.0</v>
      </c>
      <c r="F15159" s="1" t="s">
        <v>15134</v>
      </c>
      <c r="G15159" s="1">
        <v>0.19034880881</v>
      </c>
    </row>
    <row r="15160" ht="15.75" customHeight="1">
      <c r="A15160" s="1" t="str">
        <f t="shared" si="1270"/>
        <v>SOS1</v>
      </c>
      <c r="B15160" s="1" t="s">
        <v>256</v>
      </c>
      <c r="C15160" s="1">
        <v>3.9348059E7</v>
      </c>
      <c r="D15160" s="1" t="s">
        <v>14</v>
      </c>
      <c r="E15160" s="1">
        <v>24.0</v>
      </c>
      <c r="F15160" s="1" t="s">
        <v>15135</v>
      </c>
      <c r="G15160" s="1">
        <v>0.228601674286</v>
      </c>
    </row>
    <row r="15161" ht="15.75" customHeight="1">
      <c r="A15161" s="1" t="str">
        <f t="shared" si="1270"/>
        <v>SOS1</v>
      </c>
      <c r="B15161" s="1" t="s">
        <v>256</v>
      </c>
      <c r="C15161" s="1">
        <v>3.9347435E7</v>
      </c>
      <c r="D15161" s="1" t="s">
        <v>14</v>
      </c>
      <c r="E15161" s="1">
        <v>24.0</v>
      </c>
      <c r="F15161" s="1" t="s">
        <v>15136</v>
      </c>
      <c r="G15161" s="1">
        <v>0.0999443758953</v>
      </c>
    </row>
    <row r="15162" ht="15.75" customHeight="1">
      <c r="A15162" s="1" t="str">
        <f t="shared" si="1270"/>
        <v>SOS1</v>
      </c>
      <c r="B15162" s="1" t="s">
        <v>256</v>
      </c>
      <c r="C15162" s="1">
        <v>3.9348004E7</v>
      </c>
      <c r="D15162" s="1" t="s">
        <v>14</v>
      </c>
      <c r="E15162" s="1">
        <v>24.0</v>
      </c>
      <c r="F15162" s="1" t="s">
        <v>15137</v>
      </c>
      <c r="G15162" s="1">
        <v>0.149994963536</v>
      </c>
    </row>
    <row r="15163" ht="15.75" customHeight="1">
      <c r="A15163" s="1" t="str">
        <f t="shared" ref="A15163:A15172" si="1271">"SP1"</f>
        <v>SP1</v>
      </c>
      <c r="B15163" s="1" t="s">
        <v>379</v>
      </c>
      <c r="C15163" s="1">
        <v>5.3774217E7</v>
      </c>
      <c r="D15163" s="1" t="s">
        <v>14</v>
      </c>
      <c r="E15163" s="1">
        <v>24.0</v>
      </c>
      <c r="F15163" s="1" t="s">
        <v>15138</v>
      </c>
      <c r="G15163" s="1">
        <v>-0.0385296534993</v>
      </c>
    </row>
    <row r="15164" ht="15.75" customHeight="1">
      <c r="A15164" s="1" t="str">
        <f t="shared" si="1271"/>
        <v>SP1</v>
      </c>
      <c r="B15164" s="1" t="s">
        <v>379</v>
      </c>
      <c r="C15164" s="1">
        <v>5.3773966E7</v>
      </c>
      <c r="D15164" s="1" t="s">
        <v>8</v>
      </c>
      <c r="E15164" s="1">
        <v>24.0</v>
      </c>
      <c r="F15164" s="1" t="s">
        <v>15139</v>
      </c>
      <c r="G15164" s="1">
        <v>0.721910216616</v>
      </c>
    </row>
    <row r="15165" ht="15.75" customHeight="1">
      <c r="A15165" s="1" t="str">
        <f t="shared" si="1271"/>
        <v>SP1</v>
      </c>
      <c r="B15165" s="1" t="s">
        <v>379</v>
      </c>
      <c r="C15165" s="1">
        <v>5.3774025E7</v>
      </c>
      <c r="D15165" s="1" t="s">
        <v>8</v>
      </c>
      <c r="E15165" s="1">
        <v>24.0</v>
      </c>
      <c r="F15165" s="1" t="s">
        <v>15140</v>
      </c>
      <c r="G15165" s="1">
        <v>0.0151869524763</v>
      </c>
    </row>
    <row r="15166" ht="15.75" customHeight="1">
      <c r="A15166" s="1" t="str">
        <f t="shared" si="1271"/>
        <v>SP1</v>
      </c>
      <c r="B15166" s="1" t="s">
        <v>379</v>
      </c>
      <c r="C15166" s="1">
        <v>5.3774032E7</v>
      </c>
      <c r="D15166" s="1" t="s">
        <v>8</v>
      </c>
      <c r="E15166" s="1">
        <v>24.0</v>
      </c>
      <c r="F15166" s="1" t="s">
        <v>15141</v>
      </c>
      <c r="G15166" s="1">
        <v>0.517865315234</v>
      </c>
    </row>
    <row r="15167" ht="15.75" customHeight="1">
      <c r="A15167" s="1" t="str">
        <f t="shared" si="1271"/>
        <v>SP1</v>
      </c>
      <c r="B15167" s="1" t="s">
        <v>379</v>
      </c>
      <c r="C15167" s="1">
        <v>5.3774047E7</v>
      </c>
      <c r="D15167" s="1" t="s">
        <v>8</v>
      </c>
      <c r="E15167" s="1">
        <v>24.0</v>
      </c>
      <c r="F15167" s="1" t="s">
        <v>15142</v>
      </c>
      <c r="G15167" s="1">
        <v>0.577630680359</v>
      </c>
    </row>
    <row r="15168" ht="15.75" customHeight="1">
      <c r="A15168" s="1" t="str">
        <f t="shared" si="1271"/>
        <v>SP1</v>
      </c>
      <c r="B15168" s="1" t="s">
        <v>379</v>
      </c>
      <c r="C15168" s="1">
        <v>5.3774073E7</v>
      </c>
      <c r="D15168" s="1" t="s">
        <v>8</v>
      </c>
      <c r="E15168" s="1">
        <v>22.0</v>
      </c>
      <c r="F15168" s="1" t="s">
        <v>15143</v>
      </c>
      <c r="G15168" s="1">
        <v>0.943786670041</v>
      </c>
    </row>
    <row r="15169" ht="15.75" customHeight="1">
      <c r="A15169" s="1" t="str">
        <f t="shared" si="1271"/>
        <v>SP1</v>
      </c>
      <c r="B15169" s="1" t="s">
        <v>379</v>
      </c>
      <c r="C15169" s="1">
        <v>5.3774156E7</v>
      </c>
      <c r="D15169" s="1" t="s">
        <v>8</v>
      </c>
      <c r="E15169" s="1">
        <v>24.0</v>
      </c>
      <c r="F15169" s="1" t="s">
        <v>15144</v>
      </c>
      <c r="G15169" s="1">
        <v>0.739834503576</v>
      </c>
    </row>
    <row r="15170" ht="15.75" customHeight="1">
      <c r="A15170" s="1" t="str">
        <f t="shared" si="1271"/>
        <v>SP1</v>
      </c>
      <c r="B15170" s="1" t="s">
        <v>379</v>
      </c>
      <c r="C15170" s="1">
        <v>5.377411E7</v>
      </c>
      <c r="D15170" s="1" t="s">
        <v>14</v>
      </c>
      <c r="E15170" s="1">
        <v>24.0</v>
      </c>
      <c r="F15170" s="1" t="s">
        <v>15145</v>
      </c>
      <c r="G15170" s="1">
        <v>0.184204757639</v>
      </c>
    </row>
    <row r="15171" ht="15.75" customHeight="1">
      <c r="A15171" s="1" t="str">
        <f t="shared" si="1271"/>
        <v>SP1</v>
      </c>
      <c r="B15171" s="1" t="s">
        <v>379</v>
      </c>
      <c r="C15171" s="1">
        <v>5.3774151E7</v>
      </c>
      <c r="D15171" s="1" t="s">
        <v>14</v>
      </c>
      <c r="E15171" s="1">
        <v>24.0</v>
      </c>
      <c r="F15171" s="1" t="s">
        <v>15146</v>
      </c>
      <c r="G15171" s="1">
        <v>1.25831147081</v>
      </c>
    </row>
    <row r="15172" ht="15.75" customHeight="1">
      <c r="A15172" s="1" t="str">
        <f t="shared" si="1271"/>
        <v>SP1</v>
      </c>
      <c r="B15172" s="1" t="s">
        <v>379</v>
      </c>
      <c r="C15172" s="1">
        <v>5.3774171E7</v>
      </c>
      <c r="D15172" s="1" t="s">
        <v>14</v>
      </c>
      <c r="E15172" s="1">
        <v>23.0</v>
      </c>
      <c r="F15172" s="1" t="s">
        <v>15147</v>
      </c>
      <c r="G15172" s="1">
        <v>0.797901859149</v>
      </c>
    </row>
    <row r="15173" ht="15.75" customHeight="1">
      <c r="A15173" s="1" t="str">
        <f t="shared" ref="A15173:A15182" si="1272">"SPAG5"</f>
        <v>SPAG5</v>
      </c>
      <c r="B15173" s="1" t="s">
        <v>39</v>
      </c>
      <c r="C15173" s="1">
        <v>2.6926072E7</v>
      </c>
      <c r="D15173" s="1" t="s">
        <v>14</v>
      </c>
      <c r="E15173" s="1">
        <v>23.0</v>
      </c>
      <c r="F15173" s="1" t="s">
        <v>15148</v>
      </c>
      <c r="G15173" s="1">
        <v>0.776005479198</v>
      </c>
    </row>
    <row r="15174" ht="15.75" customHeight="1">
      <c r="A15174" s="1" t="str">
        <f t="shared" si="1272"/>
        <v>SPAG5</v>
      </c>
      <c r="B15174" s="1" t="s">
        <v>39</v>
      </c>
      <c r="C15174" s="1">
        <v>2.6926293E7</v>
      </c>
      <c r="D15174" s="1" t="s">
        <v>8</v>
      </c>
      <c r="E15174" s="1">
        <v>24.0</v>
      </c>
      <c r="F15174" s="1" t="s">
        <v>15149</v>
      </c>
      <c r="G15174" s="1">
        <v>0.338007750132</v>
      </c>
    </row>
    <row r="15175" ht="15.75" customHeight="1">
      <c r="A15175" s="1" t="str">
        <f t="shared" si="1272"/>
        <v>SPAG5</v>
      </c>
      <c r="B15175" s="1" t="s">
        <v>39</v>
      </c>
      <c r="C15175" s="1">
        <v>2.6926198E7</v>
      </c>
      <c r="D15175" s="1" t="s">
        <v>14</v>
      </c>
      <c r="E15175" s="1">
        <v>23.0</v>
      </c>
      <c r="F15175" s="1" t="s">
        <v>15150</v>
      </c>
      <c r="G15175" s="1">
        <v>0.23210508544</v>
      </c>
    </row>
    <row r="15176" ht="15.75" customHeight="1">
      <c r="A15176" s="1" t="str">
        <f t="shared" si="1272"/>
        <v>SPAG5</v>
      </c>
      <c r="B15176" s="1" t="s">
        <v>39</v>
      </c>
      <c r="C15176" s="1">
        <v>2.692622E7</v>
      </c>
      <c r="D15176" s="1" t="s">
        <v>8</v>
      </c>
      <c r="E15176" s="1">
        <v>23.0</v>
      </c>
      <c r="F15176" s="1" t="s">
        <v>15151</v>
      </c>
      <c r="G15176" s="1">
        <v>0.245563810227</v>
      </c>
    </row>
    <row r="15177" ht="15.75" customHeight="1">
      <c r="A15177" s="1" t="str">
        <f t="shared" si="1272"/>
        <v>SPAG5</v>
      </c>
      <c r="B15177" s="1" t="s">
        <v>39</v>
      </c>
      <c r="C15177" s="1">
        <v>2.6926239E7</v>
      </c>
      <c r="D15177" s="1" t="s">
        <v>8</v>
      </c>
      <c r="E15177" s="1">
        <v>23.0</v>
      </c>
      <c r="F15177" s="1" t="s">
        <v>15152</v>
      </c>
      <c r="G15177" s="1">
        <v>0.974256625645</v>
      </c>
    </row>
    <row r="15178" ht="15.75" customHeight="1">
      <c r="A15178" s="1" t="str">
        <f t="shared" si="1272"/>
        <v>SPAG5</v>
      </c>
      <c r="B15178" s="1" t="s">
        <v>39</v>
      </c>
      <c r="C15178" s="1">
        <v>2.692604E7</v>
      </c>
      <c r="D15178" s="1" t="s">
        <v>8</v>
      </c>
      <c r="E15178" s="1">
        <v>24.0</v>
      </c>
      <c r="F15178" s="1" t="s">
        <v>15153</v>
      </c>
      <c r="G15178" s="1">
        <v>0.702067490188</v>
      </c>
    </row>
    <row r="15179" ht="15.75" customHeight="1">
      <c r="A15179" s="1" t="str">
        <f t="shared" si="1272"/>
        <v>SPAG5</v>
      </c>
      <c r="B15179" s="1" t="s">
        <v>39</v>
      </c>
      <c r="C15179" s="1">
        <v>2.6926021E7</v>
      </c>
      <c r="D15179" s="1" t="s">
        <v>8</v>
      </c>
      <c r="E15179" s="1">
        <v>24.0</v>
      </c>
      <c r="F15179" s="1" t="s">
        <v>15154</v>
      </c>
      <c r="G15179" s="1">
        <v>0.935666874584</v>
      </c>
    </row>
    <row r="15180" ht="15.75" customHeight="1">
      <c r="A15180" s="1" t="str">
        <f t="shared" si="1272"/>
        <v>SPAG5</v>
      </c>
      <c r="B15180" s="1" t="s">
        <v>39</v>
      </c>
      <c r="C15180" s="1">
        <v>2.6925998E7</v>
      </c>
      <c r="D15180" s="1" t="s">
        <v>8</v>
      </c>
      <c r="E15180" s="1">
        <v>24.0</v>
      </c>
      <c r="F15180" s="1" t="s">
        <v>15155</v>
      </c>
      <c r="G15180" s="1">
        <v>1.09007649977</v>
      </c>
    </row>
    <row r="15181" ht="15.75" customHeight="1">
      <c r="A15181" s="1" t="str">
        <f t="shared" si="1272"/>
        <v>SPAG5</v>
      </c>
      <c r="B15181" s="1" t="s">
        <v>39</v>
      </c>
      <c r="C15181" s="1">
        <v>2.6926112E7</v>
      </c>
      <c r="D15181" s="1" t="s">
        <v>8</v>
      </c>
      <c r="E15181" s="1">
        <v>24.0</v>
      </c>
      <c r="F15181" s="1" t="s">
        <v>15156</v>
      </c>
      <c r="G15181" s="1">
        <v>-0.0597026769849</v>
      </c>
    </row>
    <row r="15182" ht="15.75" customHeight="1">
      <c r="A15182" s="1" t="str">
        <f t="shared" si="1272"/>
        <v>SPAG5</v>
      </c>
      <c r="B15182" s="1" t="s">
        <v>39</v>
      </c>
      <c r="C15182" s="1">
        <v>2.6926106E7</v>
      </c>
      <c r="D15182" s="1" t="s">
        <v>14</v>
      </c>
      <c r="E15182" s="1">
        <v>23.0</v>
      </c>
      <c r="F15182" s="1" t="s">
        <v>15157</v>
      </c>
      <c r="G15182" s="1">
        <v>-0.166683301318</v>
      </c>
    </row>
    <row r="15183" ht="15.75" customHeight="1">
      <c r="A15183" s="1" t="str">
        <f t="shared" ref="A15183:A15192" si="1273">"SPAG7"</f>
        <v>SPAG7</v>
      </c>
      <c r="B15183" s="1" t="s">
        <v>39</v>
      </c>
      <c r="C15183" s="1">
        <v>4870893.0</v>
      </c>
      <c r="D15183" s="1" t="s">
        <v>14</v>
      </c>
      <c r="E15183" s="1">
        <v>24.0</v>
      </c>
      <c r="F15183" s="1" t="s">
        <v>15158</v>
      </c>
      <c r="G15183" s="1">
        <v>0.825429588369</v>
      </c>
    </row>
    <row r="15184" ht="15.75" customHeight="1">
      <c r="A15184" s="1" t="str">
        <f t="shared" si="1273"/>
        <v>SPAG7</v>
      </c>
      <c r="B15184" s="1" t="s">
        <v>39</v>
      </c>
      <c r="C15184" s="1">
        <v>4870905.0</v>
      </c>
      <c r="D15184" s="1" t="s">
        <v>14</v>
      </c>
      <c r="E15184" s="1">
        <v>24.0</v>
      </c>
      <c r="F15184" s="1" t="s">
        <v>15159</v>
      </c>
      <c r="G15184" s="1">
        <v>1.43732518891</v>
      </c>
    </row>
    <row r="15185" ht="15.75" customHeight="1">
      <c r="A15185" s="1" t="str">
        <f t="shared" si="1273"/>
        <v>SPAG7</v>
      </c>
      <c r="B15185" s="1" t="s">
        <v>39</v>
      </c>
      <c r="C15185" s="1">
        <v>4870927.0</v>
      </c>
      <c r="D15185" s="1" t="s">
        <v>14</v>
      </c>
      <c r="E15185" s="1">
        <v>23.0</v>
      </c>
      <c r="F15185" s="1" t="s">
        <v>15160</v>
      </c>
      <c r="G15185" s="1">
        <v>0.737245222725</v>
      </c>
    </row>
    <row r="15186" ht="15.75" customHeight="1">
      <c r="A15186" s="1" t="str">
        <f t="shared" si="1273"/>
        <v>SPAG7</v>
      </c>
      <c r="B15186" s="1" t="s">
        <v>39</v>
      </c>
      <c r="C15186" s="1">
        <v>4870933.0</v>
      </c>
      <c r="D15186" s="1" t="s">
        <v>14</v>
      </c>
      <c r="E15186" s="1">
        <v>24.0</v>
      </c>
      <c r="F15186" s="1" t="s">
        <v>15161</v>
      </c>
      <c r="G15186" s="1">
        <v>0.240454945744</v>
      </c>
    </row>
    <row r="15187" ht="15.75" customHeight="1">
      <c r="A15187" s="1" t="str">
        <f t="shared" si="1273"/>
        <v>SPAG7</v>
      </c>
      <c r="B15187" s="1" t="s">
        <v>39</v>
      </c>
      <c r="C15187" s="1">
        <v>4870955.0</v>
      </c>
      <c r="D15187" s="1" t="s">
        <v>14</v>
      </c>
      <c r="E15187" s="1">
        <v>24.0</v>
      </c>
      <c r="F15187" s="1" t="s">
        <v>15162</v>
      </c>
      <c r="G15187" s="1">
        <v>0.116192261788</v>
      </c>
    </row>
    <row r="15188" ht="15.75" customHeight="1">
      <c r="A15188" s="1" t="str">
        <f t="shared" si="1273"/>
        <v>SPAG7</v>
      </c>
      <c r="B15188" s="1" t="s">
        <v>39</v>
      </c>
      <c r="C15188" s="1">
        <v>4870985.0</v>
      </c>
      <c r="D15188" s="1" t="s">
        <v>14</v>
      </c>
      <c r="E15188" s="1">
        <v>22.0</v>
      </c>
      <c r="F15188" s="1" t="s">
        <v>15163</v>
      </c>
      <c r="G15188" s="1">
        <v>0.197888591921</v>
      </c>
    </row>
    <row r="15189" ht="15.75" customHeight="1">
      <c r="A15189" s="1" t="str">
        <f t="shared" si="1273"/>
        <v>SPAG7</v>
      </c>
      <c r="B15189" s="1" t="s">
        <v>39</v>
      </c>
      <c r="C15189" s="1">
        <v>4871004.0</v>
      </c>
      <c r="D15189" s="1" t="s">
        <v>14</v>
      </c>
      <c r="E15189" s="1">
        <v>24.0</v>
      </c>
      <c r="F15189" s="1" t="s">
        <v>15164</v>
      </c>
      <c r="G15189" s="1">
        <v>0.0323978916669</v>
      </c>
    </row>
    <row r="15190" ht="15.75" customHeight="1">
      <c r="A15190" s="1" t="str">
        <f t="shared" si="1273"/>
        <v>SPAG7</v>
      </c>
      <c r="B15190" s="1" t="s">
        <v>39</v>
      </c>
      <c r="C15190" s="1">
        <v>4871048.0</v>
      </c>
      <c r="D15190" s="1" t="s">
        <v>14</v>
      </c>
      <c r="E15190" s="1">
        <v>23.0</v>
      </c>
      <c r="F15190" s="1" t="s">
        <v>15165</v>
      </c>
      <c r="G15190" s="1">
        <v>0.720712798712</v>
      </c>
    </row>
    <row r="15191" ht="15.75" customHeight="1">
      <c r="A15191" s="1" t="str">
        <f t="shared" si="1273"/>
        <v>SPAG7</v>
      </c>
      <c r="B15191" s="1" t="s">
        <v>39</v>
      </c>
      <c r="C15191" s="1">
        <v>4871145.0</v>
      </c>
      <c r="D15191" s="1" t="s">
        <v>14</v>
      </c>
      <c r="E15191" s="1">
        <v>24.0</v>
      </c>
      <c r="F15191" s="1" t="s">
        <v>15166</v>
      </c>
      <c r="G15191" s="1">
        <v>0.290672140093</v>
      </c>
    </row>
    <row r="15192" ht="15.75" customHeight="1">
      <c r="A15192" s="1" t="str">
        <f t="shared" si="1273"/>
        <v>SPAG7</v>
      </c>
      <c r="B15192" s="1" t="s">
        <v>39</v>
      </c>
      <c r="C15192" s="1">
        <v>4871179.0</v>
      </c>
      <c r="D15192" s="1" t="s">
        <v>14</v>
      </c>
      <c r="E15192" s="1">
        <v>23.0</v>
      </c>
      <c r="F15192" s="1" t="s">
        <v>15167</v>
      </c>
      <c r="G15192" s="1">
        <v>0.11627630021</v>
      </c>
    </row>
    <row r="15193" ht="15.75" customHeight="1">
      <c r="A15193" s="1" t="str">
        <f t="shared" ref="A15193:A15201" si="1274">"SPATA5"</f>
        <v>SPATA5</v>
      </c>
      <c r="B15193" s="1" t="s">
        <v>87</v>
      </c>
      <c r="C15193" s="1">
        <v>1.23844278E8</v>
      </c>
      <c r="D15193" s="1" t="s">
        <v>14</v>
      </c>
      <c r="E15193" s="1">
        <v>22.0</v>
      </c>
      <c r="F15193" s="1" t="s">
        <v>15168</v>
      </c>
      <c r="G15193" s="1">
        <v>1.04054613341</v>
      </c>
    </row>
    <row r="15194" ht="15.75" customHeight="1">
      <c r="A15194" s="1" t="str">
        <f t="shared" si="1274"/>
        <v>SPATA5</v>
      </c>
      <c r="B15194" s="1" t="s">
        <v>87</v>
      </c>
      <c r="C15194" s="1">
        <v>1.23844438E8</v>
      </c>
      <c r="D15194" s="1" t="s">
        <v>14</v>
      </c>
      <c r="E15194" s="1">
        <v>23.0</v>
      </c>
      <c r="F15194" s="1" t="s">
        <v>15169</v>
      </c>
      <c r="G15194" s="1">
        <v>0.551292761134</v>
      </c>
    </row>
    <row r="15195" ht="15.75" customHeight="1">
      <c r="A15195" s="1" t="str">
        <f t="shared" si="1274"/>
        <v>SPATA5</v>
      </c>
      <c r="B15195" s="1" t="s">
        <v>87</v>
      </c>
      <c r="C15195" s="1">
        <v>1.23844496E8</v>
      </c>
      <c r="D15195" s="1" t="s">
        <v>14</v>
      </c>
      <c r="E15195" s="1">
        <v>24.0</v>
      </c>
      <c r="F15195" s="1" t="s">
        <v>15170</v>
      </c>
      <c r="G15195" s="1">
        <v>0.0324110377075</v>
      </c>
    </row>
    <row r="15196" ht="15.75" customHeight="1">
      <c r="A15196" s="1" t="str">
        <f t="shared" si="1274"/>
        <v>SPATA5</v>
      </c>
      <c r="B15196" s="1" t="s">
        <v>87</v>
      </c>
      <c r="C15196" s="1">
        <v>1.23844509E8</v>
      </c>
      <c r="D15196" s="1" t="s">
        <v>14</v>
      </c>
      <c r="E15196" s="1">
        <v>22.0</v>
      </c>
      <c r="F15196" s="1" t="s">
        <v>15171</v>
      </c>
      <c r="G15196" s="1">
        <v>0.150607899224</v>
      </c>
    </row>
    <row r="15197" ht="15.75" customHeight="1">
      <c r="A15197" s="1" t="str">
        <f t="shared" si="1274"/>
        <v>SPATA5</v>
      </c>
      <c r="B15197" s="1" t="s">
        <v>87</v>
      </c>
      <c r="C15197" s="1">
        <v>1.23844223E8</v>
      </c>
      <c r="D15197" s="1" t="s">
        <v>14</v>
      </c>
      <c r="E15197" s="1">
        <v>24.0</v>
      </c>
      <c r="F15197" s="1" t="s">
        <v>15172</v>
      </c>
      <c r="G15197" s="1">
        <v>0.193516846609</v>
      </c>
    </row>
    <row r="15198" ht="15.75" customHeight="1">
      <c r="A15198" s="1" t="str">
        <f t="shared" si="1274"/>
        <v>SPATA5</v>
      </c>
      <c r="B15198" s="1" t="s">
        <v>87</v>
      </c>
      <c r="C15198" s="1">
        <v>1.2384437E8</v>
      </c>
      <c r="D15198" s="1" t="s">
        <v>8</v>
      </c>
      <c r="E15198" s="1">
        <v>24.0</v>
      </c>
      <c r="F15198" s="1" t="s">
        <v>15173</v>
      </c>
      <c r="G15198" s="1">
        <v>0.641212080756</v>
      </c>
    </row>
    <row r="15199" ht="15.75" customHeight="1">
      <c r="A15199" s="1" t="str">
        <f t="shared" si="1274"/>
        <v>SPATA5</v>
      </c>
      <c r="B15199" s="1" t="s">
        <v>87</v>
      </c>
      <c r="C15199" s="1">
        <v>1.23844329E8</v>
      </c>
      <c r="D15199" s="1" t="s">
        <v>8</v>
      </c>
      <c r="E15199" s="1">
        <v>24.0</v>
      </c>
      <c r="F15199" s="1" t="s">
        <v>15174</v>
      </c>
      <c r="G15199" s="1">
        <v>0.00235923653596</v>
      </c>
    </row>
    <row r="15200" ht="15.75" customHeight="1">
      <c r="A15200" s="1" t="str">
        <f t="shared" si="1274"/>
        <v>SPATA5</v>
      </c>
      <c r="B15200" s="1" t="s">
        <v>87</v>
      </c>
      <c r="C15200" s="1">
        <v>1.23844261E8</v>
      </c>
      <c r="D15200" s="1" t="s">
        <v>14</v>
      </c>
      <c r="E15200" s="1">
        <v>24.0</v>
      </c>
      <c r="F15200" s="1" t="s">
        <v>15175</v>
      </c>
      <c r="G15200" s="1">
        <v>1.31824178583</v>
      </c>
    </row>
    <row r="15201" ht="15.75" customHeight="1">
      <c r="A15201" s="1" t="str">
        <f t="shared" si="1274"/>
        <v>SPATA5</v>
      </c>
      <c r="B15201" s="1" t="s">
        <v>87</v>
      </c>
      <c r="C15201" s="1">
        <v>1.23844488E8</v>
      </c>
      <c r="D15201" s="1" t="s">
        <v>14</v>
      </c>
      <c r="E15201" s="1">
        <v>24.0</v>
      </c>
      <c r="F15201" s="1" t="s">
        <v>15176</v>
      </c>
      <c r="G15201" s="1">
        <v>0.053967308035</v>
      </c>
    </row>
    <row r="15202" ht="15.75" customHeight="1">
      <c r="A15202" s="1" t="str">
        <f t="shared" ref="A15202:A15211" si="1275">"SPC24"</f>
        <v>SPC24</v>
      </c>
      <c r="B15202" s="1" t="s">
        <v>277</v>
      </c>
      <c r="C15202" s="1">
        <v>1.1266496E7</v>
      </c>
      <c r="D15202" s="1" t="s">
        <v>14</v>
      </c>
      <c r="E15202" s="1">
        <v>22.0</v>
      </c>
      <c r="F15202" s="1" t="s">
        <v>15177</v>
      </c>
      <c r="G15202" s="1">
        <v>-0.0155646275884</v>
      </c>
    </row>
    <row r="15203" ht="15.75" customHeight="1">
      <c r="A15203" s="1" t="str">
        <f t="shared" si="1275"/>
        <v>SPC24</v>
      </c>
      <c r="B15203" s="1" t="s">
        <v>277</v>
      </c>
      <c r="C15203" s="1">
        <v>1.1266463E7</v>
      </c>
      <c r="D15203" s="1" t="s">
        <v>14</v>
      </c>
      <c r="E15203" s="1">
        <v>24.0</v>
      </c>
      <c r="F15203" s="1" t="s">
        <v>15178</v>
      </c>
      <c r="G15203" s="1">
        <v>0.533465619785</v>
      </c>
    </row>
    <row r="15204" ht="15.75" customHeight="1">
      <c r="A15204" s="1" t="str">
        <f t="shared" si="1275"/>
        <v>SPC24</v>
      </c>
      <c r="B15204" s="1" t="s">
        <v>277</v>
      </c>
      <c r="C15204" s="1">
        <v>1.126644E7</v>
      </c>
      <c r="D15204" s="1" t="s">
        <v>14</v>
      </c>
      <c r="E15204" s="1">
        <v>22.0</v>
      </c>
      <c r="F15204" s="1" t="s">
        <v>15179</v>
      </c>
      <c r="G15204" s="1">
        <v>1.17113743361</v>
      </c>
    </row>
    <row r="15205" ht="15.75" customHeight="1">
      <c r="A15205" s="1" t="str">
        <f t="shared" si="1275"/>
        <v>SPC24</v>
      </c>
      <c r="B15205" s="1" t="s">
        <v>277</v>
      </c>
      <c r="C15205" s="1">
        <v>1.1266228E7</v>
      </c>
      <c r="D15205" s="1" t="s">
        <v>14</v>
      </c>
      <c r="E15205" s="1">
        <v>24.0</v>
      </c>
      <c r="F15205" s="1" t="s">
        <v>15180</v>
      </c>
      <c r="G15205" s="1">
        <v>-0.0222282927206</v>
      </c>
    </row>
    <row r="15206" ht="15.75" customHeight="1">
      <c r="A15206" s="1" t="str">
        <f t="shared" si="1275"/>
        <v>SPC24</v>
      </c>
      <c r="B15206" s="1" t="s">
        <v>277</v>
      </c>
      <c r="C15206" s="1">
        <v>1.1266448E7</v>
      </c>
      <c r="D15206" s="1" t="s">
        <v>8</v>
      </c>
      <c r="E15206" s="1">
        <v>24.0</v>
      </c>
      <c r="F15206" s="1" t="s">
        <v>15181</v>
      </c>
      <c r="G15206" s="1">
        <v>1.06641299636</v>
      </c>
    </row>
    <row r="15207" ht="15.75" customHeight="1">
      <c r="A15207" s="1" t="str">
        <f t="shared" si="1275"/>
        <v>SPC24</v>
      </c>
      <c r="B15207" s="1" t="s">
        <v>277</v>
      </c>
      <c r="C15207" s="1">
        <v>1.1266466E7</v>
      </c>
      <c r="D15207" s="1" t="s">
        <v>8</v>
      </c>
      <c r="E15207" s="1">
        <v>24.0</v>
      </c>
      <c r="F15207" s="1" t="s">
        <v>15182</v>
      </c>
      <c r="G15207" s="1">
        <v>0.162212686622</v>
      </c>
    </row>
    <row r="15208" ht="15.75" customHeight="1">
      <c r="A15208" s="1" t="str">
        <f t="shared" si="1275"/>
        <v>SPC24</v>
      </c>
      <c r="B15208" s="1" t="s">
        <v>277</v>
      </c>
      <c r="C15208" s="1">
        <v>1.1266267E7</v>
      </c>
      <c r="D15208" s="1" t="s">
        <v>8</v>
      </c>
      <c r="E15208" s="1">
        <v>23.0</v>
      </c>
      <c r="F15208" s="1" t="s">
        <v>15183</v>
      </c>
      <c r="G15208" s="1">
        <v>-0.0168922976643</v>
      </c>
    </row>
    <row r="15209" ht="15.75" customHeight="1">
      <c r="A15209" s="1" t="str">
        <f t="shared" si="1275"/>
        <v>SPC24</v>
      </c>
      <c r="B15209" s="1" t="s">
        <v>277</v>
      </c>
      <c r="C15209" s="1">
        <v>1.1266257E7</v>
      </c>
      <c r="D15209" s="1" t="s">
        <v>8</v>
      </c>
      <c r="E15209" s="1">
        <v>23.0</v>
      </c>
      <c r="F15209" s="1" t="s">
        <v>15184</v>
      </c>
      <c r="G15209" s="1">
        <v>0.762449570031</v>
      </c>
    </row>
    <row r="15210" ht="15.75" customHeight="1">
      <c r="A15210" s="1" t="str">
        <f t="shared" si="1275"/>
        <v>SPC24</v>
      </c>
      <c r="B15210" s="1" t="s">
        <v>277</v>
      </c>
      <c r="C15210" s="1">
        <v>1.1266251E7</v>
      </c>
      <c r="D15210" s="1" t="s">
        <v>8</v>
      </c>
      <c r="E15210" s="1">
        <v>24.0</v>
      </c>
      <c r="F15210" s="1" t="s">
        <v>15185</v>
      </c>
      <c r="G15210" s="1">
        <v>0.456162019875</v>
      </c>
    </row>
    <row r="15211" ht="15.75" customHeight="1">
      <c r="A15211" s="1" t="str">
        <f t="shared" si="1275"/>
        <v>SPC24</v>
      </c>
      <c r="B15211" s="1" t="s">
        <v>277</v>
      </c>
      <c r="C15211" s="1">
        <v>1.1266502E7</v>
      </c>
      <c r="D15211" s="1" t="s">
        <v>8</v>
      </c>
      <c r="E15211" s="1">
        <v>24.0</v>
      </c>
      <c r="F15211" s="1" t="s">
        <v>15186</v>
      </c>
      <c r="G15211" s="1">
        <v>-0.0402974288379</v>
      </c>
    </row>
    <row r="15212" ht="15.75" customHeight="1">
      <c r="A15212" s="1" t="str">
        <f t="shared" ref="A15212:A15219" si="1276">"SPC25"</f>
        <v>SPC25</v>
      </c>
      <c r="B15212" s="1" t="s">
        <v>256</v>
      </c>
      <c r="C15212" s="1">
        <v>1.69746921E8</v>
      </c>
      <c r="D15212" s="1" t="s">
        <v>8</v>
      </c>
      <c r="E15212" s="1">
        <v>24.0</v>
      </c>
      <c r="F15212" s="1" t="s">
        <v>15187</v>
      </c>
      <c r="G15212" s="1">
        <v>0.367176048479</v>
      </c>
    </row>
    <row r="15213" ht="15.75" customHeight="1">
      <c r="A15213" s="1" t="str">
        <f t="shared" si="1276"/>
        <v>SPC25</v>
      </c>
      <c r="B15213" s="1" t="s">
        <v>256</v>
      </c>
      <c r="C15213" s="1">
        <v>1.69746932E8</v>
      </c>
      <c r="D15213" s="1" t="s">
        <v>8</v>
      </c>
      <c r="E15213" s="1">
        <v>24.0</v>
      </c>
      <c r="F15213" s="1" t="s">
        <v>15188</v>
      </c>
      <c r="G15213" s="1">
        <v>0.521680790568</v>
      </c>
    </row>
    <row r="15214" ht="15.75" customHeight="1">
      <c r="A15214" s="1" t="str">
        <f t="shared" si="1276"/>
        <v>SPC25</v>
      </c>
      <c r="B15214" s="1" t="s">
        <v>256</v>
      </c>
      <c r="C15214" s="1">
        <v>1.6974686E8</v>
      </c>
      <c r="D15214" s="1" t="s">
        <v>8</v>
      </c>
      <c r="E15214" s="1">
        <v>23.0</v>
      </c>
      <c r="F15214" s="1" t="s">
        <v>15189</v>
      </c>
      <c r="G15214" s="1">
        <v>1.16080298074</v>
      </c>
    </row>
    <row r="15215" ht="15.75" customHeight="1">
      <c r="A15215" s="1" t="str">
        <f t="shared" si="1276"/>
        <v>SPC25</v>
      </c>
      <c r="B15215" s="1" t="s">
        <v>256</v>
      </c>
      <c r="C15215" s="1">
        <v>1.69746753E8</v>
      </c>
      <c r="D15215" s="1" t="s">
        <v>8</v>
      </c>
      <c r="E15215" s="1">
        <v>23.0</v>
      </c>
      <c r="F15215" s="1" t="s">
        <v>15190</v>
      </c>
      <c r="G15215" s="1">
        <v>0.721235405583</v>
      </c>
    </row>
    <row r="15216" ht="15.75" customHeight="1">
      <c r="A15216" s="1" t="str">
        <f t="shared" si="1276"/>
        <v>SPC25</v>
      </c>
      <c r="B15216" s="1" t="s">
        <v>256</v>
      </c>
      <c r="C15216" s="1">
        <v>1.69746826E8</v>
      </c>
      <c r="D15216" s="1" t="s">
        <v>8</v>
      </c>
      <c r="E15216" s="1">
        <v>24.0</v>
      </c>
      <c r="F15216" s="1" t="s">
        <v>15191</v>
      </c>
      <c r="G15216" s="1">
        <v>0.726233163202</v>
      </c>
    </row>
    <row r="15217" ht="15.75" customHeight="1">
      <c r="A15217" s="1" t="str">
        <f t="shared" si="1276"/>
        <v>SPC25</v>
      </c>
      <c r="B15217" s="1" t="s">
        <v>256</v>
      </c>
      <c r="C15217" s="1">
        <v>1.69746813E8</v>
      </c>
      <c r="D15217" s="1" t="s">
        <v>8</v>
      </c>
      <c r="E15217" s="1">
        <v>24.0</v>
      </c>
      <c r="F15217" s="1" t="s">
        <v>15192</v>
      </c>
      <c r="G15217" s="1">
        <v>1.11296385606</v>
      </c>
    </row>
    <row r="15218" ht="15.75" customHeight="1">
      <c r="A15218" s="1" t="str">
        <f t="shared" si="1276"/>
        <v>SPC25</v>
      </c>
      <c r="B15218" s="1" t="s">
        <v>256</v>
      </c>
      <c r="C15218" s="1">
        <v>1.69746774E8</v>
      </c>
      <c r="D15218" s="1" t="s">
        <v>8</v>
      </c>
      <c r="E15218" s="1">
        <v>21.0</v>
      </c>
      <c r="F15218" s="1" t="s">
        <v>15193</v>
      </c>
      <c r="G15218" s="1">
        <v>0.277999196674</v>
      </c>
    </row>
    <row r="15219" ht="15.75" customHeight="1">
      <c r="A15219" s="1" t="str">
        <f t="shared" si="1276"/>
        <v>SPC25</v>
      </c>
      <c r="B15219" s="1" t="s">
        <v>256</v>
      </c>
      <c r="C15219" s="1">
        <v>1.69746848E8</v>
      </c>
      <c r="D15219" s="1" t="s">
        <v>8</v>
      </c>
      <c r="E15219" s="1">
        <v>24.0</v>
      </c>
      <c r="F15219" s="1" t="s">
        <v>15194</v>
      </c>
      <c r="G15219" s="1">
        <v>0.464894100906</v>
      </c>
    </row>
    <row r="15220" ht="15.75" customHeight="1">
      <c r="A15220" s="1" t="str">
        <f t="shared" ref="A15220:A15229" si="1277">"SPDL1"</f>
        <v>SPDL1</v>
      </c>
      <c r="B15220" s="1" t="s">
        <v>987</v>
      </c>
      <c r="C15220" s="1">
        <v>1.69010613E8</v>
      </c>
      <c r="D15220" s="1" t="s">
        <v>8</v>
      </c>
      <c r="E15220" s="1">
        <v>24.0</v>
      </c>
      <c r="F15220" s="1" t="s">
        <v>15195</v>
      </c>
      <c r="G15220" s="1">
        <v>0.038524950685</v>
      </c>
    </row>
    <row r="15221" ht="15.75" customHeight="1">
      <c r="A15221" s="1" t="str">
        <f t="shared" si="1277"/>
        <v>SPDL1</v>
      </c>
      <c r="B15221" s="1" t="s">
        <v>987</v>
      </c>
      <c r="C15221" s="1">
        <v>1.69010696E8</v>
      </c>
      <c r="D15221" s="1" t="s">
        <v>8</v>
      </c>
      <c r="E15221" s="1">
        <v>24.0</v>
      </c>
      <c r="F15221" s="1" t="s">
        <v>15196</v>
      </c>
      <c r="G15221" s="1">
        <v>0.255542136074</v>
      </c>
    </row>
    <row r="15222" ht="15.75" customHeight="1">
      <c r="A15222" s="1" t="str">
        <f t="shared" si="1277"/>
        <v>SPDL1</v>
      </c>
      <c r="B15222" s="1" t="s">
        <v>987</v>
      </c>
      <c r="C15222" s="1">
        <v>1.69010824E8</v>
      </c>
      <c r="D15222" s="1" t="s">
        <v>8</v>
      </c>
      <c r="E15222" s="1">
        <v>24.0</v>
      </c>
      <c r="F15222" s="1" t="s">
        <v>15197</v>
      </c>
      <c r="G15222" s="1">
        <v>1.55276559965</v>
      </c>
    </row>
    <row r="15223" ht="15.75" customHeight="1">
      <c r="A15223" s="1" t="str">
        <f t="shared" si="1277"/>
        <v>SPDL1</v>
      </c>
      <c r="B15223" s="1" t="s">
        <v>987</v>
      </c>
      <c r="C15223" s="1">
        <v>1.69010678E8</v>
      </c>
      <c r="D15223" s="1" t="s">
        <v>14</v>
      </c>
      <c r="E15223" s="1">
        <v>24.0</v>
      </c>
      <c r="F15223" s="1" t="s">
        <v>15198</v>
      </c>
      <c r="G15223" s="1">
        <v>0.174287215791</v>
      </c>
    </row>
    <row r="15224" ht="15.75" customHeight="1">
      <c r="A15224" s="1" t="str">
        <f t="shared" si="1277"/>
        <v>SPDL1</v>
      </c>
      <c r="B15224" s="1" t="s">
        <v>987</v>
      </c>
      <c r="C15224" s="1">
        <v>1.69010713E8</v>
      </c>
      <c r="D15224" s="1" t="s">
        <v>14</v>
      </c>
      <c r="E15224" s="1">
        <v>24.0</v>
      </c>
      <c r="F15224" s="1" t="s">
        <v>15199</v>
      </c>
      <c r="G15224" s="1">
        <v>-0.0408740850791</v>
      </c>
    </row>
    <row r="15225" ht="15.75" customHeight="1">
      <c r="A15225" s="1" t="str">
        <f t="shared" si="1277"/>
        <v>SPDL1</v>
      </c>
      <c r="B15225" s="1" t="s">
        <v>987</v>
      </c>
      <c r="C15225" s="1">
        <v>1.69010834E8</v>
      </c>
      <c r="D15225" s="1" t="s">
        <v>14</v>
      </c>
      <c r="E15225" s="1">
        <v>24.0</v>
      </c>
      <c r="F15225" s="1" t="s">
        <v>15200</v>
      </c>
      <c r="G15225" s="1">
        <v>1.06535836564</v>
      </c>
    </row>
    <row r="15226" ht="15.75" customHeight="1">
      <c r="A15226" s="1" t="str">
        <f t="shared" si="1277"/>
        <v>SPDL1</v>
      </c>
      <c r="B15226" s="1" t="s">
        <v>987</v>
      </c>
      <c r="C15226" s="1">
        <v>1.69010748E8</v>
      </c>
      <c r="D15226" s="1" t="s">
        <v>14</v>
      </c>
      <c r="E15226" s="1">
        <v>24.0</v>
      </c>
      <c r="F15226" s="1" t="s">
        <v>15201</v>
      </c>
      <c r="G15226" s="1">
        <v>0.120615507373</v>
      </c>
    </row>
    <row r="15227" ht="15.75" customHeight="1">
      <c r="A15227" s="1" t="str">
        <f t="shared" si="1277"/>
        <v>SPDL1</v>
      </c>
      <c r="B15227" s="1" t="s">
        <v>987</v>
      </c>
      <c r="C15227" s="1">
        <v>1.6901077E8</v>
      </c>
      <c r="D15227" s="1" t="s">
        <v>14</v>
      </c>
      <c r="E15227" s="1">
        <v>24.0</v>
      </c>
      <c r="F15227" s="1" t="s">
        <v>15202</v>
      </c>
      <c r="G15227" s="1">
        <v>0.381876034717</v>
      </c>
    </row>
    <row r="15228" ht="15.75" customHeight="1">
      <c r="A15228" s="1" t="str">
        <f t="shared" si="1277"/>
        <v>SPDL1</v>
      </c>
      <c r="B15228" s="1" t="s">
        <v>987</v>
      </c>
      <c r="C15228" s="1">
        <v>1.69010864E8</v>
      </c>
      <c r="D15228" s="1" t="s">
        <v>14</v>
      </c>
      <c r="E15228" s="1">
        <v>23.0</v>
      </c>
      <c r="F15228" s="1" t="s">
        <v>15203</v>
      </c>
      <c r="G15228" s="1">
        <v>0.135353798281</v>
      </c>
    </row>
    <row r="15229" ht="15.75" customHeight="1">
      <c r="A15229" s="1" t="str">
        <f t="shared" si="1277"/>
        <v>SPDL1</v>
      </c>
      <c r="B15229" s="1" t="s">
        <v>987</v>
      </c>
      <c r="C15229" s="1">
        <v>1.69010736E8</v>
      </c>
      <c r="D15229" s="1" t="s">
        <v>14</v>
      </c>
      <c r="E15229" s="1">
        <v>21.0</v>
      </c>
      <c r="F15229" s="1" t="s">
        <v>15204</v>
      </c>
      <c r="G15229" s="1">
        <v>0.061263482239</v>
      </c>
    </row>
    <row r="15230" ht="15.75" customHeight="1">
      <c r="A15230" s="1" t="str">
        <f t="shared" ref="A15230:A15239" si="1278">"SPI1"</f>
        <v>SPI1</v>
      </c>
      <c r="B15230" s="1" t="s">
        <v>328</v>
      </c>
      <c r="C15230" s="1">
        <v>4.7399936E7</v>
      </c>
      <c r="D15230" s="1" t="s">
        <v>8</v>
      </c>
      <c r="E15230" s="1">
        <v>24.0</v>
      </c>
      <c r="F15230" s="1" t="s">
        <v>15205</v>
      </c>
      <c r="G15230" s="1">
        <v>1.03312751901</v>
      </c>
    </row>
    <row r="15231" ht="15.75" customHeight="1">
      <c r="A15231" s="1" t="str">
        <f t="shared" si="1278"/>
        <v>SPI1</v>
      </c>
      <c r="B15231" s="1" t="s">
        <v>328</v>
      </c>
      <c r="C15231" s="1">
        <v>4.7400154E7</v>
      </c>
      <c r="D15231" s="1" t="s">
        <v>8</v>
      </c>
      <c r="E15231" s="1">
        <v>23.0</v>
      </c>
      <c r="F15231" s="1" t="s">
        <v>15206</v>
      </c>
      <c r="G15231" s="1">
        <v>0.357190712377</v>
      </c>
    </row>
    <row r="15232" ht="15.75" customHeight="1">
      <c r="A15232" s="1" t="str">
        <f t="shared" si="1278"/>
        <v>SPI1</v>
      </c>
      <c r="B15232" s="1" t="s">
        <v>328</v>
      </c>
      <c r="C15232" s="1">
        <v>4.7399851E7</v>
      </c>
      <c r="D15232" s="1" t="s">
        <v>14</v>
      </c>
      <c r="E15232" s="1">
        <v>24.0</v>
      </c>
      <c r="F15232" s="1" t="s">
        <v>15207</v>
      </c>
      <c r="G15232" s="1">
        <v>0.853185986928</v>
      </c>
    </row>
    <row r="15233" ht="15.75" customHeight="1">
      <c r="A15233" s="1" t="str">
        <f t="shared" si="1278"/>
        <v>SPI1</v>
      </c>
      <c r="B15233" s="1" t="s">
        <v>328</v>
      </c>
      <c r="C15233" s="1">
        <v>4.7399862E7</v>
      </c>
      <c r="D15233" s="1" t="s">
        <v>14</v>
      </c>
      <c r="E15233" s="1">
        <v>24.0</v>
      </c>
      <c r="F15233" s="1" t="s">
        <v>15208</v>
      </c>
      <c r="G15233" s="1">
        <v>0.964087052096</v>
      </c>
    </row>
    <row r="15234" ht="15.75" customHeight="1">
      <c r="A15234" s="1" t="str">
        <f t="shared" si="1278"/>
        <v>SPI1</v>
      </c>
      <c r="B15234" s="1" t="s">
        <v>328</v>
      </c>
      <c r="C15234" s="1">
        <v>4.7399941E7</v>
      </c>
      <c r="D15234" s="1" t="s">
        <v>14</v>
      </c>
      <c r="E15234" s="1">
        <v>23.0</v>
      </c>
      <c r="F15234" s="1" t="s">
        <v>15209</v>
      </c>
      <c r="G15234" s="1">
        <v>0.377091156544</v>
      </c>
    </row>
    <row r="15235" ht="15.75" customHeight="1">
      <c r="A15235" s="1" t="str">
        <f t="shared" si="1278"/>
        <v>SPI1</v>
      </c>
      <c r="B15235" s="1" t="s">
        <v>328</v>
      </c>
      <c r="C15235" s="1">
        <v>4.7400003E7</v>
      </c>
      <c r="D15235" s="1" t="s">
        <v>14</v>
      </c>
      <c r="E15235" s="1">
        <v>24.0</v>
      </c>
      <c r="F15235" s="1" t="s">
        <v>15210</v>
      </c>
      <c r="G15235" s="1">
        <v>0.990527730689</v>
      </c>
    </row>
    <row r="15236" ht="15.75" customHeight="1">
      <c r="A15236" s="1" t="str">
        <f t="shared" si="1278"/>
        <v>SPI1</v>
      </c>
      <c r="B15236" s="1" t="s">
        <v>328</v>
      </c>
      <c r="C15236" s="1">
        <v>4.7399931E7</v>
      </c>
      <c r="D15236" s="1" t="s">
        <v>8</v>
      </c>
      <c r="E15236" s="1">
        <v>24.0</v>
      </c>
      <c r="F15236" s="1" t="s">
        <v>15211</v>
      </c>
      <c r="G15236" s="1">
        <v>0.562021568709</v>
      </c>
    </row>
    <row r="15237" ht="15.75" customHeight="1">
      <c r="A15237" s="1" t="str">
        <f t="shared" si="1278"/>
        <v>SPI1</v>
      </c>
      <c r="B15237" s="1" t="s">
        <v>328</v>
      </c>
      <c r="C15237" s="1">
        <v>4.7400013E7</v>
      </c>
      <c r="D15237" s="1" t="s">
        <v>14</v>
      </c>
      <c r="E15237" s="1">
        <v>24.0</v>
      </c>
      <c r="F15237" s="1" t="s">
        <v>15212</v>
      </c>
      <c r="G15237" s="1">
        <v>-0.0611022576694</v>
      </c>
    </row>
    <row r="15238" ht="15.75" customHeight="1">
      <c r="A15238" s="1" t="str">
        <f t="shared" si="1278"/>
        <v>SPI1</v>
      </c>
      <c r="B15238" s="1" t="s">
        <v>328</v>
      </c>
      <c r="C15238" s="1">
        <v>4.7400133E7</v>
      </c>
      <c r="D15238" s="1" t="s">
        <v>14</v>
      </c>
      <c r="E15238" s="1">
        <v>24.0</v>
      </c>
      <c r="F15238" s="1" t="s">
        <v>15213</v>
      </c>
      <c r="G15238" s="1">
        <v>0.9763447503</v>
      </c>
    </row>
    <row r="15239" ht="15.75" customHeight="1">
      <c r="A15239" s="1" t="str">
        <f t="shared" si="1278"/>
        <v>SPI1</v>
      </c>
      <c r="B15239" s="1" t="s">
        <v>328</v>
      </c>
      <c r="C15239" s="1">
        <v>4.7400149E7</v>
      </c>
      <c r="D15239" s="1" t="s">
        <v>8</v>
      </c>
      <c r="E15239" s="1">
        <v>22.0</v>
      </c>
      <c r="F15239" s="1" t="s">
        <v>15214</v>
      </c>
      <c r="G15239" s="1">
        <v>0.92231441001</v>
      </c>
    </row>
    <row r="15240" ht="15.75" customHeight="1">
      <c r="A15240" s="1" t="str">
        <f t="shared" ref="A15240:A15249" si="1279">"SPTLC2"</f>
        <v>SPTLC2</v>
      </c>
      <c r="B15240" s="1" t="s">
        <v>135</v>
      </c>
      <c r="C15240" s="1">
        <v>7.8082853E7</v>
      </c>
      <c r="D15240" s="1" t="s">
        <v>8</v>
      </c>
      <c r="E15240" s="1">
        <v>22.0</v>
      </c>
      <c r="F15240" s="1" t="s">
        <v>15215</v>
      </c>
      <c r="G15240" s="1">
        <v>0.0327614079612</v>
      </c>
    </row>
    <row r="15241" ht="15.75" customHeight="1">
      <c r="A15241" s="1" t="str">
        <f t="shared" si="1279"/>
        <v>SPTLC2</v>
      </c>
      <c r="B15241" s="1" t="s">
        <v>135</v>
      </c>
      <c r="C15241" s="1">
        <v>7.8083077E7</v>
      </c>
      <c r="D15241" s="1" t="s">
        <v>14</v>
      </c>
      <c r="E15241" s="1">
        <v>24.0</v>
      </c>
      <c r="F15241" s="1" t="s">
        <v>15216</v>
      </c>
      <c r="G15241" s="1">
        <v>0.0308405262598</v>
      </c>
    </row>
    <row r="15242" ht="15.75" customHeight="1">
      <c r="A15242" s="1" t="str">
        <f t="shared" si="1279"/>
        <v>SPTLC2</v>
      </c>
      <c r="B15242" s="1" t="s">
        <v>135</v>
      </c>
      <c r="C15242" s="1">
        <v>7.8082962E7</v>
      </c>
      <c r="D15242" s="1" t="s">
        <v>14</v>
      </c>
      <c r="E15242" s="1">
        <v>24.0</v>
      </c>
      <c r="F15242" s="1" t="s">
        <v>15217</v>
      </c>
      <c r="G15242" s="1">
        <v>1.38282476604</v>
      </c>
    </row>
    <row r="15243" ht="15.75" customHeight="1">
      <c r="A15243" s="1" t="str">
        <f t="shared" si="1279"/>
        <v>SPTLC2</v>
      </c>
      <c r="B15243" s="1" t="s">
        <v>135</v>
      </c>
      <c r="C15243" s="1">
        <v>7.8082889E7</v>
      </c>
      <c r="D15243" s="1" t="s">
        <v>14</v>
      </c>
      <c r="E15243" s="1">
        <v>22.0</v>
      </c>
      <c r="F15243" s="1" t="s">
        <v>15218</v>
      </c>
      <c r="G15243" s="1">
        <v>1.1732992858</v>
      </c>
    </row>
    <row r="15244" ht="15.75" customHeight="1">
      <c r="A15244" s="1" t="str">
        <f t="shared" si="1279"/>
        <v>SPTLC2</v>
      </c>
      <c r="B15244" s="1" t="s">
        <v>135</v>
      </c>
      <c r="C15244" s="1">
        <v>7.8083079E7</v>
      </c>
      <c r="D15244" s="1" t="s">
        <v>8</v>
      </c>
      <c r="E15244" s="1">
        <v>23.0</v>
      </c>
      <c r="F15244" s="1" t="s">
        <v>15219</v>
      </c>
      <c r="G15244" s="1">
        <v>0.155479399979</v>
      </c>
    </row>
    <row r="15245" ht="15.75" customHeight="1">
      <c r="A15245" s="1" t="str">
        <f t="shared" si="1279"/>
        <v>SPTLC2</v>
      </c>
      <c r="B15245" s="1" t="s">
        <v>135</v>
      </c>
      <c r="C15245" s="1">
        <v>7.8082983E7</v>
      </c>
      <c r="D15245" s="1" t="s">
        <v>8</v>
      </c>
      <c r="E15245" s="1">
        <v>24.0</v>
      </c>
      <c r="F15245" s="1" t="s">
        <v>15220</v>
      </c>
      <c r="G15245" s="1">
        <v>0.36715682672</v>
      </c>
    </row>
    <row r="15246" ht="15.75" customHeight="1">
      <c r="A15246" s="1" t="str">
        <f t="shared" si="1279"/>
        <v>SPTLC2</v>
      </c>
      <c r="B15246" s="1" t="s">
        <v>135</v>
      </c>
      <c r="C15246" s="1">
        <v>7.8082912E7</v>
      </c>
      <c r="D15246" s="1" t="s">
        <v>8</v>
      </c>
      <c r="E15246" s="1">
        <v>24.0</v>
      </c>
      <c r="F15246" s="1" t="s">
        <v>15221</v>
      </c>
      <c r="G15246" s="1">
        <v>0.164374876097</v>
      </c>
    </row>
    <row r="15247" ht="15.75" customHeight="1">
      <c r="A15247" s="1" t="str">
        <f t="shared" si="1279"/>
        <v>SPTLC2</v>
      </c>
      <c r="B15247" s="1" t="s">
        <v>135</v>
      </c>
      <c r="C15247" s="1">
        <v>7.8082876E7</v>
      </c>
      <c r="D15247" s="1" t="s">
        <v>8</v>
      </c>
      <c r="E15247" s="1">
        <v>24.0</v>
      </c>
      <c r="F15247" s="1" t="s">
        <v>15222</v>
      </c>
      <c r="G15247" s="1">
        <v>0.335436844919</v>
      </c>
    </row>
    <row r="15248" ht="15.75" customHeight="1">
      <c r="A15248" s="1" t="str">
        <f t="shared" si="1279"/>
        <v>SPTLC2</v>
      </c>
      <c r="B15248" s="1" t="s">
        <v>135</v>
      </c>
      <c r="C15248" s="1">
        <v>7.8083158E7</v>
      </c>
      <c r="D15248" s="1" t="s">
        <v>14</v>
      </c>
      <c r="E15248" s="1">
        <v>24.0</v>
      </c>
      <c r="F15248" s="1" t="s">
        <v>15223</v>
      </c>
      <c r="G15248" s="1">
        <v>0.0224458425289</v>
      </c>
    </row>
    <row r="15249" ht="15.75" customHeight="1">
      <c r="A15249" s="1" t="str">
        <f t="shared" si="1279"/>
        <v>SPTLC2</v>
      </c>
      <c r="B15249" s="1" t="s">
        <v>135</v>
      </c>
      <c r="C15249" s="1">
        <v>7.8082839E7</v>
      </c>
      <c r="D15249" s="1" t="s">
        <v>8</v>
      </c>
      <c r="E15249" s="1">
        <v>23.0</v>
      </c>
      <c r="F15249" s="1" t="s">
        <v>15224</v>
      </c>
      <c r="G15249" s="1">
        <v>0.443875948158</v>
      </c>
    </row>
    <row r="15250" ht="15.75" customHeight="1">
      <c r="A15250" s="1" t="str">
        <f t="shared" ref="A15250:A15259" si="1280">"SPTSSA"</f>
        <v>SPTSSA</v>
      </c>
      <c r="B15250" s="1" t="s">
        <v>135</v>
      </c>
      <c r="C15250" s="1">
        <v>3.4931394E7</v>
      </c>
      <c r="D15250" s="1" t="s">
        <v>8</v>
      </c>
      <c r="E15250" s="1">
        <v>24.0</v>
      </c>
      <c r="F15250" s="1" t="s">
        <v>15225</v>
      </c>
      <c r="G15250" s="1">
        <v>0.604603323935</v>
      </c>
    </row>
    <row r="15251" ht="15.75" customHeight="1">
      <c r="A15251" s="1" t="str">
        <f t="shared" si="1280"/>
        <v>SPTSSA</v>
      </c>
      <c r="B15251" s="1" t="s">
        <v>135</v>
      </c>
      <c r="C15251" s="1">
        <v>3.4931346E7</v>
      </c>
      <c r="D15251" s="1" t="s">
        <v>8</v>
      </c>
      <c r="E15251" s="1">
        <v>24.0</v>
      </c>
      <c r="F15251" s="1" t="s">
        <v>15226</v>
      </c>
      <c r="G15251" s="1">
        <v>0.176730227536</v>
      </c>
    </row>
    <row r="15252" ht="15.75" customHeight="1">
      <c r="A15252" s="1" t="str">
        <f t="shared" si="1280"/>
        <v>SPTSSA</v>
      </c>
      <c r="B15252" s="1" t="s">
        <v>135</v>
      </c>
      <c r="C15252" s="1">
        <v>3.4931542E7</v>
      </c>
      <c r="D15252" s="1" t="s">
        <v>8</v>
      </c>
      <c r="E15252" s="1">
        <v>24.0</v>
      </c>
      <c r="F15252" s="1" t="s">
        <v>15227</v>
      </c>
      <c r="G15252" s="1">
        <v>0.0846165252765</v>
      </c>
    </row>
    <row r="15253" ht="15.75" customHeight="1">
      <c r="A15253" s="1" t="str">
        <f t="shared" si="1280"/>
        <v>SPTSSA</v>
      </c>
      <c r="B15253" s="1" t="s">
        <v>135</v>
      </c>
      <c r="C15253" s="1">
        <v>3.49314E7</v>
      </c>
      <c r="D15253" s="1" t="s">
        <v>8</v>
      </c>
      <c r="E15253" s="1">
        <v>24.0</v>
      </c>
      <c r="F15253" s="1" t="s">
        <v>15228</v>
      </c>
      <c r="G15253" s="1">
        <v>0.903784828722</v>
      </c>
    </row>
    <row r="15254" ht="15.75" customHeight="1">
      <c r="A15254" s="1" t="str">
        <f t="shared" si="1280"/>
        <v>SPTSSA</v>
      </c>
      <c r="B15254" s="1" t="s">
        <v>135</v>
      </c>
      <c r="C15254" s="1">
        <v>3.4931406E7</v>
      </c>
      <c r="D15254" s="1" t="s">
        <v>8</v>
      </c>
      <c r="E15254" s="1">
        <v>23.0</v>
      </c>
      <c r="F15254" s="1" t="s">
        <v>15229</v>
      </c>
      <c r="G15254" s="1">
        <v>0.665832059069</v>
      </c>
    </row>
    <row r="15255" ht="15.75" customHeight="1">
      <c r="A15255" s="1" t="str">
        <f t="shared" si="1280"/>
        <v>SPTSSA</v>
      </c>
      <c r="B15255" s="1" t="s">
        <v>135</v>
      </c>
      <c r="C15255" s="1">
        <v>3.4931416E7</v>
      </c>
      <c r="D15255" s="1" t="s">
        <v>8</v>
      </c>
      <c r="E15255" s="1">
        <v>22.0</v>
      </c>
      <c r="F15255" s="1" t="s">
        <v>15230</v>
      </c>
      <c r="G15255" s="1">
        <v>0.973227652602</v>
      </c>
    </row>
    <row r="15256" ht="15.75" customHeight="1">
      <c r="A15256" s="1" t="str">
        <f t="shared" si="1280"/>
        <v>SPTSSA</v>
      </c>
      <c r="B15256" s="1" t="s">
        <v>135</v>
      </c>
      <c r="C15256" s="1">
        <v>3.4931459E7</v>
      </c>
      <c r="D15256" s="1" t="s">
        <v>8</v>
      </c>
      <c r="E15256" s="1">
        <v>23.0</v>
      </c>
      <c r="F15256" s="1" t="s">
        <v>15231</v>
      </c>
      <c r="G15256" s="1">
        <v>1.12298751868</v>
      </c>
    </row>
    <row r="15257" ht="15.75" customHeight="1">
      <c r="A15257" s="1" t="str">
        <f t="shared" si="1280"/>
        <v>SPTSSA</v>
      </c>
      <c r="B15257" s="1" t="s">
        <v>135</v>
      </c>
      <c r="C15257" s="1">
        <v>3.4931536E7</v>
      </c>
      <c r="D15257" s="1" t="s">
        <v>8</v>
      </c>
      <c r="E15257" s="1">
        <v>24.0</v>
      </c>
      <c r="F15257" s="1" t="s">
        <v>15232</v>
      </c>
      <c r="G15257" s="1">
        <v>0.379464150823</v>
      </c>
    </row>
    <row r="15258" ht="15.75" customHeight="1">
      <c r="A15258" s="1" t="str">
        <f t="shared" si="1280"/>
        <v>SPTSSA</v>
      </c>
      <c r="B15258" s="1" t="s">
        <v>135</v>
      </c>
      <c r="C15258" s="1">
        <v>3.4931491E7</v>
      </c>
      <c r="D15258" s="1" t="s">
        <v>14</v>
      </c>
      <c r="E15258" s="1">
        <v>24.0</v>
      </c>
      <c r="F15258" s="1" t="s">
        <v>15233</v>
      </c>
      <c r="G15258" s="1">
        <v>0.0932914504465</v>
      </c>
    </row>
    <row r="15259" ht="15.75" customHeight="1">
      <c r="A15259" s="1" t="str">
        <f t="shared" si="1280"/>
        <v>SPTSSA</v>
      </c>
      <c r="B15259" s="1" t="s">
        <v>135</v>
      </c>
      <c r="C15259" s="1">
        <v>3.4931501E7</v>
      </c>
      <c r="D15259" s="1" t="s">
        <v>8</v>
      </c>
      <c r="E15259" s="1">
        <v>24.0</v>
      </c>
      <c r="F15259" s="1" t="s">
        <v>15234</v>
      </c>
      <c r="G15259" s="1">
        <v>0.0805596468278</v>
      </c>
    </row>
    <row r="15260" ht="15.75" customHeight="1">
      <c r="A15260" s="1" t="str">
        <f t="shared" ref="A15260:A15269" si="1281">"SQLE"</f>
        <v>SQLE</v>
      </c>
      <c r="B15260" s="1" t="s">
        <v>779</v>
      </c>
      <c r="C15260" s="1">
        <v>1.26010786E8</v>
      </c>
      <c r="D15260" s="1" t="s">
        <v>14</v>
      </c>
      <c r="E15260" s="1">
        <v>24.0</v>
      </c>
      <c r="F15260" s="1" t="s">
        <v>15235</v>
      </c>
      <c r="G15260" s="1">
        <v>0.514429368048</v>
      </c>
    </row>
    <row r="15261" ht="15.75" customHeight="1">
      <c r="A15261" s="1" t="str">
        <f t="shared" si="1281"/>
        <v>SQLE</v>
      </c>
      <c r="B15261" s="1" t="s">
        <v>779</v>
      </c>
      <c r="C15261" s="1">
        <v>1.26010795E8</v>
      </c>
      <c r="D15261" s="1" t="s">
        <v>14</v>
      </c>
      <c r="E15261" s="1">
        <v>24.0</v>
      </c>
      <c r="F15261" s="1" t="s">
        <v>15236</v>
      </c>
      <c r="G15261" s="1">
        <v>1.17251918029</v>
      </c>
    </row>
    <row r="15262" ht="15.75" customHeight="1">
      <c r="A15262" s="1" t="str">
        <f t="shared" si="1281"/>
        <v>SQLE</v>
      </c>
      <c r="B15262" s="1" t="s">
        <v>779</v>
      </c>
      <c r="C15262" s="1">
        <v>1.26010818E8</v>
      </c>
      <c r="D15262" s="1" t="s">
        <v>14</v>
      </c>
      <c r="E15262" s="1">
        <v>24.0</v>
      </c>
      <c r="F15262" s="1" t="s">
        <v>15237</v>
      </c>
      <c r="G15262" s="1">
        <v>0.652564771776</v>
      </c>
    </row>
    <row r="15263" ht="15.75" customHeight="1">
      <c r="A15263" s="1" t="str">
        <f t="shared" si="1281"/>
        <v>SQLE</v>
      </c>
      <c r="B15263" s="1" t="s">
        <v>779</v>
      </c>
      <c r="C15263" s="1">
        <v>1.26010803E8</v>
      </c>
      <c r="D15263" s="1" t="s">
        <v>14</v>
      </c>
      <c r="E15263" s="1">
        <v>24.0</v>
      </c>
      <c r="F15263" s="1" t="s">
        <v>15238</v>
      </c>
      <c r="G15263" s="1">
        <v>0.420536403669</v>
      </c>
    </row>
    <row r="15264" ht="15.75" customHeight="1">
      <c r="A15264" s="1" t="str">
        <f t="shared" si="1281"/>
        <v>SQLE</v>
      </c>
      <c r="B15264" s="1" t="s">
        <v>779</v>
      </c>
      <c r="C15264" s="1">
        <v>1.26010888E8</v>
      </c>
      <c r="D15264" s="1" t="s">
        <v>14</v>
      </c>
      <c r="E15264" s="1">
        <v>24.0</v>
      </c>
      <c r="F15264" s="1" t="s">
        <v>15239</v>
      </c>
      <c r="G15264" s="1">
        <v>0.702426352835</v>
      </c>
    </row>
    <row r="15265" ht="15.75" customHeight="1">
      <c r="A15265" s="1" t="str">
        <f t="shared" si="1281"/>
        <v>SQLE</v>
      </c>
      <c r="B15265" s="1" t="s">
        <v>779</v>
      </c>
      <c r="C15265" s="1">
        <v>1.26010936E8</v>
      </c>
      <c r="D15265" s="1" t="s">
        <v>14</v>
      </c>
      <c r="E15265" s="1">
        <v>24.0</v>
      </c>
      <c r="F15265" s="1" t="s">
        <v>15240</v>
      </c>
      <c r="G15265" s="1">
        <v>0.878235447226</v>
      </c>
    </row>
    <row r="15266" ht="15.75" customHeight="1">
      <c r="A15266" s="1" t="str">
        <f t="shared" si="1281"/>
        <v>SQLE</v>
      </c>
      <c r="B15266" s="1" t="s">
        <v>779</v>
      </c>
      <c r="C15266" s="1">
        <v>1.26010985E8</v>
      </c>
      <c r="D15266" s="1" t="s">
        <v>14</v>
      </c>
      <c r="E15266" s="1">
        <v>23.0</v>
      </c>
      <c r="F15266" s="1" t="s">
        <v>15241</v>
      </c>
      <c r="G15266" s="1">
        <v>0.162556249931</v>
      </c>
    </row>
    <row r="15267" ht="15.75" customHeight="1">
      <c r="A15267" s="1" t="str">
        <f t="shared" si="1281"/>
        <v>SQLE</v>
      </c>
      <c r="B15267" s="1" t="s">
        <v>779</v>
      </c>
      <c r="C15267" s="1">
        <v>1.26011036E8</v>
      </c>
      <c r="D15267" s="1" t="s">
        <v>14</v>
      </c>
      <c r="E15267" s="1">
        <v>24.0</v>
      </c>
      <c r="F15267" s="1" t="s">
        <v>15242</v>
      </c>
      <c r="G15267" s="1">
        <v>-0.0492514808942</v>
      </c>
    </row>
    <row r="15268" ht="15.75" customHeight="1">
      <c r="A15268" s="1" t="str">
        <f t="shared" si="1281"/>
        <v>SQLE</v>
      </c>
      <c r="B15268" s="1" t="s">
        <v>779</v>
      </c>
      <c r="C15268" s="1">
        <v>1.26010862E8</v>
      </c>
      <c r="D15268" s="1" t="s">
        <v>14</v>
      </c>
      <c r="E15268" s="1">
        <v>24.0</v>
      </c>
      <c r="F15268" s="1" t="s">
        <v>15243</v>
      </c>
      <c r="G15268" s="1">
        <v>0.949245372486</v>
      </c>
    </row>
    <row r="15269" ht="15.75" customHeight="1">
      <c r="A15269" s="1" t="str">
        <f t="shared" si="1281"/>
        <v>SQLE</v>
      </c>
      <c r="B15269" s="1" t="s">
        <v>779</v>
      </c>
      <c r="C15269" s="1">
        <v>1.26010917E8</v>
      </c>
      <c r="D15269" s="1" t="s">
        <v>14</v>
      </c>
      <c r="E15269" s="1">
        <v>22.0</v>
      </c>
      <c r="F15269" s="1" t="s">
        <v>15244</v>
      </c>
      <c r="G15269" s="1">
        <v>0.0696842775227</v>
      </c>
    </row>
    <row r="15270" ht="15.75" customHeight="1">
      <c r="A15270" s="1" t="str">
        <f t="shared" ref="A15270:A15286" si="1282">"SRBD1"</f>
        <v>SRBD1</v>
      </c>
      <c r="B15270" s="1" t="s">
        <v>256</v>
      </c>
      <c r="C15270" s="1">
        <v>4.5838382E7</v>
      </c>
      <c r="D15270" s="1" t="s">
        <v>8</v>
      </c>
      <c r="E15270" s="1">
        <v>24.0</v>
      </c>
      <c r="F15270" s="1" t="s">
        <v>15245</v>
      </c>
      <c r="G15270" s="1">
        <v>0.902313598653</v>
      </c>
    </row>
    <row r="15271" ht="15.75" customHeight="1">
      <c r="A15271" s="1" t="str">
        <f t="shared" si="1282"/>
        <v>SRBD1</v>
      </c>
      <c r="B15271" s="1" t="s">
        <v>256</v>
      </c>
      <c r="C15271" s="1">
        <v>4.583832E7</v>
      </c>
      <c r="D15271" s="1" t="s">
        <v>8</v>
      </c>
      <c r="E15271" s="1">
        <v>24.0</v>
      </c>
      <c r="F15271" s="1" t="s">
        <v>15246</v>
      </c>
      <c r="G15271" s="1">
        <v>0.494885798683</v>
      </c>
    </row>
    <row r="15272" ht="15.75" customHeight="1">
      <c r="A15272" s="1" t="str">
        <f t="shared" si="1282"/>
        <v>SRBD1</v>
      </c>
      <c r="B15272" s="1" t="s">
        <v>256</v>
      </c>
      <c r="C15272" s="1">
        <v>4.5838279E7</v>
      </c>
      <c r="D15272" s="1" t="s">
        <v>14</v>
      </c>
      <c r="E15272" s="1">
        <v>24.0</v>
      </c>
      <c r="F15272" s="1" t="s">
        <v>15247</v>
      </c>
      <c r="G15272" s="1">
        <v>0.0384112224326</v>
      </c>
    </row>
    <row r="15273" ht="15.75" customHeight="1">
      <c r="A15273" s="1" t="str">
        <f t="shared" si="1282"/>
        <v>SRBD1</v>
      </c>
      <c r="B15273" s="1" t="s">
        <v>256</v>
      </c>
      <c r="C15273" s="1">
        <v>4.5838168E7</v>
      </c>
      <c r="D15273" s="1" t="s">
        <v>14</v>
      </c>
      <c r="E15273" s="1">
        <v>24.0</v>
      </c>
      <c r="F15273" s="1" t="s">
        <v>15248</v>
      </c>
      <c r="G15273" s="1">
        <v>0.214686246734</v>
      </c>
    </row>
    <row r="15274" ht="15.75" customHeight="1">
      <c r="A15274" s="1" t="str">
        <f t="shared" si="1282"/>
        <v>SRBD1</v>
      </c>
      <c r="B15274" s="1" t="s">
        <v>256</v>
      </c>
      <c r="C15274" s="1">
        <v>4.5838399E7</v>
      </c>
      <c r="D15274" s="1" t="s">
        <v>8</v>
      </c>
      <c r="E15274" s="1">
        <v>24.0</v>
      </c>
      <c r="F15274" s="1" t="s">
        <v>15249</v>
      </c>
      <c r="G15274" s="1">
        <v>0.834206334344</v>
      </c>
    </row>
    <row r="15275" ht="15.75" customHeight="1">
      <c r="A15275" s="1" t="str">
        <f t="shared" si="1282"/>
        <v>SRBD1</v>
      </c>
      <c r="B15275" s="1" t="s">
        <v>256</v>
      </c>
      <c r="C15275" s="1">
        <v>4.583828E7</v>
      </c>
      <c r="D15275" s="1" t="s">
        <v>8</v>
      </c>
      <c r="E15275" s="1">
        <v>24.0</v>
      </c>
      <c r="F15275" s="1" t="s">
        <v>15250</v>
      </c>
      <c r="G15275" s="1">
        <v>0.437396105822</v>
      </c>
    </row>
    <row r="15276" ht="15.75" customHeight="1">
      <c r="A15276" s="1" t="str">
        <f t="shared" si="1282"/>
        <v>SRBD1</v>
      </c>
      <c r="B15276" s="1" t="s">
        <v>256</v>
      </c>
      <c r="C15276" s="1">
        <v>4.5838298E7</v>
      </c>
      <c r="D15276" s="1" t="s">
        <v>8</v>
      </c>
      <c r="E15276" s="1">
        <v>24.0</v>
      </c>
      <c r="F15276" s="1" t="s">
        <v>15251</v>
      </c>
      <c r="G15276" s="1">
        <v>-0.00674083411562</v>
      </c>
    </row>
    <row r="15277" ht="15.75" customHeight="1">
      <c r="A15277" s="1" t="str">
        <f t="shared" si="1282"/>
        <v>SRBD1</v>
      </c>
      <c r="B15277" s="1" t="s">
        <v>256</v>
      </c>
      <c r="C15277" s="1">
        <v>4.583839E7</v>
      </c>
      <c r="D15277" s="1" t="s">
        <v>8</v>
      </c>
      <c r="E15277" s="1">
        <v>23.0</v>
      </c>
      <c r="F15277" s="1" t="s">
        <v>15252</v>
      </c>
      <c r="G15277" s="1">
        <v>0.942365551785</v>
      </c>
    </row>
    <row r="15278" ht="15.75" customHeight="1">
      <c r="A15278" s="1" t="str">
        <f t="shared" si="1282"/>
        <v>SRBD1</v>
      </c>
      <c r="B15278" s="1" t="s">
        <v>256</v>
      </c>
      <c r="C15278" s="1">
        <v>4.5838465E7</v>
      </c>
      <c r="D15278" s="1" t="s">
        <v>14</v>
      </c>
      <c r="E15278" s="1">
        <v>24.0</v>
      </c>
      <c r="F15278" s="1" t="s">
        <v>15253</v>
      </c>
      <c r="G15278" s="1">
        <v>0.336865344535</v>
      </c>
    </row>
    <row r="15279" ht="15.75" customHeight="1">
      <c r="A15279" s="1" t="str">
        <f t="shared" si="1282"/>
        <v>SRBD1</v>
      </c>
      <c r="B15279" s="1" t="s">
        <v>256</v>
      </c>
      <c r="C15279" s="1">
        <v>4.5838368E7</v>
      </c>
      <c r="D15279" s="1" t="s">
        <v>14</v>
      </c>
      <c r="E15279" s="1">
        <v>23.0</v>
      </c>
      <c r="F15279" s="1" t="s">
        <v>15254</v>
      </c>
      <c r="G15279" s="1">
        <v>0.740456421396</v>
      </c>
    </row>
    <row r="15280" ht="15.75" customHeight="1">
      <c r="A15280" s="1" t="str">
        <f t="shared" si="1282"/>
        <v>SRBD1</v>
      </c>
      <c r="B15280" s="1" t="s">
        <v>256</v>
      </c>
      <c r="C15280" s="1">
        <v>4.583834E7</v>
      </c>
      <c r="D15280" s="1" t="s">
        <v>14</v>
      </c>
      <c r="E15280" s="1">
        <v>24.0</v>
      </c>
      <c r="F15280" s="1" t="s">
        <v>15255</v>
      </c>
      <c r="G15280" s="1">
        <v>1.15532084956</v>
      </c>
    </row>
    <row r="15281" ht="15.75" customHeight="1">
      <c r="A15281" s="1" t="str">
        <f t="shared" si="1282"/>
        <v>SRBD1</v>
      </c>
      <c r="B15281" s="1" t="s">
        <v>256</v>
      </c>
      <c r="C15281" s="1">
        <v>4.5838301E7</v>
      </c>
      <c r="D15281" s="1" t="s">
        <v>14</v>
      </c>
      <c r="E15281" s="1">
        <v>24.0</v>
      </c>
      <c r="F15281" s="1" t="s">
        <v>15256</v>
      </c>
      <c r="G15281" s="1">
        <v>0.00104532895647</v>
      </c>
    </row>
    <row r="15282" ht="15.75" customHeight="1">
      <c r="A15282" s="1" t="str">
        <f t="shared" si="1282"/>
        <v>SRBD1</v>
      </c>
      <c r="B15282" s="1" t="s">
        <v>256</v>
      </c>
      <c r="C15282" s="1">
        <v>4.5838168E7</v>
      </c>
      <c r="D15282" s="1" t="s">
        <v>14</v>
      </c>
      <c r="E15282" s="1">
        <v>23.0</v>
      </c>
      <c r="F15282" s="1" t="s">
        <v>15257</v>
      </c>
      <c r="G15282" s="1">
        <v>0.276031852626</v>
      </c>
    </row>
    <row r="15283" ht="15.75" customHeight="1">
      <c r="A15283" s="1" t="str">
        <f t="shared" si="1282"/>
        <v>SRBD1</v>
      </c>
      <c r="B15283" s="1" t="s">
        <v>256</v>
      </c>
      <c r="C15283" s="1">
        <v>4.5838361E7</v>
      </c>
      <c r="D15283" s="1" t="s">
        <v>8</v>
      </c>
      <c r="E15283" s="1">
        <v>23.0</v>
      </c>
      <c r="F15283" s="1" t="s">
        <v>15258</v>
      </c>
      <c r="G15283" s="1">
        <v>0.789083007963</v>
      </c>
    </row>
    <row r="15284" ht="15.75" customHeight="1">
      <c r="A15284" s="1" t="str">
        <f t="shared" si="1282"/>
        <v>SRBD1</v>
      </c>
      <c r="B15284" s="1" t="s">
        <v>256</v>
      </c>
      <c r="C15284" s="1">
        <v>4.5838297E7</v>
      </c>
      <c r="D15284" s="1" t="s">
        <v>8</v>
      </c>
      <c r="E15284" s="1">
        <v>24.0</v>
      </c>
      <c r="F15284" s="1" t="s">
        <v>15259</v>
      </c>
      <c r="G15284" s="1">
        <v>0.264544800117</v>
      </c>
    </row>
    <row r="15285" ht="15.75" customHeight="1">
      <c r="A15285" s="1" t="str">
        <f t="shared" si="1282"/>
        <v>SRBD1</v>
      </c>
      <c r="B15285" s="1" t="s">
        <v>256</v>
      </c>
      <c r="C15285" s="1">
        <v>4.5838446E7</v>
      </c>
      <c r="D15285" s="1" t="s">
        <v>14</v>
      </c>
      <c r="E15285" s="1">
        <v>23.0</v>
      </c>
      <c r="F15285" s="1" t="s">
        <v>15260</v>
      </c>
      <c r="G15285" s="1">
        <v>0.0135137578063</v>
      </c>
    </row>
    <row r="15286" ht="15.75" customHeight="1">
      <c r="A15286" s="1" t="str">
        <f t="shared" si="1282"/>
        <v>SRBD1</v>
      </c>
      <c r="B15286" s="1" t="s">
        <v>256</v>
      </c>
      <c r="C15286" s="1">
        <v>4.5838446E7</v>
      </c>
      <c r="D15286" s="1" t="s">
        <v>14</v>
      </c>
      <c r="E15286" s="1">
        <v>24.0</v>
      </c>
      <c r="F15286" s="1" t="s">
        <v>15261</v>
      </c>
      <c r="G15286" s="1">
        <v>0.0165288540651</v>
      </c>
    </row>
    <row r="15287" ht="15.75" customHeight="1">
      <c r="A15287" s="1" t="str">
        <f t="shared" ref="A15287:A15296" si="1283">"SREBF2"</f>
        <v>SREBF2</v>
      </c>
      <c r="B15287" s="1" t="s">
        <v>222</v>
      </c>
      <c r="C15287" s="1">
        <v>4.2229373E7</v>
      </c>
      <c r="D15287" s="1" t="s">
        <v>14</v>
      </c>
      <c r="E15287" s="1">
        <v>24.0</v>
      </c>
      <c r="F15287" s="1" t="s">
        <v>15262</v>
      </c>
      <c r="G15287" s="1">
        <v>0.222292463423</v>
      </c>
    </row>
    <row r="15288" ht="15.75" customHeight="1">
      <c r="A15288" s="1" t="str">
        <f t="shared" si="1283"/>
        <v>SREBF2</v>
      </c>
      <c r="B15288" s="1" t="s">
        <v>222</v>
      </c>
      <c r="C15288" s="1">
        <v>4.2229362E7</v>
      </c>
      <c r="D15288" s="1" t="s">
        <v>14</v>
      </c>
      <c r="E15288" s="1">
        <v>24.0</v>
      </c>
      <c r="F15288" s="1" t="s">
        <v>15263</v>
      </c>
      <c r="G15288" s="1">
        <v>0.518890192307</v>
      </c>
    </row>
    <row r="15289" ht="15.75" customHeight="1">
      <c r="A15289" s="1" t="str">
        <f t="shared" si="1283"/>
        <v>SREBF2</v>
      </c>
      <c r="B15289" s="1" t="s">
        <v>222</v>
      </c>
      <c r="C15289" s="1">
        <v>4.2229295E7</v>
      </c>
      <c r="D15289" s="1" t="s">
        <v>14</v>
      </c>
      <c r="E15289" s="1">
        <v>23.0</v>
      </c>
      <c r="F15289" s="1" t="s">
        <v>15264</v>
      </c>
      <c r="G15289" s="1">
        <v>0.139544143084</v>
      </c>
    </row>
    <row r="15290" ht="15.75" customHeight="1">
      <c r="A15290" s="1" t="str">
        <f t="shared" si="1283"/>
        <v>SREBF2</v>
      </c>
      <c r="B15290" s="1" t="s">
        <v>222</v>
      </c>
      <c r="C15290" s="1">
        <v>4.2229207E7</v>
      </c>
      <c r="D15290" s="1" t="s">
        <v>14</v>
      </c>
      <c r="E15290" s="1">
        <v>24.0</v>
      </c>
      <c r="F15290" s="1" t="s">
        <v>15265</v>
      </c>
      <c r="G15290" s="1">
        <v>-0.0928601299129</v>
      </c>
    </row>
    <row r="15291" ht="15.75" customHeight="1">
      <c r="A15291" s="1" t="str">
        <f t="shared" si="1283"/>
        <v>SREBF2</v>
      </c>
      <c r="B15291" s="1" t="s">
        <v>222</v>
      </c>
      <c r="C15291" s="1">
        <v>4.2229287E7</v>
      </c>
      <c r="D15291" s="1" t="s">
        <v>14</v>
      </c>
      <c r="E15291" s="1">
        <v>24.0</v>
      </c>
      <c r="F15291" s="1" t="s">
        <v>15266</v>
      </c>
      <c r="G15291" s="1">
        <v>0.914402352169</v>
      </c>
    </row>
    <row r="15292" ht="15.75" customHeight="1">
      <c r="A15292" s="1" t="str">
        <f t="shared" si="1283"/>
        <v>SREBF2</v>
      </c>
      <c r="B15292" s="1" t="s">
        <v>222</v>
      </c>
      <c r="C15292" s="1">
        <v>4.2229171E7</v>
      </c>
      <c r="D15292" s="1" t="s">
        <v>14</v>
      </c>
      <c r="E15292" s="1">
        <v>24.0</v>
      </c>
      <c r="F15292" s="1" t="s">
        <v>15267</v>
      </c>
      <c r="G15292" s="1">
        <v>0.851128304891</v>
      </c>
    </row>
    <row r="15293" ht="15.75" customHeight="1">
      <c r="A15293" s="1" t="str">
        <f t="shared" si="1283"/>
        <v>SREBF2</v>
      </c>
      <c r="B15293" s="1" t="s">
        <v>222</v>
      </c>
      <c r="C15293" s="1">
        <v>4.2229317E7</v>
      </c>
      <c r="D15293" s="1" t="s">
        <v>8</v>
      </c>
      <c r="E15293" s="1">
        <v>24.0</v>
      </c>
      <c r="F15293" s="1" t="s">
        <v>15268</v>
      </c>
      <c r="G15293" s="1">
        <v>0.172795690566</v>
      </c>
    </row>
    <row r="15294" ht="15.75" customHeight="1">
      <c r="A15294" s="1" t="str">
        <f t="shared" si="1283"/>
        <v>SREBF2</v>
      </c>
      <c r="B15294" s="1" t="s">
        <v>222</v>
      </c>
      <c r="C15294" s="1">
        <v>4.2229106E7</v>
      </c>
      <c r="D15294" s="1" t="s">
        <v>8</v>
      </c>
      <c r="E15294" s="1">
        <v>23.0</v>
      </c>
      <c r="F15294" s="1" t="s">
        <v>15269</v>
      </c>
      <c r="G15294" s="1">
        <v>0.43620313121</v>
      </c>
    </row>
    <row r="15295" ht="15.75" customHeight="1">
      <c r="A15295" s="1" t="str">
        <f t="shared" si="1283"/>
        <v>SREBF2</v>
      </c>
      <c r="B15295" s="1" t="s">
        <v>222</v>
      </c>
      <c r="C15295" s="1">
        <v>4.2229201E7</v>
      </c>
      <c r="D15295" s="1" t="s">
        <v>14</v>
      </c>
      <c r="E15295" s="1">
        <v>24.0</v>
      </c>
      <c r="F15295" s="1" t="s">
        <v>15270</v>
      </c>
      <c r="G15295" s="1">
        <v>0.5731572648</v>
      </c>
    </row>
    <row r="15296" ht="15.75" customHeight="1">
      <c r="A15296" s="1" t="str">
        <f t="shared" si="1283"/>
        <v>SREBF2</v>
      </c>
      <c r="B15296" s="1" t="s">
        <v>222</v>
      </c>
      <c r="C15296" s="1">
        <v>4.2229156E7</v>
      </c>
      <c r="D15296" s="1" t="s">
        <v>8</v>
      </c>
      <c r="E15296" s="1">
        <v>24.0</v>
      </c>
      <c r="F15296" s="1" t="s">
        <v>15271</v>
      </c>
      <c r="G15296" s="1">
        <v>1.23446934294</v>
      </c>
    </row>
    <row r="15297" ht="15.75" customHeight="1">
      <c r="A15297" s="1" t="str">
        <f t="shared" ref="A15297:A15306" si="1284">"SRFBP1"</f>
        <v>SRFBP1</v>
      </c>
      <c r="B15297" s="1" t="s">
        <v>987</v>
      </c>
      <c r="C15297" s="1">
        <v>1.21297877E8</v>
      </c>
      <c r="D15297" s="1" t="s">
        <v>14</v>
      </c>
      <c r="E15297" s="1">
        <v>23.0</v>
      </c>
      <c r="F15297" s="1" t="s">
        <v>15272</v>
      </c>
      <c r="G15297" s="1">
        <v>0.247755023343</v>
      </c>
    </row>
    <row r="15298" ht="15.75" customHeight="1">
      <c r="A15298" s="1" t="str">
        <f t="shared" si="1284"/>
        <v>SRFBP1</v>
      </c>
      <c r="B15298" s="1" t="s">
        <v>987</v>
      </c>
      <c r="C15298" s="1">
        <v>1.21297667E8</v>
      </c>
      <c r="D15298" s="1" t="s">
        <v>8</v>
      </c>
      <c r="E15298" s="1">
        <v>24.0</v>
      </c>
      <c r="F15298" s="1" t="s">
        <v>15273</v>
      </c>
      <c r="G15298" s="1">
        <v>0.0594640260497</v>
      </c>
    </row>
    <row r="15299" ht="15.75" customHeight="1">
      <c r="A15299" s="1" t="str">
        <f t="shared" si="1284"/>
        <v>SRFBP1</v>
      </c>
      <c r="B15299" s="1" t="s">
        <v>987</v>
      </c>
      <c r="C15299" s="1">
        <v>1.21297891E8</v>
      </c>
      <c r="D15299" s="1" t="s">
        <v>8</v>
      </c>
      <c r="E15299" s="1">
        <v>24.0</v>
      </c>
      <c r="F15299" s="1" t="s">
        <v>15274</v>
      </c>
      <c r="G15299" s="1">
        <v>0.0312407878042</v>
      </c>
    </row>
    <row r="15300" ht="15.75" customHeight="1">
      <c r="A15300" s="1" t="str">
        <f t="shared" si="1284"/>
        <v>SRFBP1</v>
      </c>
      <c r="B15300" s="1" t="s">
        <v>987</v>
      </c>
      <c r="C15300" s="1">
        <v>1.21297629E8</v>
      </c>
      <c r="D15300" s="1" t="s">
        <v>14</v>
      </c>
      <c r="E15300" s="1">
        <v>24.0</v>
      </c>
      <c r="F15300" s="1" t="s">
        <v>15275</v>
      </c>
      <c r="G15300" s="1">
        <v>0.143523040127</v>
      </c>
    </row>
    <row r="15301" ht="15.75" customHeight="1">
      <c r="A15301" s="1" t="str">
        <f t="shared" si="1284"/>
        <v>SRFBP1</v>
      </c>
      <c r="B15301" s="1" t="s">
        <v>987</v>
      </c>
      <c r="C15301" s="1">
        <v>1.21297651E8</v>
      </c>
      <c r="D15301" s="1" t="s">
        <v>14</v>
      </c>
      <c r="E15301" s="1">
        <v>24.0</v>
      </c>
      <c r="F15301" s="1" t="s">
        <v>15276</v>
      </c>
      <c r="G15301" s="1">
        <v>0.0419125379219</v>
      </c>
    </row>
    <row r="15302" ht="15.75" customHeight="1">
      <c r="A15302" s="1" t="str">
        <f t="shared" si="1284"/>
        <v>SRFBP1</v>
      </c>
      <c r="B15302" s="1" t="s">
        <v>987</v>
      </c>
      <c r="C15302" s="1">
        <v>1.21297703E8</v>
      </c>
      <c r="D15302" s="1" t="s">
        <v>14</v>
      </c>
      <c r="E15302" s="1">
        <v>24.0</v>
      </c>
      <c r="F15302" s="1" t="s">
        <v>15277</v>
      </c>
      <c r="G15302" s="1">
        <v>1.27751819459</v>
      </c>
    </row>
    <row r="15303" ht="15.75" customHeight="1">
      <c r="A15303" s="1" t="str">
        <f t="shared" si="1284"/>
        <v>SRFBP1</v>
      </c>
      <c r="B15303" s="1" t="s">
        <v>987</v>
      </c>
      <c r="C15303" s="1">
        <v>1.21297785E8</v>
      </c>
      <c r="D15303" s="1" t="s">
        <v>14</v>
      </c>
      <c r="E15303" s="1">
        <v>24.0</v>
      </c>
      <c r="F15303" s="1" t="s">
        <v>15278</v>
      </c>
      <c r="G15303" s="1">
        <v>1.11338487619</v>
      </c>
    </row>
    <row r="15304" ht="15.75" customHeight="1">
      <c r="A15304" s="1" t="str">
        <f t="shared" si="1284"/>
        <v>SRFBP1</v>
      </c>
      <c r="B15304" s="1" t="s">
        <v>987</v>
      </c>
      <c r="C15304" s="1">
        <v>1.21297798E8</v>
      </c>
      <c r="D15304" s="1" t="s">
        <v>14</v>
      </c>
      <c r="E15304" s="1">
        <v>24.0</v>
      </c>
      <c r="F15304" s="1" t="s">
        <v>15279</v>
      </c>
      <c r="G15304" s="1">
        <v>0.230813448938</v>
      </c>
    </row>
    <row r="15305" ht="15.75" customHeight="1">
      <c r="A15305" s="1" t="str">
        <f t="shared" si="1284"/>
        <v>SRFBP1</v>
      </c>
      <c r="B15305" s="1" t="s">
        <v>987</v>
      </c>
      <c r="C15305" s="1">
        <v>1.21297873E8</v>
      </c>
      <c r="D15305" s="1" t="s">
        <v>14</v>
      </c>
      <c r="E15305" s="1">
        <v>24.0</v>
      </c>
      <c r="F15305" s="1" t="s">
        <v>15280</v>
      </c>
      <c r="G15305" s="1">
        <v>0.40424263787</v>
      </c>
    </row>
    <row r="15306" ht="15.75" customHeight="1">
      <c r="A15306" s="1" t="str">
        <f t="shared" si="1284"/>
        <v>SRFBP1</v>
      </c>
      <c r="B15306" s="1" t="s">
        <v>987</v>
      </c>
      <c r="C15306" s="1">
        <v>1.21297909E8</v>
      </c>
      <c r="D15306" s="1" t="s">
        <v>14</v>
      </c>
      <c r="E15306" s="1">
        <v>24.0</v>
      </c>
      <c r="F15306" s="1" t="s">
        <v>15281</v>
      </c>
      <c r="G15306" s="1">
        <v>0.609096929223</v>
      </c>
    </row>
    <row r="15307" ht="15.75" customHeight="1">
      <c r="A15307" s="1" t="str">
        <f t="shared" ref="A15307:A15316" si="1285">"SRM"</f>
        <v>SRM</v>
      </c>
      <c r="B15307" s="1" t="s">
        <v>108</v>
      </c>
      <c r="C15307" s="1">
        <v>1.1119871E7</v>
      </c>
      <c r="D15307" s="1" t="s">
        <v>14</v>
      </c>
      <c r="E15307" s="1">
        <v>22.0</v>
      </c>
      <c r="F15307" s="1" t="s">
        <v>15282</v>
      </c>
      <c r="G15307" s="1">
        <v>0.517105159922</v>
      </c>
    </row>
    <row r="15308" ht="15.75" customHeight="1">
      <c r="A15308" s="1" t="str">
        <f t="shared" si="1285"/>
        <v>SRM</v>
      </c>
      <c r="B15308" s="1" t="s">
        <v>108</v>
      </c>
      <c r="C15308" s="1">
        <v>1.1120113E7</v>
      </c>
      <c r="D15308" s="1" t="s">
        <v>14</v>
      </c>
      <c r="E15308" s="1">
        <v>23.0</v>
      </c>
      <c r="F15308" s="1" t="s">
        <v>15283</v>
      </c>
      <c r="G15308" s="1">
        <v>-0.0412776531188</v>
      </c>
    </row>
    <row r="15309" ht="15.75" customHeight="1">
      <c r="A15309" s="1" t="str">
        <f t="shared" si="1285"/>
        <v>SRM</v>
      </c>
      <c r="B15309" s="1" t="s">
        <v>108</v>
      </c>
      <c r="C15309" s="1">
        <v>1.1120067E7</v>
      </c>
      <c r="D15309" s="1" t="s">
        <v>14</v>
      </c>
      <c r="E15309" s="1">
        <v>22.0</v>
      </c>
      <c r="F15309" s="1" t="s">
        <v>15284</v>
      </c>
      <c r="G15309" s="1">
        <v>0.94303258338</v>
      </c>
    </row>
    <row r="15310" ht="15.75" customHeight="1">
      <c r="A15310" s="1" t="str">
        <f t="shared" si="1285"/>
        <v>SRM</v>
      </c>
      <c r="B15310" s="1" t="s">
        <v>108</v>
      </c>
      <c r="C15310" s="1">
        <v>1.1120008E7</v>
      </c>
      <c r="D15310" s="1" t="s">
        <v>14</v>
      </c>
      <c r="E15310" s="1">
        <v>23.0</v>
      </c>
      <c r="F15310" s="1" t="s">
        <v>15285</v>
      </c>
      <c r="G15310" s="1">
        <v>0.267318663822</v>
      </c>
    </row>
    <row r="15311" ht="15.75" customHeight="1">
      <c r="A15311" s="1" t="str">
        <f t="shared" si="1285"/>
        <v>SRM</v>
      </c>
      <c r="B15311" s="1" t="s">
        <v>108</v>
      </c>
      <c r="C15311" s="1">
        <v>1.1119959E7</v>
      </c>
      <c r="D15311" s="1" t="s">
        <v>14</v>
      </c>
      <c r="E15311" s="1">
        <v>24.0</v>
      </c>
      <c r="F15311" s="1" t="s">
        <v>15286</v>
      </c>
      <c r="G15311" s="1">
        <v>0.740006135926</v>
      </c>
    </row>
    <row r="15312" ht="15.75" customHeight="1">
      <c r="A15312" s="1" t="str">
        <f t="shared" si="1285"/>
        <v>SRM</v>
      </c>
      <c r="B15312" s="1" t="s">
        <v>108</v>
      </c>
      <c r="C15312" s="1">
        <v>1.1119952E7</v>
      </c>
      <c r="D15312" s="1" t="s">
        <v>14</v>
      </c>
      <c r="E15312" s="1">
        <v>24.0</v>
      </c>
      <c r="F15312" s="1" t="s">
        <v>15287</v>
      </c>
      <c r="G15312" s="1">
        <v>0.162245032084</v>
      </c>
    </row>
    <row r="15313" ht="15.75" customHeight="1">
      <c r="A15313" s="1" t="str">
        <f t="shared" si="1285"/>
        <v>SRM</v>
      </c>
      <c r="B15313" s="1" t="s">
        <v>108</v>
      </c>
      <c r="C15313" s="1">
        <v>1.1119937E7</v>
      </c>
      <c r="D15313" s="1" t="s">
        <v>14</v>
      </c>
      <c r="E15313" s="1">
        <v>24.0</v>
      </c>
      <c r="F15313" s="1" t="s">
        <v>15288</v>
      </c>
      <c r="G15313" s="1">
        <v>0.289885970478</v>
      </c>
    </row>
    <row r="15314" ht="15.75" customHeight="1">
      <c r="A15314" s="1" t="str">
        <f t="shared" si="1285"/>
        <v>SRM</v>
      </c>
      <c r="B15314" s="1" t="s">
        <v>108</v>
      </c>
      <c r="C15314" s="1">
        <v>1.1119877E7</v>
      </c>
      <c r="D15314" s="1" t="s">
        <v>14</v>
      </c>
      <c r="E15314" s="1">
        <v>23.0</v>
      </c>
      <c r="F15314" s="1" t="s">
        <v>15289</v>
      </c>
      <c r="G15314" s="1">
        <v>1.31696128069</v>
      </c>
    </row>
    <row r="15315" ht="15.75" customHeight="1">
      <c r="A15315" s="1" t="str">
        <f t="shared" si="1285"/>
        <v>SRM</v>
      </c>
      <c r="B15315" s="1" t="s">
        <v>108</v>
      </c>
      <c r="C15315" s="1">
        <v>1.1119944E7</v>
      </c>
      <c r="D15315" s="1" t="s">
        <v>8</v>
      </c>
      <c r="E15315" s="1">
        <v>23.0</v>
      </c>
      <c r="F15315" s="1" t="s">
        <v>15290</v>
      </c>
      <c r="G15315" s="1">
        <v>0.0881722397522</v>
      </c>
    </row>
    <row r="15316" ht="15.75" customHeight="1">
      <c r="A15316" s="1" t="str">
        <f t="shared" si="1285"/>
        <v>SRM</v>
      </c>
      <c r="B15316" s="1" t="s">
        <v>108</v>
      </c>
      <c r="C15316" s="1">
        <v>1.1120083E7</v>
      </c>
      <c r="D15316" s="1" t="s">
        <v>8</v>
      </c>
      <c r="E15316" s="1">
        <v>23.0</v>
      </c>
      <c r="F15316" s="1" t="s">
        <v>15291</v>
      </c>
      <c r="G15316" s="1">
        <v>0.432452925697</v>
      </c>
    </row>
    <row r="15317" ht="15.75" customHeight="1">
      <c r="A15317" s="1" t="str">
        <f t="shared" ref="A15317:A15326" si="1286">"SRP19"</f>
        <v>SRP19</v>
      </c>
      <c r="B15317" s="1" t="s">
        <v>987</v>
      </c>
      <c r="C15317" s="1">
        <v>1.12197126E8</v>
      </c>
      <c r="D15317" s="1" t="s">
        <v>14</v>
      </c>
      <c r="E15317" s="1">
        <v>24.0</v>
      </c>
      <c r="F15317" s="1" t="s">
        <v>15292</v>
      </c>
      <c r="G15317" s="1">
        <v>0.415479245845</v>
      </c>
    </row>
    <row r="15318" ht="15.75" customHeight="1">
      <c r="A15318" s="1" t="str">
        <f t="shared" si="1286"/>
        <v>SRP19</v>
      </c>
      <c r="B15318" s="1" t="s">
        <v>987</v>
      </c>
      <c r="C15318" s="1">
        <v>1.12196961E8</v>
      </c>
      <c r="D15318" s="1" t="s">
        <v>14</v>
      </c>
      <c r="E15318" s="1">
        <v>22.0</v>
      </c>
      <c r="F15318" s="1" t="s">
        <v>15293</v>
      </c>
      <c r="G15318" s="1">
        <v>0.0335655466089</v>
      </c>
    </row>
    <row r="15319" ht="15.75" customHeight="1">
      <c r="A15319" s="1" t="str">
        <f t="shared" si="1286"/>
        <v>SRP19</v>
      </c>
      <c r="B15319" s="1" t="s">
        <v>987</v>
      </c>
      <c r="C15319" s="1">
        <v>1.12197051E8</v>
      </c>
      <c r="D15319" s="1" t="s">
        <v>14</v>
      </c>
      <c r="E15319" s="1">
        <v>23.0</v>
      </c>
      <c r="F15319" s="1" t="s">
        <v>15294</v>
      </c>
      <c r="G15319" s="1">
        <v>0.0951275479936</v>
      </c>
    </row>
    <row r="15320" ht="15.75" customHeight="1">
      <c r="A15320" s="1" t="str">
        <f t="shared" si="1286"/>
        <v>SRP19</v>
      </c>
      <c r="B15320" s="1" t="s">
        <v>987</v>
      </c>
      <c r="C15320" s="1">
        <v>1.1219703E8</v>
      </c>
      <c r="D15320" s="1" t="s">
        <v>14</v>
      </c>
      <c r="E15320" s="1">
        <v>22.0</v>
      </c>
      <c r="F15320" s="1" t="s">
        <v>15295</v>
      </c>
      <c r="G15320" s="1">
        <v>0.406779690343</v>
      </c>
    </row>
    <row r="15321" ht="15.75" customHeight="1">
      <c r="A15321" s="1" t="str">
        <f t="shared" si="1286"/>
        <v>SRP19</v>
      </c>
      <c r="B15321" s="1" t="s">
        <v>987</v>
      </c>
      <c r="C15321" s="1">
        <v>1.12197015E8</v>
      </c>
      <c r="D15321" s="1" t="s">
        <v>8</v>
      </c>
      <c r="E15321" s="1">
        <v>24.0</v>
      </c>
      <c r="F15321" s="1" t="s">
        <v>15296</v>
      </c>
      <c r="G15321" s="1">
        <v>1.704461062</v>
      </c>
    </row>
    <row r="15322" ht="15.75" customHeight="1">
      <c r="A15322" s="1" t="str">
        <f t="shared" si="1286"/>
        <v>SRP19</v>
      </c>
      <c r="B15322" s="1" t="s">
        <v>987</v>
      </c>
      <c r="C15322" s="1">
        <v>1.12196909E8</v>
      </c>
      <c r="D15322" s="1" t="s">
        <v>14</v>
      </c>
      <c r="E15322" s="1">
        <v>24.0</v>
      </c>
      <c r="F15322" s="1" t="s">
        <v>15297</v>
      </c>
      <c r="G15322" s="1">
        <v>0.143154234571</v>
      </c>
    </row>
    <row r="15323" ht="15.75" customHeight="1">
      <c r="A15323" s="1" t="str">
        <f t="shared" si="1286"/>
        <v>SRP19</v>
      </c>
      <c r="B15323" s="1" t="s">
        <v>987</v>
      </c>
      <c r="C15323" s="1">
        <v>1.12196925E8</v>
      </c>
      <c r="D15323" s="1" t="s">
        <v>14</v>
      </c>
      <c r="E15323" s="1">
        <v>24.0</v>
      </c>
      <c r="F15323" s="1" t="s">
        <v>15298</v>
      </c>
      <c r="G15323" s="1">
        <v>0.066997450371</v>
      </c>
    </row>
    <row r="15324" ht="15.75" customHeight="1">
      <c r="A15324" s="1" t="str">
        <f t="shared" si="1286"/>
        <v>SRP19</v>
      </c>
      <c r="B15324" s="1" t="s">
        <v>987</v>
      </c>
      <c r="C15324" s="1">
        <v>1.12196947E8</v>
      </c>
      <c r="D15324" s="1" t="s">
        <v>14</v>
      </c>
      <c r="E15324" s="1">
        <v>24.0</v>
      </c>
      <c r="F15324" s="1" t="s">
        <v>15299</v>
      </c>
      <c r="G15324" s="1">
        <v>-0.0835087447656</v>
      </c>
    </row>
    <row r="15325" ht="15.75" customHeight="1">
      <c r="A15325" s="1" t="str">
        <f t="shared" si="1286"/>
        <v>SRP19</v>
      </c>
      <c r="B15325" s="1" t="s">
        <v>987</v>
      </c>
      <c r="C15325" s="1">
        <v>1.12197188E8</v>
      </c>
      <c r="D15325" s="1" t="s">
        <v>8</v>
      </c>
      <c r="E15325" s="1">
        <v>24.0</v>
      </c>
      <c r="F15325" s="1" t="s">
        <v>15300</v>
      </c>
      <c r="G15325" s="1">
        <v>0.879948024966</v>
      </c>
    </row>
    <row r="15326" ht="15.75" customHeight="1">
      <c r="A15326" s="1" t="str">
        <f t="shared" si="1286"/>
        <v>SRP19</v>
      </c>
      <c r="B15326" s="1" t="s">
        <v>987</v>
      </c>
      <c r="C15326" s="1">
        <v>1.12197149E8</v>
      </c>
      <c r="D15326" s="1" t="s">
        <v>14</v>
      </c>
      <c r="E15326" s="1">
        <v>24.0</v>
      </c>
      <c r="F15326" s="1" t="s">
        <v>15301</v>
      </c>
      <c r="G15326" s="1">
        <v>0.415590913037</v>
      </c>
    </row>
    <row r="15327" ht="15.75" customHeight="1">
      <c r="A15327" s="1" t="str">
        <f t="shared" ref="A15327:A15344" si="1287">"SRRT"</f>
        <v>SRRT</v>
      </c>
      <c r="B15327" s="1" t="s">
        <v>715</v>
      </c>
      <c r="C15327" s="1">
        <v>1.00472825E8</v>
      </c>
      <c r="D15327" s="1" t="s">
        <v>8</v>
      </c>
      <c r="E15327" s="1">
        <v>24.0</v>
      </c>
      <c r="F15327" s="1" t="s">
        <v>15302</v>
      </c>
      <c r="G15327" s="1">
        <v>1.00164230421</v>
      </c>
    </row>
    <row r="15328" ht="15.75" customHeight="1">
      <c r="A15328" s="1" t="str">
        <f t="shared" si="1287"/>
        <v>SRRT</v>
      </c>
      <c r="B15328" s="1" t="s">
        <v>715</v>
      </c>
      <c r="C15328" s="1">
        <v>1.00472958E8</v>
      </c>
      <c r="D15328" s="1" t="s">
        <v>14</v>
      </c>
      <c r="E15328" s="1">
        <v>24.0</v>
      </c>
      <c r="F15328" s="1" t="s">
        <v>15303</v>
      </c>
      <c r="G15328" s="1">
        <v>-0.0431711943387</v>
      </c>
    </row>
    <row r="15329" ht="15.75" customHeight="1">
      <c r="A15329" s="1" t="str">
        <f t="shared" si="1287"/>
        <v>SRRT</v>
      </c>
      <c r="B15329" s="1" t="s">
        <v>715</v>
      </c>
      <c r="C15329" s="1">
        <v>1.00472795E8</v>
      </c>
      <c r="D15329" s="1" t="s">
        <v>14</v>
      </c>
      <c r="E15329" s="1">
        <v>24.0</v>
      </c>
      <c r="F15329" s="1" t="s">
        <v>15304</v>
      </c>
      <c r="G15329" s="1">
        <v>0.993519357974</v>
      </c>
    </row>
    <row r="15330" ht="15.75" customHeight="1">
      <c r="A15330" s="1" t="str">
        <f t="shared" si="1287"/>
        <v>SRRT</v>
      </c>
      <c r="B15330" s="1" t="s">
        <v>715</v>
      </c>
      <c r="C15330" s="1">
        <v>1.00472911E8</v>
      </c>
      <c r="D15330" s="1" t="s">
        <v>8</v>
      </c>
      <c r="E15330" s="1">
        <v>21.0</v>
      </c>
      <c r="F15330" s="1" t="s">
        <v>15305</v>
      </c>
      <c r="G15330" s="1">
        <v>-0.00500585634311</v>
      </c>
    </row>
    <row r="15331" ht="15.75" customHeight="1">
      <c r="A15331" s="1" t="str">
        <f t="shared" si="1287"/>
        <v>SRRT</v>
      </c>
      <c r="B15331" s="1" t="s">
        <v>715</v>
      </c>
      <c r="C15331" s="1">
        <v>1.00472888E8</v>
      </c>
      <c r="D15331" s="1" t="s">
        <v>8</v>
      </c>
      <c r="E15331" s="1">
        <v>24.0</v>
      </c>
      <c r="F15331" s="1" t="s">
        <v>15306</v>
      </c>
      <c r="G15331" s="1">
        <v>0.00120092448833</v>
      </c>
    </row>
    <row r="15332" ht="15.75" customHeight="1">
      <c r="A15332" s="1" t="str">
        <f t="shared" si="1287"/>
        <v>SRRT</v>
      </c>
      <c r="B15332" s="1" t="s">
        <v>715</v>
      </c>
      <c r="C15332" s="1">
        <v>1.0047286E8</v>
      </c>
      <c r="D15332" s="1" t="s">
        <v>8</v>
      </c>
      <c r="E15332" s="1">
        <v>24.0</v>
      </c>
      <c r="F15332" s="1" t="s">
        <v>15307</v>
      </c>
      <c r="G15332" s="1">
        <v>0.270843136871</v>
      </c>
    </row>
    <row r="15333" ht="15.75" customHeight="1">
      <c r="A15333" s="1" t="str">
        <f t="shared" si="1287"/>
        <v>SRRT</v>
      </c>
      <c r="B15333" s="1" t="s">
        <v>715</v>
      </c>
      <c r="C15333" s="1">
        <v>1.00472826E8</v>
      </c>
      <c r="D15333" s="1" t="s">
        <v>8</v>
      </c>
      <c r="E15333" s="1">
        <v>23.0</v>
      </c>
      <c r="F15333" s="1" t="s">
        <v>15308</v>
      </c>
      <c r="G15333" s="1">
        <v>1.00483833782</v>
      </c>
    </row>
    <row r="15334" ht="15.75" customHeight="1">
      <c r="A15334" s="1" t="str">
        <f t="shared" si="1287"/>
        <v>SRRT</v>
      </c>
      <c r="B15334" s="1" t="s">
        <v>715</v>
      </c>
      <c r="C15334" s="1">
        <v>1.0047291E8</v>
      </c>
      <c r="D15334" s="1" t="s">
        <v>8</v>
      </c>
      <c r="E15334" s="1">
        <v>24.0</v>
      </c>
      <c r="F15334" s="1" t="s">
        <v>15309</v>
      </c>
      <c r="G15334" s="1">
        <v>-0.0142646366589</v>
      </c>
    </row>
    <row r="15335" ht="15.75" customHeight="1">
      <c r="A15335" s="1" t="str">
        <f t="shared" si="1287"/>
        <v>SRRT</v>
      </c>
      <c r="B15335" s="1" t="s">
        <v>715</v>
      </c>
      <c r="C15335" s="1">
        <v>1.00472897E8</v>
      </c>
      <c r="D15335" s="1" t="s">
        <v>8</v>
      </c>
      <c r="E15335" s="1">
        <v>24.0</v>
      </c>
      <c r="F15335" s="1" t="s">
        <v>15310</v>
      </c>
      <c r="G15335" s="1">
        <v>0.0703238022926</v>
      </c>
    </row>
    <row r="15336" ht="15.75" customHeight="1">
      <c r="A15336" s="1" t="str">
        <f t="shared" si="1287"/>
        <v>SRRT</v>
      </c>
      <c r="B15336" s="1" t="s">
        <v>715</v>
      </c>
      <c r="C15336" s="1">
        <v>1.00472889E8</v>
      </c>
      <c r="D15336" s="1" t="s">
        <v>8</v>
      </c>
      <c r="E15336" s="1">
        <v>24.0</v>
      </c>
      <c r="F15336" s="1" t="s">
        <v>15311</v>
      </c>
      <c r="G15336" s="1">
        <v>0.0179275522292</v>
      </c>
    </row>
    <row r="15337" ht="15.75" customHeight="1">
      <c r="A15337" s="1" t="str">
        <f t="shared" si="1287"/>
        <v>SRRT</v>
      </c>
      <c r="B15337" s="1" t="s">
        <v>715</v>
      </c>
      <c r="C15337" s="1">
        <v>1.0047286E8</v>
      </c>
      <c r="D15337" s="1" t="s">
        <v>8</v>
      </c>
      <c r="E15337" s="1">
        <v>23.0</v>
      </c>
      <c r="F15337" s="1" t="s">
        <v>15312</v>
      </c>
      <c r="G15337" s="1">
        <v>0.329468217862</v>
      </c>
    </row>
    <row r="15338" ht="15.75" customHeight="1">
      <c r="A15338" s="1" t="str">
        <f t="shared" si="1287"/>
        <v>SRRT</v>
      </c>
      <c r="B15338" s="1" t="s">
        <v>715</v>
      </c>
      <c r="C15338" s="1">
        <v>1.00473031E8</v>
      </c>
      <c r="D15338" s="1" t="s">
        <v>14</v>
      </c>
      <c r="E15338" s="1">
        <v>24.0</v>
      </c>
      <c r="F15338" s="1" t="s">
        <v>15313</v>
      </c>
      <c r="G15338" s="1">
        <v>0.0702069992567</v>
      </c>
    </row>
    <row r="15339" ht="15.75" customHeight="1">
      <c r="A15339" s="1" t="str">
        <f t="shared" si="1287"/>
        <v>SRRT</v>
      </c>
      <c r="B15339" s="1" t="s">
        <v>715</v>
      </c>
      <c r="C15339" s="1">
        <v>1.00472848E8</v>
      </c>
      <c r="D15339" s="1" t="s">
        <v>8</v>
      </c>
      <c r="E15339" s="1">
        <v>23.0</v>
      </c>
      <c r="F15339" s="1" t="s">
        <v>15314</v>
      </c>
      <c r="G15339" s="1">
        <v>0.717064228198</v>
      </c>
    </row>
    <row r="15340" ht="15.75" customHeight="1">
      <c r="A15340" s="1" t="str">
        <f t="shared" si="1287"/>
        <v>SRRT</v>
      </c>
      <c r="B15340" s="1" t="s">
        <v>715</v>
      </c>
      <c r="C15340" s="1">
        <v>1.00473032E8</v>
      </c>
      <c r="D15340" s="1" t="s">
        <v>14</v>
      </c>
      <c r="E15340" s="1">
        <v>24.0</v>
      </c>
      <c r="F15340" s="1" t="s">
        <v>15315</v>
      </c>
      <c r="G15340" s="1">
        <v>0.157613623703</v>
      </c>
    </row>
    <row r="15341" ht="15.75" customHeight="1">
      <c r="A15341" s="1" t="str">
        <f t="shared" si="1287"/>
        <v>SRRT</v>
      </c>
      <c r="B15341" s="1" t="s">
        <v>715</v>
      </c>
      <c r="C15341" s="1">
        <v>1.00473016E8</v>
      </c>
      <c r="D15341" s="1" t="s">
        <v>14</v>
      </c>
      <c r="E15341" s="1">
        <v>24.0</v>
      </c>
      <c r="F15341" s="1" t="s">
        <v>15316</v>
      </c>
      <c r="G15341" s="1">
        <v>-0.0151233125372</v>
      </c>
    </row>
    <row r="15342" ht="15.75" customHeight="1">
      <c r="A15342" s="1" t="str">
        <f t="shared" si="1287"/>
        <v>SRRT</v>
      </c>
      <c r="B15342" s="1" t="s">
        <v>715</v>
      </c>
      <c r="C15342" s="1">
        <v>1.00473011E8</v>
      </c>
      <c r="D15342" s="1" t="s">
        <v>14</v>
      </c>
      <c r="E15342" s="1">
        <v>24.0</v>
      </c>
      <c r="F15342" s="1" t="s">
        <v>15317</v>
      </c>
      <c r="G15342" s="1">
        <v>0.586466295346</v>
      </c>
    </row>
    <row r="15343" ht="15.75" customHeight="1">
      <c r="A15343" s="1" t="str">
        <f t="shared" si="1287"/>
        <v>SRRT</v>
      </c>
      <c r="B15343" s="1" t="s">
        <v>715</v>
      </c>
      <c r="C15343" s="1">
        <v>1.00473012E8</v>
      </c>
      <c r="D15343" s="1" t="s">
        <v>14</v>
      </c>
      <c r="E15343" s="1">
        <v>24.0</v>
      </c>
      <c r="F15343" s="1" t="s">
        <v>15318</v>
      </c>
      <c r="G15343" s="1">
        <v>0.619571259258</v>
      </c>
    </row>
    <row r="15344" ht="15.75" customHeight="1">
      <c r="A15344" s="1" t="str">
        <f t="shared" si="1287"/>
        <v>SRRT</v>
      </c>
      <c r="B15344" s="1" t="s">
        <v>715</v>
      </c>
      <c r="C15344" s="1">
        <v>1.00473043E8</v>
      </c>
      <c r="D15344" s="1" t="s">
        <v>14</v>
      </c>
      <c r="E15344" s="1">
        <v>23.0</v>
      </c>
      <c r="F15344" s="1" t="s">
        <v>15319</v>
      </c>
      <c r="G15344" s="1">
        <v>0.27208124301</v>
      </c>
    </row>
    <row r="15345" ht="15.75" customHeight="1">
      <c r="A15345" s="1" t="str">
        <f t="shared" ref="A15345:A15360" si="1288">"SRSF1"</f>
        <v>SRSF1</v>
      </c>
      <c r="B15345" s="1" t="s">
        <v>39</v>
      </c>
      <c r="C15345" s="1">
        <v>5.608447E7</v>
      </c>
      <c r="D15345" s="1" t="s">
        <v>14</v>
      </c>
      <c r="E15345" s="1">
        <v>24.0</v>
      </c>
      <c r="F15345" s="1" t="s">
        <v>15320</v>
      </c>
      <c r="G15345" s="1">
        <v>-0.0181666210292</v>
      </c>
    </row>
    <row r="15346" ht="15.75" customHeight="1">
      <c r="A15346" s="1" t="str">
        <f t="shared" si="1288"/>
        <v>SRSF1</v>
      </c>
      <c r="B15346" s="1" t="s">
        <v>39</v>
      </c>
      <c r="C15346" s="1">
        <v>5.6084637E7</v>
      </c>
      <c r="D15346" s="1" t="s">
        <v>14</v>
      </c>
      <c r="E15346" s="1">
        <v>21.0</v>
      </c>
      <c r="F15346" s="1" t="s">
        <v>15321</v>
      </c>
      <c r="G15346" s="1">
        <v>0.885469728495</v>
      </c>
    </row>
    <row r="15347" ht="15.75" customHeight="1">
      <c r="A15347" s="1" t="str">
        <f t="shared" si="1288"/>
        <v>SRSF1</v>
      </c>
      <c r="B15347" s="1" t="s">
        <v>39</v>
      </c>
      <c r="C15347" s="1">
        <v>5.6084586E7</v>
      </c>
      <c r="D15347" s="1" t="s">
        <v>8</v>
      </c>
      <c r="E15347" s="1">
        <v>24.0</v>
      </c>
      <c r="F15347" s="1" t="s">
        <v>15322</v>
      </c>
      <c r="G15347" s="1">
        <v>0.010678096605</v>
      </c>
    </row>
    <row r="15348" ht="15.75" customHeight="1">
      <c r="A15348" s="1" t="str">
        <f t="shared" si="1288"/>
        <v>SRSF1</v>
      </c>
      <c r="B15348" s="1" t="s">
        <v>39</v>
      </c>
      <c r="C15348" s="1">
        <v>5.6084469E7</v>
      </c>
      <c r="D15348" s="1" t="s">
        <v>14</v>
      </c>
      <c r="E15348" s="1">
        <v>23.0</v>
      </c>
      <c r="F15348" s="1" t="s">
        <v>15323</v>
      </c>
      <c r="G15348" s="1">
        <v>0.0265489154125</v>
      </c>
    </row>
    <row r="15349" ht="15.75" customHeight="1">
      <c r="A15349" s="1" t="str">
        <f t="shared" si="1288"/>
        <v>SRSF1</v>
      </c>
      <c r="B15349" s="1" t="s">
        <v>39</v>
      </c>
      <c r="C15349" s="1">
        <v>5.6084491E7</v>
      </c>
      <c r="D15349" s="1" t="s">
        <v>8</v>
      </c>
      <c r="E15349" s="1">
        <v>23.0</v>
      </c>
      <c r="F15349" s="1" t="s">
        <v>15324</v>
      </c>
      <c r="G15349" s="1">
        <v>-0.00151742330683</v>
      </c>
    </row>
    <row r="15350" ht="15.75" customHeight="1">
      <c r="A15350" s="1" t="str">
        <f t="shared" si="1288"/>
        <v>SRSF1</v>
      </c>
      <c r="B15350" s="1" t="s">
        <v>39</v>
      </c>
      <c r="C15350" s="1">
        <v>5.6084484E7</v>
      </c>
      <c r="D15350" s="1" t="s">
        <v>8</v>
      </c>
      <c r="E15350" s="1">
        <v>23.0</v>
      </c>
      <c r="F15350" s="1" t="s">
        <v>15325</v>
      </c>
      <c r="G15350" s="1">
        <v>0.174954842005</v>
      </c>
    </row>
    <row r="15351" ht="15.75" customHeight="1">
      <c r="A15351" s="1" t="str">
        <f t="shared" si="1288"/>
        <v>SRSF1</v>
      </c>
      <c r="B15351" s="1" t="s">
        <v>39</v>
      </c>
      <c r="C15351" s="1">
        <v>5.608472E7</v>
      </c>
      <c r="D15351" s="1" t="s">
        <v>14</v>
      </c>
      <c r="E15351" s="1">
        <v>23.0</v>
      </c>
      <c r="F15351" s="1" t="s">
        <v>15326</v>
      </c>
      <c r="G15351" s="1">
        <v>0.165323729439</v>
      </c>
    </row>
    <row r="15352" ht="15.75" customHeight="1">
      <c r="A15352" s="1" t="str">
        <f t="shared" si="1288"/>
        <v>SRSF1</v>
      </c>
      <c r="B15352" s="1" t="s">
        <v>39</v>
      </c>
      <c r="C15352" s="1">
        <v>5.6084499E7</v>
      </c>
      <c r="D15352" s="1" t="s">
        <v>14</v>
      </c>
      <c r="E15352" s="1">
        <v>24.0</v>
      </c>
      <c r="F15352" s="1" t="s">
        <v>15327</v>
      </c>
      <c r="G15352" s="1">
        <v>0.218845840613</v>
      </c>
    </row>
    <row r="15353" ht="15.75" customHeight="1">
      <c r="A15353" s="1" t="str">
        <f t="shared" si="1288"/>
        <v>SRSF1</v>
      </c>
      <c r="B15353" s="1" t="s">
        <v>39</v>
      </c>
      <c r="C15353" s="1">
        <v>5.6084597E7</v>
      </c>
      <c r="D15353" s="1" t="s">
        <v>8</v>
      </c>
      <c r="E15353" s="1">
        <v>24.0</v>
      </c>
      <c r="F15353" s="1" t="s">
        <v>15328</v>
      </c>
      <c r="G15353" s="1">
        <v>0.0594532618777</v>
      </c>
    </row>
    <row r="15354" ht="15.75" customHeight="1">
      <c r="A15354" s="1" t="str">
        <f t="shared" si="1288"/>
        <v>SRSF1</v>
      </c>
      <c r="B15354" s="1" t="s">
        <v>39</v>
      </c>
      <c r="C15354" s="1">
        <v>5.6084585E7</v>
      </c>
      <c r="D15354" s="1" t="s">
        <v>8</v>
      </c>
      <c r="E15354" s="1">
        <v>24.0</v>
      </c>
      <c r="F15354" s="1" t="s">
        <v>15329</v>
      </c>
      <c r="G15354" s="1">
        <v>-0.0155994372128</v>
      </c>
    </row>
    <row r="15355" ht="15.75" customHeight="1">
      <c r="A15355" s="1" t="str">
        <f t="shared" si="1288"/>
        <v>SRSF1</v>
      </c>
      <c r="B15355" s="1" t="s">
        <v>39</v>
      </c>
      <c r="C15355" s="1">
        <v>5.6084565E7</v>
      </c>
      <c r="D15355" s="1" t="s">
        <v>8</v>
      </c>
      <c r="E15355" s="1">
        <v>22.0</v>
      </c>
      <c r="F15355" s="1" t="s">
        <v>15330</v>
      </c>
      <c r="G15355" s="1">
        <v>0.948800157989</v>
      </c>
    </row>
    <row r="15356" ht="15.75" customHeight="1">
      <c r="A15356" s="1" t="str">
        <f t="shared" si="1288"/>
        <v>SRSF1</v>
      </c>
      <c r="B15356" s="1" t="s">
        <v>39</v>
      </c>
      <c r="C15356" s="1">
        <v>5.6084544E7</v>
      </c>
      <c r="D15356" s="1" t="s">
        <v>8</v>
      </c>
      <c r="E15356" s="1">
        <v>23.0</v>
      </c>
      <c r="F15356" s="1" t="s">
        <v>15331</v>
      </c>
      <c r="G15356" s="1">
        <v>0.35971080357</v>
      </c>
    </row>
    <row r="15357" ht="15.75" customHeight="1">
      <c r="A15357" s="1" t="str">
        <f t="shared" si="1288"/>
        <v>SRSF1</v>
      </c>
      <c r="B15357" s="1" t="s">
        <v>39</v>
      </c>
      <c r="C15357" s="1">
        <v>5.6084539E7</v>
      </c>
      <c r="D15357" s="1" t="s">
        <v>8</v>
      </c>
      <c r="E15357" s="1">
        <v>23.0</v>
      </c>
      <c r="F15357" s="1" t="s">
        <v>15332</v>
      </c>
      <c r="G15357" s="1">
        <v>0.301800152888</v>
      </c>
    </row>
    <row r="15358" ht="15.75" customHeight="1">
      <c r="A15358" s="1" t="str">
        <f t="shared" si="1288"/>
        <v>SRSF1</v>
      </c>
      <c r="B15358" s="1" t="s">
        <v>39</v>
      </c>
      <c r="C15358" s="1">
        <v>5.6084462E7</v>
      </c>
      <c r="D15358" s="1" t="s">
        <v>8</v>
      </c>
      <c r="E15358" s="1">
        <v>24.0</v>
      </c>
      <c r="F15358" s="1" t="s">
        <v>15333</v>
      </c>
      <c r="G15358" s="1">
        <v>0.0389973463806</v>
      </c>
    </row>
    <row r="15359" ht="15.75" customHeight="1">
      <c r="A15359" s="1" t="str">
        <f t="shared" si="1288"/>
        <v>SRSF1</v>
      </c>
      <c r="B15359" s="1" t="s">
        <v>39</v>
      </c>
      <c r="C15359" s="1">
        <v>5.6084544E7</v>
      </c>
      <c r="D15359" s="1" t="s">
        <v>8</v>
      </c>
      <c r="E15359" s="1">
        <v>24.0</v>
      </c>
      <c r="F15359" s="1" t="s">
        <v>15334</v>
      </c>
      <c r="G15359" s="1">
        <v>0.254944259192</v>
      </c>
    </row>
    <row r="15360" ht="15.75" customHeight="1">
      <c r="A15360" s="1" t="str">
        <f t="shared" si="1288"/>
        <v>SRSF1</v>
      </c>
      <c r="B15360" s="1" t="s">
        <v>39</v>
      </c>
      <c r="C15360" s="1">
        <v>5.6084638E7</v>
      </c>
      <c r="D15360" s="1" t="s">
        <v>14</v>
      </c>
      <c r="E15360" s="1">
        <v>22.0</v>
      </c>
      <c r="F15360" s="1" t="s">
        <v>15335</v>
      </c>
      <c r="G15360" s="1">
        <v>1.16573011352</v>
      </c>
    </row>
    <row r="15361" ht="15.75" customHeight="1">
      <c r="A15361" s="1" t="str">
        <f t="shared" ref="A15361:A15370" si="1289">"SRSF10"</f>
        <v>SRSF10</v>
      </c>
      <c r="B15361" s="1" t="s">
        <v>108</v>
      </c>
      <c r="C15361" s="1">
        <v>2.4306739E7</v>
      </c>
      <c r="D15361" s="1" t="s">
        <v>14</v>
      </c>
      <c r="E15361" s="1">
        <v>24.0</v>
      </c>
      <c r="F15361" s="1" t="s">
        <v>15336</v>
      </c>
      <c r="G15361" s="1">
        <v>0.20887441871</v>
      </c>
    </row>
    <row r="15362" ht="15.75" customHeight="1">
      <c r="A15362" s="1" t="str">
        <f t="shared" si="1289"/>
        <v>SRSF10</v>
      </c>
      <c r="B15362" s="1" t="s">
        <v>108</v>
      </c>
      <c r="C15362" s="1">
        <v>2.4306592E7</v>
      </c>
      <c r="D15362" s="1" t="s">
        <v>8</v>
      </c>
      <c r="E15362" s="1">
        <v>24.0</v>
      </c>
      <c r="F15362" s="1" t="s">
        <v>15337</v>
      </c>
      <c r="G15362" s="1">
        <v>0.139877365374</v>
      </c>
    </row>
    <row r="15363" ht="15.75" customHeight="1">
      <c r="A15363" s="1" t="str">
        <f t="shared" si="1289"/>
        <v>SRSF10</v>
      </c>
      <c r="B15363" s="1" t="s">
        <v>108</v>
      </c>
      <c r="C15363" s="1">
        <v>2.4306762E7</v>
      </c>
      <c r="D15363" s="1" t="s">
        <v>14</v>
      </c>
      <c r="E15363" s="1">
        <v>24.0</v>
      </c>
      <c r="F15363" s="1" t="s">
        <v>15338</v>
      </c>
      <c r="G15363" s="1">
        <v>0.107903631619</v>
      </c>
    </row>
    <row r="15364" ht="15.75" customHeight="1">
      <c r="A15364" s="1" t="str">
        <f t="shared" si="1289"/>
        <v>SRSF10</v>
      </c>
      <c r="B15364" s="1" t="s">
        <v>108</v>
      </c>
      <c r="C15364" s="1">
        <v>2.4306683E7</v>
      </c>
      <c r="D15364" s="1" t="s">
        <v>14</v>
      </c>
      <c r="E15364" s="1">
        <v>23.0</v>
      </c>
      <c r="F15364" s="1" t="s">
        <v>15339</v>
      </c>
      <c r="G15364" s="1">
        <v>0.480345060263</v>
      </c>
    </row>
    <row r="15365" ht="15.75" customHeight="1">
      <c r="A15365" s="1" t="str">
        <f t="shared" si="1289"/>
        <v>SRSF10</v>
      </c>
      <c r="B15365" s="1" t="s">
        <v>108</v>
      </c>
      <c r="C15365" s="1">
        <v>2.430656E7</v>
      </c>
      <c r="D15365" s="1" t="s">
        <v>14</v>
      </c>
      <c r="E15365" s="1">
        <v>24.0</v>
      </c>
      <c r="F15365" s="1" t="s">
        <v>15340</v>
      </c>
      <c r="G15365" s="1">
        <v>0.552539719232</v>
      </c>
    </row>
    <row r="15366" ht="15.75" customHeight="1">
      <c r="A15366" s="1" t="str">
        <f t="shared" si="1289"/>
        <v>SRSF10</v>
      </c>
      <c r="B15366" s="1" t="s">
        <v>108</v>
      </c>
      <c r="C15366" s="1">
        <v>2.4306548E7</v>
      </c>
      <c r="D15366" s="1" t="s">
        <v>14</v>
      </c>
      <c r="E15366" s="1">
        <v>23.0</v>
      </c>
      <c r="F15366" s="1" t="s">
        <v>15341</v>
      </c>
      <c r="G15366" s="1">
        <v>0.0344355197914</v>
      </c>
    </row>
    <row r="15367" ht="15.75" customHeight="1">
      <c r="A15367" s="1" t="str">
        <f t="shared" si="1289"/>
        <v>SRSF10</v>
      </c>
      <c r="B15367" s="1" t="s">
        <v>108</v>
      </c>
      <c r="C15367" s="1">
        <v>2.4306646E7</v>
      </c>
      <c r="D15367" s="1" t="s">
        <v>8</v>
      </c>
      <c r="E15367" s="1">
        <v>24.0</v>
      </c>
      <c r="F15367" s="1" t="s">
        <v>15342</v>
      </c>
      <c r="G15367" s="1">
        <v>0.412306502663</v>
      </c>
    </row>
    <row r="15368" ht="15.75" customHeight="1">
      <c r="A15368" s="1" t="str">
        <f t="shared" si="1289"/>
        <v>SRSF10</v>
      </c>
      <c r="B15368" s="1" t="s">
        <v>108</v>
      </c>
      <c r="C15368" s="1">
        <v>2.4306634E7</v>
      </c>
      <c r="D15368" s="1" t="s">
        <v>8</v>
      </c>
      <c r="E15368" s="1">
        <v>24.0</v>
      </c>
      <c r="F15368" s="1" t="s">
        <v>15343</v>
      </c>
      <c r="G15368" s="1">
        <v>0.292247887611</v>
      </c>
    </row>
    <row r="15369" ht="15.75" customHeight="1">
      <c r="A15369" s="1" t="str">
        <f t="shared" si="1289"/>
        <v>SRSF10</v>
      </c>
      <c r="B15369" s="1" t="s">
        <v>108</v>
      </c>
      <c r="C15369" s="1">
        <v>2.4306779E7</v>
      </c>
      <c r="D15369" s="1" t="s">
        <v>14</v>
      </c>
      <c r="E15369" s="1">
        <v>24.0</v>
      </c>
      <c r="F15369" s="1" t="s">
        <v>15344</v>
      </c>
      <c r="G15369" s="1">
        <v>1.50782335512</v>
      </c>
    </row>
    <row r="15370" ht="15.75" customHeight="1">
      <c r="A15370" s="1" t="str">
        <f t="shared" si="1289"/>
        <v>SRSF10</v>
      </c>
      <c r="B15370" s="1" t="s">
        <v>108</v>
      </c>
      <c r="C15370" s="1">
        <v>2.4306807E7</v>
      </c>
      <c r="D15370" s="1" t="s">
        <v>14</v>
      </c>
      <c r="E15370" s="1">
        <v>24.0</v>
      </c>
      <c r="F15370" s="1" t="s">
        <v>15345</v>
      </c>
      <c r="G15370" s="1">
        <v>0.939636925646</v>
      </c>
    </row>
    <row r="15371" ht="15.75" customHeight="1">
      <c r="A15371" s="1" t="str">
        <f t="shared" ref="A15371:A15380" si="1290">"SRSF7"</f>
        <v>SRSF7</v>
      </c>
      <c r="B15371" s="1" t="s">
        <v>256</v>
      </c>
      <c r="C15371" s="1">
        <v>3.8978338E7</v>
      </c>
      <c r="D15371" s="1" t="s">
        <v>8</v>
      </c>
      <c r="E15371" s="1">
        <v>22.0</v>
      </c>
      <c r="F15371" s="1" t="s">
        <v>15346</v>
      </c>
      <c r="G15371" s="1">
        <v>0.184093868807</v>
      </c>
    </row>
    <row r="15372" ht="15.75" customHeight="1">
      <c r="A15372" s="1" t="str">
        <f t="shared" si="1290"/>
        <v>SRSF7</v>
      </c>
      <c r="B15372" s="1" t="s">
        <v>256</v>
      </c>
      <c r="C15372" s="1">
        <v>3.8978674E7</v>
      </c>
      <c r="D15372" s="1" t="s">
        <v>14</v>
      </c>
      <c r="E15372" s="1">
        <v>24.0</v>
      </c>
      <c r="F15372" s="1" t="s">
        <v>15347</v>
      </c>
      <c r="G15372" s="1">
        <v>0.0825814818127</v>
      </c>
    </row>
    <row r="15373" ht="15.75" customHeight="1">
      <c r="A15373" s="1" t="str">
        <f t="shared" si="1290"/>
        <v>SRSF7</v>
      </c>
      <c r="B15373" s="1" t="s">
        <v>256</v>
      </c>
      <c r="C15373" s="1">
        <v>3.8978471E7</v>
      </c>
      <c r="D15373" s="1" t="s">
        <v>8</v>
      </c>
      <c r="E15373" s="1">
        <v>24.0</v>
      </c>
      <c r="F15373" s="1" t="s">
        <v>15348</v>
      </c>
      <c r="G15373" s="1">
        <v>1.28606733093</v>
      </c>
    </row>
    <row r="15374" ht="15.75" customHeight="1">
      <c r="A15374" s="1" t="str">
        <f t="shared" si="1290"/>
        <v>SRSF7</v>
      </c>
      <c r="B15374" s="1" t="s">
        <v>256</v>
      </c>
      <c r="C15374" s="1">
        <v>3.8978477E7</v>
      </c>
      <c r="D15374" s="1" t="s">
        <v>8</v>
      </c>
      <c r="E15374" s="1">
        <v>23.0</v>
      </c>
      <c r="F15374" s="1" t="s">
        <v>15349</v>
      </c>
      <c r="G15374" s="1">
        <v>1.09809291937</v>
      </c>
    </row>
    <row r="15375" ht="15.75" customHeight="1">
      <c r="A15375" s="1" t="str">
        <f t="shared" si="1290"/>
        <v>SRSF7</v>
      </c>
      <c r="B15375" s="1" t="s">
        <v>256</v>
      </c>
      <c r="C15375" s="1">
        <v>3.8978489E7</v>
      </c>
      <c r="D15375" s="1" t="s">
        <v>8</v>
      </c>
      <c r="E15375" s="1">
        <v>24.0</v>
      </c>
      <c r="F15375" s="1" t="s">
        <v>15350</v>
      </c>
      <c r="G15375" s="1">
        <v>0.0722781403524</v>
      </c>
    </row>
    <row r="15376" ht="15.75" customHeight="1">
      <c r="A15376" s="1" t="str">
        <f t="shared" si="1290"/>
        <v>SRSF7</v>
      </c>
      <c r="B15376" s="1" t="s">
        <v>256</v>
      </c>
      <c r="C15376" s="1">
        <v>3.8978512E7</v>
      </c>
      <c r="D15376" s="1" t="s">
        <v>8</v>
      </c>
      <c r="E15376" s="1">
        <v>23.0</v>
      </c>
      <c r="F15376" s="1" t="s">
        <v>15351</v>
      </c>
      <c r="G15376" s="1">
        <v>0.504171021879</v>
      </c>
    </row>
    <row r="15377" ht="15.75" customHeight="1">
      <c r="A15377" s="1" t="str">
        <f t="shared" si="1290"/>
        <v>SRSF7</v>
      </c>
      <c r="B15377" s="1" t="s">
        <v>256</v>
      </c>
      <c r="C15377" s="1">
        <v>3.8978578E7</v>
      </c>
      <c r="D15377" s="1" t="s">
        <v>14</v>
      </c>
      <c r="E15377" s="1">
        <v>22.0</v>
      </c>
      <c r="F15377" s="1" t="s">
        <v>15352</v>
      </c>
      <c r="G15377" s="1">
        <v>0.0897518830216</v>
      </c>
    </row>
    <row r="15378" ht="15.75" customHeight="1">
      <c r="A15378" s="1" t="str">
        <f t="shared" si="1290"/>
        <v>SRSF7</v>
      </c>
      <c r="B15378" s="1" t="s">
        <v>256</v>
      </c>
      <c r="C15378" s="1">
        <v>3.8978644E7</v>
      </c>
      <c r="D15378" s="1" t="s">
        <v>14</v>
      </c>
      <c r="E15378" s="1">
        <v>24.0</v>
      </c>
      <c r="F15378" s="1" t="s">
        <v>15353</v>
      </c>
      <c r="G15378" s="1">
        <v>0.127076682066</v>
      </c>
    </row>
    <row r="15379" ht="15.75" customHeight="1">
      <c r="A15379" s="1" t="str">
        <f t="shared" si="1290"/>
        <v>SRSF7</v>
      </c>
      <c r="B15379" s="1" t="s">
        <v>256</v>
      </c>
      <c r="C15379" s="1">
        <v>3.8978655E7</v>
      </c>
      <c r="D15379" s="1" t="s">
        <v>14</v>
      </c>
      <c r="E15379" s="1">
        <v>24.0</v>
      </c>
      <c r="F15379" s="1" t="s">
        <v>15354</v>
      </c>
      <c r="G15379" s="1">
        <v>0.0848389609665</v>
      </c>
    </row>
    <row r="15380" ht="15.75" customHeight="1">
      <c r="A15380" s="1" t="str">
        <f t="shared" si="1290"/>
        <v>SRSF7</v>
      </c>
      <c r="B15380" s="1" t="s">
        <v>256</v>
      </c>
      <c r="C15380" s="1">
        <v>3.8978369E7</v>
      </c>
      <c r="D15380" s="1" t="s">
        <v>8</v>
      </c>
      <c r="E15380" s="1">
        <v>22.0</v>
      </c>
      <c r="F15380" s="1" t="s">
        <v>15355</v>
      </c>
      <c r="G15380" s="1">
        <v>0.615839749703</v>
      </c>
    </row>
    <row r="15381" ht="15.75" customHeight="1">
      <c r="A15381" s="1" t="str">
        <f t="shared" ref="A15381:A15400" si="1291">"SSB"</f>
        <v>SSB</v>
      </c>
      <c r="B15381" s="1" t="s">
        <v>256</v>
      </c>
      <c r="C15381" s="1">
        <v>1.70655811E8</v>
      </c>
      <c r="D15381" s="1" t="s">
        <v>8</v>
      </c>
      <c r="E15381" s="1">
        <v>23.0</v>
      </c>
      <c r="F15381" s="1" t="s">
        <v>15356</v>
      </c>
      <c r="G15381" s="1">
        <v>0.492932838514</v>
      </c>
    </row>
    <row r="15382" ht="15.75" customHeight="1">
      <c r="A15382" s="1" t="str">
        <f t="shared" si="1291"/>
        <v>SSB</v>
      </c>
      <c r="B15382" s="1" t="s">
        <v>256</v>
      </c>
      <c r="C15382" s="1">
        <v>1.70655738E8</v>
      </c>
      <c r="D15382" s="1" t="s">
        <v>8</v>
      </c>
      <c r="E15382" s="1">
        <v>23.0</v>
      </c>
      <c r="F15382" s="1" t="s">
        <v>15357</v>
      </c>
      <c r="G15382" s="1">
        <v>0.518639791525</v>
      </c>
    </row>
    <row r="15383" ht="15.75" customHeight="1">
      <c r="A15383" s="1" t="str">
        <f t="shared" si="1291"/>
        <v>SSB</v>
      </c>
      <c r="B15383" s="1" t="s">
        <v>256</v>
      </c>
      <c r="C15383" s="1">
        <v>1.70655556E8</v>
      </c>
      <c r="D15383" s="1" t="s">
        <v>8</v>
      </c>
      <c r="E15383" s="1">
        <v>24.0</v>
      </c>
      <c r="F15383" s="1" t="s">
        <v>15358</v>
      </c>
      <c r="G15383" s="1">
        <v>0.81989617378</v>
      </c>
    </row>
    <row r="15384" ht="15.75" customHeight="1">
      <c r="A15384" s="1" t="str">
        <f t="shared" si="1291"/>
        <v>SSB</v>
      </c>
      <c r="B15384" s="1" t="s">
        <v>256</v>
      </c>
      <c r="C15384" s="1">
        <v>1.70655324E8</v>
      </c>
      <c r="D15384" s="1" t="s">
        <v>8</v>
      </c>
      <c r="E15384" s="1">
        <v>25.0</v>
      </c>
      <c r="F15384" s="1" t="s">
        <v>15359</v>
      </c>
      <c r="G15384" s="1">
        <v>0.109566469104</v>
      </c>
    </row>
    <row r="15385" ht="15.75" customHeight="1">
      <c r="A15385" s="1" t="str">
        <f t="shared" si="1291"/>
        <v>SSB</v>
      </c>
      <c r="B15385" s="1" t="s">
        <v>256</v>
      </c>
      <c r="C15385" s="1">
        <v>1.70655354E8</v>
      </c>
      <c r="D15385" s="1" t="s">
        <v>8</v>
      </c>
      <c r="E15385" s="1">
        <v>23.0</v>
      </c>
      <c r="F15385" s="1" t="s">
        <v>15360</v>
      </c>
      <c r="G15385" s="1">
        <v>0.473944572614</v>
      </c>
    </row>
    <row r="15386" ht="15.75" customHeight="1">
      <c r="A15386" s="1" t="str">
        <f t="shared" si="1291"/>
        <v>SSB</v>
      </c>
      <c r="B15386" s="1" t="s">
        <v>256</v>
      </c>
      <c r="C15386" s="1">
        <v>1.70655349E8</v>
      </c>
      <c r="D15386" s="1" t="s">
        <v>8</v>
      </c>
      <c r="E15386" s="1">
        <v>24.0</v>
      </c>
      <c r="F15386" s="1" t="s">
        <v>15361</v>
      </c>
      <c r="G15386" s="1">
        <v>0.0155002780098</v>
      </c>
    </row>
    <row r="15387" ht="15.75" customHeight="1">
      <c r="A15387" s="1" t="str">
        <f t="shared" si="1291"/>
        <v>SSB</v>
      </c>
      <c r="B15387" s="1" t="s">
        <v>256</v>
      </c>
      <c r="C15387" s="1">
        <v>1.70655817E8</v>
      </c>
      <c r="D15387" s="1" t="s">
        <v>8</v>
      </c>
      <c r="E15387" s="1">
        <v>24.0</v>
      </c>
      <c r="F15387" s="1" t="s">
        <v>15362</v>
      </c>
      <c r="G15387" s="1">
        <v>0.706242161386</v>
      </c>
    </row>
    <row r="15388" ht="15.75" customHeight="1">
      <c r="A15388" s="1" t="str">
        <f t="shared" si="1291"/>
        <v>SSB</v>
      </c>
      <c r="B15388" s="1" t="s">
        <v>256</v>
      </c>
      <c r="C15388" s="1">
        <v>1.70655405E8</v>
      </c>
      <c r="D15388" s="1" t="s">
        <v>8</v>
      </c>
      <c r="E15388" s="1">
        <v>24.0</v>
      </c>
      <c r="F15388" s="1" t="s">
        <v>15363</v>
      </c>
      <c r="G15388" s="1">
        <v>1.25400446645</v>
      </c>
    </row>
    <row r="15389" ht="15.75" customHeight="1">
      <c r="A15389" s="1" t="str">
        <f t="shared" si="1291"/>
        <v>SSB</v>
      </c>
      <c r="B15389" s="1" t="s">
        <v>256</v>
      </c>
      <c r="C15389" s="1">
        <v>1.70655984E8</v>
      </c>
      <c r="D15389" s="1" t="s">
        <v>8</v>
      </c>
      <c r="E15389" s="1">
        <v>24.0</v>
      </c>
      <c r="F15389" s="1" t="s">
        <v>15364</v>
      </c>
      <c r="G15389" s="1">
        <v>0.0375366780927</v>
      </c>
    </row>
    <row r="15390" ht="15.75" customHeight="1">
      <c r="A15390" s="1" t="str">
        <f t="shared" si="1291"/>
        <v>SSB</v>
      </c>
      <c r="B15390" s="1" t="s">
        <v>256</v>
      </c>
      <c r="C15390" s="1">
        <v>1.70655983E8</v>
      </c>
      <c r="D15390" s="1" t="s">
        <v>14</v>
      </c>
      <c r="E15390" s="1">
        <v>25.0</v>
      </c>
      <c r="F15390" s="1" t="s">
        <v>15365</v>
      </c>
      <c r="G15390" s="1">
        <v>0.0562548458676</v>
      </c>
    </row>
    <row r="15391" ht="15.75" customHeight="1">
      <c r="A15391" s="1" t="str">
        <f t="shared" si="1291"/>
        <v>SSB</v>
      </c>
      <c r="B15391" s="1" t="s">
        <v>256</v>
      </c>
      <c r="C15391" s="1">
        <v>1.70655338E8</v>
      </c>
      <c r="D15391" s="1" t="s">
        <v>14</v>
      </c>
      <c r="E15391" s="1">
        <v>23.0</v>
      </c>
      <c r="F15391" s="1" t="s">
        <v>15366</v>
      </c>
      <c r="G15391" s="1">
        <v>0.0910836143387</v>
      </c>
    </row>
    <row r="15392" ht="15.75" customHeight="1">
      <c r="A15392" s="1" t="str">
        <f t="shared" si="1291"/>
        <v>SSB</v>
      </c>
      <c r="B15392" s="1" t="s">
        <v>256</v>
      </c>
      <c r="C15392" s="1">
        <v>1.70655411E8</v>
      </c>
      <c r="D15392" s="1" t="s">
        <v>14</v>
      </c>
      <c r="E15392" s="1">
        <v>24.0</v>
      </c>
      <c r="F15392" s="1" t="s">
        <v>15367</v>
      </c>
      <c r="G15392" s="1">
        <v>0.167194178137</v>
      </c>
    </row>
    <row r="15393" ht="15.75" customHeight="1">
      <c r="A15393" s="1" t="str">
        <f t="shared" si="1291"/>
        <v>SSB</v>
      </c>
      <c r="B15393" s="1" t="s">
        <v>256</v>
      </c>
      <c r="C15393" s="1">
        <v>1.7065547E8</v>
      </c>
      <c r="D15393" s="1" t="s">
        <v>14</v>
      </c>
      <c r="E15393" s="1">
        <v>24.0</v>
      </c>
      <c r="F15393" s="1" t="s">
        <v>15368</v>
      </c>
      <c r="G15393" s="1">
        <v>0.432152332483</v>
      </c>
    </row>
    <row r="15394" ht="15.75" customHeight="1">
      <c r="A15394" s="1" t="str">
        <f t="shared" si="1291"/>
        <v>SSB</v>
      </c>
      <c r="B15394" s="1" t="s">
        <v>256</v>
      </c>
      <c r="C15394" s="1">
        <v>1.70655525E8</v>
      </c>
      <c r="D15394" s="1" t="s">
        <v>14</v>
      </c>
      <c r="E15394" s="1">
        <v>24.0</v>
      </c>
      <c r="F15394" s="1" t="s">
        <v>15369</v>
      </c>
      <c r="G15394" s="1">
        <v>0.926099359765</v>
      </c>
    </row>
    <row r="15395" ht="15.75" customHeight="1">
      <c r="A15395" s="1" t="str">
        <f t="shared" si="1291"/>
        <v>SSB</v>
      </c>
      <c r="B15395" s="1" t="s">
        <v>256</v>
      </c>
      <c r="C15395" s="1">
        <v>1.70655869E8</v>
      </c>
      <c r="D15395" s="1" t="s">
        <v>14</v>
      </c>
      <c r="E15395" s="1">
        <v>25.0</v>
      </c>
      <c r="F15395" s="1" t="s">
        <v>15370</v>
      </c>
      <c r="G15395" s="1">
        <v>-0.10381213191</v>
      </c>
    </row>
    <row r="15396" ht="15.75" customHeight="1">
      <c r="A15396" s="1" t="str">
        <f t="shared" si="1291"/>
        <v>SSB</v>
      </c>
      <c r="B15396" s="1" t="s">
        <v>256</v>
      </c>
      <c r="C15396" s="1">
        <v>1.70655893E8</v>
      </c>
      <c r="D15396" s="1" t="s">
        <v>14</v>
      </c>
      <c r="E15396" s="1">
        <v>25.0</v>
      </c>
      <c r="F15396" s="1" t="s">
        <v>15371</v>
      </c>
      <c r="G15396" s="1">
        <v>0.0525161639851</v>
      </c>
    </row>
    <row r="15397" ht="15.75" customHeight="1">
      <c r="A15397" s="1" t="str">
        <f t="shared" si="1291"/>
        <v>SSB</v>
      </c>
      <c r="B15397" s="1" t="s">
        <v>256</v>
      </c>
      <c r="C15397" s="1">
        <v>1.70655897E8</v>
      </c>
      <c r="D15397" s="1" t="s">
        <v>14</v>
      </c>
      <c r="E15397" s="1">
        <v>23.0</v>
      </c>
      <c r="F15397" s="1" t="s">
        <v>15372</v>
      </c>
      <c r="G15397" s="1">
        <v>0.0951624774473</v>
      </c>
    </row>
    <row r="15398" ht="15.75" customHeight="1">
      <c r="A15398" s="1" t="str">
        <f t="shared" si="1291"/>
        <v>SSB</v>
      </c>
      <c r="B15398" s="1" t="s">
        <v>256</v>
      </c>
      <c r="C15398" s="1">
        <v>1.70655973E8</v>
      </c>
      <c r="D15398" s="1" t="s">
        <v>14</v>
      </c>
      <c r="E15398" s="1">
        <v>23.0</v>
      </c>
      <c r="F15398" s="1" t="s">
        <v>15373</v>
      </c>
      <c r="G15398" s="1">
        <v>-0.0912048671374</v>
      </c>
    </row>
    <row r="15399" ht="15.75" customHeight="1">
      <c r="A15399" s="1" t="str">
        <f t="shared" si="1291"/>
        <v>SSB</v>
      </c>
      <c r="B15399" s="1" t="s">
        <v>256</v>
      </c>
      <c r="C15399" s="1">
        <v>1.70655317E8</v>
      </c>
      <c r="D15399" s="1" t="s">
        <v>14</v>
      </c>
      <c r="E15399" s="1">
        <v>24.0</v>
      </c>
      <c r="F15399" s="1" t="s">
        <v>15374</v>
      </c>
      <c r="G15399" s="1">
        <v>0.105145420018</v>
      </c>
    </row>
    <row r="15400" ht="15.75" customHeight="1">
      <c r="A15400" s="1" t="str">
        <f t="shared" si="1291"/>
        <v>SSB</v>
      </c>
      <c r="B15400" s="1" t="s">
        <v>256</v>
      </c>
      <c r="C15400" s="1">
        <v>1.70655905E8</v>
      </c>
      <c r="D15400" s="1" t="s">
        <v>14</v>
      </c>
      <c r="E15400" s="1">
        <v>24.0</v>
      </c>
      <c r="F15400" s="1" t="s">
        <v>15375</v>
      </c>
      <c r="G15400" s="1">
        <v>0.0543869317586</v>
      </c>
    </row>
    <row r="15401" ht="15.75" customHeight="1">
      <c r="A15401" s="1" t="str">
        <f t="shared" ref="A15401:A15409" si="1292">"SSBP1"</f>
        <v>SSBP1</v>
      </c>
      <c r="B15401" s="1" t="s">
        <v>715</v>
      </c>
      <c r="C15401" s="1">
        <v>1.41438289E8</v>
      </c>
      <c r="D15401" s="1" t="s">
        <v>14</v>
      </c>
      <c r="E15401" s="1">
        <v>23.0</v>
      </c>
      <c r="F15401" s="1" t="s">
        <v>15376</v>
      </c>
      <c r="G15401" s="1">
        <v>0.206574965166</v>
      </c>
    </row>
    <row r="15402" ht="15.75" customHeight="1">
      <c r="A15402" s="1" t="str">
        <f t="shared" si="1292"/>
        <v>SSBP1</v>
      </c>
      <c r="B15402" s="1" t="s">
        <v>715</v>
      </c>
      <c r="C15402" s="1">
        <v>1.41438153E8</v>
      </c>
      <c r="D15402" s="1" t="s">
        <v>8</v>
      </c>
      <c r="E15402" s="1">
        <v>23.0</v>
      </c>
      <c r="F15402" s="1" t="s">
        <v>15377</v>
      </c>
      <c r="G15402" s="1">
        <v>0.219630843448</v>
      </c>
    </row>
    <row r="15403" ht="15.75" customHeight="1">
      <c r="A15403" s="1" t="str">
        <f t="shared" si="1292"/>
        <v>SSBP1</v>
      </c>
      <c r="B15403" s="1" t="s">
        <v>715</v>
      </c>
      <c r="C15403" s="1">
        <v>1.41438276E8</v>
      </c>
      <c r="D15403" s="1" t="s">
        <v>8</v>
      </c>
      <c r="E15403" s="1">
        <v>24.0</v>
      </c>
      <c r="F15403" s="1" t="s">
        <v>15378</v>
      </c>
      <c r="G15403" s="1">
        <v>0.23228699899</v>
      </c>
    </row>
    <row r="15404" ht="15.75" customHeight="1">
      <c r="A15404" s="1" t="str">
        <f t="shared" si="1292"/>
        <v>SSBP1</v>
      </c>
      <c r="B15404" s="1" t="s">
        <v>715</v>
      </c>
      <c r="C15404" s="1">
        <v>1.41438339E8</v>
      </c>
      <c r="D15404" s="1" t="s">
        <v>8</v>
      </c>
      <c r="E15404" s="1">
        <v>24.0</v>
      </c>
      <c r="F15404" s="1" t="s">
        <v>15379</v>
      </c>
      <c r="G15404" s="1">
        <v>0.276050366298</v>
      </c>
    </row>
    <row r="15405" ht="15.75" customHeight="1">
      <c r="A15405" s="1" t="str">
        <f t="shared" si="1292"/>
        <v>SSBP1</v>
      </c>
      <c r="B15405" s="1" t="s">
        <v>715</v>
      </c>
      <c r="C15405" s="1">
        <v>1.41438384E8</v>
      </c>
      <c r="D15405" s="1" t="s">
        <v>8</v>
      </c>
      <c r="E15405" s="1">
        <v>24.0</v>
      </c>
      <c r="F15405" s="1" t="s">
        <v>15380</v>
      </c>
      <c r="G15405" s="1">
        <v>0.824964722064</v>
      </c>
    </row>
    <row r="15406" ht="15.75" customHeight="1">
      <c r="A15406" s="1" t="str">
        <f t="shared" si="1292"/>
        <v>SSBP1</v>
      </c>
      <c r="B15406" s="1" t="s">
        <v>715</v>
      </c>
      <c r="C15406" s="1">
        <v>1.41438187E8</v>
      </c>
      <c r="D15406" s="1" t="s">
        <v>14</v>
      </c>
      <c r="E15406" s="1">
        <v>24.0</v>
      </c>
      <c r="F15406" s="1" t="s">
        <v>15381</v>
      </c>
      <c r="G15406" s="1">
        <v>-0.056620767571</v>
      </c>
    </row>
    <row r="15407" ht="15.75" customHeight="1">
      <c r="A15407" s="1" t="str">
        <f t="shared" si="1292"/>
        <v>SSBP1</v>
      </c>
      <c r="B15407" s="1" t="s">
        <v>715</v>
      </c>
      <c r="C15407" s="1">
        <v>1.4143821E8</v>
      </c>
      <c r="D15407" s="1" t="s">
        <v>14</v>
      </c>
      <c r="E15407" s="1">
        <v>23.0</v>
      </c>
      <c r="F15407" s="1" t="s">
        <v>15382</v>
      </c>
      <c r="G15407" s="1">
        <v>1.41365486398</v>
      </c>
    </row>
    <row r="15408" ht="15.75" customHeight="1">
      <c r="A15408" s="1" t="str">
        <f t="shared" si="1292"/>
        <v>SSBP1</v>
      </c>
      <c r="B15408" s="1" t="s">
        <v>715</v>
      </c>
      <c r="C15408" s="1">
        <v>1.41438307E8</v>
      </c>
      <c r="D15408" s="1" t="s">
        <v>14</v>
      </c>
      <c r="E15408" s="1">
        <v>24.0</v>
      </c>
      <c r="F15408" s="1" t="s">
        <v>15383</v>
      </c>
      <c r="G15408" s="1">
        <v>0.25930755613</v>
      </c>
    </row>
    <row r="15409" ht="15.75" customHeight="1">
      <c r="A15409" s="1" t="str">
        <f t="shared" si="1292"/>
        <v>SSBP1</v>
      </c>
      <c r="B15409" s="1" t="s">
        <v>715</v>
      </c>
      <c r="C15409" s="1">
        <v>1.41438399E8</v>
      </c>
      <c r="D15409" s="1" t="s">
        <v>14</v>
      </c>
      <c r="E15409" s="1">
        <v>23.0</v>
      </c>
      <c r="F15409" s="1" t="s">
        <v>15384</v>
      </c>
      <c r="G15409" s="1">
        <v>0.761380413955</v>
      </c>
    </row>
    <row r="15410" ht="15.75" customHeight="1">
      <c r="A15410" s="1" t="str">
        <f t="shared" ref="A15410:A15419" si="1293">"SSRP1"</f>
        <v>SSRP1</v>
      </c>
      <c r="B15410" s="1" t="s">
        <v>328</v>
      </c>
      <c r="C15410" s="1">
        <v>5.7103175E7</v>
      </c>
      <c r="D15410" s="1" t="s">
        <v>8</v>
      </c>
      <c r="E15410" s="1">
        <v>24.0</v>
      </c>
      <c r="F15410" s="1" t="s">
        <v>15385</v>
      </c>
      <c r="G15410" s="1">
        <v>0.317400628257</v>
      </c>
    </row>
    <row r="15411" ht="15.75" customHeight="1">
      <c r="A15411" s="1" t="str">
        <f t="shared" si="1293"/>
        <v>SSRP1</v>
      </c>
      <c r="B15411" s="1" t="s">
        <v>328</v>
      </c>
      <c r="C15411" s="1">
        <v>5.7103081E7</v>
      </c>
      <c r="D15411" s="1" t="s">
        <v>8</v>
      </c>
      <c r="E15411" s="1">
        <v>24.0</v>
      </c>
      <c r="F15411" s="1" t="s">
        <v>15386</v>
      </c>
      <c r="G15411" s="1">
        <v>-0.0416248782539</v>
      </c>
    </row>
    <row r="15412" ht="15.75" customHeight="1">
      <c r="A15412" s="1" t="str">
        <f t="shared" si="1293"/>
        <v>SSRP1</v>
      </c>
      <c r="B15412" s="1" t="s">
        <v>328</v>
      </c>
      <c r="C15412" s="1">
        <v>5.7103335E7</v>
      </c>
      <c r="D15412" s="1" t="s">
        <v>8</v>
      </c>
      <c r="E15412" s="1">
        <v>22.0</v>
      </c>
      <c r="F15412" s="1" t="s">
        <v>15387</v>
      </c>
      <c r="G15412" s="1">
        <v>2.03038226339</v>
      </c>
    </row>
    <row r="15413" ht="15.75" customHeight="1">
      <c r="A15413" s="1" t="str">
        <f t="shared" si="1293"/>
        <v>SSRP1</v>
      </c>
      <c r="B15413" s="1" t="s">
        <v>328</v>
      </c>
      <c r="C15413" s="1">
        <v>5.7103156E7</v>
      </c>
      <c r="D15413" s="1" t="s">
        <v>14</v>
      </c>
      <c r="E15413" s="1">
        <v>24.0</v>
      </c>
      <c r="F15413" s="1" t="s">
        <v>15388</v>
      </c>
      <c r="G15413" s="1">
        <v>0.415248133224</v>
      </c>
    </row>
    <row r="15414" ht="15.75" customHeight="1">
      <c r="A15414" s="1" t="str">
        <f t="shared" si="1293"/>
        <v>SSRP1</v>
      </c>
      <c r="B15414" s="1" t="s">
        <v>328</v>
      </c>
      <c r="C15414" s="1">
        <v>5.7103162E7</v>
      </c>
      <c r="D15414" s="1" t="s">
        <v>14</v>
      </c>
      <c r="E15414" s="1">
        <v>24.0</v>
      </c>
      <c r="F15414" s="1" t="s">
        <v>15389</v>
      </c>
      <c r="G15414" s="1">
        <v>0.229248498151</v>
      </c>
    </row>
    <row r="15415" ht="15.75" customHeight="1">
      <c r="A15415" s="1" t="str">
        <f t="shared" si="1293"/>
        <v>SSRP1</v>
      </c>
      <c r="B15415" s="1" t="s">
        <v>328</v>
      </c>
      <c r="C15415" s="1">
        <v>5.7103269E7</v>
      </c>
      <c r="D15415" s="1" t="s">
        <v>14</v>
      </c>
      <c r="E15415" s="1">
        <v>24.0</v>
      </c>
      <c r="F15415" s="1" t="s">
        <v>15390</v>
      </c>
      <c r="G15415" s="1">
        <v>0.353686022186</v>
      </c>
    </row>
    <row r="15416" ht="15.75" customHeight="1">
      <c r="A15416" s="1" t="str">
        <f t="shared" si="1293"/>
        <v>SSRP1</v>
      </c>
      <c r="B15416" s="1" t="s">
        <v>328</v>
      </c>
      <c r="C15416" s="1">
        <v>5.7103322E7</v>
      </c>
      <c r="D15416" s="1" t="s">
        <v>14</v>
      </c>
      <c r="E15416" s="1">
        <v>23.0</v>
      </c>
      <c r="F15416" s="1" t="s">
        <v>15391</v>
      </c>
      <c r="G15416" s="1">
        <v>0.346996933493</v>
      </c>
    </row>
    <row r="15417" ht="15.75" customHeight="1">
      <c r="A15417" s="1" t="str">
        <f t="shared" si="1293"/>
        <v>SSRP1</v>
      </c>
      <c r="B15417" s="1" t="s">
        <v>328</v>
      </c>
      <c r="C15417" s="1">
        <v>5.7103087E7</v>
      </c>
      <c r="D15417" s="1" t="s">
        <v>8</v>
      </c>
      <c r="E15417" s="1">
        <v>24.0</v>
      </c>
      <c r="F15417" s="1" t="s">
        <v>15392</v>
      </c>
      <c r="G15417" s="1">
        <v>0.554369603383</v>
      </c>
    </row>
    <row r="15418" ht="15.75" customHeight="1">
      <c r="A15418" s="1" t="str">
        <f t="shared" si="1293"/>
        <v>SSRP1</v>
      </c>
      <c r="B15418" s="1" t="s">
        <v>328</v>
      </c>
      <c r="C15418" s="1">
        <v>5.7103323E7</v>
      </c>
      <c r="D15418" s="1" t="s">
        <v>8</v>
      </c>
      <c r="E15418" s="1">
        <v>23.0</v>
      </c>
      <c r="F15418" s="1" t="s">
        <v>15393</v>
      </c>
      <c r="G15418" s="1">
        <v>0.10935924766</v>
      </c>
    </row>
    <row r="15419" ht="15.75" customHeight="1">
      <c r="A15419" s="1" t="str">
        <f t="shared" si="1293"/>
        <v>SSRP1</v>
      </c>
      <c r="B15419" s="1" t="s">
        <v>328</v>
      </c>
      <c r="C15419" s="1">
        <v>5.7103054E7</v>
      </c>
      <c r="D15419" s="1" t="s">
        <v>8</v>
      </c>
      <c r="E15419" s="1">
        <v>24.0</v>
      </c>
      <c r="F15419" s="1" t="s">
        <v>15394</v>
      </c>
      <c r="G15419" s="1">
        <v>0.274601763094</v>
      </c>
    </row>
    <row r="15420" ht="15.75" customHeight="1">
      <c r="A15420" s="1" t="str">
        <f t="shared" ref="A15420:A15429" si="1294">"SSU72"</f>
        <v>SSU72</v>
      </c>
      <c r="B15420" s="1" t="s">
        <v>108</v>
      </c>
      <c r="C15420" s="1">
        <v>1509976.0</v>
      </c>
      <c r="D15420" s="1" t="s">
        <v>8</v>
      </c>
      <c r="E15420" s="1">
        <v>24.0</v>
      </c>
      <c r="F15420" s="1" t="s">
        <v>15395</v>
      </c>
      <c r="G15420" s="1">
        <v>2.55207622325</v>
      </c>
    </row>
    <row r="15421" ht="15.75" customHeight="1">
      <c r="A15421" s="1" t="str">
        <f t="shared" si="1294"/>
        <v>SSU72</v>
      </c>
      <c r="B15421" s="1" t="s">
        <v>108</v>
      </c>
      <c r="C15421" s="1">
        <v>1509954.0</v>
      </c>
      <c r="D15421" s="1" t="s">
        <v>8</v>
      </c>
      <c r="E15421" s="1">
        <v>24.0</v>
      </c>
      <c r="F15421" s="1" t="s">
        <v>15396</v>
      </c>
      <c r="G15421" s="1">
        <v>0.174901650346</v>
      </c>
    </row>
    <row r="15422" ht="15.75" customHeight="1">
      <c r="A15422" s="1" t="str">
        <f t="shared" si="1294"/>
        <v>SSU72</v>
      </c>
      <c r="B15422" s="1" t="s">
        <v>108</v>
      </c>
      <c r="C15422" s="1">
        <v>1510254.0</v>
      </c>
      <c r="D15422" s="1" t="s">
        <v>14</v>
      </c>
      <c r="E15422" s="1">
        <v>21.0</v>
      </c>
      <c r="F15422" s="1" t="s">
        <v>15397</v>
      </c>
      <c r="G15422" s="1">
        <v>0.141883739176</v>
      </c>
    </row>
    <row r="15423" ht="15.75" customHeight="1">
      <c r="A15423" s="1" t="str">
        <f t="shared" si="1294"/>
        <v>SSU72</v>
      </c>
      <c r="B15423" s="1" t="s">
        <v>108</v>
      </c>
      <c r="C15423" s="1">
        <v>1510231.0</v>
      </c>
      <c r="D15423" s="1" t="s">
        <v>14</v>
      </c>
      <c r="E15423" s="1">
        <v>23.0</v>
      </c>
      <c r="F15423" s="1" t="s">
        <v>15398</v>
      </c>
      <c r="G15423" s="1">
        <v>0.273022126402</v>
      </c>
    </row>
    <row r="15424" ht="15.75" customHeight="1">
      <c r="A15424" s="1" t="str">
        <f t="shared" si="1294"/>
        <v>SSU72</v>
      </c>
      <c r="B15424" s="1" t="s">
        <v>108</v>
      </c>
      <c r="C15424" s="1">
        <v>1510083.0</v>
      </c>
      <c r="D15424" s="1" t="s">
        <v>14</v>
      </c>
      <c r="E15424" s="1">
        <v>22.0</v>
      </c>
      <c r="F15424" s="1" t="s">
        <v>15399</v>
      </c>
      <c r="G15424" s="1">
        <v>0.113569663638</v>
      </c>
    </row>
    <row r="15425" ht="15.75" customHeight="1">
      <c r="A15425" s="1" t="str">
        <f t="shared" si="1294"/>
        <v>SSU72</v>
      </c>
      <c r="B15425" s="1" t="s">
        <v>108</v>
      </c>
      <c r="C15425" s="1">
        <v>1510051.0</v>
      </c>
      <c r="D15425" s="1" t="s">
        <v>14</v>
      </c>
      <c r="E15425" s="1">
        <v>24.0</v>
      </c>
      <c r="F15425" s="1" t="s">
        <v>15400</v>
      </c>
      <c r="G15425" s="1">
        <v>0.13303621759</v>
      </c>
    </row>
    <row r="15426" ht="15.75" customHeight="1">
      <c r="A15426" s="1" t="str">
        <f t="shared" si="1294"/>
        <v>SSU72</v>
      </c>
      <c r="B15426" s="1" t="s">
        <v>108</v>
      </c>
      <c r="C15426" s="1">
        <v>1510274.0</v>
      </c>
      <c r="D15426" s="1" t="s">
        <v>8</v>
      </c>
      <c r="E15426" s="1">
        <v>24.0</v>
      </c>
      <c r="F15426" s="1" t="s">
        <v>15401</v>
      </c>
      <c r="G15426" s="1">
        <v>0.0253997830958</v>
      </c>
    </row>
    <row r="15427" ht="15.75" customHeight="1">
      <c r="A15427" s="1" t="str">
        <f t="shared" si="1294"/>
        <v>SSU72</v>
      </c>
      <c r="B15427" s="1" t="s">
        <v>108</v>
      </c>
      <c r="C15427" s="1">
        <v>1510189.0</v>
      </c>
      <c r="D15427" s="1" t="s">
        <v>8</v>
      </c>
      <c r="E15427" s="1">
        <v>24.0</v>
      </c>
      <c r="F15427" s="1" t="s">
        <v>15402</v>
      </c>
      <c r="G15427" s="1">
        <v>0.0825799957834</v>
      </c>
    </row>
    <row r="15428" ht="15.75" customHeight="1">
      <c r="A15428" s="1" t="str">
        <f t="shared" si="1294"/>
        <v>SSU72</v>
      </c>
      <c r="B15428" s="1" t="s">
        <v>108</v>
      </c>
      <c r="C15428" s="1">
        <v>1510137.0</v>
      </c>
      <c r="D15428" s="1" t="s">
        <v>8</v>
      </c>
      <c r="E15428" s="1">
        <v>23.0</v>
      </c>
      <c r="F15428" s="1" t="s">
        <v>15403</v>
      </c>
      <c r="G15428" s="1">
        <v>0.172774891148</v>
      </c>
    </row>
    <row r="15429" ht="15.75" customHeight="1">
      <c r="A15429" s="1" t="str">
        <f t="shared" si="1294"/>
        <v>SSU72</v>
      </c>
      <c r="B15429" s="1" t="s">
        <v>108</v>
      </c>
      <c r="C15429" s="1">
        <v>1509996.0</v>
      </c>
      <c r="D15429" s="1" t="s">
        <v>8</v>
      </c>
      <c r="E15429" s="1">
        <v>24.0</v>
      </c>
      <c r="F15429" s="1" t="s">
        <v>15404</v>
      </c>
      <c r="G15429" s="1">
        <v>0.0825014137256</v>
      </c>
    </row>
    <row r="15430" ht="15.75" customHeight="1">
      <c r="A15430" s="1" t="str">
        <f t="shared" ref="A15430:A15449" si="1295">"ST3GAL2"</f>
        <v>ST3GAL2</v>
      </c>
      <c r="B15430" s="1" t="s">
        <v>7</v>
      </c>
      <c r="C15430" s="1">
        <v>7.0472744E7</v>
      </c>
      <c r="D15430" s="1" t="s">
        <v>14</v>
      </c>
      <c r="E15430" s="1">
        <v>24.0</v>
      </c>
      <c r="F15430" s="1" t="s">
        <v>15405</v>
      </c>
      <c r="G15430" s="1">
        <v>0.648723541637</v>
      </c>
    </row>
    <row r="15431" ht="15.75" customHeight="1">
      <c r="A15431" s="1" t="str">
        <f t="shared" si="1295"/>
        <v>ST3GAL2</v>
      </c>
      <c r="B15431" s="1" t="s">
        <v>7</v>
      </c>
      <c r="C15431" s="1">
        <v>7.0472794E7</v>
      </c>
      <c r="D15431" s="1" t="s">
        <v>14</v>
      </c>
      <c r="E15431" s="1">
        <v>24.0</v>
      </c>
      <c r="F15431" s="1" t="s">
        <v>15406</v>
      </c>
      <c r="G15431" s="1">
        <v>0.754246332201</v>
      </c>
    </row>
    <row r="15432" ht="15.75" customHeight="1">
      <c r="A15432" s="1" t="str">
        <f t="shared" si="1295"/>
        <v>ST3GAL2</v>
      </c>
      <c r="B15432" s="1" t="s">
        <v>7</v>
      </c>
      <c r="C15432" s="1">
        <v>7.0472754E7</v>
      </c>
      <c r="D15432" s="1" t="s">
        <v>14</v>
      </c>
      <c r="E15432" s="1">
        <v>23.0</v>
      </c>
      <c r="F15432" s="1" t="s">
        <v>15407</v>
      </c>
      <c r="G15432" s="1">
        <v>0.112809861706</v>
      </c>
    </row>
    <row r="15433" ht="15.75" customHeight="1">
      <c r="A15433" s="1" t="str">
        <f t="shared" si="1295"/>
        <v>ST3GAL2</v>
      </c>
      <c r="B15433" s="1" t="s">
        <v>7</v>
      </c>
      <c r="C15433" s="1">
        <v>7.0472748E7</v>
      </c>
      <c r="D15433" s="1" t="s">
        <v>14</v>
      </c>
      <c r="E15433" s="1">
        <v>23.0</v>
      </c>
      <c r="F15433" s="1" t="s">
        <v>15408</v>
      </c>
      <c r="G15433" s="1">
        <v>0.830224320443</v>
      </c>
    </row>
    <row r="15434" ht="15.75" customHeight="1">
      <c r="A15434" s="1" t="str">
        <f t="shared" si="1295"/>
        <v>ST3GAL2</v>
      </c>
      <c r="B15434" s="1" t="s">
        <v>7</v>
      </c>
      <c r="C15434" s="1">
        <v>7.0434339E7</v>
      </c>
      <c r="D15434" s="1" t="s">
        <v>8</v>
      </c>
      <c r="E15434" s="1">
        <v>24.0</v>
      </c>
      <c r="F15434" s="1" t="s">
        <v>15409</v>
      </c>
      <c r="G15434" s="1">
        <v>-0.141169004322</v>
      </c>
    </row>
    <row r="15435" ht="15.75" customHeight="1">
      <c r="A15435" s="1" t="str">
        <f t="shared" si="1295"/>
        <v>ST3GAL2</v>
      </c>
      <c r="B15435" s="1" t="s">
        <v>7</v>
      </c>
      <c r="C15435" s="1">
        <v>7.0434549E7</v>
      </c>
      <c r="D15435" s="1" t="s">
        <v>14</v>
      </c>
      <c r="E15435" s="1">
        <v>23.0</v>
      </c>
      <c r="F15435" s="1" t="s">
        <v>15410</v>
      </c>
      <c r="G15435" s="1">
        <v>-0.0838754854954</v>
      </c>
    </row>
    <row r="15436" ht="15.75" customHeight="1">
      <c r="A15436" s="1" t="str">
        <f t="shared" si="1295"/>
        <v>ST3GAL2</v>
      </c>
      <c r="B15436" s="1" t="s">
        <v>7</v>
      </c>
      <c r="C15436" s="1">
        <v>7.0434326E7</v>
      </c>
      <c r="D15436" s="1" t="s">
        <v>8</v>
      </c>
      <c r="E15436" s="1">
        <v>24.0</v>
      </c>
      <c r="F15436" s="1" t="s">
        <v>15411</v>
      </c>
      <c r="G15436" s="1">
        <v>0.126448048405</v>
      </c>
    </row>
    <row r="15437" ht="15.75" customHeight="1">
      <c r="A15437" s="1" t="str">
        <f t="shared" si="1295"/>
        <v>ST3GAL2</v>
      </c>
      <c r="B15437" s="1" t="s">
        <v>7</v>
      </c>
      <c r="C15437" s="1">
        <v>7.0434368E7</v>
      </c>
      <c r="D15437" s="1" t="s">
        <v>14</v>
      </c>
      <c r="E15437" s="1">
        <v>24.0</v>
      </c>
      <c r="F15437" s="1" t="s">
        <v>15412</v>
      </c>
      <c r="G15437" s="1">
        <v>0.0712333882833</v>
      </c>
    </row>
    <row r="15438" ht="15.75" customHeight="1">
      <c r="A15438" s="1" t="str">
        <f t="shared" si="1295"/>
        <v>ST3GAL2</v>
      </c>
      <c r="B15438" s="1" t="s">
        <v>7</v>
      </c>
      <c r="C15438" s="1">
        <v>7.0434303E7</v>
      </c>
      <c r="D15438" s="1" t="s">
        <v>14</v>
      </c>
      <c r="E15438" s="1">
        <v>24.0</v>
      </c>
      <c r="F15438" s="1" t="s">
        <v>15413</v>
      </c>
      <c r="G15438" s="1">
        <v>0.164845653332</v>
      </c>
    </row>
    <row r="15439" ht="15.75" customHeight="1">
      <c r="A15439" s="1" t="str">
        <f t="shared" si="1295"/>
        <v>ST3GAL2</v>
      </c>
      <c r="B15439" s="1" t="s">
        <v>7</v>
      </c>
      <c r="C15439" s="1">
        <v>7.0434287E7</v>
      </c>
      <c r="D15439" s="1" t="s">
        <v>14</v>
      </c>
      <c r="E15439" s="1">
        <v>23.0</v>
      </c>
      <c r="F15439" s="1" t="s">
        <v>15414</v>
      </c>
      <c r="G15439" s="1">
        <v>0.149057193702</v>
      </c>
    </row>
    <row r="15440" ht="15.75" customHeight="1">
      <c r="A15440" s="1" t="str">
        <f t="shared" si="1295"/>
        <v>ST3GAL2</v>
      </c>
      <c r="B15440" s="1" t="s">
        <v>7</v>
      </c>
      <c r="C15440" s="1">
        <v>7.0472991E7</v>
      </c>
      <c r="D15440" s="1" t="s">
        <v>8</v>
      </c>
      <c r="E15440" s="1">
        <v>23.0</v>
      </c>
      <c r="F15440" s="1" t="s">
        <v>15415</v>
      </c>
      <c r="G15440" s="1">
        <v>0.143165496086</v>
      </c>
    </row>
    <row r="15441" ht="15.75" customHeight="1">
      <c r="A15441" s="1" t="str">
        <f t="shared" si="1295"/>
        <v>ST3GAL2</v>
      </c>
      <c r="B15441" s="1" t="s">
        <v>7</v>
      </c>
      <c r="C15441" s="1">
        <v>7.0472948E7</v>
      </c>
      <c r="D15441" s="1" t="s">
        <v>8</v>
      </c>
      <c r="E15441" s="1">
        <v>21.0</v>
      </c>
      <c r="F15441" s="1" t="s">
        <v>15416</v>
      </c>
      <c r="G15441" s="1">
        <v>1.41552934736</v>
      </c>
    </row>
    <row r="15442" ht="15.75" customHeight="1">
      <c r="A15442" s="1" t="str">
        <f t="shared" si="1295"/>
        <v>ST3GAL2</v>
      </c>
      <c r="B15442" s="1" t="s">
        <v>7</v>
      </c>
      <c r="C15442" s="1">
        <v>7.0434467E7</v>
      </c>
      <c r="D15442" s="1" t="s">
        <v>14</v>
      </c>
      <c r="E15442" s="1">
        <v>25.0</v>
      </c>
      <c r="F15442" s="1" t="s">
        <v>15417</v>
      </c>
      <c r="G15442" s="1">
        <v>0.564769865358</v>
      </c>
    </row>
    <row r="15443" ht="15.75" customHeight="1">
      <c r="A15443" s="1" t="str">
        <f t="shared" si="1295"/>
        <v>ST3GAL2</v>
      </c>
      <c r="B15443" s="1" t="s">
        <v>7</v>
      </c>
      <c r="C15443" s="1">
        <v>7.043439E7</v>
      </c>
      <c r="D15443" s="1" t="s">
        <v>8</v>
      </c>
      <c r="E15443" s="1">
        <v>24.0</v>
      </c>
      <c r="F15443" s="1" t="s">
        <v>15418</v>
      </c>
      <c r="G15443" s="1">
        <v>-0.113742131941</v>
      </c>
    </row>
    <row r="15444" ht="15.75" customHeight="1">
      <c r="A15444" s="1" t="str">
        <f t="shared" si="1295"/>
        <v>ST3GAL2</v>
      </c>
      <c r="B15444" s="1" t="s">
        <v>7</v>
      </c>
      <c r="C15444" s="1">
        <v>7.0434492E7</v>
      </c>
      <c r="D15444" s="1" t="s">
        <v>8</v>
      </c>
      <c r="E15444" s="1">
        <v>24.0</v>
      </c>
      <c r="F15444" s="1" t="s">
        <v>15419</v>
      </c>
      <c r="G15444" s="1">
        <v>0.351196889482</v>
      </c>
    </row>
    <row r="15445" ht="15.75" customHeight="1">
      <c r="A15445" s="1" t="str">
        <f t="shared" si="1295"/>
        <v>ST3GAL2</v>
      </c>
      <c r="B15445" s="1" t="s">
        <v>7</v>
      </c>
      <c r="C15445" s="1">
        <v>7.0434497E7</v>
      </c>
      <c r="D15445" s="1" t="s">
        <v>8</v>
      </c>
      <c r="E15445" s="1">
        <v>23.0</v>
      </c>
      <c r="F15445" s="1" t="s">
        <v>15420</v>
      </c>
      <c r="G15445" s="1">
        <v>0.0786942363696</v>
      </c>
    </row>
    <row r="15446" ht="15.75" customHeight="1">
      <c r="A15446" s="1" t="str">
        <f t="shared" si="1295"/>
        <v>ST3GAL2</v>
      </c>
      <c r="B15446" s="1" t="s">
        <v>7</v>
      </c>
      <c r="C15446" s="1">
        <v>7.0472712E7</v>
      </c>
      <c r="D15446" s="1" t="s">
        <v>8</v>
      </c>
      <c r="E15446" s="1">
        <v>24.0</v>
      </c>
      <c r="F15446" s="1" t="s">
        <v>15421</v>
      </c>
      <c r="G15446" s="1">
        <v>0.00467564931041</v>
      </c>
    </row>
    <row r="15447" ht="15.75" customHeight="1">
      <c r="A15447" s="1" t="str">
        <f t="shared" si="1295"/>
        <v>ST3GAL2</v>
      </c>
      <c r="B15447" s="1" t="s">
        <v>7</v>
      </c>
      <c r="C15447" s="1">
        <v>7.0472839E7</v>
      </c>
      <c r="D15447" s="1" t="s">
        <v>8</v>
      </c>
      <c r="E15447" s="1">
        <v>24.0</v>
      </c>
      <c r="F15447" s="1" t="s">
        <v>15422</v>
      </c>
      <c r="G15447" s="1">
        <v>0.294961966762</v>
      </c>
    </row>
    <row r="15448" ht="15.75" customHeight="1">
      <c r="A15448" s="1" t="str">
        <f t="shared" si="1295"/>
        <v>ST3GAL2</v>
      </c>
      <c r="B15448" s="1" t="s">
        <v>7</v>
      </c>
      <c r="C15448" s="1">
        <v>7.0472862E7</v>
      </c>
      <c r="D15448" s="1" t="s">
        <v>8</v>
      </c>
      <c r="E15448" s="1">
        <v>24.0</v>
      </c>
      <c r="F15448" s="1" t="s">
        <v>15423</v>
      </c>
      <c r="G15448" s="1">
        <v>0.0570340867458</v>
      </c>
    </row>
    <row r="15449" ht="15.75" customHeight="1">
      <c r="A15449" s="1" t="str">
        <f t="shared" si="1295"/>
        <v>ST3GAL2</v>
      </c>
      <c r="B15449" s="1" t="s">
        <v>7</v>
      </c>
      <c r="C15449" s="1">
        <v>7.0472908E7</v>
      </c>
      <c r="D15449" s="1" t="s">
        <v>8</v>
      </c>
      <c r="E15449" s="1">
        <v>24.0</v>
      </c>
      <c r="F15449" s="1" t="s">
        <v>15424</v>
      </c>
      <c r="G15449" s="1">
        <v>0.419008228253</v>
      </c>
    </row>
    <row r="15450" ht="15.75" customHeight="1">
      <c r="A15450" s="1" t="str">
        <f t="shared" ref="A15450:A15459" si="1296">"ST3GAL5"</f>
        <v>ST3GAL5</v>
      </c>
      <c r="B15450" s="1" t="s">
        <v>256</v>
      </c>
      <c r="C15450" s="1">
        <v>8.6116184E7</v>
      </c>
      <c r="D15450" s="1" t="s">
        <v>14</v>
      </c>
      <c r="E15450" s="1">
        <v>23.0</v>
      </c>
      <c r="F15450" s="1" t="s">
        <v>15425</v>
      </c>
      <c r="G15450" s="1">
        <v>-0.0433290230907</v>
      </c>
    </row>
    <row r="15451" ht="15.75" customHeight="1">
      <c r="A15451" s="1" t="str">
        <f t="shared" si="1296"/>
        <v>ST3GAL5</v>
      </c>
      <c r="B15451" s="1" t="s">
        <v>256</v>
      </c>
      <c r="C15451" s="1">
        <v>8.6115913E7</v>
      </c>
      <c r="D15451" s="1" t="s">
        <v>8</v>
      </c>
      <c r="E15451" s="1">
        <v>24.0</v>
      </c>
      <c r="F15451" s="1" t="s">
        <v>15426</v>
      </c>
      <c r="G15451" s="1">
        <v>0.0218786958281</v>
      </c>
    </row>
    <row r="15452" ht="15.75" customHeight="1">
      <c r="A15452" s="1" t="str">
        <f t="shared" si="1296"/>
        <v>ST3GAL5</v>
      </c>
      <c r="B15452" s="1" t="s">
        <v>256</v>
      </c>
      <c r="C15452" s="1">
        <v>8.6116037E7</v>
      </c>
      <c r="D15452" s="1" t="s">
        <v>14</v>
      </c>
      <c r="E15452" s="1">
        <v>24.0</v>
      </c>
      <c r="F15452" s="1" t="s">
        <v>15427</v>
      </c>
      <c r="G15452" s="1">
        <v>0.119660859515</v>
      </c>
    </row>
    <row r="15453" ht="15.75" customHeight="1">
      <c r="A15453" s="1" t="str">
        <f t="shared" si="1296"/>
        <v>ST3GAL5</v>
      </c>
      <c r="B15453" s="1" t="s">
        <v>256</v>
      </c>
      <c r="C15453" s="1">
        <v>8.6115954E7</v>
      </c>
      <c r="D15453" s="1" t="s">
        <v>14</v>
      </c>
      <c r="E15453" s="1">
        <v>24.0</v>
      </c>
      <c r="F15453" s="1" t="s">
        <v>15428</v>
      </c>
      <c r="G15453" s="1">
        <v>0.848518556547</v>
      </c>
    </row>
    <row r="15454" ht="15.75" customHeight="1">
      <c r="A15454" s="1" t="str">
        <f t="shared" si="1296"/>
        <v>ST3GAL5</v>
      </c>
      <c r="B15454" s="1" t="s">
        <v>256</v>
      </c>
      <c r="C15454" s="1">
        <v>8.611593E7</v>
      </c>
      <c r="D15454" s="1" t="s">
        <v>14</v>
      </c>
      <c r="E15454" s="1">
        <v>24.0</v>
      </c>
      <c r="F15454" s="1" t="s">
        <v>15429</v>
      </c>
      <c r="G15454" s="1">
        <v>0.940396449296</v>
      </c>
    </row>
    <row r="15455" ht="15.75" customHeight="1">
      <c r="A15455" s="1" t="str">
        <f t="shared" si="1296"/>
        <v>ST3GAL5</v>
      </c>
      <c r="B15455" s="1" t="s">
        <v>256</v>
      </c>
      <c r="C15455" s="1">
        <v>8.6116129E7</v>
      </c>
      <c r="D15455" s="1" t="s">
        <v>8</v>
      </c>
      <c r="E15455" s="1">
        <v>23.0</v>
      </c>
      <c r="F15455" s="1" t="s">
        <v>15430</v>
      </c>
      <c r="G15455" s="1">
        <v>0.64309811919</v>
      </c>
    </row>
    <row r="15456" ht="15.75" customHeight="1">
      <c r="A15456" s="1" t="str">
        <f t="shared" si="1296"/>
        <v>ST3GAL5</v>
      </c>
      <c r="B15456" s="1" t="s">
        <v>256</v>
      </c>
      <c r="C15456" s="1">
        <v>8.6116059E7</v>
      </c>
      <c r="D15456" s="1" t="s">
        <v>8</v>
      </c>
      <c r="E15456" s="1">
        <v>24.0</v>
      </c>
      <c r="F15456" s="1" t="s">
        <v>15431</v>
      </c>
      <c r="G15456" s="1">
        <v>0.00831913117904</v>
      </c>
    </row>
    <row r="15457" ht="15.75" customHeight="1">
      <c r="A15457" s="1" t="str">
        <f t="shared" si="1296"/>
        <v>ST3GAL5</v>
      </c>
      <c r="B15457" s="1" t="s">
        <v>256</v>
      </c>
      <c r="C15457" s="1">
        <v>8.6116051E7</v>
      </c>
      <c r="D15457" s="1" t="s">
        <v>8</v>
      </c>
      <c r="E15457" s="1">
        <v>23.0</v>
      </c>
      <c r="F15457" s="1" t="s">
        <v>15432</v>
      </c>
      <c r="G15457" s="1">
        <v>0.028279726337</v>
      </c>
    </row>
    <row r="15458" ht="15.75" customHeight="1">
      <c r="A15458" s="1" t="str">
        <f t="shared" si="1296"/>
        <v>ST3GAL5</v>
      </c>
      <c r="B15458" s="1" t="s">
        <v>256</v>
      </c>
      <c r="C15458" s="1">
        <v>8.6115863E7</v>
      </c>
      <c r="D15458" s="1" t="s">
        <v>8</v>
      </c>
      <c r="E15458" s="1">
        <v>24.0</v>
      </c>
      <c r="F15458" s="1" t="s">
        <v>15433</v>
      </c>
      <c r="G15458" s="1">
        <v>0.705481209647</v>
      </c>
    </row>
    <row r="15459" ht="15.75" customHeight="1">
      <c r="A15459" s="1" t="str">
        <f t="shared" si="1296"/>
        <v>ST3GAL5</v>
      </c>
      <c r="B15459" s="1" t="s">
        <v>256</v>
      </c>
      <c r="C15459" s="1">
        <v>8.6116115E7</v>
      </c>
      <c r="D15459" s="1" t="s">
        <v>14</v>
      </c>
      <c r="E15459" s="1">
        <v>23.0</v>
      </c>
      <c r="F15459" s="1" t="s">
        <v>15434</v>
      </c>
      <c r="G15459" s="1">
        <v>1.21108499416</v>
      </c>
    </row>
    <row r="15460" ht="15.75" customHeight="1">
      <c r="A15460" s="1" t="str">
        <f t="shared" ref="A15460:A15484" si="1297">"STAG2"</f>
        <v>STAG2</v>
      </c>
      <c r="B15460" s="1" t="s">
        <v>50</v>
      </c>
      <c r="C15460" s="1">
        <v>1.23094372E8</v>
      </c>
      <c r="D15460" s="1" t="s">
        <v>8</v>
      </c>
      <c r="E15460" s="1">
        <v>24.0</v>
      </c>
      <c r="F15460" s="1" t="s">
        <v>15435</v>
      </c>
      <c r="G15460" s="1">
        <v>0.124476826542</v>
      </c>
    </row>
    <row r="15461" ht="15.75" customHeight="1">
      <c r="A15461" s="1" t="str">
        <f t="shared" si="1297"/>
        <v>STAG2</v>
      </c>
      <c r="B15461" s="1" t="s">
        <v>50</v>
      </c>
      <c r="C15461" s="1">
        <v>1.23095819E8</v>
      </c>
      <c r="D15461" s="1" t="s">
        <v>14</v>
      </c>
      <c r="E15461" s="1">
        <v>24.0</v>
      </c>
      <c r="F15461" s="1" t="s">
        <v>15436</v>
      </c>
      <c r="G15461" s="1">
        <v>0.0658666788377</v>
      </c>
    </row>
    <row r="15462" ht="15.75" customHeight="1">
      <c r="A15462" s="1" t="str">
        <f t="shared" si="1297"/>
        <v>STAG2</v>
      </c>
      <c r="B15462" s="1" t="s">
        <v>50</v>
      </c>
      <c r="C15462" s="1">
        <v>1.23095814E8</v>
      </c>
      <c r="D15462" s="1" t="s">
        <v>14</v>
      </c>
      <c r="E15462" s="1">
        <v>24.0</v>
      </c>
      <c r="F15462" s="1" t="s">
        <v>15437</v>
      </c>
      <c r="G15462" s="1">
        <v>0.194425340029</v>
      </c>
    </row>
    <row r="15463" ht="15.75" customHeight="1">
      <c r="A15463" s="1" t="str">
        <f t="shared" si="1297"/>
        <v>STAG2</v>
      </c>
      <c r="B15463" s="1" t="s">
        <v>50</v>
      </c>
      <c r="C15463" s="1">
        <v>1.23095791E8</v>
      </c>
      <c r="D15463" s="1" t="s">
        <v>14</v>
      </c>
      <c r="E15463" s="1">
        <v>24.0</v>
      </c>
      <c r="F15463" s="1" t="s">
        <v>15438</v>
      </c>
      <c r="G15463" s="1">
        <v>0.429848629193</v>
      </c>
    </row>
    <row r="15464" ht="15.75" customHeight="1">
      <c r="A15464" s="1" t="str">
        <f t="shared" si="1297"/>
        <v>STAG2</v>
      </c>
      <c r="B15464" s="1" t="s">
        <v>50</v>
      </c>
      <c r="C15464" s="1">
        <v>1.23095599E8</v>
      </c>
      <c r="D15464" s="1" t="s">
        <v>14</v>
      </c>
      <c r="E15464" s="1">
        <v>24.0</v>
      </c>
      <c r="F15464" s="1" t="s">
        <v>15439</v>
      </c>
      <c r="G15464" s="1">
        <v>0.580987246116</v>
      </c>
    </row>
    <row r="15465" ht="15.75" customHeight="1">
      <c r="A15465" s="1" t="str">
        <f t="shared" si="1297"/>
        <v>STAG2</v>
      </c>
      <c r="B15465" s="1" t="s">
        <v>50</v>
      </c>
      <c r="C15465" s="1">
        <v>1.23095641E8</v>
      </c>
      <c r="D15465" s="1" t="s">
        <v>14</v>
      </c>
      <c r="E15465" s="1">
        <v>23.0</v>
      </c>
      <c r="F15465" s="1" t="s">
        <v>15440</v>
      </c>
      <c r="G15465" s="1">
        <v>0.747330589558</v>
      </c>
    </row>
    <row r="15466" ht="15.75" customHeight="1">
      <c r="A15466" s="1" t="str">
        <f t="shared" si="1297"/>
        <v>STAG2</v>
      </c>
      <c r="B15466" s="1" t="s">
        <v>50</v>
      </c>
      <c r="C15466" s="1">
        <v>1.2309537E8</v>
      </c>
      <c r="D15466" s="1" t="s">
        <v>14</v>
      </c>
      <c r="E15466" s="1">
        <v>24.0</v>
      </c>
      <c r="F15466" s="1" t="s">
        <v>15441</v>
      </c>
      <c r="G15466" s="1">
        <v>0.733197761026</v>
      </c>
    </row>
    <row r="15467" ht="15.75" customHeight="1">
      <c r="A15467" s="1" t="str">
        <f t="shared" si="1297"/>
        <v>STAG2</v>
      </c>
      <c r="B15467" s="1" t="s">
        <v>50</v>
      </c>
      <c r="C15467" s="1">
        <v>1.23095446E8</v>
      </c>
      <c r="D15467" s="1" t="s">
        <v>14</v>
      </c>
      <c r="E15467" s="1">
        <v>24.0</v>
      </c>
      <c r="F15467" s="1" t="s">
        <v>15442</v>
      </c>
      <c r="G15467" s="1">
        <v>0.600701042648</v>
      </c>
    </row>
    <row r="15468" ht="15.75" customHeight="1">
      <c r="A15468" s="1" t="str">
        <f t="shared" si="1297"/>
        <v>STAG2</v>
      </c>
      <c r="B15468" s="1" t="s">
        <v>50</v>
      </c>
      <c r="C15468" s="1">
        <v>1.23095412E8</v>
      </c>
      <c r="D15468" s="1" t="s">
        <v>14</v>
      </c>
      <c r="E15468" s="1">
        <v>24.0</v>
      </c>
      <c r="F15468" s="1" t="s">
        <v>15443</v>
      </c>
      <c r="G15468" s="1">
        <v>0.388198226945</v>
      </c>
    </row>
    <row r="15469" ht="15.75" customHeight="1">
      <c r="A15469" s="1" t="str">
        <f t="shared" si="1297"/>
        <v>STAG2</v>
      </c>
      <c r="B15469" s="1" t="s">
        <v>50</v>
      </c>
      <c r="C15469" s="1">
        <v>1.23095669E8</v>
      </c>
      <c r="D15469" s="1" t="s">
        <v>14</v>
      </c>
      <c r="E15469" s="1">
        <v>23.0</v>
      </c>
      <c r="F15469" s="1" t="s">
        <v>15444</v>
      </c>
      <c r="G15469" s="1">
        <v>1.16723147707</v>
      </c>
    </row>
    <row r="15470" ht="15.75" customHeight="1">
      <c r="A15470" s="1" t="str">
        <f t="shared" si="1297"/>
        <v>STAG2</v>
      </c>
      <c r="B15470" s="1" t="s">
        <v>50</v>
      </c>
      <c r="C15470" s="1">
        <v>1.23095852E8</v>
      </c>
      <c r="D15470" s="1" t="s">
        <v>14</v>
      </c>
      <c r="E15470" s="1">
        <v>24.0</v>
      </c>
      <c r="F15470" s="1" t="s">
        <v>15445</v>
      </c>
      <c r="G15470" s="1">
        <v>0.291774212138</v>
      </c>
    </row>
    <row r="15471" ht="15.75" customHeight="1">
      <c r="A15471" s="1" t="str">
        <f t="shared" si="1297"/>
        <v>STAG2</v>
      </c>
      <c r="B15471" s="1" t="s">
        <v>50</v>
      </c>
      <c r="C15471" s="1">
        <v>1.23094645E8</v>
      </c>
      <c r="D15471" s="1" t="s">
        <v>14</v>
      </c>
      <c r="E15471" s="1">
        <v>24.0</v>
      </c>
      <c r="F15471" s="1" t="s">
        <v>15446</v>
      </c>
      <c r="G15471" s="1">
        <v>0.416508924847</v>
      </c>
    </row>
    <row r="15472" ht="15.75" customHeight="1">
      <c r="A15472" s="1" t="str">
        <f t="shared" si="1297"/>
        <v>STAG2</v>
      </c>
      <c r="B15472" s="1" t="s">
        <v>50</v>
      </c>
      <c r="C15472" s="1">
        <v>1.23095313E8</v>
      </c>
      <c r="D15472" s="1" t="s">
        <v>14</v>
      </c>
      <c r="E15472" s="1">
        <v>24.0</v>
      </c>
      <c r="F15472" s="1" t="s">
        <v>15447</v>
      </c>
      <c r="G15472" s="1">
        <v>0.584792364513</v>
      </c>
    </row>
    <row r="15473" ht="15.75" customHeight="1">
      <c r="A15473" s="1" t="str">
        <f t="shared" si="1297"/>
        <v>STAG2</v>
      </c>
      <c r="B15473" s="1" t="s">
        <v>50</v>
      </c>
      <c r="C15473" s="1">
        <v>1.23095285E8</v>
      </c>
      <c r="D15473" s="1" t="s">
        <v>14</v>
      </c>
      <c r="E15473" s="1">
        <v>24.0</v>
      </c>
      <c r="F15473" s="1" t="s">
        <v>15448</v>
      </c>
      <c r="G15473" s="1">
        <v>0.511451170739</v>
      </c>
    </row>
    <row r="15474" ht="15.75" customHeight="1">
      <c r="A15474" s="1" t="str">
        <f t="shared" si="1297"/>
        <v>STAG2</v>
      </c>
      <c r="B15474" s="1" t="s">
        <v>50</v>
      </c>
      <c r="C15474" s="1">
        <v>1.23094585E8</v>
      </c>
      <c r="D15474" s="1" t="s">
        <v>14</v>
      </c>
      <c r="E15474" s="1">
        <v>22.0</v>
      </c>
      <c r="F15474" s="1" t="s">
        <v>15449</v>
      </c>
      <c r="G15474" s="1">
        <v>0.196623213825</v>
      </c>
    </row>
    <row r="15475" ht="15.75" customHeight="1">
      <c r="A15475" s="1" t="str">
        <f t="shared" si="1297"/>
        <v>STAG2</v>
      </c>
      <c r="B15475" s="1" t="s">
        <v>50</v>
      </c>
      <c r="C15475" s="1">
        <v>1.23095775E8</v>
      </c>
      <c r="D15475" s="1" t="s">
        <v>8</v>
      </c>
      <c r="E15475" s="1">
        <v>24.0</v>
      </c>
      <c r="F15475" s="1" t="s">
        <v>15450</v>
      </c>
      <c r="G15475" s="1">
        <v>0.0456258724885</v>
      </c>
    </row>
    <row r="15476" ht="15.75" customHeight="1">
      <c r="A15476" s="1" t="str">
        <f t="shared" si="1297"/>
        <v>STAG2</v>
      </c>
      <c r="B15476" s="1" t="s">
        <v>50</v>
      </c>
      <c r="C15476" s="1">
        <v>1.23095681E8</v>
      </c>
      <c r="D15476" s="1" t="s">
        <v>8</v>
      </c>
      <c r="E15476" s="1">
        <v>24.0</v>
      </c>
      <c r="F15476" s="1" t="s">
        <v>15451</v>
      </c>
      <c r="G15476" s="1">
        <v>1.08543793338</v>
      </c>
    </row>
    <row r="15477" ht="15.75" customHeight="1">
      <c r="A15477" s="1" t="str">
        <f t="shared" si="1297"/>
        <v>STAG2</v>
      </c>
      <c r="B15477" s="1" t="s">
        <v>50</v>
      </c>
      <c r="C15477" s="1">
        <v>1.23095631E8</v>
      </c>
      <c r="D15477" s="1" t="s">
        <v>8</v>
      </c>
      <c r="E15477" s="1">
        <v>23.0</v>
      </c>
      <c r="F15477" s="1" t="s">
        <v>15452</v>
      </c>
      <c r="G15477" s="1">
        <v>0.6934527986</v>
      </c>
    </row>
    <row r="15478" ht="15.75" customHeight="1">
      <c r="A15478" s="1" t="str">
        <f t="shared" si="1297"/>
        <v>STAG2</v>
      </c>
      <c r="B15478" s="1" t="s">
        <v>50</v>
      </c>
      <c r="C15478" s="1">
        <v>1.23095114E8</v>
      </c>
      <c r="D15478" s="1" t="s">
        <v>8</v>
      </c>
      <c r="E15478" s="1">
        <v>24.0</v>
      </c>
      <c r="F15478" s="1" t="s">
        <v>15453</v>
      </c>
      <c r="G15478" s="1">
        <v>0.155900093096</v>
      </c>
    </row>
    <row r="15479" ht="15.75" customHeight="1">
      <c r="A15479" s="1" t="str">
        <f t="shared" si="1297"/>
        <v>STAG2</v>
      </c>
      <c r="B15479" s="1" t="s">
        <v>50</v>
      </c>
      <c r="C15479" s="1">
        <v>1.23094539E8</v>
      </c>
      <c r="D15479" s="1" t="s">
        <v>8</v>
      </c>
      <c r="E15479" s="1">
        <v>24.0</v>
      </c>
      <c r="F15479" s="1" t="s">
        <v>15454</v>
      </c>
      <c r="G15479" s="1">
        <v>0.192058343538</v>
      </c>
    </row>
    <row r="15480" ht="15.75" customHeight="1">
      <c r="A15480" s="1" t="str">
        <f t="shared" si="1297"/>
        <v>STAG2</v>
      </c>
      <c r="B15480" s="1" t="s">
        <v>50</v>
      </c>
      <c r="C15480" s="1">
        <v>1.23094428E8</v>
      </c>
      <c r="D15480" s="1" t="s">
        <v>8</v>
      </c>
      <c r="E15480" s="1">
        <v>24.0</v>
      </c>
      <c r="F15480" s="1" t="s">
        <v>15455</v>
      </c>
      <c r="G15480" s="1">
        <v>0.401615233665</v>
      </c>
    </row>
    <row r="15481" ht="15.75" customHeight="1">
      <c r="A15481" s="1" t="str">
        <f t="shared" si="1297"/>
        <v>STAG2</v>
      </c>
      <c r="B15481" s="1" t="s">
        <v>50</v>
      </c>
      <c r="C15481" s="1">
        <v>1.23094405E8</v>
      </c>
      <c r="D15481" s="1" t="s">
        <v>8</v>
      </c>
      <c r="E15481" s="1">
        <v>24.0</v>
      </c>
      <c r="F15481" s="1" t="s">
        <v>15456</v>
      </c>
      <c r="G15481" s="1">
        <v>0.00264733120297</v>
      </c>
    </row>
    <row r="15482" ht="15.75" customHeight="1">
      <c r="A15482" s="1" t="str">
        <f t="shared" si="1297"/>
        <v>STAG2</v>
      </c>
      <c r="B15482" s="1" t="s">
        <v>50</v>
      </c>
      <c r="C15482" s="1">
        <v>1.23095317E8</v>
      </c>
      <c r="D15482" s="1" t="s">
        <v>14</v>
      </c>
      <c r="E15482" s="1">
        <v>23.0</v>
      </c>
      <c r="F15482" s="1" t="s">
        <v>15457</v>
      </c>
      <c r="G15482" s="1">
        <v>0.609858940082</v>
      </c>
    </row>
    <row r="15483" ht="15.75" customHeight="1">
      <c r="A15483" s="1" t="str">
        <f t="shared" si="1297"/>
        <v>STAG2</v>
      </c>
      <c r="B15483" s="1" t="s">
        <v>50</v>
      </c>
      <c r="C15483" s="1">
        <v>1.23094504E8</v>
      </c>
      <c r="D15483" s="1" t="s">
        <v>8</v>
      </c>
      <c r="E15483" s="1">
        <v>24.0</v>
      </c>
      <c r="F15483" s="1" t="s">
        <v>15458</v>
      </c>
      <c r="G15483" s="1">
        <v>0.337334783524</v>
      </c>
    </row>
    <row r="15484" ht="15.75" customHeight="1">
      <c r="A15484" s="1" t="str">
        <f t="shared" si="1297"/>
        <v>STAG2</v>
      </c>
      <c r="B15484" s="1" t="s">
        <v>50</v>
      </c>
      <c r="C15484" s="1">
        <v>1.23095364E8</v>
      </c>
      <c r="D15484" s="1" t="s">
        <v>14</v>
      </c>
      <c r="E15484" s="1">
        <v>24.0</v>
      </c>
      <c r="F15484" s="1" t="s">
        <v>15459</v>
      </c>
      <c r="G15484" s="1">
        <v>0.301469094253</v>
      </c>
    </row>
    <row r="15485" ht="15.75" customHeight="1">
      <c r="A15485" s="1" t="str">
        <f t="shared" ref="A15485:A15504" si="1298">"STAT5A"</f>
        <v>STAT5A</v>
      </c>
      <c r="B15485" s="1" t="s">
        <v>39</v>
      </c>
      <c r="C15485" s="1">
        <v>4.0439722E7</v>
      </c>
      <c r="D15485" s="1" t="s">
        <v>14</v>
      </c>
      <c r="E15485" s="1">
        <v>24.0</v>
      </c>
      <c r="F15485" s="1" t="s">
        <v>15460</v>
      </c>
      <c r="G15485" s="1">
        <v>0.410641992151</v>
      </c>
    </row>
    <row r="15486" ht="15.75" customHeight="1">
      <c r="A15486" s="1" t="str">
        <f t="shared" si="1298"/>
        <v>STAT5A</v>
      </c>
      <c r="B15486" s="1" t="s">
        <v>39</v>
      </c>
      <c r="C15486" s="1">
        <v>4.043964E7</v>
      </c>
      <c r="D15486" s="1" t="s">
        <v>14</v>
      </c>
      <c r="E15486" s="1">
        <v>24.0</v>
      </c>
      <c r="F15486" s="1" t="s">
        <v>15461</v>
      </c>
      <c r="G15486" s="1">
        <v>1.00938544442</v>
      </c>
    </row>
    <row r="15487" ht="15.75" customHeight="1">
      <c r="A15487" s="1" t="str">
        <f t="shared" si="1298"/>
        <v>STAT5A</v>
      </c>
      <c r="B15487" s="1" t="s">
        <v>39</v>
      </c>
      <c r="C15487" s="1">
        <v>4.0439591E7</v>
      </c>
      <c r="D15487" s="1" t="s">
        <v>14</v>
      </c>
      <c r="E15487" s="1">
        <v>23.0</v>
      </c>
      <c r="F15487" s="1" t="s">
        <v>15462</v>
      </c>
      <c r="G15487" s="1">
        <v>0.63156786669</v>
      </c>
    </row>
    <row r="15488" ht="15.75" customHeight="1">
      <c r="A15488" s="1" t="str">
        <f t="shared" si="1298"/>
        <v>STAT5A</v>
      </c>
      <c r="B15488" s="1" t="s">
        <v>39</v>
      </c>
      <c r="C15488" s="1">
        <v>4.043957E7</v>
      </c>
      <c r="D15488" s="1" t="s">
        <v>14</v>
      </c>
      <c r="E15488" s="1">
        <v>23.0</v>
      </c>
      <c r="F15488" s="1" t="s">
        <v>15463</v>
      </c>
      <c r="G15488" s="1">
        <v>0.35624661609</v>
      </c>
    </row>
    <row r="15489" ht="15.75" customHeight="1">
      <c r="A15489" s="1" t="str">
        <f t="shared" si="1298"/>
        <v>STAT5A</v>
      </c>
      <c r="B15489" s="1" t="s">
        <v>39</v>
      </c>
      <c r="C15489" s="1">
        <v>4.0439726E7</v>
      </c>
      <c r="D15489" s="1" t="s">
        <v>14</v>
      </c>
      <c r="E15489" s="1">
        <v>23.0</v>
      </c>
      <c r="F15489" s="1" t="s">
        <v>15464</v>
      </c>
      <c r="G15489" s="1">
        <v>0.213223703535</v>
      </c>
    </row>
    <row r="15490" ht="15.75" customHeight="1">
      <c r="A15490" s="1" t="str">
        <f t="shared" si="1298"/>
        <v>STAT5A</v>
      </c>
      <c r="B15490" s="1" t="s">
        <v>39</v>
      </c>
      <c r="C15490" s="1">
        <v>4.0439874E7</v>
      </c>
      <c r="D15490" s="1" t="s">
        <v>14</v>
      </c>
      <c r="E15490" s="1">
        <v>25.0</v>
      </c>
      <c r="F15490" s="1" t="s">
        <v>15465</v>
      </c>
      <c r="G15490" s="1">
        <v>0.625043722613</v>
      </c>
    </row>
    <row r="15491" ht="15.75" customHeight="1">
      <c r="A15491" s="1" t="str">
        <f t="shared" si="1298"/>
        <v>STAT5A</v>
      </c>
      <c r="B15491" s="1" t="s">
        <v>39</v>
      </c>
      <c r="C15491" s="1">
        <v>4.0439544E7</v>
      </c>
      <c r="D15491" s="1" t="s">
        <v>14</v>
      </c>
      <c r="E15491" s="1">
        <v>24.0</v>
      </c>
      <c r="F15491" s="1" t="s">
        <v>15466</v>
      </c>
      <c r="G15491" s="1">
        <v>0.716621785442</v>
      </c>
    </row>
    <row r="15492" ht="15.75" customHeight="1">
      <c r="A15492" s="1" t="str">
        <f t="shared" si="1298"/>
        <v>STAT5A</v>
      </c>
      <c r="B15492" s="1" t="s">
        <v>39</v>
      </c>
      <c r="C15492" s="1">
        <v>4.0440113E7</v>
      </c>
      <c r="D15492" s="1" t="s">
        <v>8</v>
      </c>
      <c r="E15492" s="1">
        <v>25.0</v>
      </c>
      <c r="F15492" s="1" t="s">
        <v>15467</v>
      </c>
      <c r="G15492" s="1">
        <v>0.515904068708</v>
      </c>
    </row>
    <row r="15493" ht="15.75" customHeight="1">
      <c r="A15493" s="1" t="str">
        <f t="shared" si="1298"/>
        <v>STAT5A</v>
      </c>
      <c r="B15493" s="1" t="s">
        <v>39</v>
      </c>
      <c r="C15493" s="1">
        <v>4.0439997E7</v>
      </c>
      <c r="D15493" s="1" t="s">
        <v>8</v>
      </c>
      <c r="E15493" s="1">
        <v>25.0</v>
      </c>
      <c r="F15493" s="1" t="s">
        <v>15468</v>
      </c>
      <c r="G15493" s="1">
        <v>0.668014112432</v>
      </c>
    </row>
    <row r="15494" ht="15.75" customHeight="1">
      <c r="A15494" s="1" t="str">
        <f t="shared" si="1298"/>
        <v>STAT5A</v>
      </c>
      <c r="B15494" s="1" t="s">
        <v>39</v>
      </c>
      <c r="C15494" s="1">
        <v>4.043989E7</v>
      </c>
      <c r="D15494" s="1" t="s">
        <v>8</v>
      </c>
      <c r="E15494" s="1">
        <v>26.0</v>
      </c>
      <c r="F15494" s="1" t="s">
        <v>15469</v>
      </c>
      <c r="G15494" s="1">
        <v>-0.0396439835857</v>
      </c>
    </row>
    <row r="15495" ht="15.75" customHeight="1">
      <c r="A15495" s="1" t="str">
        <f t="shared" si="1298"/>
        <v>STAT5A</v>
      </c>
      <c r="B15495" s="1" t="s">
        <v>39</v>
      </c>
      <c r="C15495" s="1">
        <v>4.0439867E7</v>
      </c>
      <c r="D15495" s="1" t="s">
        <v>8</v>
      </c>
      <c r="E15495" s="1">
        <v>24.0</v>
      </c>
      <c r="F15495" s="1" t="s">
        <v>15470</v>
      </c>
      <c r="G15495" s="1">
        <v>0.989650387766</v>
      </c>
    </row>
    <row r="15496" ht="15.75" customHeight="1">
      <c r="A15496" s="1" t="str">
        <f t="shared" si="1298"/>
        <v>STAT5A</v>
      </c>
      <c r="B15496" s="1" t="s">
        <v>39</v>
      </c>
      <c r="C15496" s="1">
        <v>4.0439537E7</v>
      </c>
      <c r="D15496" s="1" t="s">
        <v>8</v>
      </c>
      <c r="E15496" s="1">
        <v>24.0</v>
      </c>
      <c r="F15496" s="1" t="s">
        <v>15471</v>
      </c>
      <c r="G15496" s="1">
        <v>0.828902405465</v>
      </c>
    </row>
    <row r="15497" ht="15.75" customHeight="1">
      <c r="A15497" s="1" t="str">
        <f t="shared" si="1298"/>
        <v>STAT5A</v>
      </c>
      <c r="B15497" s="1" t="s">
        <v>39</v>
      </c>
      <c r="C15497" s="1">
        <v>4.0439514E7</v>
      </c>
      <c r="D15497" s="1" t="s">
        <v>8</v>
      </c>
      <c r="E15497" s="1">
        <v>24.0</v>
      </c>
      <c r="F15497" s="1" t="s">
        <v>15472</v>
      </c>
      <c r="G15497" s="1">
        <v>0.677442627048</v>
      </c>
    </row>
    <row r="15498" ht="15.75" customHeight="1">
      <c r="A15498" s="1" t="str">
        <f t="shared" si="1298"/>
        <v>STAT5A</v>
      </c>
      <c r="B15498" s="1" t="s">
        <v>39</v>
      </c>
      <c r="C15498" s="1">
        <v>4.0439927E7</v>
      </c>
      <c r="D15498" s="1" t="s">
        <v>14</v>
      </c>
      <c r="E15498" s="1">
        <v>24.0</v>
      </c>
      <c r="F15498" s="1" t="s">
        <v>15473</v>
      </c>
      <c r="G15498" s="1">
        <v>0.75391386639</v>
      </c>
    </row>
    <row r="15499" ht="15.75" customHeight="1">
      <c r="A15499" s="1" t="str">
        <f t="shared" si="1298"/>
        <v>STAT5A</v>
      </c>
      <c r="B15499" s="1" t="s">
        <v>39</v>
      </c>
      <c r="C15499" s="1">
        <v>4.0440003E7</v>
      </c>
      <c r="D15499" s="1" t="s">
        <v>14</v>
      </c>
      <c r="E15499" s="1">
        <v>25.0</v>
      </c>
      <c r="F15499" s="1" t="s">
        <v>15474</v>
      </c>
      <c r="G15499" s="1">
        <v>0.441594814567</v>
      </c>
    </row>
    <row r="15500" ht="15.75" customHeight="1">
      <c r="A15500" s="1" t="str">
        <f t="shared" si="1298"/>
        <v>STAT5A</v>
      </c>
      <c r="B15500" s="1" t="s">
        <v>39</v>
      </c>
      <c r="C15500" s="1">
        <v>4.044012E7</v>
      </c>
      <c r="D15500" s="1" t="s">
        <v>14</v>
      </c>
      <c r="E15500" s="1">
        <v>24.0</v>
      </c>
      <c r="F15500" s="1" t="s">
        <v>15475</v>
      </c>
      <c r="G15500" s="1">
        <v>0.652269038596</v>
      </c>
    </row>
    <row r="15501" ht="15.75" customHeight="1">
      <c r="A15501" s="1" t="str">
        <f t="shared" si="1298"/>
        <v>STAT5A</v>
      </c>
      <c r="B15501" s="1" t="s">
        <v>39</v>
      </c>
      <c r="C15501" s="1">
        <v>4.0439938E7</v>
      </c>
      <c r="D15501" s="1" t="s">
        <v>14</v>
      </c>
      <c r="E15501" s="1">
        <v>25.0</v>
      </c>
      <c r="F15501" s="1" t="s">
        <v>15476</v>
      </c>
      <c r="G15501" s="1">
        <v>0.925136855383</v>
      </c>
    </row>
    <row r="15502" ht="15.75" customHeight="1">
      <c r="A15502" s="1" t="str">
        <f t="shared" si="1298"/>
        <v>STAT5A</v>
      </c>
      <c r="B15502" s="1" t="s">
        <v>39</v>
      </c>
      <c r="C15502" s="1">
        <v>4.0440107E7</v>
      </c>
      <c r="D15502" s="1" t="s">
        <v>14</v>
      </c>
      <c r="E15502" s="1">
        <v>25.0</v>
      </c>
      <c r="F15502" s="1" t="s">
        <v>15477</v>
      </c>
      <c r="G15502" s="1">
        <v>0.733128095533</v>
      </c>
    </row>
    <row r="15503" ht="15.75" customHeight="1">
      <c r="A15503" s="1" t="str">
        <f t="shared" si="1298"/>
        <v>STAT5A</v>
      </c>
      <c r="B15503" s="1" t="s">
        <v>39</v>
      </c>
      <c r="C15503" s="1">
        <v>4.0439684E7</v>
      </c>
      <c r="D15503" s="1" t="s">
        <v>14</v>
      </c>
      <c r="E15503" s="1">
        <v>23.0</v>
      </c>
      <c r="F15503" s="1" t="s">
        <v>15478</v>
      </c>
      <c r="G15503" s="1">
        <v>1.00096416781</v>
      </c>
    </row>
    <row r="15504" ht="15.75" customHeight="1">
      <c r="A15504" s="1" t="str">
        <f t="shared" si="1298"/>
        <v>STAT5A</v>
      </c>
      <c r="B15504" s="1" t="s">
        <v>39</v>
      </c>
      <c r="C15504" s="1">
        <v>4.0439693E7</v>
      </c>
      <c r="D15504" s="1" t="s">
        <v>14</v>
      </c>
      <c r="E15504" s="1">
        <v>23.0</v>
      </c>
      <c r="F15504" s="1" t="s">
        <v>15479</v>
      </c>
      <c r="G15504" s="1">
        <v>0.948399905041</v>
      </c>
    </row>
    <row r="15505" ht="15.75" customHeight="1">
      <c r="A15505" s="1" t="str">
        <f t="shared" ref="A15505:A15514" si="1299">"STAT5B"</f>
        <v>STAT5B</v>
      </c>
      <c r="B15505" s="1" t="s">
        <v>39</v>
      </c>
      <c r="C15505" s="1">
        <v>4.0428205E7</v>
      </c>
      <c r="D15505" s="1" t="s">
        <v>14</v>
      </c>
      <c r="E15505" s="1">
        <v>24.0</v>
      </c>
      <c r="F15505" s="1" t="s">
        <v>15480</v>
      </c>
      <c r="G15505" s="1">
        <v>0.0847926871844</v>
      </c>
    </row>
    <row r="15506" ht="15.75" customHeight="1">
      <c r="A15506" s="1" t="str">
        <f t="shared" si="1299"/>
        <v>STAT5B</v>
      </c>
      <c r="B15506" s="1" t="s">
        <v>39</v>
      </c>
      <c r="C15506" s="1">
        <v>4.0428377E7</v>
      </c>
      <c r="D15506" s="1" t="s">
        <v>14</v>
      </c>
      <c r="E15506" s="1">
        <v>24.0</v>
      </c>
      <c r="F15506" s="1" t="s">
        <v>15481</v>
      </c>
      <c r="G15506" s="1">
        <v>0.104563869289</v>
      </c>
    </row>
    <row r="15507" ht="15.75" customHeight="1">
      <c r="A15507" s="1" t="str">
        <f t="shared" si="1299"/>
        <v>STAT5B</v>
      </c>
      <c r="B15507" s="1" t="s">
        <v>39</v>
      </c>
      <c r="C15507" s="1">
        <v>4.0428459E7</v>
      </c>
      <c r="D15507" s="1" t="s">
        <v>14</v>
      </c>
      <c r="E15507" s="1">
        <v>23.0</v>
      </c>
      <c r="F15507" s="1" t="s">
        <v>15482</v>
      </c>
      <c r="G15507" s="1">
        <v>0.0746086715194</v>
      </c>
    </row>
    <row r="15508" ht="15.75" customHeight="1">
      <c r="A15508" s="1" t="str">
        <f t="shared" si="1299"/>
        <v>STAT5B</v>
      </c>
      <c r="B15508" s="1" t="s">
        <v>39</v>
      </c>
      <c r="C15508" s="1">
        <v>4.0428468E7</v>
      </c>
      <c r="D15508" s="1" t="s">
        <v>14</v>
      </c>
      <c r="E15508" s="1">
        <v>24.0</v>
      </c>
      <c r="F15508" s="1" t="s">
        <v>15483</v>
      </c>
      <c r="G15508" s="1">
        <v>-0.020130596477</v>
      </c>
    </row>
    <row r="15509" ht="15.75" customHeight="1">
      <c r="A15509" s="1" t="str">
        <f t="shared" si="1299"/>
        <v>STAT5B</v>
      </c>
      <c r="B15509" s="1" t="s">
        <v>39</v>
      </c>
      <c r="C15509" s="1">
        <v>4.0428128E7</v>
      </c>
      <c r="D15509" s="1" t="s">
        <v>8</v>
      </c>
      <c r="E15509" s="1">
        <v>24.0</v>
      </c>
      <c r="F15509" s="1" t="s">
        <v>15484</v>
      </c>
      <c r="G15509" s="1">
        <v>0.345618474004</v>
      </c>
    </row>
    <row r="15510" ht="15.75" customHeight="1">
      <c r="A15510" s="1" t="str">
        <f t="shared" si="1299"/>
        <v>STAT5B</v>
      </c>
      <c r="B15510" s="1" t="s">
        <v>39</v>
      </c>
      <c r="C15510" s="1">
        <v>4.0428174E7</v>
      </c>
      <c r="D15510" s="1" t="s">
        <v>14</v>
      </c>
      <c r="E15510" s="1">
        <v>23.0</v>
      </c>
      <c r="F15510" s="1" t="s">
        <v>15485</v>
      </c>
      <c r="G15510" s="1">
        <v>0.0771905750557</v>
      </c>
    </row>
    <row r="15511" ht="15.75" customHeight="1">
      <c r="A15511" s="1" t="str">
        <f t="shared" si="1299"/>
        <v>STAT5B</v>
      </c>
      <c r="B15511" s="1" t="s">
        <v>39</v>
      </c>
      <c r="C15511" s="1">
        <v>4.0428385E7</v>
      </c>
      <c r="D15511" s="1" t="s">
        <v>8</v>
      </c>
      <c r="E15511" s="1">
        <v>24.0</v>
      </c>
      <c r="F15511" s="1" t="s">
        <v>15486</v>
      </c>
      <c r="G15511" s="1">
        <v>0.755813532379</v>
      </c>
    </row>
    <row r="15512" ht="15.75" customHeight="1">
      <c r="A15512" s="1" t="str">
        <f t="shared" si="1299"/>
        <v>STAT5B</v>
      </c>
      <c r="B15512" s="1" t="s">
        <v>39</v>
      </c>
      <c r="C15512" s="1">
        <v>4.0428347E7</v>
      </c>
      <c r="D15512" s="1" t="s">
        <v>8</v>
      </c>
      <c r="E15512" s="1">
        <v>23.0</v>
      </c>
      <c r="F15512" s="1" t="s">
        <v>15487</v>
      </c>
      <c r="G15512" s="1">
        <v>-0.0680600672899</v>
      </c>
    </row>
    <row r="15513" ht="15.75" customHeight="1">
      <c r="A15513" s="1" t="str">
        <f t="shared" si="1299"/>
        <v>STAT5B</v>
      </c>
      <c r="B15513" s="1" t="s">
        <v>39</v>
      </c>
      <c r="C15513" s="1">
        <v>4.0428232E7</v>
      </c>
      <c r="D15513" s="1" t="s">
        <v>8</v>
      </c>
      <c r="E15513" s="1">
        <v>24.0</v>
      </c>
      <c r="F15513" s="1" t="s">
        <v>15488</v>
      </c>
      <c r="G15513" s="1">
        <v>0.00485505293663</v>
      </c>
    </row>
    <row r="15514" ht="15.75" customHeight="1">
      <c r="A15514" s="1" t="str">
        <f t="shared" si="1299"/>
        <v>STAT5B</v>
      </c>
      <c r="B15514" s="1" t="s">
        <v>39</v>
      </c>
      <c r="C15514" s="1">
        <v>4.0428264E7</v>
      </c>
      <c r="D15514" s="1" t="s">
        <v>8</v>
      </c>
      <c r="E15514" s="1">
        <v>23.0</v>
      </c>
      <c r="F15514" s="1" t="s">
        <v>15489</v>
      </c>
      <c r="G15514" s="1">
        <v>1.89856799362</v>
      </c>
    </row>
    <row r="15515" ht="15.75" customHeight="1">
      <c r="A15515" s="1" t="str">
        <f t="shared" ref="A15515:A15534" si="1300">"STEAP3"</f>
        <v>STEAP3</v>
      </c>
      <c r="B15515" s="1" t="s">
        <v>256</v>
      </c>
      <c r="C15515" s="1">
        <v>1.20002147E8</v>
      </c>
      <c r="D15515" s="1" t="s">
        <v>14</v>
      </c>
      <c r="E15515" s="1">
        <v>28.0</v>
      </c>
      <c r="F15515" s="1" t="s">
        <v>15490</v>
      </c>
      <c r="G15515" s="1">
        <v>0.00827986829744</v>
      </c>
    </row>
    <row r="15516" ht="15.75" customHeight="1">
      <c r="A15516" s="1" t="str">
        <f t="shared" si="1300"/>
        <v>STEAP3</v>
      </c>
      <c r="B15516" s="1" t="s">
        <v>256</v>
      </c>
      <c r="C15516" s="1">
        <v>1.19981492E8</v>
      </c>
      <c r="D15516" s="1" t="s">
        <v>14</v>
      </c>
      <c r="E15516" s="1">
        <v>23.0</v>
      </c>
      <c r="F15516" s="1" t="s">
        <v>15491</v>
      </c>
      <c r="G15516" s="1">
        <v>1.03896674649</v>
      </c>
    </row>
    <row r="15517" ht="15.75" customHeight="1">
      <c r="A15517" s="1" t="str">
        <f t="shared" si="1300"/>
        <v>STEAP3</v>
      </c>
      <c r="B15517" s="1" t="s">
        <v>256</v>
      </c>
      <c r="C15517" s="1">
        <v>1.19981451E8</v>
      </c>
      <c r="D15517" s="1" t="s">
        <v>14</v>
      </c>
      <c r="E15517" s="1">
        <v>23.0</v>
      </c>
      <c r="F15517" s="1" t="s">
        <v>15492</v>
      </c>
      <c r="G15517" s="1">
        <v>0.756656161993</v>
      </c>
    </row>
    <row r="15518" ht="15.75" customHeight="1">
      <c r="A15518" s="1" t="str">
        <f t="shared" si="1300"/>
        <v>STEAP3</v>
      </c>
      <c r="B15518" s="1" t="s">
        <v>256</v>
      </c>
      <c r="C15518" s="1">
        <v>1.19981438E8</v>
      </c>
      <c r="D15518" s="1" t="s">
        <v>14</v>
      </c>
      <c r="E15518" s="1">
        <v>24.0</v>
      </c>
      <c r="F15518" s="1" t="s">
        <v>15493</v>
      </c>
      <c r="G15518" s="1">
        <v>0.721978171985</v>
      </c>
    </row>
    <row r="15519" ht="15.75" customHeight="1">
      <c r="A15519" s="1" t="str">
        <f t="shared" si="1300"/>
        <v>STEAP3</v>
      </c>
      <c r="B15519" s="1" t="s">
        <v>256</v>
      </c>
      <c r="C15519" s="1">
        <v>1.20002317E8</v>
      </c>
      <c r="D15519" s="1" t="s">
        <v>8</v>
      </c>
      <c r="E15519" s="1">
        <v>23.0</v>
      </c>
      <c r="F15519" s="1" t="s">
        <v>15494</v>
      </c>
      <c r="G15519" s="1">
        <v>0.0976348123253</v>
      </c>
    </row>
    <row r="15520" ht="15.75" customHeight="1">
      <c r="A15520" s="1" t="str">
        <f t="shared" si="1300"/>
        <v>STEAP3</v>
      </c>
      <c r="B15520" s="1" t="s">
        <v>256</v>
      </c>
      <c r="C15520" s="1">
        <v>1.2000231E8</v>
      </c>
      <c r="D15520" s="1" t="s">
        <v>8</v>
      </c>
      <c r="E15520" s="1">
        <v>24.0</v>
      </c>
      <c r="F15520" s="1" t="s">
        <v>15495</v>
      </c>
      <c r="G15520" s="1">
        <v>-0.0543762876676</v>
      </c>
    </row>
    <row r="15521" ht="15.75" customHeight="1">
      <c r="A15521" s="1" t="str">
        <f t="shared" si="1300"/>
        <v>STEAP3</v>
      </c>
      <c r="B15521" s="1" t="s">
        <v>256</v>
      </c>
      <c r="C15521" s="1">
        <v>1.20002294E8</v>
      </c>
      <c r="D15521" s="1" t="s">
        <v>8</v>
      </c>
      <c r="E15521" s="1">
        <v>24.0</v>
      </c>
      <c r="F15521" s="1" t="s">
        <v>15496</v>
      </c>
      <c r="G15521" s="1">
        <v>-0.0367651458474</v>
      </c>
    </row>
    <row r="15522" ht="15.75" customHeight="1">
      <c r="A15522" s="1" t="str">
        <f t="shared" si="1300"/>
        <v>STEAP3</v>
      </c>
      <c r="B15522" s="1" t="s">
        <v>256</v>
      </c>
      <c r="C15522" s="1">
        <v>1.20002218E8</v>
      </c>
      <c r="D15522" s="1" t="s">
        <v>8</v>
      </c>
      <c r="E15522" s="1">
        <v>27.0</v>
      </c>
      <c r="F15522" s="1" t="s">
        <v>15497</v>
      </c>
      <c r="G15522" s="1">
        <v>-0.0377003869556</v>
      </c>
    </row>
    <row r="15523" ht="15.75" customHeight="1">
      <c r="A15523" s="1" t="str">
        <f t="shared" si="1300"/>
        <v>STEAP3</v>
      </c>
      <c r="B15523" s="1" t="s">
        <v>256</v>
      </c>
      <c r="C15523" s="1">
        <v>1.1998162E8</v>
      </c>
      <c r="D15523" s="1" t="s">
        <v>8</v>
      </c>
      <c r="E15523" s="1">
        <v>24.0</v>
      </c>
      <c r="F15523" s="1" t="s">
        <v>15498</v>
      </c>
      <c r="G15523" s="1">
        <v>0.218537415953</v>
      </c>
    </row>
    <row r="15524" ht="15.75" customHeight="1">
      <c r="A15524" s="1" t="str">
        <f t="shared" si="1300"/>
        <v>STEAP3</v>
      </c>
      <c r="B15524" s="1" t="s">
        <v>256</v>
      </c>
      <c r="C15524" s="1">
        <v>1.19981557E8</v>
      </c>
      <c r="D15524" s="1" t="s">
        <v>14</v>
      </c>
      <c r="E15524" s="1">
        <v>24.0</v>
      </c>
      <c r="F15524" s="1" t="s">
        <v>15499</v>
      </c>
      <c r="G15524" s="1">
        <v>-0.163367352269</v>
      </c>
    </row>
    <row r="15525" ht="15.75" customHeight="1">
      <c r="A15525" s="1" t="str">
        <f t="shared" si="1300"/>
        <v>STEAP3</v>
      </c>
      <c r="B15525" s="1" t="s">
        <v>256</v>
      </c>
      <c r="C15525" s="1">
        <v>1.19981538E8</v>
      </c>
      <c r="D15525" s="1" t="s">
        <v>8</v>
      </c>
      <c r="E15525" s="1">
        <v>23.0</v>
      </c>
      <c r="F15525" s="1" t="s">
        <v>15500</v>
      </c>
      <c r="G15525" s="1">
        <v>0.891884869478</v>
      </c>
    </row>
    <row r="15526" ht="15.75" customHeight="1">
      <c r="A15526" s="1" t="str">
        <f t="shared" si="1300"/>
        <v>STEAP3</v>
      </c>
      <c r="B15526" s="1" t="s">
        <v>256</v>
      </c>
      <c r="C15526" s="1">
        <v>1.19981528E8</v>
      </c>
      <c r="D15526" s="1" t="s">
        <v>8</v>
      </c>
      <c r="E15526" s="1">
        <v>23.0</v>
      </c>
      <c r="F15526" s="1" t="s">
        <v>15501</v>
      </c>
      <c r="G15526" s="1">
        <v>0.717330035868</v>
      </c>
    </row>
    <row r="15527" ht="15.75" customHeight="1">
      <c r="A15527" s="1" t="str">
        <f t="shared" si="1300"/>
        <v>STEAP3</v>
      </c>
      <c r="B15527" s="1" t="s">
        <v>256</v>
      </c>
      <c r="C15527" s="1">
        <v>1.19981514E8</v>
      </c>
      <c r="D15527" s="1" t="s">
        <v>8</v>
      </c>
      <c r="E15527" s="1">
        <v>24.0</v>
      </c>
      <c r="F15527" s="1" t="s">
        <v>15502</v>
      </c>
      <c r="G15527" s="1">
        <v>0.823032729089</v>
      </c>
    </row>
    <row r="15528" ht="15.75" customHeight="1">
      <c r="A15528" s="1" t="str">
        <f t="shared" si="1300"/>
        <v>STEAP3</v>
      </c>
      <c r="B15528" s="1" t="s">
        <v>256</v>
      </c>
      <c r="C15528" s="1">
        <v>1.19981404E8</v>
      </c>
      <c r="D15528" s="1" t="s">
        <v>8</v>
      </c>
      <c r="E15528" s="1">
        <v>24.0</v>
      </c>
      <c r="F15528" s="1" t="s">
        <v>15503</v>
      </c>
      <c r="G15528" s="1">
        <v>1.01027351</v>
      </c>
    </row>
    <row r="15529" ht="15.75" customHeight="1">
      <c r="A15529" s="1" t="str">
        <f t="shared" si="1300"/>
        <v>STEAP3</v>
      </c>
      <c r="B15529" s="1" t="s">
        <v>256</v>
      </c>
      <c r="C15529" s="1">
        <v>1.20002328E8</v>
      </c>
      <c r="D15529" s="1" t="s">
        <v>14</v>
      </c>
      <c r="E15529" s="1">
        <v>24.0</v>
      </c>
      <c r="F15529" s="1" t="s">
        <v>15504</v>
      </c>
      <c r="G15529" s="1">
        <v>-0.145508856907</v>
      </c>
    </row>
    <row r="15530" ht="15.75" customHeight="1">
      <c r="A15530" s="1" t="str">
        <f t="shared" si="1300"/>
        <v>STEAP3</v>
      </c>
      <c r="B15530" s="1" t="s">
        <v>256</v>
      </c>
      <c r="C15530" s="1">
        <v>1.20002264E8</v>
      </c>
      <c r="D15530" s="1" t="s">
        <v>14</v>
      </c>
      <c r="E15530" s="1">
        <v>28.0</v>
      </c>
      <c r="F15530" s="1" t="s">
        <v>15505</v>
      </c>
      <c r="G15530" s="1">
        <v>0.0444210102587</v>
      </c>
    </row>
    <row r="15531" ht="15.75" customHeight="1">
      <c r="A15531" s="1" t="str">
        <f t="shared" si="1300"/>
        <v>STEAP3</v>
      </c>
      <c r="B15531" s="1" t="s">
        <v>256</v>
      </c>
      <c r="C15531" s="1">
        <v>1.20002237E8</v>
      </c>
      <c r="D15531" s="1" t="s">
        <v>14</v>
      </c>
      <c r="E15531" s="1">
        <v>24.0</v>
      </c>
      <c r="F15531" s="1" t="s">
        <v>15506</v>
      </c>
      <c r="G15531" s="1">
        <v>-0.0182262179926</v>
      </c>
    </row>
    <row r="15532" ht="15.75" customHeight="1">
      <c r="A15532" s="1" t="str">
        <f t="shared" si="1300"/>
        <v>STEAP3</v>
      </c>
      <c r="B15532" s="1" t="s">
        <v>256</v>
      </c>
      <c r="C15532" s="1">
        <v>1.2000217E8</v>
      </c>
      <c r="D15532" s="1" t="s">
        <v>14</v>
      </c>
      <c r="E15532" s="1">
        <v>25.0</v>
      </c>
      <c r="F15532" s="1" t="s">
        <v>15507</v>
      </c>
      <c r="G15532" s="1">
        <v>-0.0350592500986</v>
      </c>
    </row>
    <row r="15533" ht="15.75" customHeight="1">
      <c r="A15533" s="1" t="str">
        <f t="shared" si="1300"/>
        <v>STEAP3</v>
      </c>
      <c r="B15533" s="1" t="s">
        <v>256</v>
      </c>
      <c r="C15533" s="1">
        <v>1.20002107E8</v>
      </c>
      <c r="D15533" s="1" t="s">
        <v>8</v>
      </c>
      <c r="E15533" s="1">
        <v>28.0</v>
      </c>
      <c r="F15533" s="1" t="s">
        <v>15508</v>
      </c>
      <c r="G15533" s="1">
        <v>-0.102695739881</v>
      </c>
    </row>
    <row r="15534" ht="15.75" customHeight="1">
      <c r="A15534" s="1" t="str">
        <f t="shared" si="1300"/>
        <v>STEAP3</v>
      </c>
      <c r="B15534" s="1" t="s">
        <v>256</v>
      </c>
      <c r="C15534" s="1">
        <v>1.19981638E8</v>
      </c>
      <c r="D15534" s="1" t="s">
        <v>14</v>
      </c>
      <c r="E15534" s="1">
        <v>23.0</v>
      </c>
      <c r="F15534" s="1" t="s">
        <v>15509</v>
      </c>
      <c r="G15534" s="1">
        <v>0.950759743512</v>
      </c>
    </row>
    <row r="15535" ht="15.75" customHeight="1">
      <c r="A15535" s="1" t="str">
        <f t="shared" ref="A15535:A15554" si="1301">"STIL"</f>
        <v>STIL</v>
      </c>
      <c r="B15535" s="1" t="s">
        <v>108</v>
      </c>
      <c r="C15535" s="1">
        <v>4.7778663E7</v>
      </c>
      <c r="D15535" s="1" t="s">
        <v>8</v>
      </c>
      <c r="E15535" s="1">
        <v>25.0</v>
      </c>
      <c r="F15535" s="1" t="s">
        <v>15510</v>
      </c>
      <c r="G15535" s="1">
        <v>-0.0301359775264</v>
      </c>
    </row>
    <row r="15536" ht="15.75" customHeight="1">
      <c r="A15536" s="1" t="str">
        <f t="shared" si="1301"/>
        <v>STIL</v>
      </c>
      <c r="B15536" s="1" t="s">
        <v>108</v>
      </c>
      <c r="C15536" s="1">
        <v>4.7779683E7</v>
      </c>
      <c r="D15536" s="1" t="s">
        <v>8</v>
      </c>
      <c r="E15536" s="1">
        <v>24.0</v>
      </c>
      <c r="F15536" s="1" t="s">
        <v>15511</v>
      </c>
      <c r="G15536" s="1">
        <v>-0.0825384166259</v>
      </c>
    </row>
    <row r="15537" ht="15.75" customHeight="1">
      <c r="A15537" s="1" t="str">
        <f t="shared" si="1301"/>
        <v>STIL</v>
      </c>
      <c r="B15537" s="1" t="s">
        <v>108</v>
      </c>
      <c r="C15537" s="1">
        <v>4.777974E7</v>
      </c>
      <c r="D15537" s="1" t="s">
        <v>14</v>
      </c>
      <c r="E15537" s="1">
        <v>24.0</v>
      </c>
      <c r="F15537" s="1" t="s">
        <v>15512</v>
      </c>
      <c r="G15537" s="1">
        <v>0.0698310506125</v>
      </c>
    </row>
    <row r="15538" ht="15.75" customHeight="1">
      <c r="A15538" s="1" t="str">
        <f t="shared" si="1301"/>
        <v>STIL</v>
      </c>
      <c r="B15538" s="1" t="s">
        <v>108</v>
      </c>
      <c r="C15538" s="1">
        <v>4.7778724E7</v>
      </c>
      <c r="D15538" s="1" t="s">
        <v>14</v>
      </c>
      <c r="E15538" s="1">
        <v>24.0</v>
      </c>
      <c r="F15538" s="1" t="s">
        <v>15513</v>
      </c>
      <c r="G15538" s="1">
        <v>-0.0165177406484</v>
      </c>
    </row>
    <row r="15539" ht="15.75" customHeight="1">
      <c r="A15539" s="1" t="str">
        <f t="shared" si="1301"/>
        <v>STIL</v>
      </c>
      <c r="B15539" s="1" t="s">
        <v>108</v>
      </c>
      <c r="C15539" s="1">
        <v>4.7779798E7</v>
      </c>
      <c r="D15539" s="1" t="s">
        <v>14</v>
      </c>
      <c r="E15539" s="1">
        <v>24.0</v>
      </c>
      <c r="F15539" s="1" t="s">
        <v>15514</v>
      </c>
      <c r="G15539" s="1">
        <v>0.442517666069</v>
      </c>
    </row>
    <row r="15540" ht="15.75" customHeight="1">
      <c r="A15540" s="1" t="str">
        <f t="shared" si="1301"/>
        <v>STIL</v>
      </c>
      <c r="B15540" s="1" t="s">
        <v>108</v>
      </c>
      <c r="C15540" s="1">
        <v>4.7779642E7</v>
      </c>
      <c r="D15540" s="1" t="s">
        <v>8</v>
      </c>
      <c r="E15540" s="1">
        <v>24.0</v>
      </c>
      <c r="F15540" s="1" t="s">
        <v>15515</v>
      </c>
      <c r="G15540" s="1">
        <v>0.320258463585</v>
      </c>
    </row>
    <row r="15541" ht="15.75" customHeight="1">
      <c r="A15541" s="1" t="str">
        <f t="shared" si="1301"/>
        <v>STIL</v>
      </c>
      <c r="B15541" s="1" t="s">
        <v>108</v>
      </c>
      <c r="C15541" s="1">
        <v>4.7779615E7</v>
      </c>
      <c r="D15541" s="1" t="s">
        <v>8</v>
      </c>
      <c r="E15541" s="1">
        <v>24.0</v>
      </c>
      <c r="F15541" s="1" t="s">
        <v>15516</v>
      </c>
      <c r="G15541" s="1">
        <v>0.0601398325801</v>
      </c>
    </row>
    <row r="15542" ht="15.75" customHeight="1">
      <c r="A15542" s="1" t="str">
        <f t="shared" si="1301"/>
        <v>STIL</v>
      </c>
      <c r="B15542" s="1" t="s">
        <v>108</v>
      </c>
      <c r="C15542" s="1">
        <v>4.7779575E7</v>
      </c>
      <c r="D15542" s="1" t="s">
        <v>8</v>
      </c>
      <c r="E15542" s="1">
        <v>24.0</v>
      </c>
      <c r="F15542" s="1" t="s">
        <v>15517</v>
      </c>
      <c r="G15542" s="1">
        <v>0.584478872727</v>
      </c>
    </row>
    <row r="15543" ht="15.75" customHeight="1">
      <c r="A15543" s="1" t="str">
        <f t="shared" si="1301"/>
        <v>STIL</v>
      </c>
      <c r="B15543" s="1" t="s">
        <v>108</v>
      </c>
      <c r="C15543" s="1">
        <v>4.7778689E7</v>
      </c>
      <c r="D15543" s="1" t="s">
        <v>8</v>
      </c>
      <c r="E15543" s="1">
        <v>23.0</v>
      </c>
      <c r="F15543" s="1" t="s">
        <v>15518</v>
      </c>
      <c r="G15543" s="1">
        <v>-0.00555685044824</v>
      </c>
    </row>
    <row r="15544" ht="15.75" customHeight="1">
      <c r="A15544" s="1" t="str">
        <f t="shared" si="1301"/>
        <v>STIL</v>
      </c>
      <c r="B15544" s="1" t="s">
        <v>108</v>
      </c>
      <c r="C15544" s="1">
        <v>4.7779745E7</v>
      </c>
      <c r="D15544" s="1" t="s">
        <v>14</v>
      </c>
      <c r="E15544" s="1">
        <v>24.0</v>
      </c>
      <c r="F15544" s="1" t="s">
        <v>15519</v>
      </c>
      <c r="G15544" s="1">
        <v>0.904130593006</v>
      </c>
    </row>
    <row r="15545" ht="15.75" customHeight="1">
      <c r="A15545" s="1" t="str">
        <f t="shared" si="1301"/>
        <v>STIL</v>
      </c>
      <c r="B15545" s="1" t="s">
        <v>108</v>
      </c>
      <c r="C15545" s="1">
        <v>4.7778638E7</v>
      </c>
      <c r="D15545" s="1" t="s">
        <v>8</v>
      </c>
      <c r="E15545" s="1">
        <v>26.0</v>
      </c>
      <c r="F15545" s="1" t="s">
        <v>15520</v>
      </c>
      <c r="G15545" s="1">
        <v>-0.015796870185</v>
      </c>
    </row>
    <row r="15546" ht="15.75" customHeight="1">
      <c r="A15546" s="1" t="str">
        <f t="shared" si="1301"/>
        <v>STIL</v>
      </c>
      <c r="B15546" s="1" t="s">
        <v>108</v>
      </c>
      <c r="C15546" s="1">
        <v>4.7779813E7</v>
      </c>
      <c r="D15546" s="1" t="s">
        <v>14</v>
      </c>
      <c r="E15546" s="1">
        <v>24.0</v>
      </c>
      <c r="F15546" s="1" t="s">
        <v>15521</v>
      </c>
      <c r="G15546" s="1">
        <v>0.0184609075452</v>
      </c>
    </row>
    <row r="15547" ht="15.75" customHeight="1">
      <c r="A15547" s="1" t="str">
        <f t="shared" si="1301"/>
        <v>STIL</v>
      </c>
      <c r="B15547" s="1" t="s">
        <v>108</v>
      </c>
      <c r="C15547" s="1">
        <v>4.7778549E7</v>
      </c>
      <c r="D15547" s="1" t="s">
        <v>8</v>
      </c>
      <c r="E15547" s="1">
        <v>28.0</v>
      </c>
      <c r="F15547" s="1" t="s">
        <v>15522</v>
      </c>
      <c r="G15547" s="1">
        <v>0.0529826568534</v>
      </c>
    </row>
    <row r="15548" ht="15.75" customHeight="1">
      <c r="A15548" s="1" t="str">
        <f t="shared" si="1301"/>
        <v>STIL</v>
      </c>
      <c r="B15548" s="1" t="s">
        <v>108</v>
      </c>
      <c r="C15548" s="1">
        <v>4.7778556E7</v>
      </c>
      <c r="D15548" s="1" t="s">
        <v>8</v>
      </c>
      <c r="E15548" s="1">
        <v>26.0</v>
      </c>
      <c r="F15548" s="1" t="s">
        <v>15523</v>
      </c>
      <c r="G15548" s="1">
        <v>-0.0374253277128</v>
      </c>
    </row>
    <row r="15549" ht="15.75" customHeight="1">
      <c r="A15549" s="1" t="str">
        <f t="shared" si="1301"/>
        <v>STIL</v>
      </c>
      <c r="B15549" s="1" t="s">
        <v>108</v>
      </c>
      <c r="C15549" s="1">
        <v>4.7778563E7</v>
      </c>
      <c r="D15549" s="1" t="s">
        <v>8</v>
      </c>
      <c r="E15549" s="1">
        <v>25.0</v>
      </c>
      <c r="F15549" s="1" t="s">
        <v>15524</v>
      </c>
      <c r="G15549" s="1">
        <v>-0.0129379296027</v>
      </c>
    </row>
    <row r="15550" ht="15.75" customHeight="1">
      <c r="A15550" s="1" t="str">
        <f t="shared" si="1301"/>
        <v>STIL</v>
      </c>
      <c r="B15550" s="1" t="s">
        <v>108</v>
      </c>
      <c r="C15550" s="1">
        <v>4.777858E7</v>
      </c>
      <c r="D15550" s="1" t="s">
        <v>8</v>
      </c>
      <c r="E15550" s="1">
        <v>26.0</v>
      </c>
      <c r="F15550" s="1" t="s">
        <v>15525</v>
      </c>
      <c r="G15550" s="1">
        <v>-0.0408383414355</v>
      </c>
    </row>
    <row r="15551" ht="15.75" customHeight="1">
      <c r="A15551" s="1" t="str">
        <f t="shared" si="1301"/>
        <v>STIL</v>
      </c>
      <c r="B15551" s="1" t="s">
        <v>108</v>
      </c>
      <c r="C15551" s="1">
        <v>4.7778585E7</v>
      </c>
      <c r="D15551" s="1" t="s">
        <v>8</v>
      </c>
      <c r="E15551" s="1">
        <v>24.0</v>
      </c>
      <c r="F15551" s="1" t="s">
        <v>15526</v>
      </c>
      <c r="G15551" s="1">
        <v>0.0513481129293</v>
      </c>
    </row>
    <row r="15552" ht="15.75" customHeight="1">
      <c r="A15552" s="1" t="str">
        <f t="shared" si="1301"/>
        <v>STIL</v>
      </c>
      <c r="B15552" s="1" t="s">
        <v>108</v>
      </c>
      <c r="C15552" s="1">
        <v>4.7778592E7</v>
      </c>
      <c r="D15552" s="1" t="s">
        <v>8</v>
      </c>
      <c r="E15552" s="1">
        <v>25.0</v>
      </c>
      <c r="F15552" s="1" t="s">
        <v>15527</v>
      </c>
      <c r="G15552" s="1">
        <v>-0.03627767196</v>
      </c>
    </row>
    <row r="15553" ht="15.75" customHeight="1">
      <c r="A15553" s="1" t="str">
        <f t="shared" si="1301"/>
        <v>STIL</v>
      </c>
      <c r="B15553" s="1" t="s">
        <v>108</v>
      </c>
      <c r="C15553" s="1">
        <v>4.7779807E7</v>
      </c>
      <c r="D15553" s="1" t="s">
        <v>14</v>
      </c>
      <c r="E15553" s="1">
        <v>24.0</v>
      </c>
      <c r="F15553" s="1" t="s">
        <v>15528</v>
      </c>
      <c r="G15553" s="1">
        <v>1.51139053427</v>
      </c>
    </row>
    <row r="15554" ht="15.75" customHeight="1">
      <c r="A15554" s="1" t="str">
        <f t="shared" si="1301"/>
        <v>STIL</v>
      </c>
      <c r="B15554" s="1" t="s">
        <v>108</v>
      </c>
      <c r="C15554" s="1">
        <v>4.7779751E7</v>
      </c>
      <c r="D15554" s="1" t="s">
        <v>14</v>
      </c>
      <c r="E15554" s="1">
        <v>24.0</v>
      </c>
      <c r="F15554" s="1" t="s">
        <v>15529</v>
      </c>
      <c r="G15554" s="1">
        <v>0.476539872825</v>
      </c>
    </row>
    <row r="15555" ht="15.75" customHeight="1">
      <c r="A15555" s="1" t="str">
        <f t="shared" ref="A15555:A15564" si="1302">"STIP1"</f>
        <v>STIP1</v>
      </c>
      <c r="B15555" s="1" t="s">
        <v>328</v>
      </c>
      <c r="C15555" s="1">
        <v>6.3953716E7</v>
      </c>
      <c r="D15555" s="1" t="s">
        <v>8</v>
      </c>
      <c r="E15555" s="1">
        <v>24.0</v>
      </c>
      <c r="F15555" s="1" t="s">
        <v>15530</v>
      </c>
      <c r="G15555" s="1">
        <v>0.872931103897</v>
      </c>
    </row>
    <row r="15556" ht="15.75" customHeight="1">
      <c r="A15556" s="1" t="str">
        <f t="shared" si="1302"/>
        <v>STIP1</v>
      </c>
      <c r="B15556" s="1" t="s">
        <v>328</v>
      </c>
      <c r="C15556" s="1">
        <v>6.3953866E7</v>
      </c>
      <c r="D15556" s="1" t="s">
        <v>14</v>
      </c>
      <c r="E15556" s="1">
        <v>24.0</v>
      </c>
      <c r="F15556" s="1" t="s">
        <v>15531</v>
      </c>
      <c r="G15556" s="1">
        <v>0.556552372101</v>
      </c>
    </row>
    <row r="15557" ht="15.75" customHeight="1">
      <c r="A15557" s="1" t="str">
        <f t="shared" si="1302"/>
        <v>STIP1</v>
      </c>
      <c r="B15557" s="1" t="s">
        <v>328</v>
      </c>
      <c r="C15557" s="1">
        <v>6.3953858E7</v>
      </c>
      <c r="D15557" s="1" t="s">
        <v>14</v>
      </c>
      <c r="E15557" s="1">
        <v>24.0</v>
      </c>
      <c r="F15557" s="1" t="s">
        <v>15532</v>
      </c>
      <c r="G15557" s="1">
        <v>0.82402552972</v>
      </c>
    </row>
    <row r="15558" ht="15.75" customHeight="1">
      <c r="A15558" s="1" t="str">
        <f t="shared" si="1302"/>
        <v>STIP1</v>
      </c>
      <c r="B15558" s="1" t="s">
        <v>328</v>
      </c>
      <c r="C15558" s="1">
        <v>6.3953843E7</v>
      </c>
      <c r="D15558" s="1" t="s">
        <v>14</v>
      </c>
      <c r="E15558" s="1">
        <v>23.0</v>
      </c>
      <c r="F15558" s="1" t="s">
        <v>15533</v>
      </c>
      <c r="G15558" s="1">
        <v>0.796031099862</v>
      </c>
    </row>
    <row r="15559" ht="15.75" customHeight="1">
      <c r="A15559" s="1" t="str">
        <f t="shared" si="1302"/>
        <v>STIP1</v>
      </c>
      <c r="B15559" s="1" t="s">
        <v>328</v>
      </c>
      <c r="C15559" s="1">
        <v>6.3953818E7</v>
      </c>
      <c r="D15559" s="1" t="s">
        <v>14</v>
      </c>
      <c r="E15559" s="1">
        <v>24.0</v>
      </c>
      <c r="F15559" s="1" t="s">
        <v>15534</v>
      </c>
      <c r="G15559" s="1">
        <v>-0.0268551903095</v>
      </c>
    </row>
    <row r="15560" ht="15.75" customHeight="1">
      <c r="A15560" s="1" t="str">
        <f t="shared" si="1302"/>
        <v>STIP1</v>
      </c>
      <c r="B15560" s="1" t="s">
        <v>328</v>
      </c>
      <c r="C15560" s="1">
        <v>6.3953811E7</v>
      </c>
      <c r="D15560" s="1" t="s">
        <v>14</v>
      </c>
      <c r="E15560" s="1">
        <v>24.0</v>
      </c>
      <c r="F15560" s="1" t="s">
        <v>15535</v>
      </c>
      <c r="G15560" s="1">
        <v>1.30304336638</v>
      </c>
    </row>
    <row r="15561" ht="15.75" customHeight="1">
      <c r="A15561" s="1" t="str">
        <f t="shared" si="1302"/>
        <v>STIP1</v>
      </c>
      <c r="B15561" s="1" t="s">
        <v>328</v>
      </c>
      <c r="C15561" s="1">
        <v>6.3953782E7</v>
      </c>
      <c r="D15561" s="1" t="s">
        <v>14</v>
      </c>
      <c r="E15561" s="1">
        <v>24.0</v>
      </c>
      <c r="F15561" s="1" t="s">
        <v>15536</v>
      </c>
      <c r="G15561" s="1">
        <v>0.782482412099</v>
      </c>
    </row>
    <row r="15562" ht="15.75" customHeight="1">
      <c r="A15562" s="1" t="str">
        <f t="shared" si="1302"/>
        <v>STIP1</v>
      </c>
      <c r="B15562" s="1" t="s">
        <v>328</v>
      </c>
      <c r="C15562" s="1">
        <v>6.3953654E7</v>
      </c>
      <c r="D15562" s="1" t="s">
        <v>14</v>
      </c>
      <c r="E15562" s="1">
        <v>23.0</v>
      </c>
      <c r="F15562" s="1" t="s">
        <v>15537</v>
      </c>
      <c r="G15562" s="1">
        <v>0.75655552896</v>
      </c>
    </row>
    <row r="15563" ht="15.75" customHeight="1">
      <c r="A15563" s="1" t="str">
        <f t="shared" si="1302"/>
        <v>STIP1</v>
      </c>
      <c r="B15563" s="1" t="s">
        <v>328</v>
      </c>
      <c r="C15563" s="1">
        <v>6.3953636E7</v>
      </c>
      <c r="D15563" s="1" t="s">
        <v>8</v>
      </c>
      <c r="E15563" s="1">
        <v>23.0</v>
      </c>
      <c r="F15563" s="1" t="s">
        <v>15538</v>
      </c>
      <c r="G15563" s="1">
        <v>0.281337143782</v>
      </c>
    </row>
    <row r="15564" ht="15.75" customHeight="1">
      <c r="A15564" s="1" t="str">
        <f t="shared" si="1302"/>
        <v>STIP1</v>
      </c>
      <c r="B15564" s="1" t="s">
        <v>328</v>
      </c>
      <c r="C15564" s="1">
        <v>6.3953801E7</v>
      </c>
      <c r="D15564" s="1" t="s">
        <v>8</v>
      </c>
      <c r="E15564" s="1">
        <v>24.0</v>
      </c>
      <c r="F15564" s="1" t="s">
        <v>15539</v>
      </c>
      <c r="G15564" s="1">
        <v>0.131738701585</v>
      </c>
    </row>
    <row r="15565" ht="15.75" customHeight="1">
      <c r="A15565" s="1" t="str">
        <f t="shared" ref="A15565:A15574" si="1303">"STRIP1"</f>
        <v>STRIP1</v>
      </c>
      <c r="B15565" s="1" t="s">
        <v>108</v>
      </c>
      <c r="C15565" s="1">
        <v>1.10577283E8</v>
      </c>
      <c r="D15565" s="1" t="s">
        <v>14</v>
      </c>
      <c r="E15565" s="1">
        <v>23.0</v>
      </c>
      <c r="F15565" s="1" t="s">
        <v>15540</v>
      </c>
      <c r="G15565" s="1">
        <v>0.846265011174</v>
      </c>
    </row>
    <row r="15566" ht="15.75" customHeight="1">
      <c r="A15566" s="1" t="str">
        <f t="shared" si="1303"/>
        <v>STRIP1</v>
      </c>
      <c r="B15566" s="1" t="s">
        <v>108</v>
      </c>
      <c r="C15566" s="1">
        <v>1.10577241E8</v>
      </c>
      <c r="D15566" s="1" t="s">
        <v>14</v>
      </c>
      <c r="E15566" s="1">
        <v>22.0</v>
      </c>
      <c r="F15566" s="1" t="s">
        <v>15541</v>
      </c>
      <c r="G15566" s="1">
        <v>0.553585457873</v>
      </c>
    </row>
    <row r="15567" ht="15.75" customHeight="1">
      <c r="A15567" s="1" t="str">
        <f t="shared" si="1303"/>
        <v>STRIP1</v>
      </c>
      <c r="B15567" s="1" t="s">
        <v>108</v>
      </c>
      <c r="C15567" s="1">
        <v>1.10577285E8</v>
      </c>
      <c r="D15567" s="1" t="s">
        <v>8</v>
      </c>
      <c r="E15567" s="1">
        <v>23.0</v>
      </c>
      <c r="F15567" s="1" t="s">
        <v>15542</v>
      </c>
      <c r="G15567" s="1">
        <v>0.0644104148789</v>
      </c>
    </row>
    <row r="15568" ht="15.75" customHeight="1">
      <c r="A15568" s="1" t="str">
        <f t="shared" si="1303"/>
        <v>STRIP1</v>
      </c>
      <c r="B15568" s="1" t="s">
        <v>108</v>
      </c>
      <c r="C15568" s="1">
        <v>1.10577334E8</v>
      </c>
      <c r="D15568" s="1" t="s">
        <v>8</v>
      </c>
      <c r="E15568" s="1">
        <v>24.0</v>
      </c>
      <c r="F15568" s="1" t="s">
        <v>15543</v>
      </c>
      <c r="G15568" s="1">
        <v>-0.0623490294386</v>
      </c>
    </row>
    <row r="15569" ht="15.75" customHeight="1">
      <c r="A15569" s="1" t="str">
        <f t="shared" si="1303"/>
        <v>STRIP1</v>
      </c>
      <c r="B15569" s="1" t="s">
        <v>108</v>
      </c>
      <c r="C15569" s="1">
        <v>1.1057748E8</v>
      </c>
      <c r="D15569" s="1" t="s">
        <v>14</v>
      </c>
      <c r="E15569" s="1">
        <v>23.0</v>
      </c>
      <c r="F15569" s="1" t="s">
        <v>15544</v>
      </c>
      <c r="G15569" s="1">
        <v>0.164358631547</v>
      </c>
    </row>
    <row r="15570" ht="15.75" customHeight="1">
      <c r="A15570" s="1" t="str">
        <f t="shared" si="1303"/>
        <v>STRIP1</v>
      </c>
      <c r="B15570" s="1" t="s">
        <v>108</v>
      </c>
      <c r="C15570" s="1">
        <v>1.10577461E8</v>
      </c>
      <c r="D15570" s="1" t="s">
        <v>14</v>
      </c>
      <c r="E15570" s="1">
        <v>24.0</v>
      </c>
      <c r="F15570" s="1" t="s">
        <v>15545</v>
      </c>
      <c r="G15570" s="1">
        <v>6.31574050969E-4</v>
      </c>
    </row>
    <row r="15571" ht="15.75" customHeight="1">
      <c r="A15571" s="1" t="str">
        <f t="shared" si="1303"/>
        <v>STRIP1</v>
      </c>
      <c r="B15571" s="1" t="s">
        <v>108</v>
      </c>
      <c r="C15571" s="1">
        <v>1.10577439E8</v>
      </c>
      <c r="D15571" s="1" t="s">
        <v>14</v>
      </c>
      <c r="E15571" s="1">
        <v>24.0</v>
      </c>
      <c r="F15571" s="1" t="s">
        <v>15546</v>
      </c>
      <c r="G15571" s="1">
        <v>0.145485231094</v>
      </c>
    </row>
    <row r="15572" ht="15.75" customHeight="1">
      <c r="A15572" s="1" t="str">
        <f t="shared" si="1303"/>
        <v>STRIP1</v>
      </c>
      <c r="B15572" s="1" t="s">
        <v>108</v>
      </c>
      <c r="C15572" s="1">
        <v>1.10577275E8</v>
      </c>
      <c r="D15572" s="1" t="s">
        <v>14</v>
      </c>
      <c r="E15572" s="1">
        <v>23.0</v>
      </c>
      <c r="F15572" s="1" t="s">
        <v>15547</v>
      </c>
      <c r="G15572" s="1">
        <v>0.614520933863</v>
      </c>
    </row>
    <row r="15573" ht="15.75" customHeight="1">
      <c r="A15573" s="1" t="str">
        <f t="shared" si="1303"/>
        <v>STRIP1</v>
      </c>
      <c r="B15573" s="1" t="s">
        <v>108</v>
      </c>
      <c r="C15573" s="1">
        <v>1.10577268E8</v>
      </c>
      <c r="D15573" s="1" t="s">
        <v>14</v>
      </c>
      <c r="E15573" s="1">
        <v>24.0</v>
      </c>
      <c r="F15573" s="1" t="s">
        <v>15548</v>
      </c>
      <c r="G15573" s="1">
        <v>1.53921405496</v>
      </c>
    </row>
    <row r="15574" ht="15.75" customHeight="1">
      <c r="A15574" s="1" t="str">
        <f t="shared" si="1303"/>
        <v>STRIP1</v>
      </c>
      <c r="B15574" s="1" t="s">
        <v>108</v>
      </c>
      <c r="C15574" s="1">
        <v>1.10577401E8</v>
      </c>
      <c r="D15574" s="1" t="s">
        <v>8</v>
      </c>
      <c r="E15574" s="1">
        <v>24.0</v>
      </c>
      <c r="F15574" s="1" t="s">
        <v>15549</v>
      </c>
      <c r="G15574" s="1">
        <v>0.0727965705186</v>
      </c>
    </row>
    <row r="15575" ht="15.75" customHeight="1">
      <c r="A15575" s="1" t="str">
        <f t="shared" ref="A15575:A15584" si="1304">"STXBP4"</f>
        <v>STXBP4</v>
      </c>
      <c r="B15575" s="1" t="s">
        <v>39</v>
      </c>
      <c r="C15575" s="1">
        <v>5.3046381E7</v>
      </c>
      <c r="D15575" s="1" t="s">
        <v>14</v>
      </c>
      <c r="E15575" s="1">
        <v>25.0</v>
      </c>
      <c r="F15575" s="1" t="s">
        <v>15550</v>
      </c>
      <c r="G15575" s="1">
        <v>-0.0693855087178</v>
      </c>
    </row>
    <row r="15576" ht="15.75" customHeight="1">
      <c r="A15576" s="1" t="str">
        <f t="shared" si="1304"/>
        <v>STXBP4</v>
      </c>
      <c r="B15576" s="1" t="s">
        <v>39</v>
      </c>
      <c r="C15576" s="1">
        <v>5.3046291E7</v>
      </c>
      <c r="D15576" s="1" t="s">
        <v>14</v>
      </c>
      <c r="E15576" s="1">
        <v>24.0</v>
      </c>
      <c r="F15576" s="1" t="s">
        <v>15551</v>
      </c>
      <c r="G15576" s="1">
        <v>0.0754264928424</v>
      </c>
    </row>
    <row r="15577" ht="15.75" customHeight="1">
      <c r="A15577" s="1" t="str">
        <f t="shared" si="1304"/>
        <v>STXBP4</v>
      </c>
      <c r="B15577" s="1" t="s">
        <v>39</v>
      </c>
      <c r="C15577" s="1">
        <v>5.3046247E7</v>
      </c>
      <c r="D15577" s="1" t="s">
        <v>14</v>
      </c>
      <c r="E15577" s="1">
        <v>25.0</v>
      </c>
      <c r="F15577" s="1" t="s">
        <v>15552</v>
      </c>
      <c r="G15577" s="1">
        <v>0.0616993199958</v>
      </c>
    </row>
    <row r="15578" ht="15.75" customHeight="1">
      <c r="A15578" s="1" t="str">
        <f t="shared" si="1304"/>
        <v>STXBP4</v>
      </c>
      <c r="B15578" s="1" t="s">
        <v>39</v>
      </c>
      <c r="C15578" s="1">
        <v>5.3046385E7</v>
      </c>
      <c r="D15578" s="1" t="s">
        <v>8</v>
      </c>
      <c r="E15578" s="1">
        <v>25.0</v>
      </c>
      <c r="F15578" s="1" t="s">
        <v>15553</v>
      </c>
      <c r="G15578" s="1">
        <v>0.373967733124</v>
      </c>
    </row>
    <row r="15579" ht="15.75" customHeight="1">
      <c r="A15579" s="1" t="str">
        <f t="shared" si="1304"/>
        <v>STXBP4</v>
      </c>
      <c r="B15579" s="1" t="s">
        <v>39</v>
      </c>
      <c r="C15579" s="1">
        <v>5.3046377E7</v>
      </c>
      <c r="D15579" s="1" t="s">
        <v>8</v>
      </c>
      <c r="E15579" s="1">
        <v>25.0</v>
      </c>
      <c r="F15579" s="1" t="s">
        <v>15554</v>
      </c>
      <c r="G15579" s="1">
        <v>0.463895382752</v>
      </c>
    </row>
    <row r="15580" ht="15.75" customHeight="1">
      <c r="A15580" s="1" t="str">
        <f t="shared" si="1304"/>
        <v>STXBP4</v>
      </c>
      <c r="B15580" s="1" t="s">
        <v>39</v>
      </c>
      <c r="C15580" s="1">
        <v>5.3046261E7</v>
      </c>
      <c r="D15580" s="1" t="s">
        <v>8</v>
      </c>
      <c r="E15580" s="1">
        <v>21.0</v>
      </c>
      <c r="F15580" s="1" t="s">
        <v>15555</v>
      </c>
      <c r="G15580" s="1">
        <v>0.812307672623</v>
      </c>
    </row>
    <row r="15581" ht="15.75" customHeight="1">
      <c r="A15581" s="1" t="str">
        <f t="shared" si="1304"/>
        <v>STXBP4</v>
      </c>
      <c r="B15581" s="1" t="s">
        <v>39</v>
      </c>
      <c r="C15581" s="1">
        <v>5.3046323E7</v>
      </c>
      <c r="D15581" s="1" t="s">
        <v>8</v>
      </c>
      <c r="E15581" s="1">
        <v>22.0</v>
      </c>
      <c r="F15581" s="1" t="s">
        <v>15556</v>
      </c>
      <c r="G15581" s="1">
        <v>1.72379694463</v>
      </c>
    </row>
    <row r="15582" ht="15.75" customHeight="1">
      <c r="A15582" s="1" t="str">
        <f t="shared" si="1304"/>
        <v>STXBP4</v>
      </c>
      <c r="B15582" s="1" t="s">
        <v>39</v>
      </c>
      <c r="C15582" s="1">
        <v>5.304634E7</v>
      </c>
      <c r="D15582" s="1" t="s">
        <v>8</v>
      </c>
      <c r="E15582" s="1">
        <v>25.0</v>
      </c>
      <c r="F15582" s="1" t="s">
        <v>15557</v>
      </c>
      <c r="G15582" s="1">
        <v>0.177721166644</v>
      </c>
    </row>
    <row r="15583" ht="15.75" customHeight="1">
      <c r="A15583" s="1" t="str">
        <f t="shared" si="1304"/>
        <v>STXBP4</v>
      </c>
      <c r="B15583" s="1" t="s">
        <v>39</v>
      </c>
      <c r="C15583" s="1">
        <v>5.3046208E7</v>
      </c>
      <c r="D15583" s="1" t="s">
        <v>8</v>
      </c>
      <c r="E15583" s="1">
        <v>23.0</v>
      </c>
      <c r="F15583" s="1" t="s">
        <v>15558</v>
      </c>
      <c r="G15583" s="1">
        <v>0.343753912092</v>
      </c>
    </row>
    <row r="15584" ht="15.75" customHeight="1">
      <c r="A15584" s="1" t="str">
        <f t="shared" si="1304"/>
        <v>STXBP4</v>
      </c>
      <c r="B15584" s="1" t="s">
        <v>39</v>
      </c>
      <c r="C15584" s="1">
        <v>5.3046363E7</v>
      </c>
      <c r="D15584" s="1" t="s">
        <v>8</v>
      </c>
      <c r="E15584" s="1">
        <v>24.0</v>
      </c>
      <c r="F15584" s="1" t="s">
        <v>15559</v>
      </c>
      <c r="G15584" s="1">
        <v>0.409679736769</v>
      </c>
    </row>
    <row r="15585" ht="15.75" customHeight="1">
      <c r="A15585" s="1" t="str">
        <f t="shared" ref="A15585:A15594" si="1305">"SUCLG1"</f>
        <v>SUCLG1</v>
      </c>
      <c r="B15585" s="1" t="s">
        <v>256</v>
      </c>
      <c r="C15585" s="1">
        <v>8.4686517E7</v>
      </c>
      <c r="D15585" s="1" t="s">
        <v>14</v>
      </c>
      <c r="E15585" s="1">
        <v>24.0</v>
      </c>
      <c r="F15585" s="1" t="s">
        <v>15560</v>
      </c>
      <c r="G15585" s="1">
        <v>0.0364745976181</v>
      </c>
    </row>
    <row r="15586" ht="15.75" customHeight="1">
      <c r="A15586" s="1" t="str">
        <f t="shared" si="1305"/>
        <v>SUCLG1</v>
      </c>
      <c r="B15586" s="1" t="s">
        <v>256</v>
      </c>
      <c r="C15586" s="1">
        <v>8.4686544E7</v>
      </c>
      <c r="D15586" s="1" t="s">
        <v>8</v>
      </c>
      <c r="E15586" s="1">
        <v>24.0</v>
      </c>
      <c r="F15586" s="1" t="s">
        <v>15561</v>
      </c>
      <c r="G15586" s="1">
        <v>-0.0723264983579</v>
      </c>
    </row>
    <row r="15587" ht="15.75" customHeight="1">
      <c r="A15587" s="1" t="str">
        <f t="shared" si="1305"/>
        <v>SUCLG1</v>
      </c>
      <c r="B15587" s="1" t="s">
        <v>256</v>
      </c>
      <c r="C15587" s="1">
        <v>8.468663E7</v>
      </c>
      <c r="D15587" s="1" t="s">
        <v>8</v>
      </c>
      <c r="E15587" s="1">
        <v>23.0</v>
      </c>
      <c r="F15587" s="1" t="s">
        <v>15562</v>
      </c>
      <c r="G15587" s="1">
        <v>-0.081722401666</v>
      </c>
    </row>
    <row r="15588" ht="15.75" customHeight="1">
      <c r="A15588" s="1" t="str">
        <f t="shared" si="1305"/>
        <v>SUCLG1</v>
      </c>
      <c r="B15588" s="1" t="s">
        <v>256</v>
      </c>
      <c r="C15588" s="1">
        <v>8.4686416E7</v>
      </c>
      <c r="D15588" s="1" t="s">
        <v>8</v>
      </c>
      <c r="E15588" s="1">
        <v>25.0</v>
      </c>
      <c r="F15588" s="1" t="s">
        <v>15563</v>
      </c>
      <c r="G15588" s="1">
        <v>0.653318326674</v>
      </c>
    </row>
    <row r="15589" ht="15.75" customHeight="1">
      <c r="A15589" s="1" t="str">
        <f t="shared" si="1305"/>
        <v>SUCLG1</v>
      </c>
      <c r="B15589" s="1" t="s">
        <v>256</v>
      </c>
      <c r="C15589" s="1">
        <v>8.468637E7</v>
      </c>
      <c r="D15589" s="1" t="s">
        <v>14</v>
      </c>
      <c r="E15589" s="1">
        <v>23.0</v>
      </c>
      <c r="F15589" s="1" t="s">
        <v>15564</v>
      </c>
      <c r="G15589" s="1">
        <v>1.22406892021</v>
      </c>
    </row>
    <row r="15590" ht="15.75" customHeight="1">
      <c r="A15590" s="1" t="str">
        <f t="shared" si="1305"/>
        <v>SUCLG1</v>
      </c>
      <c r="B15590" s="1" t="s">
        <v>256</v>
      </c>
      <c r="C15590" s="1">
        <v>8.4686412E7</v>
      </c>
      <c r="D15590" s="1" t="s">
        <v>14</v>
      </c>
      <c r="E15590" s="1">
        <v>25.0</v>
      </c>
      <c r="F15590" s="1" t="s">
        <v>15565</v>
      </c>
      <c r="G15590" s="1">
        <v>0.548606560644</v>
      </c>
    </row>
    <row r="15591" ht="15.75" customHeight="1">
      <c r="A15591" s="1" t="str">
        <f t="shared" si="1305"/>
        <v>SUCLG1</v>
      </c>
      <c r="B15591" s="1" t="s">
        <v>256</v>
      </c>
      <c r="C15591" s="1">
        <v>8.4686419E7</v>
      </c>
      <c r="D15591" s="1" t="s">
        <v>14</v>
      </c>
      <c r="E15591" s="1">
        <v>25.0</v>
      </c>
      <c r="F15591" s="1" t="s">
        <v>15566</v>
      </c>
      <c r="G15591" s="1">
        <v>0.13749387284</v>
      </c>
    </row>
    <row r="15592" ht="15.75" customHeight="1">
      <c r="A15592" s="1" t="str">
        <f t="shared" si="1305"/>
        <v>SUCLG1</v>
      </c>
      <c r="B15592" s="1" t="s">
        <v>256</v>
      </c>
      <c r="C15592" s="1">
        <v>8.4686325E7</v>
      </c>
      <c r="D15592" s="1" t="s">
        <v>14</v>
      </c>
      <c r="E15592" s="1">
        <v>23.0</v>
      </c>
      <c r="F15592" s="1" t="s">
        <v>15567</v>
      </c>
      <c r="G15592" s="1">
        <v>1.12261275311</v>
      </c>
    </row>
    <row r="15593" ht="15.75" customHeight="1">
      <c r="A15593" s="1" t="str">
        <f t="shared" si="1305"/>
        <v>SUCLG1</v>
      </c>
      <c r="B15593" s="1" t="s">
        <v>256</v>
      </c>
      <c r="C15593" s="1">
        <v>8.4686645E7</v>
      </c>
      <c r="D15593" s="1" t="s">
        <v>14</v>
      </c>
      <c r="E15593" s="1">
        <v>23.0</v>
      </c>
      <c r="F15593" s="1" t="s">
        <v>15568</v>
      </c>
      <c r="G15593" s="1">
        <v>0.1059956731</v>
      </c>
    </row>
    <row r="15594" ht="15.75" customHeight="1">
      <c r="A15594" s="1" t="str">
        <f t="shared" si="1305"/>
        <v>SUCLG1</v>
      </c>
      <c r="B15594" s="1" t="s">
        <v>256</v>
      </c>
      <c r="C15594" s="1">
        <v>8.4686551E7</v>
      </c>
      <c r="D15594" s="1" t="s">
        <v>14</v>
      </c>
      <c r="E15594" s="1">
        <v>24.0</v>
      </c>
      <c r="F15594" s="1" t="s">
        <v>15569</v>
      </c>
      <c r="G15594" s="1">
        <v>0.0674547041887</v>
      </c>
    </row>
    <row r="15595" ht="15.75" customHeight="1">
      <c r="A15595" s="1" t="str">
        <f t="shared" ref="A15595:A15604" si="1306">"SUCLG2"</f>
        <v>SUCLG2</v>
      </c>
      <c r="B15595" s="1" t="s">
        <v>119</v>
      </c>
      <c r="C15595" s="1">
        <v>6.7704985E7</v>
      </c>
      <c r="D15595" s="1" t="s">
        <v>8</v>
      </c>
      <c r="E15595" s="1">
        <v>23.0</v>
      </c>
      <c r="F15595" s="1" t="s">
        <v>15570</v>
      </c>
      <c r="G15595" s="1">
        <v>0.0797475169635</v>
      </c>
    </row>
    <row r="15596" ht="15.75" customHeight="1">
      <c r="A15596" s="1" t="str">
        <f t="shared" si="1306"/>
        <v>SUCLG2</v>
      </c>
      <c r="B15596" s="1" t="s">
        <v>119</v>
      </c>
      <c r="C15596" s="1">
        <v>6.770481E7</v>
      </c>
      <c r="D15596" s="1" t="s">
        <v>14</v>
      </c>
      <c r="E15596" s="1">
        <v>23.0</v>
      </c>
      <c r="F15596" s="1" t="s">
        <v>15571</v>
      </c>
      <c r="G15596" s="1">
        <v>0.772592786531</v>
      </c>
    </row>
    <row r="15597" ht="15.75" customHeight="1">
      <c r="A15597" s="1" t="str">
        <f t="shared" si="1306"/>
        <v>SUCLG2</v>
      </c>
      <c r="B15597" s="1" t="s">
        <v>119</v>
      </c>
      <c r="C15597" s="1">
        <v>6.7705006E7</v>
      </c>
      <c r="D15597" s="1" t="s">
        <v>8</v>
      </c>
      <c r="E15597" s="1">
        <v>23.0</v>
      </c>
      <c r="F15597" s="1" t="s">
        <v>15572</v>
      </c>
      <c r="G15597" s="1">
        <v>0.0948067571991</v>
      </c>
    </row>
    <row r="15598" ht="15.75" customHeight="1">
      <c r="A15598" s="1" t="str">
        <f t="shared" si="1306"/>
        <v>SUCLG2</v>
      </c>
      <c r="B15598" s="1" t="s">
        <v>119</v>
      </c>
      <c r="C15598" s="1">
        <v>6.7704766E7</v>
      </c>
      <c r="D15598" s="1" t="s">
        <v>8</v>
      </c>
      <c r="E15598" s="1">
        <v>24.0</v>
      </c>
      <c r="F15598" s="1" t="s">
        <v>15573</v>
      </c>
      <c r="G15598" s="1">
        <v>0.602589931199</v>
      </c>
    </row>
    <row r="15599" ht="15.75" customHeight="1">
      <c r="A15599" s="1" t="str">
        <f t="shared" si="1306"/>
        <v>SUCLG2</v>
      </c>
      <c r="B15599" s="1" t="s">
        <v>119</v>
      </c>
      <c r="C15599" s="1">
        <v>6.7704801E7</v>
      </c>
      <c r="D15599" s="1" t="s">
        <v>8</v>
      </c>
      <c r="E15599" s="1">
        <v>24.0</v>
      </c>
      <c r="F15599" s="1" t="s">
        <v>15574</v>
      </c>
      <c r="G15599" s="1">
        <v>0.540263352287</v>
      </c>
    </row>
    <row r="15600" ht="15.75" customHeight="1">
      <c r="A15600" s="1" t="str">
        <f t="shared" si="1306"/>
        <v>SUCLG2</v>
      </c>
      <c r="B15600" s="1" t="s">
        <v>119</v>
      </c>
      <c r="C15600" s="1">
        <v>6.7704915E7</v>
      </c>
      <c r="D15600" s="1" t="s">
        <v>8</v>
      </c>
      <c r="E15600" s="1">
        <v>24.0</v>
      </c>
      <c r="F15600" s="1" t="s">
        <v>15575</v>
      </c>
      <c r="G15600" s="1">
        <v>1.01415383923</v>
      </c>
    </row>
    <row r="15601" ht="15.75" customHeight="1">
      <c r="A15601" s="1" t="str">
        <f t="shared" si="1306"/>
        <v>SUCLG2</v>
      </c>
      <c r="B15601" s="1" t="s">
        <v>119</v>
      </c>
      <c r="C15601" s="1">
        <v>6.7704832E7</v>
      </c>
      <c r="D15601" s="1" t="s">
        <v>14</v>
      </c>
      <c r="E15601" s="1">
        <v>24.0</v>
      </c>
      <c r="F15601" s="1" t="s">
        <v>15576</v>
      </c>
      <c r="G15601" s="1">
        <v>0.385730197212</v>
      </c>
    </row>
    <row r="15602" ht="15.75" customHeight="1">
      <c r="A15602" s="1" t="str">
        <f t="shared" si="1306"/>
        <v>SUCLG2</v>
      </c>
      <c r="B15602" s="1" t="s">
        <v>119</v>
      </c>
      <c r="C15602" s="1">
        <v>6.7704925E7</v>
      </c>
      <c r="D15602" s="1" t="s">
        <v>8</v>
      </c>
      <c r="E15602" s="1">
        <v>24.0</v>
      </c>
      <c r="F15602" s="1" t="s">
        <v>15577</v>
      </c>
      <c r="G15602" s="1">
        <v>0.972668133405</v>
      </c>
    </row>
    <row r="15603" ht="15.75" customHeight="1">
      <c r="A15603" s="1" t="str">
        <f t="shared" si="1306"/>
        <v>SUCLG2</v>
      </c>
      <c r="B15603" s="1" t="s">
        <v>119</v>
      </c>
      <c r="C15603" s="1">
        <v>6.7705042E7</v>
      </c>
      <c r="D15603" s="1" t="s">
        <v>14</v>
      </c>
      <c r="E15603" s="1">
        <v>24.0</v>
      </c>
      <c r="F15603" s="1" t="s">
        <v>15578</v>
      </c>
      <c r="G15603" s="1">
        <v>1.01317802737</v>
      </c>
    </row>
    <row r="15604" ht="15.75" customHeight="1">
      <c r="A15604" s="1" t="str">
        <f t="shared" si="1306"/>
        <v>SUCLG2</v>
      </c>
      <c r="B15604" s="1" t="s">
        <v>119</v>
      </c>
      <c r="C15604" s="1">
        <v>6.7704839E7</v>
      </c>
      <c r="D15604" s="1" t="s">
        <v>14</v>
      </c>
      <c r="E15604" s="1">
        <v>23.0</v>
      </c>
      <c r="F15604" s="1" t="s">
        <v>15579</v>
      </c>
      <c r="G15604" s="1">
        <v>0.883623626067</v>
      </c>
    </row>
    <row r="15605" ht="15.75" customHeight="1">
      <c r="A15605" s="1" t="str">
        <f t="shared" ref="A15605:A15614" si="1307">"SUCO"</f>
        <v>SUCO</v>
      </c>
      <c r="B15605" s="1" t="s">
        <v>108</v>
      </c>
      <c r="C15605" s="1">
        <v>1.72502354E8</v>
      </c>
      <c r="D15605" s="1" t="s">
        <v>8</v>
      </c>
      <c r="E15605" s="1">
        <v>23.0</v>
      </c>
      <c r="F15605" s="1" t="s">
        <v>15580</v>
      </c>
      <c r="G15605" s="1">
        <v>1.28267522591</v>
      </c>
    </row>
    <row r="15606" ht="15.75" customHeight="1">
      <c r="A15606" s="1" t="str">
        <f t="shared" si="1307"/>
        <v>SUCO</v>
      </c>
      <c r="B15606" s="1" t="s">
        <v>108</v>
      </c>
      <c r="C15606" s="1">
        <v>1.72502363E8</v>
      </c>
      <c r="D15606" s="1" t="s">
        <v>8</v>
      </c>
      <c r="E15606" s="1">
        <v>24.0</v>
      </c>
      <c r="F15606" s="1" t="s">
        <v>15581</v>
      </c>
      <c r="G15606" s="1">
        <v>1.03530504767</v>
      </c>
    </row>
    <row r="15607" ht="15.75" customHeight="1">
      <c r="A15607" s="1" t="str">
        <f t="shared" si="1307"/>
        <v>SUCO</v>
      </c>
      <c r="B15607" s="1" t="s">
        <v>108</v>
      </c>
      <c r="C15607" s="1">
        <v>1.72502376E8</v>
      </c>
      <c r="D15607" s="1" t="s">
        <v>8</v>
      </c>
      <c r="E15607" s="1">
        <v>22.0</v>
      </c>
      <c r="F15607" s="1" t="s">
        <v>15582</v>
      </c>
      <c r="G15607" s="1">
        <v>0.682019726423</v>
      </c>
    </row>
    <row r="15608" ht="15.75" customHeight="1">
      <c r="A15608" s="1" t="str">
        <f t="shared" si="1307"/>
        <v>SUCO</v>
      </c>
      <c r="B15608" s="1" t="s">
        <v>108</v>
      </c>
      <c r="C15608" s="1">
        <v>1.7250245E8</v>
      </c>
      <c r="D15608" s="1" t="s">
        <v>8</v>
      </c>
      <c r="E15608" s="1">
        <v>24.0</v>
      </c>
      <c r="F15608" s="1" t="s">
        <v>15583</v>
      </c>
      <c r="G15608" s="1">
        <v>0.38104156436</v>
      </c>
    </row>
    <row r="15609" ht="15.75" customHeight="1">
      <c r="A15609" s="1" t="str">
        <f t="shared" si="1307"/>
        <v>SUCO</v>
      </c>
      <c r="B15609" s="1" t="s">
        <v>108</v>
      </c>
      <c r="C15609" s="1">
        <v>1.72502456E8</v>
      </c>
      <c r="D15609" s="1" t="s">
        <v>8</v>
      </c>
      <c r="E15609" s="1">
        <v>24.0</v>
      </c>
      <c r="F15609" s="1" t="s">
        <v>15584</v>
      </c>
      <c r="G15609" s="1">
        <v>0.429579557798</v>
      </c>
    </row>
    <row r="15610" ht="15.75" customHeight="1">
      <c r="A15610" s="1" t="str">
        <f t="shared" si="1307"/>
        <v>SUCO</v>
      </c>
      <c r="B15610" s="1" t="s">
        <v>108</v>
      </c>
      <c r="C15610" s="1">
        <v>1.72502394E8</v>
      </c>
      <c r="D15610" s="1" t="s">
        <v>14</v>
      </c>
      <c r="E15610" s="1">
        <v>24.0</v>
      </c>
      <c r="F15610" s="1" t="s">
        <v>15585</v>
      </c>
      <c r="G15610" s="1">
        <v>0.201802812919</v>
      </c>
    </row>
    <row r="15611" ht="15.75" customHeight="1">
      <c r="A15611" s="1" t="str">
        <f t="shared" si="1307"/>
        <v>SUCO</v>
      </c>
      <c r="B15611" s="1" t="s">
        <v>108</v>
      </c>
      <c r="C15611" s="1">
        <v>1.72502408E8</v>
      </c>
      <c r="D15611" s="1" t="s">
        <v>14</v>
      </c>
      <c r="E15611" s="1">
        <v>24.0</v>
      </c>
      <c r="F15611" s="1" t="s">
        <v>15586</v>
      </c>
      <c r="G15611" s="1">
        <v>0.248603803962</v>
      </c>
    </row>
    <row r="15612" ht="15.75" customHeight="1">
      <c r="A15612" s="1" t="str">
        <f t="shared" si="1307"/>
        <v>SUCO</v>
      </c>
      <c r="B15612" s="1" t="s">
        <v>108</v>
      </c>
      <c r="C15612" s="1">
        <v>1.72502558E8</v>
      </c>
      <c r="D15612" s="1" t="s">
        <v>14</v>
      </c>
      <c r="E15612" s="1">
        <v>24.0</v>
      </c>
      <c r="F15612" s="1" t="s">
        <v>15587</v>
      </c>
      <c r="G15612" s="1">
        <v>0.312034256115</v>
      </c>
    </row>
    <row r="15613" ht="15.75" customHeight="1">
      <c r="A15613" s="1" t="str">
        <f t="shared" si="1307"/>
        <v>SUCO</v>
      </c>
      <c r="B15613" s="1" t="s">
        <v>108</v>
      </c>
      <c r="C15613" s="1">
        <v>1.72502592E8</v>
      </c>
      <c r="D15613" s="1" t="s">
        <v>14</v>
      </c>
      <c r="E15613" s="1">
        <v>24.0</v>
      </c>
      <c r="F15613" s="1" t="s">
        <v>15588</v>
      </c>
      <c r="G15613" s="1">
        <v>0.145783851322</v>
      </c>
    </row>
    <row r="15614" ht="15.75" customHeight="1">
      <c r="A15614" s="1" t="str">
        <f t="shared" si="1307"/>
        <v>SUCO</v>
      </c>
      <c r="B15614" s="1" t="s">
        <v>108</v>
      </c>
      <c r="C15614" s="1">
        <v>1.72502599E8</v>
      </c>
      <c r="D15614" s="1" t="s">
        <v>14</v>
      </c>
      <c r="E15614" s="1">
        <v>23.0</v>
      </c>
      <c r="F15614" s="1" t="s">
        <v>15589</v>
      </c>
      <c r="G15614" s="1">
        <v>-0.0777069553744</v>
      </c>
    </row>
    <row r="15615" ht="15.75" customHeight="1">
      <c r="A15615" s="1" t="str">
        <f t="shared" ref="A15615:A15623" si="1308">"SUGT1"</f>
        <v>SUGT1</v>
      </c>
      <c r="B15615" s="1" t="s">
        <v>76</v>
      </c>
      <c r="C15615" s="1">
        <v>5.3227129E7</v>
      </c>
      <c r="D15615" s="1" t="s">
        <v>8</v>
      </c>
      <c r="E15615" s="1">
        <v>24.0</v>
      </c>
      <c r="F15615" s="1" t="s">
        <v>15590</v>
      </c>
      <c r="G15615" s="1">
        <v>0.244975922345</v>
      </c>
    </row>
    <row r="15616" ht="15.75" customHeight="1">
      <c r="A15616" s="1" t="str">
        <f t="shared" si="1308"/>
        <v>SUGT1</v>
      </c>
      <c r="B15616" s="1" t="s">
        <v>76</v>
      </c>
      <c r="C15616" s="1">
        <v>5.3227137E7</v>
      </c>
      <c r="D15616" s="1" t="s">
        <v>8</v>
      </c>
      <c r="E15616" s="1">
        <v>27.0</v>
      </c>
      <c r="F15616" s="1" t="s">
        <v>15591</v>
      </c>
      <c r="G15616" s="1">
        <v>0.0753333989141</v>
      </c>
    </row>
    <row r="15617" ht="15.75" customHeight="1">
      <c r="A15617" s="1" t="str">
        <f t="shared" si="1308"/>
        <v>SUGT1</v>
      </c>
      <c r="B15617" s="1" t="s">
        <v>76</v>
      </c>
      <c r="C15617" s="1">
        <v>5.3227204E7</v>
      </c>
      <c r="D15617" s="1" t="s">
        <v>8</v>
      </c>
      <c r="E15617" s="1">
        <v>24.0</v>
      </c>
      <c r="F15617" s="1" t="s">
        <v>15592</v>
      </c>
      <c r="G15617" s="1">
        <v>0.0506759225009</v>
      </c>
    </row>
    <row r="15618" ht="15.75" customHeight="1">
      <c r="A15618" s="1" t="str">
        <f t="shared" si="1308"/>
        <v>SUGT1</v>
      </c>
      <c r="B15618" s="1" t="s">
        <v>76</v>
      </c>
      <c r="C15618" s="1">
        <v>5.322703E7</v>
      </c>
      <c r="D15618" s="1" t="s">
        <v>14</v>
      </c>
      <c r="E15618" s="1">
        <v>25.0</v>
      </c>
      <c r="F15618" s="1" t="s">
        <v>15593</v>
      </c>
      <c r="G15618" s="1">
        <v>0.986753601469</v>
      </c>
    </row>
    <row r="15619" ht="15.75" customHeight="1">
      <c r="A15619" s="1" t="str">
        <f t="shared" si="1308"/>
        <v>SUGT1</v>
      </c>
      <c r="B15619" s="1" t="s">
        <v>76</v>
      </c>
      <c r="C15619" s="1">
        <v>5.3227054E7</v>
      </c>
      <c r="D15619" s="1" t="s">
        <v>14</v>
      </c>
      <c r="E15619" s="1">
        <v>25.0</v>
      </c>
      <c r="F15619" s="1" t="s">
        <v>15594</v>
      </c>
      <c r="G15619" s="1">
        <v>0.0422441196347</v>
      </c>
    </row>
    <row r="15620" ht="15.75" customHeight="1">
      <c r="A15620" s="1" t="str">
        <f t="shared" si="1308"/>
        <v>SUGT1</v>
      </c>
      <c r="B15620" s="1" t="s">
        <v>76</v>
      </c>
      <c r="C15620" s="1">
        <v>5.3227058E7</v>
      </c>
      <c r="D15620" s="1" t="s">
        <v>14</v>
      </c>
      <c r="E15620" s="1">
        <v>23.0</v>
      </c>
      <c r="F15620" s="1" t="s">
        <v>15595</v>
      </c>
      <c r="G15620" s="1">
        <v>0.953361586626</v>
      </c>
    </row>
    <row r="15621" ht="15.75" customHeight="1">
      <c r="A15621" s="1" t="str">
        <f t="shared" si="1308"/>
        <v>SUGT1</v>
      </c>
      <c r="B15621" s="1" t="s">
        <v>76</v>
      </c>
      <c r="C15621" s="1">
        <v>5.3227116E7</v>
      </c>
      <c r="D15621" s="1" t="s">
        <v>14</v>
      </c>
      <c r="E15621" s="1">
        <v>27.0</v>
      </c>
      <c r="F15621" s="1" t="s">
        <v>15596</v>
      </c>
      <c r="G15621" s="1">
        <v>0.0675919493134</v>
      </c>
    </row>
    <row r="15622" ht="15.75" customHeight="1">
      <c r="A15622" s="1" t="str">
        <f t="shared" si="1308"/>
        <v>SUGT1</v>
      </c>
      <c r="B15622" s="1" t="s">
        <v>76</v>
      </c>
      <c r="C15622" s="1">
        <v>5.3226985E7</v>
      </c>
      <c r="D15622" s="1" t="s">
        <v>8</v>
      </c>
      <c r="E15622" s="1">
        <v>26.0</v>
      </c>
      <c r="F15622" s="1" t="s">
        <v>15597</v>
      </c>
      <c r="G15622" s="1">
        <v>0.113690379731</v>
      </c>
    </row>
    <row r="15623" ht="15.75" customHeight="1">
      <c r="A15623" s="1" t="str">
        <f t="shared" si="1308"/>
        <v>SUGT1</v>
      </c>
      <c r="B15623" s="1" t="s">
        <v>76</v>
      </c>
      <c r="C15623" s="1">
        <v>5.322701E7</v>
      </c>
      <c r="D15623" s="1" t="s">
        <v>8</v>
      </c>
      <c r="E15623" s="1">
        <v>25.0</v>
      </c>
      <c r="F15623" s="1" t="s">
        <v>15598</v>
      </c>
      <c r="G15623" s="1">
        <v>1.0598848119</v>
      </c>
    </row>
    <row r="15624" ht="15.75" customHeight="1">
      <c r="A15624" s="1" t="str">
        <f t="shared" ref="A15624:A15643" si="1309">"SUPT5H"</f>
        <v>SUPT5H</v>
      </c>
      <c r="B15624" s="1" t="s">
        <v>277</v>
      </c>
      <c r="C15624" s="1">
        <v>3.9932413E7</v>
      </c>
      <c r="D15624" s="1" t="s">
        <v>8</v>
      </c>
      <c r="E15624" s="1">
        <v>26.0</v>
      </c>
      <c r="F15624" s="1" t="s">
        <v>15599</v>
      </c>
      <c r="G15624" s="1">
        <v>0.0241330504134</v>
      </c>
    </row>
    <row r="15625" ht="15.75" customHeight="1">
      <c r="A15625" s="1" t="str">
        <f t="shared" si="1309"/>
        <v>SUPT5H</v>
      </c>
      <c r="B15625" s="1" t="s">
        <v>277</v>
      </c>
      <c r="C15625" s="1">
        <v>3.9932507E7</v>
      </c>
      <c r="D15625" s="1" t="s">
        <v>8</v>
      </c>
      <c r="E15625" s="1">
        <v>26.0</v>
      </c>
      <c r="F15625" s="1" t="s">
        <v>15600</v>
      </c>
      <c r="G15625" s="1">
        <v>0.0176071045112</v>
      </c>
    </row>
    <row r="15626" ht="15.75" customHeight="1">
      <c r="A15626" s="1" t="str">
        <f t="shared" si="1309"/>
        <v>SUPT5H</v>
      </c>
      <c r="B15626" s="1" t="s">
        <v>277</v>
      </c>
      <c r="C15626" s="1">
        <v>3.9932435E7</v>
      </c>
      <c r="D15626" s="1" t="s">
        <v>8</v>
      </c>
      <c r="E15626" s="1">
        <v>26.0</v>
      </c>
      <c r="F15626" s="1" t="s">
        <v>15601</v>
      </c>
      <c r="G15626" s="1">
        <v>0.0361707959661</v>
      </c>
    </row>
    <row r="15627" ht="15.75" customHeight="1">
      <c r="A15627" s="1" t="str">
        <f t="shared" si="1309"/>
        <v>SUPT5H</v>
      </c>
      <c r="B15627" s="1" t="s">
        <v>277</v>
      </c>
      <c r="C15627" s="1">
        <v>3.9932424E7</v>
      </c>
      <c r="D15627" s="1" t="s">
        <v>8</v>
      </c>
      <c r="E15627" s="1">
        <v>25.0</v>
      </c>
      <c r="F15627" s="1" t="s">
        <v>15602</v>
      </c>
      <c r="G15627" s="1">
        <v>0.0258186483646</v>
      </c>
    </row>
    <row r="15628" ht="15.75" customHeight="1">
      <c r="A15628" s="1" t="str">
        <f t="shared" si="1309"/>
        <v>SUPT5H</v>
      </c>
      <c r="B15628" s="1" t="s">
        <v>277</v>
      </c>
      <c r="C15628" s="1">
        <v>3.9932279E7</v>
      </c>
      <c r="D15628" s="1" t="s">
        <v>8</v>
      </c>
      <c r="E15628" s="1">
        <v>25.0</v>
      </c>
      <c r="F15628" s="1" t="s">
        <v>15603</v>
      </c>
      <c r="G15628" s="1">
        <v>-0.012372625544</v>
      </c>
    </row>
    <row r="15629" ht="15.75" customHeight="1">
      <c r="A15629" s="1" t="str">
        <f t="shared" si="1309"/>
        <v>SUPT5H</v>
      </c>
      <c r="B15629" s="1" t="s">
        <v>277</v>
      </c>
      <c r="C15629" s="1">
        <v>3.9936367E7</v>
      </c>
      <c r="D15629" s="1" t="s">
        <v>14</v>
      </c>
      <c r="E15629" s="1">
        <v>24.0</v>
      </c>
      <c r="F15629" s="1" t="s">
        <v>15604</v>
      </c>
      <c r="G15629" s="1">
        <v>0.0867970269151</v>
      </c>
    </row>
    <row r="15630" ht="15.75" customHeight="1">
      <c r="A15630" s="1" t="str">
        <f t="shared" si="1309"/>
        <v>SUPT5H</v>
      </c>
      <c r="B15630" s="1" t="s">
        <v>277</v>
      </c>
      <c r="C15630" s="1">
        <v>3.9936315E7</v>
      </c>
      <c r="D15630" s="1" t="s">
        <v>14</v>
      </c>
      <c r="E15630" s="1">
        <v>24.0</v>
      </c>
      <c r="F15630" s="1" t="s">
        <v>15605</v>
      </c>
      <c r="G15630" s="1">
        <v>-0.0491635036819</v>
      </c>
    </row>
    <row r="15631" ht="15.75" customHeight="1">
      <c r="A15631" s="1" t="str">
        <f t="shared" si="1309"/>
        <v>SUPT5H</v>
      </c>
      <c r="B15631" s="1" t="s">
        <v>277</v>
      </c>
      <c r="C15631" s="1">
        <v>3.9936344E7</v>
      </c>
      <c r="D15631" s="1" t="s">
        <v>14</v>
      </c>
      <c r="E15631" s="1">
        <v>24.0</v>
      </c>
      <c r="F15631" s="1" t="s">
        <v>15606</v>
      </c>
      <c r="G15631" s="1">
        <v>0.112321045575</v>
      </c>
    </row>
    <row r="15632" ht="15.75" customHeight="1">
      <c r="A15632" s="1" t="str">
        <f t="shared" si="1309"/>
        <v>SUPT5H</v>
      </c>
      <c r="B15632" s="1" t="s">
        <v>277</v>
      </c>
      <c r="C15632" s="1">
        <v>3.9936337E7</v>
      </c>
      <c r="D15632" s="1" t="s">
        <v>14</v>
      </c>
      <c r="E15632" s="1">
        <v>24.0</v>
      </c>
      <c r="F15632" s="1" t="s">
        <v>15607</v>
      </c>
      <c r="G15632" s="1">
        <v>0.505613032971</v>
      </c>
    </row>
    <row r="15633" ht="15.75" customHeight="1">
      <c r="A15633" s="1" t="str">
        <f t="shared" si="1309"/>
        <v>SUPT5H</v>
      </c>
      <c r="B15633" s="1" t="s">
        <v>277</v>
      </c>
      <c r="C15633" s="1">
        <v>3.9936375E7</v>
      </c>
      <c r="D15633" s="1" t="s">
        <v>8</v>
      </c>
      <c r="E15633" s="1">
        <v>22.0</v>
      </c>
      <c r="F15633" s="1" t="s">
        <v>15608</v>
      </c>
      <c r="G15633" s="1">
        <v>0.602684293993</v>
      </c>
    </row>
    <row r="15634" ht="15.75" customHeight="1">
      <c r="A15634" s="1" t="str">
        <f t="shared" si="1309"/>
        <v>SUPT5H</v>
      </c>
      <c r="B15634" s="1" t="s">
        <v>277</v>
      </c>
      <c r="C15634" s="1">
        <v>3.9936308E7</v>
      </c>
      <c r="D15634" s="1" t="s">
        <v>14</v>
      </c>
      <c r="E15634" s="1">
        <v>24.0</v>
      </c>
      <c r="F15634" s="1" t="s">
        <v>15609</v>
      </c>
      <c r="G15634" s="1">
        <v>1.55672067048</v>
      </c>
    </row>
    <row r="15635" ht="15.75" customHeight="1">
      <c r="A15635" s="1" t="str">
        <f t="shared" si="1309"/>
        <v>SUPT5H</v>
      </c>
      <c r="B15635" s="1" t="s">
        <v>277</v>
      </c>
      <c r="C15635" s="1">
        <v>3.9932559E7</v>
      </c>
      <c r="D15635" s="1" t="s">
        <v>14</v>
      </c>
      <c r="E15635" s="1">
        <v>25.0</v>
      </c>
      <c r="F15635" s="1" t="s">
        <v>15610</v>
      </c>
      <c r="G15635" s="1">
        <v>-0.0117265697412</v>
      </c>
    </row>
    <row r="15636" ht="15.75" customHeight="1">
      <c r="A15636" s="1" t="str">
        <f t="shared" si="1309"/>
        <v>SUPT5H</v>
      </c>
      <c r="B15636" s="1" t="s">
        <v>277</v>
      </c>
      <c r="C15636" s="1">
        <v>3.9932397E7</v>
      </c>
      <c r="D15636" s="1" t="s">
        <v>14</v>
      </c>
      <c r="E15636" s="1">
        <v>24.0</v>
      </c>
      <c r="F15636" s="1" t="s">
        <v>15611</v>
      </c>
      <c r="G15636" s="1">
        <v>0.0555488972502</v>
      </c>
    </row>
    <row r="15637" ht="15.75" customHeight="1">
      <c r="A15637" s="1" t="str">
        <f t="shared" si="1309"/>
        <v>SUPT5H</v>
      </c>
      <c r="B15637" s="1" t="s">
        <v>277</v>
      </c>
      <c r="C15637" s="1">
        <v>3.9936349E7</v>
      </c>
      <c r="D15637" s="1" t="s">
        <v>14</v>
      </c>
      <c r="E15637" s="1">
        <v>24.0</v>
      </c>
      <c r="F15637" s="1" t="s">
        <v>15612</v>
      </c>
      <c r="G15637" s="1">
        <v>0.372808209496</v>
      </c>
    </row>
    <row r="15638" ht="15.75" customHeight="1">
      <c r="A15638" s="1" t="str">
        <f t="shared" si="1309"/>
        <v>SUPT5H</v>
      </c>
      <c r="B15638" s="1" t="s">
        <v>277</v>
      </c>
      <c r="C15638" s="1">
        <v>3.9936396E7</v>
      </c>
      <c r="D15638" s="1" t="s">
        <v>8</v>
      </c>
      <c r="E15638" s="1">
        <v>24.0</v>
      </c>
      <c r="F15638" s="1" t="s">
        <v>15613</v>
      </c>
      <c r="G15638" s="1">
        <v>0.0448167191405</v>
      </c>
    </row>
    <row r="15639" ht="15.75" customHeight="1">
      <c r="A15639" s="1" t="str">
        <f t="shared" si="1309"/>
        <v>SUPT5H</v>
      </c>
      <c r="B15639" s="1" t="s">
        <v>277</v>
      </c>
      <c r="C15639" s="1">
        <v>3.9932392E7</v>
      </c>
      <c r="D15639" s="1" t="s">
        <v>14</v>
      </c>
      <c r="E15639" s="1">
        <v>24.0</v>
      </c>
      <c r="F15639" s="1" t="s">
        <v>15614</v>
      </c>
      <c r="G15639" s="1">
        <v>-0.00814499889942</v>
      </c>
    </row>
    <row r="15640" ht="15.75" customHeight="1">
      <c r="A15640" s="1" t="str">
        <f t="shared" si="1309"/>
        <v>SUPT5H</v>
      </c>
      <c r="B15640" s="1" t="s">
        <v>277</v>
      </c>
      <c r="C15640" s="1">
        <v>3.9932365E7</v>
      </c>
      <c r="D15640" s="1" t="s">
        <v>14</v>
      </c>
      <c r="E15640" s="1">
        <v>27.0</v>
      </c>
      <c r="F15640" s="1" t="s">
        <v>15615</v>
      </c>
      <c r="G15640" s="1">
        <v>-0.0566253051309</v>
      </c>
    </row>
    <row r="15641" ht="15.75" customHeight="1">
      <c r="A15641" s="1" t="str">
        <f t="shared" si="1309"/>
        <v>SUPT5H</v>
      </c>
      <c r="B15641" s="1" t="s">
        <v>277</v>
      </c>
      <c r="C15641" s="1">
        <v>3.993637E7</v>
      </c>
      <c r="D15641" s="1" t="s">
        <v>14</v>
      </c>
      <c r="E15641" s="1">
        <v>22.0</v>
      </c>
      <c r="F15641" s="1" t="s">
        <v>15616</v>
      </c>
      <c r="G15641" s="1">
        <v>0.368270162463</v>
      </c>
    </row>
    <row r="15642" ht="15.75" customHeight="1">
      <c r="A15642" s="1" t="str">
        <f t="shared" si="1309"/>
        <v>SUPT5H</v>
      </c>
      <c r="B15642" s="1" t="s">
        <v>277</v>
      </c>
      <c r="C15642" s="1">
        <v>3.9932356E7</v>
      </c>
      <c r="D15642" s="1" t="s">
        <v>14</v>
      </c>
      <c r="E15642" s="1">
        <v>26.0</v>
      </c>
      <c r="F15642" s="1" t="s">
        <v>15617</v>
      </c>
      <c r="G15642" s="1">
        <v>0.0344535998338</v>
      </c>
    </row>
    <row r="15643" ht="15.75" customHeight="1">
      <c r="A15643" s="1" t="str">
        <f t="shared" si="1309"/>
        <v>SUPT5H</v>
      </c>
      <c r="B15643" s="1" t="s">
        <v>277</v>
      </c>
      <c r="C15643" s="1">
        <v>3.9936427E7</v>
      </c>
      <c r="D15643" s="1" t="s">
        <v>14</v>
      </c>
      <c r="E15643" s="1">
        <v>23.0</v>
      </c>
      <c r="F15643" s="1" t="s">
        <v>15618</v>
      </c>
      <c r="G15643" s="1">
        <v>0.84059503553</v>
      </c>
    </row>
    <row r="15644" ht="15.75" customHeight="1">
      <c r="A15644" s="1" t="str">
        <f t="shared" ref="A15644:A15653" si="1310">"SUPT6H"</f>
        <v>SUPT6H</v>
      </c>
      <c r="B15644" s="1" t="s">
        <v>39</v>
      </c>
      <c r="C15644" s="1">
        <v>2.6989401E7</v>
      </c>
      <c r="D15644" s="1" t="s">
        <v>14</v>
      </c>
      <c r="E15644" s="1">
        <v>23.0</v>
      </c>
      <c r="F15644" s="1" t="s">
        <v>15619</v>
      </c>
      <c r="G15644" s="1">
        <v>0.0154219235959</v>
      </c>
    </row>
    <row r="15645" ht="15.75" customHeight="1">
      <c r="A15645" s="1" t="str">
        <f t="shared" si="1310"/>
        <v>SUPT6H</v>
      </c>
      <c r="B15645" s="1" t="s">
        <v>39</v>
      </c>
      <c r="C15645" s="1">
        <v>2.6989375E7</v>
      </c>
      <c r="D15645" s="1" t="s">
        <v>14</v>
      </c>
      <c r="E15645" s="1">
        <v>27.0</v>
      </c>
      <c r="F15645" s="1" t="s">
        <v>15620</v>
      </c>
      <c r="G15645" s="1">
        <v>-0.0782315001866</v>
      </c>
    </row>
    <row r="15646" ht="15.75" customHeight="1">
      <c r="A15646" s="1" t="str">
        <f t="shared" si="1310"/>
        <v>SUPT6H</v>
      </c>
      <c r="B15646" s="1" t="s">
        <v>39</v>
      </c>
      <c r="C15646" s="1">
        <v>2.698936E7</v>
      </c>
      <c r="D15646" s="1" t="s">
        <v>14</v>
      </c>
      <c r="E15646" s="1">
        <v>24.0</v>
      </c>
      <c r="F15646" s="1" t="s">
        <v>15621</v>
      </c>
      <c r="G15646" s="1">
        <v>0.478343068015</v>
      </c>
    </row>
    <row r="15647" ht="15.75" customHeight="1">
      <c r="A15647" s="1" t="str">
        <f t="shared" si="1310"/>
        <v>SUPT6H</v>
      </c>
      <c r="B15647" s="1" t="s">
        <v>39</v>
      </c>
      <c r="C15647" s="1">
        <v>2.6989322E7</v>
      </c>
      <c r="D15647" s="1" t="s">
        <v>14</v>
      </c>
      <c r="E15647" s="1">
        <v>24.0</v>
      </c>
      <c r="F15647" s="1" t="s">
        <v>15622</v>
      </c>
      <c r="G15647" s="1">
        <v>0.00197521850533</v>
      </c>
    </row>
    <row r="15648" ht="15.75" customHeight="1">
      <c r="A15648" s="1" t="str">
        <f t="shared" si="1310"/>
        <v>SUPT6H</v>
      </c>
      <c r="B15648" s="1" t="s">
        <v>39</v>
      </c>
      <c r="C15648" s="1">
        <v>2.6989318E7</v>
      </c>
      <c r="D15648" s="1" t="s">
        <v>14</v>
      </c>
      <c r="E15648" s="1">
        <v>25.0</v>
      </c>
      <c r="F15648" s="1" t="s">
        <v>15623</v>
      </c>
      <c r="G15648" s="1">
        <v>0.0196257452596</v>
      </c>
    </row>
    <row r="15649" ht="15.75" customHeight="1">
      <c r="A15649" s="1" t="str">
        <f t="shared" si="1310"/>
        <v>SUPT6H</v>
      </c>
      <c r="B15649" s="1" t="s">
        <v>39</v>
      </c>
      <c r="C15649" s="1">
        <v>2.6989243E7</v>
      </c>
      <c r="D15649" s="1" t="s">
        <v>14</v>
      </c>
      <c r="E15649" s="1">
        <v>26.0</v>
      </c>
      <c r="F15649" s="1" t="s">
        <v>15624</v>
      </c>
      <c r="G15649" s="1">
        <v>0.124191617585</v>
      </c>
    </row>
    <row r="15650" ht="15.75" customHeight="1">
      <c r="A15650" s="1" t="str">
        <f t="shared" si="1310"/>
        <v>SUPT6H</v>
      </c>
      <c r="B15650" s="1" t="s">
        <v>39</v>
      </c>
      <c r="C15650" s="1">
        <v>2.6989285E7</v>
      </c>
      <c r="D15650" s="1" t="s">
        <v>8</v>
      </c>
      <c r="E15650" s="1">
        <v>22.0</v>
      </c>
      <c r="F15650" s="1" t="s">
        <v>15625</v>
      </c>
      <c r="G15650" s="1">
        <v>1.35422117204</v>
      </c>
    </row>
    <row r="15651" ht="15.75" customHeight="1">
      <c r="A15651" s="1" t="str">
        <f t="shared" si="1310"/>
        <v>SUPT6H</v>
      </c>
      <c r="B15651" s="1" t="s">
        <v>39</v>
      </c>
      <c r="C15651" s="1">
        <v>2.6989258E7</v>
      </c>
      <c r="D15651" s="1" t="s">
        <v>8</v>
      </c>
      <c r="E15651" s="1">
        <v>23.0</v>
      </c>
      <c r="F15651" s="1" t="s">
        <v>15626</v>
      </c>
      <c r="G15651" s="1">
        <v>0.766652663598</v>
      </c>
    </row>
    <row r="15652" ht="15.75" customHeight="1">
      <c r="A15652" s="1" t="str">
        <f t="shared" si="1310"/>
        <v>SUPT6H</v>
      </c>
      <c r="B15652" s="1" t="s">
        <v>39</v>
      </c>
      <c r="C15652" s="1">
        <v>2.6989368E7</v>
      </c>
      <c r="D15652" s="1" t="s">
        <v>8</v>
      </c>
      <c r="E15652" s="1">
        <v>24.0</v>
      </c>
      <c r="F15652" s="1" t="s">
        <v>15627</v>
      </c>
      <c r="G15652" s="1">
        <v>0.124183895571</v>
      </c>
    </row>
    <row r="15653" ht="15.75" customHeight="1">
      <c r="A15653" s="1" t="str">
        <f t="shared" si="1310"/>
        <v>SUPT6H</v>
      </c>
      <c r="B15653" s="1" t="s">
        <v>39</v>
      </c>
      <c r="C15653" s="1">
        <v>2.6989265E7</v>
      </c>
      <c r="D15653" s="1" t="s">
        <v>14</v>
      </c>
      <c r="E15653" s="1">
        <v>24.0</v>
      </c>
      <c r="F15653" s="1" t="s">
        <v>15628</v>
      </c>
      <c r="G15653" s="1">
        <v>0.879126164364</v>
      </c>
    </row>
    <row r="15654" ht="15.75" customHeight="1">
      <c r="A15654" s="1" t="str">
        <f t="shared" ref="A15654:A15665" si="1311">"SUPV3L1"</f>
        <v>SUPV3L1</v>
      </c>
      <c r="B15654" s="1" t="s">
        <v>176</v>
      </c>
      <c r="C15654" s="1">
        <v>7.0940035E7</v>
      </c>
      <c r="D15654" s="1" t="s">
        <v>8</v>
      </c>
      <c r="E15654" s="1">
        <v>24.0</v>
      </c>
      <c r="F15654" s="1" t="s">
        <v>15629</v>
      </c>
      <c r="G15654" s="1">
        <v>0.450794512449</v>
      </c>
    </row>
    <row r="15655" ht="15.75" customHeight="1">
      <c r="A15655" s="1" t="str">
        <f t="shared" si="1311"/>
        <v>SUPV3L1</v>
      </c>
      <c r="B15655" s="1" t="s">
        <v>176</v>
      </c>
      <c r="C15655" s="1">
        <v>7.093998E7</v>
      </c>
      <c r="D15655" s="1" t="s">
        <v>14</v>
      </c>
      <c r="E15655" s="1">
        <v>24.0</v>
      </c>
      <c r="F15655" s="1" t="s">
        <v>15630</v>
      </c>
      <c r="G15655" s="1">
        <v>-0.00437607502258</v>
      </c>
    </row>
    <row r="15656" ht="15.75" customHeight="1">
      <c r="A15656" s="1" t="str">
        <f t="shared" si="1311"/>
        <v>SUPV3L1</v>
      </c>
      <c r="B15656" s="1" t="s">
        <v>176</v>
      </c>
      <c r="C15656" s="1">
        <v>7.0940244E7</v>
      </c>
      <c r="D15656" s="1" t="s">
        <v>8</v>
      </c>
      <c r="E15656" s="1">
        <v>23.0</v>
      </c>
      <c r="F15656" s="1" t="s">
        <v>15631</v>
      </c>
      <c r="G15656" s="1">
        <v>0.29252090912</v>
      </c>
    </row>
    <row r="15657" ht="15.75" customHeight="1">
      <c r="A15657" s="1" t="str">
        <f t="shared" si="1311"/>
        <v>SUPV3L1</v>
      </c>
      <c r="B15657" s="1" t="s">
        <v>176</v>
      </c>
      <c r="C15657" s="1">
        <v>7.0940221E7</v>
      </c>
      <c r="D15657" s="1" t="s">
        <v>8</v>
      </c>
      <c r="E15657" s="1">
        <v>24.0</v>
      </c>
      <c r="F15657" s="1" t="s">
        <v>15632</v>
      </c>
      <c r="G15657" s="1">
        <v>0.208876652533</v>
      </c>
    </row>
    <row r="15658" ht="15.75" customHeight="1">
      <c r="A15658" s="1" t="str">
        <f t="shared" si="1311"/>
        <v>SUPV3L1</v>
      </c>
      <c r="B15658" s="1" t="s">
        <v>176</v>
      </c>
      <c r="C15658" s="1">
        <v>7.094002E7</v>
      </c>
      <c r="D15658" s="1" t="s">
        <v>8</v>
      </c>
      <c r="E15658" s="1">
        <v>24.0</v>
      </c>
      <c r="F15658" s="1" t="s">
        <v>15633</v>
      </c>
      <c r="G15658" s="1">
        <v>0.786585621541</v>
      </c>
    </row>
    <row r="15659" ht="15.75" customHeight="1">
      <c r="A15659" s="1" t="str">
        <f t="shared" si="1311"/>
        <v>SUPV3L1</v>
      </c>
      <c r="B15659" s="1" t="s">
        <v>176</v>
      </c>
      <c r="C15659" s="1">
        <v>7.0940042E7</v>
      </c>
      <c r="D15659" s="1" t="s">
        <v>8</v>
      </c>
      <c r="E15659" s="1">
        <v>23.0</v>
      </c>
      <c r="F15659" s="1" t="s">
        <v>15634</v>
      </c>
      <c r="G15659" s="1">
        <v>1.09709356908</v>
      </c>
    </row>
    <row r="15660" ht="15.75" customHeight="1">
      <c r="A15660" s="1" t="str">
        <f t="shared" si="1311"/>
        <v>SUPV3L1</v>
      </c>
      <c r="B15660" s="1" t="s">
        <v>176</v>
      </c>
      <c r="C15660" s="1">
        <v>7.0940126E7</v>
      </c>
      <c r="D15660" s="1" t="s">
        <v>8</v>
      </c>
      <c r="E15660" s="1">
        <v>22.0</v>
      </c>
      <c r="F15660" s="1" t="s">
        <v>15635</v>
      </c>
      <c r="G15660" s="1">
        <v>0.0722717054846</v>
      </c>
    </row>
    <row r="15661" ht="15.75" customHeight="1">
      <c r="A15661" s="1" t="str">
        <f t="shared" si="1311"/>
        <v>SUPV3L1</v>
      </c>
      <c r="B15661" s="1" t="s">
        <v>176</v>
      </c>
      <c r="C15661" s="1">
        <v>7.0940057E7</v>
      </c>
      <c r="D15661" s="1" t="s">
        <v>8</v>
      </c>
      <c r="E15661" s="1">
        <v>24.0</v>
      </c>
      <c r="F15661" s="1" t="s">
        <v>15636</v>
      </c>
      <c r="G15661" s="1">
        <v>0.515625035849</v>
      </c>
    </row>
    <row r="15662" ht="15.75" customHeight="1">
      <c r="A15662" s="1" t="str">
        <f t="shared" si="1311"/>
        <v>SUPV3L1</v>
      </c>
      <c r="B15662" s="1" t="s">
        <v>176</v>
      </c>
      <c r="C15662" s="1">
        <v>7.0940042E7</v>
      </c>
      <c r="D15662" s="1" t="s">
        <v>8</v>
      </c>
      <c r="E15662" s="1">
        <v>24.0</v>
      </c>
      <c r="F15662" s="1" t="s">
        <v>15637</v>
      </c>
      <c r="G15662" s="1">
        <v>1.11632080938</v>
      </c>
    </row>
    <row r="15663" ht="15.75" customHeight="1">
      <c r="A15663" s="1" t="str">
        <f t="shared" si="1311"/>
        <v>SUPV3L1</v>
      </c>
      <c r="B15663" s="1" t="s">
        <v>176</v>
      </c>
      <c r="C15663" s="1">
        <v>7.0940126E7</v>
      </c>
      <c r="D15663" s="1" t="s">
        <v>8</v>
      </c>
      <c r="E15663" s="1">
        <v>23.0</v>
      </c>
      <c r="F15663" s="1" t="s">
        <v>15638</v>
      </c>
      <c r="G15663" s="1">
        <v>0.0985419153904</v>
      </c>
    </row>
    <row r="15664" ht="15.75" customHeight="1">
      <c r="A15664" s="1" t="str">
        <f t="shared" si="1311"/>
        <v>SUPV3L1</v>
      </c>
      <c r="B15664" s="1" t="s">
        <v>176</v>
      </c>
      <c r="C15664" s="1">
        <v>7.0940201E7</v>
      </c>
      <c r="D15664" s="1" t="s">
        <v>8</v>
      </c>
      <c r="E15664" s="1">
        <v>22.0</v>
      </c>
      <c r="F15664" s="1" t="s">
        <v>15639</v>
      </c>
      <c r="G15664" s="1">
        <v>0.0734595745111</v>
      </c>
    </row>
    <row r="15665" ht="15.75" customHeight="1">
      <c r="A15665" s="1" t="str">
        <f t="shared" si="1311"/>
        <v>SUPV3L1</v>
      </c>
      <c r="B15665" s="1" t="s">
        <v>176</v>
      </c>
      <c r="C15665" s="1">
        <v>7.0940166E7</v>
      </c>
      <c r="D15665" s="1" t="s">
        <v>14</v>
      </c>
      <c r="E15665" s="1">
        <v>24.0</v>
      </c>
      <c r="F15665" s="1" t="s">
        <v>15640</v>
      </c>
      <c r="G15665" s="1">
        <v>-0.0216050197576</v>
      </c>
    </row>
    <row r="15666" ht="15.75" customHeight="1">
      <c r="A15666" s="1" t="str">
        <f t="shared" ref="A15666:A15675" si="1312">"SURF4"</f>
        <v>SURF4</v>
      </c>
      <c r="B15666" s="1" t="s">
        <v>298</v>
      </c>
      <c r="C15666" s="1">
        <v>1.36242965E8</v>
      </c>
      <c r="D15666" s="1" t="s">
        <v>14</v>
      </c>
      <c r="E15666" s="1">
        <v>23.0</v>
      </c>
      <c r="F15666" s="1" t="s">
        <v>15641</v>
      </c>
      <c r="G15666" s="1">
        <v>0.0513136834915</v>
      </c>
    </row>
    <row r="15667" ht="15.75" customHeight="1">
      <c r="A15667" s="1" t="str">
        <f t="shared" si="1312"/>
        <v>SURF4</v>
      </c>
      <c r="B15667" s="1" t="s">
        <v>298</v>
      </c>
      <c r="C15667" s="1">
        <v>1.36242702E8</v>
      </c>
      <c r="D15667" s="1" t="s">
        <v>8</v>
      </c>
      <c r="E15667" s="1">
        <v>24.0</v>
      </c>
      <c r="F15667" s="1" t="s">
        <v>15642</v>
      </c>
      <c r="G15667" s="1">
        <v>0.00633156580937</v>
      </c>
    </row>
    <row r="15668" ht="15.75" customHeight="1">
      <c r="A15668" s="1" t="str">
        <f t="shared" si="1312"/>
        <v>SURF4</v>
      </c>
      <c r="B15668" s="1" t="s">
        <v>298</v>
      </c>
      <c r="C15668" s="1">
        <v>1.36242709E8</v>
      </c>
      <c r="D15668" s="1" t="s">
        <v>8</v>
      </c>
      <c r="E15668" s="1">
        <v>23.0</v>
      </c>
      <c r="F15668" s="1" t="s">
        <v>15643</v>
      </c>
      <c r="G15668" s="1">
        <v>2.11485625155</v>
      </c>
    </row>
    <row r="15669" ht="15.75" customHeight="1">
      <c r="A15669" s="1" t="str">
        <f t="shared" si="1312"/>
        <v>SURF4</v>
      </c>
      <c r="B15669" s="1" t="s">
        <v>298</v>
      </c>
      <c r="C15669" s="1">
        <v>1.36242778E8</v>
      </c>
      <c r="D15669" s="1" t="s">
        <v>8</v>
      </c>
      <c r="E15669" s="1">
        <v>23.0</v>
      </c>
      <c r="F15669" s="1" t="s">
        <v>15644</v>
      </c>
      <c r="G15669" s="1">
        <v>0.0416121400876</v>
      </c>
    </row>
    <row r="15670" ht="15.75" customHeight="1">
      <c r="A15670" s="1" t="str">
        <f t="shared" si="1312"/>
        <v>SURF4</v>
      </c>
      <c r="B15670" s="1" t="s">
        <v>298</v>
      </c>
      <c r="C15670" s="1">
        <v>1.36242791E8</v>
      </c>
      <c r="D15670" s="1" t="s">
        <v>8</v>
      </c>
      <c r="E15670" s="1">
        <v>22.0</v>
      </c>
      <c r="F15670" s="1" t="s">
        <v>15645</v>
      </c>
      <c r="G15670" s="1">
        <v>-0.00330384575885</v>
      </c>
    </row>
    <row r="15671" ht="15.75" customHeight="1">
      <c r="A15671" s="1" t="str">
        <f t="shared" si="1312"/>
        <v>SURF4</v>
      </c>
      <c r="B15671" s="1" t="s">
        <v>298</v>
      </c>
      <c r="C15671" s="1">
        <v>1.36242917E8</v>
      </c>
      <c r="D15671" s="1" t="s">
        <v>8</v>
      </c>
      <c r="E15671" s="1">
        <v>24.0</v>
      </c>
      <c r="F15671" s="1" t="s">
        <v>15646</v>
      </c>
      <c r="G15671" s="1">
        <v>0.0189857132886</v>
      </c>
    </row>
    <row r="15672" ht="15.75" customHeight="1">
      <c r="A15672" s="1" t="str">
        <f t="shared" si="1312"/>
        <v>SURF4</v>
      </c>
      <c r="B15672" s="1" t="s">
        <v>298</v>
      </c>
      <c r="C15672" s="1">
        <v>1.36242764E8</v>
      </c>
      <c r="D15672" s="1" t="s">
        <v>14</v>
      </c>
      <c r="E15672" s="1">
        <v>22.0</v>
      </c>
      <c r="F15672" s="1" t="s">
        <v>15647</v>
      </c>
      <c r="G15672" s="1">
        <v>0.729640391184</v>
      </c>
    </row>
    <row r="15673" ht="15.75" customHeight="1">
      <c r="A15673" s="1" t="str">
        <f t="shared" si="1312"/>
        <v>SURF4</v>
      </c>
      <c r="B15673" s="1" t="s">
        <v>298</v>
      </c>
      <c r="C15673" s="1">
        <v>1.36242851E8</v>
      </c>
      <c r="D15673" s="1" t="s">
        <v>14</v>
      </c>
      <c r="E15673" s="1">
        <v>24.0</v>
      </c>
      <c r="F15673" s="1" t="s">
        <v>15648</v>
      </c>
      <c r="G15673" s="1">
        <v>-0.0266373783338</v>
      </c>
    </row>
    <row r="15674" ht="15.75" customHeight="1">
      <c r="A15674" s="1" t="str">
        <f t="shared" si="1312"/>
        <v>SURF4</v>
      </c>
      <c r="B15674" s="1" t="s">
        <v>298</v>
      </c>
      <c r="C15674" s="1">
        <v>1.36242864E8</v>
      </c>
      <c r="D15674" s="1" t="s">
        <v>14</v>
      </c>
      <c r="E15674" s="1">
        <v>24.0</v>
      </c>
      <c r="F15674" s="1" t="s">
        <v>15649</v>
      </c>
      <c r="G15674" s="1">
        <v>0.15550335727</v>
      </c>
    </row>
    <row r="15675" ht="15.75" customHeight="1">
      <c r="A15675" s="1" t="str">
        <f t="shared" si="1312"/>
        <v>SURF4</v>
      </c>
      <c r="B15675" s="1" t="s">
        <v>298</v>
      </c>
      <c r="C15675" s="1">
        <v>1.36242916E8</v>
      </c>
      <c r="D15675" s="1" t="s">
        <v>14</v>
      </c>
      <c r="E15675" s="1">
        <v>23.0</v>
      </c>
      <c r="F15675" s="1" t="s">
        <v>15650</v>
      </c>
      <c r="G15675" s="1">
        <v>0.0685247974754</v>
      </c>
    </row>
    <row r="15676" ht="15.75" customHeight="1">
      <c r="A15676" s="1" t="str">
        <f t="shared" ref="A15676:A15684" si="1313">"SYVN1"</f>
        <v>SYVN1</v>
      </c>
      <c r="B15676" s="1" t="s">
        <v>328</v>
      </c>
      <c r="C15676" s="1">
        <v>6.4901917E7</v>
      </c>
      <c r="D15676" s="1" t="s">
        <v>8</v>
      </c>
      <c r="E15676" s="1">
        <v>24.0</v>
      </c>
      <c r="F15676" s="1" t="s">
        <v>15651</v>
      </c>
      <c r="G15676" s="1">
        <v>1.06004493137</v>
      </c>
    </row>
    <row r="15677" ht="15.75" customHeight="1">
      <c r="A15677" s="1" t="str">
        <f t="shared" si="1313"/>
        <v>SYVN1</v>
      </c>
      <c r="B15677" s="1" t="s">
        <v>328</v>
      </c>
      <c r="C15677" s="1">
        <v>6.4901761E7</v>
      </c>
      <c r="D15677" s="1" t="s">
        <v>8</v>
      </c>
      <c r="E15677" s="1">
        <v>24.0</v>
      </c>
      <c r="F15677" s="1" t="s">
        <v>15652</v>
      </c>
      <c r="G15677" s="1">
        <v>0.0463427215547</v>
      </c>
    </row>
    <row r="15678" ht="15.75" customHeight="1">
      <c r="A15678" s="1" t="str">
        <f t="shared" si="1313"/>
        <v>SYVN1</v>
      </c>
      <c r="B15678" s="1" t="s">
        <v>328</v>
      </c>
      <c r="C15678" s="1">
        <v>6.4901883E7</v>
      </c>
      <c r="D15678" s="1" t="s">
        <v>8</v>
      </c>
      <c r="E15678" s="1">
        <v>24.0</v>
      </c>
      <c r="F15678" s="1" t="s">
        <v>15653</v>
      </c>
      <c r="G15678" s="1">
        <v>0.0278104360996</v>
      </c>
    </row>
    <row r="15679" ht="15.75" customHeight="1">
      <c r="A15679" s="1" t="str">
        <f t="shared" si="1313"/>
        <v>SYVN1</v>
      </c>
      <c r="B15679" s="1" t="s">
        <v>328</v>
      </c>
      <c r="C15679" s="1">
        <v>6.4901894E7</v>
      </c>
      <c r="D15679" s="1" t="s">
        <v>8</v>
      </c>
      <c r="E15679" s="1">
        <v>23.0</v>
      </c>
      <c r="F15679" s="1" t="s">
        <v>15654</v>
      </c>
      <c r="G15679" s="1">
        <v>0.628454108033</v>
      </c>
    </row>
    <row r="15680" ht="15.75" customHeight="1">
      <c r="A15680" s="1" t="str">
        <f t="shared" si="1313"/>
        <v>SYVN1</v>
      </c>
      <c r="B15680" s="1" t="s">
        <v>328</v>
      </c>
      <c r="C15680" s="1">
        <v>6.490176E7</v>
      </c>
      <c r="D15680" s="1" t="s">
        <v>14</v>
      </c>
      <c r="E15680" s="1">
        <v>22.0</v>
      </c>
      <c r="F15680" s="1" t="s">
        <v>15655</v>
      </c>
      <c r="G15680" s="1">
        <v>0.902967939924</v>
      </c>
    </row>
    <row r="15681" ht="15.75" customHeight="1">
      <c r="A15681" s="1" t="str">
        <f t="shared" si="1313"/>
        <v>SYVN1</v>
      </c>
      <c r="B15681" s="1" t="s">
        <v>328</v>
      </c>
      <c r="C15681" s="1">
        <v>6.4901805E7</v>
      </c>
      <c r="D15681" s="1" t="s">
        <v>14</v>
      </c>
      <c r="E15681" s="1">
        <v>23.0</v>
      </c>
      <c r="F15681" s="1" t="s">
        <v>15656</v>
      </c>
      <c r="G15681" s="1">
        <v>1.0369871287</v>
      </c>
    </row>
    <row r="15682" ht="15.75" customHeight="1">
      <c r="A15682" s="1" t="str">
        <f t="shared" si="1313"/>
        <v>SYVN1</v>
      </c>
      <c r="B15682" s="1" t="s">
        <v>328</v>
      </c>
      <c r="C15682" s="1">
        <v>6.4901835E7</v>
      </c>
      <c r="D15682" s="1" t="s">
        <v>14</v>
      </c>
      <c r="E15682" s="1">
        <v>24.0</v>
      </c>
      <c r="F15682" s="1" t="s">
        <v>15657</v>
      </c>
      <c r="G15682" s="1">
        <v>0.0263695776252</v>
      </c>
    </row>
    <row r="15683" ht="15.75" customHeight="1">
      <c r="A15683" s="1" t="str">
        <f t="shared" si="1313"/>
        <v>SYVN1</v>
      </c>
      <c r="B15683" s="1" t="s">
        <v>328</v>
      </c>
      <c r="C15683" s="1">
        <v>6.4901858E7</v>
      </c>
      <c r="D15683" s="1" t="s">
        <v>14</v>
      </c>
      <c r="E15683" s="1">
        <v>23.0</v>
      </c>
      <c r="F15683" s="1" t="s">
        <v>15658</v>
      </c>
      <c r="G15683" s="1">
        <v>0.118187138276</v>
      </c>
    </row>
    <row r="15684" ht="15.75" customHeight="1">
      <c r="A15684" s="1" t="str">
        <f t="shared" si="1313"/>
        <v>SYVN1</v>
      </c>
      <c r="B15684" s="1" t="s">
        <v>328</v>
      </c>
      <c r="C15684" s="1">
        <v>6.4901869E7</v>
      </c>
      <c r="D15684" s="1" t="s">
        <v>14</v>
      </c>
      <c r="E15684" s="1">
        <v>24.0</v>
      </c>
      <c r="F15684" s="1" t="s">
        <v>15659</v>
      </c>
      <c r="G15684" s="1">
        <v>-0.0513342027588</v>
      </c>
    </row>
    <row r="15685" ht="15.75" customHeight="1">
      <c r="A15685" s="1" t="str">
        <f t="shared" ref="A15685:A15694" si="1314">"TACC3"</f>
        <v>TACC3</v>
      </c>
      <c r="B15685" s="1" t="s">
        <v>87</v>
      </c>
      <c r="C15685" s="1">
        <v>1723293.0</v>
      </c>
      <c r="D15685" s="1" t="s">
        <v>14</v>
      </c>
      <c r="E15685" s="1">
        <v>24.0</v>
      </c>
      <c r="F15685" s="1" t="s">
        <v>15660</v>
      </c>
      <c r="G15685" s="1">
        <v>-0.12424197706</v>
      </c>
    </row>
    <row r="15686" ht="15.75" customHeight="1">
      <c r="A15686" s="1" t="str">
        <f t="shared" si="1314"/>
        <v>TACC3</v>
      </c>
      <c r="B15686" s="1" t="s">
        <v>87</v>
      </c>
      <c r="C15686" s="1">
        <v>1723298.0</v>
      </c>
      <c r="D15686" s="1" t="s">
        <v>14</v>
      </c>
      <c r="E15686" s="1">
        <v>23.0</v>
      </c>
      <c r="F15686" s="1" t="s">
        <v>15661</v>
      </c>
      <c r="G15686" s="1">
        <v>0.220902121607</v>
      </c>
    </row>
    <row r="15687" ht="15.75" customHeight="1">
      <c r="A15687" s="1" t="str">
        <f t="shared" si="1314"/>
        <v>TACC3</v>
      </c>
      <c r="B15687" s="1" t="s">
        <v>87</v>
      </c>
      <c r="C15687" s="1">
        <v>1723309.0</v>
      </c>
      <c r="D15687" s="1" t="s">
        <v>14</v>
      </c>
      <c r="E15687" s="1">
        <v>24.0</v>
      </c>
      <c r="F15687" s="1" t="s">
        <v>15662</v>
      </c>
      <c r="G15687" s="1">
        <v>0.36831290035</v>
      </c>
    </row>
    <row r="15688" ht="15.75" customHeight="1">
      <c r="A15688" s="1" t="str">
        <f t="shared" si="1314"/>
        <v>TACC3</v>
      </c>
      <c r="B15688" s="1" t="s">
        <v>87</v>
      </c>
      <c r="C15688" s="1">
        <v>1723330.0</v>
      </c>
      <c r="D15688" s="1" t="s">
        <v>14</v>
      </c>
      <c r="E15688" s="1">
        <v>23.0</v>
      </c>
      <c r="F15688" s="1" t="s">
        <v>15663</v>
      </c>
      <c r="G15688" s="1">
        <v>1.28937174593</v>
      </c>
    </row>
    <row r="15689" ht="15.75" customHeight="1">
      <c r="A15689" s="1" t="str">
        <f t="shared" si="1314"/>
        <v>TACC3</v>
      </c>
      <c r="B15689" s="1" t="s">
        <v>87</v>
      </c>
      <c r="C15689" s="1">
        <v>1723374.0</v>
      </c>
      <c r="D15689" s="1" t="s">
        <v>14</v>
      </c>
      <c r="E15689" s="1">
        <v>24.0</v>
      </c>
      <c r="F15689" s="1" t="s">
        <v>15664</v>
      </c>
      <c r="G15689" s="1">
        <v>0.425229790003</v>
      </c>
    </row>
    <row r="15690" ht="15.75" customHeight="1">
      <c r="A15690" s="1" t="str">
        <f t="shared" si="1314"/>
        <v>TACC3</v>
      </c>
      <c r="B15690" s="1" t="s">
        <v>87</v>
      </c>
      <c r="C15690" s="1">
        <v>1723396.0</v>
      </c>
      <c r="D15690" s="1" t="s">
        <v>14</v>
      </c>
      <c r="E15690" s="1">
        <v>24.0</v>
      </c>
      <c r="F15690" s="1" t="s">
        <v>15665</v>
      </c>
      <c r="G15690" s="1">
        <v>0.244315076925</v>
      </c>
    </row>
    <row r="15691" ht="15.75" customHeight="1">
      <c r="A15691" s="1" t="str">
        <f t="shared" si="1314"/>
        <v>TACC3</v>
      </c>
      <c r="B15691" s="1" t="s">
        <v>87</v>
      </c>
      <c r="C15691" s="1">
        <v>1723404.0</v>
      </c>
      <c r="D15691" s="1" t="s">
        <v>14</v>
      </c>
      <c r="E15691" s="1">
        <v>24.0</v>
      </c>
      <c r="F15691" s="1" t="s">
        <v>15666</v>
      </c>
      <c r="G15691" s="1">
        <v>0.333507977442</v>
      </c>
    </row>
    <row r="15692" ht="15.75" customHeight="1">
      <c r="A15692" s="1" t="str">
        <f t="shared" si="1314"/>
        <v>TACC3</v>
      </c>
      <c r="B15692" s="1" t="s">
        <v>87</v>
      </c>
      <c r="C15692" s="1">
        <v>1723290.0</v>
      </c>
      <c r="D15692" s="1" t="s">
        <v>8</v>
      </c>
      <c r="E15692" s="1">
        <v>24.0</v>
      </c>
      <c r="F15692" s="1" t="s">
        <v>15667</v>
      </c>
      <c r="G15692" s="1">
        <v>1.28539846407</v>
      </c>
    </row>
    <row r="15693" ht="15.75" customHeight="1">
      <c r="A15693" s="1" t="str">
        <f t="shared" si="1314"/>
        <v>TACC3</v>
      </c>
      <c r="B15693" s="1" t="s">
        <v>87</v>
      </c>
      <c r="C15693" s="1">
        <v>1723286.0</v>
      </c>
      <c r="D15693" s="1" t="s">
        <v>14</v>
      </c>
      <c r="E15693" s="1">
        <v>24.0</v>
      </c>
      <c r="F15693" s="1" t="s">
        <v>15668</v>
      </c>
      <c r="G15693" s="1">
        <v>0.00496872926987</v>
      </c>
    </row>
    <row r="15694" ht="15.75" customHeight="1">
      <c r="A15694" s="1" t="str">
        <f t="shared" si="1314"/>
        <v>TACC3</v>
      </c>
      <c r="B15694" s="1" t="s">
        <v>87</v>
      </c>
      <c r="C15694" s="1">
        <v>1723501.0</v>
      </c>
      <c r="D15694" s="1" t="s">
        <v>8</v>
      </c>
      <c r="E15694" s="1">
        <v>23.0</v>
      </c>
      <c r="F15694" s="1" t="s">
        <v>15669</v>
      </c>
      <c r="G15694" s="1">
        <v>0.317451204051</v>
      </c>
    </row>
    <row r="15695" ht="15.75" customHeight="1">
      <c r="A15695" s="1" t="str">
        <f t="shared" ref="A15695:A15704" si="1315">"TADA1"</f>
        <v>TADA1</v>
      </c>
      <c r="B15695" s="1" t="s">
        <v>108</v>
      </c>
      <c r="C15695" s="1">
        <v>1.66845574E8</v>
      </c>
      <c r="D15695" s="1" t="s">
        <v>8</v>
      </c>
      <c r="E15695" s="1">
        <v>23.0</v>
      </c>
      <c r="F15695" s="1" t="s">
        <v>15670</v>
      </c>
      <c r="G15695" s="1">
        <v>-0.00535156443701</v>
      </c>
    </row>
    <row r="15696" ht="15.75" customHeight="1">
      <c r="A15696" s="1" t="str">
        <f t="shared" si="1315"/>
        <v>TADA1</v>
      </c>
      <c r="B15696" s="1" t="s">
        <v>108</v>
      </c>
      <c r="C15696" s="1">
        <v>1.66845531E8</v>
      </c>
      <c r="D15696" s="1" t="s">
        <v>8</v>
      </c>
      <c r="E15696" s="1">
        <v>23.0</v>
      </c>
      <c r="F15696" s="1" t="s">
        <v>15671</v>
      </c>
      <c r="G15696" s="1">
        <v>0.186260939384</v>
      </c>
    </row>
    <row r="15697" ht="15.75" customHeight="1">
      <c r="A15697" s="1" t="str">
        <f t="shared" si="1315"/>
        <v>TADA1</v>
      </c>
      <c r="B15697" s="1" t="s">
        <v>108</v>
      </c>
      <c r="C15697" s="1">
        <v>1.6684551E8</v>
      </c>
      <c r="D15697" s="1" t="s">
        <v>8</v>
      </c>
      <c r="E15697" s="1">
        <v>23.0</v>
      </c>
      <c r="F15697" s="1" t="s">
        <v>15672</v>
      </c>
      <c r="G15697" s="1">
        <v>0.130119660619</v>
      </c>
    </row>
    <row r="15698" ht="15.75" customHeight="1">
      <c r="A15698" s="1" t="str">
        <f t="shared" si="1315"/>
        <v>TADA1</v>
      </c>
      <c r="B15698" s="1" t="s">
        <v>108</v>
      </c>
      <c r="C15698" s="1">
        <v>1.66845502E8</v>
      </c>
      <c r="D15698" s="1" t="s">
        <v>8</v>
      </c>
      <c r="E15698" s="1">
        <v>24.0</v>
      </c>
      <c r="F15698" s="1" t="s">
        <v>15673</v>
      </c>
      <c r="G15698" s="1">
        <v>0.194353478458</v>
      </c>
    </row>
    <row r="15699" ht="15.75" customHeight="1">
      <c r="A15699" s="1" t="str">
        <f t="shared" si="1315"/>
        <v>TADA1</v>
      </c>
      <c r="B15699" s="1" t="s">
        <v>108</v>
      </c>
      <c r="C15699" s="1">
        <v>1.66845411E8</v>
      </c>
      <c r="D15699" s="1" t="s">
        <v>8</v>
      </c>
      <c r="E15699" s="1">
        <v>24.0</v>
      </c>
      <c r="F15699" s="1" t="s">
        <v>15674</v>
      </c>
      <c r="G15699" s="1">
        <v>0.276763585454</v>
      </c>
    </row>
    <row r="15700" ht="15.75" customHeight="1">
      <c r="A15700" s="1" t="str">
        <f t="shared" si="1315"/>
        <v>TADA1</v>
      </c>
      <c r="B15700" s="1" t="s">
        <v>108</v>
      </c>
      <c r="C15700" s="1">
        <v>1.66845344E8</v>
      </c>
      <c r="D15700" s="1" t="s">
        <v>8</v>
      </c>
      <c r="E15700" s="1">
        <v>24.0</v>
      </c>
      <c r="F15700" s="1" t="s">
        <v>15675</v>
      </c>
      <c r="G15700" s="1">
        <v>0.223468779853</v>
      </c>
    </row>
    <row r="15701" ht="15.75" customHeight="1">
      <c r="A15701" s="1" t="str">
        <f t="shared" si="1315"/>
        <v>TADA1</v>
      </c>
      <c r="B15701" s="1" t="s">
        <v>108</v>
      </c>
      <c r="C15701" s="1">
        <v>1.66845272E8</v>
      </c>
      <c r="D15701" s="1" t="s">
        <v>8</v>
      </c>
      <c r="E15701" s="1">
        <v>23.0</v>
      </c>
      <c r="F15701" s="1" t="s">
        <v>15676</v>
      </c>
      <c r="G15701" s="1">
        <v>1.01756650539</v>
      </c>
    </row>
    <row r="15702" ht="15.75" customHeight="1">
      <c r="A15702" s="1" t="str">
        <f t="shared" si="1315"/>
        <v>TADA1</v>
      </c>
      <c r="B15702" s="1" t="s">
        <v>108</v>
      </c>
      <c r="C15702" s="1">
        <v>1.66845325E8</v>
      </c>
      <c r="D15702" s="1" t="s">
        <v>14</v>
      </c>
      <c r="E15702" s="1">
        <v>23.0</v>
      </c>
      <c r="F15702" s="1" t="s">
        <v>15677</v>
      </c>
      <c r="G15702" s="1">
        <v>1.23036035509</v>
      </c>
    </row>
    <row r="15703" ht="15.75" customHeight="1">
      <c r="A15703" s="1" t="str">
        <f t="shared" si="1315"/>
        <v>TADA1</v>
      </c>
      <c r="B15703" s="1" t="s">
        <v>108</v>
      </c>
      <c r="C15703" s="1">
        <v>1.66845524E8</v>
      </c>
      <c r="D15703" s="1" t="s">
        <v>8</v>
      </c>
      <c r="E15703" s="1">
        <v>24.0</v>
      </c>
      <c r="F15703" s="1" t="s">
        <v>15678</v>
      </c>
      <c r="G15703" s="1">
        <v>0.752073139515</v>
      </c>
    </row>
    <row r="15704" ht="15.75" customHeight="1">
      <c r="A15704" s="1" t="str">
        <f t="shared" si="1315"/>
        <v>TADA1</v>
      </c>
      <c r="B15704" s="1" t="s">
        <v>108</v>
      </c>
      <c r="C15704" s="1">
        <v>1.66845487E8</v>
      </c>
      <c r="D15704" s="1" t="s">
        <v>8</v>
      </c>
      <c r="E15704" s="1">
        <v>24.0</v>
      </c>
      <c r="F15704" s="1" t="s">
        <v>15679</v>
      </c>
      <c r="G15704" s="1">
        <v>0.44226804448</v>
      </c>
    </row>
    <row r="15705" ht="15.75" customHeight="1">
      <c r="A15705" s="1" t="str">
        <f t="shared" ref="A15705:A15714" si="1316">"TAF1"</f>
        <v>TAF1</v>
      </c>
      <c r="B15705" s="1" t="s">
        <v>50</v>
      </c>
      <c r="C15705" s="1">
        <v>7.0586374E7</v>
      </c>
      <c r="D15705" s="1" t="s">
        <v>14</v>
      </c>
      <c r="E15705" s="1">
        <v>26.0</v>
      </c>
      <c r="F15705" s="1" t="s">
        <v>15680</v>
      </c>
      <c r="G15705" s="1">
        <v>0.0485226006967</v>
      </c>
    </row>
    <row r="15706" ht="15.75" customHeight="1">
      <c r="A15706" s="1" t="str">
        <f t="shared" si="1316"/>
        <v>TAF1</v>
      </c>
      <c r="B15706" s="1" t="s">
        <v>50</v>
      </c>
      <c r="C15706" s="1">
        <v>7.0586157E7</v>
      </c>
      <c r="D15706" s="1" t="s">
        <v>8</v>
      </c>
      <c r="E15706" s="1">
        <v>22.0</v>
      </c>
      <c r="F15706" s="1" t="s">
        <v>15681</v>
      </c>
      <c r="G15706" s="1">
        <v>0.647229697291</v>
      </c>
    </row>
    <row r="15707" ht="15.75" customHeight="1">
      <c r="A15707" s="1" t="str">
        <f t="shared" si="1316"/>
        <v>TAF1</v>
      </c>
      <c r="B15707" s="1" t="s">
        <v>50</v>
      </c>
      <c r="C15707" s="1">
        <v>7.0586204E7</v>
      </c>
      <c r="D15707" s="1" t="s">
        <v>8</v>
      </c>
      <c r="E15707" s="1">
        <v>25.0</v>
      </c>
      <c r="F15707" s="1" t="s">
        <v>15682</v>
      </c>
      <c r="G15707" s="1">
        <v>1.2138365533</v>
      </c>
    </row>
    <row r="15708" ht="15.75" customHeight="1">
      <c r="A15708" s="1" t="str">
        <f t="shared" si="1316"/>
        <v>TAF1</v>
      </c>
      <c r="B15708" s="1" t="s">
        <v>50</v>
      </c>
      <c r="C15708" s="1">
        <v>7.0586139E7</v>
      </c>
      <c r="D15708" s="1" t="s">
        <v>14</v>
      </c>
      <c r="E15708" s="1">
        <v>24.0</v>
      </c>
      <c r="F15708" s="1" t="s">
        <v>15683</v>
      </c>
      <c r="G15708" s="1">
        <v>0.729000548021</v>
      </c>
    </row>
    <row r="15709" ht="15.75" customHeight="1">
      <c r="A15709" s="1" t="str">
        <f t="shared" si="1316"/>
        <v>TAF1</v>
      </c>
      <c r="B15709" s="1" t="s">
        <v>50</v>
      </c>
      <c r="C15709" s="1">
        <v>7.0586168E7</v>
      </c>
      <c r="D15709" s="1" t="s">
        <v>14</v>
      </c>
      <c r="E15709" s="1">
        <v>24.0</v>
      </c>
      <c r="F15709" s="1" t="s">
        <v>15684</v>
      </c>
      <c r="G15709" s="1">
        <v>0.0121455054345</v>
      </c>
    </row>
    <row r="15710" ht="15.75" customHeight="1">
      <c r="A15710" s="1" t="str">
        <f t="shared" si="1316"/>
        <v>TAF1</v>
      </c>
      <c r="B15710" s="1" t="s">
        <v>50</v>
      </c>
      <c r="C15710" s="1">
        <v>7.0586258E7</v>
      </c>
      <c r="D15710" s="1" t="s">
        <v>14</v>
      </c>
      <c r="E15710" s="1">
        <v>24.0</v>
      </c>
      <c r="F15710" s="1" t="s">
        <v>15685</v>
      </c>
      <c r="G15710" s="1">
        <v>0.42645265188</v>
      </c>
    </row>
    <row r="15711" ht="15.75" customHeight="1">
      <c r="A15711" s="1" t="str">
        <f t="shared" si="1316"/>
        <v>TAF1</v>
      </c>
      <c r="B15711" s="1" t="s">
        <v>50</v>
      </c>
      <c r="C15711" s="1">
        <v>7.0586261E7</v>
      </c>
      <c r="D15711" s="1" t="s">
        <v>14</v>
      </c>
      <c r="E15711" s="1">
        <v>22.0</v>
      </c>
      <c r="F15711" s="1" t="s">
        <v>15686</v>
      </c>
      <c r="G15711" s="1">
        <v>1.05716289868</v>
      </c>
    </row>
    <row r="15712" ht="15.75" customHeight="1">
      <c r="A15712" s="1" t="str">
        <f t="shared" si="1316"/>
        <v>TAF1</v>
      </c>
      <c r="B15712" s="1" t="s">
        <v>50</v>
      </c>
      <c r="C15712" s="1">
        <v>7.0586349E7</v>
      </c>
      <c r="D15712" s="1" t="s">
        <v>14</v>
      </c>
      <c r="E15712" s="1">
        <v>25.0</v>
      </c>
      <c r="F15712" s="1" t="s">
        <v>15687</v>
      </c>
      <c r="G15712" s="1">
        <v>0.0244155106247</v>
      </c>
    </row>
    <row r="15713" ht="15.75" customHeight="1">
      <c r="A15713" s="1" t="str">
        <f t="shared" si="1316"/>
        <v>TAF1</v>
      </c>
      <c r="B15713" s="1" t="s">
        <v>50</v>
      </c>
      <c r="C15713" s="1">
        <v>7.0586352E7</v>
      </c>
      <c r="D15713" s="1" t="s">
        <v>14</v>
      </c>
      <c r="E15713" s="1">
        <v>23.0</v>
      </c>
      <c r="F15713" s="1" t="s">
        <v>15688</v>
      </c>
      <c r="G15713" s="1">
        <v>0.462294346542</v>
      </c>
    </row>
    <row r="15714" ht="15.75" customHeight="1">
      <c r="A15714" s="1" t="str">
        <f t="shared" si="1316"/>
        <v>TAF1</v>
      </c>
      <c r="B15714" s="1" t="s">
        <v>50</v>
      </c>
      <c r="C15714" s="1">
        <v>7.0586377E7</v>
      </c>
      <c r="D15714" s="1" t="s">
        <v>14</v>
      </c>
      <c r="E15714" s="1">
        <v>24.0</v>
      </c>
      <c r="F15714" s="1" t="s">
        <v>15689</v>
      </c>
      <c r="G15714" s="1">
        <v>-0.019913814311</v>
      </c>
    </row>
    <row r="15715" ht="15.75" customHeight="1">
      <c r="A15715" s="1" t="str">
        <f t="shared" ref="A15715:A15724" si="1317">"TAF1A"</f>
        <v>TAF1A</v>
      </c>
      <c r="B15715" s="1" t="s">
        <v>108</v>
      </c>
      <c r="C15715" s="1">
        <v>2.22763042E8</v>
      </c>
      <c r="D15715" s="1" t="s">
        <v>8</v>
      </c>
      <c r="E15715" s="1">
        <v>22.0</v>
      </c>
      <c r="F15715" s="1" t="s">
        <v>15690</v>
      </c>
      <c r="G15715" s="1">
        <v>0.637878683719</v>
      </c>
    </row>
    <row r="15716" ht="15.75" customHeight="1">
      <c r="A15716" s="1" t="str">
        <f t="shared" si="1317"/>
        <v>TAF1A</v>
      </c>
      <c r="B15716" s="1" t="s">
        <v>108</v>
      </c>
      <c r="C15716" s="1">
        <v>2.22763067E8</v>
      </c>
      <c r="D15716" s="1" t="s">
        <v>8</v>
      </c>
      <c r="E15716" s="1">
        <v>23.0</v>
      </c>
      <c r="F15716" s="1" t="s">
        <v>15691</v>
      </c>
      <c r="G15716" s="1">
        <v>0.232693869145</v>
      </c>
    </row>
    <row r="15717" ht="15.75" customHeight="1">
      <c r="A15717" s="1" t="str">
        <f t="shared" si="1317"/>
        <v>TAF1A</v>
      </c>
      <c r="B15717" s="1" t="s">
        <v>108</v>
      </c>
      <c r="C15717" s="1">
        <v>2.2276314E8</v>
      </c>
      <c r="D15717" s="1" t="s">
        <v>8</v>
      </c>
      <c r="E15717" s="1">
        <v>22.0</v>
      </c>
      <c r="F15717" s="1" t="s">
        <v>15692</v>
      </c>
      <c r="G15717" s="1">
        <v>-0.00117623595812</v>
      </c>
    </row>
    <row r="15718" ht="15.75" customHeight="1">
      <c r="A15718" s="1" t="str">
        <f t="shared" si="1317"/>
        <v>TAF1A</v>
      </c>
      <c r="B15718" s="1" t="s">
        <v>108</v>
      </c>
      <c r="C15718" s="1">
        <v>2.22763213E8</v>
      </c>
      <c r="D15718" s="1" t="s">
        <v>8</v>
      </c>
      <c r="E15718" s="1">
        <v>24.0</v>
      </c>
      <c r="F15718" s="1" t="s">
        <v>15693</v>
      </c>
      <c r="G15718" s="1">
        <v>0.739564070425</v>
      </c>
    </row>
    <row r="15719" ht="15.75" customHeight="1">
      <c r="A15719" s="1" t="str">
        <f t="shared" si="1317"/>
        <v>TAF1A</v>
      </c>
      <c r="B15719" s="1" t="s">
        <v>108</v>
      </c>
      <c r="C15719" s="1">
        <v>2.22763253E8</v>
      </c>
      <c r="D15719" s="1" t="s">
        <v>14</v>
      </c>
      <c r="E15719" s="1">
        <v>22.0</v>
      </c>
      <c r="F15719" s="1" t="s">
        <v>15694</v>
      </c>
      <c r="G15719" s="1">
        <v>0.0272081841628</v>
      </c>
    </row>
    <row r="15720" ht="15.75" customHeight="1">
      <c r="A15720" s="1" t="str">
        <f t="shared" si="1317"/>
        <v>TAF1A</v>
      </c>
      <c r="B15720" s="1" t="s">
        <v>108</v>
      </c>
      <c r="C15720" s="1">
        <v>2.22763119E8</v>
      </c>
      <c r="D15720" s="1" t="s">
        <v>14</v>
      </c>
      <c r="E15720" s="1">
        <v>24.0</v>
      </c>
      <c r="F15720" s="1" t="s">
        <v>15695</v>
      </c>
      <c r="G15720" s="1">
        <v>0.0691048140525</v>
      </c>
    </row>
    <row r="15721" ht="15.75" customHeight="1">
      <c r="A15721" s="1" t="str">
        <f t="shared" si="1317"/>
        <v>TAF1A</v>
      </c>
      <c r="B15721" s="1" t="s">
        <v>108</v>
      </c>
      <c r="C15721" s="1">
        <v>2.22763193E8</v>
      </c>
      <c r="D15721" s="1" t="s">
        <v>14</v>
      </c>
      <c r="E15721" s="1">
        <v>23.0</v>
      </c>
      <c r="F15721" s="1" t="s">
        <v>15696</v>
      </c>
      <c r="G15721" s="1">
        <v>1.62255724586</v>
      </c>
    </row>
    <row r="15722" ht="15.75" customHeight="1">
      <c r="A15722" s="1" t="str">
        <f t="shared" si="1317"/>
        <v>TAF1A</v>
      </c>
      <c r="B15722" s="1" t="s">
        <v>108</v>
      </c>
      <c r="C15722" s="1">
        <v>2.22763013E8</v>
      </c>
      <c r="D15722" s="1" t="s">
        <v>8</v>
      </c>
      <c r="E15722" s="1">
        <v>24.0</v>
      </c>
      <c r="F15722" s="1" t="s">
        <v>15697</v>
      </c>
      <c r="G15722" s="1">
        <v>0.14079389561</v>
      </c>
    </row>
    <row r="15723" ht="15.75" customHeight="1">
      <c r="A15723" s="1" t="str">
        <f t="shared" si="1317"/>
        <v>TAF1A</v>
      </c>
      <c r="B15723" s="1" t="s">
        <v>108</v>
      </c>
      <c r="C15723" s="1">
        <v>2.22763216E8</v>
      </c>
      <c r="D15723" s="1" t="s">
        <v>14</v>
      </c>
      <c r="E15723" s="1">
        <v>24.0</v>
      </c>
      <c r="F15723" s="1" t="s">
        <v>15698</v>
      </c>
      <c r="G15723" s="1">
        <v>0.430154822999</v>
      </c>
    </row>
    <row r="15724" ht="15.75" customHeight="1">
      <c r="A15724" s="1" t="str">
        <f t="shared" si="1317"/>
        <v>TAF1A</v>
      </c>
      <c r="B15724" s="1" t="s">
        <v>108</v>
      </c>
      <c r="C15724" s="1">
        <v>2.22763019E8</v>
      </c>
      <c r="D15724" s="1" t="s">
        <v>8</v>
      </c>
      <c r="E15724" s="1">
        <v>24.0</v>
      </c>
      <c r="F15724" s="1" t="s">
        <v>15699</v>
      </c>
      <c r="G15724" s="1">
        <v>-0.014214980992</v>
      </c>
    </row>
    <row r="15725" ht="15.75" customHeight="1">
      <c r="A15725" s="1" t="str">
        <f t="shared" ref="A15725:A15734" si="1318">"TAF2"</f>
        <v>TAF2</v>
      </c>
      <c r="B15725" s="1" t="s">
        <v>779</v>
      </c>
      <c r="C15725" s="1">
        <v>1.20844994E8</v>
      </c>
      <c r="D15725" s="1" t="s">
        <v>8</v>
      </c>
      <c r="E15725" s="1">
        <v>22.0</v>
      </c>
      <c r="F15725" s="1" t="s">
        <v>15700</v>
      </c>
      <c r="G15725" s="1">
        <v>0.195049476684</v>
      </c>
    </row>
    <row r="15726" ht="15.75" customHeight="1">
      <c r="A15726" s="1" t="str">
        <f t="shared" si="1318"/>
        <v>TAF2</v>
      </c>
      <c r="B15726" s="1" t="s">
        <v>779</v>
      </c>
      <c r="C15726" s="1">
        <v>1.20845144E8</v>
      </c>
      <c r="D15726" s="1" t="s">
        <v>14</v>
      </c>
      <c r="E15726" s="1">
        <v>24.0</v>
      </c>
      <c r="F15726" s="1" t="s">
        <v>15701</v>
      </c>
      <c r="G15726" s="1">
        <v>0.0492184511967</v>
      </c>
    </row>
    <row r="15727" ht="15.75" customHeight="1">
      <c r="A15727" s="1" t="str">
        <f t="shared" si="1318"/>
        <v>TAF2</v>
      </c>
      <c r="B15727" s="1" t="s">
        <v>779</v>
      </c>
      <c r="C15727" s="1">
        <v>1.20845086E8</v>
      </c>
      <c r="D15727" s="1" t="s">
        <v>8</v>
      </c>
      <c r="E15727" s="1">
        <v>22.0</v>
      </c>
      <c r="F15727" s="1" t="s">
        <v>15702</v>
      </c>
      <c r="G15727" s="1">
        <v>-4.36777821264E-4</v>
      </c>
    </row>
    <row r="15728" ht="15.75" customHeight="1">
      <c r="A15728" s="1" t="str">
        <f t="shared" si="1318"/>
        <v>TAF2</v>
      </c>
      <c r="B15728" s="1" t="s">
        <v>779</v>
      </c>
      <c r="C15728" s="1">
        <v>1.20845032E8</v>
      </c>
      <c r="D15728" s="1" t="s">
        <v>8</v>
      </c>
      <c r="E15728" s="1">
        <v>24.0</v>
      </c>
      <c r="F15728" s="1" t="s">
        <v>15703</v>
      </c>
      <c r="G15728" s="1">
        <v>0.778667996188</v>
      </c>
    </row>
    <row r="15729" ht="15.75" customHeight="1">
      <c r="A15729" s="1" t="str">
        <f t="shared" si="1318"/>
        <v>TAF2</v>
      </c>
      <c r="B15729" s="1" t="s">
        <v>779</v>
      </c>
      <c r="C15729" s="1">
        <v>1.20844986E8</v>
      </c>
      <c r="D15729" s="1" t="s">
        <v>8</v>
      </c>
      <c r="E15729" s="1">
        <v>23.0</v>
      </c>
      <c r="F15729" s="1" t="s">
        <v>15704</v>
      </c>
      <c r="G15729" s="1">
        <v>0.467802626956</v>
      </c>
    </row>
    <row r="15730" ht="15.75" customHeight="1">
      <c r="A15730" s="1" t="str">
        <f t="shared" si="1318"/>
        <v>TAF2</v>
      </c>
      <c r="B15730" s="1" t="s">
        <v>779</v>
      </c>
      <c r="C15730" s="1">
        <v>1.20844973E8</v>
      </c>
      <c r="D15730" s="1" t="s">
        <v>8</v>
      </c>
      <c r="E15730" s="1">
        <v>23.0</v>
      </c>
      <c r="F15730" s="1" t="s">
        <v>15705</v>
      </c>
      <c r="G15730" s="1">
        <v>0.665642370156</v>
      </c>
    </row>
    <row r="15731" ht="15.75" customHeight="1">
      <c r="A15731" s="1" t="str">
        <f t="shared" si="1318"/>
        <v>TAF2</v>
      </c>
      <c r="B15731" s="1" t="s">
        <v>779</v>
      </c>
      <c r="C15731" s="1">
        <v>1.20845149E8</v>
      </c>
      <c r="D15731" s="1" t="s">
        <v>14</v>
      </c>
      <c r="E15731" s="1">
        <v>23.0</v>
      </c>
      <c r="F15731" s="1" t="s">
        <v>15706</v>
      </c>
      <c r="G15731" s="1">
        <v>0.374989062494</v>
      </c>
    </row>
    <row r="15732" ht="15.75" customHeight="1">
      <c r="A15732" s="1" t="str">
        <f t="shared" si="1318"/>
        <v>TAF2</v>
      </c>
      <c r="B15732" s="1" t="s">
        <v>779</v>
      </c>
      <c r="C15732" s="1">
        <v>1.20844813E8</v>
      </c>
      <c r="D15732" s="1" t="s">
        <v>8</v>
      </c>
      <c r="E15732" s="1">
        <v>22.0</v>
      </c>
      <c r="F15732" s="1" t="s">
        <v>15707</v>
      </c>
      <c r="G15732" s="1">
        <v>1.55568963366</v>
      </c>
    </row>
    <row r="15733" ht="15.75" customHeight="1">
      <c r="A15733" s="1" t="str">
        <f t="shared" si="1318"/>
        <v>TAF2</v>
      </c>
      <c r="B15733" s="1" t="s">
        <v>779</v>
      </c>
      <c r="C15733" s="1">
        <v>1.2084489E8</v>
      </c>
      <c r="D15733" s="1" t="s">
        <v>8</v>
      </c>
      <c r="E15733" s="1">
        <v>24.0</v>
      </c>
      <c r="F15733" s="1" t="s">
        <v>15708</v>
      </c>
      <c r="G15733" s="1">
        <v>0.332760666213</v>
      </c>
    </row>
    <row r="15734" ht="15.75" customHeight="1">
      <c r="A15734" s="1" t="str">
        <f t="shared" si="1318"/>
        <v>TAF2</v>
      </c>
      <c r="B15734" s="1" t="s">
        <v>779</v>
      </c>
      <c r="C15734" s="1">
        <v>1.20844966E8</v>
      </c>
      <c r="D15734" s="1" t="s">
        <v>8</v>
      </c>
      <c r="E15734" s="1">
        <v>22.0</v>
      </c>
      <c r="F15734" s="1" t="s">
        <v>15709</v>
      </c>
      <c r="G15734" s="1">
        <v>0.632236529601</v>
      </c>
    </row>
    <row r="15735" ht="15.75" customHeight="1">
      <c r="A15735" s="1" t="str">
        <f t="shared" ref="A15735:A15744" si="1319">"TAF4"</f>
        <v>TAF4</v>
      </c>
      <c r="B15735" s="1" t="s">
        <v>145</v>
      </c>
      <c r="C15735" s="1">
        <v>6.0640814E7</v>
      </c>
      <c r="D15735" s="1" t="s">
        <v>8</v>
      </c>
      <c r="E15735" s="1">
        <v>23.0</v>
      </c>
      <c r="F15735" s="1" t="s">
        <v>15710</v>
      </c>
      <c r="G15735" s="1">
        <v>0.899466218921</v>
      </c>
    </row>
    <row r="15736" ht="15.75" customHeight="1">
      <c r="A15736" s="1" t="str">
        <f t="shared" si="1319"/>
        <v>TAF4</v>
      </c>
      <c r="B15736" s="1" t="s">
        <v>145</v>
      </c>
      <c r="C15736" s="1">
        <v>6.0640841E7</v>
      </c>
      <c r="D15736" s="1" t="s">
        <v>8</v>
      </c>
      <c r="E15736" s="1">
        <v>23.0</v>
      </c>
      <c r="F15736" s="1" t="s">
        <v>15711</v>
      </c>
      <c r="G15736" s="1">
        <v>1.37672965542</v>
      </c>
    </row>
    <row r="15737" ht="15.75" customHeight="1">
      <c r="A15737" s="1" t="str">
        <f t="shared" si="1319"/>
        <v>TAF4</v>
      </c>
      <c r="B15737" s="1" t="s">
        <v>145</v>
      </c>
      <c r="C15737" s="1">
        <v>6.0640762E7</v>
      </c>
      <c r="D15737" s="1" t="s">
        <v>14</v>
      </c>
      <c r="E15737" s="1">
        <v>24.0</v>
      </c>
      <c r="F15737" s="1" t="s">
        <v>15712</v>
      </c>
      <c r="G15737" s="1">
        <v>0.22063035133</v>
      </c>
    </row>
    <row r="15738" ht="15.75" customHeight="1">
      <c r="A15738" s="1" t="str">
        <f t="shared" si="1319"/>
        <v>TAF4</v>
      </c>
      <c r="B15738" s="1" t="s">
        <v>145</v>
      </c>
      <c r="C15738" s="1">
        <v>6.0640749E7</v>
      </c>
      <c r="D15738" s="1" t="s">
        <v>14</v>
      </c>
      <c r="E15738" s="1">
        <v>24.0</v>
      </c>
      <c r="F15738" s="1" t="s">
        <v>15713</v>
      </c>
      <c r="G15738" s="1">
        <v>0.341731159031</v>
      </c>
    </row>
    <row r="15739" ht="15.75" customHeight="1">
      <c r="A15739" s="1" t="str">
        <f t="shared" si="1319"/>
        <v>TAF4</v>
      </c>
      <c r="B15739" s="1" t="s">
        <v>145</v>
      </c>
      <c r="C15739" s="1">
        <v>6.0640733E7</v>
      </c>
      <c r="D15739" s="1" t="s">
        <v>14</v>
      </c>
      <c r="E15739" s="1">
        <v>24.0</v>
      </c>
      <c r="F15739" s="1" t="s">
        <v>15714</v>
      </c>
      <c r="G15739" s="1">
        <v>-0.215954154717</v>
      </c>
    </row>
    <row r="15740" ht="15.75" customHeight="1">
      <c r="A15740" s="1" t="str">
        <f t="shared" si="1319"/>
        <v>TAF4</v>
      </c>
      <c r="B15740" s="1" t="s">
        <v>145</v>
      </c>
      <c r="C15740" s="1">
        <v>6.0640686E7</v>
      </c>
      <c r="D15740" s="1" t="s">
        <v>14</v>
      </c>
      <c r="E15740" s="1">
        <v>24.0</v>
      </c>
      <c r="F15740" s="1" t="s">
        <v>15715</v>
      </c>
      <c r="G15740" s="1">
        <v>0.723804125657</v>
      </c>
    </row>
    <row r="15741" ht="15.75" customHeight="1">
      <c r="A15741" s="1" t="str">
        <f t="shared" si="1319"/>
        <v>TAF4</v>
      </c>
      <c r="B15741" s="1" t="s">
        <v>145</v>
      </c>
      <c r="C15741" s="1">
        <v>6.0640635E7</v>
      </c>
      <c r="D15741" s="1" t="s">
        <v>14</v>
      </c>
      <c r="E15741" s="1">
        <v>24.0</v>
      </c>
      <c r="F15741" s="1" t="s">
        <v>15716</v>
      </c>
      <c r="G15741" s="1">
        <v>0.241671326322</v>
      </c>
    </row>
    <row r="15742" ht="15.75" customHeight="1">
      <c r="A15742" s="1" t="str">
        <f t="shared" si="1319"/>
        <v>TAF4</v>
      </c>
      <c r="B15742" s="1" t="s">
        <v>145</v>
      </c>
      <c r="C15742" s="1">
        <v>6.064063E7</v>
      </c>
      <c r="D15742" s="1" t="s">
        <v>14</v>
      </c>
      <c r="E15742" s="1">
        <v>24.0</v>
      </c>
      <c r="F15742" s="1" t="s">
        <v>15717</v>
      </c>
      <c r="G15742" s="1">
        <v>0.206993567429</v>
      </c>
    </row>
    <row r="15743" ht="15.75" customHeight="1">
      <c r="A15743" s="1" t="str">
        <f t="shared" si="1319"/>
        <v>TAF4</v>
      </c>
      <c r="B15743" s="1" t="s">
        <v>145</v>
      </c>
      <c r="C15743" s="1">
        <v>6.0640601E7</v>
      </c>
      <c r="D15743" s="1" t="s">
        <v>14</v>
      </c>
      <c r="E15743" s="1">
        <v>22.0</v>
      </c>
      <c r="F15743" s="1" t="s">
        <v>15718</v>
      </c>
      <c r="G15743" s="1">
        <v>0.405786877028</v>
      </c>
    </row>
    <row r="15744" ht="15.75" customHeight="1">
      <c r="A15744" s="1" t="str">
        <f t="shared" si="1319"/>
        <v>TAF4</v>
      </c>
      <c r="B15744" s="1" t="s">
        <v>145</v>
      </c>
      <c r="C15744" s="1">
        <v>6.0640724E7</v>
      </c>
      <c r="D15744" s="1" t="s">
        <v>14</v>
      </c>
      <c r="E15744" s="1">
        <v>24.0</v>
      </c>
      <c r="F15744" s="1" t="s">
        <v>15719</v>
      </c>
      <c r="G15744" s="1">
        <v>0.657819900336</v>
      </c>
    </row>
    <row r="15745" ht="15.75" customHeight="1">
      <c r="A15745" s="1" t="str">
        <f t="shared" ref="A15745:A15754" si="1320">"TAF6L"</f>
        <v>TAF6L</v>
      </c>
      <c r="B15745" s="1" t="s">
        <v>328</v>
      </c>
      <c r="C15745" s="1">
        <v>6.2538791E7</v>
      </c>
      <c r="D15745" s="1" t="s">
        <v>8</v>
      </c>
      <c r="E15745" s="1">
        <v>24.0</v>
      </c>
      <c r="F15745" s="1" t="s">
        <v>15720</v>
      </c>
      <c r="G15745" s="1">
        <v>0.306092730885</v>
      </c>
    </row>
    <row r="15746" ht="15.75" customHeight="1">
      <c r="A15746" s="1" t="str">
        <f t="shared" si="1320"/>
        <v>TAF6L</v>
      </c>
      <c r="B15746" s="1" t="s">
        <v>328</v>
      </c>
      <c r="C15746" s="1">
        <v>6.2538803E7</v>
      </c>
      <c r="D15746" s="1" t="s">
        <v>8</v>
      </c>
      <c r="E15746" s="1">
        <v>24.0</v>
      </c>
      <c r="F15746" s="1" t="s">
        <v>15721</v>
      </c>
      <c r="G15746" s="1">
        <v>0.228718206561</v>
      </c>
    </row>
    <row r="15747" ht="15.75" customHeight="1">
      <c r="A15747" s="1" t="str">
        <f t="shared" si="1320"/>
        <v>TAF6L</v>
      </c>
      <c r="B15747" s="1" t="s">
        <v>328</v>
      </c>
      <c r="C15747" s="1">
        <v>6.2538917E7</v>
      </c>
      <c r="D15747" s="1" t="s">
        <v>8</v>
      </c>
      <c r="E15747" s="1">
        <v>23.0</v>
      </c>
      <c r="F15747" s="1" t="s">
        <v>15722</v>
      </c>
      <c r="G15747" s="1">
        <v>1.67501447429</v>
      </c>
    </row>
    <row r="15748" ht="15.75" customHeight="1">
      <c r="A15748" s="1" t="str">
        <f t="shared" si="1320"/>
        <v>TAF6L</v>
      </c>
      <c r="B15748" s="1" t="s">
        <v>328</v>
      </c>
      <c r="C15748" s="1">
        <v>6.2538994E7</v>
      </c>
      <c r="D15748" s="1" t="s">
        <v>8</v>
      </c>
      <c r="E15748" s="1">
        <v>24.0</v>
      </c>
      <c r="F15748" s="1" t="s">
        <v>15723</v>
      </c>
      <c r="G15748" s="1">
        <v>0.681056885617</v>
      </c>
    </row>
    <row r="15749" ht="15.75" customHeight="1">
      <c r="A15749" s="1" t="str">
        <f t="shared" si="1320"/>
        <v>TAF6L</v>
      </c>
      <c r="B15749" s="1" t="s">
        <v>328</v>
      </c>
      <c r="C15749" s="1">
        <v>6.2539E7</v>
      </c>
      <c r="D15749" s="1" t="s">
        <v>8</v>
      </c>
      <c r="E15749" s="1">
        <v>23.0</v>
      </c>
      <c r="F15749" s="1" t="s">
        <v>15724</v>
      </c>
      <c r="G15749" s="1">
        <v>0.643928640097</v>
      </c>
    </row>
    <row r="15750" ht="15.75" customHeight="1">
      <c r="A15750" s="1" t="str">
        <f t="shared" si="1320"/>
        <v>TAF6L</v>
      </c>
      <c r="B15750" s="1" t="s">
        <v>328</v>
      </c>
      <c r="C15750" s="1">
        <v>6.2538842E7</v>
      </c>
      <c r="D15750" s="1" t="s">
        <v>14</v>
      </c>
      <c r="E15750" s="1">
        <v>22.0</v>
      </c>
      <c r="F15750" s="1" t="s">
        <v>15725</v>
      </c>
      <c r="G15750" s="1">
        <v>0.12698668799</v>
      </c>
    </row>
    <row r="15751" ht="15.75" customHeight="1">
      <c r="A15751" s="1" t="str">
        <f t="shared" si="1320"/>
        <v>TAF6L</v>
      </c>
      <c r="B15751" s="1" t="s">
        <v>328</v>
      </c>
      <c r="C15751" s="1">
        <v>6.2538851E7</v>
      </c>
      <c r="D15751" s="1" t="s">
        <v>14</v>
      </c>
      <c r="E15751" s="1">
        <v>24.0</v>
      </c>
      <c r="F15751" s="1" t="s">
        <v>15726</v>
      </c>
      <c r="G15751" s="1">
        <v>0.524371111281</v>
      </c>
    </row>
    <row r="15752" ht="15.75" customHeight="1">
      <c r="A15752" s="1" t="str">
        <f t="shared" si="1320"/>
        <v>TAF6L</v>
      </c>
      <c r="B15752" s="1" t="s">
        <v>328</v>
      </c>
      <c r="C15752" s="1">
        <v>6.2538953E7</v>
      </c>
      <c r="D15752" s="1" t="s">
        <v>14</v>
      </c>
      <c r="E15752" s="1">
        <v>23.0</v>
      </c>
      <c r="F15752" s="1" t="s">
        <v>15727</v>
      </c>
      <c r="G15752" s="1">
        <v>0.404851640554</v>
      </c>
    </row>
    <row r="15753" ht="15.75" customHeight="1">
      <c r="A15753" s="1" t="str">
        <f t="shared" si="1320"/>
        <v>TAF6L</v>
      </c>
      <c r="B15753" s="1" t="s">
        <v>328</v>
      </c>
      <c r="C15753" s="1">
        <v>6.2538772E7</v>
      </c>
      <c r="D15753" s="1" t="s">
        <v>8</v>
      </c>
      <c r="E15753" s="1">
        <v>23.0</v>
      </c>
      <c r="F15753" s="1" t="s">
        <v>15728</v>
      </c>
      <c r="G15753" s="1">
        <v>0.516122887512</v>
      </c>
    </row>
    <row r="15754" ht="15.75" customHeight="1">
      <c r="A15754" s="1" t="str">
        <f t="shared" si="1320"/>
        <v>TAF6L</v>
      </c>
      <c r="B15754" s="1" t="s">
        <v>328</v>
      </c>
      <c r="C15754" s="1">
        <v>6.2538745E7</v>
      </c>
      <c r="D15754" s="1" t="s">
        <v>8</v>
      </c>
      <c r="E15754" s="1">
        <v>24.0</v>
      </c>
      <c r="F15754" s="1" t="s">
        <v>15729</v>
      </c>
      <c r="G15754" s="1">
        <v>0.287868880208</v>
      </c>
    </row>
    <row r="15755" ht="15.75" customHeight="1">
      <c r="A15755" s="1" t="str">
        <f t="shared" ref="A15755:A15764" si="1321">"TAF7"</f>
        <v>TAF7</v>
      </c>
      <c r="B15755" s="1" t="s">
        <v>987</v>
      </c>
      <c r="C15755" s="1">
        <v>1.40700151E8</v>
      </c>
      <c r="D15755" s="1" t="s">
        <v>8</v>
      </c>
      <c r="E15755" s="1">
        <v>24.0</v>
      </c>
      <c r="F15755" s="1" t="s">
        <v>15730</v>
      </c>
      <c r="G15755" s="1">
        <v>0.246719560087</v>
      </c>
    </row>
    <row r="15756" ht="15.75" customHeight="1">
      <c r="A15756" s="1" t="str">
        <f t="shared" si="1321"/>
        <v>TAF7</v>
      </c>
      <c r="B15756" s="1" t="s">
        <v>987</v>
      </c>
      <c r="C15756" s="1">
        <v>1.40700158E8</v>
      </c>
      <c r="D15756" s="1" t="s">
        <v>14</v>
      </c>
      <c r="E15756" s="1">
        <v>23.0</v>
      </c>
      <c r="F15756" s="1" t="s">
        <v>15731</v>
      </c>
      <c r="G15756" s="1">
        <v>0.241006905427</v>
      </c>
    </row>
    <row r="15757" ht="15.75" customHeight="1">
      <c r="A15757" s="1" t="str">
        <f t="shared" si="1321"/>
        <v>TAF7</v>
      </c>
      <c r="B15757" s="1" t="s">
        <v>987</v>
      </c>
      <c r="C15757" s="1">
        <v>1.40700131E8</v>
      </c>
      <c r="D15757" s="1" t="s">
        <v>14</v>
      </c>
      <c r="E15757" s="1">
        <v>24.0</v>
      </c>
      <c r="F15757" s="1" t="s">
        <v>15732</v>
      </c>
      <c r="G15757" s="1">
        <v>0.319659512737</v>
      </c>
    </row>
    <row r="15758" ht="15.75" customHeight="1">
      <c r="A15758" s="1" t="str">
        <f t="shared" si="1321"/>
        <v>TAF7</v>
      </c>
      <c r="B15758" s="1" t="s">
        <v>987</v>
      </c>
      <c r="C15758" s="1">
        <v>1.40700118E8</v>
      </c>
      <c r="D15758" s="1" t="s">
        <v>14</v>
      </c>
      <c r="E15758" s="1">
        <v>24.0</v>
      </c>
      <c r="F15758" s="1" t="s">
        <v>15733</v>
      </c>
      <c r="G15758" s="1">
        <v>0.294072393601</v>
      </c>
    </row>
    <row r="15759" ht="15.75" customHeight="1">
      <c r="A15759" s="1" t="str">
        <f t="shared" si="1321"/>
        <v>TAF7</v>
      </c>
      <c r="B15759" s="1" t="s">
        <v>987</v>
      </c>
      <c r="C15759" s="1">
        <v>1.40700334E8</v>
      </c>
      <c r="D15759" s="1" t="s">
        <v>8</v>
      </c>
      <c r="E15759" s="1">
        <v>22.0</v>
      </c>
      <c r="F15759" s="1" t="s">
        <v>15734</v>
      </c>
      <c r="G15759" s="1">
        <v>0.156739719408</v>
      </c>
    </row>
    <row r="15760" ht="15.75" customHeight="1">
      <c r="A15760" s="1" t="str">
        <f t="shared" si="1321"/>
        <v>TAF7</v>
      </c>
      <c r="B15760" s="1" t="s">
        <v>987</v>
      </c>
      <c r="C15760" s="1">
        <v>1.40700372E8</v>
      </c>
      <c r="D15760" s="1" t="s">
        <v>14</v>
      </c>
      <c r="E15760" s="1">
        <v>24.0</v>
      </c>
      <c r="F15760" s="1" t="s">
        <v>15735</v>
      </c>
      <c r="G15760" s="1">
        <v>-0.0651138915318</v>
      </c>
    </row>
    <row r="15761" ht="15.75" customHeight="1">
      <c r="A15761" s="1" t="str">
        <f t="shared" si="1321"/>
        <v>TAF7</v>
      </c>
      <c r="B15761" s="1" t="s">
        <v>987</v>
      </c>
      <c r="C15761" s="1">
        <v>1.40700244E8</v>
      </c>
      <c r="D15761" s="1" t="s">
        <v>8</v>
      </c>
      <c r="E15761" s="1">
        <v>23.0</v>
      </c>
      <c r="F15761" s="1" t="s">
        <v>15736</v>
      </c>
      <c r="G15761" s="1">
        <v>2.38626809366</v>
      </c>
    </row>
    <row r="15762" ht="15.75" customHeight="1">
      <c r="A15762" s="1" t="str">
        <f t="shared" si="1321"/>
        <v>TAF7</v>
      </c>
      <c r="B15762" s="1" t="s">
        <v>987</v>
      </c>
      <c r="C15762" s="1">
        <v>1.40700187E8</v>
      </c>
      <c r="D15762" s="1" t="s">
        <v>8</v>
      </c>
      <c r="E15762" s="1">
        <v>24.0</v>
      </c>
      <c r="F15762" s="1" t="s">
        <v>15737</v>
      </c>
      <c r="G15762" s="1">
        <v>0.125394347024</v>
      </c>
    </row>
    <row r="15763" ht="15.75" customHeight="1">
      <c r="A15763" s="1" t="str">
        <f t="shared" si="1321"/>
        <v>TAF7</v>
      </c>
      <c r="B15763" s="1" t="s">
        <v>987</v>
      </c>
      <c r="C15763" s="1">
        <v>1.40700176E8</v>
      </c>
      <c r="D15763" s="1" t="s">
        <v>8</v>
      </c>
      <c r="E15763" s="1">
        <v>24.0</v>
      </c>
      <c r="F15763" s="1" t="s">
        <v>15738</v>
      </c>
      <c r="G15763" s="1">
        <v>0.0820322771722</v>
      </c>
    </row>
    <row r="15764" ht="15.75" customHeight="1">
      <c r="A15764" s="1" t="str">
        <f t="shared" si="1321"/>
        <v>TAF7</v>
      </c>
      <c r="B15764" s="1" t="s">
        <v>987</v>
      </c>
      <c r="C15764" s="1">
        <v>1.40700321E8</v>
      </c>
      <c r="D15764" s="1" t="s">
        <v>8</v>
      </c>
      <c r="E15764" s="1">
        <v>24.0</v>
      </c>
      <c r="F15764" s="1" t="s">
        <v>15739</v>
      </c>
      <c r="G15764" s="1">
        <v>0.0555877213767</v>
      </c>
    </row>
    <row r="15765" ht="15.75" customHeight="1">
      <c r="A15765" s="1" t="str">
        <f t="shared" ref="A15765:A15774" si="1322">"TAF8"</f>
        <v>TAF8</v>
      </c>
      <c r="B15765" s="1" t="s">
        <v>28</v>
      </c>
      <c r="C15765" s="1">
        <v>4.2018222E7</v>
      </c>
      <c r="D15765" s="1" t="s">
        <v>8</v>
      </c>
      <c r="E15765" s="1">
        <v>22.0</v>
      </c>
      <c r="F15765" s="1" t="s">
        <v>15740</v>
      </c>
      <c r="G15765" s="1">
        <v>-0.00451118576992</v>
      </c>
    </row>
    <row r="15766" ht="15.75" customHeight="1">
      <c r="A15766" s="1" t="str">
        <f t="shared" si="1322"/>
        <v>TAF8</v>
      </c>
      <c r="B15766" s="1" t="s">
        <v>28</v>
      </c>
      <c r="C15766" s="1">
        <v>4.2018294E7</v>
      </c>
      <c r="D15766" s="1" t="s">
        <v>14</v>
      </c>
      <c r="E15766" s="1">
        <v>23.0</v>
      </c>
      <c r="F15766" s="1" t="s">
        <v>15741</v>
      </c>
      <c r="G15766" s="1">
        <v>0.0434378029667</v>
      </c>
    </row>
    <row r="15767" ht="15.75" customHeight="1">
      <c r="A15767" s="1" t="str">
        <f t="shared" si="1322"/>
        <v>TAF8</v>
      </c>
      <c r="B15767" s="1" t="s">
        <v>28</v>
      </c>
      <c r="C15767" s="1">
        <v>4.2018282E7</v>
      </c>
      <c r="D15767" s="1" t="s">
        <v>14</v>
      </c>
      <c r="E15767" s="1">
        <v>24.0</v>
      </c>
      <c r="F15767" s="1" t="s">
        <v>15742</v>
      </c>
      <c r="G15767" s="1">
        <v>0.0222509607441</v>
      </c>
    </row>
    <row r="15768" ht="15.75" customHeight="1">
      <c r="A15768" s="1" t="str">
        <f t="shared" si="1322"/>
        <v>TAF8</v>
      </c>
      <c r="B15768" s="1" t="s">
        <v>28</v>
      </c>
      <c r="C15768" s="1">
        <v>4.2018469E7</v>
      </c>
      <c r="D15768" s="1" t="s">
        <v>8</v>
      </c>
      <c r="E15768" s="1">
        <v>24.0</v>
      </c>
      <c r="F15768" s="1" t="s">
        <v>15743</v>
      </c>
      <c r="G15768" s="1">
        <v>0.135692557587</v>
      </c>
    </row>
    <row r="15769" ht="15.75" customHeight="1">
      <c r="A15769" s="1" t="str">
        <f t="shared" si="1322"/>
        <v>TAF8</v>
      </c>
      <c r="B15769" s="1" t="s">
        <v>28</v>
      </c>
      <c r="C15769" s="1">
        <v>4.2018458E7</v>
      </c>
      <c r="D15769" s="1" t="s">
        <v>8</v>
      </c>
      <c r="E15769" s="1">
        <v>24.0</v>
      </c>
      <c r="F15769" s="1" t="s">
        <v>15744</v>
      </c>
      <c r="G15769" s="1">
        <v>0.0898852902903</v>
      </c>
    </row>
    <row r="15770" ht="15.75" customHeight="1">
      <c r="A15770" s="1" t="str">
        <f t="shared" si="1322"/>
        <v>TAF8</v>
      </c>
      <c r="B15770" s="1" t="s">
        <v>28</v>
      </c>
      <c r="C15770" s="1">
        <v>4.2018316E7</v>
      </c>
      <c r="D15770" s="1" t="s">
        <v>8</v>
      </c>
      <c r="E15770" s="1">
        <v>23.0</v>
      </c>
      <c r="F15770" s="1" t="s">
        <v>15745</v>
      </c>
      <c r="G15770" s="1">
        <v>0.90888521229</v>
      </c>
    </row>
    <row r="15771" ht="15.75" customHeight="1">
      <c r="A15771" s="1" t="str">
        <f t="shared" si="1322"/>
        <v>TAF8</v>
      </c>
      <c r="B15771" s="1" t="s">
        <v>28</v>
      </c>
      <c r="C15771" s="1">
        <v>4.2018247E7</v>
      </c>
      <c r="D15771" s="1" t="s">
        <v>8</v>
      </c>
      <c r="E15771" s="1">
        <v>23.0</v>
      </c>
      <c r="F15771" s="1" t="s">
        <v>15746</v>
      </c>
      <c r="G15771" s="1">
        <v>0.0269219219158</v>
      </c>
    </row>
    <row r="15772" ht="15.75" customHeight="1">
      <c r="A15772" s="1" t="str">
        <f t="shared" si="1322"/>
        <v>TAF8</v>
      </c>
      <c r="B15772" s="1" t="s">
        <v>28</v>
      </c>
      <c r="C15772" s="1">
        <v>4.2018239E7</v>
      </c>
      <c r="D15772" s="1" t="s">
        <v>8</v>
      </c>
      <c r="E15772" s="1">
        <v>24.0</v>
      </c>
      <c r="F15772" s="1" t="s">
        <v>15747</v>
      </c>
      <c r="G15772" s="1">
        <v>-0.0216921927752</v>
      </c>
    </row>
    <row r="15773" ht="15.75" customHeight="1">
      <c r="A15773" s="1" t="str">
        <f t="shared" si="1322"/>
        <v>TAF8</v>
      </c>
      <c r="B15773" s="1" t="s">
        <v>28</v>
      </c>
      <c r="C15773" s="1">
        <v>4.201833E7</v>
      </c>
      <c r="D15773" s="1" t="s">
        <v>14</v>
      </c>
      <c r="E15773" s="1">
        <v>22.0</v>
      </c>
      <c r="F15773" s="1" t="s">
        <v>15748</v>
      </c>
      <c r="G15773" s="1">
        <v>1.40767488454</v>
      </c>
    </row>
    <row r="15774" ht="15.75" customHeight="1">
      <c r="A15774" s="1" t="str">
        <f t="shared" si="1322"/>
        <v>TAF8</v>
      </c>
      <c r="B15774" s="1" t="s">
        <v>28</v>
      </c>
      <c r="C15774" s="1">
        <v>4.2018365E7</v>
      </c>
      <c r="D15774" s="1" t="s">
        <v>14</v>
      </c>
      <c r="E15774" s="1">
        <v>24.0</v>
      </c>
      <c r="F15774" s="1" t="s">
        <v>15749</v>
      </c>
      <c r="G15774" s="1">
        <v>0.68343990317</v>
      </c>
    </row>
    <row r="15775" ht="15.75" customHeight="1">
      <c r="A15775" s="1" t="str">
        <f t="shared" ref="A15775:A15794" si="1323">"TAL1"</f>
        <v>TAL1</v>
      </c>
      <c r="B15775" s="1" t="s">
        <v>108</v>
      </c>
      <c r="C15775" s="1">
        <v>4.769727E7</v>
      </c>
      <c r="D15775" s="1" t="s">
        <v>8</v>
      </c>
      <c r="E15775" s="1">
        <v>23.0</v>
      </c>
      <c r="F15775" s="1" t="s">
        <v>15750</v>
      </c>
      <c r="G15775" s="1">
        <v>-0.0520190727725</v>
      </c>
    </row>
    <row r="15776" ht="15.75" customHeight="1">
      <c r="A15776" s="1" t="str">
        <f t="shared" si="1323"/>
        <v>TAL1</v>
      </c>
      <c r="B15776" s="1" t="s">
        <v>108</v>
      </c>
      <c r="C15776" s="1">
        <v>4.7695181E7</v>
      </c>
      <c r="D15776" s="1" t="s">
        <v>8</v>
      </c>
      <c r="E15776" s="1">
        <v>23.0</v>
      </c>
      <c r="F15776" s="1" t="s">
        <v>15751</v>
      </c>
      <c r="G15776" s="1">
        <v>0.55710933742</v>
      </c>
    </row>
    <row r="15777" ht="15.75" customHeight="1">
      <c r="A15777" s="1" t="str">
        <f t="shared" si="1323"/>
        <v>TAL1</v>
      </c>
      <c r="B15777" s="1" t="s">
        <v>108</v>
      </c>
      <c r="C15777" s="1">
        <v>4.7695274E7</v>
      </c>
      <c r="D15777" s="1" t="s">
        <v>8</v>
      </c>
      <c r="E15777" s="1">
        <v>24.0</v>
      </c>
      <c r="F15777" s="1" t="s">
        <v>15752</v>
      </c>
      <c r="G15777" s="1">
        <v>-0.0189287273179</v>
      </c>
    </row>
    <row r="15778" ht="15.75" customHeight="1">
      <c r="A15778" s="1" t="str">
        <f t="shared" si="1323"/>
        <v>TAL1</v>
      </c>
      <c r="B15778" s="1" t="s">
        <v>108</v>
      </c>
      <c r="C15778" s="1">
        <v>4.7695292E7</v>
      </c>
      <c r="D15778" s="1" t="s">
        <v>8</v>
      </c>
      <c r="E15778" s="1">
        <v>23.0</v>
      </c>
      <c r="F15778" s="1" t="s">
        <v>15753</v>
      </c>
      <c r="G15778" s="1">
        <v>0.468990342412</v>
      </c>
    </row>
    <row r="15779" ht="15.75" customHeight="1">
      <c r="A15779" s="1" t="str">
        <f t="shared" si="1323"/>
        <v>TAL1</v>
      </c>
      <c r="B15779" s="1" t="s">
        <v>108</v>
      </c>
      <c r="C15779" s="1">
        <v>4.7695413E7</v>
      </c>
      <c r="D15779" s="1" t="s">
        <v>8</v>
      </c>
      <c r="E15779" s="1">
        <v>24.0</v>
      </c>
      <c r="F15779" s="1" t="s">
        <v>15754</v>
      </c>
      <c r="G15779" s="1">
        <v>0.769457065855</v>
      </c>
    </row>
    <row r="15780" ht="15.75" customHeight="1">
      <c r="A15780" s="1" t="str">
        <f t="shared" si="1323"/>
        <v>TAL1</v>
      </c>
      <c r="B15780" s="1" t="s">
        <v>108</v>
      </c>
      <c r="C15780" s="1">
        <v>4.7695437E7</v>
      </c>
      <c r="D15780" s="1" t="s">
        <v>8</v>
      </c>
      <c r="E15780" s="1">
        <v>24.0</v>
      </c>
      <c r="F15780" s="1" t="s">
        <v>15755</v>
      </c>
      <c r="G15780" s="1">
        <v>0.185777865387</v>
      </c>
    </row>
    <row r="15781" ht="15.75" customHeight="1">
      <c r="A15781" s="1" t="str">
        <f t="shared" si="1323"/>
        <v>TAL1</v>
      </c>
      <c r="B15781" s="1" t="s">
        <v>108</v>
      </c>
      <c r="C15781" s="1">
        <v>4.7695459E7</v>
      </c>
      <c r="D15781" s="1" t="s">
        <v>8</v>
      </c>
      <c r="E15781" s="1">
        <v>24.0</v>
      </c>
      <c r="F15781" s="1" t="s">
        <v>15756</v>
      </c>
      <c r="G15781" s="1">
        <v>0.151961490582</v>
      </c>
    </row>
    <row r="15782" ht="15.75" customHeight="1">
      <c r="A15782" s="1" t="str">
        <f t="shared" si="1323"/>
        <v>TAL1</v>
      </c>
      <c r="B15782" s="1" t="s">
        <v>108</v>
      </c>
      <c r="C15782" s="1">
        <v>4.7697148E7</v>
      </c>
      <c r="D15782" s="1" t="s">
        <v>8</v>
      </c>
      <c r="E15782" s="1">
        <v>24.0</v>
      </c>
      <c r="F15782" s="1" t="s">
        <v>15757</v>
      </c>
      <c r="G15782" s="1">
        <v>0.638333293766</v>
      </c>
    </row>
    <row r="15783" ht="15.75" customHeight="1">
      <c r="A15783" s="1" t="str">
        <f t="shared" si="1323"/>
        <v>TAL1</v>
      </c>
      <c r="B15783" s="1" t="s">
        <v>108</v>
      </c>
      <c r="C15783" s="1">
        <v>4.7697167E7</v>
      </c>
      <c r="D15783" s="1" t="s">
        <v>8</v>
      </c>
      <c r="E15783" s="1">
        <v>23.0</v>
      </c>
      <c r="F15783" s="1" t="s">
        <v>15758</v>
      </c>
      <c r="G15783" s="1">
        <v>0.748055953075</v>
      </c>
    </row>
    <row r="15784" ht="15.75" customHeight="1">
      <c r="A15784" s="1" t="str">
        <f t="shared" si="1323"/>
        <v>TAL1</v>
      </c>
      <c r="B15784" s="1" t="s">
        <v>108</v>
      </c>
      <c r="C15784" s="1">
        <v>4.7697159E7</v>
      </c>
      <c r="D15784" s="1" t="s">
        <v>8</v>
      </c>
      <c r="E15784" s="1">
        <v>24.0</v>
      </c>
      <c r="F15784" s="1" t="s">
        <v>15759</v>
      </c>
      <c r="G15784" s="1">
        <v>-0.00202103229898</v>
      </c>
    </row>
    <row r="15785" ht="15.75" customHeight="1">
      <c r="A15785" s="1" t="str">
        <f t="shared" si="1323"/>
        <v>TAL1</v>
      </c>
      <c r="B15785" s="1" t="s">
        <v>108</v>
      </c>
      <c r="C15785" s="1">
        <v>4.7697257E7</v>
      </c>
      <c r="D15785" s="1" t="s">
        <v>14</v>
      </c>
      <c r="E15785" s="1">
        <v>23.0</v>
      </c>
      <c r="F15785" s="1" t="s">
        <v>15760</v>
      </c>
      <c r="G15785" s="1">
        <v>0.300636070306</v>
      </c>
    </row>
    <row r="15786" ht="15.75" customHeight="1">
      <c r="A15786" s="1" t="str">
        <f t="shared" si="1323"/>
        <v>TAL1</v>
      </c>
      <c r="B15786" s="1" t="s">
        <v>108</v>
      </c>
      <c r="C15786" s="1">
        <v>4.7695467E7</v>
      </c>
      <c r="D15786" s="1" t="s">
        <v>14</v>
      </c>
      <c r="E15786" s="1">
        <v>22.0</v>
      </c>
      <c r="F15786" s="1" t="s">
        <v>15761</v>
      </c>
      <c r="G15786" s="1">
        <v>0.882686496413</v>
      </c>
    </row>
    <row r="15787" ht="15.75" customHeight="1">
      <c r="A15787" s="1" t="str">
        <f t="shared" si="1323"/>
        <v>TAL1</v>
      </c>
      <c r="B15787" s="1" t="s">
        <v>108</v>
      </c>
      <c r="C15787" s="1">
        <v>4.7695451E7</v>
      </c>
      <c r="D15787" s="1" t="s">
        <v>14</v>
      </c>
      <c r="E15787" s="1">
        <v>24.0</v>
      </c>
      <c r="F15787" s="1" t="s">
        <v>15762</v>
      </c>
      <c r="G15787" s="1">
        <v>1.08115715912</v>
      </c>
    </row>
    <row r="15788" ht="15.75" customHeight="1">
      <c r="A15788" s="1" t="str">
        <f t="shared" si="1323"/>
        <v>TAL1</v>
      </c>
      <c r="B15788" s="1" t="s">
        <v>108</v>
      </c>
      <c r="C15788" s="1">
        <v>4.769543E7</v>
      </c>
      <c r="D15788" s="1" t="s">
        <v>14</v>
      </c>
      <c r="E15788" s="1">
        <v>23.0</v>
      </c>
      <c r="F15788" s="1" t="s">
        <v>15763</v>
      </c>
      <c r="G15788" s="1">
        <v>1.03615634447</v>
      </c>
    </row>
    <row r="15789" ht="15.75" customHeight="1">
      <c r="A15789" s="1" t="str">
        <f t="shared" si="1323"/>
        <v>TAL1</v>
      </c>
      <c r="B15789" s="1" t="s">
        <v>108</v>
      </c>
      <c r="C15789" s="1">
        <v>4.7695188E7</v>
      </c>
      <c r="D15789" s="1" t="s">
        <v>14</v>
      </c>
      <c r="E15789" s="1">
        <v>23.0</v>
      </c>
      <c r="F15789" s="1" t="s">
        <v>15764</v>
      </c>
      <c r="G15789" s="1">
        <v>0.633882009674</v>
      </c>
    </row>
    <row r="15790" ht="15.75" customHeight="1">
      <c r="A15790" s="1" t="str">
        <f t="shared" si="1323"/>
        <v>TAL1</v>
      </c>
      <c r="B15790" s="1" t="s">
        <v>108</v>
      </c>
      <c r="C15790" s="1">
        <v>4.7697352E7</v>
      </c>
      <c r="D15790" s="1" t="s">
        <v>8</v>
      </c>
      <c r="E15790" s="1">
        <v>22.0</v>
      </c>
      <c r="F15790" s="1" t="s">
        <v>15765</v>
      </c>
      <c r="G15790" s="1">
        <v>0.0602906469494</v>
      </c>
    </row>
    <row r="15791" ht="15.75" customHeight="1">
      <c r="A15791" s="1" t="str">
        <f t="shared" si="1323"/>
        <v>TAL1</v>
      </c>
      <c r="B15791" s="1" t="s">
        <v>108</v>
      </c>
      <c r="C15791" s="1">
        <v>4.7697287E7</v>
      </c>
      <c r="D15791" s="1" t="s">
        <v>8</v>
      </c>
      <c r="E15791" s="1">
        <v>24.0</v>
      </c>
      <c r="F15791" s="1" t="s">
        <v>15766</v>
      </c>
      <c r="G15791" s="1">
        <v>0.419104123115</v>
      </c>
    </row>
    <row r="15792" ht="15.75" customHeight="1">
      <c r="A15792" s="1" t="str">
        <f t="shared" si="1323"/>
        <v>TAL1</v>
      </c>
      <c r="B15792" s="1" t="s">
        <v>108</v>
      </c>
      <c r="C15792" s="1">
        <v>4.7697358E7</v>
      </c>
      <c r="D15792" s="1" t="s">
        <v>14</v>
      </c>
      <c r="E15792" s="1">
        <v>24.0</v>
      </c>
      <c r="F15792" s="1" t="s">
        <v>15767</v>
      </c>
      <c r="G15792" s="1">
        <v>0.523732252957</v>
      </c>
    </row>
    <row r="15793" ht="15.75" customHeight="1">
      <c r="A15793" s="1" t="str">
        <f t="shared" si="1323"/>
        <v>TAL1</v>
      </c>
      <c r="B15793" s="1" t="s">
        <v>108</v>
      </c>
      <c r="C15793" s="1">
        <v>4.7697181E7</v>
      </c>
      <c r="D15793" s="1" t="s">
        <v>8</v>
      </c>
      <c r="E15793" s="1">
        <v>24.0</v>
      </c>
      <c r="F15793" s="1" t="s">
        <v>15768</v>
      </c>
      <c r="G15793" s="1">
        <v>0.491483452445</v>
      </c>
    </row>
    <row r="15794" ht="15.75" customHeight="1">
      <c r="A15794" s="1" t="str">
        <f t="shared" si="1323"/>
        <v>TAL1</v>
      </c>
      <c r="B15794" s="1" t="s">
        <v>108</v>
      </c>
      <c r="C15794" s="1">
        <v>4.7697395E7</v>
      </c>
      <c r="D15794" s="1" t="s">
        <v>8</v>
      </c>
      <c r="E15794" s="1">
        <v>23.0</v>
      </c>
      <c r="F15794" s="1" t="s">
        <v>15769</v>
      </c>
      <c r="G15794" s="1">
        <v>0.340629438217</v>
      </c>
    </row>
    <row r="15795" ht="15.75" customHeight="1">
      <c r="A15795" s="1" t="str">
        <f t="shared" ref="A15795:A15804" si="1324">"TAMM41"</f>
        <v>TAMM41</v>
      </c>
      <c r="B15795" s="1" t="s">
        <v>119</v>
      </c>
      <c r="C15795" s="1">
        <v>1.1888127E7</v>
      </c>
      <c r="D15795" s="1" t="s">
        <v>14</v>
      </c>
      <c r="E15795" s="1">
        <v>23.0</v>
      </c>
      <c r="F15795" s="1" t="s">
        <v>15770</v>
      </c>
      <c r="G15795" s="1">
        <v>0.917100637643</v>
      </c>
    </row>
    <row r="15796" ht="15.75" customHeight="1">
      <c r="A15796" s="1" t="str">
        <f t="shared" si="1324"/>
        <v>TAMM41</v>
      </c>
      <c r="B15796" s="1" t="s">
        <v>119</v>
      </c>
      <c r="C15796" s="1">
        <v>1.1888071E7</v>
      </c>
      <c r="D15796" s="1" t="s">
        <v>14</v>
      </c>
      <c r="E15796" s="1">
        <v>24.0</v>
      </c>
      <c r="F15796" s="1" t="s">
        <v>15771</v>
      </c>
      <c r="G15796" s="1">
        <v>0.642715955028</v>
      </c>
    </row>
    <row r="15797" ht="15.75" customHeight="1">
      <c r="A15797" s="1" t="str">
        <f t="shared" si="1324"/>
        <v>TAMM41</v>
      </c>
      <c r="B15797" s="1" t="s">
        <v>119</v>
      </c>
      <c r="C15797" s="1">
        <v>1.1888018E7</v>
      </c>
      <c r="D15797" s="1" t="s">
        <v>8</v>
      </c>
      <c r="E15797" s="1">
        <v>24.0</v>
      </c>
      <c r="F15797" s="1" t="s">
        <v>15772</v>
      </c>
      <c r="G15797" s="1">
        <v>0.500491829709</v>
      </c>
    </row>
    <row r="15798" ht="15.75" customHeight="1">
      <c r="A15798" s="1" t="str">
        <f t="shared" si="1324"/>
        <v>TAMM41</v>
      </c>
      <c r="B15798" s="1" t="s">
        <v>119</v>
      </c>
      <c r="C15798" s="1">
        <v>1.1888274E7</v>
      </c>
      <c r="D15798" s="1" t="s">
        <v>14</v>
      </c>
      <c r="E15798" s="1">
        <v>22.0</v>
      </c>
      <c r="F15798" s="1" t="s">
        <v>15773</v>
      </c>
      <c r="G15798" s="1">
        <v>0.0616893140637</v>
      </c>
    </row>
    <row r="15799" ht="15.75" customHeight="1">
      <c r="A15799" s="1" t="str">
        <f t="shared" si="1324"/>
        <v>TAMM41</v>
      </c>
      <c r="B15799" s="1" t="s">
        <v>119</v>
      </c>
      <c r="C15799" s="1">
        <v>1.1888268E7</v>
      </c>
      <c r="D15799" s="1" t="s">
        <v>14</v>
      </c>
      <c r="E15799" s="1">
        <v>21.0</v>
      </c>
      <c r="F15799" s="1" t="s">
        <v>15774</v>
      </c>
      <c r="G15799" s="1">
        <v>-0.0194321537132</v>
      </c>
    </row>
    <row r="15800" ht="15.75" customHeight="1">
      <c r="A15800" s="1" t="str">
        <f t="shared" si="1324"/>
        <v>TAMM41</v>
      </c>
      <c r="B15800" s="1" t="s">
        <v>119</v>
      </c>
      <c r="C15800" s="1">
        <v>1.1888079E7</v>
      </c>
      <c r="D15800" s="1" t="s">
        <v>8</v>
      </c>
      <c r="E15800" s="1">
        <v>23.0</v>
      </c>
      <c r="F15800" s="1" t="s">
        <v>15775</v>
      </c>
      <c r="G15800" s="1">
        <v>0.811844714609</v>
      </c>
    </row>
    <row r="15801" ht="15.75" customHeight="1">
      <c r="A15801" s="1" t="str">
        <f t="shared" si="1324"/>
        <v>TAMM41</v>
      </c>
      <c r="B15801" s="1" t="s">
        <v>119</v>
      </c>
      <c r="C15801" s="1">
        <v>1.1888192E7</v>
      </c>
      <c r="D15801" s="1" t="s">
        <v>14</v>
      </c>
      <c r="E15801" s="1">
        <v>22.0</v>
      </c>
      <c r="F15801" s="1" t="s">
        <v>15776</v>
      </c>
      <c r="G15801" s="1">
        <v>0.965687952361</v>
      </c>
    </row>
    <row r="15802" ht="15.75" customHeight="1">
      <c r="A15802" s="1" t="str">
        <f t="shared" si="1324"/>
        <v>TAMM41</v>
      </c>
      <c r="B15802" s="1" t="s">
        <v>119</v>
      </c>
      <c r="C15802" s="1">
        <v>1.188816E7</v>
      </c>
      <c r="D15802" s="1" t="s">
        <v>14</v>
      </c>
      <c r="E15802" s="1">
        <v>24.0</v>
      </c>
      <c r="F15802" s="1" t="s">
        <v>15777</v>
      </c>
      <c r="G15802" s="1">
        <v>0.693616662121</v>
      </c>
    </row>
    <row r="15803" ht="15.75" customHeight="1">
      <c r="A15803" s="1" t="str">
        <f t="shared" si="1324"/>
        <v>TAMM41</v>
      </c>
      <c r="B15803" s="1" t="s">
        <v>119</v>
      </c>
      <c r="C15803" s="1">
        <v>1.1888225E7</v>
      </c>
      <c r="D15803" s="1" t="s">
        <v>14</v>
      </c>
      <c r="E15803" s="1">
        <v>24.0</v>
      </c>
      <c r="F15803" s="1" t="s">
        <v>15778</v>
      </c>
      <c r="G15803" s="1">
        <v>0.430099330186</v>
      </c>
    </row>
    <row r="15804" ht="15.75" customHeight="1">
      <c r="A15804" s="1" t="str">
        <f t="shared" si="1324"/>
        <v>TAMM41</v>
      </c>
      <c r="B15804" s="1" t="s">
        <v>119</v>
      </c>
      <c r="C15804" s="1">
        <v>1.1888183E7</v>
      </c>
      <c r="D15804" s="1" t="s">
        <v>14</v>
      </c>
      <c r="E15804" s="1">
        <v>24.0</v>
      </c>
      <c r="F15804" s="1" t="s">
        <v>15779</v>
      </c>
      <c r="G15804" s="1">
        <v>1.11721141</v>
      </c>
    </row>
    <row r="15805" ht="15.75" customHeight="1">
      <c r="A15805" s="1" t="str">
        <f t="shared" ref="A15805:A15821" si="1325">"TANGO6"</f>
        <v>TANGO6</v>
      </c>
      <c r="B15805" s="1" t="s">
        <v>7</v>
      </c>
      <c r="C15805" s="1">
        <v>6.8877504E7</v>
      </c>
      <c r="D15805" s="1" t="s">
        <v>14</v>
      </c>
      <c r="E15805" s="1">
        <v>23.0</v>
      </c>
      <c r="F15805" s="1" t="s">
        <v>15780</v>
      </c>
      <c r="G15805" s="1">
        <v>1.02180853324</v>
      </c>
    </row>
    <row r="15806" ht="15.75" customHeight="1">
      <c r="A15806" s="1" t="str">
        <f t="shared" si="1325"/>
        <v>TANGO6</v>
      </c>
      <c r="B15806" s="1" t="s">
        <v>7</v>
      </c>
      <c r="C15806" s="1">
        <v>6.8877571E7</v>
      </c>
      <c r="D15806" s="1" t="s">
        <v>14</v>
      </c>
      <c r="E15806" s="1">
        <v>23.0</v>
      </c>
      <c r="F15806" s="1" t="s">
        <v>15781</v>
      </c>
      <c r="G15806" s="1">
        <v>0.649702699871</v>
      </c>
    </row>
    <row r="15807" ht="15.75" customHeight="1">
      <c r="A15807" s="1" t="str">
        <f t="shared" si="1325"/>
        <v>TANGO6</v>
      </c>
      <c r="B15807" s="1" t="s">
        <v>7</v>
      </c>
      <c r="C15807" s="1">
        <v>6.8877643E7</v>
      </c>
      <c r="D15807" s="1" t="s">
        <v>14</v>
      </c>
      <c r="E15807" s="1">
        <v>24.0</v>
      </c>
      <c r="F15807" s="1" t="s">
        <v>15782</v>
      </c>
      <c r="G15807" s="1">
        <v>0.0178169810184</v>
      </c>
    </row>
    <row r="15808" ht="15.75" customHeight="1">
      <c r="A15808" s="1" t="str">
        <f t="shared" si="1325"/>
        <v>TANGO6</v>
      </c>
      <c r="B15808" s="1" t="s">
        <v>7</v>
      </c>
      <c r="C15808" s="1">
        <v>6.887766E7</v>
      </c>
      <c r="D15808" s="1" t="s">
        <v>14</v>
      </c>
      <c r="E15808" s="1">
        <v>24.0</v>
      </c>
      <c r="F15808" s="1" t="s">
        <v>15783</v>
      </c>
      <c r="G15808" s="1">
        <v>0.908443318473</v>
      </c>
    </row>
    <row r="15809" ht="15.75" customHeight="1">
      <c r="A15809" s="1" t="str">
        <f t="shared" si="1325"/>
        <v>TANGO6</v>
      </c>
      <c r="B15809" s="1" t="s">
        <v>7</v>
      </c>
      <c r="C15809" s="1">
        <v>6.8877721E7</v>
      </c>
      <c r="D15809" s="1" t="s">
        <v>14</v>
      </c>
      <c r="E15809" s="1">
        <v>23.0</v>
      </c>
      <c r="F15809" s="1" t="s">
        <v>15784</v>
      </c>
      <c r="G15809" s="1">
        <v>0.0544184394249</v>
      </c>
    </row>
    <row r="15810" ht="15.75" customHeight="1">
      <c r="A15810" s="1" t="str">
        <f t="shared" si="1325"/>
        <v>TANGO6</v>
      </c>
      <c r="B15810" s="1" t="s">
        <v>7</v>
      </c>
      <c r="C15810" s="1">
        <v>6.887766E7</v>
      </c>
      <c r="D15810" s="1" t="s">
        <v>14</v>
      </c>
      <c r="E15810" s="1">
        <v>22.0</v>
      </c>
      <c r="F15810" s="1" t="s">
        <v>15785</v>
      </c>
      <c r="G15810" s="1">
        <v>0.898347295191</v>
      </c>
    </row>
    <row r="15811" ht="15.75" customHeight="1">
      <c r="A15811" s="1" t="str">
        <f t="shared" si="1325"/>
        <v>TANGO6</v>
      </c>
      <c r="B15811" s="1" t="s">
        <v>7</v>
      </c>
      <c r="C15811" s="1">
        <v>6.8877639E7</v>
      </c>
      <c r="D15811" s="1" t="s">
        <v>14</v>
      </c>
      <c r="E15811" s="1">
        <v>24.0</v>
      </c>
      <c r="F15811" s="1" t="s">
        <v>15786</v>
      </c>
      <c r="G15811" s="1">
        <v>0.0174085580399</v>
      </c>
    </row>
    <row r="15812" ht="15.75" customHeight="1">
      <c r="A15812" s="1" t="str">
        <f t="shared" si="1325"/>
        <v>TANGO6</v>
      </c>
      <c r="B15812" s="1" t="s">
        <v>7</v>
      </c>
      <c r="C15812" s="1">
        <v>6.8877571E7</v>
      </c>
      <c r="D15812" s="1" t="s">
        <v>14</v>
      </c>
      <c r="E15812" s="1">
        <v>24.0</v>
      </c>
      <c r="F15812" s="1" t="s">
        <v>15787</v>
      </c>
      <c r="G15812" s="1">
        <v>0.605706818331</v>
      </c>
    </row>
    <row r="15813" ht="15.75" customHeight="1">
      <c r="A15813" s="1" t="str">
        <f t="shared" si="1325"/>
        <v>TANGO6</v>
      </c>
      <c r="B15813" s="1" t="s">
        <v>7</v>
      </c>
      <c r="C15813" s="1">
        <v>6.8877767E7</v>
      </c>
      <c r="D15813" s="1" t="s">
        <v>8</v>
      </c>
      <c r="E15813" s="1">
        <v>23.0</v>
      </c>
      <c r="F15813" s="1" t="s">
        <v>15788</v>
      </c>
      <c r="G15813" s="1">
        <v>0.0169711298952</v>
      </c>
    </row>
    <row r="15814" ht="15.75" customHeight="1">
      <c r="A15814" s="1" t="str">
        <f t="shared" si="1325"/>
        <v>TANGO6</v>
      </c>
      <c r="B15814" s="1" t="s">
        <v>7</v>
      </c>
      <c r="C15814" s="1">
        <v>6.8877548E7</v>
      </c>
      <c r="D15814" s="1" t="s">
        <v>14</v>
      </c>
      <c r="E15814" s="1">
        <v>24.0</v>
      </c>
      <c r="F15814" s="1" t="s">
        <v>15789</v>
      </c>
      <c r="G15814" s="1">
        <v>0.476927679504</v>
      </c>
    </row>
    <row r="15815" ht="15.75" customHeight="1">
      <c r="A15815" s="1" t="str">
        <f t="shared" si="1325"/>
        <v>TANGO6</v>
      </c>
      <c r="B15815" s="1" t="s">
        <v>7</v>
      </c>
      <c r="C15815" s="1">
        <v>6.8877703E7</v>
      </c>
      <c r="D15815" s="1" t="s">
        <v>8</v>
      </c>
      <c r="E15815" s="1">
        <v>23.0</v>
      </c>
      <c r="F15815" s="1" t="s">
        <v>15790</v>
      </c>
      <c r="G15815" s="1">
        <v>1.06974814828</v>
      </c>
    </row>
    <row r="15816" ht="15.75" customHeight="1">
      <c r="A15816" s="1" t="str">
        <f t="shared" si="1325"/>
        <v>TANGO6</v>
      </c>
      <c r="B15816" s="1" t="s">
        <v>7</v>
      </c>
      <c r="C15816" s="1">
        <v>6.8877681E7</v>
      </c>
      <c r="D15816" s="1" t="s">
        <v>8</v>
      </c>
      <c r="E15816" s="1">
        <v>24.0</v>
      </c>
      <c r="F15816" s="1" t="s">
        <v>15791</v>
      </c>
      <c r="G15816" s="1">
        <v>0.537321758883</v>
      </c>
    </row>
    <row r="15817" ht="15.75" customHeight="1">
      <c r="A15817" s="1" t="str">
        <f t="shared" si="1325"/>
        <v>TANGO6</v>
      </c>
      <c r="B15817" s="1" t="s">
        <v>7</v>
      </c>
      <c r="C15817" s="1">
        <v>6.8877514E7</v>
      </c>
      <c r="D15817" s="1" t="s">
        <v>8</v>
      </c>
      <c r="E15817" s="1">
        <v>24.0</v>
      </c>
      <c r="F15817" s="1" t="s">
        <v>15792</v>
      </c>
      <c r="G15817" s="1">
        <v>0.471129058596</v>
      </c>
    </row>
    <row r="15818" ht="15.75" customHeight="1">
      <c r="A15818" s="1" t="str">
        <f t="shared" si="1325"/>
        <v>TANGO6</v>
      </c>
      <c r="B15818" s="1" t="s">
        <v>7</v>
      </c>
      <c r="C15818" s="1">
        <v>6.8877743E7</v>
      </c>
      <c r="D15818" s="1" t="s">
        <v>14</v>
      </c>
      <c r="E15818" s="1">
        <v>24.0</v>
      </c>
      <c r="F15818" s="1" t="s">
        <v>15793</v>
      </c>
      <c r="G15818" s="1">
        <v>0.497713318928</v>
      </c>
    </row>
    <row r="15819" ht="15.75" customHeight="1">
      <c r="A15819" s="1" t="str">
        <f t="shared" si="1325"/>
        <v>TANGO6</v>
      </c>
      <c r="B15819" s="1" t="s">
        <v>7</v>
      </c>
      <c r="C15819" s="1">
        <v>6.8877586E7</v>
      </c>
      <c r="D15819" s="1" t="s">
        <v>14</v>
      </c>
      <c r="E15819" s="1">
        <v>24.0</v>
      </c>
      <c r="F15819" s="1" t="s">
        <v>15794</v>
      </c>
      <c r="G15819" s="1">
        <v>0.309630703406</v>
      </c>
    </row>
    <row r="15820" ht="15.75" customHeight="1">
      <c r="A15820" s="1" t="str">
        <f t="shared" si="1325"/>
        <v>TANGO6</v>
      </c>
      <c r="B15820" s="1" t="s">
        <v>7</v>
      </c>
      <c r="C15820" s="1">
        <v>6.8877681E7</v>
      </c>
      <c r="D15820" s="1" t="s">
        <v>8</v>
      </c>
      <c r="E15820" s="1">
        <v>23.0</v>
      </c>
      <c r="F15820" s="1" t="s">
        <v>15795</v>
      </c>
      <c r="G15820" s="1">
        <v>0.467828633799</v>
      </c>
    </row>
    <row r="15821" ht="15.75" customHeight="1">
      <c r="A15821" s="1" t="str">
        <f t="shared" si="1325"/>
        <v>TANGO6</v>
      </c>
      <c r="B15821" s="1" t="s">
        <v>7</v>
      </c>
      <c r="C15821" s="1">
        <v>6.8877607E7</v>
      </c>
      <c r="D15821" s="1" t="s">
        <v>8</v>
      </c>
      <c r="E15821" s="1">
        <v>24.0</v>
      </c>
      <c r="F15821" s="1" t="s">
        <v>15796</v>
      </c>
      <c r="G15821" s="1">
        <v>0.256418462036</v>
      </c>
    </row>
    <row r="15822" ht="15.75" customHeight="1">
      <c r="A15822" s="1" t="str">
        <f t="shared" ref="A15822:A15831" si="1326">"TARS2"</f>
        <v>TARS2</v>
      </c>
      <c r="B15822" s="1" t="s">
        <v>108</v>
      </c>
      <c r="C15822" s="1">
        <v>1.50459901E8</v>
      </c>
      <c r="D15822" s="1" t="s">
        <v>14</v>
      </c>
      <c r="E15822" s="1">
        <v>24.0</v>
      </c>
      <c r="F15822" s="1" t="s">
        <v>15797</v>
      </c>
      <c r="G15822" s="1">
        <v>0.344524266516</v>
      </c>
    </row>
    <row r="15823" ht="15.75" customHeight="1">
      <c r="A15823" s="1" t="str">
        <f t="shared" si="1326"/>
        <v>TARS2</v>
      </c>
      <c r="B15823" s="1" t="s">
        <v>108</v>
      </c>
      <c r="C15823" s="1">
        <v>1.50459943E8</v>
      </c>
      <c r="D15823" s="1" t="s">
        <v>14</v>
      </c>
      <c r="E15823" s="1">
        <v>22.0</v>
      </c>
      <c r="F15823" s="1" t="s">
        <v>15798</v>
      </c>
      <c r="G15823" s="1">
        <v>1.05375940529</v>
      </c>
    </row>
    <row r="15824" ht="15.75" customHeight="1">
      <c r="A15824" s="1" t="str">
        <f t="shared" si="1326"/>
        <v>TARS2</v>
      </c>
      <c r="B15824" s="1" t="s">
        <v>108</v>
      </c>
      <c r="C15824" s="1">
        <v>1.50459974E8</v>
      </c>
      <c r="D15824" s="1" t="s">
        <v>14</v>
      </c>
      <c r="E15824" s="1">
        <v>24.0</v>
      </c>
      <c r="F15824" s="1" t="s">
        <v>15799</v>
      </c>
      <c r="G15824" s="1">
        <v>0.267866833363</v>
      </c>
    </row>
    <row r="15825" ht="15.75" customHeight="1">
      <c r="A15825" s="1" t="str">
        <f t="shared" si="1326"/>
        <v>TARS2</v>
      </c>
      <c r="B15825" s="1" t="s">
        <v>108</v>
      </c>
      <c r="C15825" s="1">
        <v>1.50460001E8</v>
      </c>
      <c r="D15825" s="1" t="s">
        <v>14</v>
      </c>
      <c r="E15825" s="1">
        <v>24.0</v>
      </c>
      <c r="F15825" s="1" t="s">
        <v>15800</v>
      </c>
      <c r="G15825" s="1">
        <v>0.0812805151104</v>
      </c>
    </row>
    <row r="15826" ht="15.75" customHeight="1">
      <c r="A15826" s="1" t="str">
        <f t="shared" si="1326"/>
        <v>TARS2</v>
      </c>
      <c r="B15826" s="1" t="s">
        <v>108</v>
      </c>
      <c r="C15826" s="1">
        <v>1.50460118E8</v>
      </c>
      <c r="D15826" s="1" t="s">
        <v>14</v>
      </c>
      <c r="E15826" s="1">
        <v>23.0</v>
      </c>
      <c r="F15826" s="1" t="s">
        <v>15801</v>
      </c>
      <c r="G15826" s="1">
        <v>0.171049906012</v>
      </c>
    </row>
    <row r="15827" ht="15.75" customHeight="1">
      <c r="A15827" s="1" t="str">
        <f t="shared" si="1326"/>
        <v>TARS2</v>
      </c>
      <c r="B15827" s="1" t="s">
        <v>108</v>
      </c>
      <c r="C15827" s="1">
        <v>1.50460067E8</v>
      </c>
      <c r="D15827" s="1" t="s">
        <v>8</v>
      </c>
      <c r="E15827" s="1">
        <v>23.0</v>
      </c>
      <c r="F15827" s="1" t="s">
        <v>15802</v>
      </c>
      <c r="G15827" s="1">
        <v>0.0357524594672</v>
      </c>
    </row>
    <row r="15828" ht="15.75" customHeight="1">
      <c r="A15828" s="1" t="str">
        <f t="shared" si="1326"/>
        <v>TARS2</v>
      </c>
      <c r="B15828" s="1" t="s">
        <v>108</v>
      </c>
      <c r="C15828" s="1">
        <v>1.50460007E8</v>
      </c>
      <c r="D15828" s="1" t="s">
        <v>8</v>
      </c>
      <c r="E15828" s="1">
        <v>24.0</v>
      </c>
      <c r="F15828" s="1" t="s">
        <v>15803</v>
      </c>
      <c r="G15828" s="1">
        <v>0.0178510634957</v>
      </c>
    </row>
    <row r="15829" ht="15.75" customHeight="1">
      <c r="A15829" s="1" t="str">
        <f t="shared" si="1326"/>
        <v>TARS2</v>
      </c>
      <c r="B15829" s="1" t="s">
        <v>108</v>
      </c>
      <c r="C15829" s="1">
        <v>1.50459961E8</v>
      </c>
      <c r="D15829" s="1" t="s">
        <v>8</v>
      </c>
      <c r="E15829" s="1">
        <v>23.0</v>
      </c>
      <c r="F15829" s="1" t="s">
        <v>15804</v>
      </c>
      <c r="G15829" s="1">
        <v>0.634145594728</v>
      </c>
    </row>
    <row r="15830" ht="15.75" customHeight="1">
      <c r="A15830" s="1" t="str">
        <f t="shared" si="1326"/>
        <v>TARS2</v>
      </c>
      <c r="B15830" s="1" t="s">
        <v>108</v>
      </c>
      <c r="C15830" s="1">
        <v>1.5045993E8</v>
      </c>
      <c r="D15830" s="1" t="s">
        <v>8</v>
      </c>
      <c r="E15830" s="1">
        <v>24.0</v>
      </c>
      <c r="F15830" s="1" t="s">
        <v>15805</v>
      </c>
      <c r="G15830" s="1">
        <v>1.31209499999</v>
      </c>
    </row>
    <row r="15831" ht="15.75" customHeight="1">
      <c r="A15831" s="1" t="str">
        <f t="shared" si="1326"/>
        <v>TARS2</v>
      </c>
      <c r="B15831" s="1" t="s">
        <v>108</v>
      </c>
      <c r="C15831" s="1">
        <v>1.50459876E8</v>
      </c>
      <c r="D15831" s="1" t="s">
        <v>14</v>
      </c>
      <c r="E15831" s="1">
        <v>23.0</v>
      </c>
      <c r="F15831" s="1" t="s">
        <v>15806</v>
      </c>
      <c r="G15831" s="1">
        <v>0.202121400967</v>
      </c>
    </row>
    <row r="15832" ht="15.75" customHeight="1">
      <c r="A15832" s="1" t="str">
        <f t="shared" ref="A15832:A15841" si="1327">"TASP1"</f>
        <v>TASP1</v>
      </c>
      <c r="B15832" s="1" t="s">
        <v>145</v>
      </c>
      <c r="C15832" s="1">
        <v>1.361953E7</v>
      </c>
      <c r="D15832" s="1" t="s">
        <v>14</v>
      </c>
      <c r="E15832" s="1">
        <v>24.0</v>
      </c>
      <c r="F15832" s="1" t="s">
        <v>15807</v>
      </c>
      <c r="G15832" s="1">
        <v>1.35855128155</v>
      </c>
    </row>
    <row r="15833" ht="15.75" customHeight="1">
      <c r="A15833" s="1" t="str">
        <f t="shared" si="1327"/>
        <v>TASP1</v>
      </c>
      <c r="B15833" s="1" t="s">
        <v>145</v>
      </c>
      <c r="C15833" s="1">
        <v>1.3619485E7</v>
      </c>
      <c r="D15833" s="1" t="s">
        <v>14</v>
      </c>
      <c r="E15833" s="1">
        <v>24.0</v>
      </c>
      <c r="F15833" s="1" t="s">
        <v>15808</v>
      </c>
      <c r="G15833" s="1">
        <v>0.496028906581</v>
      </c>
    </row>
    <row r="15834" ht="15.75" customHeight="1">
      <c r="A15834" s="1" t="str">
        <f t="shared" si="1327"/>
        <v>TASP1</v>
      </c>
      <c r="B15834" s="1" t="s">
        <v>145</v>
      </c>
      <c r="C15834" s="1">
        <v>1.3619469E7</v>
      </c>
      <c r="D15834" s="1" t="s">
        <v>14</v>
      </c>
      <c r="E15834" s="1">
        <v>21.0</v>
      </c>
      <c r="F15834" s="1" t="s">
        <v>15809</v>
      </c>
      <c r="G15834" s="1">
        <v>0.54352880061</v>
      </c>
    </row>
    <row r="15835" ht="15.75" customHeight="1">
      <c r="A15835" s="1" t="str">
        <f t="shared" si="1327"/>
        <v>TASP1</v>
      </c>
      <c r="B15835" s="1" t="s">
        <v>145</v>
      </c>
      <c r="C15835" s="1">
        <v>1.3619438E7</v>
      </c>
      <c r="D15835" s="1" t="s">
        <v>14</v>
      </c>
      <c r="E15835" s="1">
        <v>24.0</v>
      </c>
      <c r="F15835" s="1" t="s">
        <v>15810</v>
      </c>
      <c r="G15835" s="1">
        <v>0.138531111158</v>
      </c>
    </row>
    <row r="15836" ht="15.75" customHeight="1">
      <c r="A15836" s="1" t="str">
        <f t="shared" si="1327"/>
        <v>TASP1</v>
      </c>
      <c r="B15836" s="1" t="s">
        <v>145</v>
      </c>
      <c r="C15836" s="1">
        <v>1.3619318E7</v>
      </c>
      <c r="D15836" s="1" t="s">
        <v>14</v>
      </c>
      <c r="E15836" s="1">
        <v>24.0</v>
      </c>
      <c r="F15836" s="1" t="s">
        <v>15811</v>
      </c>
      <c r="G15836" s="1">
        <v>0.703429265686</v>
      </c>
    </row>
    <row r="15837" ht="15.75" customHeight="1">
      <c r="A15837" s="1" t="str">
        <f t="shared" si="1327"/>
        <v>TASP1</v>
      </c>
      <c r="B15837" s="1" t="s">
        <v>145</v>
      </c>
      <c r="C15837" s="1">
        <v>1.3619364E7</v>
      </c>
      <c r="D15837" s="1" t="s">
        <v>14</v>
      </c>
      <c r="E15837" s="1">
        <v>23.0</v>
      </c>
      <c r="F15837" s="1" t="s">
        <v>15812</v>
      </c>
      <c r="G15837" s="1">
        <v>0.938019452761</v>
      </c>
    </row>
    <row r="15838" ht="15.75" customHeight="1">
      <c r="A15838" s="1" t="str">
        <f t="shared" si="1327"/>
        <v>TASP1</v>
      </c>
      <c r="B15838" s="1" t="s">
        <v>145</v>
      </c>
      <c r="C15838" s="1">
        <v>1.3619584E7</v>
      </c>
      <c r="D15838" s="1" t="s">
        <v>8</v>
      </c>
      <c r="E15838" s="1">
        <v>22.0</v>
      </c>
      <c r="F15838" s="1" t="s">
        <v>15813</v>
      </c>
      <c r="G15838" s="1">
        <v>0.181519641332</v>
      </c>
    </row>
    <row r="15839" ht="15.75" customHeight="1">
      <c r="A15839" s="1" t="str">
        <f t="shared" si="1327"/>
        <v>TASP1</v>
      </c>
      <c r="B15839" s="1" t="s">
        <v>145</v>
      </c>
      <c r="C15839" s="1">
        <v>1.3619455E7</v>
      </c>
      <c r="D15839" s="1" t="s">
        <v>8</v>
      </c>
      <c r="E15839" s="1">
        <v>22.0</v>
      </c>
      <c r="F15839" s="1" t="s">
        <v>15814</v>
      </c>
      <c r="G15839" s="1">
        <v>0.103981970354</v>
      </c>
    </row>
    <row r="15840" ht="15.75" customHeight="1">
      <c r="A15840" s="1" t="str">
        <f t="shared" si="1327"/>
        <v>TASP1</v>
      </c>
      <c r="B15840" s="1" t="s">
        <v>145</v>
      </c>
      <c r="C15840" s="1">
        <v>1.3619428E7</v>
      </c>
      <c r="D15840" s="1" t="s">
        <v>8</v>
      </c>
      <c r="E15840" s="1">
        <v>24.0</v>
      </c>
      <c r="F15840" s="1" t="s">
        <v>15815</v>
      </c>
      <c r="G15840" s="1">
        <v>0.0344285881736</v>
      </c>
    </row>
    <row r="15841" ht="15.75" customHeight="1">
      <c r="A15841" s="1" t="str">
        <f t="shared" si="1327"/>
        <v>TASP1</v>
      </c>
      <c r="B15841" s="1" t="s">
        <v>145</v>
      </c>
      <c r="C15841" s="1">
        <v>1.3619372E7</v>
      </c>
      <c r="D15841" s="1" t="s">
        <v>14</v>
      </c>
      <c r="E15841" s="1">
        <v>24.0</v>
      </c>
      <c r="F15841" s="1" t="s">
        <v>15816</v>
      </c>
      <c r="G15841" s="1">
        <v>0.544311767433</v>
      </c>
    </row>
    <row r="15842" ht="15.75" customHeight="1">
      <c r="A15842" s="1" t="str">
        <f t="shared" ref="A15842:A15851" si="1328">"TAZ"</f>
        <v>TAZ</v>
      </c>
      <c r="B15842" s="1" t="s">
        <v>50</v>
      </c>
      <c r="C15842" s="1">
        <v>1.53640125E8</v>
      </c>
      <c r="D15842" s="1" t="s">
        <v>14</v>
      </c>
      <c r="E15842" s="1">
        <v>22.0</v>
      </c>
      <c r="F15842" s="1" t="s">
        <v>15817</v>
      </c>
      <c r="G15842" s="1">
        <v>1.31172484643</v>
      </c>
    </row>
    <row r="15843" ht="15.75" customHeight="1">
      <c r="A15843" s="1" t="str">
        <f t="shared" si="1328"/>
        <v>TAZ</v>
      </c>
      <c r="B15843" s="1" t="s">
        <v>50</v>
      </c>
      <c r="C15843" s="1">
        <v>1.53639945E8</v>
      </c>
      <c r="D15843" s="1" t="s">
        <v>8</v>
      </c>
      <c r="E15843" s="1">
        <v>23.0</v>
      </c>
      <c r="F15843" s="1" t="s">
        <v>15818</v>
      </c>
      <c r="G15843" s="1">
        <v>-0.00915982040323</v>
      </c>
    </row>
    <row r="15844" ht="15.75" customHeight="1">
      <c r="A15844" s="1" t="str">
        <f t="shared" si="1328"/>
        <v>TAZ</v>
      </c>
      <c r="B15844" s="1" t="s">
        <v>50</v>
      </c>
      <c r="C15844" s="1">
        <v>1.53639958E8</v>
      </c>
      <c r="D15844" s="1" t="s">
        <v>8</v>
      </c>
      <c r="E15844" s="1">
        <v>24.0</v>
      </c>
      <c r="F15844" s="1" t="s">
        <v>15819</v>
      </c>
      <c r="G15844" s="1">
        <v>0.0655333715354</v>
      </c>
    </row>
    <row r="15845" ht="15.75" customHeight="1">
      <c r="A15845" s="1" t="str">
        <f t="shared" si="1328"/>
        <v>TAZ</v>
      </c>
      <c r="B15845" s="1" t="s">
        <v>50</v>
      </c>
      <c r="C15845" s="1">
        <v>1.53640136E8</v>
      </c>
      <c r="D15845" s="1" t="s">
        <v>14</v>
      </c>
      <c r="E15845" s="1">
        <v>24.0</v>
      </c>
      <c r="F15845" s="1" t="s">
        <v>15820</v>
      </c>
      <c r="G15845" s="1">
        <v>0.762995196079</v>
      </c>
    </row>
    <row r="15846" ht="15.75" customHeight="1">
      <c r="A15846" s="1" t="str">
        <f t="shared" si="1328"/>
        <v>TAZ</v>
      </c>
      <c r="B15846" s="1" t="s">
        <v>50</v>
      </c>
      <c r="C15846" s="1">
        <v>1.5364011E8</v>
      </c>
      <c r="D15846" s="1" t="s">
        <v>14</v>
      </c>
      <c r="E15846" s="1">
        <v>23.0</v>
      </c>
      <c r="F15846" s="1" t="s">
        <v>15821</v>
      </c>
      <c r="G15846" s="1">
        <v>0.54174804482</v>
      </c>
    </row>
    <row r="15847" ht="15.75" customHeight="1">
      <c r="A15847" s="1" t="str">
        <f t="shared" si="1328"/>
        <v>TAZ</v>
      </c>
      <c r="B15847" s="1" t="s">
        <v>50</v>
      </c>
      <c r="C15847" s="1">
        <v>1.53640087E8</v>
      </c>
      <c r="D15847" s="1" t="s">
        <v>14</v>
      </c>
      <c r="E15847" s="1">
        <v>23.0</v>
      </c>
      <c r="F15847" s="1" t="s">
        <v>15822</v>
      </c>
      <c r="G15847" s="1">
        <v>0.91799801007</v>
      </c>
    </row>
    <row r="15848" ht="15.75" customHeight="1">
      <c r="A15848" s="1" t="str">
        <f t="shared" si="1328"/>
        <v>TAZ</v>
      </c>
      <c r="B15848" s="1" t="s">
        <v>50</v>
      </c>
      <c r="C15848" s="1">
        <v>1.53640032E8</v>
      </c>
      <c r="D15848" s="1" t="s">
        <v>14</v>
      </c>
      <c r="E15848" s="1">
        <v>24.0</v>
      </c>
      <c r="F15848" s="1" t="s">
        <v>15823</v>
      </c>
      <c r="G15848" s="1">
        <v>0.770277143501</v>
      </c>
    </row>
    <row r="15849" ht="15.75" customHeight="1">
      <c r="A15849" s="1" t="str">
        <f t="shared" si="1328"/>
        <v>TAZ</v>
      </c>
      <c r="B15849" s="1" t="s">
        <v>50</v>
      </c>
      <c r="C15849" s="1">
        <v>1.53639972E8</v>
      </c>
      <c r="D15849" s="1" t="s">
        <v>8</v>
      </c>
      <c r="E15849" s="1">
        <v>24.0</v>
      </c>
      <c r="F15849" s="1" t="s">
        <v>15824</v>
      </c>
      <c r="G15849" s="1">
        <v>0.513752112902</v>
      </c>
    </row>
    <row r="15850" ht="15.75" customHeight="1">
      <c r="A15850" s="1" t="str">
        <f t="shared" si="1328"/>
        <v>TAZ</v>
      </c>
      <c r="B15850" s="1" t="s">
        <v>50</v>
      </c>
      <c r="C15850" s="1">
        <v>1.53640056E8</v>
      </c>
      <c r="D15850" s="1" t="s">
        <v>8</v>
      </c>
      <c r="E15850" s="1">
        <v>24.0</v>
      </c>
      <c r="F15850" s="1" t="s">
        <v>15825</v>
      </c>
      <c r="G15850" s="1">
        <v>0.0199516230318</v>
      </c>
    </row>
    <row r="15851" ht="15.75" customHeight="1">
      <c r="A15851" s="1" t="str">
        <f t="shared" si="1328"/>
        <v>TAZ</v>
      </c>
      <c r="B15851" s="1" t="s">
        <v>50</v>
      </c>
      <c r="C15851" s="1">
        <v>1.53639967E8</v>
      </c>
      <c r="D15851" s="1" t="s">
        <v>8</v>
      </c>
      <c r="E15851" s="1">
        <v>23.0</v>
      </c>
      <c r="F15851" s="1" t="s">
        <v>15826</v>
      </c>
      <c r="G15851" s="1">
        <v>0.639246812109</v>
      </c>
    </row>
    <row r="15852" ht="15.75" customHeight="1">
      <c r="A15852" s="1" t="str">
        <f t="shared" ref="A15852:A15860" si="1329">"TBC1D31"</f>
        <v>TBC1D31</v>
      </c>
      <c r="B15852" s="1" t="s">
        <v>779</v>
      </c>
      <c r="C15852" s="1">
        <v>1.24084904E8</v>
      </c>
      <c r="D15852" s="1" t="s">
        <v>8</v>
      </c>
      <c r="E15852" s="1">
        <v>24.0</v>
      </c>
      <c r="F15852" s="1" t="s">
        <v>15827</v>
      </c>
      <c r="G15852" s="1">
        <v>0.0497712697105</v>
      </c>
    </row>
    <row r="15853" ht="15.75" customHeight="1">
      <c r="A15853" s="1" t="str">
        <f t="shared" si="1329"/>
        <v>TBC1D31</v>
      </c>
      <c r="B15853" s="1" t="s">
        <v>779</v>
      </c>
      <c r="C15853" s="1">
        <v>1.24084949E8</v>
      </c>
      <c r="D15853" s="1" t="s">
        <v>8</v>
      </c>
      <c r="E15853" s="1">
        <v>24.0</v>
      </c>
      <c r="F15853" s="1" t="s">
        <v>15828</v>
      </c>
      <c r="G15853" s="1">
        <v>0.935154667678</v>
      </c>
    </row>
    <row r="15854" ht="15.75" customHeight="1">
      <c r="A15854" s="1" t="str">
        <f t="shared" si="1329"/>
        <v>TBC1D31</v>
      </c>
      <c r="B15854" s="1" t="s">
        <v>779</v>
      </c>
      <c r="C15854" s="1">
        <v>1.24084984E8</v>
      </c>
      <c r="D15854" s="1" t="s">
        <v>8</v>
      </c>
      <c r="E15854" s="1">
        <v>24.0</v>
      </c>
      <c r="F15854" s="1" t="s">
        <v>15829</v>
      </c>
      <c r="G15854" s="1">
        <v>1.23463306046</v>
      </c>
    </row>
    <row r="15855" ht="15.75" customHeight="1">
      <c r="A15855" s="1" t="str">
        <f t="shared" si="1329"/>
        <v>TBC1D31</v>
      </c>
      <c r="B15855" s="1" t="s">
        <v>779</v>
      </c>
      <c r="C15855" s="1">
        <v>1.2408519E8</v>
      </c>
      <c r="D15855" s="1" t="s">
        <v>8</v>
      </c>
      <c r="E15855" s="1">
        <v>24.0</v>
      </c>
      <c r="F15855" s="1" t="s">
        <v>15830</v>
      </c>
      <c r="G15855" s="1">
        <v>-0.0192294104189</v>
      </c>
    </row>
    <row r="15856" ht="15.75" customHeight="1">
      <c r="A15856" s="1" t="str">
        <f t="shared" si="1329"/>
        <v>TBC1D31</v>
      </c>
      <c r="B15856" s="1" t="s">
        <v>779</v>
      </c>
      <c r="C15856" s="1">
        <v>1.24084893E8</v>
      </c>
      <c r="D15856" s="1" t="s">
        <v>14</v>
      </c>
      <c r="E15856" s="1">
        <v>24.0</v>
      </c>
      <c r="F15856" s="1" t="s">
        <v>15831</v>
      </c>
      <c r="G15856" s="1">
        <v>0.115310891894</v>
      </c>
    </row>
    <row r="15857" ht="15.75" customHeight="1">
      <c r="A15857" s="1" t="str">
        <f t="shared" si="1329"/>
        <v>TBC1D31</v>
      </c>
      <c r="B15857" s="1" t="s">
        <v>779</v>
      </c>
      <c r="C15857" s="1">
        <v>1.24084935E8</v>
      </c>
      <c r="D15857" s="1" t="s">
        <v>14</v>
      </c>
      <c r="E15857" s="1">
        <v>23.0</v>
      </c>
      <c r="F15857" s="1" t="s">
        <v>15832</v>
      </c>
      <c r="G15857" s="1">
        <v>0.084330602988</v>
      </c>
    </row>
    <row r="15858" ht="15.75" customHeight="1">
      <c r="A15858" s="1" t="str">
        <f t="shared" si="1329"/>
        <v>TBC1D31</v>
      </c>
      <c r="B15858" s="1" t="s">
        <v>779</v>
      </c>
      <c r="C15858" s="1">
        <v>1.24084979E8</v>
      </c>
      <c r="D15858" s="1" t="s">
        <v>14</v>
      </c>
      <c r="E15858" s="1">
        <v>23.0</v>
      </c>
      <c r="F15858" s="1" t="s">
        <v>15833</v>
      </c>
      <c r="G15858" s="1">
        <v>0.830212271861</v>
      </c>
    </row>
    <row r="15859" ht="15.75" customHeight="1">
      <c r="A15859" s="1" t="str">
        <f t="shared" si="1329"/>
        <v>TBC1D31</v>
      </c>
      <c r="B15859" s="1" t="s">
        <v>779</v>
      </c>
      <c r="C15859" s="1">
        <v>1.24085144E8</v>
      </c>
      <c r="D15859" s="1" t="s">
        <v>14</v>
      </c>
      <c r="E15859" s="1">
        <v>23.0</v>
      </c>
      <c r="F15859" s="1" t="s">
        <v>15834</v>
      </c>
      <c r="G15859" s="1">
        <v>0.719949174783</v>
      </c>
    </row>
    <row r="15860" ht="15.75" customHeight="1">
      <c r="A15860" s="1" t="str">
        <f t="shared" si="1329"/>
        <v>TBC1D31</v>
      </c>
      <c r="B15860" s="1" t="s">
        <v>779</v>
      </c>
      <c r="C15860" s="1">
        <v>1.24085081E8</v>
      </c>
      <c r="D15860" s="1" t="s">
        <v>14</v>
      </c>
      <c r="E15860" s="1">
        <v>24.0</v>
      </c>
      <c r="F15860" s="1" t="s">
        <v>15835</v>
      </c>
      <c r="G15860" s="1">
        <v>0.317614434161</v>
      </c>
    </row>
    <row r="15861" ht="15.75" customHeight="1">
      <c r="A15861" s="1" t="str">
        <f t="shared" ref="A15861:A15870" si="1330">"TBCA"</f>
        <v>TBCA</v>
      </c>
      <c r="B15861" s="1" t="s">
        <v>987</v>
      </c>
      <c r="C15861" s="1">
        <v>7.7072019E7</v>
      </c>
      <c r="D15861" s="1" t="s">
        <v>14</v>
      </c>
      <c r="E15861" s="1">
        <v>23.0</v>
      </c>
      <c r="F15861" s="1" t="s">
        <v>15836</v>
      </c>
      <c r="G15861" s="1">
        <v>0.47764932104</v>
      </c>
    </row>
    <row r="15862" ht="15.75" customHeight="1">
      <c r="A15862" s="1" t="str">
        <f t="shared" si="1330"/>
        <v>TBCA</v>
      </c>
      <c r="B15862" s="1" t="s">
        <v>987</v>
      </c>
      <c r="C15862" s="1">
        <v>7.7072225E7</v>
      </c>
      <c r="D15862" s="1" t="s">
        <v>14</v>
      </c>
      <c r="E15862" s="1">
        <v>25.0</v>
      </c>
      <c r="F15862" s="1" t="s">
        <v>15837</v>
      </c>
      <c r="G15862" s="1">
        <v>0.136016608251</v>
      </c>
    </row>
    <row r="15863" ht="15.75" customHeight="1">
      <c r="A15863" s="1" t="str">
        <f t="shared" si="1330"/>
        <v>TBCA</v>
      </c>
      <c r="B15863" s="1" t="s">
        <v>987</v>
      </c>
      <c r="C15863" s="1">
        <v>7.7071967E7</v>
      </c>
      <c r="D15863" s="1" t="s">
        <v>8</v>
      </c>
      <c r="E15863" s="1">
        <v>24.0</v>
      </c>
      <c r="F15863" s="1" t="s">
        <v>15838</v>
      </c>
      <c r="G15863" s="1">
        <v>-0.0652303123369</v>
      </c>
    </row>
    <row r="15864" ht="15.75" customHeight="1">
      <c r="A15864" s="1" t="str">
        <f t="shared" si="1330"/>
        <v>TBCA</v>
      </c>
      <c r="B15864" s="1" t="s">
        <v>987</v>
      </c>
      <c r="C15864" s="1">
        <v>7.7071941E7</v>
      </c>
      <c r="D15864" s="1" t="s">
        <v>8</v>
      </c>
      <c r="E15864" s="1">
        <v>24.0</v>
      </c>
      <c r="F15864" s="1" t="s">
        <v>15839</v>
      </c>
      <c r="G15864" s="1">
        <v>1.15269021406</v>
      </c>
    </row>
    <row r="15865" ht="15.75" customHeight="1">
      <c r="A15865" s="1" t="str">
        <f t="shared" si="1330"/>
        <v>TBCA</v>
      </c>
      <c r="B15865" s="1" t="s">
        <v>987</v>
      </c>
      <c r="C15865" s="1">
        <v>7.7072168E7</v>
      </c>
      <c r="D15865" s="1" t="s">
        <v>14</v>
      </c>
      <c r="E15865" s="1">
        <v>24.0</v>
      </c>
      <c r="F15865" s="1" t="s">
        <v>15840</v>
      </c>
      <c r="G15865" s="1">
        <v>0.194329504953</v>
      </c>
    </row>
    <row r="15866" ht="15.75" customHeight="1">
      <c r="A15866" s="1" t="str">
        <f t="shared" si="1330"/>
        <v>TBCA</v>
      </c>
      <c r="B15866" s="1" t="s">
        <v>987</v>
      </c>
      <c r="C15866" s="1">
        <v>7.7072163E7</v>
      </c>
      <c r="D15866" s="1" t="s">
        <v>14</v>
      </c>
      <c r="E15866" s="1">
        <v>24.0</v>
      </c>
      <c r="F15866" s="1" t="s">
        <v>15841</v>
      </c>
      <c r="G15866" s="1">
        <v>0.263598415434</v>
      </c>
    </row>
    <row r="15867" ht="15.75" customHeight="1">
      <c r="A15867" s="1" t="str">
        <f t="shared" si="1330"/>
        <v>TBCA</v>
      </c>
      <c r="B15867" s="1" t="s">
        <v>987</v>
      </c>
      <c r="C15867" s="1">
        <v>7.7071997E7</v>
      </c>
      <c r="D15867" s="1" t="s">
        <v>14</v>
      </c>
      <c r="E15867" s="1">
        <v>24.0</v>
      </c>
      <c r="F15867" s="1" t="s">
        <v>15842</v>
      </c>
      <c r="G15867" s="1">
        <v>0.095485734928</v>
      </c>
    </row>
    <row r="15868" ht="15.75" customHeight="1">
      <c r="A15868" s="1" t="str">
        <f t="shared" si="1330"/>
        <v>TBCA</v>
      </c>
      <c r="B15868" s="1" t="s">
        <v>987</v>
      </c>
      <c r="C15868" s="1">
        <v>7.7072022E7</v>
      </c>
      <c r="D15868" s="1" t="s">
        <v>8</v>
      </c>
      <c r="E15868" s="1">
        <v>24.0</v>
      </c>
      <c r="F15868" s="1" t="s">
        <v>15843</v>
      </c>
      <c r="G15868" s="1">
        <v>1.3696604649</v>
      </c>
    </row>
    <row r="15869" ht="15.75" customHeight="1">
      <c r="A15869" s="1" t="str">
        <f t="shared" si="1330"/>
        <v>TBCA</v>
      </c>
      <c r="B15869" s="1" t="s">
        <v>987</v>
      </c>
      <c r="C15869" s="1">
        <v>7.7072211E7</v>
      </c>
      <c r="D15869" s="1" t="s">
        <v>8</v>
      </c>
      <c r="E15869" s="1">
        <v>24.0</v>
      </c>
      <c r="F15869" s="1" t="s">
        <v>15844</v>
      </c>
      <c r="G15869" s="1">
        <v>-0.0208715981052</v>
      </c>
    </row>
    <row r="15870" ht="15.75" customHeight="1">
      <c r="A15870" s="1" t="str">
        <f t="shared" si="1330"/>
        <v>TBCA</v>
      </c>
      <c r="B15870" s="1" t="s">
        <v>987</v>
      </c>
      <c r="C15870" s="1">
        <v>7.7072016E7</v>
      </c>
      <c r="D15870" s="1" t="s">
        <v>8</v>
      </c>
      <c r="E15870" s="1">
        <v>23.0</v>
      </c>
      <c r="F15870" s="1" t="s">
        <v>15845</v>
      </c>
      <c r="G15870" s="1">
        <v>0.158589381089</v>
      </c>
    </row>
    <row r="15871" ht="15.75" customHeight="1">
      <c r="A15871" s="1" t="str">
        <f t="shared" ref="A15871:A15880" si="1331">"TBCB"</f>
        <v>TBCB</v>
      </c>
      <c r="B15871" s="1" t="s">
        <v>277</v>
      </c>
      <c r="C15871" s="1">
        <v>3.6605897E7</v>
      </c>
      <c r="D15871" s="1" t="s">
        <v>14</v>
      </c>
      <c r="E15871" s="1">
        <v>24.0</v>
      </c>
      <c r="F15871" s="1" t="s">
        <v>15846</v>
      </c>
      <c r="G15871" s="1">
        <v>0.694111514783</v>
      </c>
    </row>
    <row r="15872" ht="15.75" customHeight="1">
      <c r="A15872" s="1" t="str">
        <f t="shared" si="1331"/>
        <v>TBCB</v>
      </c>
      <c r="B15872" s="1" t="s">
        <v>277</v>
      </c>
      <c r="C15872" s="1">
        <v>3.6605927E7</v>
      </c>
      <c r="D15872" s="1" t="s">
        <v>14</v>
      </c>
      <c r="E15872" s="1">
        <v>26.0</v>
      </c>
      <c r="F15872" s="1" t="s">
        <v>15847</v>
      </c>
      <c r="G15872" s="1">
        <v>0.230582045383</v>
      </c>
    </row>
    <row r="15873" ht="15.75" customHeight="1">
      <c r="A15873" s="1" t="str">
        <f t="shared" si="1331"/>
        <v>TBCB</v>
      </c>
      <c r="B15873" s="1" t="s">
        <v>277</v>
      </c>
      <c r="C15873" s="1">
        <v>3.6605888E7</v>
      </c>
      <c r="D15873" s="1" t="s">
        <v>8</v>
      </c>
      <c r="E15873" s="1">
        <v>27.0</v>
      </c>
      <c r="F15873" s="1" t="s">
        <v>15848</v>
      </c>
      <c r="G15873" s="1">
        <v>0.704277417212</v>
      </c>
    </row>
    <row r="15874" ht="15.75" customHeight="1">
      <c r="A15874" s="1" t="str">
        <f t="shared" si="1331"/>
        <v>TBCB</v>
      </c>
      <c r="B15874" s="1" t="s">
        <v>277</v>
      </c>
      <c r="C15874" s="1">
        <v>3.6605909E7</v>
      </c>
      <c r="D15874" s="1" t="s">
        <v>8</v>
      </c>
      <c r="E15874" s="1">
        <v>27.0</v>
      </c>
      <c r="F15874" s="1" t="s">
        <v>15849</v>
      </c>
      <c r="G15874" s="1">
        <v>0.14076960098</v>
      </c>
    </row>
    <row r="15875" ht="15.75" customHeight="1">
      <c r="A15875" s="1" t="str">
        <f t="shared" si="1331"/>
        <v>TBCB</v>
      </c>
      <c r="B15875" s="1" t="s">
        <v>277</v>
      </c>
      <c r="C15875" s="1">
        <v>3.6606125E7</v>
      </c>
      <c r="D15875" s="1" t="s">
        <v>8</v>
      </c>
      <c r="E15875" s="1">
        <v>22.0</v>
      </c>
      <c r="F15875" s="1" t="s">
        <v>15850</v>
      </c>
      <c r="G15875" s="1">
        <v>1.0969768017</v>
      </c>
    </row>
    <row r="15876" ht="15.75" customHeight="1">
      <c r="A15876" s="1" t="str">
        <f t="shared" si="1331"/>
        <v>TBCB</v>
      </c>
      <c r="B15876" s="1" t="s">
        <v>277</v>
      </c>
      <c r="C15876" s="1">
        <v>3.660588E7</v>
      </c>
      <c r="D15876" s="1" t="s">
        <v>14</v>
      </c>
      <c r="E15876" s="1">
        <v>23.0</v>
      </c>
      <c r="F15876" s="1" t="s">
        <v>15851</v>
      </c>
      <c r="G15876" s="1">
        <v>0.0727342986622</v>
      </c>
    </row>
    <row r="15877" ht="15.75" customHeight="1">
      <c r="A15877" s="1" t="str">
        <f t="shared" si="1331"/>
        <v>TBCB</v>
      </c>
      <c r="B15877" s="1" t="s">
        <v>277</v>
      </c>
      <c r="C15877" s="1">
        <v>3.6605861E7</v>
      </c>
      <c r="D15877" s="1" t="s">
        <v>14</v>
      </c>
      <c r="E15877" s="1">
        <v>23.0</v>
      </c>
      <c r="F15877" s="1" t="s">
        <v>15852</v>
      </c>
      <c r="G15877" s="1">
        <v>0.921761654084</v>
      </c>
    </row>
    <row r="15878" ht="15.75" customHeight="1">
      <c r="A15878" s="1" t="str">
        <f t="shared" si="1331"/>
        <v>TBCB</v>
      </c>
      <c r="B15878" s="1" t="s">
        <v>277</v>
      </c>
      <c r="C15878" s="1">
        <v>3.6605919E7</v>
      </c>
      <c r="D15878" s="1" t="s">
        <v>14</v>
      </c>
      <c r="E15878" s="1">
        <v>24.0</v>
      </c>
      <c r="F15878" s="1" t="s">
        <v>15853</v>
      </c>
      <c r="G15878" s="1">
        <v>0.981261544221</v>
      </c>
    </row>
    <row r="15879" ht="15.75" customHeight="1">
      <c r="A15879" s="1" t="str">
        <f t="shared" si="1331"/>
        <v>TBCB</v>
      </c>
      <c r="B15879" s="1" t="s">
        <v>277</v>
      </c>
      <c r="C15879" s="1">
        <v>3.6605848E7</v>
      </c>
      <c r="D15879" s="1" t="s">
        <v>8</v>
      </c>
      <c r="E15879" s="1">
        <v>22.0</v>
      </c>
      <c r="F15879" s="1" t="s">
        <v>15854</v>
      </c>
      <c r="G15879" s="1">
        <v>0.332913207405</v>
      </c>
    </row>
    <row r="15880" ht="15.75" customHeight="1">
      <c r="A15880" s="1" t="str">
        <f t="shared" si="1331"/>
        <v>TBCB</v>
      </c>
      <c r="B15880" s="1" t="s">
        <v>277</v>
      </c>
      <c r="C15880" s="1">
        <v>3.6605883E7</v>
      </c>
      <c r="D15880" s="1" t="s">
        <v>8</v>
      </c>
      <c r="E15880" s="1">
        <v>25.0</v>
      </c>
      <c r="F15880" s="1" t="s">
        <v>15855</v>
      </c>
      <c r="G15880" s="1">
        <v>0.727511777211</v>
      </c>
    </row>
    <row r="15881" ht="15.75" customHeight="1">
      <c r="A15881" s="1" t="str">
        <f t="shared" ref="A15881:A15895" si="1332">"TBCD"</f>
        <v>TBCD</v>
      </c>
      <c r="B15881" s="1" t="s">
        <v>39</v>
      </c>
      <c r="C15881" s="1">
        <v>8.0710022E7</v>
      </c>
      <c r="D15881" s="1" t="s">
        <v>14</v>
      </c>
      <c r="E15881" s="1">
        <v>24.0</v>
      </c>
      <c r="F15881" s="1" t="s">
        <v>15856</v>
      </c>
      <c r="G15881" s="1">
        <v>0.0885965115398</v>
      </c>
    </row>
    <row r="15882" ht="15.75" customHeight="1">
      <c r="A15882" s="1" t="str">
        <f t="shared" si="1332"/>
        <v>TBCD</v>
      </c>
      <c r="B15882" s="1" t="s">
        <v>39</v>
      </c>
      <c r="C15882" s="1">
        <v>8.0710139E7</v>
      </c>
      <c r="D15882" s="1" t="s">
        <v>14</v>
      </c>
      <c r="E15882" s="1">
        <v>24.0</v>
      </c>
      <c r="F15882" s="1" t="s">
        <v>15857</v>
      </c>
      <c r="G15882" s="1">
        <v>-0.00185743017572</v>
      </c>
    </row>
    <row r="15883" ht="15.75" customHeight="1">
      <c r="A15883" s="1" t="str">
        <f t="shared" si="1332"/>
        <v>TBCD</v>
      </c>
      <c r="B15883" s="1" t="s">
        <v>39</v>
      </c>
      <c r="C15883" s="1">
        <v>8.0710064E7</v>
      </c>
      <c r="D15883" s="1" t="s">
        <v>8</v>
      </c>
      <c r="E15883" s="1">
        <v>24.0</v>
      </c>
      <c r="F15883" s="1" t="s">
        <v>15858</v>
      </c>
      <c r="G15883" s="1">
        <v>0.747695414524</v>
      </c>
    </row>
    <row r="15884" ht="15.75" customHeight="1">
      <c r="A15884" s="1" t="str">
        <f t="shared" si="1332"/>
        <v>TBCD</v>
      </c>
      <c r="B15884" s="1" t="s">
        <v>39</v>
      </c>
      <c r="C15884" s="1">
        <v>8.0709908E7</v>
      </c>
      <c r="D15884" s="1" t="s">
        <v>8</v>
      </c>
      <c r="E15884" s="1">
        <v>24.0</v>
      </c>
      <c r="F15884" s="1" t="s">
        <v>15859</v>
      </c>
      <c r="G15884" s="1">
        <v>0.0255637906215</v>
      </c>
    </row>
    <row r="15885" ht="15.75" customHeight="1">
      <c r="A15885" s="1" t="str">
        <f t="shared" si="1332"/>
        <v>TBCD</v>
      </c>
      <c r="B15885" s="1" t="s">
        <v>39</v>
      </c>
      <c r="C15885" s="1">
        <v>8.0709911E7</v>
      </c>
      <c r="D15885" s="1" t="s">
        <v>14</v>
      </c>
      <c r="E15885" s="1">
        <v>23.0</v>
      </c>
      <c r="F15885" s="1" t="s">
        <v>15860</v>
      </c>
      <c r="G15885" s="1">
        <v>0.264071321124</v>
      </c>
    </row>
    <row r="15886" ht="15.75" customHeight="1">
      <c r="A15886" s="1" t="str">
        <f t="shared" si="1332"/>
        <v>TBCD</v>
      </c>
      <c r="B15886" s="1" t="s">
        <v>39</v>
      </c>
      <c r="C15886" s="1">
        <v>8.0710074E7</v>
      </c>
      <c r="D15886" s="1" t="s">
        <v>8</v>
      </c>
      <c r="E15886" s="1">
        <v>21.0</v>
      </c>
      <c r="F15886" s="1" t="s">
        <v>15861</v>
      </c>
      <c r="G15886" s="1">
        <v>-0.00283947677258</v>
      </c>
    </row>
    <row r="15887" ht="15.75" customHeight="1">
      <c r="A15887" s="1" t="str">
        <f t="shared" si="1332"/>
        <v>TBCD</v>
      </c>
      <c r="B15887" s="1" t="s">
        <v>39</v>
      </c>
      <c r="C15887" s="1">
        <v>8.071009E7</v>
      </c>
      <c r="D15887" s="1" t="s">
        <v>14</v>
      </c>
      <c r="E15887" s="1">
        <v>23.0</v>
      </c>
      <c r="F15887" s="1" t="s">
        <v>15862</v>
      </c>
      <c r="G15887" s="1">
        <v>0.635110384212</v>
      </c>
    </row>
    <row r="15888" ht="15.75" customHeight="1">
      <c r="A15888" s="1" t="str">
        <f t="shared" si="1332"/>
        <v>TBCD</v>
      </c>
      <c r="B15888" s="1" t="s">
        <v>39</v>
      </c>
      <c r="C15888" s="1">
        <v>8.0710072E7</v>
      </c>
      <c r="D15888" s="1" t="s">
        <v>14</v>
      </c>
      <c r="E15888" s="1">
        <v>24.0</v>
      </c>
      <c r="F15888" s="1" t="s">
        <v>15863</v>
      </c>
      <c r="G15888" s="1">
        <v>0.0251773539212</v>
      </c>
    </row>
    <row r="15889" ht="15.75" customHeight="1">
      <c r="A15889" s="1" t="str">
        <f t="shared" si="1332"/>
        <v>TBCD</v>
      </c>
      <c r="B15889" s="1" t="s">
        <v>39</v>
      </c>
      <c r="C15889" s="1">
        <v>8.0710044E7</v>
      </c>
      <c r="D15889" s="1" t="s">
        <v>14</v>
      </c>
      <c r="E15889" s="1">
        <v>22.0</v>
      </c>
      <c r="F15889" s="1" t="s">
        <v>15864</v>
      </c>
      <c r="G15889" s="1">
        <v>0.140264044977</v>
      </c>
    </row>
    <row r="15890" ht="15.75" customHeight="1">
      <c r="A15890" s="1" t="str">
        <f t="shared" si="1332"/>
        <v>TBCD</v>
      </c>
      <c r="B15890" s="1" t="s">
        <v>39</v>
      </c>
      <c r="C15890" s="1">
        <v>8.0710073E7</v>
      </c>
      <c r="D15890" s="1" t="s">
        <v>8</v>
      </c>
      <c r="E15890" s="1">
        <v>22.0</v>
      </c>
      <c r="F15890" s="1" t="s">
        <v>15865</v>
      </c>
      <c r="G15890" s="1">
        <v>0.0478695445556</v>
      </c>
    </row>
    <row r="15891" ht="15.75" customHeight="1">
      <c r="A15891" s="1" t="str">
        <f t="shared" si="1332"/>
        <v>TBCD</v>
      </c>
      <c r="B15891" s="1" t="s">
        <v>39</v>
      </c>
      <c r="C15891" s="1">
        <v>8.0709988E7</v>
      </c>
      <c r="D15891" s="1" t="s">
        <v>8</v>
      </c>
      <c r="E15891" s="1">
        <v>24.0</v>
      </c>
      <c r="F15891" s="1" t="s">
        <v>15866</v>
      </c>
      <c r="G15891" s="1">
        <v>0.979034656099</v>
      </c>
    </row>
    <row r="15892" ht="15.75" customHeight="1">
      <c r="A15892" s="1" t="str">
        <f t="shared" si="1332"/>
        <v>TBCD</v>
      </c>
      <c r="B15892" s="1" t="s">
        <v>39</v>
      </c>
      <c r="C15892" s="1">
        <v>8.0710171E7</v>
      </c>
      <c r="D15892" s="1" t="s">
        <v>14</v>
      </c>
      <c r="E15892" s="1">
        <v>23.0</v>
      </c>
      <c r="F15892" s="1" t="s">
        <v>15867</v>
      </c>
      <c r="G15892" s="1">
        <v>0.83884534369</v>
      </c>
    </row>
    <row r="15893" ht="15.75" customHeight="1">
      <c r="A15893" s="1" t="str">
        <f t="shared" si="1332"/>
        <v>TBCD</v>
      </c>
      <c r="B15893" s="1" t="s">
        <v>39</v>
      </c>
      <c r="C15893" s="1">
        <v>8.071016E7</v>
      </c>
      <c r="D15893" s="1" t="s">
        <v>14</v>
      </c>
      <c r="E15893" s="1">
        <v>23.0</v>
      </c>
      <c r="F15893" s="1" t="s">
        <v>15868</v>
      </c>
      <c r="G15893" s="1">
        <v>1.18212000021</v>
      </c>
    </row>
    <row r="15894" ht="15.75" customHeight="1">
      <c r="A15894" s="1" t="str">
        <f t="shared" si="1332"/>
        <v>TBCD</v>
      </c>
      <c r="B15894" s="1" t="s">
        <v>39</v>
      </c>
      <c r="C15894" s="1">
        <v>8.0710046E7</v>
      </c>
      <c r="D15894" s="1" t="s">
        <v>14</v>
      </c>
      <c r="E15894" s="1">
        <v>24.0</v>
      </c>
      <c r="F15894" s="1" t="s">
        <v>15869</v>
      </c>
      <c r="G15894" s="1">
        <v>0.102651975363</v>
      </c>
    </row>
    <row r="15895" ht="15.75" customHeight="1">
      <c r="A15895" s="1" t="str">
        <f t="shared" si="1332"/>
        <v>TBCD</v>
      </c>
      <c r="B15895" s="1" t="s">
        <v>39</v>
      </c>
      <c r="C15895" s="1">
        <v>8.0710211E7</v>
      </c>
      <c r="D15895" s="1" t="s">
        <v>14</v>
      </c>
      <c r="E15895" s="1">
        <v>24.0</v>
      </c>
      <c r="F15895" s="1" t="s">
        <v>15870</v>
      </c>
      <c r="G15895" s="1">
        <v>0.566728420931</v>
      </c>
    </row>
    <row r="15896" ht="15.75" customHeight="1">
      <c r="A15896" s="1" t="str">
        <f t="shared" ref="A15896:A15904" si="1333">"TBCE"</f>
        <v>TBCE</v>
      </c>
      <c r="B15896" s="1" t="s">
        <v>108</v>
      </c>
      <c r="C15896" s="1">
        <v>2.35530803E8</v>
      </c>
      <c r="D15896" s="1" t="s">
        <v>14</v>
      </c>
      <c r="E15896" s="1">
        <v>24.0</v>
      </c>
      <c r="F15896" s="1" t="s">
        <v>15871</v>
      </c>
      <c r="G15896" s="1">
        <v>0.864609060705</v>
      </c>
    </row>
    <row r="15897" ht="15.75" customHeight="1">
      <c r="A15897" s="1" t="str">
        <f t="shared" si="1333"/>
        <v>TBCE</v>
      </c>
      <c r="B15897" s="1" t="s">
        <v>108</v>
      </c>
      <c r="C15897" s="1">
        <v>2.35530721E8</v>
      </c>
      <c r="D15897" s="1" t="s">
        <v>14</v>
      </c>
      <c r="E15897" s="1">
        <v>24.0</v>
      </c>
      <c r="F15897" s="1" t="s">
        <v>15872</v>
      </c>
      <c r="G15897" s="1">
        <v>0.27975460603</v>
      </c>
    </row>
    <row r="15898" ht="15.75" customHeight="1">
      <c r="A15898" s="1" t="str">
        <f t="shared" si="1333"/>
        <v>TBCE</v>
      </c>
      <c r="B15898" s="1" t="s">
        <v>108</v>
      </c>
      <c r="C15898" s="1">
        <v>2.35531018E8</v>
      </c>
      <c r="D15898" s="1" t="s">
        <v>14</v>
      </c>
      <c r="E15898" s="1">
        <v>24.0</v>
      </c>
      <c r="F15898" s="1" t="s">
        <v>15873</v>
      </c>
      <c r="G15898" s="1">
        <v>0.0529272555166</v>
      </c>
    </row>
    <row r="15899" ht="15.75" customHeight="1">
      <c r="A15899" s="1" t="str">
        <f t="shared" si="1333"/>
        <v>TBCE</v>
      </c>
      <c r="B15899" s="1" t="s">
        <v>108</v>
      </c>
      <c r="C15899" s="1">
        <v>2.35530958E8</v>
      </c>
      <c r="D15899" s="1" t="s">
        <v>14</v>
      </c>
      <c r="E15899" s="1">
        <v>24.0</v>
      </c>
      <c r="F15899" s="1" t="s">
        <v>15874</v>
      </c>
      <c r="G15899" s="1">
        <v>-0.173366530944</v>
      </c>
    </row>
    <row r="15900" ht="15.75" customHeight="1">
      <c r="A15900" s="1" t="str">
        <f t="shared" si="1333"/>
        <v>TBCE</v>
      </c>
      <c r="B15900" s="1" t="s">
        <v>108</v>
      </c>
      <c r="C15900" s="1">
        <v>2.35530863E8</v>
      </c>
      <c r="D15900" s="1" t="s">
        <v>14</v>
      </c>
      <c r="E15900" s="1">
        <v>23.0</v>
      </c>
      <c r="F15900" s="1" t="s">
        <v>15875</v>
      </c>
      <c r="G15900" s="1">
        <v>0.0940737216532</v>
      </c>
    </row>
    <row r="15901" ht="15.75" customHeight="1">
      <c r="A15901" s="1" t="str">
        <f t="shared" si="1333"/>
        <v>TBCE</v>
      </c>
      <c r="B15901" s="1" t="s">
        <v>108</v>
      </c>
      <c r="C15901" s="1">
        <v>2.35530767E8</v>
      </c>
      <c r="D15901" s="1" t="s">
        <v>14</v>
      </c>
      <c r="E15901" s="1">
        <v>23.0</v>
      </c>
      <c r="F15901" s="1" t="s">
        <v>15876</v>
      </c>
      <c r="G15901" s="1">
        <v>1.85563633327</v>
      </c>
    </row>
    <row r="15902" ht="15.75" customHeight="1">
      <c r="A15902" s="1" t="str">
        <f t="shared" si="1333"/>
        <v>TBCE</v>
      </c>
      <c r="B15902" s="1" t="s">
        <v>108</v>
      </c>
      <c r="C15902" s="1">
        <v>2.35530726E8</v>
      </c>
      <c r="D15902" s="1" t="s">
        <v>8</v>
      </c>
      <c r="E15902" s="1">
        <v>24.0</v>
      </c>
      <c r="F15902" s="1" t="s">
        <v>15877</v>
      </c>
      <c r="G15902" s="1">
        <v>-0.033461184345</v>
      </c>
    </row>
    <row r="15903" ht="15.75" customHeight="1">
      <c r="A15903" s="1" t="str">
        <f t="shared" si="1333"/>
        <v>TBCE</v>
      </c>
      <c r="B15903" s="1" t="s">
        <v>108</v>
      </c>
      <c r="C15903" s="1">
        <v>2.35530864E8</v>
      </c>
      <c r="D15903" s="1" t="s">
        <v>8</v>
      </c>
      <c r="E15903" s="1">
        <v>24.0</v>
      </c>
      <c r="F15903" s="1" t="s">
        <v>15878</v>
      </c>
      <c r="G15903" s="1">
        <v>0.124430237699</v>
      </c>
    </row>
    <row r="15904" ht="15.75" customHeight="1">
      <c r="A15904" s="1" t="str">
        <f t="shared" si="1333"/>
        <v>TBCE</v>
      </c>
      <c r="B15904" s="1" t="s">
        <v>108</v>
      </c>
      <c r="C15904" s="1">
        <v>2.35530926E8</v>
      </c>
      <c r="D15904" s="1" t="s">
        <v>8</v>
      </c>
      <c r="E15904" s="1">
        <v>23.0</v>
      </c>
      <c r="F15904" s="1" t="s">
        <v>15879</v>
      </c>
      <c r="G15904" s="1">
        <v>0.174120553468</v>
      </c>
    </row>
    <row r="15905" ht="15.75" customHeight="1">
      <c r="A15905" s="1" t="str">
        <f t="shared" ref="A15905:A15914" si="1334">"TBPL1"</f>
        <v>TBPL1</v>
      </c>
      <c r="B15905" s="1" t="s">
        <v>28</v>
      </c>
      <c r="C15905" s="1">
        <v>1.34274293E8</v>
      </c>
      <c r="D15905" s="1" t="s">
        <v>8</v>
      </c>
      <c r="E15905" s="1">
        <v>22.0</v>
      </c>
      <c r="F15905" s="1" t="s">
        <v>15880</v>
      </c>
      <c r="G15905" s="1">
        <v>0.0834148375277</v>
      </c>
    </row>
    <row r="15906" ht="15.75" customHeight="1">
      <c r="A15906" s="1" t="str">
        <f t="shared" si="1334"/>
        <v>TBPL1</v>
      </c>
      <c r="B15906" s="1" t="s">
        <v>28</v>
      </c>
      <c r="C15906" s="1">
        <v>1.34274402E8</v>
      </c>
      <c r="D15906" s="1" t="s">
        <v>8</v>
      </c>
      <c r="E15906" s="1">
        <v>24.0</v>
      </c>
      <c r="F15906" s="1" t="s">
        <v>15881</v>
      </c>
      <c r="G15906" s="1">
        <v>0.846667418979</v>
      </c>
    </row>
    <row r="15907" ht="15.75" customHeight="1">
      <c r="A15907" s="1" t="str">
        <f t="shared" si="1334"/>
        <v>TBPL1</v>
      </c>
      <c r="B15907" s="1" t="s">
        <v>28</v>
      </c>
      <c r="C15907" s="1">
        <v>1.34274527E8</v>
      </c>
      <c r="D15907" s="1" t="s">
        <v>8</v>
      </c>
      <c r="E15907" s="1">
        <v>24.0</v>
      </c>
      <c r="F15907" s="1" t="s">
        <v>15882</v>
      </c>
      <c r="G15907" s="1">
        <v>1.12066702891</v>
      </c>
    </row>
    <row r="15908" ht="15.75" customHeight="1">
      <c r="A15908" s="1" t="str">
        <f t="shared" si="1334"/>
        <v>TBPL1</v>
      </c>
      <c r="B15908" s="1" t="s">
        <v>28</v>
      </c>
      <c r="C15908" s="1">
        <v>1.34274558E8</v>
      </c>
      <c r="D15908" s="1" t="s">
        <v>8</v>
      </c>
      <c r="E15908" s="1">
        <v>22.0</v>
      </c>
      <c r="F15908" s="1" t="s">
        <v>15883</v>
      </c>
      <c r="G15908" s="1">
        <v>0.72817038805</v>
      </c>
    </row>
    <row r="15909" ht="15.75" customHeight="1">
      <c r="A15909" s="1" t="str">
        <f t="shared" si="1334"/>
        <v>TBPL1</v>
      </c>
      <c r="B15909" s="1" t="s">
        <v>28</v>
      </c>
      <c r="C15909" s="1">
        <v>1.34274346E8</v>
      </c>
      <c r="D15909" s="1" t="s">
        <v>14</v>
      </c>
      <c r="E15909" s="1">
        <v>24.0</v>
      </c>
      <c r="F15909" s="1" t="s">
        <v>15884</v>
      </c>
      <c r="G15909" s="1">
        <v>-0.0615005397111</v>
      </c>
    </row>
    <row r="15910" ht="15.75" customHeight="1">
      <c r="A15910" s="1" t="str">
        <f t="shared" si="1334"/>
        <v>TBPL1</v>
      </c>
      <c r="B15910" s="1" t="s">
        <v>28</v>
      </c>
      <c r="C15910" s="1">
        <v>1.34274409E8</v>
      </c>
      <c r="D15910" s="1" t="s">
        <v>14</v>
      </c>
      <c r="E15910" s="1">
        <v>24.0</v>
      </c>
      <c r="F15910" s="1" t="s">
        <v>15885</v>
      </c>
      <c r="G15910" s="1">
        <v>1.03266555211</v>
      </c>
    </row>
    <row r="15911" ht="15.75" customHeight="1">
      <c r="A15911" s="1" t="str">
        <f t="shared" si="1334"/>
        <v>TBPL1</v>
      </c>
      <c r="B15911" s="1" t="s">
        <v>28</v>
      </c>
      <c r="C15911" s="1">
        <v>1.342746E8</v>
      </c>
      <c r="D15911" s="1" t="s">
        <v>14</v>
      </c>
      <c r="E15911" s="1">
        <v>24.0</v>
      </c>
      <c r="F15911" s="1" t="s">
        <v>15886</v>
      </c>
      <c r="G15911" s="1">
        <v>0.579914071578</v>
      </c>
    </row>
    <row r="15912" ht="15.75" customHeight="1">
      <c r="A15912" s="1" t="str">
        <f t="shared" si="1334"/>
        <v>TBPL1</v>
      </c>
      <c r="B15912" s="1" t="s">
        <v>28</v>
      </c>
      <c r="C15912" s="1">
        <v>1.34274452E8</v>
      </c>
      <c r="D15912" s="1" t="s">
        <v>14</v>
      </c>
      <c r="E15912" s="1">
        <v>24.0</v>
      </c>
      <c r="F15912" s="1" t="s">
        <v>15887</v>
      </c>
      <c r="G15912" s="1">
        <v>0.357306359368</v>
      </c>
    </row>
    <row r="15913" ht="15.75" customHeight="1">
      <c r="A15913" s="1" t="str">
        <f t="shared" si="1334"/>
        <v>TBPL1</v>
      </c>
      <c r="B15913" s="1" t="s">
        <v>28</v>
      </c>
      <c r="C15913" s="1">
        <v>1.3427463E8</v>
      </c>
      <c r="D15913" s="1" t="s">
        <v>14</v>
      </c>
      <c r="E15913" s="1">
        <v>23.0</v>
      </c>
      <c r="F15913" s="1" t="s">
        <v>15888</v>
      </c>
      <c r="G15913" s="1">
        <v>-0.0520882198275</v>
      </c>
    </row>
    <row r="15914" ht="15.75" customHeight="1">
      <c r="A15914" s="1" t="str">
        <f t="shared" si="1334"/>
        <v>TBPL1</v>
      </c>
      <c r="B15914" s="1" t="s">
        <v>28</v>
      </c>
      <c r="C15914" s="1">
        <v>1.3427443E8</v>
      </c>
      <c r="D15914" s="1" t="s">
        <v>14</v>
      </c>
      <c r="E15914" s="1">
        <v>23.0</v>
      </c>
      <c r="F15914" s="1" t="s">
        <v>15889</v>
      </c>
      <c r="G15914" s="1">
        <v>0.146949373236</v>
      </c>
    </row>
    <row r="15915" ht="15.75" customHeight="1">
      <c r="A15915" s="1" t="str">
        <f t="shared" ref="A15915:A15924" si="1335">"TBRG4"</f>
        <v>TBRG4</v>
      </c>
      <c r="B15915" s="1" t="s">
        <v>715</v>
      </c>
      <c r="C15915" s="1">
        <v>4.5151228E7</v>
      </c>
      <c r="D15915" s="1" t="s">
        <v>8</v>
      </c>
      <c r="E15915" s="1">
        <v>24.0</v>
      </c>
      <c r="F15915" s="1" t="s">
        <v>15890</v>
      </c>
      <c r="G15915" s="1">
        <v>-0.0628268270926</v>
      </c>
    </row>
    <row r="15916" ht="15.75" customHeight="1">
      <c r="A15916" s="1" t="str">
        <f t="shared" si="1335"/>
        <v>TBRG4</v>
      </c>
      <c r="B15916" s="1" t="s">
        <v>715</v>
      </c>
      <c r="C15916" s="1">
        <v>4.5151264E7</v>
      </c>
      <c r="D15916" s="1" t="s">
        <v>8</v>
      </c>
      <c r="E15916" s="1">
        <v>23.0</v>
      </c>
      <c r="F15916" s="1" t="s">
        <v>15891</v>
      </c>
      <c r="G15916" s="1">
        <v>0.248560892749</v>
      </c>
    </row>
    <row r="15917" ht="15.75" customHeight="1">
      <c r="A15917" s="1" t="str">
        <f t="shared" si="1335"/>
        <v>TBRG4</v>
      </c>
      <c r="B15917" s="1" t="s">
        <v>715</v>
      </c>
      <c r="C15917" s="1">
        <v>4.5151271E7</v>
      </c>
      <c r="D15917" s="1" t="s">
        <v>8</v>
      </c>
      <c r="E15917" s="1">
        <v>23.0</v>
      </c>
      <c r="F15917" s="1" t="s">
        <v>15892</v>
      </c>
      <c r="G15917" s="1">
        <v>0.241822729656</v>
      </c>
    </row>
    <row r="15918" ht="15.75" customHeight="1">
      <c r="A15918" s="1" t="str">
        <f t="shared" si="1335"/>
        <v>TBRG4</v>
      </c>
      <c r="B15918" s="1" t="s">
        <v>715</v>
      </c>
      <c r="C15918" s="1">
        <v>4.5151284E7</v>
      </c>
      <c r="D15918" s="1" t="s">
        <v>8</v>
      </c>
      <c r="E15918" s="1">
        <v>24.0</v>
      </c>
      <c r="F15918" s="1" t="s">
        <v>15893</v>
      </c>
      <c r="G15918" s="1">
        <v>0.192457899801</v>
      </c>
    </row>
    <row r="15919" ht="15.75" customHeight="1">
      <c r="A15919" s="1" t="str">
        <f t="shared" si="1335"/>
        <v>TBRG4</v>
      </c>
      <c r="B15919" s="1" t="s">
        <v>715</v>
      </c>
      <c r="C15919" s="1">
        <v>4.5151054E7</v>
      </c>
      <c r="D15919" s="1" t="s">
        <v>14</v>
      </c>
      <c r="E15919" s="1">
        <v>24.0</v>
      </c>
      <c r="F15919" s="1" t="s">
        <v>15894</v>
      </c>
      <c r="G15919" s="1">
        <v>0.194067679425</v>
      </c>
    </row>
    <row r="15920" ht="15.75" customHeight="1">
      <c r="A15920" s="1" t="str">
        <f t="shared" si="1335"/>
        <v>TBRG4</v>
      </c>
      <c r="B15920" s="1" t="s">
        <v>715</v>
      </c>
      <c r="C15920" s="1">
        <v>4.5151254E7</v>
      </c>
      <c r="D15920" s="1" t="s">
        <v>8</v>
      </c>
      <c r="E15920" s="1">
        <v>23.0</v>
      </c>
      <c r="F15920" s="1" t="s">
        <v>15895</v>
      </c>
      <c r="G15920" s="1">
        <v>2.1397131059</v>
      </c>
    </row>
    <row r="15921" ht="15.75" customHeight="1">
      <c r="A15921" s="1" t="str">
        <f t="shared" si="1335"/>
        <v>TBRG4</v>
      </c>
      <c r="B15921" s="1" t="s">
        <v>715</v>
      </c>
      <c r="C15921" s="1">
        <v>4.5151213E7</v>
      </c>
      <c r="D15921" s="1" t="s">
        <v>8</v>
      </c>
      <c r="E15921" s="1">
        <v>24.0</v>
      </c>
      <c r="F15921" s="1" t="s">
        <v>15896</v>
      </c>
      <c r="G15921" s="1">
        <v>0.611726001348</v>
      </c>
    </row>
    <row r="15922" ht="15.75" customHeight="1">
      <c r="A15922" s="1" t="str">
        <f t="shared" si="1335"/>
        <v>TBRG4</v>
      </c>
      <c r="B15922" s="1" t="s">
        <v>715</v>
      </c>
      <c r="C15922" s="1">
        <v>4.5151179E7</v>
      </c>
      <c r="D15922" s="1" t="s">
        <v>8</v>
      </c>
      <c r="E15922" s="1">
        <v>22.0</v>
      </c>
      <c r="F15922" s="1" t="s">
        <v>15897</v>
      </c>
      <c r="G15922" s="1">
        <v>-0.0433501347623</v>
      </c>
    </row>
    <row r="15923" ht="15.75" customHeight="1">
      <c r="A15923" s="1" t="str">
        <f t="shared" si="1335"/>
        <v>TBRG4</v>
      </c>
      <c r="B15923" s="1" t="s">
        <v>715</v>
      </c>
      <c r="C15923" s="1">
        <v>4.5151169E7</v>
      </c>
      <c r="D15923" s="1" t="s">
        <v>8</v>
      </c>
      <c r="E15923" s="1">
        <v>24.0</v>
      </c>
      <c r="F15923" s="1" t="s">
        <v>15898</v>
      </c>
      <c r="G15923" s="1">
        <v>0.0358852911102</v>
      </c>
    </row>
    <row r="15924" ht="15.75" customHeight="1">
      <c r="A15924" s="1" t="str">
        <f t="shared" si="1335"/>
        <v>TBRG4</v>
      </c>
      <c r="B15924" s="1" t="s">
        <v>715</v>
      </c>
      <c r="C15924" s="1">
        <v>4.5151199E7</v>
      </c>
      <c r="D15924" s="1" t="s">
        <v>8</v>
      </c>
      <c r="E15924" s="1">
        <v>23.0</v>
      </c>
      <c r="F15924" s="1" t="s">
        <v>15899</v>
      </c>
      <c r="G15924" s="1">
        <v>0.134499089175</v>
      </c>
    </row>
    <row r="15925" ht="15.75" customHeight="1">
      <c r="A15925" s="1" t="str">
        <f t="shared" ref="A15925:A15934" si="1336">"TCERG1"</f>
        <v>TCERG1</v>
      </c>
      <c r="B15925" s="1" t="s">
        <v>987</v>
      </c>
      <c r="C15925" s="1">
        <v>1.45826962E8</v>
      </c>
      <c r="D15925" s="1" t="s">
        <v>14</v>
      </c>
      <c r="E15925" s="1">
        <v>22.0</v>
      </c>
      <c r="F15925" s="1" t="s">
        <v>15900</v>
      </c>
      <c r="G15925" s="1">
        <v>0.89954236036</v>
      </c>
    </row>
    <row r="15926" ht="15.75" customHeight="1">
      <c r="A15926" s="1" t="str">
        <f t="shared" si="1336"/>
        <v>TCERG1</v>
      </c>
      <c r="B15926" s="1" t="s">
        <v>987</v>
      </c>
      <c r="C15926" s="1">
        <v>1.45826864E8</v>
      </c>
      <c r="D15926" s="1" t="s">
        <v>8</v>
      </c>
      <c r="E15926" s="1">
        <v>23.0</v>
      </c>
      <c r="F15926" s="1" t="s">
        <v>15901</v>
      </c>
      <c r="G15926" s="1">
        <v>0.0579810606194</v>
      </c>
    </row>
    <row r="15927" ht="15.75" customHeight="1">
      <c r="A15927" s="1" t="str">
        <f t="shared" si="1336"/>
        <v>TCERG1</v>
      </c>
      <c r="B15927" s="1" t="s">
        <v>987</v>
      </c>
      <c r="C15927" s="1">
        <v>1.45826956E8</v>
      </c>
      <c r="D15927" s="1" t="s">
        <v>8</v>
      </c>
      <c r="E15927" s="1">
        <v>24.0</v>
      </c>
      <c r="F15927" s="1" t="s">
        <v>15902</v>
      </c>
      <c r="G15927" s="1">
        <v>0.265590292291</v>
      </c>
    </row>
    <row r="15928" ht="15.75" customHeight="1">
      <c r="A15928" s="1" t="str">
        <f t="shared" si="1336"/>
        <v>TCERG1</v>
      </c>
      <c r="B15928" s="1" t="s">
        <v>987</v>
      </c>
      <c r="C15928" s="1">
        <v>1.45826915E8</v>
      </c>
      <c r="D15928" s="1" t="s">
        <v>14</v>
      </c>
      <c r="E15928" s="1">
        <v>24.0</v>
      </c>
      <c r="F15928" s="1" t="s">
        <v>15903</v>
      </c>
      <c r="G15928" s="1">
        <v>0.603591585157</v>
      </c>
    </row>
    <row r="15929" ht="15.75" customHeight="1">
      <c r="A15929" s="1" t="str">
        <f t="shared" si="1336"/>
        <v>TCERG1</v>
      </c>
      <c r="B15929" s="1" t="s">
        <v>987</v>
      </c>
      <c r="C15929" s="1">
        <v>1.4582693E8</v>
      </c>
      <c r="D15929" s="1" t="s">
        <v>14</v>
      </c>
      <c r="E15929" s="1">
        <v>22.0</v>
      </c>
      <c r="F15929" s="1" t="s">
        <v>15904</v>
      </c>
      <c r="G15929" s="1">
        <v>0.620197116363</v>
      </c>
    </row>
    <row r="15930" ht="15.75" customHeight="1">
      <c r="A15930" s="1" t="str">
        <f t="shared" si="1336"/>
        <v>TCERG1</v>
      </c>
      <c r="B15930" s="1" t="s">
        <v>987</v>
      </c>
      <c r="C15930" s="1">
        <v>1.45827114E8</v>
      </c>
      <c r="D15930" s="1" t="s">
        <v>14</v>
      </c>
      <c r="E15930" s="1">
        <v>24.0</v>
      </c>
      <c r="F15930" s="1" t="s">
        <v>15905</v>
      </c>
      <c r="G15930" s="1">
        <v>0.479008490662</v>
      </c>
    </row>
    <row r="15931" ht="15.75" customHeight="1">
      <c r="A15931" s="1" t="str">
        <f t="shared" si="1336"/>
        <v>TCERG1</v>
      </c>
      <c r="B15931" s="1" t="s">
        <v>987</v>
      </c>
      <c r="C15931" s="1">
        <v>1.45827102E8</v>
      </c>
      <c r="D15931" s="1" t="s">
        <v>14</v>
      </c>
      <c r="E15931" s="1">
        <v>22.0</v>
      </c>
      <c r="F15931" s="1" t="s">
        <v>15906</v>
      </c>
      <c r="G15931" s="1">
        <v>1.48026052328</v>
      </c>
    </row>
    <row r="15932" ht="15.75" customHeight="1">
      <c r="A15932" s="1" t="str">
        <f t="shared" si="1336"/>
        <v>TCERG1</v>
      </c>
      <c r="B15932" s="1" t="s">
        <v>987</v>
      </c>
      <c r="C15932" s="1">
        <v>1.45827077E8</v>
      </c>
      <c r="D15932" s="1" t="s">
        <v>14</v>
      </c>
      <c r="E15932" s="1">
        <v>24.0</v>
      </c>
      <c r="F15932" s="1" t="s">
        <v>15907</v>
      </c>
      <c r="G15932" s="1">
        <v>0.00666976519759</v>
      </c>
    </row>
    <row r="15933" ht="15.75" customHeight="1">
      <c r="A15933" s="1" t="str">
        <f t="shared" si="1336"/>
        <v>TCERG1</v>
      </c>
      <c r="B15933" s="1" t="s">
        <v>987</v>
      </c>
      <c r="C15933" s="1">
        <v>1.45826971E8</v>
      </c>
      <c r="D15933" s="1" t="s">
        <v>14</v>
      </c>
      <c r="E15933" s="1">
        <v>23.0</v>
      </c>
      <c r="F15933" s="1" t="s">
        <v>15908</v>
      </c>
      <c r="G15933" s="1">
        <v>0.332858114722</v>
      </c>
    </row>
    <row r="15934" ht="15.75" customHeight="1">
      <c r="A15934" s="1" t="str">
        <f t="shared" si="1336"/>
        <v>TCERG1</v>
      </c>
      <c r="B15934" s="1" t="s">
        <v>987</v>
      </c>
      <c r="C15934" s="1">
        <v>1.45827064E8</v>
      </c>
      <c r="D15934" s="1" t="s">
        <v>14</v>
      </c>
      <c r="E15934" s="1">
        <v>22.0</v>
      </c>
      <c r="F15934" s="1" t="s">
        <v>15909</v>
      </c>
      <c r="G15934" s="1">
        <v>0.30227475193</v>
      </c>
    </row>
    <row r="15935" ht="15.75" customHeight="1">
      <c r="A15935" s="1" t="str">
        <f t="shared" ref="A15935:A15944" si="1337">"TCOF1"</f>
        <v>TCOF1</v>
      </c>
      <c r="B15935" s="1" t="s">
        <v>987</v>
      </c>
      <c r="C15935" s="1">
        <v>1.4973743E8</v>
      </c>
      <c r="D15935" s="1" t="s">
        <v>14</v>
      </c>
      <c r="E15935" s="1">
        <v>22.0</v>
      </c>
      <c r="F15935" s="1" t="s">
        <v>15910</v>
      </c>
      <c r="G15935" s="1">
        <v>0.0772682316155</v>
      </c>
    </row>
    <row r="15936" ht="15.75" customHeight="1">
      <c r="A15936" s="1" t="str">
        <f t="shared" si="1337"/>
        <v>TCOF1</v>
      </c>
      <c r="B15936" s="1" t="s">
        <v>987</v>
      </c>
      <c r="C15936" s="1">
        <v>1.49737478E8</v>
      </c>
      <c r="D15936" s="1" t="s">
        <v>14</v>
      </c>
      <c r="E15936" s="1">
        <v>24.0</v>
      </c>
      <c r="F15936" s="1" t="s">
        <v>15911</v>
      </c>
      <c r="G15936" s="1">
        <v>0.321278864522</v>
      </c>
    </row>
    <row r="15937" ht="15.75" customHeight="1">
      <c r="A15937" s="1" t="str">
        <f t="shared" si="1337"/>
        <v>TCOF1</v>
      </c>
      <c r="B15937" s="1" t="s">
        <v>987</v>
      </c>
      <c r="C15937" s="1">
        <v>1.49737471E8</v>
      </c>
      <c r="D15937" s="1" t="s">
        <v>14</v>
      </c>
      <c r="E15937" s="1">
        <v>23.0</v>
      </c>
      <c r="F15937" s="1" t="s">
        <v>15912</v>
      </c>
      <c r="G15937" s="1">
        <v>0.769199697124</v>
      </c>
    </row>
    <row r="15938" ht="15.75" customHeight="1">
      <c r="A15938" s="1" t="str">
        <f t="shared" si="1337"/>
        <v>TCOF1</v>
      </c>
      <c r="B15938" s="1" t="s">
        <v>987</v>
      </c>
      <c r="C15938" s="1">
        <v>1.49737444E8</v>
      </c>
      <c r="D15938" s="1" t="s">
        <v>14</v>
      </c>
      <c r="E15938" s="1">
        <v>24.0</v>
      </c>
      <c r="F15938" s="1" t="s">
        <v>15913</v>
      </c>
      <c r="G15938" s="1">
        <v>0.220753168387</v>
      </c>
    </row>
    <row r="15939" ht="15.75" customHeight="1">
      <c r="A15939" s="1" t="str">
        <f t="shared" si="1337"/>
        <v>TCOF1</v>
      </c>
      <c r="B15939" s="1" t="s">
        <v>987</v>
      </c>
      <c r="C15939" s="1">
        <v>1.49737387E8</v>
      </c>
      <c r="D15939" s="1" t="s">
        <v>14</v>
      </c>
      <c r="E15939" s="1">
        <v>23.0</v>
      </c>
      <c r="F15939" s="1" t="s">
        <v>15914</v>
      </c>
      <c r="G15939" s="1">
        <v>0.0921845183388</v>
      </c>
    </row>
    <row r="15940" ht="15.75" customHeight="1">
      <c r="A15940" s="1" t="str">
        <f t="shared" si="1337"/>
        <v>TCOF1</v>
      </c>
      <c r="B15940" s="1" t="s">
        <v>987</v>
      </c>
      <c r="C15940" s="1">
        <v>1.49737323E8</v>
      </c>
      <c r="D15940" s="1" t="s">
        <v>14</v>
      </c>
      <c r="E15940" s="1">
        <v>24.0</v>
      </c>
      <c r="F15940" s="1" t="s">
        <v>15915</v>
      </c>
      <c r="G15940" s="1">
        <v>0.119267453445</v>
      </c>
    </row>
    <row r="15941" ht="15.75" customHeight="1">
      <c r="A15941" s="1" t="str">
        <f t="shared" si="1337"/>
        <v>TCOF1</v>
      </c>
      <c r="B15941" s="1" t="s">
        <v>987</v>
      </c>
      <c r="C15941" s="1">
        <v>1.49737312E8</v>
      </c>
      <c r="D15941" s="1" t="s">
        <v>14</v>
      </c>
      <c r="E15941" s="1">
        <v>24.0</v>
      </c>
      <c r="F15941" s="1" t="s">
        <v>15916</v>
      </c>
      <c r="G15941" s="1">
        <v>1.04508136152</v>
      </c>
    </row>
    <row r="15942" ht="15.75" customHeight="1">
      <c r="A15942" s="1" t="str">
        <f t="shared" si="1337"/>
        <v>TCOF1</v>
      </c>
      <c r="B15942" s="1" t="s">
        <v>987</v>
      </c>
      <c r="C15942" s="1">
        <v>1.49737299E8</v>
      </c>
      <c r="D15942" s="1" t="s">
        <v>14</v>
      </c>
      <c r="E15942" s="1">
        <v>24.0</v>
      </c>
      <c r="F15942" s="1" t="s">
        <v>15917</v>
      </c>
      <c r="G15942" s="1">
        <v>-0.00118418068093</v>
      </c>
    </row>
    <row r="15943" ht="15.75" customHeight="1">
      <c r="A15943" s="1" t="str">
        <f t="shared" si="1337"/>
        <v>TCOF1</v>
      </c>
      <c r="B15943" s="1" t="s">
        <v>987</v>
      </c>
      <c r="C15943" s="1">
        <v>1.49737319E8</v>
      </c>
      <c r="D15943" s="1" t="s">
        <v>8</v>
      </c>
      <c r="E15943" s="1">
        <v>24.0</v>
      </c>
      <c r="F15943" s="1" t="s">
        <v>15918</v>
      </c>
      <c r="G15943" s="1">
        <v>0.0811816220596</v>
      </c>
    </row>
    <row r="15944" ht="15.75" customHeight="1">
      <c r="A15944" s="1" t="str">
        <f t="shared" si="1337"/>
        <v>TCOF1</v>
      </c>
      <c r="B15944" s="1" t="s">
        <v>987</v>
      </c>
      <c r="C15944" s="1">
        <v>1.49737461E8</v>
      </c>
      <c r="D15944" s="1" t="s">
        <v>14</v>
      </c>
      <c r="E15944" s="1">
        <v>22.0</v>
      </c>
      <c r="F15944" s="1" t="s">
        <v>15919</v>
      </c>
      <c r="G15944" s="1">
        <v>1.18571894135</v>
      </c>
    </row>
    <row r="15945" ht="15.75" customHeight="1">
      <c r="A15945" s="1" t="str">
        <f t="shared" ref="A15945:A15953" si="1338">"TCP1"</f>
        <v>TCP1</v>
      </c>
      <c r="B15945" s="1" t="s">
        <v>28</v>
      </c>
      <c r="C15945" s="1">
        <v>1.60210493E8</v>
      </c>
      <c r="D15945" s="1" t="s">
        <v>8</v>
      </c>
      <c r="E15945" s="1">
        <v>24.0</v>
      </c>
      <c r="F15945" s="1" t="s">
        <v>15920</v>
      </c>
      <c r="G15945" s="1">
        <v>1.62624600653E-4</v>
      </c>
    </row>
    <row r="15946" ht="15.75" customHeight="1">
      <c r="A15946" s="1" t="str">
        <f t="shared" si="1338"/>
        <v>TCP1</v>
      </c>
      <c r="B15946" s="1" t="s">
        <v>28</v>
      </c>
      <c r="C15946" s="1">
        <v>1.60210767E8</v>
      </c>
      <c r="D15946" s="1" t="s">
        <v>14</v>
      </c>
      <c r="E15946" s="1">
        <v>23.0</v>
      </c>
      <c r="F15946" s="1" t="s">
        <v>15921</v>
      </c>
      <c r="G15946" s="1">
        <v>0.131145933998</v>
      </c>
    </row>
    <row r="15947" ht="15.75" customHeight="1">
      <c r="A15947" s="1" t="str">
        <f t="shared" si="1338"/>
        <v>TCP1</v>
      </c>
      <c r="B15947" s="1" t="s">
        <v>28</v>
      </c>
      <c r="C15947" s="1">
        <v>1.60210825E8</v>
      </c>
      <c r="D15947" s="1" t="s">
        <v>14</v>
      </c>
      <c r="E15947" s="1">
        <v>24.0</v>
      </c>
      <c r="F15947" s="1" t="s">
        <v>15922</v>
      </c>
      <c r="G15947" s="1">
        <v>-0.00305136981352</v>
      </c>
    </row>
    <row r="15948" ht="15.75" customHeight="1">
      <c r="A15948" s="1" t="str">
        <f t="shared" si="1338"/>
        <v>TCP1</v>
      </c>
      <c r="B15948" s="1" t="s">
        <v>28</v>
      </c>
      <c r="C15948" s="1">
        <v>1.60210762E8</v>
      </c>
      <c r="D15948" s="1" t="s">
        <v>14</v>
      </c>
      <c r="E15948" s="1">
        <v>25.0</v>
      </c>
      <c r="F15948" s="1" t="s">
        <v>15923</v>
      </c>
      <c r="G15948" s="1">
        <v>0.0311977772401</v>
      </c>
    </row>
    <row r="15949" ht="15.75" customHeight="1">
      <c r="A15949" s="1" t="str">
        <f t="shared" si="1338"/>
        <v>TCP1</v>
      </c>
      <c r="B15949" s="1" t="s">
        <v>28</v>
      </c>
      <c r="C15949" s="1">
        <v>1.60210742E8</v>
      </c>
      <c r="D15949" s="1" t="s">
        <v>14</v>
      </c>
      <c r="E15949" s="1">
        <v>24.0</v>
      </c>
      <c r="F15949" s="1" t="s">
        <v>15924</v>
      </c>
      <c r="G15949" s="1">
        <v>0.0614840190655</v>
      </c>
    </row>
    <row r="15950" ht="15.75" customHeight="1">
      <c r="A15950" s="1" t="str">
        <f t="shared" si="1338"/>
        <v>TCP1</v>
      </c>
      <c r="B15950" s="1" t="s">
        <v>28</v>
      </c>
      <c r="C15950" s="1">
        <v>1.6021072E8</v>
      </c>
      <c r="D15950" s="1" t="s">
        <v>14</v>
      </c>
      <c r="E15950" s="1">
        <v>24.0</v>
      </c>
      <c r="F15950" s="1" t="s">
        <v>15925</v>
      </c>
      <c r="G15950" s="1">
        <v>0.778362337815</v>
      </c>
    </row>
    <row r="15951" ht="15.75" customHeight="1">
      <c r="A15951" s="1" t="str">
        <f t="shared" si="1338"/>
        <v>TCP1</v>
      </c>
      <c r="B15951" s="1" t="s">
        <v>28</v>
      </c>
      <c r="C15951" s="1">
        <v>1.60210626E8</v>
      </c>
      <c r="D15951" s="1" t="s">
        <v>14</v>
      </c>
      <c r="E15951" s="1">
        <v>25.0</v>
      </c>
      <c r="F15951" s="1" t="s">
        <v>15926</v>
      </c>
      <c r="G15951" s="1">
        <v>0.978414704399</v>
      </c>
    </row>
    <row r="15952" ht="15.75" customHeight="1">
      <c r="A15952" s="1" t="str">
        <f t="shared" si="1338"/>
        <v>TCP1</v>
      </c>
      <c r="B15952" s="1" t="s">
        <v>28</v>
      </c>
      <c r="C15952" s="1">
        <v>1.60210507E8</v>
      </c>
      <c r="D15952" s="1" t="s">
        <v>14</v>
      </c>
      <c r="E15952" s="1">
        <v>25.0</v>
      </c>
      <c r="F15952" s="1" t="s">
        <v>15927</v>
      </c>
      <c r="G15952" s="1">
        <v>0.249880963474</v>
      </c>
    </row>
    <row r="15953" ht="15.75" customHeight="1">
      <c r="A15953" s="1" t="str">
        <f t="shared" si="1338"/>
        <v>TCP1</v>
      </c>
      <c r="B15953" s="1" t="s">
        <v>28</v>
      </c>
      <c r="C15953" s="1">
        <v>1.60210609E8</v>
      </c>
      <c r="D15953" s="1" t="s">
        <v>8</v>
      </c>
      <c r="E15953" s="1">
        <v>24.0</v>
      </c>
      <c r="F15953" s="1" t="s">
        <v>15928</v>
      </c>
      <c r="G15953" s="1">
        <v>1.24322295779</v>
      </c>
    </row>
    <row r="15954" ht="15.75" customHeight="1">
      <c r="A15954" s="1" t="str">
        <f t="shared" ref="A15954:A15963" si="1339">"TELO2"</f>
        <v>TELO2</v>
      </c>
      <c r="B15954" s="1" t="s">
        <v>7</v>
      </c>
      <c r="C15954" s="1">
        <v>1543496.0</v>
      </c>
      <c r="D15954" s="1" t="s">
        <v>14</v>
      </c>
      <c r="E15954" s="1">
        <v>23.0</v>
      </c>
      <c r="F15954" s="1" t="s">
        <v>15929</v>
      </c>
      <c r="G15954" s="1">
        <v>0.183576416027</v>
      </c>
    </row>
    <row r="15955" ht="15.75" customHeight="1">
      <c r="A15955" s="1" t="str">
        <f t="shared" si="1339"/>
        <v>TELO2</v>
      </c>
      <c r="B15955" s="1" t="s">
        <v>7</v>
      </c>
      <c r="C15955" s="1">
        <v>1543488.0</v>
      </c>
      <c r="D15955" s="1" t="s">
        <v>8</v>
      </c>
      <c r="E15955" s="1">
        <v>24.0</v>
      </c>
      <c r="F15955" s="1" t="s">
        <v>15930</v>
      </c>
      <c r="G15955" s="1">
        <v>0.06909926197</v>
      </c>
    </row>
    <row r="15956" ht="15.75" customHeight="1">
      <c r="A15956" s="1" t="str">
        <f t="shared" si="1339"/>
        <v>TELO2</v>
      </c>
      <c r="B15956" s="1" t="s">
        <v>7</v>
      </c>
      <c r="C15956" s="1">
        <v>1543388.0</v>
      </c>
      <c r="D15956" s="1" t="s">
        <v>8</v>
      </c>
      <c r="E15956" s="1">
        <v>23.0</v>
      </c>
      <c r="F15956" s="1" t="s">
        <v>15931</v>
      </c>
      <c r="G15956" s="1">
        <v>0.782619183216</v>
      </c>
    </row>
    <row r="15957" ht="15.75" customHeight="1">
      <c r="A15957" s="1" t="str">
        <f t="shared" si="1339"/>
        <v>TELO2</v>
      </c>
      <c r="B15957" s="1" t="s">
        <v>7</v>
      </c>
      <c r="C15957" s="1">
        <v>1543442.0</v>
      </c>
      <c r="D15957" s="1" t="s">
        <v>8</v>
      </c>
      <c r="E15957" s="1">
        <v>23.0</v>
      </c>
      <c r="F15957" s="1" t="s">
        <v>15932</v>
      </c>
      <c r="G15957" s="1">
        <v>0.85119065443</v>
      </c>
    </row>
    <row r="15958" ht="15.75" customHeight="1">
      <c r="A15958" s="1" t="str">
        <f t="shared" si="1339"/>
        <v>TELO2</v>
      </c>
      <c r="B15958" s="1" t="s">
        <v>7</v>
      </c>
      <c r="C15958" s="1">
        <v>1543463.0</v>
      </c>
      <c r="D15958" s="1" t="s">
        <v>8</v>
      </c>
      <c r="E15958" s="1">
        <v>23.0</v>
      </c>
      <c r="F15958" s="1" t="s">
        <v>15933</v>
      </c>
      <c r="G15958" s="1">
        <v>1.36619016235</v>
      </c>
    </row>
    <row r="15959" ht="15.75" customHeight="1">
      <c r="A15959" s="1" t="str">
        <f t="shared" si="1339"/>
        <v>TELO2</v>
      </c>
      <c r="B15959" s="1" t="s">
        <v>7</v>
      </c>
      <c r="C15959" s="1">
        <v>1543517.0</v>
      </c>
      <c r="D15959" s="1" t="s">
        <v>14</v>
      </c>
      <c r="E15959" s="1">
        <v>22.0</v>
      </c>
      <c r="F15959" s="1" t="s">
        <v>15934</v>
      </c>
      <c r="G15959" s="1">
        <v>-7.20637451034E-4</v>
      </c>
    </row>
    <row r="15960" ht="15.75" customHeight="1">
      <c r="A15960" s="1" t="str">
        <f t="shared" si="1339"/>
        <v>TELO2</v>
      </c>
      <c r="B15960" s="1" t="s">
        <v>7</v>
      </c>
      <c r="C15960" s="1">
        <v>1543556.0</v>
      </c>
      <c r="D15960" s="1" t="s">
        <v>14</v>
      </c>
      <c r="E15960" s="1">
        <v>22.0</v>
      </c>
      <c r="F15960" s="1" t="s">
        <v>15935</v>
      </c>
      <c r="G15960" s="1">
        <v>0.2147267066</v>
      </c>
    </row>
    <row r="15961" ht="15.75" customHeight="1">
      <c r="A15961" s="1" t="str">
        <f t="shared" si="1339"/>
        <v>TELO2</v>
      </c>
      <c r="B15961" s="1" t="s">
        <v>7</v>
      </c>
      <c r="C15961" s="1">
        <v>1543419.0</v>
      </c>
      <c r="D15961" s="1" t="s">
        <v>8</v>
      </c>
      <c r="E15961" s="1">
        <v>24.0</v>
      </c>
      <c r="F15961" s="1" t="s">
        <v>15936</v>
      </c>
      <c r="G15961" s="1">
        <v>-0.1010791751</v>
      </c>
    </row>
    <row r="15962" ht="15.75" customHeight="1">
      <c r="A15962" s="1" t="str">
        <f t="shared" si="1339"/>
        <v>TELO2</v>
      </c>
      <c r="B15962" s="1" t="s">
        <v>7</v>
      </c>
      <c r="C15962" s="1">
        <v>1543566.0</v>
      </c>
      <c r="D15962" s="1" t="s">
        <v>14</v>
      </c>
      <c r="E15962" s="1">
        <v>22.0</v>
      </c>
      <c r="F15962" s="1" t="s">
        <v>15937</v>
      </c>
      <c r="G15962" s="1">
        <v>0.0403534620526</v>
      </c>
    </row>
    <row r="15963" ht="15.75" customHeight="1">
      <c r="A15963" s="1" t="str">
        <f t="shared" si="1339"/>
        <v>TELO2</v>
      </c>
      <c r="B15963" s="1" t="s">
        <v>7</v>
      </c>
      <c r="C15963" s="1">
        <v>1543618.0</v>
      </c>
      <c r="D15963" s="1" t="s">
        <v>14</v>
      </c>
      <c r="E15963" s="1">
        <v>24.0</v>
      </c>
      <c r="F15963" s="1" t="s">
        <v>15938</v>
      </c>
      <c r="G15963" s="1">
        <v>0.542495812363</v>
      </c>
    </row>
    <row r="15964" ht="15.75" customHeight="1">
      <c r="A15964" s="1" t="str">
        <f t="shared" ref="A15964:A15973" si="1340">"TERF2"</f>
        <v>TERF2</v>
      </c>
      <c r="B15964" s="1" t="s">
        <v>7</v>
      </c>
      <c r="C15964" s="1">
        <v>6.9419863E7</v>
      </c>
      <c r="D15964" s="1" t="s">
        <v>8</v>
      </c>
      <c r="E15964" s="1">
        <v>23.0</v>
      </c>
      <c r="F15964" s="1" t="s">
        <v>15939</v>
      </c>
      <c r="G15964" s="1">
        <v>0.061934429523</v>
      </c>
    </row>
    <row r="15965" ht="15.75" customHeight="1">
      <c r="A15965" s="1" t="str">
        <f t="shared" si="1340"/>
        <v>TERF2</v>
      </c>
      <c r="B15965" s="1" t="s">
        <v>7</v>
      </c>
      <c r="C15965" s="1">
        <v>6.9419673E7</v>
      </c>
      <c r="D15965" s="1" t="s">
        <v>8</v>
      </c>
      <c r="E15965" s="1">
        <v>22.0</v>
      </c>
      <c r="F15965" s="1" t="s">
        <v>15940</v>
      </c>
      <c r="G15965" s="1">
        <v>0.249606203007</v>
      </c>
    </row>
    <row r="15966" ht="15.75" customHeight="1">
      <c r="A15966" s="1" t="str">
        <f t="shared" si="1340"/>
        <v>TERF2</v>
      </c>
      <c r="B15966" s="1" t="s">
        <v>7</v>
      </c>
      <c r="C15966" s="1">
        <v>6.9419835E7</v>
      </c>
      <c r="D15966" s="1" t="s">
        <v>14</v>
      </c>
      <c r="E15966" s="1">
        <v>24.0</v>
      </c>
      <c r="F15966" s="1" t="s">
        <v>15941</v>
      </c>
      <c r="G15966" s="1">
        <v>0.418743020508</v>
      </c>
    </row>
    <row r="15967" ht="15.75" customHeight="1">
      <c r="A15967" s="1" t="str">
        <f t="shared" si="1340"/>
        <v>TERF2</v>
      </c>
      <c r="B15967" s="1" t="s">
        <v>7</v>
      </c>
      <c r="C15967" s="1">
        <v>6.9419719E7</v>
      </c>
      <c r="D15967" s="1" t="s">
        <v>8</v>
      </c>
      <c r="E15967" s="1">
        <v>24.0</v>
      </c>
      <c r="F15967" s="1" t="s">
        <v>15942</v>
      </c>
      <c r="G15967" s="1">
        <v>1.01976552833</v>
      </c>
    </row>
    <row r="15968" ht="15.75" customHeight="1">
      <c r="A15968" s="1" t="str">
        <f t="shared" si="1340"/>
        <v>TERF2</v>
      </c>
      <c r="B15968" s="1" t="s">
        <v>7</v>
      </c>
      <c r="C15968" s="1">
        <v>6.9419737E7</v>
      </c>
      <c r="D15968" s="1" t="s">
        <v>8</v>
      </c>
      <c r="E15968" s="1">
        <v>22.0</v>
      </c>
      <c r="F15968" s="1" t="s">
        <v>15943</v>
      </c>
      <c r="G15968" s="1">
        <v>0.344443821649</v>
      </c>
    </row>
    <row r="15969" ht="15.75" customHeight="1">
      <c r="A15969" s="1" t="str">
        <f t="shared" si="1340"/>
        <v>TERF2</v>
      </c>
      <c r="B15969" s="1" t="s">
        <v>7</v>
      </c>
      <c r="C15969" s="1">
        <v>6.9419744E7</v>
      </c>
      <c r="D15969" s="1" t="s">
        <v>8</v>
      </c>
      <c r="E15969" s="1">
        <v>22.0</v>
      </c>
      <c r="F15969" s="1" t="s">
        <v>15944</v>
      </c>
      <c r="G15969" s="1">
        <v>0.6777708886</v>
      </c>
    </row>
    <row r="15970" ht="15.75" customHeight="1">
      <c r="A15970" s="1" t="str">
        <f t="shared" si="1340"/>
        <v>TERF2</v>
      </c>
      <c r="B15970" s="1" t="s">
        <v>7</v>
      </c>
      <c r="C15970" s="1">
        <v>6.941983E7</v>
      </c>
      <c r="D15970" s="1" t="s">
        <v>8</v>
      </c>
      <c r="E15970" s="1">
        <v>24.0</v>
      </c>
      <c r="F15970" s="1" t="s">
        <v>15945</v>
      </c>
      <c r="G15970" s="1">
        <v>0.0294950376864</v>
      </c>
    </row>
    <row r="15971" ht="15.75" customHeight="1">
      <c r="A15971" s="1" t="str">
        <f t="shared" si="1340"/>
        <v>TERF2</v>
      </c>
      <c r="B15971" s="1" t="s">
        <v>7</v>
      </c>
      <c r="C15971" s="1">
        <v>6.9419869E7</v>
      </c>
      <c r="D15971" s="1" t="s">
        <v>14</v>
      </c>
      <c r="E15971" s="1">
        <v>24.0</v>
      </c>
      <c r="F15971" s="1" t="s">
        <v>15946</v>
      </c>
      <c r="G15971" s="1">
        <v>-0.0055156094353</v>
      </c>
    </row>
    <row r="15972" ht="15.75" customHeight="1">
      <c r="A15972" s="1" t="str">
        <f t="shared" si="1340"/>
        <v>TERF2</v>
      </c>
      <c r="B15972" s="1" t="s">
        <v>7</v>
      </c>
      <c r="C15972" s="1">
        <v>6.9419708E7</v>
      </c>
      <c r="D15972" s="1" t="s">
        <v>8</v>
      </c>
      <c r="E15972" s="1">
        <v>23.0</v>
      </c>
      <c r="F15972" s="1" t="s">
        <v>15947</v>
      </c>
      <c r="G15972" s="1">
        <v>1.30246358307</v>
      </c>
    </row>
    <row r="15973" ht="15.75" customHeight="1">
      <c r="A15973" s="1" t="str">
        <f t="shared" si="1340"/>
        <v>TERF2</v>
      </c>
      <c r="B15973" s="1" t="s">
        <v>7</v>
      </c>
      <c r="C15973" s="1">
        <v>6.9419773E7</v>
      </c>
      <c r="D15973" s="1" t="s">
        <v>8</v>
      </c>
      <c r="E15973" s="1">
        <v>24.0</v>
      </c>
      <c r="F15973" s="1" t="s">
        <v>15948</v>
      </c>
      <c r="G15973" s="1">
        <v>0.0736648105007</v>
      </c>
    </row>
    <row r="15974" ht="15.75" customHeight="1">
      <c r="A15974" s="1" t="str">
        <f t="shared" ref="A15974:A15983" si="1341">"TEX10"</f>
        <v>TEX10</v>
      </c>
      <c r="B15974" s="1" t="s">
        <v>298</v>
      </c>
      <c r="C15974" s="1">
        <v>1.03115102E8</v>
      </c>
      <c r="D15974" s="1" t="s">
        <v>14</v>
      </c>
      <c r="E15974" s="1">
        <v>23.0</v>
      </c>
      <c r="F15974" s="1" t="s">
        <v>15949</v>
      </c>
      <c r="G15974" s="1">
        <v>0.758460979525</v>
      </c>
    </row>
    <row r="15975" ht="15.75" customHeight="1">
      <c r="A15975" s="1" t="str">
        <f t="shared" si="1341"/>
        <v>TEX10</v>
      </c>
      <c r="B15975" s="1" t="s">
        <v>298</v>
      </c>
      <c r="C15975" s="1">
        <v>1.0311507E8</v>
      </c>
      <c r="D15975" s="1" t="s">
        <v>14</v>
      </c>
      <c r="E15975" s="1">
        <v>24.0</v>
      </c>
      <c r="F15975" s="1" t="s">
        <v>15950</v>
      </c>
      <c r="G15975" s="1">
        <v>-0.0423304469195</v>
      </c>
    </row>
    <row r="15976" ht="15.75" customHeight="1">
      <c r="A15976" s="1" t="str">
        <f t="shared" si="1341"/>
        <v>TEX10</v>
      </c>
      <c r="B15976" s="1" t="s">
        <v>298</v>
      </c>
      <c r="C15976" s="1">
        <v>1.03115208E8</v>
      </c>
      <c r="D15976" s="1" t="s">
        <v>8</v>
      </c>
      <c r="E15976" s="1">
        <v>23.0</v>
      </c>
      <c r="F15976" s="1" t="s">
        <v>15951</v>
      </c>
      <c r="G15976" s="1">
        <v>1.08500464316</v>
      </c>
    </row>
    <row r="15977" ht="15.75" customHeight="1">
      <c r="A15977" s="1" t="str">
        <f t="shared" si="1341"/>
        <v>TEX10</v>
      </c>
      <c r="B15977" s="1" t="s">
        <v>298</v>
      </c>
      <c r="C15977" s="1">
        <v>1.03115071E8</v>
      </c>
      <c r="D15977" s="1" t="s">
        <v>8</v>
      </c>
      <c r="E15977" s="1">
        <v>24.0</v>
      </c>
      <c r="F15977" s="1" t="s">
        <v>15952</v>
      </c>
      <c r="G15977" s="1">
        <v>0.131245765563</v>
      </c>
    </row>
    <row r="15978" ht="15.75" customHeight="1">
      <c r="A15978" s="1" t="str">
        <f t="shared" si="1341"/>
        <v>TEX10</v>
      </c>
      <c r="B15978" s="1" t="s">
        <v>298</v>
      </c>
      <c r="C15978" s="1">
        <v>1.03115026E8</v>
      </c>
      <c r="D15978" s="1" t="s">
        <v>8</v>
      </c>
      <c r="E15978" s="1">
        <v>23.0</v>
      </c>
      <c r="F15978" s="1" t="s">
        <v>15953</v>
      </c>
      <c r="G15978" s="1">
        <v>-0.0533399077332</v>
      </c>
    </row>
    <row r="15979" ht="15.75" customHeight="1">
      <c r="A15979" s="1" t="str">
        <f t="shared" si="1341"/>
        <v>TEX10</v>
      </c>
      <c r="B15979" s="1" t="s">
        <v>298</v>
      </c>
      <c r="C15979" s="1">
        <v>1.03114921E8</v>
      </c>
      <c r="D15979" s="1" t="s">
        <v>8</v>
      </c>
      <c r="E15979" s="1">
        <v>23.0</v>
      </c>
      <c r="F15979" s="1" t="s">
        <v>15954</v>
      </c>
      <c r="G15979" s="1">
        <v>0.0177633782662</v>
      </c>
    </row>
    <row r="15980" ht="15.75" customHeight="1">
      <c r="A15980" s="1" t="str">
        <f t="shared" si="1341"/>
        <v>TEX10</v>
      </c>
      <c r="B15980" s="1" t="s">
        <v>298</v>
      </c>
      <c r="C15980" s="1">
        <v>1.03114928E8</v>
      </c>
      <c r="D15980" s="1" t="s">
        <v>8</v>
      </c>
      <c r="E15980" s="1">
        <v>22.0</v>
      </c>
      <c r="F15980" s="1" t="s">
        <v>15955</v>
      </c>
      <c r="G15980" s="1">
        <v>0.044699568439</v>
      </c>
    </row>
    <row r="15981" ht="15.75" customHeight="1">
      <c r="A15981" s="1" t="str">
        <f t="shared" si="1341"/>
        <v>TEX10</v>
      </c>
      <c r="B15981" s="1" t="s">
        <v>298</v>
      </c>
      <c r="C15981" s="1">
        <v>1.03115112E8</v>
      </c>
      <c r="D15981" s="1" t="s">
        <v>8</v>
      </c>
      <c r="E15981" s="1">
        <v>23.0</v>
      </c>
      <c r="F15981" s="1" t="s">
        <v>15956</v>
      </c>
      <c r="G15981" s="1">
        <v>1.15653437732</v>
      </c>
    </row>
    <row r="15982" ht="15.75" customHeight="1">
      <c r="A15982" s="1" t="str">
        <f t="shared" si="1341"/>
        <v>TEX10</v>
      </c>
      <c r="B15982" s="1" t="s">
        <v>298</v>
      </c>
      <c r="C15982" s="1">
        <v>1.03114971E8</v>
      </c>
      <c r="D15982" s="1" t="s">
        <v>8</v>
      </c>
      <c r="E15982" s="1">
        <v>24.0</v>
      </c>
      <c r="F15982" s="1" t="s">
        <v>15957</v>
      </c>
      <c r="G15982" s="1">
        <v>0.0924826857455</v>
      </c>
    </row>
    <row r="15983" ht="15.75" customHeight="1">
      <c r="A15983" s="1" t="str">
        <f t="shared" si="1341"/>
        <v>TEX10</v>
      </c>
      <c r="B15983" s="1" t="s">
        <v>298</v>
      </c>
      <c r="C15983" s="1">
        <v>1.03115031E8</v>
      </c>
      <c r="D15983" s="1" t="s">
        <v>8</v>
      </c>
      <c r="E15983" s="1">
        <v>23.0</v>
      </c>
      <c r="F15983" s="1" t="s">
        <v>15958</v>
      </c>
      <c r="G15983" s="1">
        <v>0.333636833993</v>
      </c>
    </row>
    <row r="15984" ht="15.75" customHeight="1">
      <c r="A15984" s="1" t="str">
        <f t="shared" ref="A15984:A15993" si="1342">"TFAM"</f>
        <v>TFAM</v>
      </c>
      <c r="B15984" s="1" t="s">
        <v>176</v>
      </c>
      <c r="C15984" s="1">
        <v>6.0145081E7</v>
      </c>
      <c r="D15984" s="1" t="s">
        <v>14</v>
      </c>
      <c r="E15984" s="1">
        <v>24.0</v>
      </c>
      <c r="F15984" s="1" t="s">
        <v>15959</v>
      </c>
      <c r="G15984" s="1">
        <v>1.08384968043</v>
      </c>
    </row>
    <row r="15985" ht="15.75" customHeight="1">
      <c r="A15985" s="1" t="str">
        <f t="shared" si="1342"/>
        <v>TFAM</v>
      </c>
      <c r="B15985" s="1" t="s">
        <v>176</v>
      </c>
      <c r="C15985" s="1">
        <v>6.0144969E7</v>
      </c>
      <c r="D15985" s="1" t="s">
        <v>14</v>
      </c>
      <c r="E15985" s="1">
        <v>24.0</v>
      </c>
      <c r="F15985" s="1" t="s">
        <v>15960</v>
      </c>
      <c r="G15985" s="1">
        <v>0.576697110144</v>
      </c>
    </row>
    <row r="15986" ht="15.75" customHeight="1">
      <c r="A15986" s="1" t="str">
        <f t="shared" si="1342"/>
        <v>TFAM</v>
      </c>
      <c r="B15986" s="1" t="s">
        <v>176</v>
      </c>
      <c r="C15986" s="1">
        <v>6.0144922E7</v>
      </c>
      <c r="D15986" s="1" t="s">
        <v>14</v>
      </c>
      <c r="E15986" s="1">
        <v>24.0</v>
      </c>
      <c r="F15986" s="1" t="s">
        <v>15961</v>
      </c>
      <c r="G15986" s="1">
        <v>0.18398103567</v>
      </c>
    </row>
    <row r="15987" ht="15.75" customHeight="1">
      <c r="A15987" s="1" t="str">
        <f t="shared" si="1342"/>
        <v>TFAM</v>
      </c>
      <c r="B15987" s="1" t="s">
        <v>176</v>
      </c>
      <c r="C15987" s="1">
        <v>6.0144903E7</v>
      </c>
      <c r="D15987" s="1" t="s">
        <v>14</v>
      </c>
      <c r="E15987" s="1">
        <v>23.0</v>
      </c>
      <c r="F15987" s="1" t="s">
        <v>15962</v>
      </c>
      <c r="G15987" s="1">
        <v>-0.010586375569</v>
      </c>
    </row>
    <row r="15988" ht="15.75" customHeight="1">
      <c r="A15988" s="1" t="str">
        <f t="shared" si="1342"/>
        <v>TFAM</v>
      </c>
      <c r="B15988" s="1" t="s">
        <v>176</v>
      </c>
      <c r="C15988" s="1">
        <v>6.0144881E7</v>
      </c>
      <c r="D15988" s="1" t="s">
        <v>14</v>
      </c>
      <c r="E15988" s="1">
        <v>23.0</v>
      </c>
      <c r="F15988" s="1" t="s">
        <v>15963</v>
      </c>
      <c r="G15988" s="1">
        <v>0.540379825786</v>
      </c>
    </row>
    <row r="15989" ht="15.75" customHeight="1">
      <c r="A15989" s="1" t="str">
        <f t="shared" si="1342"/>
        <v>TFAM</v>
      </c>
      <c r="B15989" s="1" t="s">
        <v>176</v>
      </c>
      <c r="C15989" s="1">
        <v>6.0144834E7</v>
      </c>
      <c r="D15989" s="1" t="s">
        <v>14</v>
      </c>
      <c r="E15989" s="1">
        <v>24.0</v>
      </c>
      <c r="F15989" s="1" t="s">
        <v>15964</v>
      </c>
      <c r="G15989" s="1">
        <v>-0.0532809180446</v>
      </c>
    </row>
    <row r="15990" ht="15.75" customHeight="1">
      <c r="A15990" s="1" t="str">
        <f t="shared" si="1342"/>
        <v>TFAM</v>
      </c>
      <c r="B15990" s="1" t="s">
        <v>176</v>
      </c>
      <c r="C15990" s="1">
        <v>6.0144935E7</v>
      </c>
      <c r="D15990" s="1" t="s">
        <v>8</v>
      </c>
      <c r="E15990" s="1">
        <v>24.0</v>
      </c>
      <c r="F15990" s="1" t="s">
        <v>15965</v>
      </c>
      <c r="G15990" s="1">
        <v>1.06784022298</v>
      </c>
    </row>
    <row r="15991" ht="15.75" customHeight="1">
      <c r="A15991" s="1" t="str">
        <f t="shared" si="1342"/>
        <v>TFAM</v>
      </c>
      <c r="B15991" s="1" t="s">
        <v>176</v>
      </c>
      <c r="C15991" s="1">
        <v>6.0144769E7</v>
      </c>
      <c r="D15991" s="1" t="s">
        <v>8</v>
      </c>
      <c r="E15991" s="1">
        <v>24.0</v>
      </c>
      <c r="F15991" s="1" t="s">
        <v>15966</v>
      </c>
      <c r="G15991" s="1">
        <v>0.647232869946</v>
      </c>
    </row>
    <row r="15992" ht="15.75" customHeight="1">
      <c r="A15992" s="1" t="str">
        <f t="shared" si="1342"/>
        <v>TFAM</v>
      </c>
      <c r="B15992" s="1" t="s">
        <v>176</v>
      </c>
      <c r="C15992" s="1">
        <v>6.0144758E7</v>
      </c>
      <c r="D15992" s="1" t="s">
        <v>8</v>
      </c>
      <c r="E15992" s="1">
        <v>24.0</v>
      </c>
      <c r="F15992" s="1" t="s">
        <v>15967</v>
      </c>
      <c r="G15992" s="1">
        <v>0.848310096587</v>
      </c>
    </row>
    <row r="15993" ht="15.75" customHeight="1">
      <c r="A15993" s="1" t="str">
        <f t="shared" si="1342"/>
        <v>TFAM</v>
      </c>
      <c r="B15993" s="1" t="s">
        <v>176</v>
      </c>
      <c r="C15993" s="1">
        <v>6.0144899E7</v>
      </c>
      <c r="D15993" s="1" t="s">
        <v>14</v>
      </c>
      <c r="E15993" s="1">
        <v>24.0</v>
      </c>
      <c r="F15993" s="1" t="s">
        <v>15968</v>
      </c>
      <c r="G15993" s="1">
        <v>0.386315513104</v>
      </c>
    </row>
    <row r="15994" ht="15.75" customHeight="1">
      <c r="A15994" s="1" t="str">
        <f t="shared" ref="A15994:A16003" si="1343">"TFAP4"</f>
        <v>TFAP4</v>
      </c>
      <c r="B15994" s="1" t="s">
        <v>7</v>
      </c>
      <c r="C15994" s="1">
        <v>4323072.0</v>
      </c>
      <c r="D15994" s="1" t="s">
        <v>8</v>
      </c>
      <c r="E15994" s="1">
        <v>23.0</v>
      </c>
      <c r="F15994" s="1" t="s">
        <v>15969</v>
      </c>
      <c r="G15994" s="1">
        <v>0.0755305376901</v>
      </c>
    </row>
    <row r="15995" ht="15.75" customHeight="1">
      <c r="A15995" s="1" t="str">
        <f t="shared" si="1343"/>
        <v>TFAP4</v>
      </c>
      <c r="B15995" s="1" t="s">
        <v>7</v>
      </c>
      <c r="C15995" s="1">
        <v>4322809.0</v>
      </c>
      <c r="D15995" s="1" t="s">
        <v>14</v>
      </c>
      <c r="E15995" s="1">
        <v>24.0</v>
      </c>
      <c r="F15995" s="1" t="s">
        <v>15970</v>
      </c>
      <c r="G15995" s="1">
        <v>0.579577373608</v>
      </c>
    </row>
    <row r="15996" ht="15.75" customHeight="1">
      <c r="A15996" s="1" t="str">
        <f t="shared" si="1343"/>
        <v>TFAP4</v>
      </c>
      <c r="B15996" s="1" t="s">
        <v>7</v>
      </c>
      <c r="C15996" s="1">
        <v>4323081.0</v>
      </c>
      <c r="D15996" s="1" t="s">
        <v>14</v>
      </c>
      <c r="E15996" s="1">
        <v>25.0</v>
      </c>
      <c r="F15996" s="1" t="s">
        <v>15971</v>
      </c>
      <c r="G15996" s="1">
        <v>0.352300380819</v>
      </c>
    </row>
    <row r="15997" ht="15.75" customHeight="1">
      <c r="A15997" s="1" t="str">
        <f t="shared" si="1343"/>
        <v>TFAP4</v>
      </c>
      <c r="B15997" s="1" t="s">
        <v>7</v>
      </c>
      <c r="C15997" s="1">
        <v>4322814.0</v>
      </c>
      <c r="D15997" s="1" t="s">
        <v>8</v>
      </c>
      <c r="E15997" s="1">
        <v>24.0</v>
      </c>
      <c r="F15997" s="1" t="s">
        <v>15972</v>
      </c>
      <c r="G15997" s="1">
        <v>0.699238337365</v>
      </c>
    </row>
    <row r="15998" ht="15.75" customHeight="1">
      <c r="A15998" s="1" t="str">
        <f t="shared" si="1343"/>
        <v>TFAP4</v>
      </c>
      <c r="B15998" s="1" t="s">
        <v>7</v>
      </c>
      <c r="C15998" s="1">
        <v>4322853.0</v>
      </c>
      <c r="D15998" s="1" t="s">
        <v>14</v>
      </c>
      <c r="E15998" s="1">
        <v>23.0</v>
      </c>
      <c r="F15998" s="1" t="s">
        <v>15973</v>
      </c>
      <c r="G15998" s="1">
        <v>1.03265187678</v>
      </c>
    </row>
    <row r="15999" ht="15.75" customHeight="1">
      <c r="A15999" s="1" t="str">
        <f t="shared" si="1343"/>
        <v>TFAP4</v>
      </c>
      <c r="B15999" s="1" t="s">
        <v>7</v>
      </c>
      <c r="C15999" s="1">
        <v>4322870.0</v>
      </c>
      <c r="D15999" s="1" t="s">
        <v>14</v>
      </c>
      <c r="E15999" s="1">
        <v>24.0</v>
      </c>
      <c r="F15999" s="1" t="s">
        <v>15974</v>
      </c>
      <c r="G15999" s="1">
        <v>1.08198161097</v>
      </c>
    </row>
    <row r="16000" ht="15.75" customHeight="1">
      <c r="A16000" s="1" t="str">
        <f t="shared" si="1343"/>
        <v>TFAP4</v>
      </c>
      <c r="B16000" s="1" t="s">
        <v>7</v>
      </c>
      <c r="C16000" s="1">
        <v>4322876.0</v>
      </c>
      <c r="D16000" s="1" t="s">
        <v>14</v>
      </c>
      <c r="E16000" s="1">
        <v>24.0</v>
      </c>
      <c r="F16000" s="1" t="s">
        <v>15975</v>
      </c>
      <c r="G16000" s="1">
        <v>0.885366512254</v>
      </c>
    </row>
    <row r="16001" ht="15.75" customHeight="1">
      <c r="A16001" s="1" t="str">
        <f t="shared" si="1343"/>
        <v>TFAP4</v>
      </c>
      <c r="B16001" s="1" t="s">
        <v>7</v>
      </c>
      <c r="C16001" s="1">
        <v>4323035.0</v>
      </c>
      <c r="D16001" s="1" t="s">
        <v>14</v>
      </c>
      <c r="E16001" s="1">
        <v>24.0</v>
      </c>
      <c r="F16001" s="1" t="s">
        <v>15976</v>
      </c>
      <c r="G16001" s="1">
        <v>0.0953048783167</v>
      </c>
    </row>
    <row r="16002" ht="15.75" customHeight="1">
      <c r="A16002" s="1" t="str">
        <f t="shared" si="1343"/>
        <v>TFAP4</v>
      </c>
      <c r="B16002" s="1" t="s">
        <v>7</v>
      </c>
      <c r="C16002" s="1">
        <v>4323046.0</v>
      </c>
      <c r="D16002" s="1" t="s">
        <v>14</v>
      </c>
      <c r="E16002" s="1">
        <v>23.0</v>
      </c>
      <c r="F16002" s="1" t="s">
        <v>15977</v>
      </c>
      <c r="G16002" s="1">
        <v>-0.020044961754</v>
      </c>
    </row>
    <row r="16003" ht="15.75" customHeight="1">
      <c r="A16003" s="1" t="str">
        <f t="shared" si="1343"/>
        <v>TFAP4</v>
      </c>
      <c r="B16003" s="1" t="s">
        <v>7</v>
      </c>
      <c r="C16003" s="1">
        <v>4323107.0</v>
      </c>
      <c r="D16003" s="1" t="s">
        <v>14</v>
      </c>
      <c r="E16003" s="1">
        <v>25.0</v>
      </c>
      <c r="F16003" s="1" t="s">
        <v>15978</v>
      </c>
      <c r="G16003" s="1">
        <v>-0.048688437597</v>
      </c>
    </row>
    <row r="16004" ht="15.75" customHeight="1">
      <c r="A16004" s="1" t="str">
        <f t="shared" ref="A16004:A16012" si="1344">"TFB1M"</f>
        <v>TFB1M</v>
      </c>
      <c r="B16004" s="1" t="s">
        <v>28</v>
      </c>
      <c r="C16004" s="1">
        <v>1.55635395E8</v>
      </c>
      <c r="D16004" s="1" t="s">
        <v>14</v>
      </c>
      <c r="E16004" s="1">
        <v>24.0</v>
      </c>
      <c r="F16004" s="1" t="s">
        <v>15979</v>
      </c>
      <c r="G16004" s="1">
        <v>0.00150180987719</v>
      </c>
    </row>
    <row r="16005" ht="15.75" customHeight="1">
      <c r="A16005" s="1" t="str">
        <f t="shared" si="1344"/>
        <v>TFB1M</v>
      </c>
      <c r="B16005" s="1" t="s">
        <v>28</v>
      </c>
      <c r="C16005" s="1">
        <v>1.55635641E8</v>
      </c>
      <c r="D16005" s="1" t="s">
        <v>8</v>
      </c>
      <c r="E16005" s="1">
        <v>24.0</v>
      </c>
      <c r="F16005" s="1" t="s">
        <v>15980</v>
      </c>
      <c r="G16005" s="1">
        <v>-2.04463798114E-4</v>
      </c>
    </row>
    <row r="16006" ht="15.75" customHeight="1">
      <c r="A16006" s="1" t="str">
        <f t="shared" si="1344"/>
        <v>TFB1M</v>
      </c>
      <c r="B16006" s="1" t="s">
        <v>28</v>
      </c>
      <c r="C16006" s="1">
        <v>1.55635558E8</v>
      </c>
      <c r="D16006" s="1" t="s">
        <v>8</v>
      </c>
      <c r="E16006" s="1">
        <v>24.0</v>
      </c>
      <c r="F16006" s="1" t="s">
        <v>15981</v>
      </c>
      <c r="G16006" s="1">
        <v>0.97289807319</v>
      </c>
    </row>
    <row r="16007" ht="15.75" customHeight="1">
      <c r="A16007" s="1" t="str">
        <f t="shared" si="1344"/>
        <v>TFB1M</v>
      </c>
      <c r="B16007" s="1" t="s">
        <v>28</v>
      </c>
      <c r="C16007" s="1">
        <v>1.5563538E8</v>
      </c>
      <c r="D16007" s="1" t="s">
        <v>8</v>
      </c>
      <c r="E16007" s="1">
        <v>24.0</v>
      </c>
      <c r="F16007" s="1" t="s">
        <v>15982</v>
      </c>
      <c r="G16007" s="1">
        <v>0.18673551611</v>
      </c>
    </row>
    <row r="16008" ht="15.75" customHeight="1">
      <c r="A16008" s="1" t="str">
        <f t="shared" si="1344"/>
        <v>TFB1M</v>
      </c>
      <c r="B16008" s="1" t="s">
        <v>28</v>
      </c>
      <c r="C16008" s="1">
        <v>1.55635317E8</v>
      </c>
      <c r="D16008" s="1" t="s">
        <v>8</v>
      </c>
      <c r="E16008" s="1">
        <v>24.0</v>
      </c>
      <c r="F16008" s="1" t="s">
        <v>15983</v>
      </c>
      <c r="G16008" s="1">
        <v>0.223593645599</v>
      </c>
    </row>
    <row r="16009" ht="15.75" customHeight="1">
      <c r="A16009" s="1" t="str">
        <f t="shared" si="1344"/>
        <v>TFB1M</v>
      </c>
      <c r="B16009" s="1" t="s">
        <v>28</v>
      </c>
      <c r="C16009" s="1">
        <v>1.55635408E8</v>
      </c>
      <c r="D16009" s="1" t="s">
        <v>14</v>
      </c>
      <c r="E16009" s="1">
        <v>23.0</v>
      </c>
      <c r="F16009" s="1" t="s">
        <v>15984</v>
      </c>
      <c r="G16009" s="1">
        <v>1.70796413728</v>
      </c>
    </row>
    <row r="16010" ht="15.75" customHeight="1">
      <c r="A16010" s="1" t="str">
        <f t="shared" si="1344"/>
        <v>TFB1M</v>
      </c>
      <c r="B16010" s="1" t="s">
        <v>28</v>
      </c>
      <c r="C16010" s="1">
        <v>1.55635522E8</v>
      </c>
      <c r="D16010" s="1" t="s">
        <v>14</v>
      </c>
      <c r="E16010" s="1">
        <v>24.0</v>
      </c>
      <c r="F16010" s="1" t="s">
        <v>15985</v>
      </c>
      <c r="G16010" s="1">
        <v>0.00416997408849</v>
      </c>
    </row>
    <row r="16011" ht="15.75" customHeight="1">
      <c r="A16011" s="1" t="str">
        <f t="shared" si="1344"/>
        <v>TFB1M</v>
      </c>
      <c r="B16011" s="1" t="s">
        <v>28</v>
      </c>
      <c r="C16011" s="1">
        <v>1.55635633E8</v>
      </c>
      <c r="D16011" s="1" t="s">
        <v>14</v>
      </c>
      <c r="E16011" s="1">
        <v>24.0</v>
      </c>
      <c r="F16011" s="1" t="s">
        <v>15986</v>
      </c>
      <c r="G16011" s="1">
        <v>0.319137789532</v>
      </c>
    </row>
    <row r="16012" ht="15.75" customHeight="1">
      <c r="A16012" s="1" t="str">
        <f t="shared" si="1344"/>
        <v>TFB1M</v>
      </c>
      <c r="B16012" s="1" t="s">
        <v>28</v>
      </c>
      <c r="C16012" s="1">
        <v>1.55635551E8</v>
      </c>
      <c r="D16012" s="1" t="s">
        <v>14</v>
      </c>
      <c r="E16012" s="1">
        <v>24.0</v>
      </c>
      <c r="F16012" s="1" t="s">
        <v>15987</v>
      </c>
      <c r="G16012" s="1">
        <v>0.172921764515</v>
      </c>
    </row>
    <row r="16013" ht="15.75" customHeight="1">
      <c r="A16013" s="1" t="str">
        <f t="shared" ref="A16013:A16025" si="1345">"TFRC"</f>
        <v>TFRC</v>
      </c>
      <c r="B16013" s="1" t="s">
        <v>119</v>
      </c>
      <c r="C16013" s="1">
        <v>1.95808987E8</v>
      </c>
      <c r="D16013" s="1" t="s">
        <v>14</v>
      </c>
      <c r="E16013" s="1">
        <v>23.0</v>
      </c>
      <c r="F16013" s="1" t="s">
        <v>15988</v>
      </c>
      <c r="G16013" s="1">
        <v>0.973406963045</v>
      </c>
    </row>
    <row r="16014" ht="15.75" customHeight="1">
      <c r="A16014" s="1" t="str">
        <f t="shared" si="1345"/>
        <v>TFRC</v>
      </c>
      <c r="B16014" s="1" t="s">
        <v>119</v>
      </c>
      <c r="C16014" s="1">
        <v>1.95808981E8</v>
      </c>
      <c r="D16014" s="1" t="s">
        <v>8</v>
      </c>
      <c r="E16014" s="1">
        <v>25.0</v>
      </c>
      <c r="F16014" s="1" t="s">
        <v>15989</v>
      </c>
      <c r="G16014" s="1">
        <v>-0.0245775203998</v>
      </c>
    </row>
    <row r="16015" ht="15.75" customHeight="1">
      <c r="A16015" s="1" t="str">
        <f t="shared" si="1345"/>
        <v>TFRC</v>
      </c>
      <c r="B16015" s="1" t="s">
        <v>119</v>
      </c>
      <c r="C16015" s="1">
        <v>1.95808974E8</v>
      </c>
      <c r="D16015" s="1" t="s">
        <v>8</v>
      </c>
      <c r="E16015" s="1">
        <v>23.0</v>
      </c>
      <c r="F16015" s="1" t="s">
        <v>15990</v>
      </c>
      <c r="G16015" s="1">
        <v>0.398174671613</v>
      </c>
    </row>
    <row r="16016" ht="15.75" customHeight="1">
      <c r="A16016" s="1" t="str">
        <f t="shared" si="1345"/>
        <v>TFRC</v>
      </c>
      <c r="B16016" s="1" t="s">
        <v>119</v>
      </c>
      <c r="C16016" s="1">
        <v>1.95808951E8</v>
      </c>
      <c r="D16016" s="1" t="s">
        <v>8</v>
      </c>
      <c r="E16016" s="1">
        <v>24.0</v>
      </c>
      <c r="F16016" s="1" t="s">
        <v>15991</v>
      </c>
      <c r="G16016" s="1">
        <v>0.170172245458</v>
      </c>
    </row>
    <row r="16017" ht="15.75" customHeight="1">
      <c r="A16017" s="1" t="str">
        <f t="shared" si="1345"/>
        <v>TFRC</v>
      </c>
      <c r="B16017" s="1" t="s">
        <v>119</v>
      </c>
      <c r="C16017" s="1">
        <v>1.95808936E8</v>
      </c>
      <c r="D16017" s="1" t="s">
        <v>8</v>
      </c>
      <c r="E16017" s="1">
        <v>24.0</v>
      </c>
      <c r="F16017" s="1" t="s">
        <v>15992</v>
      </c>
      <c r="G16017" s="1">
        <v>0.154832358223</v>
      </c>
    </row>
    <row r="16018" ht="15.75" customHeight="1">
      <c r="A16018" s="1" t="str">
        <f t="shared" si="1345"/>
        <v>TFRC</v>
      </c>
      <c r="B16018" s="1" t="s">
        <v>119</v>
      </c>
      <c r="C16018" s="1">
        <v>1.95808855E8</v>
      </c>
      <c r="D16018" s="1" t="s">
        <v>8</v>
      </c>
      <c r="E16018" s="1">
        <v>24.0</v>
      </c>
      <c r="F16018" s="1" t="s">
        <v>15993</v>
      </c>
      <c r="G16018" s="1">
        <v>0.255642645066</v>
      </c>
    </row>
    <row r="16019" ht="15.75" customHeight="1">
      <c r="A16019" s="1" t="str">
        <f t="shared" si="1345"/>
        <v>TFRC</v>
      </c>
      <c r="B16019" s="1" t="s">
        <v>119</v>
      </c>
      <c r="C16019" s="1">
        <v>1.95808812E8</v>
      </c>
      <c r="D16019" s="1" t="s">
        <v>8</v>
      </c>
      <c r="E16019" s="1">
        <v>23.0</v>
      </c>
      <c r="F16019" s="1" t="s">
        <v>15994</v>
      </c>
      <c r="G16019" s="1">
        <v>0.707093275831</v>
      </c>
    </row>
    <row r="16020" ht="15.75" customHeight="1">
      <c r="A16020" s="1" t="str">
        <f t="shared" si="1345"/>
        <v>TFRC</v>
      </c>
      <c r="B16020" s="1" t="s">
        <v>119</v>
      </c>
      <c r="C16020" s="1">
        <v>1.95808801E8</v>
      </c>
      <c r="D16020" s="1" t="s">
        <v>8</v>
      </c>
      <c r="E16020" s="1">
        <v>23.0</v>
      </c>
      <c r="F16020" s="1" t="s">
        <v>15995</v>
      </c>
      <c r="G16020" s="1">
        <v>1.10733740125</v>
      </c>
    </row>
    <row r="16021" ht="15.75" customHeight="1">
      <c r="A16021" s="1" t="str">
        <f t="shared" si="1345"/>
        <v>TFRC</v>
      </c>
      <c r="B16021" s="1" t="s">
        <v>119</v>
      </c>
      <c r="C16021" s="1">
        <v>1.95808781E8</v>
      </c>
      <c r="D16021" s="1" t="s">
        <v>8</v>
      </c>
      <c r="E16021" s="1">
        <v>22.0</v>
      </c>
      <c r="F16021" s="1" t="s">
        <v>15996</v>
      </c>
      <c r="G16021" s="1">
        <v>0.0890265559226</v>
      </c>
    </row>
    <row r="16022" ht="15.75" customHeight="1">
      <c r="A16022" s="1" t="str">
        <f t="shared" si="1345"/>
        <v>TFRC</v>
      </c>
      <c r="B16022" s="1" t="s">
        <v>119</v>
      </c>
      <c r="C16022" s="1">
        <v>1.95808771E8</v>
      </c>
      <c r="D16022" s="1" t="s">
        <v>8</v>
      </c>
      <c r="E16022" s="1">
        <v>24.0</v>
      </c>
      <c r="F16022" s="1" t="s">
        <v>15997</v>
      </c>
      <c r="G16022" s="1">
        <v>0.172319649431</v>
      </c>
    </row>
    <row r="16023" ht="15.75" customHeight="1">
      <c r="A16023" s="1" t="str">
        <f t="shared" si="1345"/>
        <v>TFRC</v>
      </c>
      <c r="B16023" s="1" t="s">
        <v>119</v>
      </c>
      <c r="C16023" s="1">
        <v>1.95808987E8</v>
      </c>
      <c r="D16023" s="1" t="s">
        <v>14</v>
      </c>
      <c r="E16023" s="1">
        <v>22.0</v>
      </c>
      <c r="F16023" s="1" t="s">
        <v>15998</v>
      </c>
      <c r="G16023" s="1">
        <v>0.91925563571</v>
      </c>
    </row>
    <row r="16024" ht="15.75" customHeight="1">
      <c r="A16024" s="1" t="str">
        <f t="shared" si="1345"/>
        <v>TFRC</v>
      </c>
      <c r="B16024" s="1" t="s">
        <v>119</v>
      </c>
      <c r="C16024" s="1">
        <v>1.95808984E8</v>
      </c>
      <c r="D16024" s="1" t="s">
        <v>14</v>
      </c>
      <c r="E16024" s="1">
        <v>24.0</v>
      </c>
      <c r="F16024" s="1" t="s">
        <v>15999</v>
      </c>
      <c r="G16024" s="1">
        <v>0.674095047882</v>
      </c>
    </row>
    <row r="16025" ht="15.75" customHeight="1">
      <c r="A16025" s="1" t="str">
        <f t="shared" si="1345"/>
        <v>TFRC</v>
      </c>
      <c r="B16025" s="1" t="s">
        <v>119</v>
      </c>
      <c r="C16025" s="1">
        <v>1.95808781E8</v>
      </c>
      <c r="D16025" s="1" t="s">
        <v>8</v>
      </c>
      <c r="E16025" s="1">
        <v>23.0</v>
      </c>
      <c r="F16025" s="1" t="s">
        <v>16000</v>
      </c>
      <c r="G16025" s="1">
        <v>-0.0250623496257</v>
      </c>
    </row>
    <row r="16026" ht="15.75" customHeight="1">
      <c r="A16026" s="1" t="str">
        <f t="shared" ref="A16026:A16035" si="1346">"TGIF2"</f>
        <v>TGIF2</v>
      </c>
      <c r="B16026" s="1" t="s">
        <v>145</v>
      </c>
      <c r="C16026" s="1">
        <v>3.5202062E7</v>
      </c>
      <c r="D16026" s="1" t="s">
        <v>14</v>
      </c>
      <c r="E16026" s="1">
        <v>24.0</v>
      </c>
      <c r="F16026" s="1" t="s">
        <v>16001</v>
      </c>
      <c r="G16026" s="1">
        <v>0.42684224924</v>
      </c>
    </row>
    <row r="16027" ht="15.75" customHeight="1">
      <c r="A16027" s="1" t="str">
        <f t="shared" si="1346"/>
        <v>TGIF2</v>
      </c>
      <c r="B16027" s="1" t="s">
        <v>145</v>
      </c>
      <c r="C16027" s="1">
        <v>3.5202034E7</v>
      </c>
      <c r="D16027" s="1" t="s">
        <v>14</v>
      </c>
      <c r="E16027" s="1">
        <v>24.0</v>
      </c>
      <c r="F16027" s="1" t="s">
        <v>16002</v>
      </c>
      <c r="G16027" s="1">
        <v>0.187809701711</v>
      </c>
    </row>
    <row r="16028" ht="15.75" customHeight="1">
      <c r="A16028" s="1" t="str">
        <f t="shared" si="1346"/>
        <v>TGIF2</v>
      </c>
      <c r="B16028" s="1" t="s">
        <v>145</v>
      </c>
      <c r="C16028" s="1">
        <v>3.5202187E7</v>
      </c>
      <c r="D16028" s="1" t="s">
        <v>14</v>
      </c>
      <c r="E16028" s="1">
        <v>24.0</v>
      </c>
      <c r="F16028" s="1" t="s">
        <v>16003</v>
      </c>
      <c r="G16028" s="1">
        <v>-0.00963469742758</v>
      </c>
    </row>
    <row r="16029" ht="15.75" customHeight="1">
      <c r="A16029" s="1" t="str">
        <f t="shared" si="1346"/>
        <v>TGIF2</v>
      </c>
      <c r="B16029" s="1" t="s">
        <v>145</v>
      </c>
      <c r="C16029" s="1">
        <v>3.5202112E7</v>
      </c>
      <c r="D16029" s="1" t="s">
        <v>8</v>
      </c>
      <c r="E16029" s="1">
        <v>25.0</v>
      </c>
      <c r="F16029" s="1" t="s">
        <v>16004</v>
      </c>
      <c r="G16029" s="1">
        <v>-0.0173076136236</v>
      </c>
    </row>
    <row r="16030" ht="15.75" customHeight="1">
      <c r="A16030" s="1" t="str">
        <f t="shared" si="1346"/>
        <v>TGIF2</v>
      </c>
      <c r="B16030" s="1" t="s">
        <v>145</v>
      </c>
      <c r="C16030" s="1">
        <v>3.5202107E7</v>
      </c>
      <c r="D16030" s="1" t="s">
        <v>8</v>
      </c>
      <c r="E16030" s="1">
        <v>23.0</v>
      </c>
      <c r="F16030" s="1" t="s">
        <v>16005</v>
      </c>
      <c r="G16030" s="1">
        <v>0.590914496014</v>
      </c>
    </row>
    <row r="16031" ht="15.75" customHeight="1">
      <c r="A16031" s="1" t="str">
        <f t="shared" si="1346"/>
        <v>TGIF2</v>
      </c>
      <c r="B16031" s="1" t="s">
        <v>145</v>
      </c>
      <c r="C16031" s="1">
        <v>3.5202079E7</v>
      </c>
      <c r="D16031" s="1" t="s">
        <v>8</v>
      </c>
      <c r="E16031" s="1">
        <v>24.0</v>
      </c>
      <c r="F16031" s="1" t="s">
        <v>16006</v>
      </c>
      <c r="G16031" s="1">
        <v>1.80715513241</v>
      </c>
    </row>
    <row r="16032" ht="15.75" customHeight="1">
      <c r="A16032" s="1" t="str">
        <f t="shared" si="1346"/>
        <v>TGIF2</v>
      </c>
      <c r="B16032" s="1" t="s">
        <v>145</v>
      </c>
      <c r="C16032" s="1">
        <v>3.520202E7</v>
      </c>
      <c r="D16032" s="1" t="s">
        <v>8</v>
      </c>
      <c r="E16032" s="1">
        <v>24.0</v>
      </c>
      <c r="F16032" s="1" t="s">
        <v>16007</v>
      </c>
      <c r="G16032" s="1">
        <v>0.60193037158</v>
      </c>
    </row>
    <row r="16033" ht="15.75" customHeight="1">
      <c r="A16033" s="1" t="str">
        <f t="shared" si="1346"/>
        <v>TGIF2</v>
      </c>
      <c r="B16033" s="1" t="s">
        <v>145</v>
      </c>
      <c r="C16033" s="1">
        <v>3.5202009E7</v>
      </c>
      <c r="D16033" s="1" t="s">
        <v>14</v>
      </c>
      <c r="E16033" s="1">
        <v>24.0</v>
      </c>
      <c r="F16033" s="1" t="s">
        <v>16008</v>
      </c>
      <c r="G16033" s="1">
        <v>0.156277842496</v>
      </c>
    </row>
    <row r="16034" ht="15.75" customHeight="1">
      <c r="A16034" s="1" t="str">
        <f t="shared" si="1346"/>
        <v>TGIF2</v>
      </c>
      <c r="B16034" s="1" t="s">
        <v>145</v>
      </c>
      <c r="C16034" s="1">
        <v>3.5202143E7</v>
      </c>
      <c r="D16034" s="1" t="s">
        <v>14</v>
      </c>
      <c r="E16034" s="1">
        <v>23.0</v>
      </c>
      <c r="F16034" s="1" t="s">
        <v>16009</v>
      </c>
      <c r="G16034" s="1">
        <v>0.067577688289</v>
      </c>
    </row>
    <row r="16035" ht="15.75" customHeight="1">
      <c r="A16035" s="1" t="str">
        <f t="shared" si="1346"/>
        <v>TGIF2</v>
      </c>
      <c r="B16035" s="1" t="s">
        <v>145</v>
      </c>
      <c r="C16035" s="1">
        <v>3.5202158E7</v>
      </c>
      <c r="D16035" s="1" t="s">
        <v>14</v>
      </c>
      <c r="E16035" s="1">
        <v>24.0</v>
      </c>
      <c r="F16035" s="1" t="s">
        <v>16010</v>
      </c>
      <c r="G16035" s="1">
        <v>0.162614199173</v>
      </c>
    </row>
    <row r="16036" ht="15.75" customHeight="1">
      <c r="A16036" s="1" t="str">
        <f t="shared" ref="A16036:A16045" si="1347">"THAP11"</f>
        <v>THAP11</v>
      </c>
      <c r="B16036" s="1" t="s">
        <v>7</v>
      </c>
      <c r="C16036" s="1">
        <v>6.7876226E7</v>
      </c>
      <c r="D16036" s="1" t="s">
        <v>8</v>
      </c>
      <c r="E16036" s="1">
        <v>23.0</v>
      </c>
      <c r="F16036" s="1" t="s">
        <v>16011</v>
      </c>
      <c r="G16036" s="1">
        <v>1.27965553691</v>
      </c>
    </row>
    <row r="16037" ht="15.75" customHeight="1">
      <c r="A16037" s="1" t="str">
        <f t="shared" si="1347"/>
        <v>THAP11</v>
      </c>
      <c r="B16037" s="1" t="s">
        <v>7</v>
      </c>
      <c r="C16037" s="1">
        <v>6.7876347E7</v>
      </c>
      <c r="D16037" s="1" t="s">
        <v>8</v>
      </c>
      <c r="E16037" s="1">
        <v>24.0</v>
      </c>
      <c r="F16037" s="1" t="s">
        <v>16012</v>
      </c>
      <c r="G16037" s="1">
        <v>0.284646313553</v>
      </c>
    </row>
    <row r="16038" ht="15.75" customHeight="1">
      <c r="A16038" s="1" t="str">
        <f t="shared" si="1347"/>
        <v>THAP11</v>
      </c>
      <c r="B16038" s="1" t="s">
        <v>7</v>
      </c>
      <c r="C16038" s="1">
        <v>6.7876396E7</v>
      </c>
      <c r="D16038" s="1" t="s">
        <v>8</v>
      </c>
      <c r="E16038" s="1">
        <v>22.0</v>
      </c>
      <c r="F16038" s="1" t="s">
        <v>16013</v>
      </c>
      <c r="G16038" s="1">
        <v>0.0537140475102</v>
      </c>
    </row>
    <row r="16039" ht="15.75" customHeight="1">
      <c r="A16039" s="1" t="str">
        <f t="shared" si="1347"/>
        <v>THAP11</v>
      </c>
      <c r="B16039" s="1" t="s">
        <v>7</v>
      </c>
      <c r="C16039" s="1">
        <v>6.7876223E7</v>
      </c>
      <c r="D16039" s="1" t="s">
        <v>14</v>
      </c>
      <c r="E16039" s="1">
        <v>23.0</v>
      </c>
      <c r="F16039" s="1" t="s">
        <v>16014</v>
      </c>
      <c r="G16039" s="1">
        <v>0.923576493627</v>
      </c>
    </row>
    <row r="16040" ht="15.75" customHeight="1">
      <c r="A16040" s="1" t="str">
        <f t="shared" si="1347"/>
        <v>THAP11</v>
      </c>
      <c r="B16040" s="1" t="s">
        <v>7</v>
      </c>
      <c r="C16040" s="1">
        <v>6.7876403E7</v>
      </c>
      <c r="D16040" s="1" t="s">
        <v>14</v>
      </c>
      <c r="E16040" s="1">
        <v>24.0</v>
      </c>
      <c r="F16040" s="1" t="s">
        <v>16015</v>
      </c>
      <c r="G16040" s="1">
        <v>0.597316613161</v>
      </c>
    </row>
    <row r="16041" ht="15.75" customHeight="1">
      <c r="A16041" s="1" t="str">
        <f t="shared" si="1347"/>
        <v>THAP11</v>
      </c>
      <c r="B16041" s="1" t="s">
        <v>7</v>
      </c>
      <c r="C16041" s="1">
        <v>6.7876308E7</v>
      </c>
      <c r="D16041" s="1" t="s">
        <v>14</v>
      </c>
      <c r="E16041" s="1">
        <v>23.0</v>
      </c>
      <c r="F16041" s="1" t="s">
        <v>16016</v>
      </c>
      <c r="G16041" s="1">
        <v>-0.10026707664</v>
      </c>
    </row>
    <row r="16042" ht="15.75" customHeight="1">
      <c r="A16042" s="1" t="str">
        <f t="shared" si="1347"/>
        <v>THAP11</v>
      </c>
      <c r="B16042" s="1" t="s">
        <v>7</v>
      </c>
      <c r="C16042" s="1">
        <v>6.78763E7</v>
      </c>
      <c r="D16042" s="1" t="s">
        <v>14</v>
      </c>
      <c r="E16042" s="1">
        <v>24.0</v>
      </c>
      <c r="F16042" s="1" t="s">
        <v>16017</v>
      </c>
      <c r="G16042" s="1">
        <v>0.257307710958</v>
      </c>
    </row>
    <row r="16043" ht="15.75" customHeight="1">
      <c r="A16043" s="1" t="str">
        <f t="shared" si="1347"/>
        <v>THAP11</v>
      </c>
      <c r="B16043" s="1" t="s">
        <v>7</v>
      </c>
      <c r="C16043" s="1">
        <v>6.787638E7</v>
      </c>
      <c r="D16043" s="1" t="s">
        <v>14</v>
      </c>
      <c r="E16043" s="1">
        <v>23.0</v>
      </c>
      <c r="F16043" s="1" t="s">
        <v>16018</v>
      </c>
      <c r="G16043" s="1">
        <v>0.514538030848</v>
      </c>
    </row>
    <row r="16044" ht="15.75" customHeight="1">
      <c r="A16044" s="1" t="str">
        <f t="shared" si="1347"/>
        <v>THAP11</v>
      </c>
      <c r="B16044" s="1" t="s">
        <v>7</v>
      </c>
      <c r="C16044" s="1">
        <v>6.7876294E7</v>
      </c>
      <c r="D16044" s="1" t="s">
        <v>14</v>
      </c>
      <c r="E16044" s="1">
        <v>23.0</v>
      </c>
      <c r="F16044" s="1" t="s">
        <v>16019</v>
      </c>
      <c r="G16044" s="1">
        <v>0.203535453297</v>
      </c>
    </row>
    <row r="16045" ht="15.75" customHeight="1">
      <c r="A16045" s="1" t="str">
        <f t="shared" si="1347"/>
        <v>THAP11</v>
      </c>
      <c r="B16045" s="1" t="s">
        <v>7</v>
      </c>
      <c r="C16045" s="1">
        <v>6.7876243E7</v>
      </c>
      <c r="D16045" s="1" t="s">
        <v>14</v>
      </c>
      <c r="E16045" s="1">
        <v>22.0</v>
      </c>
      <c r="F16045" s="1" t="s">
        <v>16020</v>
      </c>
      <c r="G16045" s="1">
        <v>0.79676796946</v>
      </c>
    </row>
    <row r="16046" ht="15.75" customHeight="1">
      <c r="A16046" s="1" t="str">
        <f t="shared" ref="A16046:A16055" si="1348">"THG1L"</f>
        <v>THG1L</v>
      </c>
      <c r="B16046" s="1" t="s">
        <v>987</v>
      </c>
      <c r="C16046" s="1">
        <v>1.57158437E8</v>
      </c>
      <c r="D16046" s="1" t="s">
        <v>8</v>
      </c>
      <c r="E16046" s="1">
        <v>23.0</v>
      </c>
      <c r="F16046" s="1" t="s">
        <v>16021</v>
      </c>
      <c r="G16046" s="1">
        <v>0.00630722583788</v>
      </c>
    </row>
    <row r="16047" ht="15.75" customHeight="1">
      <c r="A16047" s="1" t="str">
        <f t="shared" si="1348"/>
        <v>THG1L</v>
      </c>
      <c r="B16047" s="1" t="s">
        <v>987</v>
      </c>
      <c r="C16047" s="1">
        <v>1.57158265E8</v>
      </c>
      <c r="D16047" s="1" t="s">
        <v>14</v>
      </c>
      <c r="E16047" s="1">
        <v>24.0</v>
      </c>
      <c r="F16047" s="1" t="s">
        <v>16022</v>
      </c>
      <c r="G16047" s="1">
        <v>0.1701204572</v>
      </c>
    </row>
    <row r="16048" ht="15.75" customHeight="1">
      <c r="A16048" s="1" t="str">
        <f t="shared" si="1348"/>
        <v>THG1L</v>
      </c>
      <c r="B16048" s="1" t="s">
        <v>987</v>
      </c>
      <c r="C16048" s="1">
        <v>1.57158487E8</v>
      </c>
      <c r="D16048" s="1" t="s">
        <v>14</v>
      </c>
      <c r="E16048" s="1">
        <v>22.0</v>
      </c>
      <c r="F16048" s="1" t="s">
        <v>16023</v>
      </c>
      <c r="G16048" s="1">
        <v>0.716929041331</v>
      </c>
    </row>
    <row r="16049" ht="15.75" customHeight="1">
      <c r="A16049" s="1" t="str">
        <f t="shared" si="1348"/>
        <v>THG1L</v>
      </c>
      <c r="B16049" s="1" t="s">
        <v>987</v>
      </c>
      <c r="C16049" s="1">
        <v>1.57158472E8</v>
      </c>
      <c r="D16049" s="1" t="s">
        <v>14</v>
      </c>
      <c r="E16049" s="1">
        <v>23.0</v>
      </c>
      <c r="F16049" s="1" t="s">
        <v>16024</v>
      </c>
      <c r="G16049" s="1">
        <v>1.81151123269</v>
      </c>
    </row>
    <row r="16050" ht="15.75" customHeight="1">
      <c r="A16050" s="1" t="str">
        <f t="shared" si="1348"/>
        <v>THG1L</v>
      </c>
      <c r="B16050" s="1" t="s">
        <v>987</v>
      </c>
      <c r="C16050" s="1">
        <v>1.57158416E8</v>
      </c>
      <c r="D16050" s="1" t="s">
        <v>14</v>
      </c>
      <c r="E16050" s="1">
        <v>23.0</v>
      </c>
      <c r="F16050" s="1" t="s">
        <v>16025</v>
      </c>
      <c r="G16050" s="1">
        <v>0.0174915998158</v>
      </c>
    </row>
    <row r="16051" ht="15.75" customHeight="1">
      <c r="A16051" s="1" t="str">
        <f t="shared" si="1348"/>
        <v>THG1L</v>
      </c>
      <c r="B16051" s="1" t="s">
        <v>987</v>
      </c>
      <c r="C16051" s="1">
        <v>1.57158411E8</v>
      </c>
      <c r="D16051" s="1" t="s">
        <v>14</v>
      </c>
      <c r="E16051" s="1">
        <v>23.0</v>
      </c>
      <c r="F16051" s="1" t="s">
        <v>16026</v>
      </c>
      <c r="G16051" s="1">
        <v>0.0995522535213</v>
      </c>
    </row>
    <row r="16052" ht="15.75" customHeight="1">
      <c r="A16052" s="1" t="str">
        <f t="shared" si="1348"/>
        <v>THG1L</v>
      </c>
      <c r="B16052" s="1" t="s">
        <v>987</v>
      </c>
      <c r="C16052" s="1">
        <v>1.57158348E8</v>
      </c>
      <c r="D16052" s="1" t="s">
        <v>14</v>
      </c>
      <c r="E16052" s="1">
        <v>24.0</v>
      </c>
      <c r="F16052" s="1" t="s">
        <v>16027</v>
      </c>
      <c r="G16052" s="1">
        <v>0.471559725975</v>
      </c>
    </row>
    <row r="16053" ht="15.75" customHeight="1">
      <c r="A16053" s="1" t="str">
        <f t="shared" si="1348"/>
        <v>THG1L</v>
      </c>
      <c r="B16053" s="1" t="s">
        <v>987</v>
      </c>
      <c r="C16053" s="1">
        <v>1.57158299E8</v>
      </c>
      <c r="D16053" s="1" t="s">
        <v>14</v>
      </c>
      <c r="E16053" s="1">
        <v>23.0</v>
      </c>
      <c r="F16053" s="1" t="s">
        <v>16028</v>
      </c>
      <c r="G16053" s="1">
        <v>0.195986469218</v>
      </c>
    </row>
    <row r="16054" ht="15.75" customHeight="1">
      <c r="A16054" s="1" t="str">
        <f t="shared" si="1348"/>
        <v>THG1L</v>
      </c>
      <c r="B16054" s="1" t="s">
        <v>987</v>
      </c>
      <c r="C16054" s="1">
        <v>1.57158271E8</v>
      </c>
      <c r="D16054" s="1" t="s">
        <v>14</v>
      </c>
      <c r="E16054" s="1">
        <v>24.0</v>
      </c>
      <c r="F16054" s="1" t="s">
        <v>16029</v>
      </c>
      <c r="G16054" s="1">
        <v>0.13203001059</v>
      </c>
    </row>
    <row r="16055" ht="15.75" customHeight="1">
      <c r="A16055" s="1" t="str">
        <f t="shared" si="1348"/>
        <v>THG1L</v>
      </c>
      <c r="B16055" s="1" t="s">
        <v>987</v>
      </c>
      <c r="C16055" s="1">
        <v>1.5715829E8</v>
      </c>
      <c r="D16055" s="1" t="s">
        <v>14</v>
      </c>
      <c r="E16055" s="1">
        <v>24.0</v>
      </c>
      <c r="F16055" s="1" t="s">
        <v>16030</v>
      </c>
      <c r="G16055" s="1">
        <v>0.103513375067</v>
      </c>
    </row>
    <row r="16056" ht="15.75" customHeight="1">
      <c r="A16056" s="1" t="str">
        <f t="shared" ref="A16056:A16065" si="1349">"THOC5"</f>
        <v>THOC5</v>
      </c>
      <c r="B16056" s="1" t="s">
        <v>222</v>
      </c>
      <c r="C16056" s="1">
        <v>2.994954E7</v>
      </c>
      <c r="D16056" s="1" t="s">
        <v>14</v>
      </c>
      <c r="E16056" s="1">
        <v>23.0</v>
      </c>
      <c r="F16056" s="1" t="s">
        <v>16031</v>
      </c>
      <c r="G16056" s="1">
        <v>0.990041342206</v>
      </c>
    </row>
    <row r="16057" ht="15.75" customHeight="1">
      <c r="A16057" s="1" t="str">
        <f t="shared" si="1349"/>
        <v>THOC5</v>
      </c>
      <c r="B16057" s="1" t="s">
        <v>222</v>
      </c>
      <c r="C16057" s="1">
        <v>2.9949532E7</v>
      </c>
      <c r="D16057" s="1" t="s">
        <v>14</v>
      </c>
      <c r="E16057" s="1">
        <v>25.0</v>
      </c>
      <c r="F16057" s="1" t="s">
        <v>16032</v>
      </c>
      <c r="G16057" s="1">
        <v>1.46806584886</v>
      </c>
    </row>
    <row r="16058" ht="15.75" customHeight="1">
      <c r="A16058" s="1" t="str">
        <f t="shared" si="1349"/>
        <v>THOC5</v>
      </c>
      <c r="B16058" s="1" t="s">
        <v>222</v>
      </c>
      <c r="C16058" s="1">
        <v>2.9949567E7</v>
      </c>
      <c r="D16058" s="1" t="s">
        <v>8</v>
      </c>
      <c r="E16058" s="1">
        <v>23.0</v>
      </c>
      <c r="F16058" s="1" t="s">
        <v>16033</v>
      </c>
      <c r="G16058" s="1">
        <v>0.115583035721</v>
      </c>
    </row>
    <row r="16059" ht="15.75" customHeight="1">
      <c r="A16059" s="1" t="str">
        <f t="shared" si="1349"/>
        <v>THOC5</v>
      </c>
      <c r="B16059" s="1" t="s">
        <v>222</v>
      </c>
      <c r="C16059" s="1">
        <v>2.9949605E7</v>
      </c>
      <c r="D16059" s="1" t="s">
        <v>14</v>
      </c>
      <c r="E16059" s="1">
        <v>22.0</v>
      </c>
      <c r="F16059" s="1" t="s">
        <v>16034</v>
      </c>
      <c r="G16059" s="1">
        <v>0.479913282684</v>
      </c>
    </row>
    <row r="16060" ht="15.75" customHeight="1">
      <c r="A16060" s="1" t="str">
        <f t="shared" si="1349"/>
        <v>THOC5</v>
      </c>
      <c r="B16060" s="1" t="s">
        <v>222</v>
      </c>
      <c r="C16060" s="1">
        <v>2.9949518E7</v>
      </c>
      <c r="D16060" s="1" t="s">
        <v>14</v>
      </c>
      <c r="E16060" s="1">
        <v>25.0</v>
      </c>
      <c r="F16060" s="1" t="s">
        <v>16035</v>
      </c>
      <c r="G16060" s="1">
        <v>0.0424305367622</v>
      </c>
    </row>
    <row r="16061" ht="15.75" customHeight="1">
      <c r="A16061" s="1" t="str">
        <f t="shared" si="1349"/>
        <v>THOC5</v>
      </c>
      <c r="B16061" s="1" t="s">
        <v>222</v>
      </c>
      <c r="C16061" s="1">
        <v>2.9949497E7</v>
      </c>
      <c r="D16061" s="1" t="s">
        <v>14</v>
      </c>
      <c r="E16061" s="1">
        <v>24.0</v>
      </c>
      <c r="F16061" s="1" t="s">
        <v>16036</v>
      </c>
      <c r="G16061" s="1">
        <v>0.088727648159</v>
      </c>
    </row>
    <row r="16062" ht="15.75" customHeight="1">
      <c r="A16062" s="1" t="str">
        <f t="shared" si="1349"/>
        <v>THOC5</v>
      </c>
      <c r="B16062" s="1" t="s">
        <v>222</v>
      </c>
      <c r="C16062" s="1">
        <v>2.9949668E7</v>
      </c>
      <c r="D16062" s="1" t="s">
        <v>8</v>
      </c>
      <c r="E16062" s="1">
        <v>26.0</v>
      </c>
      <c r="F16062" s="1" t="s">
        <v>16037</v>
      </c>
      <c r="G16062" s="1">
        <v>0.220961886999</v>
      </c>
    </row>
    <row r="16063" ht="15.75" customHeight="1">
      <c r="A16063" s="1" t="str">
        <f t="shared" si="1349"/>
        <v>THOC5</v>
      </c>
      <c r="B16063" s="1" t="s">
        <v>222</v>
      </c>
      <c r="C16063" s="1">
        <v>2.9949642E7</v>
      </c>
      <c r="D16063" s="1" t="s">
        <v>8</v>
      </c>
      <c r="E16063" s="1">
        <v>25.0</v>
      </c>
      <c r="F16063" s="1" t="s">
        <v>16038</v>
      </c>
      <c r="G16063" s="1">
        <v>0.541892808931</v>
      </c>
    </row>
    <row r="16064" ht="15.75" customHeight="1">
      <c r="A16064" s="1" t="str">
        <f t="shared" si="1349"/>
        <v>THOC5</v>
      </c>
      <c r="B16064" s="1" t="s">
        <v>222</v>
      </c>
      <c r="C16064" s="1">
        <v>2.9949634E7</v>
      </c>
      <c r="D16064" s="1" t="s">
        <v>8</v>
      </c>
      <c r="E16064" s="1">
        <v>25.0</v>
      </c>
      <c r="F16064" s="1" t="s">
        <v>16039</v>
      </c>
      <c r="G16064" s="1">
        <v>0.31010404381</v>
      </c>
    </row>
    <row r="16065" ht="15.75" customHeight="1">
      <c r="A16065" s="1" t="str">
        <f t="shared" si="1349"/>
        <v>THOC5</v>
      </c>
      <c r="B16065" s="1" t="s">
        <v>222</v>
      </c>
      <c r="C16065" s="1">
        <v>2.9949576E7</v>
      </c>
      <c r="D16065" s="1" t="s">
        <v>8</v>
      </c>
      <c r="E16065" s="1">
        <v>22.0</v>
      </c>
      <c r="F16065" s="1" t="s">
        <v>16040</v>
      </c>
      <c r="G16065" s="1">
        <v>0.52111885442</v>
      </c>
    </row>
    <row r="16066" ht="15.75" customHeight="1">
      <c r="A16066" s="1" t="str">
        <f t="shared" ref="A16066:A16075" si="1350">"THOC6"</f>
        <v>THOC6</v>
      </c>
      <c r="B16066" s="1" t="s">
        <v>7</v>
      </c>
      <c r="C16066" s="1">
        <v>3074091.0</v>
      </c>
      <c r="D16066" s="1" t="s">
        <v>14</v>
      </c>
      <c r="E16066" s="1">
        <v>24.0</v>
      </c>
      <c r="F16066" s="1" t="s">
        <v>16041</v>
      </c>
      <c r="G16066" s="1">
        <v>0.818724867515</v>
      </c>
    </row>
    <row r="16067" ht="15.75" customHeight="1">
      <c r="A16067" s="1" t="str">
        <f t="shared" si="1350"/>
        <v>THOC6</v>
      </c>
      <c r="B16067" s="1" t="s">
        <v>7</v>
      </c>
      <c r="C16067" s="1">
        <v>3074073.0</v>
      </c>
      <c r="D16067" s="1" t="s">
        <v>14</v>
      </c>
      <c r="E16067" s="1">
        <v>23.0</v>
      </c>
      <c r="F16067" s="1" t="s">
        <v>16042</v>
      </c>
      <c r="G16067" s="1">
        <v>1.1774203908</v>
      </c>
    </row>
    <row r="16068" ht="15.75" customHeight="1">
      <c r="A16068" s="1" t="str">
        <f t="shared" si="1350"/>
        <v>THOC6</v>
      </c>
      <c r="B16068" s="1" t="s">
        <v>7</v>
      </c>
      <c r="C16068" s="1">
        <v>3074069.0</v>
      </c>
      <c r="D16068" s="1" t="s">
        <v>14</v>
      </c>
      <c r="E16068" s="1">
        <v>24.0</v>
      </c>
      <c r="F16068" s="1" t="s">
        <v>16043</v>
      </c>
      <c r="G16068" s="1">
        <v>0.580310867498</v>
      </c>
    </row>
    <row r="16069" ht="15.75" customHeight="1">
      <c r="A16069" s="1" t="str">
        <f t="shared" si="1350"/>
        <v>THOC6</v>
      </c>
      <c r="B16069" s="1" t="s">
        <v>7</v>
      </c>
      <c r="C16069" s="1">
        <v>3074256.0</v>
      </c>
      <c r="D16069" s="1" t="s">
        <v>8</v>
      </c>
      <c r="E16069" s="1">
        <v>21.0</v>
      </c>
      <c r="F16069" s="1" t="s">
        <v>16044</v>
      </c>
      <c r="G16069" s="1">
        <v>0.988585474195</v>
      </c>
    </row>
    <row r="16070" ht="15.75" customHeight="1">
      <c r="A16070" s="1" t="str">
        <f t="shared" si="1350"/>
        <v>THOC6</v>
      </c>
      <c r="B16070" s="1" t="s">
        <v>7</v>
      </c>
      <c r="C16070" s="1">
        <v>3074218.0</v>
      </c>
      <c r="D16070" s="1" t="s">
        <v>8</v>
      </c>
      <c r="E16070" s="1">
        <v>24.0</v>
      </c>
      <c r="F16070" s="1" t="s">
        <v>16045</v>
      </c>
      <c r="G16070" s="1">
        <v>0.188532011545</v>
      </c>
    </row>
    <row r="16071" ht="15.75" customHeight="1">
      <c r="A16071" s="1" t="str">
        <f t="shared" si="1350"/>
        <v>THOC6</v>
      </c>
      <c r="B16071" s="1" t="s">
        <v>7</v>
      </c>
      <c r="C16071" s="1">
        <v>3074145.0</v>
      </c>
      <c r="D16071" s="1" t="s">
        <v>8</v>
      </c>
      <c r="E16071" s="1">
        <v>22.0</v>
      </c>
      <c r="F16071" s="1" t="s">
        <v>16046</v>
      </c>
      <c r="G16071" s="1">
        <v>0.307234836639</v>
      </c>
    </row>
    <row r="16072" ht="15.75" customHeight="1">
      <c r="A16072" s="1" t="str">
        <f t="shared" si="1350"/>
        <v>THOC6</v>
      </c>
      <c r="B16072" s="1" t="s">
        <v>7</v>
      </c>
      <c r="C16072" s="1">
        <v>3074248.0</v>
      </c>
      <c r="D16072" s="1" t="s">
        <v>14</v>
      </c>
      <c r="E16072" s="1">
        <v>24.0</v>
      </c>
      <c r="F16072" s="1" t="s">
        <v>16047</v>
      </c>
      <c r="G16072" s="1">
        <v>0.833994135007</v>
      </c>
    </row>
    <row r="16073" ht="15.75" customHeight="1">
      <c r="A16073" s="1" t="str">
        <f t="shared" si="1350"/>
        <v>THOC6</v>
      </c>
      <c r="B16073" s="1" t="s">
        <v>7</v>
      </c>
      <c r="C16073" s="1">
        <v>3074132.0</v>
      </c>
      <c r="D16073" s="1" t="s">
        <v>14</v>
      </c>
      <c r="E16073" s="1">
        <v>24.0</v>
      </c>
      <c r="F16073" s="1" t="s">
        <v>16048</v>
      </c>
      <c r="G16073" s="1">
        <v>0.515395059314</v>
      </c>
    </row>
    <row r="16074" ht="15.75" customHeight="1">
      <c r="A16074" s="1" t="str">
        <f t="shared" si="1350"/>
        <v>THOC6</v>
      </c>
      <c r="B16074" s="1" t="s">
        <v>7</v>
      </c>
      <c r="C16074" s="1">
        <v>3074083.0</v>
      </c>
      <c r="D16074" s="1" t="s">
        <v>14</v>
      </c>
      <c r="E16074" s="1">
        <v>23.0</v>
      </c>
      <c r="F16074" s="1" t="s">
        <v>16049</v>
      </c>
      <c r="G16074" s="1">
        <v>0.723852351742</v>
      </c>
    </row>
    <row r="16075" ht="15.75" customHeight="1">
      <c r="A16075" s="1" t="str">
        <f t="shared" si="1350"/>
        <v>THOC6</v>
      </c>
      <c r="B16075" s="1" t="s">
        <v>7</v>
      </c>
      <c r="C16075" s="1">
        <v>3074138.0</v>
      </c>
      <c r="D16075" s="1" t="s">
        <v>14</v>
      </c>
      <c r="E16075" s="1">
        <v>24.0</v>
      </c>
      <c r="F16075" s="1" t="s">
        <v>16050</v>
      </c>
      <c r="G16075" s="1">
        <v>0.0994625413218</v>
      </c>
    </row>
    <row r="16076" ht="15.75" customHeight="1">
      <c r="A16076" s="1" t="str">
        <f t="shared" ref="A16076:A16091" si="1351">"THOC7"</f>
        <v>THOC7</v>
      </c>
      <c r="B16076" s="1" t="s">
        <v>119</v>
      </c>
      <c r="C16076" s="1">
        <v>6.3849554E7</v>
      </c>
      <c r="D16076" s="1" t="s">
        <v>14</v>
      </c>
      <c r="E16076" s="1">
        <v>24.0</v>
      </c>
      <c r="F16076" s="1" t="s">
        <v>16051</v>
      </c>
      <c r="G16076" s="1">
        <v>0.0113687849977</v>
      </c>
    </row>
    <row r="16077" ht="15.75" customHeight="1">
      <c r="A16077" s="1" t="str">
        <f t="shared" si="1351"/>
        <v>THOC7</v>
      </c>
      <c r="B16077" s="1" t="s">
        <v>119</v>
      </c>
      <c r="C16077" s="1">
        <v>6.3849519E7</v>
      </c>
      <c r="D16077" s="1" t="s">
        <v>14</v>
      </c>
      <c r="E16077" s="1">
        <v>24.0</v>
      </c>
      <c r="F16077" s="1" t="s">
        <v>16052</v>
      </c>
      <c r="G16077" s="1">
        <v>0.858405010969</v>
      </c>
    </row>
    <row r="16078" ht="15.75" customHeight="1">
      <c r="A16078" s="1" t="str">
        <f t="shared" si="1351"/>
        <v>THOC7</v>
      </c>
      <c r="B16078" s="1" t="s">
        <v>119</v>
      </c>
      <c r="C16078" s="1">
        <v>6.3849393E7</v>
      </c>
      <c r="D16078" s="1" t="s">
        <v>14</v>
      </c>
      <c r="E16078" s="1">
        <v>24.0</v>
      </c>
      <c r="F16078" s="1" t="s">
        <v>16053</v>
      </c>
      <c r="G16078" s="1">
        <v>-0.0160892585633</v>
      </c>
    </row>
    <row r="16079" ht="15.75" customHeight="1">
      <c r="A16079" s="1" t="str">
        <f t="shared" si="1351"/>
        <v>THOC7</v>
      </c>
      <c r="B16079" s="1" t="s">
        <v>119</v>
      </c>
      <c r="C16079" s="1">
        <v>6.384934E7</v>
      </c>
      <c r="D16079" s="1" t="s">
        <v>14</v>
      </c>
      <c r="E16079" s="1">
        <v>23.0</v>
      </c>
      <c r="F16079" s="1" t="s">
        <v>16054</v>
      </c>
      <c r="G16079" s="1">
        <v>0.016370900082</v>
      </c>
    </row>
    <row r="16080" ht="15.75" customHeight="1">
      <c r="A16080" s="1" t="str">
        <f t="shared" si="1351"/>
        <v>THOC7</v>
      </c>
      <c r="B16080" s="1" t="s">
        <v>119</v>
      </c>
      <c r="C16080" s="1">
        <v>6.3849318E7</v>
      </c>
      <c r="D16080" s="1" t="s">
        <v>14</v>
      </c>
      <c r="E16080" s="1">
        <v>23.0</v>
      </c>
      <c r="F16080" s="1" t="s">
        <v>16055</v>
      </c>
      <c r="G16080" s="1">
        <v>0.135216354534</v>
      </c>
    </row>
    <row r="16081" ht="15.75" customHeight="1">
      <c r="A16081" s="1" t="str">
        <f t="shared" si="1351"/>
        <v>THOC7</v>
      </c>
      <c r="B16081" s="1" t="s">
        <v>119</v>
      </c>
      <c r="C16081" s="1">
        <v>6.3849593E7</v>
      </c>
      <c r="D16081" s="1" t="s">
        <v>8</v>
      </c>
      <c r="E16081" s="1">
        <v>23.0</v>
      </c>
      <c r="F16081" s="1" t="s">
        <v>16056</v>
      </c>
      <c r="G16081" s="1">
        <v>0.0403314863687</v>
      </c>
    </row>
    <row r="16082" ht="15.75" customHeight="1">
      <c r="A16082" s="1" t="str">
        <f t="shared" si="1351"/>
        <v>THOC7</v>
      </c>
      <c r="B16082" s="1" t="s">
        <v>119</v>
      </c>
      <c r="C16082" s="1">
        <v>6.3849441E7</v>
      </c>
      <c r="D16082" s="1" t="s">
        <v>8</v>
      </c>
      <c r="E16082" s="1">
        <v>23.0</v>
      </c>
      <c r="F16082" s="1" t="s">
        <v>16057</v>
      </c>
      <c r="G16082" s="1">
        <v>0.709537731705</v>
      </c>
    </row>
    <row r="16083" ht="15.75" customHeight="1">
      <c r="A16083" s="1" t="str">
        <f t="shared" si="1351"/>
        <v>THOC7</v>
      </c>
      <c r="B16083" s="1" t="s">
        <v>119</v>
      </c>
      <c r="C16083" s="1">
        <v>6.3849571E7</v>
      </c>
      <c r="D16083" s="1" t="s">
        <v>14</v>
      </c>
      <c r="E16083" s="1">
        <v>22.0</v>
      </c>
      <c r="F16083" s="1" t="s">
        <v>16058</v>
      </c>
      <c r="G16083" s="1">
        <v>0.141491148739</v>
      </c>
    </row>
    <row r="16084" ht="15.75" customHeight="1">
      <c r="A16084" s="1" t="str">
        <f t="shared" si="1351"/>
        <v>THOC7</v>
      </c>
      <c r="B16084" s="1" t="s">
        <v>119</v>
      </c>
      <c r="C16084" s="1">
        <v>6.3849371E7</v>
      </c>
      <c r="D16084" s="1" t="s">
        <v>14</v>
      </c>
      <c r="E16084" s="1">
        <v>24.0</v>
      </c>
      <c r="F16084" s="1" t="s">
        <v>16059</v>
      </c>
      <c r="G16084" s="1">
        <v>-0.0426959656406</v>
      </c>
    </row>
    <row r="16085" ht="15.75" customHeight="1">
      <c r="A16085" s="1" t="str">
        <f t="shared" si="1351"/>
        <v>THOC7</v>
      </c>
      <c r="B16085" s="1" t="s">
        <v>119</v>
      </c>
      <c r="C16085" s="1">
        <v>6.3849512E7</v>
      </c>
      <c r="D16085" s="1" t="s">
        <v>14</v>
      </c>
      <c r="E16085" s="1">
        <v>23.0</v>
      </c>
      <c r="F16085" s="1" t="s">
        <v>16060</v>
      </c>
      <c r="G16085" s="1">
        <v>1.43205725733</v>
      </c>
    </row>
    <row r="16086" ht="15.75" customHeight="1">
      <c r="A16086" s="1" t="str">
        <f t="shared" si="1351"/>
        <v>THOC7</v>
      </c>
      <c r="B16086" s="1" t="s">
        <v>119</v>
      </c>
      <c r="C16086" s="1">
        <v>6.384954E7</v>
      </c>
      <c r="D16086" s="1" t="s">
        <v>8</v>
      </c>
      <c r="E16086" s="1">
        <v>24.0</v>
      </c>
      <c r="F16086" s="1" t="s">
        <v>16061</v>
      </c>
      <c r="G16086" s="1">
        <v>0.0205139390455</v>
      </c>
    </row>
    <row r="16087" ht="15.75" customHeight="1">
      <c r="A16087" s="1" t="str">
        <f t="shared" si="1351"/>
        <v>THOC7</v>
      </c>
      <c r="B16087" s="1" t="s">
        <v>119</v>
      </c>
      <c r="C16087" s="1">
        <v>6.3849596E7</v>
      </c>
      <c r="D16087" s="1" t="s">
        <v>8</v>
      </c>
      <c r="E16087" s="1">
        <v>24.0</v>
      </c>
      <c r="F16087" s="1" t="s">
        <v>16062</v>
      </c>
      <c r="G16087" s="1">
        <v>0.00641057910463</v>
      </c>
    </row>
    <row r="16088" ht="15.75" customHeight="1">
      <c r="A16088" s="1" t="str">
        <f t="shared" si="1351"/>
        <v>THOC7</v>
      </c>
      <c r="B16088" s="1" t="s">
        <v>119</v>
      </c>
      <c r="C16088" s="1">
        <v>6.3849318E7</v>
      </c>
      <c r="D16088" s="1" t="s">
        <v>14</v>
      </c>
      <c r="E16088" s="1">
        <v>24.0</v>
      </c>
      <c r="F16088" s="1" t="s">
        <v>16063</v>
      </c>
      <c r="G16088" s="1">
        <v>0.219876147045</v>
      </c>
    </row>
    <row r="16089" ht="15.75" customHeight="1">
      <c r="A16089" s="1" t="str">
        <f t="shared" si="1351"/>
        <v>THOC7</v>
      </c>
      <c r="B16089" s="1" t="s">
        <v>119</v>
      </c>
      <c r="C16089" s="1">
        <v>6.3849332E7</v>
      </c>
      <c r="D16089" s="1" t="s">
        <v>14</v>
      </c>
      <c r="E16089" s="1">
        <v>24.0</v>
      </c>
      <c r="F16089" s="1" t="s">
        <v>16064</v>
      </c>
      <c r="G16089" s="1">
        <v>0.0194600097734</v>
      </c>
    </row>
    <row r="16090" ht="15.75" customHeight="1">
      <c r="A16090" s="1" t="str">
        <f t="shared" si="1351"/>
        <v>THOC7</v>
      </c>
      <c r="B16090" s="1" t="s">
        <v>119</v>
      </c>
      <c r="C16090" s="1">
        <v>6.384934E7</v>
      </c>
      <c r="D16090" s="1" t="s">
        <v>14</v>
      </c>
      <c r="E16090" s="1">
        <v>24.0</v>
      </c>
      <c r="F16090" s="1" t="s">
        <v>16065</v>
      </c>
      <c r="G16090" s="1">
        <v>0.0148797719748</v>
      </c>
    </row>
    <row r="16091" ht="15.75" customHeight="1">
      <c r="A16091" s="1" t="str">
        <f t="shared" si="1351"/>
        <v>THOC7</v>
      </c>
      <c r="B16091" s="1" t="s">
        <v>119</v>
      </c>
      <c r="C16091" s="1">
        <v>6.3849346E7</v>
      </c>
      <c r="D16091" s="1" t="s">
        <v>14</v>
      </c>
      <c r="E16091" s="1">
        <v>23.0</v>
      </c>
      <c r="F16091" s="1" t="s">
        <v>16066</v>
      </c>
      <c r="G16091" s="1">
        <v>0.0443353625932</v>
      </c>
    </row>
    <row r="16092" ht="15.75" customHeight="1">
      <c r="A16092" s="1" t="str">
        <f t="shared" ref="A16092:A16101" si="1352">"THRAP3"</f>
        <v>THRAP3</v>
      </c>
      <c r="B16092" s="1" t="s">
        <v>108</v>
      </c>
      <c r="C16092" s="1">
        <v>3.6690042E7</v>
      </c>
      <c r="D16092" s="1" t="s">
        <v>14</v>
      </c>
      <c r="E16092" s="1">
        <v>24.0</v>
      </c>
      <c r="F16092" s="1" t="s">
        <v>16067</v>
      </c>
      <c r="G16092" s="1">
        <v>0.816199930223</v>
      </c>
    </row>
    <row r="16093" ht="15.75" customHeight="1">
      <c r="A16093" s="1" t="str">
        <f t="shared" si="1352"/>
        <v>THRAP3</v>
      </c>
      <c r="B16093" s="1" t="s">
        <v>108</v>
      </c>
      <c r="C16093" s="1">
        <v>3.6690135E7</v>
      </c>
      <c r="D16093" s="1" t="s">
        <v>14</v>
      </c>
      <c r="E16093" s="1">
        <v>24.0</v>
      </c>
      <c r="F16093" s="1" t="s">
        <v>16068</v>
      </c>
      <c r="G16093" s="1">
        <v>0.595569472684</v>
      </c>
    </row>
    <row r="16094" ht="15.75" customHeight="1">
      <c r="A16094" s="1" t="str">
        <f t="shared" si="1352"/>
        <v>THRAP3</v>
      </c>
      <c r="B16094" s="1" t="s">
        <v>108</v>
      </c>
      <c r="C16094" s="1">
        <v>3.6690156E7</v>
      </c>
      <c r="D16094" s="1" t="s">
        <v>14</v>
      </c>
      <c r="E16094" s="1">
        <v>22.0</v>
      </c>
      <c r="F16094" s="1" t="s">
        <v>16069</v>
      </c>
      <c r="G16094" s="1">
        <v>0.175473334269</v>
      </c>
    </row>
    <row r="16095" ht="15.75" customHeight="1">
      <c r="A16095" s="1" t="str">
        <f t="shared" si="1352"/>
        <v>THRAP3</v>
      </c>
      <c r="B16095" s="1" t="s">
        <v>108</v>
      </c>
      <c r="C16095" s="1">
        <v>3.669001E7</v>
      </c>
      <c r="D16095" s="1" t="s">
        <v>14</v>
      </c>
      <c r="E16095" s="1">
        <v>23.0</v>
      </c>
      <c r="F16095" s="1" t="s">
        <v>16070</v>
      </c>
      <c r="G16095" s="1">
        <v>-0.0232459618079</v>
      </c>
    </row>
    <row r="16096" ht="15.75" customHeight="1">
      <c r="A16096" s="1" t="str">
        <f t="shared" si="1352"/>
        <v>THRAP3</v>
      </c>
      <c r="B16096" s="1" t="s">
        <v>108</v>
      </c>
      <c r="C16096" s="1">
        <v>3.6690288E7</v>
      </c>
      <c r="D16096" s="1" t="s">
        <v>8</v>
      </c>
      <c r="E16096" s="1">
        <v>24.0</v>
      </c>
      <c r="F16096" s="1" t="s">
        <v>16071</v>
      </c>
      <c r="G16096" s="1">
        <v>0.163819400721</v>
      </c>
    </row>
    <row r="16097" ht="15.75" customHeight="1">
      <c r="A16097" s="1" t="str">
        <f t="shared" si="1352"/>
        <v>THRAP3</v>
      </c>
      <c r="B16097" s="1" t="s">
        <v>108</v>
      </c>
      <c r="C16097" s="1">
        <v>3.6690239E7</v>
      </c>
      <c r="D16097" s="1" t="s">
        <v>8</v>
      </c>
      <c r="E16097" s="1">
        <v>24.0</v>
      </c>
      <c r="F16097" s="1" t="s">
        <v>16072</v>
      </c>
      <c r="G16097" s="1">
        <v>0.998171407487</v>
      </c>
    </row>
    <row r="16098" ht="15.75" customHeight="1">
      <c r="A16098" s="1" t="str">
        <f t="shared" si="1352"/>
        <v>THRAP3</v>
      </c>
      <c r="B16098" s="1" t="s">
        <v>108</v>
      </c>
      <c r="C16098" s="1">
        <v>3.6690245E7</v>
      </c>
      <c r="D16098" s="1" t="s">
        <v>8</v>
      </c>
      <c r="E16098" s="1">
        <v>24.0</v>
      </c>
      <c r="F16098" s="1" t="s">
        <v>16073</v>
      </c>
      <c r="G16098" s="1">
        <v>1.18562866229</v>
      </c>
    </row>
    <row r="16099" ht="15.75" customHeight="1">
      <c r="A16099" s="1" t="str">
        <f t="shared" si="1352"/>
        <v>THRAP3</v>
      </c>
      <c r="B16099" s="1" t="s">
        <v>108</v>
      </c>
      <c r="C16099" s="1">
        <v>3.6690208E7</v>
      </c>
      <c r="D16099" s="1" t="s">
        <v>8</v>
      </c>
      <c r="E16099" s="1">
        <v>23.0</v>
      </c>
      <c r="F16099" s="1" t="s">
        <v>16074</v>
      </c>
      <c r="G16099" s="1">
        <v>-0.00930177668504</v>
      </c>
    </row>
    <row r="16100" ht="15.75" customHeight="1">
      <c r="A16100" s="1" t="str">
        <f t="shared" si="1352"/>
        <v>THRAP3</v>
      </c>
      <c r="B16100" s="1" t="s">
        <v>108</v>
      </c>
      <c r="C16100" s="1">
        <v>3.6690282E7</v>
      </c>
      <c r="D16100" s="1" t="s">
        <v>8</v>
      </c>
      <c r="E16100" s="1">
        <v>23.0</v>
      </c>
      <c r="F16100" s="1" t="s">
        <v>16075</v>
      </c>
      <c r="G16100" s="1">
        <v>0.349680209497</v>
      </c>
    </row>
    <row r="16101" ht="15.75" customHeight="1">
      <c r="A16101" s="1" t="str">
        <f t="shared" si="1352"/>
        <v>THRAP3</v>
      </c>
      <c r="B16101" s="1" t="s">
        <v>108</v>
      </c>
      <c r="C16101" s="1">
        <v>3.6690001E7</v>
      </c>
      <c r="D16101" s="1" t="s">
        <v>8</v>
      </c>
      <c r="E16101" s="1">
        <v>21.0</v>
      </c>
      <c r="F16101" s="1" t="s">
        <v>16076</v>
      </c>
      <c r="G16101" s="1">
        <v>0.105815058619</v>
      </c>
    </row>
    <row r="16102" ht="15.75" customHeight="1">
      <c r="A16102" s="1" t="str">
        <f t="shared" ref="A16102:A16111" si="1353">"TIA1"</f>
        <v>TIA1</v>
      </c>
      <c r="B16102" s="1" t="s">
        <v>256</v>
      </c>
      <c r="C16102" s="1">
        <v>7.0475654E7</v>
      </c>
      <c r="D16102" s="1" t="s">
        <v>14</v>
      </c>
      <c r="E16102" s="1">
        <v>24.0</v>
      </c>
      <c r="F16102" s="1" t="s">
        <v>16077</v>
      </c>
      <c r="G16102" s="1">
        <v>0.6572803442</v>
      </c>
    </row>
    <row r="16103" ht="15.75" customHeight="1">
      <c r="A16103" s="1" t="str">
        <f t="shared" si="1353"/>
        <v>TIA1</v>
      </c>
      <c r="B16103" s="1" t="s">
        <v>256</v>
      </c>
      <c r="C16103" s="1">
        <v>7.047572E7</v>
      </c>
      <c r="D16103" s="1" t="s">
        <v>14</v>
      </c>
      <c r="E16103" s="1">
        <v>23.0</v>
      </c>
      <c r="F16103" s="1" t="s">
        <v>16078</v>
      </c>
      <c r="G16103" s="1">
        <v>0.0740923687397</v>
      </c>
    </row>
    <row r="16104" ht="15.75" customHeight="1">
      <c r="A16104" s="1" t="str">
        <f t="shared" si="1353"/>
        <v>TIA1</v>
      </c>
      <c r="B16104" s="1" t="s">
        <v>256</v>
      </c>
      <c r="C16104" s="1">
        <v>7.0475512E7</v>
      </c>
      <c r="D16104" s="1" t="s">
        <v>8</v>
      </c>
      <c r="E16104" s="1">
        <v>24.0</v>
      </c>
      <c r="F16104" s="1" t="s">
        <v>16079</v>
      </c>
      <c r="G16104" s="1">
        <v>0.686163954905</v>
      </c>
    </row>
    <row r="16105" ht="15.75" customHeight="1">
      <c r="A16105" s="1" t="str">
        <f t="shared" si="1353"/>
        <v>TIA1</v>
      </c>
      <c r="B16105" s="1" t="s">
        <v>256</v>
      </c>
      <c r="C16105" s="1">
        <v>7.0475758E7</v>
      </c>
      <c r="D16105" s="1" t="s">
        <v>14</v>
      </c>
      <c r="E16105" s="1">
        <v>23.0</v>
      </c>
      <c r="F16105" s="1" t="s">
        <v>16080</v>
      </c>
      <c r="G16105" s="1">
        <v>0.762362510521</v>
      </c>
    </row>
    <row r="16106" ht="15.75" customHeight="1">
      <c r="A16106" s="1" t="str">
        <f t="shared" si="1353"/>
        <v>TIA1</v>
      </c>
      <c r="B16106" s="1" t="s">
        <v>256</v>
      </c>
      <c r="C16106" s="1">
        <v>7.0475684E7</v>
      </c>
      <c r="D16106" s="1" t="s">
        <v>8</v>
      </c>
      <c r="E16106" s="1">
        <v>23.0</v>
      </c>
      <c r="F16106" s="1" t="s">
        <v>16081</v>
      </c>
      <c r="G16106" s="1">
        <v>1.55147353457</v>
      </c>
    </row>
    <row r="16107" ht="15.75" customHeight="1">
      <c r="A16107" s="1" t="str">
        <f t="shared" si="1353"/>
        <v>TIA1</v>
      </c>
      <c r="B16107" s="1" t="s">
        <v>256</v>
      </c>
      <c r="C16107" s="1">
        <v>7.047569E7</v>
      </c>
      <c r="D16107" s="1" t="s">
        <v>8</v>
      </c>
      <c r="E16107" s="1">
        <v>24.0</v>
      </c>
      <c r="F16107" s="1" t="s">
        <v>16082</v>
      </c>
      <c r="G16107" s="1">
        <v>0.108868002501</v>
      </c>
    </row>
    <row r="16108" ht="15.75" customHeight="1">
      <c r="A16108" s="1" t="str">
        <f t="shared" si="1353"/>
        <v>TIA1</v>
      </c>
      <c r="B16108" s="1" t="s">
        <v>256</v>
      </c>
      <c r="C16108" s="1">
        <v>7.0475722E7</v>
      </c>
      <c r="D16108" s="1" t="s">
        <v>8</v>
      </c>
      <c r="E16108" s="1">
        <v>22.0</v>
      </c>
      <c r="F16108" s="1" t="s">
        <v>16083</v>
      </c>
      <c r="G16108" s="1">
        <v>-0.117227033713</v>
      </c>
    </row>
    <row r="16109" ht="15.75" customHeight="1">
      <c r="A16109" s="1" t="str">
        <f t="shared" si="1353"/>
        <v>TIA1</v>
      </c>
      <c r="B16109" s="1" t="s">
        <v>256</v>
      </c>
      <c r="C16109" s="1">
        <v>7.0475742E7</v>
      </c>
      <c r="D16109" s="1" t="s">
        <v>8</v>
      </c>
      <c r="E16109" s="1">
        <v>23.0</v>
      </c>
      <c r="F16109" s="1" t="s">
        <v>16084</v>
      </c>
      <c r="G16109" s="1">
        <v>0.0640419502925</v>
      </c>
    </row>
    <row r="16110" ht="15.75" customHeight="1">
      <c r="A16110" s="1" t="str">
        <f t="shared" si="1353"/>
        <v>TIA1</v>
      </c>
      <c r="B16110" s="1" t="s">
        <v>256</v>
      </c>
      <c r="C16110" s="1">
        <v>7.0475546E7</v>
      </c>
      <c r="D16110" s="1" t="s">
        <v>14</v>
      </c>
      <c r="E16110" s="1">
        <v>24.0</v>
      </c>
      <c r="F16110" s="1" t="s">
        <v>16085</v>
      </c>
      <c r="G16110" s="1">
        <v>0.281208745589</v>
      </c>
    </row>
    <row r="16111" ht="15.75" customHeight="1">
      <c r="A16111" s="1" t="str">
        <f t="shared" si="1353"/>
        <v>TIA1</v>
      </c>
      <c r="B16111" s="1" t="s">
        <v>256</v>
      </c>
      <c r="C16111" s="1">
        <v>7.0475797E7</v>
      </c>
      <c r="D16111" s="1" t="s">
        <v>14</v>
      </c>
      <c r="E16111" s="1">
        <v>23.0</v>
      </c>
      <c r="F16111" s="1" t="s">
        <v>16086</v>
      </c>
      <c r="G16111" s="1">
        <v>0.527587523838</v>
      </c>
    </row>
    <row r="16112" ht="15.75" customHeight="1">
      <c r="A16112" s="1" t="str">
        <f t="shared" ref="A16112:A16121" si="1354">"TICRR"</f>
        <v>TICRR</v>
      </c>
      <c r="B16112" s="1" t="s">
        <v>425</v>
      </c>
      <c r="C16112" s="1">
        <v>9.0118737E7</v>
      </c>
      <c r="D16112" s="1" t="s">
        <v>14</v>
      </c>
      <c r="E16112" s="1">
        <v>24.0</v>
      </c>
      <c r="F16112" s="1" t="s">
        <v>16087</v>
      </c>
      <c r="G16112" s="1">
        <v>0.866686538636</v>
      </c>
    </row>
    <row r="16113" ht="15.75" customHeight="1">
      <c r="A16113" s="1" t="str">
        <f t="shared" si="1354"/>
        <v>TICRR</v>
      </c>
      <c r="B16113" s="1" t="s">
        <v>425</v>
      </c>
      <c r="C16113" s="1">
        <v>9.0118866E7</v>
      </c>
      <c r="D16113" s="1" t="s">
        <v>8</v>
      </c>
      <c r="E16113" s="1">
        <v>24.0</v>
      </c>
      <c r="F16113" s="1" t="s">
        <v>16088</v>
      </c>
      <c r="G16113" s="1">
        <v>0.824792971956</v>
      </c>
    </row>
    <row r="16114" ht="15.75" customHeight="1">
      <c r="A16114" s="1" t="str">
        <f t="shared" si="1354"/>
        <v>TICRR</v>
      </c>
      <c r="B16114" s="1" t="s">
        <v>425</v>
      </c>
      <c r="C16114" s="1">
        <v>9.0118883E7</v>
      </c>
      <c r="D16114" s="1" t="s">
        <v>14</v>
      </c>
      <c r="E16114" s="1">
        <v>24.0</v>
      </c>
      <c r="F16114" s="1" t="s">
        <v>16089</v>
      </c>
      <c r="G16114" s="1">
        <v>0.0110459457354</v>
      </c>
    </row>
    <row r="16115" ht="15.75" customHeight="1">
      <c r="A16115" s="1" t="str">
        <f t="shared" si="1354"/>
        <v>TICRR</v>
      </c>
      <c r="B16115" s="1" t="s">
        <v>425</v>
      </c>
      <c r="C16115" s="1">
        <v>9.011885E7</v>
      </c>
      <c r="D16115" s="1" t="s">
        <v>14</v>
      </c>
      <c r="E16115" s="1">
        <v>24.0</v>
      </c>
      <c r="F16115" s="1" t="s">
        <v>16090</v>
      </c>
      <c r="G16115" s="1">
        <v>0.00573703498057</v>
      </c>
    </row>
    <row r="16116" ht="15.75" customHeight="1">
      <c r="A16116" s="1" t="str">
        <f t="shared" si="1354"/>
        <v>TICRR</v>
      </c>
      <c r="B16116" s="1" t="s">
        <v>425</v>
      </c>
      <c r="C16116" s="1">
        <v>9.011882E7</v>
      </c>
      <c r="D16116" s="1" t="s">
        <v>14</v>
      </c>
      <c r="E16116" s="1">
        <v>23.0</v>
      </c>
      <c r="F16116" s="1" t="s">
        <v>16091</v>
      </c>
      <c r="G16116" s="1">
        <v>0.919186950995</v>
      </c>
    </row>
    <row r="16117" ht="15.75" customHeight="1">
      <c r="A16117" s="1" t="str">
        <f t="shared" si="1354"/>
        <v>TICRR</v>
      </c>
      <c r="B16117" s="1" t="s">
        <v>425</v>
      </c>
      <c r="C16117" s="1">
        <v>9.011878E7</v>
      </c>
      <c r="D16117" s="1" t="s">
        <v>14</v>
      </c>
      <c r="E16117" s="1">
        <v>23.0</v>
      </c>
      <c r="F16117" s="1" t="s">
        <v>16092</v>
      </c>
      <c r="G16117" s="1">
        <v>0.707993182303</v>
      </c>
    </row>
    <row r="16118" ht="15.75" customHeight="1">
      <c r="A16118" s="1" t="str">
        <f t="shared" si="1354"/>
        <v>TICRR</v>
      </c>
      <c r="B16118" s="1" t="s">
        <v>425</v>
      </c>
      <c r="C16118" s="1">
        <v>9.0118713E7</v>
      </c>
      <c r="D16118" s="1" t="s">
        <v>14</v>
      </c>
      <c r="E16118" s="1">
        <v>22.0</v>
      </c>
      <c r="F16118" s="1" t="s">
        <v>16093</v>
      </c>
      <c r="G16118" s="1">
        <v>0.828415910747</v>
      </c>
    </row>
    <row r="16119" ht="15.75" customHeight="1">
      <c r="A16119" s="1" t="str">
        <f t="shared" si="1354"/>
        <v>TICRR</v>
      </c>
      <c r="B16119" s="1" t="s">
        <v>425</v>
      </c>
      <c r="C16119" s="1">
        <v>9.0118911E7</v>
      </c>
      <c r="D16119" s="1" t="s">
        <v>8</v>
      </c>
      <c r="E16119" s="1">
        <v>24.0</v>
      </c>
      <c r="F16119" s="1" t="s">
        <v>16094</v>
      </c>
      <c r="G16119" s="1">
        <v>1.1614331274</v>
      </c>
    </row>
    <row r="16120" ht="15.75" customHeight="1">
      <c r="A16120" s="1" t="str">
        <f t="shared" si="1354"/>
        <v>TICRR</v>
      </c>
      <c r="B16120" s="1" t="s">
        <v>425</v>
      </c>
      <c r="C16120" s="1">
        <v>9.0118893E7</v>
      </c>
      <c r="D16120" s="1" t="s">
        <v>8</v>
      </c>
      <c r="E16120" s="1">
        <v>24.0</v>
      </c>
      <c r="F16120" s="1" t="s">
        <v>16095</v>
      </c>
      <c r="G16120" s="1">
        <v>0.919379921609</v>
      </c>
    </row>
    <row r="16121" ht="15.75" customHeight="1">
      <c r="A16121" s="1" t="str">
        <f t="shared" si="1354"/>
        <v>TICRR</v>
      </c>
      <c r="B16121" s="1" t="s">
        <v>425</v>
      </c>
      <c r="C16121" s="1">
        <v>9.0118684E7</v>
      </c>
      <c r="D16121" s="1" t="s">
        <v>8</v>
      </c>
      <c r="E16121" s="1">
        <v>23.0</v>
      </c>
      <c r="F16121" s="1" t="s">
        <v>16096</v>
      </c>
      <c r="G16121" s="1">
        <v>0.0688601053427</v>
      </c>
    </row>
    <row r="16122" ht="15.75" customHeight="1">
      <c r="A16122" s="1" t="str">
        <f t="shared" ref="A16122:A16131" si="1355">"TIGD1"</f>
        <v>TIGD1</v>
      </c>
      <c r="B16122" s="1" t="s">
        <v>256</v>
      </c>
      <c r="C16122" s="1">
        <v>2.33415092E8</v>
      </c>
      <c r="D16122" s="1" t="s">
        <v>8</v>
      </c>
      <c r="E16122" s="1">
        <v>24.0</v>
      </c>
      <c r="F16122" s="1" t="s">
        <v>16097</v>
      </c>
      <c r="G16122" s="1">
        <v>0.202215177439</v>
      </c>
    </row>
    <row r="16123" ht="15.75" customHeight="1">
      <c r="A16123" s="1" t="str">
        <f t="shared" si="1355"/>
        <v>TIGD1</v>
      </c>
      <c r="B16123" s="1" t="s">
        <v>256</v>
      </c>
      <c r="C16123" s="1">
        <v>2.33415112E8</v>
      </c>
      <c r="D16123" s="1" t="s">
        <v>8</v>
      </c>
      <c r="E16123" s="1">
        <v>23.0</v>
      </c>
      <c r="F16123" s="1" t="s">
        <v>16098</v>
      </c>
      <c r="G16123" s="1">
        <v>0.229339832097</v>
      </c>
    </row>
    <row r="16124" ht="15.75" customHeight="1">
      <c r="A16124" s="1" t="str">
        <f t="shared" si="1355"/>
        <v>TIGD1</v>
      </c>
      <c r="B16124" s="1" t="s">
        <v>256</v>
      </c>
      <c r="C16124" s="1">
        <v>2.33415117E8</v>
      </c>
      <c r="D16124" s="1" t="s">
        <v>8</v>
      </c>
      <c r="E16124" s="1">
        <v>21.0</v>
      </c>
      <c r="F16124" s="1" t="s">
        <v>16099</v>
      </c>
      <c r="G16124" s="1">
        <v>0.0151933817987</v>
      </c>
    </row>
    <row r="16125" ht="15.75" customHeight="1">
      <c r="A16125" s="1" t="str">
        <f t="shared" si="1355"/>
        <v>TIGD1</v>
      </c>
      <c r="B16125" s="1" t="s">
        <v>256</v>
      </c>
      <c r="C16125" s="1">
        <v>2.33415178E8</v>
      </c>
      <c r="D16125" s="1" t="s">
        <v>8</v>
      </c>
      <c r="E16125" s="1">
        <v>24.0</v>
      </c>
      <c r="F16125" s="1" t="s">
        <v>16100</v>
      </c>
      <c r="G16125" s="1">
        <v>0.442584870711</v>
      </c>
    </row>
    <row r="16126" ht="15.75" customHeight="1">
      <c r="A16126" s="1" t="str">
        <f t="shared" si="1355"/>
        <v>TIGD1</v>
      </c>
      <c r="B16126" s="1" t="s">
        <v>256</v>
      </c>
      <c r="C16126" s="1">
        <v>2.33415192E8</v>
      </c>
      <c r="D16126" s="1" t="s">
        <v>14</v>
      </c>
      <c r="E16126" s="1">
        <v>24.0</v>
      </c>
      <c r="F16126" s="1" t="s">
        <v>16101</v>
      </c>
      <c r="G16126" s="1">
        <v>0.954363465304</v>
      </c>
    </row>
    <row r="16127" ht="15.75" customHeight="1">
      <c r="A16127" s="1" t="str">
        <f t="shared" si="1355"/>
        <v>TIGD1</v>
      </c>
      <c r="B16127" s="1" t="s">
        <v>256</v>
      </c>
      <c r="C16127" s="1">
        <v>2.33415237E8</v>
      </c>
      <c r="D16127" s="1" t="s">
        <v>8</v>
      </c>
      <c r="E16127" s="1">
        <v>24.0</v>
      </c>
      <c r="F16127" s="1" t="s">
        <v>16102</v>
      </c>
      <c r="G16127" s="1">
        <v>0.357623415959</v>
      </c>
    </row>
    <row r="16128" ht="15.75" customHeight="1">
      <c r="A16128" s="1" t="str">
        <f t="shared" si="1355"/>
        <v>TIGD1</v>
      </c>
      <c r="B16128" s="1" t="s">
        <v>256</v>
      </c>
      <c r="C16128" s="1">
        <v>2.33415131E8</v>
      </c>
      <c r="D16128" s="1" t="s">
        <v>14</v>
      </c>
      <c r="E16128" s="1">
        <v>24.0</v>
      </c>
      <c r="F16128" s="1" t="s">
        <v>16103</v>
      </c>
      <c r="G16128" s="1">
        <v>0.687542705268</v>
      </c>
    </row>
    <row r="16129" ht="15.75" customHeight="1">
      <c r="A16129" s="1" t="str">
        <f t="shared" si="1355"/>
        <v>TIGD1</v>
      </c>
      <c r="B16129" s="1" t="s">
        <v>256</v>
      </c>
      <c r="C16129" s="1">
        <v>2.33415159E8</v>
      </c>
      <c r="D16129" s="1" t="s">
        <v>14</v>
      </c>
      <c r="E16129" s="1">
        <v>24.0</v>
      </c>
      <c r="F16129" s="1" t="s">
        <v>16104</v>
      </c>
      <c r="G16129" s="1">
        <v>0.0966053117671</v>
      </c>
    </row>
    <row r="16130" ht="15.75" customHeight="1">
      <c r="A16130" s="1" t="str">
        <f t="shared" si="1355"/>
        <v>TIGD1</v>
      </c>
      <c r="B16130" s="1" t="s">
        <v>256</v>
      </c>
      <c r="C16130" s="1">
        <v>2.33415185E8</v>
      </c>
      <c r="D16130" s="1" t="s">
        <v>14</v>
      </c>
      <c r="E16130" s="1">
        <v>24.0</v>
      </c>
      <c r="F16130" s="1" t="s">
        <v>16105</v>
      </c>
      <c r="G16130" s="1">
        <v>1.3365454098</v>
      </c>
    </row>
    <row r="16131" ht="15.75" customHeight="1">
      <c r="A16131" s="1" t="str">
        <f t="shared" si="1355"/>
        <v>TIGD1</v>
      </c>
      <c r="B16131" s="1" t="s">
        <v>256</v>
      </c>
      <c r="C16131" s="1">
        <v>2.33415211E8</v>
      </c>
      <c r="D16131" s="1" t="s">
        <v>14</v>
      </c>
      <c r="E16131" s="1">
        <v>23.0</v>
      </c>
      <c r="F16131" s="1" t="s">
        <v>16106</v>
      </c>
      <c r="G16131" s="1">
        <v>0.709091124896</v>
      </c>
    </row>
    <row r="16132" ht="15.75" customHeight="1">
      <c r="A16132" s="1" t="str">
        <f t="shared" ref="A16132:A16148" si="1356">"TIMELESS"</f>
        <v>TIMELESS</v>
      </c>
      <c r="B16132" s="1" t="s">
        <v>379</v>
      </c>
      <c r="C16132" s="1">
        <v>5.6843212E7</v>
      </c>
      <c r="D16132" s="1" t="s">
        <v>14</v>
      </c>
      <c r="E16132" s="1">
        <v>23.0</v>
      </c>
      <c r="F16132" s="1" t="s">
        <v>16107</v>
      </c>
      <c r="G16132" s="1">
        <v>0.400356975876</v>
      </c>
    </row>
    <row r="16133" ht="15.75" customHeight="1">
      <c r="A16133" s="1" t="str">
        <f t="shared" si="1356"/>
        <v>TIMELESS</v>
      </c>
      <c r="B16133" s="1" t="s">
        <v>379</v>
      </c>
      <c r="C16133" s="1">
        <v>5.6843147E7</v>
      </c>
      <c r="D16133" s="1" t="s">
        <v>14</v>
      </c>
      <c r="E16133" s="1">
        <v>24.0</v>
      </c>
      <c r="F16133" s="1" t="s">
        <v>16108</v>
      </c>
      <c r="G16133" s="1">
        <v>0.386887714131</v>
      </c>
    </row>
    <row r="16134" ht="15.75" customHeight="1">
      <c r="A16134" s="1" t="str">
        <f t="shared" si="1356"/>
        <v>TIMELESS</v>
      </c>
      <c r="B16134" s="1" t="s">
        <v>379</v>
      </c>
      <c r="C16134" s="1">
        <v>5.6842929E7</v>
      </c>
      <c r="D16134" s="1" t="s">
        <v>14</v>
      </c>
      <c r="E16134" s="1">
        <v>23.0</v>
      </c>
      <c r="F16134" s="1" t="s">
        <v>16109</v>
      </c>
      <c r="G16134" s="1">
        <v>0.974528940126</v>
      </c>
    </row>
    <row r="16135" ht="15.75" customHeight="1">
      <c r="A16135" s="1" t="str">
        <f t="shared" si="1356"/>
        <v>TIMELESS</v>
      </c>
      <c r="B16135" s="1" t="s">
        <v>379</v>
      </c>
      <c r="C16135" s="1">
        <v>5.6843181E7</v>
      </c>
      <c r="D16135" s="1" t="s">
        <v>8</v>
      </c>
      <c r="E16135" s="1">
        <v>24.0</v>
      </c>
      <c r="F16135" s="1" t="s">
        <v>16110</v>
      </c>
      <c r="G16135" s="1">
        <v>0.615953412638</v>
      </c>
    </row>
    <row r="16136" ht="15.75" customHeight="1">
      <c r="A16136" s="1" t="str">
        <f t="shared" si="1356"/>
        <v>TIMELESS</v>
      </c>
      <c r="B16136" s="1" t="s">
        <v>379</v>
      </c>
      <c r="C16136" s="1">
        <v>5.6843031E7</v>
      </c>
      <c r="D16136" s="1" t="s">
        <v>8</v>
      </c>
      <c r="E16136" s="1">
        <v>24.0</v>
      </c>
      <c r="F16136" s="1" t="s">
        <v>16111</v>
      </c>
      <c r="G16136" s="1">
        <v>-0.0377570584695</v>
      </c>
    </row>
    <row r="16137" ht="15.75" customHeight="1">
      <c r="A16137" s="1" t="str">
        <f t="shared" si="1356"/>
        <v>TIMELESS</v>
      </c>
      <c r="B16137" s="1" t="s">
        <v>379</v>
      </c>
      <c r="C16137" s="1">
        <v>5.6842893E7</v>
      </c>
      <c r="D16137" s="1" t="s">
        <v>8</v>
      </c>
      <c r="E16137" s="1">
        <v>23.0</v>
      </c>
      <c r="F16137" s="1" t="s">
        <v>16112</v>
      </c>
      <c r="G16137" s="1">
        <v>0.670812360782</v>
      </c>
    </row>
    <row r="16138" ht="15.75" customHeight="1">
      <c r="A16138" s="1" t="str">
        <f t="shared" si="1356"/>
        <v>TIMELESS</v>
      </c>
      <c r="B16138" s="1" t="s">
        <v>379</v>
      </c>
      <c r="C16138" s="1">
        <v>5.6842887E7</v>
      </c>
      <c r="D16138" s="1" t="s">
        <v>8</v>
      </c>
      <c r="E16138" s="1">
        <v>24.0</v>
      </c>
      <c r="F16138" s="1" t="s">
        <v>16113</v>
      </c>
      <c r="G16138" s="1">
        <v>0.0641199877377</v>
      </c>
    </row>
    <row r="16139" ht="15.75" customHeight="1">
      <c r="A16139" s="1" t="str">
        <f t="shared" si="1356"/>
        <v>TIMELESS</v>
      </c>
      <c r="B16139" s="1" t="s">
        <v>379</v>
      </c>
      <c r="C16139" s="1">
        <v>5.684317E7</v>
      </c>
      <c r="D16139" s="1" t="s">
        <v>14</v>
      </c>
      <c r="E16139" s="1">
        <v>24.0</v>
      </c>
      <c r="F16139" s="1" t="s">
        <v>16114</v>
      </c>
      <c r="G16139" s="1">
        <v>0.00178528632413</v>
      </c>
    </row>
    <row r="16140" ht="15.75" customHeight="1">
      <c r="A16140" s="1" t="str">
        <f t="shared" si="1356"/>
        <v>TIMELESS</v>
      </c>
      <c r="B16140" s="1" t="s">
        <v>379</v>
      </c>
      <c r="C16140" s="1">
        <v>5.6842997E7</v>
      </c>
      <c r="D16140" s="1" t="s">
        <v>14</v>
      </c>
      <c r="E16140" s="1">
        <v>24.0</v>
      </c>
      <c r="F16140" s="1" t="s">
        <v>16115</v>
      </c>
      <c r="G16140" s="1">
        <v>0.101218365044</v>
      </c>
    </row>
    <row r="16141" ht="15.75" customHeight="1">
      <c r="A16141" s="1" t="str">
        <f t="shared" si="1356"/>
        <v>TIMELESS</v>
      </c>
      <c r="B16141" s="1" t="s">
        <v>379</v>
      </c>
      <c r="C16141" s="1">
        <v>5.6842929E7</v>
      </c>
      <c r="D16141" s="1" t="s">
        <v>14</v>
      </c>
      <c r="E16141" s="1">
        <v>24.0</v>
      </c>
      <c r="F16141" s="1" t="s">
        <v>16116</v>
      </c>
      <c r="G16141" s="1">
        <v>1.00959456327</v>
      </c>
    </row>
    <row r="16142" ht="15.75" customHeight="1">
      <c r="A16142" s="1" t="str">
        <f t="shared" si="1356"/>
        <v>TIMELESS</v>
      </c>
      <c r="B16142" s="1" t="s">
        <v>379</v>
      </c>
      <c r="C16142" s="1">
        <v>5.6842914E7</v>
      </c>
      <c r="D16142" s="1" t="s">
        <v>14</v>
      </c>
      <c r="E16142" s="1">
        <v>24.0</v>
      </c>
      <c r="F16142" s="1" t="s">
        <v>16117</v>
      </c>
      <c r="G16142" s="1">
        <v>1.01587649661</v>
      </c>
    </row>
    <row r="16143" ht="15.75" customHeight="1">
      <c r="A16143" s="1" t="str">
        <f t="shared" si="1356"/>
        <v>TIMELESS</v>
      </c>
      <c r="B16143" s="1" t="s">
        <v>379</v>
      </c>
      <c r="C16143" s="1">
        <v>5.6843191E7</v>
      </c>
      <c r="D16143" s="1" t="s">
        <v>8</v>
      </c>
      <c r="E16143" s="1">
        <v>24.0</v>
      </c>
      <c r="F16143" s="1" t="s">
        <v>16118</v>
      </c>
      <c r="G16143" s="1">
        <v>0.100953270003</v>
      </c>
    </row>
    <row r="16144" ht="15.75" customHeight="1">
      <c r="A16144" s="1" t="str">
        <f t="shared" si="1356"/>
        <v>TIMELESS</v>
      </c>
      <c r="B16144" s="1" t="s">
        <v>379</v>
      </c>
      <c r="C16144" s="1">
        <v>5.6843186E7</v>
      </c>
      <c r="D16144" s="1" t="s">
        <v>8</v>
      </c>
      <c r="E16144" s="1">
        <v>24.0</v>
      </c>
      <c r="F16144" s="1" t="s">
        <v>16119</v>
      </c>
      <c r="G16144" s="1">
        <v>0.051778095125</v>
      </c>
    </row>
    <row r="16145" ht="15.75" customHeight="1">
      <c r="A16145" s="1" t="str">
        <f t="shared" si="1356"/>
        <v>TIMELESS</v>
      </c>
      <c r="B16145" s="1" t="s">
        <v>379</v>
      </c>
      <c r="C16145" s="1">
        <v>5.6843108E7</v>
      </c>
      <c r="D16145" s="1" t="s">
        <v>8</v>
      </c>
      <c r="E16145" s="1">
        <v>24.0</v>
      </c>
      <c r="F16145" s="1" t="s">
        <v>16120</v>
      </c>
      <c r="G16145" s="1">
        <v>0.662946138366</v>
      </c>
    </row>
    <row r="16146" ht="15.75" customHeight="1">
      <c r="A16146" s="1" t="str">
        <f t="shared" si="1356"/>
        <v>TIMELESS</v>
      </c>
      <c r="B16146" s="1" t="s">
        <v>379</v>
      </c>
      <c r="C16146" s="1">
        <v>5.684303E7</v>
      </c>
      <c r="D16146" s="1" t="s">
        <v>8</v>
      </c>
      <c r="E16146" s="1">
        <v>22.0</v>
      </c>
      <c r="F16146" s="1" t="s">
        <v>16121</v>
      </c>
      <c r="G16146" s="1">
        <v>0.762603131035</v>
      </c>
    </row>
    <row r="16147" ht="15.75" customHeight="1">
      <c r="A16147" s="1" t="str">
        <f t="shared" si="1356"/>
        <v>TIMELESS</v>
      </c>
      <c r="B16147" s="1" t="s">
        <v>379</v>
      </c>
      <c r="C16147" s="1">
        <v>5.684302E7</v>
      </c>
      <c r="D16147" s="1" t="s">
        <v>8</v>
      </c>
      <c r="E16147" s="1">
        <v>23.0</v>
      </c>
      <c r="F16147" s="1" t="s">
        <v>16122</v>
      </c>
      <c r="G16147" s="1">
        <v>0.403551627961</v>
      </c>
    </row>
    <row r="16148" ht="15.75" customHeight="1">
      <c r="A16148" s="1" t="str">
        <f t="shared" si="1356"/>
        <v>TIMELESS</v>
      </c>
      <c r="B16148" s="1" t="s">
        <v>379</v>
      </c>
      <c r="C16148" s="1">
        <v>5.6843146E7</v>
      </c>
      <c r="D16148" s="1" t="s">
        <v>14</v>
      </c>
      <c r="E16148" s="1">
        <v>24.0</v>
      </c>
      <c r="F16148" s="1" t="s">
        <v>16123</v>
      </c>
      <c r="G16148" s="1">
        <v>0.356219319946</v>
      </c>
    </row>
    <row r="16149" ht="15.75" customHeight="1">
      <c r="A16149" s="1" t="str">
        <f t="shared" ref="A16149:A16158" si="1357">"TIMM17A"</f>
        <v>TIMM17A</v>
      </c>
      <c r="B16149" s="1" t="s">
        <v>108</v>
      </c>
      <c r="C16149" s="1">
        <v>2.01924808E8</v>
      </c>
      <c r="D16149" s="1" t="s">
        <v>14</v>
      </c>
      <c r="E16149" s="1">
        <v>24.0</v>
      </c>
      <c r="F16149" s="1" t="s">
        <v>16124</v>
      </c>
      <c r="G16149" s="1">
        <v>0.261139308236</v>
      </c>
    </row>
    <row r="16150" ht="15.75" customHeight="1">
      <c r="A16150" s="1" t="str">
        <f t="shared" si="1357"/>
        <v>TIMM17A</v>
      </c>
      <c r="B16150" s="1" t="s">
        <v>108</v>
      </c>
      <c r="C16150" s="1">
        <v>2.0192466E8</v>
      </c>
      <c r="D16150" s="1" t="s">
        <v>14</v>
      </c>
      <c r="E16150" s="1">
        <v>24.0</v>
      </c>
      <c r="F16150" s="1" t="s">
        <v>16125</v>
      </c>
      <c r="G16150" s="1">
        <v>1.19848275983</v>
      </c>
    </row>
    <row r="16151" ht="15.75" customHeight="1">
      <c r="A16151" s="1" t="str">
        <f t="shared" si="1357"/>
        <v>TIMM17A</v>
      </c>
      <c r="B16151" s="1" t="s">
        <v>108</v>
      </c>
      <c r="C16151" s="1">
        <v>2.01924646E8</v>
      </c>
      <c r="D16151" s="1" t="s">
        <v>14</v>
      </c>
      <c r="E16151" s="1">
        <v>24.0</v>
      </c>
      <c r="F16151" s="1" t="s">
        <v>16126</v>
      </c>
      <c r="G16151" s="1">
        <v>0.851493054235</v>
      </c>
    </row>
    <row r="16152" ht="15.75" customHeight="1">
      <c r="A16152" s="1" t="str">
        <f t="shared" si="1357"/>
        <v>TIMM17A</v>
      </c>
      <c r="B16152" s="1" t="s">
        <v>108</v>
      </c>
      <c r="C16152" s="1">
        <v>2.01924615E8</v>
      </c>
      <c r="D16152" s="1" t="s">
        <v>8</v>
      </c>
      <c r="E16152" s="1">
        <v>24.0</v>
      </c>
      <c r="F16152" s="1" t="s">
        <v>16127</v>
      </c>
      <c r="G16152" s="1">
        <v>-0.00637413844436</v>
      </c>
    </row>
    <row r="16153" ht="15.75" customHeight="1">
      <c r="A16153" s="1" t="str">
        <f t="shared" si="1357"/>
        <v>TIMM17A</v>
      </c>
      <c r="B16153" s="1" t="s">
        <v>108</v>
      </c>
      <c r="C16153" s="1">
        <v>2.01924827E8</v>
      </c>
      <c r="D16153" s="1" t="s">
        <v>8</v>
      </c>
      <c r="E16153" s="1">
        <v>24.0</v>
      </c>
      <c r="F16153" s="1" t="s">
        <v>16128</v>
      </c>
      <c r="G16153" s="1">
        <v>0.950024185934</v>
      </c>
    </row>
    <row r="16154" ht="15.75" customHeight="1">
      <c r="A16154" s="1" t="str">
        <f t="shared" si="1357"/>
        <v>TIMM17A</v>
      </c>
      <c r="B16154" s="1" t="s">
        <v>108</v>
      </c>
      <c r="C16154" s="1">
        <v>2.01924753E8</v>
      </c>
      <c r="D16154" s="1" t="s">
        <v>8</v>
      </c>
      <c r="E16154" s="1">
        <v>24.0</v>
      </c>
      <c r="F16154" s="1" t="s">
        <v>16129</v>
      </c>
      <c r="G16154" s="1">
        <v>0.121485700561</v>
      </c>
    </row>
    <row r="16155" ht="15.75" customHeight="1">
      <c r="A16155" s="1" t="str">
        <f t="shared" si="1357"/>
        <v>TIMM17A</v>
      </c>
      <c r="B16155" s="1" t="s">
        <v>108</v>
      </c>
      <c r="C16155" s="1">
        <v>2.01924834E8</v>
      </c>
      <c r="D16155" s="1" t="s">
        <v>14</v>
      </c>
      <c r="E16155" s="1">
        <v>22.0</v>
      </c>
      <c r="F16155" s="1" t="s">
        <v>16130</v>
      </c>
      <c r="G16155" s="1">
        <v>-0.0319744501245</v>
      </c>
    </row>
    <row r="16156" ht="15.75" customHeight="1">
      <c r="A16156" s="1" t="str">
        <f t="shared" si="1357"/>
        <v>TIMM17A</v>
      </c>
      <c r="B16156" s="1" t="s">
        <v>108</v>
      </c>
      <c r="C16156" s="1">
        <v>2.01924574E8</v>
      </c>
      <c r="D16156" s="1" t="s">
        <v>8</v>
      </c>
      <c r="E16156" s="1">
        <v>23.0</v>
      </c>
      <c r="F16156" s="1" t="s">
        <v>16131</v>
      </c>
      <c r="G16156" s="1">
        <v>0.0867893526177</v>
      </c>
    </row>
    <row r="16157" ht="15.75" customHeight="1">
      <c r="A16157" s="1" t="str">
        <f t="shared" si="1357"/>
        <v>TIMM17A</v>
      </c>
      <c r="B16157" s="1" t="s">
        <v>108</v>
      </c>
      <c r="C16157" s="1">
        <v>2.0192486E8</v>
      </c>
      <c r="D16157" s="1" t="s">
        <v>8</v>
      </c>
      <c r="E16157" s="1">
        <v>23.0</v>
      </c>
      <c r="F16157" s="1" t="s">
        <v>16132</v>
      </c>
      <c r="G16157" s="1">
        <v>0.00414012081634</v>
      </c>
    </row>
    <row r="16158" ht="15.75" customHeight="1">
      <c r="A16158" s="1" t="str">
        <f t="shared" si="1357"/>
        <v>TIMM17A</v>
      </c>
      <c r="B16158" s="1" t="s">
        <v>108</v>
      </c>
      <c r="C16158" s="1">
        <v>2.01924816E8</v>
      </c>
      <c r="D16158" s="1" t="s">
        <v>14</v>
      </c>
      <c r="E16158" s="1">
        <v>24.0</v>
      </c>
      <c r="F16158" s="1" t="s">
        <v>16133</v>
      </c>
      <c r="G16158" s="1">
        <v>0.404976339035</v>
      </c>
    </row>
    <row r="16159" ht="15.75" customHeight="1">
      <c r="A16159" s="1" t="str">
        <f t="shared" ref="A16159:A16168" si="1358">"TIMM22"</f>
        <v>TIMM22</v>
      </c>
      <c r="B16159" s="1" t="s">
        <v>39</v>
      </c>
      <c r="C16159" s="1">
        <v>900344.0</v>
      </c>
      <c r="D16159" s="1" t="s">
        <v>14</v>
      </c>
      <c r="E16159" s="1">
        <v>23.0</v>
      </c>
      <c r="F16159" s="1" t="s">
        <v>16134</v>
      </c>
      <c r="G16159" s="1">
        <v>0.0193598769838</v>
      </c>
    </row>
    <row r="16160" ht="15.75" customHeight="1">
      <c r="A16160" s="1" t="str">
        <f t="shared" si="1358"/>
        <v>TIMM22</v>
      </c>
      <c r="B16160" s="1" t="s">
        <v>39</v>
      </c>
      <c r="C16160" s="1">
        <v>900437.0</v>
      </c>
      <c r="D16160" s="1" t="s">
        <v>8</v>
      </c>
      <c r="E16160" s="1">
        <v>24.0</v>
      </c>
      <c r="F16160" s="1" t="s">
        <v>16135</v>
      </c>
      <c r="G16160" s="1">
        <v>0.0677726313154</v>
      </c>
    </row>
    <row r="16161" ht="15.75" customHeight="1">
      <c r="A16161" s="1" t="str">
        <f t="shared" si="1358"/>
        <v>TIMM22</v>
      </c>
      <c r="B16161" s="1" t="s">
        <v>39</v>
      </c>
      <c r="C16161" s="1">
        <v>900391.0</v>
      </c>
      <c r="D16161" s="1" t="s">
        <v>14</v>
      </c>
      <c r="E16161" s="1">
        <v>24.0</v>
      </c>
      <c r="F16161" s="1" t="s">
        <v>16136</v>
      </c>
      <c r="G16161" s="1">
        <v>0.220963816677</v>
      </c>
    </row>
    <row r="16162" ht="15.75" customHeight="1">
      <c r="A16162" s="1" t="str">
        <f t="shared" si="1358"/>
        <v>TIMM22</v>
      </c>
      <c r="B16162" s="1" t="s">
        <v>39</v>
      </c>
      <c r="C16162" s="1">
        <v>900407.0</v>
      </c>
      <c r="D16162" s="1" t="s">
        <v>14</v>
      </c>
      <c r="E16162" s="1">
        <v>24.0</v>
      </c>
      <c r="F16162" s="1" t="s">
        <v>16137</v>
      </c>
      <c r="G16162" s="1">
        <v>1.01055888482</v>
      </c>
    </row>
    <row r="16163" ht="15.75" customHeight="1">
      <c r="A16163" s="1" t="str">
        <f t="shared" si="1358"/>
        <v>TIMM22</v>
      </c>
      <c r="B16163" s="1" t="s">
        <v>39</v>
      </c>
      <c r="C16163" s="1">
        <v>900430.0</v>
      </c>
      <c r="D16163" s="1" t="s">
        <v>14</v>
      </c>
      <c r="E16163" s="1">
        <v>22.0</v>
      </c>
      <c r="F16163" s="1" t="s">
        <v>16138</v>
      </c>
      <c r="G16163" s="1">
        <v>1.32264004695</v>
      </c>
    </row>
    <row r="16164" ht="15.75" customHeight="1">
      <c r="A16164" s="1" t="str">
        <f t="shared" si="1358"/>
        <v>TIMM22</v>
      </c>
      <c r="B16164" s="1" t="s">
        <v>39</v>
      </c>
      <c r="C16164" s="1">
        <v>900620.0</v>
      </c>
      <c r="D16164" s="1" t="s">
        <v>14</v>
      </c>
      <c r="E16164" s="1">
        <v>24.0</v>
      </c>
      <c r="F16164" s="1" t="s">
        <v>16139</v>
      </c>
      <c r="G16164" s="1">
        <v>0.00604262045735</v>
      </c>
    </row>
    <row r="16165" ht="15.75" customHeight="1">
      <c r="A16165" s="1" t="str">
        <f t="shared" si="1358"/>
        <v>TIMM22</v>
      </c>
      <c r="B16165" s="1" t="s">
        <v>39</v>
      </c>
      <c r="C16165" s="1">
        <v>900636.0</v>
      </c>
      <c r="D16165" s="1" t="s">
        <v>14</v>
      </c>
      <c r="E16165" s="1">
        <v>24.0</v>
      </c>
      <c r="F16165" s="1" t="s">
        <v>16140</v>
      </c>
      <c r="G16165" s="1">
        <v>0.0861544605793</v>
      </c>
    </row>
    <row r="16166" ht="15.75" customHeight="1">
      <c r="A16166" s="1" t="str">
        <f t="shared" si="1358"/>
        <v>TIMM22</v>
      </c>
      <c r="B16166" s="1" t="s">
        <v>39</v>
      </c>
      <c r="C16166" s="1">
        <v>900645.0</v>
      </c>
      <c r="D16166" s="1" t="s">
        <v>14</v>
      </c>
      <c r="E16166" s="1">
        <v>24.0</v>
      </c>
      <c r="F16166" s="1" t="s">
        <v>16141</v>
      </c>
      <c r="G16166" s="1">
        <v>0.0842153862707</v>
      </c>
    </row>
    <row r="16167" ht="15.75" customHeight="1">
      <c r="A16167" s="1" t="str">
        <f t="shared" si="1358"/>
        <v>TIMM22</v>
      </c>
      <c r="B16167" s="1" t="s">
        <v>39</v>
      </c>
      <c r="C16167" s="1">
        <v>900398.0</v>
      </c>
      <c r="D16167" s="1" t="s">
        <v>8</v>
      </c>
      <c r="E16167" s="1">
        <v>22.0</v>
      </c>
      <c r="F16167" s="1" t="s">
        <v>16142</v>
      </c>
      <c r="G16167" s="1">
        <v>0.171012718374</v>
      </c>
    </row>
    <row r="16168" ht="15.75" customHeight="1">
      <c r="A16168" s="1" t="str">
        <f t="shared" si="1358"/>
        <v>TIMM22</v>
      </c>
      <c r="B16168" s="1" t="s">
        <v>39</v>
      </c>
      <c r="C16168" s="1">
        <v>900416.0</v>
      </c>
      <c r="D16168" s="1" t="s">
        <v>8</v>
      </c>
      <c r="E16168" s="1">
        <v>23.0</v>
      </c>
      <c r="F16168" s="1" t="s">
        <v>16143</v>
      </c>
      <c r="G16168" s="1">
        <v>0.666801068232</v>
      </c>
    </row>
    <row r="16169" ht="15.75" customHeight="1">
      <c r="A16169" s="1" t="str">
        <f t="shared" ref="A16169:A16177" si="1359">"TIMM23"</f>
        <v>TIMM23</v>
      </c>
      <c r="B16169" s="1" t="s">
        <v>176</v>
      </c>
      <c r="C16169" s="1">
        <v>5.1623126E7</v>
      </c>
      <c r="D16169" s="1" t="s">
        <v>8</v>
      </c>
      <c r="E16169" s="1">
        <v>22.0</v>
      </c>
      <c r="F16169" s="1" t="s">
        <v>16144</v>
      </c>
      <c r="G16169" s="1">
        <v>0.500013252562</v>
      </c>
    </row>
    <row r="16170" ht="15.75" customHeight="1">
      <c r="A16170" s="1" t="str">
        <f t="shared" si="1359"/>
        <v>TIMM23</v>
      </c>
      <c r="B16170" s="1" t="s">
        <v>176</v>
      </c>
      <c r="C16170" s="1">
        <v>5.1623198E7</v>
      </c>
      <c r="D16170" s="1" t="s">
        <v>8</v>
      </c>
      <c r="E16170" s="1">
        <v>24.0</v>
      </c>
      <c r="F16170" s="1" t="s">
        <v>16145</v>
      </c>
      <c r="G16170" s="1">
        <v>0.105697618041</v>
      </c>
    </row>
    <row r="16171" ht="15.75" customHeight="1">
      <c r="A16171" s="1" t="str">
        <f t="shared" si="1359"/>
        <v>TIMM23</v>
      </c>
      <c r="B16171" s="1" t="s">
        <v>176</v>
      </c>
      <c r="C16171" s="1">
        <v>5.1623295E7</v>
      </c>
      <c r="D16171" s="1" t="s">
        <v>14</v>
      </c>
      <c r="E16171" s="1">
        <v>24.0</v>
      </c>
      <c r="F16171" s="1" t="s">
        <v>16146</v>
      </c>
      <c r="G16171" s="1">
        <v>0.671179812847</v>
      </c>
    </row>
    <row r="16172" ht="15.75" customHeight="1">
      <c r="A16172" s="1" t="str">
        <f t="shared" si="1359"/>
        <v>TIMM23</v>
      </c>
      <c r="B16172" s="1" t="s">
        <v>176</v>
      </c>
      <c r="C16172" s="1">
        <v>5.1623301E7</v>
      </c>
      <c r="D16172" s="1" t="s">
        <v>8</v>
      </c>
      <c r="E16172" s="1">
        <v>23.0</v>
      </c>
      <c r="F16172" s="1" t="s">
        <v>16147</v>
      </c>
      <c r="G16172" s="1">
        <v>0.860297620587</v>
      </c>
    </row>
    <row r="16173" ht="15.75" customHeight="1">
      <c r="A16173" s="1" t="str">
        <f t="shared" si="1359"/>
        <v>TIMM23</v>
      </c>
      <c r="B16173" s="1" t="s">
        <v>176</v>
      </c>
      <c r="C16173" s="1">
        <v>5.162331E7</v>
      </c>
      <c r="D16173" s="1" t="s">
        <v>8</v>
      </c>
      <c r="E16173" s="1">
        <v>24.0</v>
      </c>
      <c r="F16173" s="1" t="s">
        <v>16148</v>
      </c>
      <c r="G16173" s="1">
        <v>1.10387700366</v>
      </c>
    </row>
    <row r="16174" ht="15.75" customHeight="1">
      <c r="A16174" s="1" t="str">
        <f t="shared" si="1359"/>
        <v>TIMM23</v>
      </c>
      <c r="B16174" s="1" t="s">
        <v>176</v>
      </c>
      <c r="C16174" s="1">
        <v>5.1623337E7</v>
      </c>
      <c r="D16174" s="1" t="s">
        <v>8</v>
      </c>
      <c r="E16174" s="1">
        <v>23.0</v>
      </c>
      <c r="F16174" s="1" t="s">
        <v>16149</v>
      </c>
      <c r="G16174" s="1">
        <v>-0.0284422468841</v>
      </c>
    </row>
    <row r="16175" ht="15.75" customHeight="1">
      <c r="A16175" s="1" t="str">
        <f t="shared" si="1359"/>
        <v>TIMM23</v>
      </c>
      <c r="B16175" s="1" t="s">
        <v>176</v>
      </c>
      <c r="C16175" s="1">
        <v>5.1623096E7</v>
      </c>
      <c r="D16175" s="1" t="s">
        <v>8</v>
      </c>
      <c r="E16175" s="1">
        <v>22.0</v>
      </c>
      <c r="F16175" s="1" t="s">
        <v>16150</v>
      </c>
      <c r="G16175" s="1">
        <v>0.884026107913</v>
      </c>
    </row>
    <row r="16176" ht="15.75" customHeight="1">
      <c r="A16176" s="1" t="str">
        <f t="shared" si="1359"/>
        <v>TIMM23</v>
      </c>
      <c r="B16176" s="1" t="s">
        <v>176</v>
      </c>
      <c r="C16176" s="1">
        <v>5.1623281E7</v>
      </c>
      <c r="D16176" s="1" t="s">
        <v>8</v>
      </c>
      <c r="E16176" s="1">
        <v>23.0</v>
      </c>
      <c r="F16176" s="1" t="s">
        <v>16151</v>
      </c>
      <c r="G16176" s="1">
        <v>1.01209688843</v>
      </c>
    </row>
    <row r="16177" ht="15.75" customHeight="1">
      <c r="A16177" s="1" t="str">
        <f t="shared" si="1359"/>
        <v>TIMM23</v>
      </c>
      <c r="B16177" s="1" t="s">
        <v>176</v>
      </c>
      <c r="C16177" s="1">
        <v>5.1623235E7</v>
      </c>
      <c r="D16177" s="1" t="s">
        <v>14</v>
      </c>
      <c r="E16177" s="1">
        <v>22.0</v>
      </c>
      <c r="F16177" s="1" t="s">
        <v>16152</v>
      </c>
      <c r="G16177" s="1">
        <v>0.672831771402</v>
      </c>
    </row>
    <row r="16178" ht="15.75" customHeight="1">
      <c r="A16178" s="1" t="str">
        <f t="shared" ref="A16178:A16187" si="1360">"TIMM23B"</f>
        <v>TIMM23B</v>
      </c>
      <c r="B16178" s="1" t="s">
        <v>176</v>
      </c>
      <c r="C16178" s="1">
        <v>5.1371352E7</v>
      </c>
      <c r="D16178" s="1" t="s">
        <v>8</v>
      </c>
      <c r="E16178" s="1">
        <v>24.0</v>
      </c>
      <c r="F16178" s="1" t="s">
        <v>16153</v>
      </c>
      <c r="G16178" s="1">
        <v>0.0405681636347</v>
      </c>
    </row>
    <row r="16179" ht="15.75" customHeight="1">
      <c r="A16179" s="1" t="str">
        <f t="shared" si="1360"/>
        <v>TIMM23B</v>
      </c>
      <c r="B16179" s="1" t="s">
        <v>176</v>
      </c>
      <c r="C16179" s="1">
        <v>5.1371642E7</v>
      </c>
      <c r="D16179" s="1" t="s">
        <v>8</v>
      </c>
      <c r="E16179" s="1">
        <v>22.0</v>
      </c>
      <c r="F16179" s="1" t="s">
        <v>16154</v>
      </c>
      <c r="G16179" s="1">
        <v>0.589508117683</v>
      </c>
    </row>
    <row r="16180" ht="15.75" customHeight="1">
      <c r="A16180" s="1" t="str">
        <f t="shared" si="1360"/>
        <v>TIMM23B</v>
      </c>
      <c r="B16180" s="1" t="s">
        <v>176</v>
      </c>
      <c r="C16180" s="1">
        <v>5.1371364E7</v>
      </c>
      <c r="D16180" s="1" t="s">
        <v>14</v>
      </c>
      <c r="E16180" s="1">
        <v>24.0</v>
      </c>
      <c r="F16180" s="1" t="s">
        <v>16155</v>
      </c>
      <c r="G16180" s="1">
        <v>0.0286966507412</v>
      </c>
    </row>
    <row r="16181" ht="15.75" customHeight="1">
      <c r="A16181" s="1" t="str">
        <f t="shared" si="1360"/>
        <v>TIMM23B</v>
      </c>
      <c r="B16181" s="1" t="s">
        <v>176</v>
      </c>
      <c r="C16181" s="1">
        <v>5.1371402E7</v>
      </c>
      <c r="D16181" s="1" t="s">
        <v>14</v>
      </c>
      <c r="E16181" s="1">
        <v>22.0</v>
      </c>
      <c r="F16181" s="1" t="s">
        <v>16156</v>
      </c>
      <c r="G16181" s="1">
        <v>0.00740952223583</v>
      </c>
    </row>
    <row r="16182" ht="15.75" customHeight="1">
      <c r="A16182" s="1" t="str">
        <f t="shared" si="1360"/>
        <v>TIMM23B</v>
      </c>
      <c r="B16182" s="1" t="s">
        <v>176</v>
      </c>
      <c r="C16182" s="1">
        <v>5.1371451E7</v>
      </c>
      <c r="D16182" s="1" t="s">
        <v>14</v>
      </c>
      <c r="E16182" s="1">
        <v>24.0</v>
      </c>
      <c r="F16182" s="1" t="s">
        <v>16157</v>
      </c>
      <c r="G16182" s="1">
        <v>0.921107211883</v>
      </c>
    </row>
    <row r="16183" ht="15.75" customHeight="1">
      <c r="A16183" s="1" t="str">
        <f t="shared" si="1360"/>
        <v>TIMM23B</v>
      </c>
      <c r="B16183" s="1" t="s">
        <v>176</v>
      </c>
      <c r="C16183" s="1">
        <v>5.1371472E7</v>
      </c>
      <c r="D16183" s="1" t="s">
        <v>14</v>
      </c>
      <c r="E16183" s="1">
        <v>23.0</v>
      </c>
      <c r="F16183" s="1" t="s">
        <v>16151</v>
      </c>
      <c r="G16183" s="1">
        <v>1.14018773337</v>
      </c>
    </row>
    <row r="16184" ht="15.75" customHeight="1">
      <c r="A16184" s="1" t="str">
        <f t="shared" si="1360"/>
        <v>TIMM23B</v>
      </c>
      <c r="B16184" s="1" t="s">
        <v>176</v>
      </c>
      <c r="C16184" s="1">
        <v>5.1371547E7</v>
      </c>
      <c r="D16184" s="1" t="s">
        <v>14</v>
      </c>
      <c r="E16184" s="1">
        <v>24.0</v>
      </c>
      <c r="F16184" s="1" t="s">
        <v>16158</v>
      </c>
      <c r="G16184" s="1">
        <v>0.214154980325</v>
      </c>
    </row>
    <row r="16185" ht="15.75" customHeight="1">
      <c r="A16185" s="1" t="str">
        <f t="shared" si="1360"/>
        <v>TIMM23B</v>
      </c>
      <c r="B16185" s="1" t="s">
        <v>176</v>
      </c>
      <c r="C16185" s="1">
        <v>5.1371555E7</v>
      </c>
      <c r="D16185" s="1" t="s">
        <v>14</v>
      </c>
      <c r="E16185" s="1">
        <v>24.0</v>
      </c>
      <c r="F16185" s="1" t="s">
        <v>16145</v>
      </c>
      <c r="G16185" s="1">
        <v>0.119074694246</v>
      </c>
    </row>
    <row r="16186" ht="15.75" customHeight="1">
      <c r="A16186" s="1" t="str">
        <f t="shared" si="1360"/>
        <v>TIMM23B</v>
      </c>
      <c r="B16186" s="1" t="s">
        <v>176</v>
      </c>
      <c r="C16186" s="1">
        <v>5.1371384E7</v>
      </c>
      <c r="D16186" s="1" t="s">
        <v>14</v>
      </c>
      <c r="E16186" s="1">
        <v>24.0</v>
      </c>
      <c r="F16186" s="1" t="s">
        <v>16159</v>
      </c>
      <c r="G16186" s="1">
        <v>0.00832442550091</v>
      </c>
    </row>
    <row r="16187" ht="15.75" customHeight="1">
      <c r="A16187" s="1" t="str">
        <f t="shared" si="1360"/>
        <v>TIMM23B</v>
      </c>
      <c r="B16187" s="1" t="s">
        <v>176</v>
      </c>
      <c r="C16187" s="1">
        <v>5.1371657E7</v>
      </c>
      <c r="D16187" s="1" t="s">
        <v>14</v>
      </c>
      <c r="E16187" s="1">
        <v>21.0</v>
      </c>
      <c r="F16187" s="1" t="s">
        <v>16160</v>
      </c>
      <c r="G16187" s="1">
        <v>0.938705054745</v>
      </c>
    </row>
    <row r="16188" ht="15.75" customHeight="1">
      <c r="A16188" s="1" t="str">
        <f t="shared" ref="A16188:A16196" si="1361">"TIMM50"</f>
        <v>TIMM50</v>
      </c>
      <c r="B16188" s="1" t="s">
        <v>277</v>
      </c>
      <c r="C16188" s="1">
        <v>3.997177E7</v>
      </c>
      <c r="D16188" s="1" t="s">
        <v>14</v>
      </c>
      <c r="E16188" s="1">
        <v>23.0</v>
      </c>
      <c r="F16188" s="1" t="s">
        <v>16161</v>
      </c>
      <c r="G16188" s="1">
        <v>0.143369508071</v>
      </c>
    </row>
    <row r="16189" ht="15.75" customHeight="1">
      <c r="A16189" s="1" t="str">
        <f t="shared" si="1361"/>
        <v>TIMM50</v>
      </c>
      <c r="B16189" s="1" t="s">
        <v>277</v>
      </c>
      <c r="C16189" s="1">
        <v>3.99717E7</v>
      </c>
      <c r="D16189" s="1" t="s">
        <v>14</v>
      </c>
      <c r="E16189" s="1">
        <v>24.0</v>
      </c>
      <c r="F16189" s="1" t="s">
        <v>16162</v>
      </c>
      <c r="G16189" s="1">
        <v>1.31543387989</v>
      </c>
    </row>
    <row r="16190" ht="15.75" customHeight="1">
      <c r="A16190" s="1" t="str">
        <f t="shared" si="1361"/>
        <v>TIMM50</v>
      </c>
      <c r="B16190" s="1" t="s">
        <v>277</v>
      </c>
      <c r="C16190" s="1">
        <v>3.9971676E7</v>
      </c>
      <c r="D16190" s="1" t="s">
        <v>14</v>
      </c>
      <c r="E16190" s="1">
        <v>23.0</v>
      </c>
      <c r="F16190" s="1" t="s">
        <v>16163</v>
      </c>
      <c r="G16190" s="1">
        <v>0.149827483252</v>
      </c>
    </row>
    <row r="16191" ht="15.75" customHeight="1">
      <c r="A16191" s="1" t="str">
        <f t="shared" si="1361"/>
        <v>TIMM50</v>
      </c>
      <c r="B16191" s="1" t="s">
        <v>277</v>
      </c>
      <c r="C16191" s="1">
        <v>3.9971588E7</v>
      </c>
      <c r="D16191" s="1" t="s">
        <v>14</v>
      </c>
      <c r="E16191" s="1">
        <v>23.0</v>
      </c>
      <c r="F16191" s="1" t="s">
        <v>16164</v>
      </c>
      <c r="G16191" s="1">
        <v>0.0150600569703</v>
      </c>
    </row>
    <row r="16192" ht="15.75" customHeight="1">
      <c r="A16192" s="1" t="str">
        <f t="shared" si="1361"/>
        <v>TIMM50</v>
      </c>
      <c r="B16192" s="1" t="s">
        <v>277</v>
      </c>
      <c r="C16192" s="1">
        <v>3.9971466E7</v>
      </c>
      <c r="D16192" s="1" t="s">
        <v>14</v>
      </c>
      <c r="E16192" s="1">
        <v>23.0</v>
      </c>
      <c r="F16192" s="1" t="s">
        <v>16165</v>
      </c>
      <c r="G16192" s="1">
        <v>0.275465728912</v>
      </c>
    </row>
    <row r="16193" ht="15.75" customHeight="1">
      <c r="A16193" s="1" t="str">
        <f t="shared" si="1361"/>
        <v>TIMM50</v>
      </c>
      <c r="B16193" s="1" t="s">
        <v>277</v>
      </c>
      <c r="C16193" s="1">
        <v>3.9971447E7</v>
      </c>
      <c r="D16193" s="1" t="s">
        <v>14</v>
      </c>
      <c r="E16193" s="1">
        <v>24.0</v>
      </c>
      <c r="F16193" s="1" t="s">
        <v>16166</v>
      </c>
      <c r="G16193" s="1">
        <v>0.068718267826</v>
      </c>
    </row>
    <row r="16194" ht="15.75" customHeight="1">
      <c r="A16194" s="1" t="str">
        <f t="shared" si="1361"/>
        <v>TIMM50</v>
      </c>
      <c r="B16194" s="1" t="s">
        <v>277</v>
      </c>
      <c r="C16194" s="1">
        <v>3.9971667E7</v>
      </c>
      <c r="D16194" s="1" t="s">
        <v>8</v>
      </c>
      <c r="E16194" s="1">
        <v>22.0</v>
      </c>
      <c r="F16194" s="1" t="s">
        <v>16167</v>
      </c>
      <c r="G16194" s="1">
        <v>1.26315687652</v>
      </c>
    </row>
    <row r="16195" ht="15.75" customHeight="1">
      <c r="A16195" s="1" t="str">
        <f t="shared" si="1361"/>
        <v>TIMM50</v>
      </c>
      <c r="B16195" s="1" t="s">
        <v>277</v>
      </c>
      <c r="C16195" s="1">
        <v>3.9971642E7</v>
      </c>
      <c r="D16195" s="1" t="s">
        <v>8</v>
      </c>
      <c r="E16195" s="1">
        <v>23.0</v>
      </c>
      <c r="F16195" s="1" t="s">
        <v>16168</v>
      </c>
      <c r="G16195" s="1">
        <v>0.421409243586</v>
      </c>
    </row>
    <row r="16196" ht="15.75" customHeight="1">
      <c r="A16196" s="1" t="str">
        <f t="shared" si="1361"/>
        <v>TIMM50</v>
      </c>
      <c r="B16196" s="1" t="s">
        <v>277</v>
      </c>
      <c r="C16196" s="1">
        <v>3.99715E7</v>
      </c>
      <c r="D16196" s="1" t="s">
        <v>8</v>
      </c>
      <c r="E16196" s="1">
        <v>23.0</v>
      </c>
      <c r="F16196" s="1" t="s">
        <v>16169</v>
      </c>
      <c r="G16196" s="1">
        <v>-0.00439777371176</v>
      </c>
    </row>
    <row r="16197" ht="15.75" customHeight="1">
      <c r="A16197" s="1" t="str">
        <f t="shared" ref="A16197:A16206" si="1362">"TIMM8A"</f>
        <v>TIMM8A</v>
      </c>
      <c r="B16197" s="1" t="s">
        <v>50</v>
      </c>
      <c r="C16197" s="1">
        <v>1.00603939E8</v>
      </c>
      <c r="D16197" s="1" t="s">
        <v>8</v>
      </c>
      <c r="E16197" s="1">
        <v>23.0</v>
      </c>
      <c r="F16197" s="1" t="s">
        <v>16170</v>
      </c>
      <c r="G16197" s="1">
        <v>0.860473648822</v>
      </c>
    </row>
    <row r="16198" ht="15.75" customHeight="1">
      <c r="A16198" s="1" t="str">
        <f t="shared" si="1362"/>
        <v>TIMM8A</v>
      </c>
      <c r="B16198" s="1" t="s">
        <v>50</v>
      </c>
      <c r="C16198" s="1">
        <v>1.00604181E8</v>
      </c>
      <c r="D16198" s="1" t="s">
        <v>14</v>
      </c>
      <c r="E16198" s="1">
        <v>24.0</v>
      </c>
      <c r="F16198" s="1" t="s">
        <v>16171</v>
      </c>
      <c r="G16198" s="1">
        <v>0.144636549213</v>
      </c>
    </row>
    <row r="16199" ht="15.75" customHeight="1">
      <c r="A16199" s="1" t="str">
        <f t="shared" si="1362"/>
        <v>TIMM8A</v>
      </c>
      <c r="B16199" s="1" t="s">
        <v>50</v>
      </c>
      <c r="C16199" s="1">
        <v>1.00604195E8</v>
      </c>
      <c r="D16199" s="1" t="s">
        <v>14</v>
      </c>
      <c r="E16199" s="1">
        <v>23.0</v>
      </c>
      <c r="F16199" s="1" t="s">
        <v>16172</v>
      </c>
      <c r="G16199" s="1">
        <v>0.0277490417012</v>
      </c>
    </row>
    <row r="16200" ht="15.75" customHeight="1">
      <c r="A16200" s="1" t="str">
        <f t="shared" si="1362"/>
        <v>TIMM8A</v>
      </c>
      <c r="B16200" s="1" t="s">
        <v>50</v>
      </c>
      <c r="C16200" s="1">
        <v>1.00604133E8</v>
      </c>
      <c r="D16200" s="1" t="s">
        <v>14</v>
      </c>
      <c r="E16200" s="1">
        <v>22.0</v>
      </c>
      <c r="F16200" s="1" t="s">
        <v>16173</v>
      </c>
      <c r="G16200" s="1">
        <v>0.0999777062747</v>
      </c>
    </row>
    <row r="16201" ht="15.75" customHeight="1">
      <c r="A16201" s="1" t="str">
        <f t="shared" si="1362"/>
        <v>TIMM8A</v>
      </c>
      <c r="B16201" s="1" t="s">
        <v>50</v>
      </c>
      <c r="C16201" s="1">
        <v>1.00603884E8</v>
      </c>
      <c r="D16201" s="1" t="s">
        <v>8</v>
      </c>
      <c r="E16201" s="1">
        <v>24.0</v>
      </c>
      <c r="F16201" s="1" t="s">
        <v>16174</v>
      </c>
      <c r="G16201" s="1">
        <v>0.852883035931</v>
      </c>
    </row>
    <row r="16202" ht="15.75" customHeight="1">
      <c r="A16202" s="1" t="str">
        <f t="shared" si="1362"/>
        <v>TIMM8A</v>
      </c>
      <c r="B16202" s="1" t="s">
        <v>50</v>
      </c>
      <c r="C16202" s="1">
        <v>1.00603902E8</v>
      </c>
      <c r="D16202" s="1" t="s">
        <v>8</v>
      </c>
      <c r="E16202" s="1">
        <v>24.0</v>
      </c>
      <c r="F16202" s="1" t="s">
        <v>16175</v>
      </c>
      <c r="G16202" s="1">
        <v>0.00624372607698</v>
      </c>
    </row>
    <row r="16203" ht="15.75" customHeight="1">
      <c r="A16203" s="1" t="str">
        <f t="shared" si="1362"/>
        <v>TIMM8A</v>
      </c>
      <c r="B16203" s="1" t="s">
        <v>50</v>
      </c>
      <c r="C16203" s="1">
        <v>1.00603909E8</v>
      </c>
      <c r="D16203" s="1" t="s">
        <v>8</v>
      </c>
      <c r="E16203" s="1">
        <v>24.0</v>
      </c>
      <c r="F16203" s="1" t="s">
        <v>16176</v>
      </c>
      <c r="G16203" s="1">
        <v>0.519658756405</v>
      </c>
    </row>
    <row r="16204" ht="15.75" customHeight="1">
      <c r="A16204" s="1" t="str">
        <f t="shared" si="1362"/>
        <v>TIMM8A</v>
      </c>
      <c r="B16204" s="1" t="s">
        <v>50</v>
      </c>
      <c r="C16204" s="1">
        <v>1.00604038E8</v>
      </c>
      <c r="D16204" s="1" t="s">
        <v>8</v>
      </c>
      <c r="E16204" s="1">
        <v>24.0</v>
      </c>
      <c r="F16204" s="1" t="s">
        <v>16177</v>
      </c>
      <c r="G16204" s="1">
        <v>1.28664331525</v>
      </c>
    </row>
    <row r="16205" ht="15.75" customHeight="1">
      <c r="A16205" s="1" t="str">
        <f t="shared" si="1362"/>
        <v>TIMM8A</v>
      </c>
      <c r="B16205" s="1" t="s">
        <v>50</v>
      </c>
      <c r="C16205" s="1">
        <v>1.00604011E8</v>
      </c>
      <c r="D16205" s="1" t="s">
        <v>8</v>
      </c>
      <c r="E16205" s="1">
        <v>23.0</v>
      </c>
      <c r="F16205" s="1" t="s">
        <v>16178</v>
      </c>
      <c r="G16205" s="1">
        <v>0.566034168798</v>
      </c>
    </row>
    <row r="16206" ht="15.75" customHeight="1">
      <c r="A16206" s="1" t="str">
        <f t="shared" si="1362"/>
        <v>TIMM8A</v>
      </c>
      <c r="B16206" s="1" t="s">
        <v>50</v>
      </c>
      <c r="C16206" s="1">
        <v>1.00604002E8</v>
      </c>
      <c r="D16206" s="1" t="s">
        <v>8</v>
      </c>
      <c r="E16206" s="1">
        <v>24.0</v>
      </c>
      <c r="F16206" s="1" t="s">
        <v>16179</v>
      </c>
      <c r="G16206" s="1">
        <v>0.214940510202</v>
      </c>
    </row>
    <row r="16207" ht="15.75" customHeight="1">
      <c r="A16207" s="1" t="str">
        <f t="shared" ref="A16207:A16216" si="1363">"TIMM8B"</f>
        <v>TIMM8B</v>
      </c>
      <c r="B16207" s="1" t="s">
        <v>328</v>
      </c>
      <c r="C16207" s="1">
        <v>1.11957257E8</v>
      </c>
      <c r="D16207" s="1" t="s">
        <v>8</v>
      </c>
      <c r="E16207" s="1">
        <v>22.0</v>
      </c>
      <c r="F16207" s="1" t="s">
        <v>16180</v>
      </c>
      <c r="G16207" s="1">
        <v>0.845800887548</v>
      </c>
    </row>
    <row r="16208" ht="15.75" customHeight="1">
      <c r="A16208" s="1" t="str">
        <f t="shared" si="1363"/>
        <v>TIMM8B</v>
      </c>
      <c r="B16208" s="1" t="s">
        <v>328</v>
      </c>
      <c r="C16208" s="1">
        <v>1.11957453E8</v>
      </c>
      <c r="D16208" s="1" t="s">
        <v>8</v>
      </c>
      <c r="E16208" s="1">
        <v>23.0</v>
      </c>
      <c r="F16208" s="1" t="s">
        <v>16181</v>
      </c>
      <c r="G16208" s="1">
        <v>0.747971634049</v>
      </c>
    </row>
    <row r="16209" ht="15.75" customHeight="1">
      <c r="A16209" s="1" t="str">
        <f t="shared" si="1363"/>
        <v>TIMM8B</v>
      </c>
      <c r="B16209" s="1" t="s">
        <v>328</v>
      </c>
      <c r="C16209" s="1">
        <v>1.11957464E8</v>
      </c>
      <c r="D16209" s="1" t="s">
        <v>8</v>
      </c>
      <c r="E16209" s="1">
        <v>24.0</v>
      </c>
      <c r="F16209" s="1" t="s">
        <v>16182</v>
      </c>
      <c r="G16209" s="1">
        <v>0.151132150685</v>
      </c>
    </row>
    <row r="16210" ht="15.75" customHeight="1">
      <c r="A16210" s="1" t="str">
        <f t="shared" si="1363"/>
        <v>TIMM8B</v>
      </c>
      <c r="B16210" s="1" t="s">
        <v>328</v>
      </c>
      <c r="C16210" s="1">
        <v>1.11957511E8</v>
      </c>
      <c r="D16210" s="1" t="s">
        <v>8</v>
      </c>
      <c r="E16210" s="1">
        <v>22.0</v>
      </c>
      <c r="F16210" s="1" t="s">
        <v>16183</v>
      </c>
      <c r="G16210" s="1">
        <v>0.149122245784</v>
      </c>
    </row>
    <row r="16211" ht="15.75" customHeight="1">
      <c r="A16211" s="1" t="str">
        <f t="shared" si="1363"/>
        <v>TIMM8B</v>
      </c>
      <c r="B16211" s="1" t="s">
        <v>328</v>
      </c>
      <c r="C16211" s="1">
        <v>1.11957242E8</v>
      </c>
      <c r="D16211" s="1" t="s">
        <v>14</v>
      </c>
      <c r="E16211" s="1">
        <v>24.0</v>
      </c>
      <c r="F16211" s="1" t="s">
        <v>16184</v>
      </c>
      <c r="G16211" s="1">
        <v>-0.0341184844512</v>
      </c>
    </row>
    <row r="16212" ht="15.75" customHeight="1">
      <c r="A16212" s="1" t="str">
        <f t="shared" si="1363"/>
        <v>TIMM8B</v>
      </c>
      <c r="B16212" s="1" t="s">
        <v>328</v>
      </c>
      <c r="C16212" s="1">
        <v>1.11957324E8</v>
      </c>
      <c r="D16212" s="1" t="s">
        <v>14</v>
      </c>
      <c r="E16212" s="1">
        <v>23.0</v>
      </c>
      <c r="F16212" s="1" t="s">
        <v>16185</v>
      </c>
      <c r="G16212" s="1">
        <v>0.254845922308</v>
      </c>
    </row>
    <row r="16213" ht="15.75" customHeight="1">
      <c r="A16213" s="1" t="str">
        <f t="shared" si="1363"/>
        <v>TIMM8B</v>
      </c>
      <c r="B16213" s="1" t="s">
        <v>328</v>
      </c>
      <c r="C16213" s="1">
        <v>1.11957459E8</v>
      </c>
      <c r="D16213" s="1" t="s">
        <v>14</v>
      </c>
      <c r="E16213" s="1">
        <v>23.0</v>
      </c>
      <c r="F16213" s="1" t="s">
        <v>16186</v>
      </c>
      <c r="G16213" s="1">
        <v>0.251405241896</v>
      </c>
    </row>
    <row r="16214" ht="15.75" customHeight="1">
      <c r="A16214" s="1" t="str">
        <f t="shared" si="1363"/>
        <v>TIMM8B</v>
      </c>
      <c r="B16214" s="1" t="s">
        <v>328</v>
      </c>
      <c r="C16214" s="1">
        <v>1.11957443E8</v>
      </c>
      <c r="D16214" s="1" t="s">
        <v>8</v>
      </c>
      <c r="E16214" s="1">
        <v>23.0</v>
      </c>
      <c r="F16214" s="1" t="s">
        <v>16187</v>
      </c>
      <c r="G16214" s="1">
        <v>1.4062274784</v>
      </c>
    </row>
    <row r="16215" ht="15.75" customHeight="1">
      <c r="A16215" s="1" t="str">
        <f t="shared" si="1363"/>
        <v>TIMM8B</v>
      </c>
      <c r="B16215" s="1" t="s">
        <v>328</v>
      </c>
      <c r="C16215" s="1">
        <v>1.11957293E8</v>
      </c>
      <c r="D16215" s="1" t="s">
        <v>8</v>
      </c>
      <c r="E16215" s="1">
        <v>23.0</v>
      </c>
      <c r="F16215" s="1" t="s">
        <v>16188</v>
      </c>
      <c r="G16215" s="1">
        <v>0.211511242485</v>
      </c>
    </row>
    <row r="16216" ht="15.75" customHeight="1">
      <c r="A16216" s="1" t="str">
        <f t="shared" si="1363"/>
        <v>TIMM8B</v>
      </c>
      <c r="B16216" s="1" t="s">
        <v>328</v>
      </c>
      <c r="C16216" s="1">
        <v>1.119575E8</v>
      </c>
      <c r="D16216" s="1" t="s">
        <v>14</v>
      </c>
      <c r="E16216" s="1">
        <v>24.0</v>
      </c>
      <c r="F16216" s="1" t="s">
        <v>16189</v>
      </c>
      <c r="G16216" s="1">
        <v>0.0558499646797</v>
      </c>
    </row>
    <row r="16217" ht="15.75" customHeight="1">
      <c r="A16217" s="1" t="str">
        <f t="shared" ref="A16217:A16240" si="1364">"TIMM9"</f>
        <v>TIMM9</v>
      </c>
      <c r="B16217" s="1" t="s">
        <v>135</v>
      </c>
      <c r="C16217" s="1">
        <v>5.8894099E7</v>
      </c>
      <c r="D16217" s="1" t="s">
        <v>8</v>
      </c>
      <c r="E16217" s="1">
        <v>23.0</v>
      </c>
      <c r="F16217" s="1" t="s">
        <v>16190</v>
      </c>
      <c r="G16217" s="1">
        <v>0.0149434013879</v>
      </c>
    </row>
    <row r="16218" ht="15.75" customHeight="1">
      <c r="A16218" s="1" t="str">
        <f t="shared" si="1364"/>
        <v>TIMM9</v>
      </c>
      <c r="B16218" s="1" t="s">
        <v>135</v>
      </c>
      <c r="C16218" s="1">
        <v>5.889384E7</v>
      </c>
      <c r="D16218" s="1" t="s">
        <v>14</v>
      </c>
      <c r="E16218" s="1">
        <v>24.0</v>
      </c>
      <c r="F16218" s="1" t="s">
        <v>16191</v>
      </c>
      <c r="G16218" s="1">
        <v>0.0171631970105</v>
      </c>
    </row>
    <row r="16219" ht="15.75" customHeight="1">
      <c r="A16219" s="1" t="str">
        <f t="shared" si="1364"/>
        <v>TIMM9</v>
      </c>
      <c r="B16219" s="1" t="s">
        <v>135</v>
      </c>
      <c r="C16219" s="1">
        <v>5.8878758E7</v>
      </c>
      <c r="D16219" s="1" t="s">
        <v>14</v>
      </c>
      <c r="E16219" s="1">
        <v>26.0</v>
      </c>
      <c r="F16219" s="1" t="s">
        <v>16192</v>
      </c>
      <c r="G16219" s="1">
        <v>0.0427941381982</v>
      </c>
    </row>
    <row r="16220" ht="15.75" customHeight="1">
      <c r="A16220" s="1" t="str">
        <f t="shared" si="1364"/>
        <v>TIMM9</v>
      </c>
      <c r="B16220" s="1" t="s">
        <v>135</v>
      </c>
      <c r="C16220" s="1">
        <v>5.8878672E7</v>
      </c>
      <c r="D16220" s="1" t="s">
        <v>14</v>
      </c>
      <c r="E16220" s="1">
        <v>26.0</v>
      </c>
      <c r="F16220" s="1" t="s">
        <v>16193</v>
      </c>
      <c r="G16220" s="1">
        <v>-0.0120938121558</v>
      </c>
    </row>
    <row r="16221" ht="15.75" customHeight="1">
      <c r="A16221" s="1" t="str">
        <f t="shared" si="1364"/>
        <v>TIMM9</v>
      </c>
      <c r="B16221" s="1" t="s">
        <v>135</v>
      </c>
      <c r="C16221" s="1">
        <v>5.8894159E7</v>
      </c>
      <c r="D16221" s="1" t="s">
        <v>8</v>
      </c>
      <c r="E16221" s="1">
        <v>24.0</v>
      </c>
      <c r="F16221" s="1" t="s">
        <v>16194</v>
      </c>
      <c r="G16221" s="1">
        <v>0.035891652322</v>
      </c>
    </row>
    <row r="16222" ht="15.75" customHeight="1">
      <c r="A16222" s="1" t="str">
        <f t="shared" si="1364"/>
        <v>TIMM9</v>
      </c>
      <c r="B16222" s="1" t="s">
        <v>135</v>
      </c>
      <c r="C16222" s="1">
        <v>5.8894122E7</v>
      </c>
      <c r="D16222" s="1" t="s">
        <v>8</v>
      </c>
      <c r="E16222" s="1">
        <v>24.0</v>
      </c>
      <c r="F16222" s="1" t="s">
        <v>16195</v>
      </c>
      <c r="G16222" s="1">
        <v>-0.0802208621309</v>
      </c>
    </row>
    <row r="16223" ht="15.75" customHeight="1">
      <c r="A16223" s="1" t="str">
        <f t="shared" si="1364"/>
        <v>TIMM9</v>
      </c>
      <c r="B16223" s="1" t="s">
        <v>135</v>
      </c>
      <c r="C16223" s="1">
        <v>5.8894114E7</v>
      </c>
      <c r="D16223" s="1" t="s">
        <v>8</v>
      </c>
      <c r="E16223" s="1">
        <v>21.0</v>
      </c>
      <c r="F16223" s="1" t="s">
        <v>16196</v>
      </c>
      <c r="G16223" s="1">
        <v>-0.0233132037443</v>
      </c>
    </row>
    <row r="16224" ht="15.75" customHeight="1">
      <c r="A16224" s="1" t="str">
        <f t="shared" si="1364"/>
        <v>TIMM9</v>
      </c>
      <c r="B16224" s="1" t="s">
        <v>135</v>
      </c>
      <c r="C16224" s="1">
        <v>5.8894108E7</v>
      </c>
      <c r="D16224" s="1" t="s">
        <v>8</v>
      </c>
      <c r="E16224" s="1">
        <v>24.0</v>
      </c>
      <c r="F16224" s="1" t="s">
        <v>16197</v>
      </c>
      <c r="G16224" s="1">
        <v>-0.0190002173806</v>
      </c>
    </row>
    <row r="16225" ht="15.75" customHeight="1">
      <c r="A16225" s="1" t="str">
        <f t="shared" si="1364"/>
        <v>TIMM9</v>
      </c>
      <c r="B16225" s="1" t="s">
        <v>135</v>
      </c>
      <c r="C16225" s="1">
        <v>5.8894234E7</v>
      </c>
      <c r="D16225" s="1" t="s">
        <v>14</v>
      </c>
      <c r="E16225" s="1">
        <v>23.0</v>
      </c>
      <c r="F16225" s="1" t="s">
        <v>16198</v>
      </c>
      <c r="G16225" s="1">
        <v>0.149347606068</v>
      </c>
    </row>
    <row r="16226" ht="15.75" customHeight="1">
      <c r="A16226" s="1" t="str">
        <f t="shared" si="1364"/>
        <v>TIMM9</v>
      </c>
      <c r="B16226" s="1" t="s">
        <v>135</v>
      </c>
      <c r="C16226" s="1">
        <v>5.8894062E7</v>
      </c>
      <c r="D16226" s="1" t="s">
        <v>8</v>
      </c>
      <c r="E16226" s="1">
        <v>22.0</v>
      </c>
      <c r="F16226" s="1" t="s">
        <v>16199</v>
      </c>
      <c r="G16226" s="1">
        <v>-0.0143651692309</v>
      </c>
    </row>
    <row r="16227" ht="15.75" customHeight="1">
      <c r="A16227" s="1" t="str">
        <f t="shared" si="1364"/>
        <v>TIMM9</v>
      </c>
      <c r="B16227" s="1" t="s">
        <v>135</v>
      </c>
      <c r="C16227" s="1">
        <v>5.8894057E7</v>
      </c>
      <c r="D16227" s="1" t="s">
        <v>8</v>
      </c>
      <c r="E16227" s="1">
        <v>23.0</v>
      </c>
      <c r="F16227" s="1" t="s">
        <v>16200</v>
      </c>
      <c r="G16227" s="1">
        <v>0.00605306191769</v>
      </c>
    </row>
    <row r="16228" ht="15.75" customHeight="1">
      <c r="A16228" s="1" t="str">
        <f t="shared" si="1364"/>
        <v>TIMM9</v>
      </c>
      <c r="B16228" s="1" t="s">
        <v>135</v>
      </c>
      <c r="C16228" s="1">
        <v>5.889405E7</v>
      </c>
      <c r="D16228" s="1" t="s">
        <v>8</v>
      </c>
      <c r="E16228" s="1">
        <v>24.0</v>
      </c>
      <c r="F16228" s="1" t="s">
        <v>16201</v>
      </c>
      <c r="G16228" s="1">
        <v>0.0546227879553</v>
      </c>
    </row>
    <row r="16229" ht="15.75" customHeight="1">
      <c r="A16229" s="1" t="str">
        <f t="shared" si="1364"/>
        <v>TIMM9</v>
      </c>
      <c r="B16229" s="1" t="s">
        <v>135</v>
      </c>
      <c r="C16229" s="1">
        <v>5.8893926E7</v>
      </c>
      <c r="D16229" s="1" t="s">
        <v>8</v>
      </c>
      <c r="E16229" s="1">
        <v>24.0</v>
      </c>
      <c r="F16229" s="1" t="s">
        <v>16202</v>
      </c>
      <c r="G16229" s="1">
        <v>-0.0284603724328</v>
      </c>
    </row>
    <row r="16230" ht="15.75" customHeight="1">
      <c r="A16230" s="1" t="str">
        <f t="shared" si="1364"/>
        <v>TIMM9</v>
      </c>
      <c r="B16230" s="1" t="s">
        <v>135</v>
      </c>
      <c r="C16230" s="1">
        <v>5.8893736E7</v>
      </c>
      <c r="D16230" s="1" t="s">
        <v>8</v>
      </c>
      <c r="E16230" s="1">
        <v>24.0</v>
      </c>
      <c r="F16230" s="1" t="s">
        <v>16203</v>
      </c>
      <c r="G16230" s="1">
        <v>0.256513370416</v>
      </c>
    </row>
    <row r="16231" ht="15.75" customHeight="1">
      <c r="A16231" s="1" t="str">
        <f t="shared" si="1364"/>
        <v>TIMM9</v>
      </c>
      <c r="B16231" s="1" t="s">
        <v>135</v>
      </c>
      <c r="C16231" s="1">
        <v>5.8893729E7</v>
      </c>
      <c r="D16231" s="1" t="s">
        <v>8</v>
      </c>
      <c r="E16231" s="1">
        <v>24.0</v>
      </c>
      <c r="F16231" s="1" t="s">
        <v>16204</v>
      </c>
      <c r="G16231" s="1">
        <v>0.0329038473401</v>
      </c>
    </row>
    <row r="16232" ht="15.75" customHeight="1">
      <c r="A16232" s="1" t="str">
        <f t="shared" si="1364"/>
        <v>TIMM9</v>
      </c>
      <c r="B16232" s="1" t="s">
        <v>135</v>
      </c>
      <c r="C16232" s="1">
        <v>5.8893724E7</v>
      </c>
      <c r="D16232" s="1" t="s">
        <v>8</v>
      </c>
      <c r="E16232" s="1">
        <v>24.0</v>
      </c>
      <c r="F16232" s="1" t="s">
        <v>16205</v>
      </c>
      <c r="G16232" s="1">
        <v>0.0106708517494</v>
      </c>
    </row>
    <row r="16233" ht="15.75" customHeight="1">
      <c r="A16233" s="1" t="str">
        <f t="shared" si="1364"/>
        <v>TIMM9</v>
      </c>
      <c r="B16233" s="1" t="s">
        <v>135</v>
      </c>
      <c r="C16233" s="1">
        <v>5.8893702E7</v>
      </c>
      <c r="D16233" s="1" t="s">
        <v>8</v>
      </c>
      <c r="E16233" s="1">
        <v>23.0</v>
      </c>
      <c r="F16233" s="1" t="s">
        <v>16206</v>
      </c>
      <c r="G16233" s="1">
        <v>0.407984239376</v>
      </c>
    </row>
    <row r="16234" ht="15.75" customHeight="1">
      <c r="A16234" s="1" t="str">
        <f t="shared" si="1364"/>
        <v>TIMM9</v>
      </c>
      <c r="B16234" s="1" t="s">
        <v>135</v>
      </c>
      <c r="C16234" s="1">
        <v>5.889366E7</v>
      </c>
      <c r="D16234" s="1" t="s">
        <v>8</v>
      </c>
      <c r="E16234" s="1">
        <v>22.0</v>
      </c>
      <c r="F16234" s="1" t="s">
        <v>16207</v>
      </c>
      <c r="G16234" s="1">
        <v>1.59759967362</v>
      </c>
    </row>
    <row r="16235" ht="15.75" customHeight="1">
      <c r="A16235" s="1" t="str">
        <f t="shared" si="1364"/>
        <v>TIMM9</v>
      </c>
      <c r="B16235" s="1" t="s">
        <v>135</v>
      </c>
      <c r="C16235" s="1">
        <v>5.8893638E7</v>
      </c>
      <c r="D16235" s="1" t="s">
        <v>8</v>
      </c>
      <c r="E16235" s="1">
        <v>24.0</v>
      </c>
      <c r="F16235" s="1" t="s">
        <v>16208</v>
      </c>
      <c r="G16235" s="1">
        <v>0.159269663529</v>
      </c>
    </row>
    <row r="16236" ht="15.75" customHeight="1">
      <c r="A16236" s="1" t="str">
        <f t="shared" si="1364"/>
        <v>TIMM9</v>
      </c>
      <c r="B16236" s="1" t="s">
        <v>135</v>
      </c>
      <c r="C16236" s="1">
        <v>5.8878843E7</v>
      </c>
      <c r="D16236" s="1" t="s">
        <v>8</v>
      </c>
      <c r="E16236" s="1">
        <v>25.0</v>
      </c>
      <c r="F16236" s="1" t="s">
        <v>16209</v>
      </c>
      <c r="G16236" s="1">
        <v>-0.00467742650862</v>
      </c>
    </row>
    <row r="16237" ht="15.75" customHeight="1">
      <c r="A16237" s="1" t="str">
        <f t="shared" si="1364"/>
        <v>TIMM9</v>
      </c>
      <c r="B16237" s="1" t="s">
        <v>135</v>
      </c>
      <c r="C16237" s="1">
        <v>5.8878812E7</v>
      </c>
      <c r="D16237" s="1" t="s">
        <v>8</v>
      </c>
      <c r="E16237" s="1">
        <v>25.0</v>
      </c>
      <c r="F16237" s="1" t="s">
        <v>16210</v>
      </c>
      <c r="G16237" s="1">
        <v>0.0257259424512</v>
      </c>
    </row>
    <row r="16238" ht="15.75" customHeight="1">
      <c r="A16238" s="1" t="str">
        <f t="shared" si="1364"/>
        <v>TIMM9</v>
      </c>
      <c r="B16238" s="1" t="s">
        <v>135</v>
      </c>
      <c r="C16238" s="1">
        <v>5.8878548E7</v>
      </c>
      <c r="D16238" s="1" t="s">
        <v>8</v>
      </c>
      <c r="E16238" s="1">
        <v>27.0</v>
      </c>
      <c r="F16238" s="1" t="s">
        <v>16211</v>
      </c>
      <c r="G16238" s="1">
        <v>0.0603310908163</v>
      </c>
    </row>
    <row r="16239" ht="15.75" customHeight="1">
      <c r="A16239" s="1" t="str">
        <f t="shared" si="1364"/>
        <v>TIMM9</v>
      </c>
      <c r="B16239" s="1" t="s">
        <v>135</v>
      </c>
      <c r="C16239" s="1">
        <v>5.8893897E7</v>
      </c>
      <c r="D16239" s="1" t="s">
        <v>14</v>
      </c>
      <c r="E16239" s="1">
        <v>23.0</v>
      </c>
      <c r="F16239" s="1" t="s">
        <v>16212</v>
      </c>
      <c r="G16239" s="1">
        <v>0.994416087002</v>
      </c>
    </row>
    <row r="16240" ht="15.75" customHeight="1">
      <c r="A16240" s="1" t="str">
        <f t="shared" si="1364"/>
        <v>TIMM9</v>
      </c>
      <c r="B16240" s="1" t="s">
        <v>135</v>
      </c>
      <c r="C16240" s="1">
        <v>5.8894207E7</v>
      </c>
      <c r="D16240" s="1" t="s">
        <v>14</v>
      </c>
      <c r="E16240" s="1">
        <v>23.0</v>
      </c>
      <c r="F16240" s="1" t="s">
        <v>16213</v>
      </c>
      <c r="G16240" s="1">
        <v>0.052588719152</v>
      </c>
    </row>
    <row r="16241" ht="15.75" customHeight="1">
      <c r="A16241" s="1" t="str">
        <f t="shared" ref="A16241:A16249" si="1365">"TIMMDC1"</f>
        <v>TIMMDC1</v>
      </c>
      <c r="B16241" s="1" t="s">
        <v>119</v>
      </c>
      <c r="C16241" s="1">
        <v>1.19217388E8</v>
      </c>
      <c r="D16241" s="1" t="s">
        <v>8</v>
      </c>
      <c r="E16241" s="1">
        <v>22.0</v>
      </c>
      <c r="F16241" s="1" t="s">
        <v>16214</v>
      </c>
      <c r="G16241" s="1">
        <v>0.67971176687</v>
      </c>
    </row>
    <row r="16242" ht="15.75" customHeight="1">
      <c r="A16242" s="1" t="str">
        <f t="shared" si="1365"/>
        <v>TIMMDC1</v>
      </c>
      <c r="B16242" s="1" t="s">
        <v>119</v>
      </c>
      <c r="C16242" s="1">
        <v>1.19217524E8</v>
      </c>
      <c r="D16242" s="1" t="s">
        <v>8</v>
      </c>
      <c r="E16242" s="1">
        <v>24.0</v>
      </c>
      <c r="F16242" s="1" t="s">
        <v>16215</v>
      </c>
      <c r="G16242" s="1">
        <v>-0.121709200851</v>
      </c>
    </row>
    <row r="16243" ht="15.75" customHeight="1">
      <c r="A16243" s="1" t="str">
        <f t="shared" si="1365"/>
        <v>TIMMDC1</v>
      </c>
      <c r="B16243" s="1" t="s">
        <v>119</v>
      </c>
      <c r="C16243" s="1">
        <v>1.19217383E8</v>
      </c>
      <c r="D16243" s="1" t="s">
        <v>14</v>
      </c>
      <c r="E16243" s="1">
        <v>22.0</v>
      </c>
      <c r="F16243" s="1" t="s">
        <v>16216</v>
      </c>
      <c r="G16243" s="1">
        <v>0.00399494831339</v>
      </c>
    </row>
    <row r="16244" ht="15.75" customHeight="1">
      <c r="A16244" s="1" t="str">
        <f t="shared" si="1365"/>
        <v>TIMMDC1</v>
      </c>
      <c r="B16244" s="1" t="s">
        <v>119</v>
      </c>
      <c r="C16244" s="1">
        <v>1.19217441E8</v>
      </c>
      <c r="D16244" s="1" t="s">
        <v>14</v>
      </c>
      <c r="E16244" s="1">
        <v>24.0</v>
      </c>
      <c r="F16244" s="1" t="s">
        <v>16217</v>
      </c>
      <c r="G16244" s="1">
        <v>1.83681265312</v>
      </c>
    </row>
    <row r="16245" ht="15.75" customHeight="1">
      <c r="A16245" s="1" t="str">
        <f t="shared" si="1365"/>
        <v>TIMMDC1</v>
      </c>
      <c r="B16245" s="1" t="s">
        <v>119</v>
      </c>
      <c r="C16245" s="1">
        <v>1.19217463E8</v>
      </c>
      <c r="D16245" s="1" t="s">
        <v>14</v>
      </c>
      <c r="E16245" s="1">
        <v>24.0</v>
      </c>
      <c r="F16245" s="1" t="s">
        <v>16218</v>
      </c>
      <c r="G16245" s="1">
        <v>0.483475580008</v>
      </c>
    </row>
    <row r="16246" ht="15.75" customHeight="1">
      <c r="A16246" s="1" t="str">
        <f t="shared" si="1365"/>
        <v>TIMMDC1</v>
      </c>
      <c r="B16246" s="1" t="s">
        <v>119</v>
      </c>
      <c r="C16246" s="1">
        <v>1.19217518E8</v>
      </c>
      <c r="D16246" s="1" t="s">
        <v>14</v>
      </c>
      <c r="E16246" s="1">
        <v>22.0</v>
      </c>
      <c r="F16246" s="1" t="s">
        <v>16219</v>
      </c>
      <c r="G16246" s="1">
        <v>0.261715442394</v>
      </c>
    </row>
    <row r="16247" ht="15.75" customHeight="1">
      <c r="A16247" s="1" t="str">
        <f t="shared" si="1365"/>
        <v>TIMMDC1</v>
      </c>
      <c r="B16247" s="1" t="s">
        <v>119</v>
      </c>
      <c r="C16247" s="1">
        <v>1.19217485E8</v>
      </c>
      <c r="D16247" s="1" t="s">
        <v>14</v>
      </c>
      <c r="E16247" s="1">
        <v>24.0</v>
      </c>
      <c r="F16247" s="1" t="s">
        <v>16220</v>
      </c>
      <c r="G16247" s="1">
        <v>0.375070723312</v>
      </c>
    </row>
    <row r="16248" ht="15.75" customHeight="1">
      <c r="A16248" s="1" t="str">
        <f t="shared" si="1365"/>
        <v>TIMMDC1</v>
      </c>
      <c r="B16248" s="1" t="s">
        <v>119</v>
      </c>
      <c r="C16248" s="1">
        <v>1.19217566E8</v>
      </c>
      <c r="D16248" s="1" t="s">
        <v>14</v>
      </c>
      <c r="E16248" s="1">
        <v>23.0</v>
      </c>
      <c r="F16248" s="1" t="s">
        <v>16221</v>
      </c>
      <c r="G16248" s="1">
        <v>0.252661373162</v>
      </c>
    </row>
    <row r="16249" ht="15.75" customHeight="1">
      <c r="A16249" s="1" t="str">
        <f t="shared" si="1365"/>
        <v>TIMMDC1</v>
      </c>
      <c r="B16249" s="1" t="s">
        <v>119</v>
      </c>
      <c r="C16249" s="1">
        <v>1.19217577E8</v>
      </c>
      <c r="D16249" s="1" t="s">
        <v>14</v>
      </c>
      <c r="E16249" s="1">
        <v>24.0</v>
      </c>
      <c r="F16249" s="1" t="s">
        <v>16222</v>
      </c>
      <c r="G16249" s="1">
        <v>-0.0203624327589</v>
      </c>
    </row>
    <row r="16250" ht="15.75" customHeight="1">
      <c r="A16250" s="1" t="str">
        <f t="shared" ref="A16250:A16259" si="1366">"TIPIN"</f>
        <v>TIPIN</v>
      </c>
      <c r="B16250" s="1" t="s">
        <v>425</v>
      </c>
      <c r="C16250" s="1">
        <v>6.6648938E7</v>
      </c>
      <c r="D16250" s="1" t="s">
        <v>8</v>
      </c>
      <c r="E16250" s="1">
        <v>24.0</v>
      </c>
      <c r="F16250" s="1" t="s">
        <v>16223</v>
      </c>
      <c r="G16250" s="1">
        <v>0.0241097393701</v>
      </c>
    </row>
    <row r="16251" ht="15.75" customHeight="1">
      <c r="A16251" s="1" t="str">
        <f t="shared" si="1366"/>
        <v>TIPIN</v>
      </c>
      <c r="B16251" s="1" t="s">
        <v>425</v>
      </c>
      <c r="C16251" s="1">
        <v>6.6648847E7</v>
      </c>
      <c r="D16251" s="1" t="s">
        <v>8</v>
      </c>
      <c r="E16251" s="1">
        <v>23.0</v>
      </c>
      <c r="F16251" s="1" t="s">
        <v>16224</v>
      </c>
      <c r="G16251" s="1">
        <v>0.235649014925</v>
      </c>
    </row>
    <row r="16252" ht="15.75" customHeight="1">
      <c r="A16252" s="1" t="str">
        <f t="shared" si="1366"/>
        <v>TIPIN</v>
      </c>
      <c r="B16252" s="1" t="s">
        <v>425</v>
      </c>
      <c r="C16252" s="1">
        <v>6.6648817E7</v>
      </c>
      <c r="D16252" s="1" t="s">
        <v>8</v>
      </c>
      <c r="E16252" s="1">
        <v>24.0</v>
      </c>
      <c r="F16252" s="1" t="s">
        <v>16225</v>
      </c>
      <c r="G16252" s="1">
        <v>-0.0150779140037</v>
      </c>
    </row>
    <row r="16253" ht="15.75" customHeight="1">
      <c r="A16253" s="1" t="str">
        <f t="shared" si="1366"/>
        <v>TIPIN</v>
      </c>
      <c r="B16253" s="1" t="s">
        <v>425</v>
      </c>
      <c r="C16253" s="1">
        <v>6.6648975E7</v>
      </c>
      <c r="D16253" s="1" t="s">
        <v>8</v>
      </c>
      <c r="E16253" s="1">
        <v>24.0</v>
      </c>
      <c r="F16253" s="1" t="s">
        <v>16226</v>
      </c>
      <c r="G16253" s="1">
        <v>0.125098970472</v>
      </c>
    </row>
    <row r="16254" ht="15.75" customHeight="1">
      <c r="A16254" s="1" t="str">
        <f t="shared" si="1366"/>
        <v>TIPIN</v>
      </c>
      <c r="B16254" s="1" t="s">
        <v>425</v>
      </c>
      <c r="C16254" s="1">
        <v>6.6649052E7</v>
      </c>
      <c r="D16254" s="1" t="s">
        <v>8</v>
      </c>
      <c r="E16254" s="1">
        <v>24.0</v>
      </c>
      <c r="F16254" s="1" t="s">
        <v>16227</v>
      </c>
      <c r="G16254" s="1">
        <v>0.288165368555</v>
      </c>
    </row>
    <row r="16255" ht="15.75" customHeight="1">
      <c r="A16255" s="1" t="str">
        <f t="shared" si="1366"/>
        <v>TIPIN</v>
      </c>
      <c r="B16255" s="1" t="s">
        <v>425</v>
      </c>
      <c r="C16255" s="1">
        <v>6.6648889E7</v>
      </c>
      <c r="D16255" s="1" t="s">
        <v>14</v>
      </c>
      <c r="E16255" s="1">
        <v>22.0</v>
      </c>
      <c r="F16255" s="1" t="s">
        <v>16228</v>
      </c>
      <c r="G16255" s="1">
        <v>0.381337582625</v>
      </c>
    </row>
    <row r="16256" ht="15.75" customHeight="1">
      <c r="A16256" s="1" t="str">
        <f t="shared" si="1366"/>
        <v>TIPIN</v>
      </c>
      <c r="B16256" s="1" t="s">
        <v>425</v>
      </c>
      <c r="C16256" s="1">
        <v>6.6649057E7</v>
      </c>
      <c r="D16256" s="1" t="s">
        <v>14</v>
      </c>
      <c r="E16256" s="1">
        <v>22.0</v>
      </c>
      <c r="F16256" s="1" t="s">
        <v>16229</v>
      </c>
      <c r="G16256" s="1">
        <v>1.50881872096</v>
      </c>
    </row>
    <row r="16257" ht="15.75" customHeight="1">
      <c r="A16257" s="1" t="str">
        <f t="shared" si="1366"/>
        <v>TIPIN</v>
      </c>
      <c r="B16257" s="1" t="s">
        <v>425</v>
      </c>
      <c r="C16257" s="1">
        <v>6.6649067E7</v>
      </c>
      <c r="D16257" s="1" t="s">
        <v>14</v>
      </c>
      <c r="E16257" s="1">
        <v>23.0</v>
      </c>
      <c r="F16257" s="1" t="s">
        <v>16230</v>
      </c>
      <c r="G16257" s="1">
        <v>1.10984369642</v>
      </c>
    </row>
    <row r="16258" ht="15.75" customHeight="1">
      <c r="A16258" s="1" t="str">
        <f t="shared" si="1366"/>
        <v>TIPIN</v>
      </c>
      <c r="B16258" s="1" t="s">
        <v>425</v>
      </c>
      <c r="C16258" s="1">
        <v>6.6649101E7</v>
      </c>
      <c r="D16258" s="1" t="s">
        <v>14</v>
      </c>
      <c r="E16258" s="1">
        <v>22.0</v>
      </c>
      <c r="F16258" s="1" t="s">
        <v>16231</v>
      </c>
      <c r="G16258" s="1">
        <v>0.0953741932746</v>
      </c>
    </row>
    <row r="16259" ht="15.75" customHeight="1">
      <c r="A16259" s="1" t="str">
        <f t="shared" si="1366"/>
        <v>TIPIN</v>
      </c>
      <c r="B16259" s="1" t="s">
        <v>425</v>
      </c>
      <c r="C16259" s="1">
        <v>6.6648854E7</v>
      </c>
      <c r="D16259" s="1" t="s">
        <v>8</v>
      </c>
      <c r="E16259" s="1">
        <v>22.0</v>
      </c>
      <c r="F16259" s="1" t="s">
        <v>16232</v>
      </c>
      <c r="G16259" s="1">
        <v>0.0526485572722</v>
      </c>
    </row>
    <row r="16260" ht="15.75" customHeight="1">
      <c r="A16260" s="1" t="str">
        <f t="shared" ref="A16260:A16271" si="1367">"TKT"</f>
        <v>TKT</v>
      </c>
      <c r="B16260" s="1" t="s">
        <v>119</v>
      </c>
      <c r="C16260" s="1">
        <v>5.3289971E7</v>
      </c>
      <c r="D16260" s="1" t="s">
        <v>14</v>
      </c>
      <c r="E16260" s="1">
        <v>23.0</v>
      </c>
      <c r="F16260" s="1" t="s">
        <v>16233</v>
      </c>
      <c r="G16260" s="1">
        <v>0.264359559719</v>
      </c>
    </row>
    <row r="16261" ht="15.75" customHeight="1">
      <c r="A16261" s="1" t="str">
        <f t="shared" si="1367"/>
        <v>TKT</v>
      </c>
      <c r="B16261" s="1" t="s">
        <v>119</v>
      </c>
      <c r="C16261" s="1">
        <v>5.3289791E7</v>
      </c>
      <c r="D16261" s="1" t="s">
        <v>8</v>
      </c>
      <c r="E16261" s="1">
        <v>25.0</v>
      </c>
      <c r="F16261" s="1" t="s">
        <v>16234</v>
      </c>
      <c r="G16261" s="1">
        <v>0.0393336987313</v>
      </c>
    </row>
    <row r="16262" ht="15.75" customHeight="1">
      <c r="A16262" s="1" t="str">
        <f t="shared" si="1367"/>
        <v>TKT</v>
      </c>
      <c r="B16262" s="1" t="s">
        <v>119</v>
      </c>
      <c r="C16262" s="1">
        <v>5.3289839E7</v>
      </c>
      <c r="D16262" s="1" t="s">
        <v>8</v>
      </c>
      <c r="E16262" s="1">
        <v>24.0</v>
      </c>
      <c r="F16262" s="1" t="s">
        <v>16235</v>
      </c>
      <c r="G16262" s="1">
        <v>0.35460539738</v>
      </c>
    </row>
    <row r="16263" ht="15.75" customHeight="1">
      <c r="A16263" s="1" t="str">
        <f t="shared" si="1367"/>
        <v>TKT</v>
      </c>
      <c r="B16263" s="1" t="s">
        <v>119</v>
      </c>
      <c r="C16263" s="1">
        <v>5.3289909E7</v>
      </c>
      <c r="D16263" s="1" t="s">
        <v>8</v>
      </c>
      <c r="E16263" s="1">
        <v>23.0</v>
      </c>
      <c r="F16263" s="1" t="s">
        <v>16236</v>
      </c>
      <c r="G16263" s="1">
        <v>0.282242859893</v>
      </c>
    </row>
    <row r="16264" ht="15.75" customHeight="1">
      <c r="A16264" s="1" t="str">
        <f t="shared" si="1367"/>
        <v>TKT</v>
      </c>
      <c r="B16264" s="1" t="s">
        <v>119</v>
      </c>
      <c r="C16264" s="1">
        <v>5.3289898E7</v>
      </c>
      <c r="D16264" s="1" t="s">
        <v>14</v>
      </c>
      <c r="E16264" s="1">
        <v>23.0</v>
      </c>
      <c r="F16264" s="1" t="s">
        <v>16237</v>
      </c>
      <c r="G16264" s="1">
        <v>0.433175001763</v>
      </c>
    </row>
    <row r="16265" ht="15.75" customHeight="1">
      <c r="A16265" s="1" t="str">
        <f t="shared" si="1367"/>
        <v>TKT</v>
      </c>
      <c r="B16265" s="1" t="s">
        <v>119</v>
      </c>
      <c r="C16265" s="1">
        <v>5.3289902E7</v>
      </c>
      <c r="D16265" s="1" t="s">
        <v>14</v>
      </c>
      <c r="E16265" s="1">
        <v>22.0</v>
      </c>
      <c r="F16265" s="1" t="s">
        <v>16238</v>
      </c>
      <c r="G16265" s="1">
        <v>0.503591902564</v>
      </c>
    </row>
    <row r="16266" ht="15.75" customHeight="1">
      <c r="A16266" s="1" t="str">
        <f t="shared" si="1367"/>
        <v>TKT</v>
      </c>
      <c r="B16266" s="1" t="s">
        <v>119</v>
      </c>
      <c r="C16266" s="1">
        <v>5.3289917E7</v>
      </c>
      <c r="D16266" s="1" t="s">
        <v>14</v>
      </c>
      <c r="E16266" s="1">
        <v>24.0</v>
      </c>
      <c r="F16266" s="1" t="s">
        <v>16239</v>
      </c>
      <c r="G16266" s="1">
        <v>0.998693900406</v>
      </c>
    </row>
    <row r="16267" ht="15.75" customHeight="1">
      <c r="A16267" s="1" t="str">
        <f t="shared" si="1367"/>
        <v>TKT</v>
      </c>
      <c r="B16267" s="1" t="s">
        <v>119</v>
      </c>
      <c r="C16267" s="1">
        <v>5.3289833E7</v>
      </c>
      <c r="D16267" s="1" t="s">
        <v>8</v>
      </c>
      <c r="E16267" s="1">
        <v>25.0</v>
      </c>
      <c r="F16267" s="1" t="s">
        <v>16240</v>
      </c>
      <c r="G16267" s="1">
        <v>0.0994411902012</v>
      </c>
    </row>
    <row r="16268" ht="15.75" customHeight="1">
      <c r="A16268" s="1" t="str">
        <f t="shared" si="1367"/>
        <v>TKT</v>
      </c>
      <c r="B16268" s="1" t="s">
        <v>119</v>
      </c>
      <c r="C16268" s="1">
        <v>5.3289768E7</v>
      </c>
      <c r="D16268" s="1" t="s">
        <v>8</v>
      </c>
      <c r="E16268" s="1">
        <v>24.0</v>
      </c>
      <c r="F16268" s="1" t="s">
        <v>16241</v>
      </c>
      <c r="G16268" s="1">
        <v>0.124473747172</v>
      </c>
    </row>
    <row r="16269" ht="15.75" customHeight="1">
      <c r="A16269" s="1" t="str">
        <f t="shared" si="1367"/>
        <v>TKT</v>
      </c>
      <c r="B16269" s="1" t="s">
        <v>119</v>
      </c>
      <c r="C16269" s="1">
        <v>5.3289769E7</v>
      </c>
      <c r="D16269" s="1" t="s">
        <v>8</v>
      </c>
      <c r="E16269" s="1">
        <v>24.0</v>
      </c>
      <c r="F16269" s="1" t="s">
        <v>16242</v>
      </c>
      <c r="G16269" s="1">
        <v>-0.0618340193445</v>
      </c>
    </row>
    <row r="16270" ht="15.75" customHeight="1">
      <c r="A16270" s="1" t="str">
        <f t="shared" si="1367"/>
        <v>TKT</v>
      </c>
      <c r="B16270" s="1" t="s">
        <v>119</v>
      </c>
      <c r="C16270" s="1">
        <v>5.3290019E7</v>
      </c>
      <c r="D16270" s="1" t="s">
        <v>14</v>
      </c>
      <c r="E16270" s="1">
        <v>22.0</v>
      </c>
      <c r="F16270" s="1" t="s">
        <v>16243</v>
      </c>
      <c r="G16270" s="1">
        <v>1.49771419703</v>
      </c>
    </row>
    <row r="16271" ht="15.75" customHeight="1">
      <c r="A16271" s="1" t="str">
        <f t="shared" si="1367"/>
        <v>TKT</v>
      </c>
      <c r="B16271" s="1" t="s">
        <v>119</v>
      </c>
      <c r="C16271" s="1">
        <v>5.3290043E7</v>
      </c>
      <c r="D16271" s="1" t="s">
        <v>14</v>
      </c>
      <c r="E16271" s="1">
        <v>25.0</v>
      </c>
      <c r="F16271" s="1" t="s">
        <v>16244</v>
      </c>
      <c r="G16271" s="1">
        <v>0.0109821434846</v>
      </c>
    </row>
    <row r="16272" ht="15.75" customHeight="1">
      <c r="A16272" s="1" t="str">
        <f t="shared" ref="A16272:A16281" si="1368">"TM9SF2"</f>
        <v>TM9SF2</v>
      </c>
      <c r="B16272" s="1" t="s">
        <v>76</v>
      </c>
      <c r="C16272" s="1">
        <v>1.00153947E8</v>
      </c>
      <c r="D16272" s="1" t="s">
        <v>8</v>
      </c>
      <c r="E16272" s="1">
        <v>24.0</v>
      </c>
      <c r="F16272" s="1" t="s">
        <v>16245</v>
      </c>
      <c r="G16272" s="1">
        <v>0.116866397237</v>
      </c>
    </row>
    <row r="16273" ht="15.75" customHeight="1">
      <c r="A16273" s="1" t="str">
        <f t="shared" si="1368"/>
        <v>TM9SF2</v>
      </c>
      <c r="B16273" s="1" t="s">
        <v>76</v>
      </c>
      <c r="C16273" s="1">
        <v>1.00153732E8</v>
      </c>
      <c r="D16273" s="1" t="s">
        <v>8</v>
      </c>
      <c r="E16273" s="1">
        <v>23.0</v>
      </c>
      <c r="F16273" s="1" t="s">
        <v>16246</v>
      </c>
      <c r="G16273" s="1">
        <v>0.997492716809</v>
      </c>
    </row>
    <row r="16274" ht="15.75" customHeight="1">
      <c r="A16274" s="1" t="str">
        <f t="shared" si="1368"/>
        <v>TM9SF2</v>
      </c>
      <c r="B16274" s="1" t="s">
        <v>76</v>
      </c>
      <c r="C16274" s="1">
        <v>1.00153753E8</v>
      </c>
      <c r="D16274" s="1" t="s">
        <v>8</v>
      </c>
      <c r="E16274" s="1">
        <v>24.0</v>
      </c>
      <c r="F16274" s="1" t="s">
        <v>16247</v>
      </c>
      <c r="G16274" s="1">
        <v>0.906350013263</v>
      </c>
    </row>
    <row r="16275" ht="15.75" customHeight="1">
      <c r="A16275" s="1" t="str">
        <f t="shared" si="1368"/>
        <v>TM9SF2</v>
      </c>
      <c r="B16275" s="1" t="s">
        <v>76</v>
      </c>
      <c r="C16275" s="1">
        <v>1.00153735E8</v>
      </c>
      <c r="D16275" s="1" t="s">
        <v>14</v>
      </c>
      <c r="E16275" s="1">
        <v>23.0</v>
      </c>
      <c r="F16275" s="1" t="s">
        <v>16248</v>
      </c>
      <c r="G16275" s="1">
        <v>0.905161706286</v>
      </c>
    </row>
    <row r="16276" ht="15.75" customHeight="1">
      <c r="A16276" s="1" t="str">
        <f t="shared" si="1368"/>
        <v>TM9SF2</v>
      </c>
      <c r="B16276" s="1" t="s">
        <v>76</v>
      </c>
      <c r="C16276" s="1">
        <v>1.00153945E8</v>
      </c>
      <c r="D16276" s="1" t="s">
        <v>14</v>
      </c>
      <c r="E16276" s="1">
        <v>24.0</v>
      </c>
      <c r="F16276" s="1" t="s">
        <v>16249</v>
      </c>
      <c r="G16276" s="1">
        <v>0.0648553030594</v>
      </c>
    </row>
    <row r="16277" ht="15.75" customHeight="1">
      <c r="A16277" s="1" t="str">
        <f t="shared" si="1368"/>
        <v>TM9SF2</v>
      </c>
      <c r="B16277" s="1" t="s">
        <v>76</v>
      </c>
      <c r="C16277" s="1">
        <v>1.00153955E8</v>
      </c>
      <c r="D16277" s="1" t="s">
        <v>14</v>
      </c>
      <c r="E16277" s="1">
        <v>24.0</v>
      </c>
      <c r="F16277" s="1" t="s">
        <v>16250</v>
      </c>
      <c r="G16277" s="1">
        <v>0.0559867218758</v>
      </c>
    </row>
    <row r="16278" ht="15.75" customHeight="1">
      <c r="A16278" s="1" t="str">
        <f t="shared" si="1368"/>
        <v>TM9SF2</v>
      </c>
      <c r="B16278" s="1" t="s">
        <v>76</v>
      </c>
      <c r="C16278" s="1">
        <v>1.0015396E8</v>
      </c>
      <c r="D16278" s="1" t="s">
        <v>14</v>
      </c>
      <c r="E16278" s="1">
        <v>24.0</v>
      </c>
      <c r="F16278" s="1" t="s">
        <v>16251</v>
      </c>
      <c r="G16278" s="1">
        <v>1.09615726993</v>
      </c>
    </row>
    <row r="16279" ht="15.75" customHeight="1">
      <c r="A16279" s="1" t="str">
        <f t="shared" si="1368"/>
        <v>TM9SF2</v>
      </c>
      <c r="B16279" s="1" t="s">
        <v>76</v>
      </c>
      <c r="C16279" s="1">
        <v>1.00153623E8</v>
      </c>
      <c r="D16279" s="1" t="s">
        <v>8</v>
      </c>
      <c r="E16279" s="1">
        <v>24.0</v>
      </c>
      <c r="F16279" s="1" t="s">
        <v>16252</v>
      </c>
      <c r="G16279" s="1">
        <v>0.34536891942</v>
      </c>
    </row>
    <row r="16280" ht="15.75" customHeight="1">
      <c r="A16280" s="1" t="str">
        <f t="shared" si="1368"/>
        <v>TM9SF2</v>
      </c>
      <c r="B16280" s="1" t="s">
        <v>76</v>
      </c>
      <c r="C16280" s="1">
        <v>1.00153707E8</v>
      </c>
      <c r="D16280" s="1" t="s">
        <v>14</v>
      </c>
      <c r="E16280" s="1">
        <v>24.0</v>
      </c>
      <c r="F16280" s="1" t="s">
        <v>16253</v>
      </c>
      <c r="G16280" s="1">
        <v>0.0831912979586</v>
      </c>
    </row>
    <row r="16281" ht="15.75" customHeight="1">
      <c r="A16281" s="1" t="str">
        <f t="shared" si="1368"/>
        <v>TM9SF2</v>
      </c>
      <c r="B16281" s="1" t="s">
        <v>76</v>
      </c>
      <c r="C16281" s="1">
        <v>1.00153845E8</v>
      </c>
      <c r="D16281" s="1" t="s">
        <v>8</v>
      </c>
      <c r="E16281" s="1">
        <v>23.0</v>
      </c>
      <c r="F16281" s="1" t="s">
        <v>16254</v>
      </c>
      <c r="G16281" s="1">
        <v>-0.00882757436799</v>
      </c>
    </row>
    <row r="16282" ht="15.75" customHeight="1">
      <c r="A16282" s="1" t="str">
        <f t="shared" ref="A16282:A16291" si="1369">"TMA16"</f>
        <v>TMA16</v>
      </c>
      <c r="B16282" s="1" t="s">
        <v>87</v>
      </c>
      <c r="C16282" s="1">
        <v>1.64415615E8</v>
      </c>
      <c r="D16282" s="1" t="s">
        <v>8</v>
      </c>
      <c r="E16282" s="1">
        <v>24.0</v>
      </c>
      <c r="F16282" s="1" t="s">
        <v>16255</v>
      </c>
      <c r="G16282" s="1">
        <v>-0.0196723090635</v>
      </c>
    </row>
    <row r="16283" ht="15.75" customHeight="1">
      <c r="A16283" s="1" t="str">
        <f t="shared" si="1369"/>
        <v>TMA16</v>
      </c>
      <c r="B16283" s="1" t="s">
        <v>87</v>
      </c>
      <c r="C16283" s="1">
        <v>1.64415866E8</v>
      </c>
      <c r="D16283" s="1" t="s">
        <v>14</v>
      </c>
      <c r="E16283" s="1">
        <v>24.0</v>
      </c>
      <c r="F16283" s="1" t="s">
        <v>16256</v>
      </c>
      <c r="G16283" s="1">
        <v>0.639233647133</v>
      </c>
    </row>
    <row r="16284" ht="15.75" customHeight="1">
      <c r="A16284" s="1" t="str">
        <f t="shared" si="1369"/>
        <v>TMA16</v>
      </c>
      <c r="B16284" s="1" t="s">
        <v>87</v>
      </c>
      <c r="C16284" s="1">
        <v>1.6441567E8</v>
      </c>
      <c r="D16284" s="1" t="s">
        <v>8</v>
      </c>
      <c r="E16284" s="1">
        <v>24.0</v>
      </c>
      <c r="F16284" s="1" t="s">
        <v>16257</v>
      </c>
      <c r="G16284" s="1">
        <v>0.169531403879</v>
      </c>
    </row>
    <row r="16285" ht="15.75" customHeight="1">
      <c r="A16285" s="1" t="str">
        <f t="shared" si="1369"/>
        <v>TMA16</v>
      </c>
      <c r="B16285" s="1" t="s">
        <v>87</v>
      </c>
      <c r="C16285" s="1">
        <v>1.64415782E8</v>
      </c>
      <c r="D16285" s="1" t="s">
        <v>14</v>
      </c>
      <c r="E16285" s="1">
        <v>22.0</v>
      </c>
      <c r="F16285" s="1" t="s">
        <v>16258</v>
      </c>
      <c r="G16285" s="1">
        <v>1.13665112285</v>
      </c>
    </row>
    <row r="16286" ht="15.75" customHeight="1">
      <c r="A16286" s="1" t="str">
        <f t="shared" si="1369"/>
        <v>TMA16</v>
      </c>
      <c r="B16286" s="1" t="s">
        <v>87</v>
      </c>
      <c r="C16286" s="1">
        <v>1.64415683E8</v>
      </c>
      <c r="D16286" s="1" t="s">
        <v>8</v>
      </c>
      <c r="E16286" s="1">
        <v>24.0</v>
      </c>
      <c r="F16286" s="1" t="s">
        <v>16259</v>
      </c>
      <c r="G16286" s="1">
        <v>0.108356471566</v>
      </c>
    </row>
    <row r="16287" ht="15.75" customHeight="1">
      <c r="A16287" s="1" t="str">
        <f t="shared" si="1369"/>
        <v>TMA16</v>
      </c>
      <c r="B16287" s="1" t="s">
        <v>87</v>
      </c>
      <c r="C16287" s="1">
        <v>1.64415721E8</v>
      </c>
      <c r="D16287" s="1" t="s">
        <v>8</v>
      </c>
      <c r="E16287" s="1">
        <v>24.0</v>
      </c>
      <c r="F16287" s="1" t="s">
        <v>16260</v>
      </c>
      <c r="G16287" s="1">
        <v>-0.0230231420717</v>
      </c>
    </row>
    <row r="16288" ht="15.75" customHeight="1">
      <c r="A16288" s="1" t="str">
        <f t="shared" si="1369"/>
        <v>TMA16</v>
      </c>
      <c r="B16288" s="1" t="s">
        <v>87</v>
      </c>
      <c r="C16288" s="1">
        <v>1.64415728E8</v>
      </c>
      <c r="D16288" s="1" t="s">
        <v>14</v>
      </c>
      <c r="E16288" s="1">
        <v>22.0</v>
      </c>
      <c r="F16288" s="1" t="s">
        <v>16261</v>
      </c>
      <c r="G16288" s="1">
        <v>1.22411523001</v>
      </c>
    </row>
    <row r="16289" ht="15.75" customHeight="1">
      <c r="A16289" s="1" t="str">
        <f t="shared" si="1369"/>
        <v>TMA16</v>
      </c>
      <c r="B16289" s="1" t="s">
        <v>87</v>
      </c>
      <c r="C16289" s="1">
        <v>1.64415711E8</v>
      </c>
      <c r="D16289" s="1" t="s">
        <v>14</v>
      </c>
      <c r="E16289" s="1">
        <v>23.0</v>
      </c>
      <c r="F16289" s="1" t="s">
        <v>16262</v>
      </c>
      <c r="G16289" s="1">
        <v>0.3712989913</v>
      </c>
    </row>
    <row r="16290" ht="15.75" customHeight="1">
      <c r="A16290" s="1" t="str">
        <f t="shared" si="1369"/>
        <v>TMA16</v>
      </c>
      <c r="B16290" s="1" t="s">
        <v>87</v>
      </c>
      <c r="C16290" s="1">
        <v>1.64415599E8</v>
      </c>
      <c r="D16290" s="1" t="s">
        <v>14</v>
      </c>
      <c r="E16290" s="1">
        <v>24.0</v>
      </c>
      <c r="F16290" s="1" t="s">
        <v>16263</v>
      </c>
      <c r="G16290" s="1">
        <v>0.10926740499</v>
      </c>
    </row>
    <row r="16291" ht="15.75" customHeight="1">
      <c r="A16291" s="1" t="str">
        <f t="shared" si="1369"/>
        <v>TMA16</v>
      </c>
      <c r="B16291" s="1" t="s">
        <v>87</v>
      </c>
      <c r="C16291" s="1">
        <v>1.64415744E8</v>
      </c>
      <c r="D16291" s="1" t="s">
        <v>8</v>
      </c>
      <c r="E16291" s="1">
        <v>22.0</v>
      </c>
      <c r="F16291" s="1" t="s">
        <v>16264</v>
      </c>
      <c r="G16291" s="1">
        <v>0.156542945328</v>
      </c>
    </row>
    <row r="16292" ht="15.75" customHeight="1">
      <c r="A16292" s="1" t="str">
        <f t="shared" ref="A16292:A16300" si="1370">"TMA7"</f>
        <v>TMA7</v>
      </c>
      <c r="B16292" s="1" t="s">
        <v>119</v>
      </c>
      <c r="C16292" s="1">
        <v>4.8481744E7</v>
      </c>
      <c r="D16292" s="1" t="s">
        <v>14</v>
      </c>
      <c r="E16292" s="1">
        <v>24.0</v>
      </c>
      <c r="F16292" s="1" t="s">
        <v>16265</v>
      </c>
      <c r="G16292" s="1">
        <v>0.881902501819</v>
      </c>
    </row>
    <row r="16293" ht="15.75" customHeight="1">
      <c r="A16293" s="1" t="str">
        <f t="shared" si="1370"/>
        <v>TMA7</v>
      </c>
      <c r="B16293" s="1" t="s">
        <v>119</v>
      </c>
      <c r="C16293" s="1">
        <v>4.8481895E7</v>
      </c>
      <c r="D16293" s="1" t="s">
        <v>14</v>
      </c>
      <c r="E16293" s="1">
        <v>24.0</v>
      </c>
      <c r="F16293" s="1" t="s">
        <v>16266</v>
      </c>
      <c r="G16293" s="1">
        <v>1.05649247716</v>
      </c>
    </row>
    <row r="16294" ht="15.75" customHeight="1">
      <c r="A16294" s="1" t="str">
        <f t="shared" si="1370"/>
        <v>TMA7</v>
      </c>
      <c r="B16294" s="1" t="s">
        <v>119</v>
      </c>
      <c r="C16294" s="1">
        <v>4.8481751E7</v>
      </c>
      <c r="D16294" s="1" t="s">
        <v>14</v>
      </c>
      <c r="E16294" s="1">
        <v>24.0</v>
      </c>
      <c r="F16294" s="1" t="s">
        <v>16267</v>
      </c>
      <c r="G16294" s="1">
        <v>-0.0280512413636</v>
      </c>
    </row>
    <row r="16295" ht="15.75" customHeight="1">
      <c r="A16295" s="1" t="str">
        <f t="shared" si="1370"/>
        <v>TMA7</v>
      </c>
      <c r="B16295" s="1" t="s">
        <v>119</v>
      </c>
      <c r="C16295" s="1">
        <v>4.8481714E7</v>
      </c>
      <c r="D16295" s="1" t="s">
        <v>8</v>
      </c>
      <c r="E16295" s="1">
        <v>24.0</v>
      </c>
      <c r="F16295" s="1" t="s">
        <v>16268</v>
      </c>
      <c r="G16295" s="1">
        <v>0.579330198144</v>
      </c>
    </row>
    <row r="16296" ht="15.75" customHeight="1">
      <c r="A16296" s="1" t="str">
        <f t="shared" si="1370"/>
        <v>TMA7</v>
      </c>
      <c r="B16296" s="1" t="s">
        <v>119</v>
      </c>
      <c r="C16296" s="1">
        <v>4.8481655E7</v>
      </c>
      <c r="D16296" s="1" t="s">
        <v>14</v>
      </c>
      <c r="E16296" s="1">
        <v>23.0</v>
      </c>
      <c r="F16296" s="1" t="s">
        <v>16269</v>
      </c>
      <c r="G16296" s="1">
        <v>0.0323716361665</v>
      </c>
    </row>
    <row r="16297" ht="15.75" customHeight="1">
      <c r="A16297" s="1" t="str">
        <f t="shared" si="1370"/>
        <v>TMA7</v>
      </c>
      <c r="B16297" s="1" t="s">
        <v>119</v>
      </c>
      <c r="C16297" s="1">
        <v>4.848165E7</v>
      </c>
      <c r="D16297" s="1" t="s">
        <v>14</v>
      </c>
      <c r="E16297" s="1">
        <v>23.0</v>
      </c>
      <c r="F16297" s="1" t="s">
        <v>16270</v>
      </c>
      <c r="G16297" s="1">
        <v>-0.0185795457462</v>
      </c>
    </row>
    <row r="16298" ht="15.75" customHeight="1">
      <c r="A16298" s="1" t="str">
        <f t="shared" si="1370"/>
        <v>TMA7</v>
      </c>
      <c r="B16298" s="1" t="s">
        <v>119</v>
      </c>
      <c r="C16298" s="1">
        <v>4.8481919E7</v>
      </c>
      <c r="D16298" s="1" t="s">
        <v>8</v>
      </c>
      <c r="E16298" s="1">
        <v>24.0</v>
      </c>
      <c r="F16298" s="1" t="s">
        <v>16271</v>
      </c>
      <c r="G16298" s="1">
        <v>0.617525808748</v>
      </c>
    </row>
    <row r="16299" ht="15.75" customHeight="1">
      <c r="A16299" s="1" t="str">
        <f t="shared" si="1370"/>
        <v>TMA7</v>
      </c>
      <c r="B16299" s="1" t="s">
        <v>119</v>
      </c>
      <c r="C16299" s="1">
        <v>4.8481787E7</v>
      </c>
      <c r="D16299" s="1" t="s">
        <v>8</v>
      </c>
      <c r="E16299" s="1">
        <v>23.0</v>
      </c>
      <c r="F16299" s="1" t="s">
        <v>16272</v>
      </c>
      <c r="G16299" s="1">
        <v>0.218760840791</v>
      </c>
    </row>
    <row r="16300" ht="15.75" customHeight="1">
      <c r="A16300" s="1" t="str">
        <f t="shared" si="1370"/>
        <v>TMA7</v>
      </c>
      <c r="B16300" s="1" t="s">
        <v>119</v>
      </c>
      <c r="C16300" s="1">
        <v>4.8481676E7</v>
      </c>
      <c r="D16300" s="1" t="s">
        <v>14</v>
      </c>
      <c r="E16300" s="1">
        <v>24.0</v>
      </c>
      <c r="F16300" s="1" t="s">
        <v>16273</v>
      </c>
      <c r="G16300" s="1">
        <v>1.06160502102</v>
      </c>
    </row>
    <row r="16301" ht="15.75" customHeight="1">
      <c r="A16301" s="1" t="str">
        <f t="shared" ref="A16301:A16310" si="1371">"TMED10"</f>
        <v>TMED10</v>
      </c>
      <c r="B16301" s="1" t="s">
        <v>135</v>
      </c>
      <c r="C16301" s="1">
        <v>7.5643035E7</v>
      </c>
      <c r="D16301" s="1" t="s">
        <v>8</v>
      </c>
      <c r="E16301" s="1">
        <v>23.0</v>
      </c>
      <c r="F16301" s="1" t="s">
        <v>16274</v>
      </c>
      <c r="G16301" s="1">
        <v>0.721442766924</v>
      </c>
    </row>
    <row r="16302" ht="15.75" customHeight="1">
      <c r="A16302" s="1" t="str">
        <f t="shared" si="1371"/>
        <v>TMED10</v>
      </c>
      <c r="B16302" s="1" t="s">
        <v>135</v>
      </c>
      <c r="C16302" s="1">
        <v>7.5643045E7</v>
      </c>
      <c r="D16302" s="1" t="s">
        <v>8</v>
      </c>
      <c r="E16302" s="1">
        <v>23.0</v>
      </c>
      <c r="F16302" s="1" t="s">
        <v>16275</v>
      </c>
      <c r="G16302" s="1">
        <v>0.777485285161</v>
      </c>
    </row>
    <row r="16303" ht="15.75" customHeight="1">
      <c r="A16303" s="1" t="str">
        <f t="shared" si="1371"/>
        <v>TMED10</v>
      </c>
      <c r="B16303" s="1" t="s">
        <v>135</v>
      </c>
      <c r="C16303" s="1">
        <v>7.5643131E7</v>
      </c>
      <c r="D16303" s="1" t="s">
        <v>8</v>
      </c>
      <c r="E16303" s="1">
        <v>24.0</v>
      </c>
      <c r="F16303" s="1" t="s">
        <v>16276</v>
      </c>
      <c r="G16303" s="1">
        <v>0.765793284131</v>
      </c>
    </row>
    <row r="16304" ht="15.75" customHeight="1">
      <c r="A16304" s="1" t="str">
        <f t="shared" si="1371"/>
        <v>TMED10</v>
      </c>
      <c r="B16304" s="1" t="s">
        <v>135</v>
      </c>
      <c r="C16304" s="1">
        <v>7.5643301E7</v>
      </c>
      <c r="D16304" s="1" t="s">
        <v>8</v>
      </c>
      <c r="E16304" s="1">
        <v>23.0</v>
      </c>
      <c r="F16304" s="1" t="s">
        <v>16277</v>
      </c>
      <c r="G16304" s="1">
        <v>1.01838349885</v>
      </c>
    </row>
    <row r="16305" ht="15.75" customHeight="1">
      <c r="A16305" s="1" t="str">
        <f t="shared" si="1371"/>
        <v>TMED10</v>
      </c>
      <c r="B16305" s="1" t="s">
        <v>135</v>
      </c>
      <c r="C16305" s="1">
        <v>7.5643328E7</v>
      </c>
      <c r="D16305" s="1" t="s">
        <v>8</v>
      </c>
      <c r="E16305" s="1">
        <v>23.0</v>
      </c>
      <c r="F16305" s="1" t="s">
        <v>16278</v>
      </c>
      <c r="G16305" s="1">
        <v>0.3171091102</v>
      </c>
    </row>
    <row r="16306" ht="15.75" customHeight="1">
      <c r="A16306" s="1" t="str">
        <f t="shared" si="1371"/>
        <v>TMED10</v>
      </c>
      <c r="B16306" s="1" t="s">
        <v>135</v>
      </c>
      <c r="C16306" s="1">
        <v>7.5643075E7</v>
      </c>
      <c r="D16306" s="1" t="s">
        <v>14</v>
      </c>
      <c r="E16306" s="1">
        <v>23.0</v>
      </c>
      <c r="F16306" s="1" t="s">
        <v>16279</v>
      </c>
      <c r="G16306" s="1">
        <v>1.10500775564</v>
      </c>
    </row>
    <row r="16307" ht="15.75" customHeight="1">
      <c r="A16307" s="1" t="str">
        <f t="shared" si="1371"/>
        <v>TMED10</v>
      </c>
      <c r="B16307" s="1" t="s">
        <v>135</v>
      </c>
      <c r="C16307" s="1">
        <v>7.5643172E7</v>
      </c>
      <c r="D16307" s="1" t="s">
        <v>14</v>
      </c>
      <c r="E16307" s="1">
        <v>24.0</v>
      </c>
      <c r="F16307" s="1" t="s">
        <v>16280</v>
      </c>
      <c r="G16307" s="1">
        <v>0.3800012206</v>
      </c>
    </row>
    <row r="16308" ht="15.75" customHeight="1">
      <c r="A16308" s="1" t="str">
        <f t="shared" si="1371"/>
        <v>TMED10</v>
      </c>
      <c r="B16308" s="1" t="s">
        <v>135</v>
      </c>
      <c r="C16308" s="1">
        <v>7.5643205E7</v>
      </c>
      <c r="D16308" s="1" t="s">
        <v>14</v>
      </c>
      <c r="E16308" s="1">
        <v>23.0</v>
      </c>
      <c r="F16308" s="1" t="s">
        <v>16281</v>
      </c>
      <c r="G16308" s="1">
        <v>0.531482817047</v>
      </c>
    </row>
    <row r="16309" ht="15.75" customHeight="1">
      <c r="A16309" s="1" t="str">
        <f t="shared" si="1371"/>
        <v>TMED10</v>
      </c>
      <c r="B16309" s="1" t="s">
        <v>135</v>
      </c>
      <c r="C16309" s="1">
        <v>7.564331E7</v>
      </c>
      <c r="D16309" s="1" t="s">
        <v>14</v>
      </c>
      <c r="E16309" s="1">
        <v>22.0</v>
      </c>
      <c r="F16309" s="1" t="s">
        <v>16282</v>
      </c>
      <c r="G16309" s="1">
        <v>0.876608745514</v>
      </c>
    </row>
    <row r="16310" ht="15.75" customHeight="1">
      <c r="A16310" s="1" t="str">
        <f t="shared" si="1371"/>
        <v>TMED10</v>
      </c>
      <c r="B16310" s="1" t="s">
        <v>135</v>
      </c>
      <c r="C16310" s="1">
        <v>7.5643332E7</v>
      </c>
      <c r="D16310" s="1" t="s">
        <v>14</v>
      </c>
      <c r="E16310" s="1">
        <v>23.0</v>
      </c>
      <c r="F16310" s="1" t="s">
        <v>16283</v>
      </c>
      <c r="G16310" s="1">
        <v>0.426256686767</v>
      </c>
    </row>
    <row r="16311" ht="15.75" customHeight="1">
      <c r="A16311" s="1" t="str">
        <f t="shared" ref="A16311:A16320" si="1372">"TMEM126A"</f>
        <v>TMEM126A</v>
      </c>
      <c r="B16311" s="1" t="s">
        <v>328</v>
      </c>
      <c r="C16311" s="1">
        <v>8.5359003E7</v>
      </c>
      <c r="D16311" s="1" t="s">
        <v>8</v>
      </c>
      <c r="E16311" s="1">
        <v>24.0</v>
      </c>
      <c r="F16311" s="1" t="s">
        <v>16284</v>
      </c>
      <c r="G16311" s="1">
        <v>0.385634782763</v>
      </c>
    </row>
    <row r="16312" ht="15.75" customHeight="1">
      <c r="A16312" s="1" t="str">
        <f t="shared" si="1372"/>
        <v>TMEM126A</v>
      </c>
      <c r="B16312" s="1" t="s">
        <v>328</v>
      </c>
      <c r="C16312" s="1">
        <v>8.5359008E7</v>
      </c>
      <c r="D16312" s="1" t="s">
        <v>8</v>
      </c>
      <c r="E16312" s="1">
        <v>23.0</v>
      </c>
      <c r="F16312" s="1" t="s">
        <v>16285</v>
      </c>
      <c r="G16312" s="1">
        <v>-0.00704772684987</v>
      </c>
    </row>
    <row r="16313" ht="15.75" customHeight="1">
      <c r="A16313" s="1" t="str">
        <f t="shared" si="1372"/>
        <v>TMEM126A</v>
      </c>
      <c r="B16313" s="1" t="s">
        <v>328</v>
      </c>
      <c r="C16313" s="1">
        <v>8.5359045E7</v>
      </c>
      <c r="D16313" s="1" t="s">
        <v>8</v>
      </c>
      <c r="E16313" s="1">
        <v>24.0</v>
      </c>
      <c r="F16313" s="1" t="s">
        <v>16286</v>
      </c>
      <c r="G16313" s="1">
        <v>-0.0974079191967</v>
      </c>
    </row>
    <row r="16314" ht="15.75" customHeight="1">
      <c r="A16314" s="1" t="str">
        <f t="shared" si="1372"/>
        <v>TMEM126A</v>
      </c>
      <c r="B16314" s="1" t="s">
        <v>328</v>
      </c>
      <c r="C16314" s="1">
        <v>8.5359064E7</v>
      </c>
      <c r="D16314" s="1" t="s">
        <v>14</v>
      </c>
      <c r="E16314" s="1">
        <v>24.0</v>
      </c>
      <c r="F16314" s="1" t="s">
        <v>16287</v>
      </c>
      <c r="G16314" s="1">
        <v>0.377068854162</v>
      </c>
    </row>
    <row r="16315" ht="15.75" customHeight="1">
      <c r="A16315" s="1" t="str">
        <f t="shared" si="1372"/>
        <v>TMEM126A</v>
      </c>
      <c r="B16315" s="1" t="s">
        <v>328</v>
      </c>
      <c r="C16315" s="1">
        <v>8.5359095E7</v>
      </c>
      <c r="D16315" s="1" t="s">
        <v>14</v>
      </c>
      <c r="E16315" s="1">
        <v>24.0</v>
      </c>
      <c r="F16315" s="1" t="s">
        <v>16288</v>
      </c>
      <c r="G16315" s="1">
        <v>0.396564952051</v>
      </c>
    </row>
    <row r="16316" ht="15.75" customHeight="1">
      <c r="A16316" s="1" t="str">
        <f t="shared" si="1372"/>
        <v>TMEM126A</v>
      </c>
      <c r="B16316" s="1" t="s">
        <v>328</v>
      </c>
      <c r="C16316" s="1">
        <v>8.5359139E7</v>
      </c>
      <c r="D16316" s="1" t="s">
        <v>14</v>
      </c>
      <c r="E16316" s="1">
        <v>23.0</v>
      </c>
      <c r="F16316" s="1" t="s">
        <v>16289</v>
      </c>
      <c r="G16316" s="1">
        <v>0.508249345416</v>
      </c>
    </row>
    <row r="16317" ht="15.75" customHeight="1">
      <c r="A16317" s="1" t="str">
        <f t="shared" si="1372"/>
        <v>TMEM126A</v>
      </c>
      <c r="B16317" s="1" t="s">
        <v>328</v>
      </c>
      <c r="C16317" s="1">
        <v>8.5359149E7</v>
      </c>
      <c r="D16317" s="1" t="s">
        <v>14</v>
      </c>
      <c r="E16317" s="1">
        <v>24.0</v>
      </c>
      <c r="F16317" s="1" t="s">
        <v>16290</v>
      </c>
      <c r="G16317" s="1">
        <v>0.926397269799</v>
      </c>
    </row>
    <row r="16318" ht="15.75" customHeight="1">
      <c r="A16318" s="1" t="str">
        <f t="shared" si="1372"/>
        <v>TMEM126A</v>
      </c>
      <c r="B16318" s="1" t="s">
        <v>328</v>
      </c>
      <c r="C16318" s="1">
        <v>8.5359156E7</v>
      </c>
      <c r="D16318" s="1" t="s">
        <v>14</v>
      </c>
      <c r="E16318" s="1">
        <v>24.0</v>
      </c>
      <c r="F16318" s="1" t="s">
        <v>16291</v>
      </c>
      <c r="G16318" s="1">
        <v>1.56535338479</v>
      </c>
    </row>
    <row r="16319" ht="15.75" customHeight="1">
      <c r="A16319" s="1" t="str">
        <f t="shared" si="1372"/>
        <v>TMEM126A</v>
      </c>
      <c r="B16319" s="1" t="s">
        <v>328</v>
      </c>
      <c r="C16319" s="1">
        <v>8.535918E7</v>
      </c>
      <c r="D16319" s="1" t="s">
        <v>14</v>
      </c>
      <c r="E16319" s="1">
        <v>23.0</v>
      </c>
      <c r="F16319" s="1" t="s">
        <v>16292</v>
      </c>
      <c r="G16319" s="1">
        <v>0.296336549596</v>
      </c>
    </row>
    <row r="16320" ht="15.75" customHeight="1">
      <c r="A16320" s="1" t="str">
        <f t="shared" si="1372"/>
        <v>TMEM126A</v>
      </c>
      <c r="B16320" s="1" t="s">
        <v>328</v>
      </c>
      <c r="C16320" s="1">
        <v>8.5359195E7</v>
      </c>
      <c r="D16320" s="1" t="s">
        <v>14</v>
      </c>
      <c r="E16320" s="1">
        <v>23.0</v>
      </c>
      <c r="F16320" s="1" t="s">
        <v>16293</v>
      </c>
      <c r="G16320" s="1">
        <v>0.265216465731</v>
      </c>
    </row>
    <row r="16321" ht="15.75" customHeight="1">
      <c r="A16321" s="1" t="str">
        <f t="shared" ref="A16321:A16327" si="1373">"TMEM126B"</f>
        <v>TMEM126B</v>
      </c>
      <c r="B16321" s="1" t="s">
        <v>328</v>
      </c>
      <c r="C16321" s="1">
        <v>8.533976E7</v>
      </c>
      <c r="D16321" s="1" t="s">
        <v>14</v>
      </c>
      <c r="E16321" s="1">
        <v>22.0</v>
      </c>
      <c r="F16321" s="1" t="s">
        <v>16294</v>
      </c>
      <c r="G16321" s="1">
        <v>0.674937127506</v>
      </c>
    </row>
    <row r="16322" ht="15.75" customHeight="1">
      <c r="A16322" s="1" t="str">
        <f t="shared" si="1373"/>
        <v>TMEM126B</v>
      </c>
      <c r="B16322" s="1" t="s">
        <v>328</v>
      </c>
      <c r="C16322" s="1">
        <v>8.5339752E7</v>
      </c>
      <c r="D16322" s="1" t="s">
        <v>14</v>
      </c>
      <c r="E16322" s="1">
        <v>21.0</v>
      </c>
      <c r="F16322" s="1" t="s">
        <v>16295</v>
      </c>
      <c r="G16322" s="1">
        <v>1.34882111487</v>
      </c>
    </row>
    <row r="16323" ht="15.75" customHeight="1">
      <c r="A16323" s="1" t="str">
        <f t="shared" si="1373"/>
        <v>TMEM126B</v>
      </c>
      <c r="B16323" s="1" t="s">
        <v>328</v>
      </c>
      <c r="C16323" s="1">
        <v>8.5339654E7</v>
      </c>
      <c r="D16323" s="1" t="s">
        <v>14</v>
      </c>
      <c r="E16323" s="1">
        <v>22.0</v>
      </c>
      <c r="F16323" s="1" t="s">
        <v>16296</v>
      </c>
      <c r="G16323" s="1">
        <v>0.382389896248</v>
      </c>
    </row>
    <row r="16324" ht="15.75" customHeight="1">
      <c r="A16324" s="1" t="str">
        <f t="shared" si="1373"/>
        <v>TMEM126B</v>
      </c>
      <c r="B16324" s="1" t="s">
        <v>328</v>
      </c>
      <c r="C16324" s="1">
        <v>8.5339689E7</v>
      </c>
      <c r="D16324" s="1" t="s">
        <v>14</v>
      </c>
      <c r="E16324" s="1">
        <v>25.0</v>
      </c>
      <c r="F16324" s="1" t="s">
        <v>16297</v>
      </c>
      <c r="G16324" s="1">
        <v>0.709145336639</v>
      </c>
    </row>
    <row r="16325" ht="15.75" customHeight="1">
      <c r="A16325" s="1" t="str">
        <f t="shared" si="1373"/>
        <v>TMEM126B</v>
      </c>
      <c r="B16325" s="1" t="s">
        <v>328</v>
      </c>
      <c r="C16325" s="1">
        <v>8.5339773E7</v>
      </c>
      <c r="D16325" s="1" t="s">
        <v>8</v>
      </c>
      <c r="E16325" s="1">
        <v>25.0</v>
      </c>
      <c r="F16325" s="1" t="s">
        <v>16298</v>
      </c>
      <c r="G16325" s="1">
        <v>0.104678547895</v>
      </c>
    </row>
    <row r="16326" ht="15.75" customHeight="1">
      <c r="A16326" s="1" t="str">
        <f t="shared" si="1373"/>
        <v>TMEM126B</v>
      </c>
      <c r="B16326" s="1" t="s">
        <v>328</v>
      </c>
      <c r="C16326" s="1">
        <v>8.5339744E7</v>
      </c>
      <c r="D16326" s="1" t="s">
        <v>8</v>
      </c>
      <c r="E16326" s="1">
        <v>25.0</v>
      </c>
      <c r="F16326" s="1" t="s">
        <v>16299</v>
      </c>
      <c r="G16326" s="1">
        <v>0.222670954563</v>
      </c>
    </row>
    <row r="16327" ht="15.75" customHeight="1">
      <c r="A16327" s="1" t="str">
        <f t="shared" si="1373"/>
        <v>TMEM126B</v>
      </c>
      <c r="B16327" s="1" t="s">
        <v>328</v>
      </c>
      <c r="C16327" s="1">
        <v>8.5339711E7</v>
      </c>
      <c r="D16327" s="1" t="s">
        <v>14</v>
      </c>
      <c r="E16327" s="1">
        <v>24.0</v>
      </c>
      <c r="F16327" s="1" t="s">
        <v>16300</v>
      </c>
      <c r="G16327" s="1">
        <v>0.942033548492</v>
      </c>
    </row>
    <row r="16328" ht="15.75" customHeight="1">
      <c r="A16328" s="1" t="str">
        <f t="shared" ref="A16328:A16337" si="1374">"TMEM147"</f>
        <v>TMEM147</v>
      </c>
      <c r="B16328" s="1" t="s">
        <v>277</v>
      </c>
      <c r="C16328" s="1">
        <v>3.6036574E7</v>
      </c>
      <c r="D16328" s="1" t="s">
        <v>8</v>
      </c>
      <c r="E16328" s="1">
        <v>24.0</v>
      </c>
      <c r="F16328" s="1" t="s">
        <v>16301</v>
      </c>
      <c r="G16328" s="1">
        <v>0.918395279351</v>
      </c>
    </row>
    <row r="16329" ht="15.75" customHeight="1">
      <c r="A16329" s="1" t="str">
        <f t="shared" si="1374"/>
        <v>TMEM147</v>
      </c>
      <c r="B16329" s="1" t="s">
        <v>277</v>
      </c>
      <c r="C16329" s="1">
        <v>3.6036565E7</v>
      </c>
      <c r="D16329" s="1" t="s">
        <v>8</v>
      </c>
      <c r="E16329" s="1">
        <v>24.0</v>
      </c>
      <c r="F16329" s="1" t="s">
        <v>16302</v>
      </c>
      <c r="G16329" s="1">
        <v>0.379489035</v>
      </c>
    </row>
    <row r="16330" ht="15.75" customHeight="1">
      <c r="A16330" s="1" t="str">
        <f t="shared" si="1374"/>
        <v>TMEM147</v>
      </c>
      <c r="B16330" s="1" t="s">
        <v>277</v>
      </c>
      <c r="C16330" s="1">
        <v>3.60365E7</v>
      </c>
      <c r="D16330" s="1" t="s">
        <v>8</v>
      </c>
      <c r="E16330" s="1">
        <v>23.0</v>
      </c>
      <c r="F16330" s="1" t="s">
        <v>16303</v>
      </c>
      <c r="G16330" s="1">
        <v>0.306588158482</v>
      </c>
    </row>
    <row r="16331" ht="15.75" customHeight="1">
      <c r="A16331" s="1" t="str">
        <f t="shared" si="1374"/>
        <v>TMEM147</v>
      </c>
      <c r="B16331" s="1" t="s">
        <v>277</v>
      </c>
      <c r="C16331" s="1">
        <v>3.6036551E7</v>
      </c>
      <c r="D16331" s="1" t="s">
        <v>8</v>
      </c>
      <c r="E16331" s="1">
        <v>24.0</v>
      </c>
      <c r="F16331" s="1" t="s">
        <v>16304</v>
      </c>
      <c r="G16331" s="1">
        <v>1.17212242179</v>
      </c>
    </row>
    <row r="16332" ht="15.75" customHeight="1">
      <c r="A16332" s="1" t="str">
        <f t="shared" si="1374"/>
        <v>TMEM147</v>
      </c>
      <c r="B16332" s="1" t="s">
        <v>277</v>
      </c>
      <c r="C16332" s="1">
        <v>3.6036546E7</v>
      </c>
      <c r="D16332" s="1" t="s">
        <v>8</v>
      </c>
      <c r="E16332" s="1">
        <v>24.0</v>
      </c>
      <c r="F16332" s="1" t="s">
        <v>16305</v>
      </c>
      <c r="G16332" s="1">
        <v>0.0884636199634</v>
      </c>
    </row>
    <row r="16333" ht="15.75" customHeight="1">
      <c r="A16333" s="1" t="str">
        <f t="shared" si="1374"/>
        <v>TMEM147</v>
      </c>
      <c r="B16333" s="1" t="s">
        <v>277</v>
      </c>
      <c r="C16333" s="1">
        <v>3.6036588E7</v>
      </c>
      <c r="D16333" s="1" t="s">
        <v>8</v>
      </c>
      <c r="E16333" s="1">
        <v>22.0</v>
      </c>
      <c r="F16333" s="1" t="s">
        <v>16306</v>
      </c>
      <c r="G16333" s="1">
        <v>0.909482298862</v>
      </c>
    </row>
    <row r="16334" ht="15.75" customHeight="1">
      <c r="A16334" s="1" t="str">
        <f t="shared" si="1374"/>
        <v>TMEM147</v>
      </c>
      <c r="B16334" s="1" t="s">
        <v>277</v>
      </c>
      <c r="C16334" s="1">
        <v>3.6036645E7</v>
      </c>
      <c r="D16334" s="1" t="s">
        <v>8</v>
      </c>
      <c r="E16334" s="1">
        <v>23.0</v>
      </c>
      <c r="F16334" s="1" t="s">
        <v>16307</v>
      </c>
      <c r="G16334" s="1">
        <v>0.332619061763</v>
      </c>
    </row>
    <row r="16335" ht="15.75" customHeight="1">
      <c r="A16335" s="1" t="str">
        <f t="shared" si="1374"/>
        <v>TMEM147</v>
      </c>
      <c r="B16335" s="1" t="s">
        <v>277</v>
      </c>
      <c r="C16335" s="1">
        <v>3.6036686E7</v>
      </c>
      <c r="D16335" s="1" t="s">
        <v>8</v>
      </c>
      <c r="E16335" s="1">
        <v>24.0</v>
      </c>
      <c r="F16335" s="1" t="s">
        <v>16308</v>
      </c>
      <c r="G16335" s="1">
        <v>0.371184735966</v>
      </c>
    </row>
    <row r="16336" ht="15.75" customHeight="1">
      <c r="A16336" s="1" t="str">
        <f t="shared" si="1374"/>
        <v>TMEM147</v>
      </c>
      <c r="B16336" s="1" t="s">
        <v>277</v>
      </c>
      <c r="C16336" s="1">
        <v>3.6036622E7</v>
      </c>
      <c r="D16336" s="1" t="s">
        <v>14</v>
      </c>
      <c r="E16336" s="1">
        <v>24.0</v>
      </c>
      <c r="F16336" s="1" t="s">
        <v>16309</v>
      </c>
      <c r="G16336" s="1">
        <v>0.0431931563323</v>
      </c>
    </row>
    <row r="16337" ht="15.75" customHeight="1">
      <c r="A16337" s="1" t="str">
        <f t="shared" si="1374"/>
        <v>TMEM147</v>
      </c>
      <c r="B16337" s="1" t="s">
        <v>277</v>
      </c>
      <c r="C16337" s="1">
        <v>3.6036733E7</v>
      </c>
      <c r="D16337" s="1" t="s">
        <v>14</v>
      </c>
      <c r="E16337" s="1">
        <v>23.0</v>
      </c>
      <c r="F16337" s="1" t="s">
        <v>16310</v>
      </c>
      <c r="G16337" s="1">
        <v>0.89599479298</v>
      </c>
    </row>
    <row r="16338" ht="15.75" customHeight="1">
      <c r="A16338" s="1" t="str">
        <f t="shared" ref="A16338:A16347" si="1375">"TMEM161B"</f>
        <v>TMEM161B</v>
      </c>
      <c r="B16338" s="1" t="s">
        <v>987</v>
      </c>
      <c r="C16338" s="1">
        <v>8.7564654E7</v>
      </c>
      <c r="D16338" s="1" t="s">
        <v>8</v>
      </c>
      <c r="E16338" s="1">
        <v>24.0</v>
      </c>
      <c r="F16338" s="1" t="s">
        <v>16311</v>
      </c>
      <c r="G16338" s="1">
        <v>-0.0409895444888</v>
      </c>
    </row>
    <row r="16339" ht="15.75" customHeight="1">
      <c r="A16339" s="1" t="str">
        <f t="shared" si="1375"/>
        <v>TMEM161B</v>
      </c>
      <c r="B16339" s="1" t="s">
        <v>987</v>
      </c>
      <c r="C16339" s="1">
        <v>8.7564499E7</v>
      </c>
      <c r="D16339" s="1" t="s">
        <v>8</v>
      </c>
      <c r="E16339" s="1">
        <v>24.0</v>
      </c>
      <c r="F16339" s="1" t="s">
        <v>16312</v>
      </c>
      <c r="G16339" s="1">
        <v>0.982697288372</v>
      </c>
    </row>
    <row r="16340" ht="15.75" customHeight="1">
      <c r="A16340" s="1" t="str">
        <f t="shared" si="1375"/>
        <v>TMEM161B</v>
      </c>
      <c r="B16340" s="1" t="s">
        <v>987</v>
      </c>
      <c r="C16340" s="1">
        <v>8.7564514E7</v>
      </c>
      <c r="D16340" s="1" t="s">
        <v>8</v>
      </c>
      <c r="E16340" s="1">
        <v>24.0</v>
      </c>
      <c r="F16340" s="1" t="s">
        <v>16313</v>
      </c>
      <c r="G16340" s="1">
        <v>0.235808318087</v>
      </c>
    </row>
    <row r="16341" ht="15.75" customHeight="1">
      <c r="A16341" s="1" t="str">
        <f t="shared" si="1375"/>
        <v>TMEM161B</v>
      </c>
      <c r="B16341" s="1" t="s">
        <v>987</v>
      </c>
      <c r="C16341" s="1">
        <v>8.7564519E7</v>
      </c>
      <c r="D16341" s="1" t="s">
        <v>8</v>
      </c>
      <c r="E16341" s="1">
        <v>24.0</v>
      </c>
      <c r="F16341" s="1" t="s">
        <v>16314</v>
      </c>
      <c r="G16341" s="1">
        <v>0.676886246832</v>
      </c>
    </row>
    <row r="16342" ht="15.75" customHeight="1">
      <c r="A16342" s="1" t="str">
        <f t="shared" si="1375"/>
        <v>TMEM161B</v>
      </c>
      <c r="B16342" s="1" t="s">
        <v>987</v>
      </c>
      <c r="C16342" s="1">
        <v>8.7564569E7</v>
      </c>
      <c r="D16342" s="1" t="s">
        <v>8</v>
      </c>
      <c r="E16342" s="1">
        <v>24.0</v>
      </c>
      <c r="F16342" s="1" t="s">
        <v>16315</v>
      </c>
      <c r="G16342" s="1">
        <v>0.962864931384</v>
      </c>
    </row>
    <row r="16343" ht="15.75" customHeight="1">
      <c r="A16343" s="1" t="str">
        <f t="shared" si="1375"/>
        <v>TMEM161B</v>
      </c>
      <c r="B16343" s="1" t="s">
        <v>987</v>
      </c>
      <c r="C16343" s="1">
        <v>8.7564606E7</v>
      </c>
      <c r="D16343" s="1" t="s">
        <v>8</v>
      </c>
      <c r="E16343" s="1">
        <v>24.0</v>
      </c>
      <c r="F16343" s="1" t="s">
        <v>16316</v>
      </c>
      <c r="G16343" s="1">
        <v>0.987092959006</v>
      </c>
    </row>
    <row r="16344" ht="15.75" customHeight="1">
      <c r="A16344" s="1" t="str">
        <f t="shared" si="1375"/>
        <v>TMEM161B</v>
      </c>
      <c r="B16344" s="1" t="s">
        <v>987</v>
      </c>
      <c r="C16344" s="1">
        <v>8.756461E7</v>
      </c>
      <c r="D16344" s="1" t="s">
        <v>14</v>
      </c>
      <c r="E16344" s="1">
        <v>23.0</v>
      </c>
      <c r="F16344" s="1" t="s">
        <v>16317</v>
      </c>
      <c r="G16344" s="1">
        <v>1.02716824193</v>
      </c>
    </row>
    <row r="16345" ht="15.75" customHeight="1">
      <c r="A16345" s="1" t="str">
        <f t="shared" si="1375"/>
        <v>TMEM161B</v>
      </c>
      <c r="B16345" s="1" t="s">
        <v>987</v>
      </c>
      <c r="C16345" s="1">
        <v>8.7564663E7</v>
      </c>
      <c r="D16345" s="1" t="s">
        <v>8</v>
      </c>
      <c r="E16345" s="1">
        <v>24.0</v>
      </c>
      <c r="F16345" s="1" t="s">
        <v>16318</v>
      </c>
      <c r="G16345" s="1">
        <v>0.0554396841302</v>
      </c>
    </row>
    <row r="16346" ht="15.75" customHeight="1">
      <c r="A16346" s="1" t="str">
        <f t="shared" si="1375"/>
        <v>TMEM161B</v>
      </c>
      <c r="B16346" s="1" t="s">
        <v>987</v>
      </c>
      <c r="C16346" s="1">
        <v>8.7564583E7</v>
      </c>
      <c r="D16346" s="1" t="s">
        <v>14</v>
      </c>
      <c r="E16346" s="1">
        <v>24.0</v>
      </c>
      <c r="F16346" s="1" t="s">
        <v>16319</v>
      </c>
      <c r="G16346" s="1">
        <v>0.68383060626</v>
      </c>
    </row>
    <row r="16347" ht="15.75" customHeight="1">
      <c r="A16347" s="1" t="str">
        <f t="shared" si="1375"/>
        <v>TMEM161B</v>
      </c>
      <c r="B16347" s="1" t="s">
        <v>987</v>
      </c>
      <c r="C16347" s="1">
        <v>8.756441E7</v>
      </c>
      <c r="D16347" s="1" t="s">
        <v>8</v>
      </c>
      <c r="E16347" s="1">
        <v>24.0</v>
      </c>
      <c r="F16347" s="1" t="s">
        <v>16320</v>
      </c>
      <c r="G16347" s="1">
        <v>0.985738799066</v>
      </c>
    </row>
    <row r="16348" ht="15.75" customHeight="1">
      <c r="A16348" s="1" t="str">
        <f t="shared" ref="A16348:A16357" si="1376">"TMEM167A"</f>
        <v>TMEM167A</v>
      </c>
      <c r="B16348" s="1" t="s">
        <v>987</v>
      </c>
      <c r="C16348" s="1">
        <v>8.2373052E7</v>
      </c>
      <c r="D16348" s="1" t="s">
        <v>8</v>
      </c>
      <c r="E16348" s="1">
        <v>24.0</v>
      </c>
      <c r="F16348" s="1" t="s">
        <v>16321</v>
      </c>
      <c r="G16348" s="1">
        <v>0.0743530081373</v>
      </c>
    </row>
    <row r="16349" ht="15.75" customHeight="1">
      <c r="A16349" s="1" t="str">
        <f t="shared" si="1376"/>
        <v>TMEM167A</v>
      </c>
      <c r="B16349" s="1" t="s">
        <v>987</v>
      </c>
      <c r="C16349" s="1">
        <v>8.237306E7</v>
      </c>
      <c r="D16349" s="1" t="s">
        <v>8</v>
      </c>
      <c r="E16349" s="1">
        <v>23.0</v>
      </c>
      <c r="F16349" s="1" t="s">
        <v>16322</v>
      </c>
      <c r="G16349" s="1">
        <v>0.568590783894</v>
      </c>
    </row>
    <row r="16350" ht="15.75" customHeight="1">
      <c r="A16350" s="1" t="str">
        <f t="shared" si="1376"/>
        <v>TMEM167A</v>
      </c>
      <c r="B16350" s="1" t="s">
        <v>987</v>
      </c>
      <c r="C16350" s="1">
        <v>8.2373182E7</v>
      </c>
      <c r="D16350" s="1" t="s">
        <v>14</v>
      </c>
      <c r="E16350" s="1">
        <v>23.0</v>
      </c>
      <c r="F16350" s="1" t="s">
        <v>16323</v>
      </c>
      <c r="G16350" s="1">
        <v>1.07653783414</v>
      </c>
    </row>
    <row r="16351" ht="15.75" customHeight="1">
      <c r="A16351" s="1" t="str">
        <f t="shared" si="1376"/>
        <v>TMEM167A</v>
      </c>
      <c r="B16351" s="1" t="s">
        <v>987</v>
      </c>
      <c r="C16351" s="1">
        <v>8.2373095E7</v>
      </c>
      <c r="D16351" s="1" t="s">
        <v>8</v>
      </c>
      <c r="E16351" s="1">
        <v>24.0</v>
      </c>
      <c r="F16351" s="1" t="s">
        <v>16324</v>
      </c>
      <c r="G16351" s="1">
        <v>0.0977277867293</v>
      </c>
    </row>
    <row r="16352" ht="15.75" customHeight="1">
      <c r="A16352" s="1" t="str">
        <f t="shared" si="1376"/>
        <v>TMEM167A</v>
      </c>
      <c r="B16352" s="1" t="s">
        <v>987</v>
      </c>
      <c r="C16352" s="1">
        <v>8.2373138E7</v>
      </c>
      <c r="D16352" s="1" t="s">
        <v>8</v>
      </c>
      <c r="E16352" s="1">
        <v>24.0</v>
      </c>
      <c r="F16352" s="1" t="s">
        <v>16325</v>
      </c>
      <c r="G16352" s="1">
        <v>1.06444012819</v>
      </c>
    </row>
    <row r="16353" ht="15.75" customHeight="1">
      <c r="A16353" s="1" t="str">
        <f t="shared" si="1376"/>
        <v>TMEM167A</v>
      </c>
      <c r="B16353" s="1" t="s">
        <v>987</v>
      </c>
      <c r="C16353" s="1">
        <v>8.2373214E7</v>
      </c>
      <c r="D16353" s="1" t="s">
        <v>8</v>
      </c>
      <c r="E16353" s="1">
        <v>24.0</v>
      </c>
      <c r="F16353" s="1" t="s">
        <v>16326</v>
      </c>
      <c r="G16353" s="1">
        <v>0.623900662692</v>
      </c>
    </row>
    <row r="16354" ht="15.75" customHeight="1">
      <c r="A16354" s="1" t="str">
        <f t="shared" si="1376"/>
        <v>TMEM167A</v>
      </c>
      <c r="B16354" s="1" t="s">
        <v>987</v>
      </c>
      <c r="C16354" s="1">
        <v>8.2373041E7</v>
      </c>
      <c r="D16354" s="1" t="s">
        <v>14</v>
      </c>
      <c r="E16354" s="1">
        <v>24.0</v>
      </c>
      <c r="F16354" s="1" t="s">
        <v>16327</v>
      </c>
      <c r="G16354" s="1">
        <v>0.0814047238002</v>
      </c>
    </row>
    <row r="16355" ht="15.75" customHeight="1">
      <c r="A16355" s="1" t="str">
        <f t="shared" si="1376"/>
        <v>TMEM167A</v>
      </c>
      <c r="B16355" s="1" t="s">
        <v>987</v>
      </c>
      <c r="C16355" s="1">
        <v>8.2373224E7</v>
      </c>
      <c r="D16355" s="1" t="s">
        <v>8</v>
      </c>
      <c r="E16355" s="1">
        <v>23.0</v>
      </c>
      <c r="F16355" s="1" t="s">
        <v>16328</v>
      </c>
      <c r="G16355" s="1">
        <v>0.711910325322</v>
      </c>
    </row>
    <row r="16356" ht="15.75" customHeight="1">
      <c r="A16356" s="1" t="str">
        <f t="shared" si="1376"/>
        <v>TMEM167A</v>
      </c>
      <c r="B16356" s="1" t="s">
        <v>987</v>
      </c>
      <c r="C16356" s="1">
        <v>8.2373233E7</v>
      </c>
      <c r="D16356" s="1" t="s">
        <v>8</v>
      </c>
      <c r="E16356" s="1">
        <v>24.0</v>
      </c>
      <c r="F16356" s="1" t="s">
        <v>16329</v>
      </c>
      <c r="G16356" s="1">
        <v>0.79990442905</v>
      </c>
    </row>
    <row r="16357" ht="15.75" customHeight="1">
      <c r="A16357" s="1" t="str">
        <f t="shared" si="1376"/>
        <v>TMEM167A</v>
      </c>
      <c r="B16357" s="1" t="s">
        <v>987</v>
      </c>
      <c r="C16357" s="1">
        <v>8.2373128E7</v>
      </c>
      <c r="D16357" s="1" t="s">
        <v>8</v>
      </c>
      <c r="E16357" s="1">
        <v>23.0</v>
      </c>
      <c r="F16357" s="1" t="s">
        <v>16330</v>
      </c>
      <c r="G16357" s="1">
        <v>0.859022037671</v>
      </c>
    </row>
    <row r="16358" ht="15.75" customHeight="1">
      <c r="A16358" s="1" t="str">
        <f t="shared" ref="A16358:A16367" si="1377">"TMEM209"</f>
        <v>TMEM209</v>
      </c>
      <c r="B16358" s="1" t="s">
        <v>715</v>
      </c>
      <c r="C16358" s="1">
        <v>1.29845155E8</v>
      </c>
      <c r="D16358" s="1" t="s">
        <v>8</v>
      </c>
      <c r="E16358" s="1">
        <v>21.0</v>
      </c>
      <c r="F16358" s="1" t="s">
        <v>16331</v>
      </c>
      <c r="G16358" s="1">
        <v>0.587086692564</v>
      </c>
    </row>
    <row r="16359" ht="15.75" customHeight="1">
      <c r="A16359" s="1" t="str">
        <f t="shared" si="1377"/>
        <v>TMEM209</v>
      </c>
      <c r="B16359" s="1" t="s">
        <v>715</v>
      </c>
      <c r="C16359" s="1">
        <v>1.29845163E8</v>
      </c>
      <c r="D16359" s="1" t="s">
        <v>8</v>
      </c>
      <c r="E16359" s="1">
        <v>25.0</v>
      </c>
      <c r="F16359" s="1" t="s">
        <v>16332</v>
      </c>
      <c r="G16359" s="1">
        <v>0.0565213038878</v>
      </c>
    </row>
    <row r="16360" ht="15.75" customHeight="1">
      <c r="A16360" s="1" t="str">
        <f t="shared" si="1377"/>
        <v>TMEM209</v>
      </c>
      <c r="B16360" s="1" t="s">
        <v>715</v>
      </c>
      <c r="C16360" s="1">
        <v>1.29845121E8</v>
      </c>
      <c r="D16360" s="1" t="s">
        <v>14</v>
      </c>
      <c r="E16360" s="1">
        <v>25.0</v>
      </c>
      <c r="F16360" s="1" t="s">
        <v>16333</v>
      </c>
      <c r="G16360" s="1">
        <v>1.78877432239</v>
      </c>
    </row>
    <row r="16361" ht="15.75" customHeight="1">
      <c r="A16361" s="1" t="str">
        <f t="shared" si="1377"/>
        <v>TMEM209</v>
      </c>
      <c r="B16361" s="1" t="s">
        <v>715</v>
      </c>
      <c r="C16361" s="1">
        <v>1.29845145E8</v>
      </c>
      <c r="D16361" s="1" t="s">
        <v>14</v>
      </c>
      <c r="E16361" s="1">
        <v>25.0</v>
      </c>
      <c r="F16361" s="1" t="s">
        <v>16334</v>
      </c>
      <c r="G16361" s="1">
        <v>0.529109935237</v>
      </c>
    </row>
    <row r="16362" ht="15.75" customHeight="1">
      <c r="A16362" s="1" t="str">
        <f t="shared" si="1377"/>
        <v>TMEM209</v>
      </c>
      <c r="B16362" s="1" t="s">
        <v>715</v>
      </c>
      <c r="C16362" s="1">
        <v>1.29845174E8</v>
      </c>
      <c r="D16362" s="1" t="s">
        <v>8</v>
      </c>
      <c r="E16362" s="1">
        <v>25.0</v>
      </c>
      <c r="F16362" s="1" t="s">
        <v>16335</v>
      </c>
      <c r="G16362" s="1">
        <v>-0.1414877833</v>
      </c>
    </row>
    <row r="16363" ht="15.75" customHeight="1">
      <c r="A16363" s="1" t="str">
        <f t="shared" si="1377"/>
        <v>TMEM209</v>
      </c>
      <c r="B16363" s="1" t="s">
        <v>715</v>
      </c>
      <c r="C16363" s="1">
        <v>1.29845084E8</v>
      </c>
      <c r="D16363" s="1" t="s">
        <v>8</v>
      </c>
      <c r="E16363" s="1">
        <v>24.0</v>
      </c>
      <c r="F16363" s="1" t="s">
        <v>16336</v>
      </c>
      <c r="G16363" s="1">
        <v>0.34692990772</v>
      </c>
    </row>
    <row r="16364" ht="15.75" customHeight="1">
      <c r="A16364" s="1" t="str">
        <f t="shared" si="1377"/>
        <v>TMEM209</v>
      </c>
      <c r="B16364" s="1" t="s">
        <v>715</v>
      </c>
      <c r="C16364" s="1">
        <v>1.29845079E8</v>
      </c>
      <c r="D16364" s="1" t="s">
        <v>8</v>
      </c>
      <c r="E16364" s="1">
        <v>24.0</v>
      </c>
      <c r="F16364" s="1" t="s">
        <v>16337</v>
      </c>
      <c r="G16364" s="1">
        <v>0.43856239895</v>
      </c>
    </row>
    <row r="16365" ht="15.75" customHeight="1">
      <c r="A16365" s="1" t="str">
        <f t="shared" si="1377"/>
        <v>TMEM209</v>
      </c>
      <c r="B16365" s="1" t="s">
        <v>715</v>
      </c>
      <c r="C16365" s="1">
        <v>1.2984506E8</v>
      </c>
      <c r="D16365" s="1" t="s">
        <v>8</v>
      </c>
      <c r="E16365" s="1">
        <v>25.0</v>
      </c>
      <c r="F16365" s="1" t="s">
        <v>16338</v>
      </c>
      <c r="G16365" s="1">
        <v>0.493778192914</v>
      </c>
    </row>
    <row r="16366" ht="15.75" customHeight="1">
      <c r="A16366" s="1" t="str">
        <f t="shared" si="1377"/>
        <v>TMEM209</v>
      </c>
      <c r="B16366" s="1" t="s">
        <v>715</v>
      </c>
      <c r="C16366" s="1">
        <v>1.29845198E8</v>
      </c>
      <c r="D16366" s="1" t="s">
        <v>8</v>
      </c>
      <c r="E16366" s="1">
        <v>23.0</v>
      </c>
      <c r="F16366" s="1" t="s">
        <v>16339</v>
      </c>
      <c r="G16366" s="1">
        <v>0.491417972677</v>
      </c>
    </row>
    <row r="16367" ht="15.75" customHeight="1">
      <c r="A16367" s="1" t="str">
        <f t="shared" si="1377"/>
        <v>TMEM209</v>
      </c>
      <c r="B16367" s="1" t="s">
        <v>715</v>
      </c>
      <c r="C16367" s="1">
        <v>1.29845107E8</v>
      </c>
      <c r="D16367" s="1" t="s">
        <v>8</v>
      </c>
      <c r="E16367" s="1">
        <v>23.0</v>
      </c>
      <c r="F16367" s="1" t="s">
        <v>16340</v>
      </c>
      <c r="G16367" s="1">
        <v>0.62413898505</v>
      </c>
    </row>
    <row r="16368" ht="15.75" customHeight="1">
      <c r="A16368" s="1" t="str">
        <f t="shared" ref="A16368:A16377" si="1378">"TMEM242"</f>
        <v>TMEM242</v>
      </c>
      <c r="B16368" s="1" t="s">
        <v>28</v>
      </c>
      <c r="C16368" s="1">
        <v>1.57744504E8</v>
      </c>
      <c r="D16368" s="1" t="s">
        <v>8</v>
      </c>
      <c r="E16368" s="1">
        <v>24.0</v>
      </c>
      <c r="F16368" s="1" t="s">
        <v>16341</v>
      </c>
      <c r="G16368" s="1">
        <v>1.70156418517</v>
      </c>
    </row>
    <row r="16369" ht="15.75" customHeight="1">
      <c r="A16369" s="1" t="str">
        <f t="shared" si="1378"/>
        <v>TMEM242</v>
      </c>
      <c r="B16369" s="1" t="s">
        <v>28</v>
      </c>
      <c r="C16369" s="1">
        <v>1.57744541E8</v>
      </c>
      <c r="D16369" s="1" t="s">
        <v>8</v>
      </c>
      <c r="E16369" s="1">
        <v>23.0</v>
      </c>
      <c r="F16369" s="1" t="s">
        <v>16342</v>
      </c>
      <c r="G16369" s="1">
        <v>0.31556984706</v>
      </c>
    </row>
    <row r="16370" ht="15.75" customHeight="1">
      <c r="A16370" s="1" t="str">
        <f t="shared" si="1378"/>
        <v>TMEM242</v>
      </c>
      <c r="B16370" s="1" t="s">
        <v>28</v>
      </c>
      <c r="C16370" s="1">
        <v>1.57744557E8</v>
      </c>
      <c r="D16370" s="1" t="s">
        <v>8</v>
      </c>
      <c r="E16370" s="1">
        <v>24.0</v>
      </c>
      <c r="F16370" s="1" t="s">
        <v>16343</v>
      </c>
      <c r="G16370" s="1">
        <v>0.168741742621</v>
      </c>
    </row>
    <row r="16371" ht="15.75" customHeight="1">
      <c r="A16371" s="1" t="str">
        <f t="shared" si="1378"/>
        <v>TMEM242</v>
      </c>
      <c r="B16371" s="1" t="s">
        <v>28</v>
      </c>
      <c r="C16371" s="1">
        <v>1.57744586E8</v>
      </c>
      <c r="D16371" s="1" t="s">
        <v>8</v>
      </c>
      <c r="E16371" s="1">
        <v>24.0</v>
      </c>
      <c r="F16371" s="1" t="s">
        <v>16344</v>
      </c>
      <c r="G16371" s="1">
        <v>0.0133871412531</v>
      </c>
    </row>
    <row r="16372" ht="15.75" customHeight="1">
      <c r="A16372" s="1" t="str">
        <f t="shared" si="1378"/>
        <v>TMEM242</v>
      </c>
      <c r="B16372" s="1" t="s">
        <v>28</v>
      </c>
      <c r="C16372" s="1">
        <v>1.57744365E8</v>
      </c>
      <c r="D16372" s="1" t="s">
        <v>14</v>
      </c>
      <c r="E16372" s="1">
        <v>24.0</v>
      </c>
      <c r="F16372" s="1" t="s">
        <v>16345</v>
      </c>
      <c r="G16372" s="1">
        <v>0.0771275089622</v>
      </c>
    </row>
    <row r="16373" ht="15.75" customHeight="1">
      <c r="A16373" s="1" t="str">
        <f t="shared" si="1378"/>
        <v>TMEM242</v>
      </c>
      <c r="B16373" s="1" t="s">
        <v>28</v>
      </c>
      <c r="C16373" s="1">
        <v>1.57744397E8</v>
      </c>
      <c r="D16373" s="1" t="s">
        <v>14</v>
      </c>
      <c r="E16373" s="1">
        <v>24.0</v>
      </c>
      <c r="F16373" s="1" t="s">
        <v>16346</v>
      </c>
      <c r="G16373" s="1">
        <v>-0.0620858624199</v>
      </c>
    </row>
    <row r="16374" ht="15.75" customHeight="1">
      <c r="A16374" s="1" t="str">
        <f t="shared" si="1378"/>
        <v>TMEM242</v>
      </c>
      <c r="B16374" s="1" t="s">
        <v>28</v>
      </c>
      <c r="C16374" s="1">
        <v>1.5774459E8</v>
      </c>
      <c r="D16374" s="1" t="s">
        <v>14</v>
      </c>
      <c r="E16374" s="1">
        <v>24.0</v>
      </c>
      <c r="F16374" s="1" t="s">
        <v>16347</v>
      </c>
      <c r="G16374" s="1">
        <v>0.508176392316</v>
      </c>
    </row>
    <row r="16375" ht="15.75" customHeight="1">
      <c r="A16375" s="1" t="str">
        <f t="shared" si="1378"/>
        <v>TMEM242</v>
      </c>
      <c r="B16375" s="1" t="s">
        <v>28</v>
      </c>
      <c r="C16375" s="1">
        <v>1.57744394E8</v>
      </c>
      <c r="D16375" s="1" t="s">
        <v>8</v>
      </c>
      <c r="E16375" s="1">
        <v>24.0</v>
      </c>
      <c r="F16375" s="1" t="s">
        <v>16348</v>
      </c>
      <c r="G16375" s="1">
        <v>0.0493609869957</v>
      </c>
    </row>
    <row r="16376" ht="15.75" customHeight="1">
      <c r="A16376" s="1" t="str">
        <f t="shared" si="1378"/>
        <v>TMEM242</v>
      </c>
      <c r="B16376" s="1" t="s">
        <v>28</v>
      </c>
      <c r="C16376" s="1">
        <v>1.57744427E8</v>
      </c>
      <c r="D16376" s="1" t="s">
        <v>8</v>
      </c>
      <c r="E16376" s="1">
        <v>24.0</v>
      </c>
      <c r="F16376" s="1" t="s">
        <v>16349</v>
      </c>
      <c r="G16376" s="1">
        <v>0.0216104820417</v>
      </c>
    </row>
    <row r="16377" ht="15.75" customHeight="1">
      <c r="A16377" s="1" t="str">
        <f t="shared" si="1378"/>
        <v>TMEM242</v>
      </c>
      <c r="B16377" s="1" t="s">
        <v>28</v>
      </c>
      <c r="C16377" s="1">
        <v>1.57744573E8</v>
      </c>
      <c r="D16377" s="1" t="s">
        <v>14</v>
      </c>
      <c r="E16377" s="1">
        <v>23.0</v>
      </c>
      <c r="F16377" s="1" t="s">
        <v>16350</v>
      </c>
      <c r="G16377" s="1">
        <v>0.790259422512</v>
      </c>
    </row>
    <row r="16378" ht="15.75" customHeight="1">
      <c r="A16378" s="1" t="str">
        <f t="shared" ref="A16378:A16387" si="1379">"TMEM251"</f>
        <v>TMEM251</v>
      </c>
      <c r="B16378" s="1" t="s">
        <v>135</v>
      </c>
      <c r="C16378" s="1">
        <v>9.3651362E7</v>
      </c>
      <c r="D16378" s="1" t="s">
        <v>8</v>
      </c>
      <c r="E16378" s="1">
        <v>24.0</v>
      </c>
      <c r="F16378" s="1" t="s">
        <v>16351</v>
      </c>
      <c r="G16378" s="1">
        <v>0.916826349926</v>
      </c>
    </row>
    <row r="16379" ht="15.75" customHeight="1">
      <c r="A16379" s="1" t="str">
        <f t="shared" si="1379"/>
        <v>TMEM251</v>
      </c>
      <c r="B16379" s="1" t="s">
        <v>135</v>
      </c>
      <c r="C16379" s="1">
        <v>9.3651346E7</v>
      </c>
      <c r="D16379" s="1" t="s">
        <v>14</v>
      </c>
      <c r="E16379" s="1">
        <v>23.0</v>
      </c>
      <c r="F16379" s="1" t="s">
        <v>16352</v>
      </c>
      <c r="G16379" s="1">
        <v>1.06189256763</v>
      </c>
    </row>
    <row r="16380" ht="15.75" customHeight="1">
      <c r="A16380" s="1" t="str">
        <f t="shared" si="1379"/>
        <v>TMEM251</v>
      </c>
      <c r="B16380" s="1" t="s">
        <v>135</v>
      </c>
      <c r="C16380" s="1">
        <v>9.3651368E7</v>
      </c>
      <c r="D16380" s="1" t="s">
        <v>14</v>
      </c>
      <c r="E16380" s="1">
        <v>24.0</v>
      </c>
      <c r="F16380" s="1" t="s">
        <v>16353</v>
      </c>
      <c r="G16380" s="1">
        <v>0.447132757642</v>
      </c>
    </row>
    <row r="16381" ht="15.75" customHeight="1">
      <c r="A16381" s="1" t="str">
        <f t="shared" si="1379"/>
        <v>TMEM251</v>
      </c>
      <c r="B16381" s="1" t="s">
        <v>135</v>
      </c>
      <c r="C16381" s="1">
        <v>9.3651373E7</v>
      </c>
      <c r="D16381" s="1" t="s">
        <v>14</v>
      </c>
      <c r="E16381" s="1">
        <v>24.0</v>
      </c>
      <c r="F16381" s="1" t="s">
        <v>16354</v>
      </c>
      <c r="G16381" s="1">
        <v>0.472586781392</v>
      </c>
    </row>
    <row r="16382" ht="15.75" customHeight="1">
      <c r="A16382" s="1" t="str">
        <f t="shared" si="1379"/>
        <v>TMEM251</v>
      </c>
      <c r="B16382" s="1" t="s">
        <v>135</v>
      </c>
      <c r="C16382" s="1">
        <v>9.3651431E7</v>
      </c>
      <c r="D16382" s="1" t="s">
        <v>14</v>
      </c>
      <c r="E16382" s="1">
        <v>24.0</v>
      </c>
      <c r="F16382" s="1" t="s">
        <v>16355</v>
      </c>
      <c r="G16382" s="1">
        <v>1.02128108244</v>
      </c>
    </row>
    <row r="16383" ht="15.75" customHeight="1">
      <c r="A16383" s="1" t="str">
        <f t="shared" si="1379"/>
        <v>TMEM251</v>
      </c>
      <c r="B16383" s="1" t="s">
        <v>135</v>
      </c>
      <c r="C16383" s="1">
        <v>9.3651525E7</v>
      </c>
      <c r="D16383" s="1" t="s">
        <v>14</v>
      </c>
      <c r="E16383" s="1">
        <v>24.0</v>
      </c>
      <c r="F16383" s="1" t="s">
        <v>16356</v>
      </c>
      <c r="G16383" s="1">
        <v>-0.0686440841832</v>
      </c>
    </row>
    <row r="16384" ht="15.75" customHeight="1">
      <c r="A16384" s="1" t="str">
        <f t="shared" si="1379"/>
        <v>TMEM251</v>
      </c>
      <c r="B16384" s="1" t="s">
        <v>135</v>
      </c>
      <c r="C16384" s="1">
        <v>9.365156E7</v>
      </c>
      <c r="D16384" s="1" t="s">
        <v>14</v>
      </c>
      <c r="E16384" s="1">
        <v>24.0</v>
      </c>
      <c r="F16384" s="1" t="s">
        <v>16357</v>
      </c>
      <c r="G16384" s="1">
        <v>0.617281779256</v>
      </c>
    </row>
    <row r="16385" ht="15.75" customHeight="1">
      <c r="A16385" s="1" t="str">
        <f t="shared" si="1379"/>
        <v>TMEM251</v>
      </c>
      <c r="B16385" s="1" t="s">
        <v>135</v>
      </c>
      <c r="C16385" s="1">
        <v>9.3651342E7</v>
      </c>
      <c r="D16385" s="1" t="s">
        <v>14</v>
      </c>
      <c r="E16385" s="1">
        <v>24.0</v>
      </c>
      <c r="F16385" s="1" t="s">
        <v>16358</v>
      </c>
      <c r="G16385" s="1">
        <v>0.763697480924</v>
      </c>
    </row>
    <row r="16386" ht="15.75" customHeight="1">
      <c r="A16386" s="1" t="str">
        <f t="shared" si="1379"/>
        <v>TMEM251</v>
      </c>
      <c r="B16386" s="1" t="s">
        <v>135</v>
      </c>
      <c r="C16386" s="1">
        <v>9.3651541E7</v>
      </c>
      <c r="D16386" s="1" t="s">
        <v>8</v>
      </c>
      <c r="E16386" s="1">
        <v>24.0</v>
      </c>
      <c r="F16386" s="1" t="s">
        <v>16359</v>
      </c>
      <c r="G16386" s="1">
        <v>0.62821245244</v>
      </c>
    </row>
    <row r="16387" ht="15.75" customHeight="1">
      <c r="A16387" s="1" t="str">
        <f t="shared" si="1379"/>
        <v>TMEM251</v>
      </c>
      <c r="B16387" s="1" t="s">
        <v>135</v>
      </c>
      <c r="C16387" s="1">
        <v>9.3651307E7</v>
      </c>
      <c r="D16387" s="1" t="s">
        <v>8</v>
      </c>
      <c r="E16387" s="1">
        <v>23.0</v>
      </c>
      <c r="F16387" s="1" t="s">
        <v>16360</v>
      </c>
      <c r="G16387" s="1">
        <v>0.158116850689</v>
      </c>
    </row>
    <row r="16388" ht="15.75" customHeight="1">
      <c r="A16388" s="1" t="str">
        <f t="shared" ref="A16388:A16397" si="1380">"TMEM261"</f>
        <v>TMEM261</v>
      </c>
      <c r="B16388" s="1" t="s">
        <v>298</v>
      </c>
      <c r="C16388" s="1">
        <v>7800091.0</v>
      </c>
      <c r="D16388" s="1" t="s">
        <v>8</v>
      </c>
      <c r="E16388" s="1">
        <v>24.0</v>
      </c>
      <c r="F16388" s="1" t="s">
        <v>16361</v>
      </c>
      <c r="G16388" s="1">
        <v>0.105937810615</v>
      </c>
    </row>
    <row r="16389" ht="15.75" customHeight="1">
      <c r="A16389" s="1" t="str">
        <f t="shared" si="1380"/>
        <v>TMEM261</v>
      </c>
      <c r="B16389" s="1" t="s">
        <v>298</v>
      </c>
      <c r="C16389" s="1">
        <v>7799800.0</v>
      </c>
      <c r="D16389" s="1" t="s">
        <v>14</v>
      </c>
      <c r="E16389" s="1">
        <v>22.0</v>
      </c>
      <c r="F16389" s="1" t="s">
        <v>16362</v>
      </c>
      <c r="G16389" s="1">
        <v>1.00133994204</v>
      </c>
    </row>
    <row r="16390" ht="15.75" customHeight="1">
      <c r="A16390" s="1" t="str">
        <f t="shared" si="1380"/>
        <v>TMEM261</v>
      </c>
      <c r="B16390" s="1" t="s">
        <v>298</v>
      </c>
      <c r="C16390" s="1">
        <v>7799826.0</v>
      </c>
      <c r="D16390" s="1" t="s">
        <v>14</v>
      </c>
      <c r="E16390" s="1">
        <v>24.0</v>
      </c>
      <c r="F16390" s="1" t="s">
        <v>16363</v>
      </c>
      <c r="G16390" s="1">
        <v>1.0811545166</v>
      </c>
    </row>
    <row r="16391" ht="15.75" customHeight="1">
      <c r="A16391" s="1" t="str">
        <f t="shared" si="1380"/>
        <v>TMEM261</v>
      </c>
      <c r="B16391" s="1" t="s">
        <v>298</v>
      </c>
      <c r="C16391" s="1">
        <v>7799924.0</v>
      </c>
      <c r="D16391" s="1" t="s">
        <v>8</v>
      </c>
      <c r="E16391" s="1">
        <v>25.0</v>
      </c>
      <c r="F16391" s="1" t="s">
        <v>16364</v>
      </c>
      <c r="G16391" s="1">
        <v>0.121365253101</v>
      </c>
    </row>
    <row r="16392" ht="15.75" customHeight="1">
      <c r="A16392" s="1" t="str">
        <f t="shared" si="1380"/>
        <v>TMEM261</v>
      </c>
      <c r="B16392" s="1" t="s">
        <v>298</v>
      </c>
      <c r="C16392" s="1">
        <v>7799846.0</v>
      </c>
      <c r="D16392" s="1" t="s">
        <v>14</v>
      </c>
      <c r="E16392" s="1">
        <v>25.0</v>
      </c>
      <c r="F16392" s="1" t="s">
        <v>16365</v>
      </c>
      <c r="G16392" s="1">
        <v>0.383150886648</v>
      </c>
    </row>
    <row r="16393" ht="15.75" customHeight="1">
      <c r="A16393" s="1" t="str">
        <f t="shared" si="1380"/>
        <v>TMEM261</v>
      </c>
      <c r="B16393" s="1" t="s">
        <v>298</v>
      </c>
      <c r="C16393" s="1">
        <v>7799849.0</v>
      </c>
      <c r="D16393" s="1" t="s">
        <v>14</v>
      </c>
      <c r="E16393" s="1">
        <v>23.0</v>
      </c>
      <c r="F16393" s="1" t="s">
        <v>16366</v>
      </c>
      <c r="G16393" s="1">
        <v>0.747431048392</v>
      </c>
    </row>
    <row r="16394" ht="15.75" customHeight="1">
      <c r="A16394" s="1" t="str">
        <f t="shared" si="1380"/>
        <v>TMEM261</v>
      </c>
      <c r="B16394" s="1" t="s">
        <v>298</v>
      </c>
      <c r="C16394" s="1">
        <v>7799859.0</v>
      </c>
      <c r="D16394" s="1" t="s">
        <v>14</v>
      </c>
      <c r="E16394" s="1">
        <v>24.0</v>
      </c>
      <c r="F16394" s="1" t="s">
        <v>16367</v>
      </c>
      <c r="G16394" s="1">
        <v>0.917505541368</v>
      </c>
    </row>
    <row r="16395" ht="15.75" customHeight="1">
      <c r="A16395" s="1" t="str">
        <f t="shared" si="1380"/>
        <v>TMEM261</v>
      </c>
      <c r="B16395" s="1" t="s">
        <v>298</v>
      </c>
      <c r="C16395" s="1">
        <v>7799965.0</v>
      </c>
      <c r="D16395" s="1" t="s">
        <v>14</v>
      </c>
      <c r="E16395" s="1">
        <v>22.0</v>
      </c>
      <c r="F16395" s="1" t="s">
        <v>16368</v>
      </c>
      <c r="G16395" s="1">
        <v>-0.117579781715</v>
      </c>
    </row>
    <row r="16396" ht="15.75" customHeight="1">
      <c r="A16396" s="1" t="str">
        <f t="shared" si="1380"/>
        <v>TMEM261</v>
      </c>
      <c r="B16396" s="1" t="s">
        <v>298</v>
      </c>
      <c r="C16396" s="1">
        <v>7800000.0</v>
      </c>
      <c r="D16396" s="1" t="s">
        <v>8</v>
      </c>
      <c r="E16396" s="1">
        <v>24.0</v>
      </c>
      <c r="F16396" s="1" t="s">
        <v>16369</v>
      </c>
      <c r="G16396" s="1">
        <v>0.122111419205</v>
      </c>
    </row>
    <row r="16397" ht="15.75" customHeight="1">
      <c r="A16397" s="1" t="str">
        <f t="shared" si="1380"/>
        <v>TMEM261</v>
      </c>
      <c r="B16397" s="1" t="s">
        <v>298</v>
      </c>
      <c r="C16397" s="1">
        <v>7800051.0</v>
      </c>
      <c r="D16397" s="1" t="s">
        <v>8</v>
      </c>
      <c r="E16397" s="1">
        <v>24.0</v>
      </c>
      <c r="F16397" s="1" t="s">
        <v>16370</v>
      </c>
      <c r="G16397" s="1">
        <v>0.289556574821</v>
      </c>
    </row>
    <row r="16398" ht="15.75" customHeight="1">
      <c r="A16398" s="1" t="str">
        <f t="shared" ref="A16398:A16407" si="1381">"TMX1"</f>
        <v>TMX1</v>
      </c>
      <c r="B16398" s="1" t="s">
        <v>135</v>
      </c>
      <c r="C16398" s="1">
        <v>5.1706969E7</v>
      </c>
      <c r="D16398" s="1" t="s">
        <v>14</v>
      </c>
      <c r="E16398" s="1">
        <v>24.0</v>
      </c>
      <c r="F16398" s="1" t="s">
        <v>16371</v>
      </c>
      <c r="G16398" s="1">
        <v>1.56520146323</v>
      </c>
    </row>
    <row r="16399" ht="15.75" customHeight="1">
      <c r="A16399" s="1" t="str">
        <f t="shared" si="1381"/>
        <v>TMX1</v>
      </c>
      <c r="B16399" s="1" t="s">
        <v>135</v>
      </c>
      <c r="C16399" s="1">
        <v>5.1707115E7</v>
      </c>
      <c r="D16399" s="1" t="s">
        <v>14</v>
      </c>
      <c r="E16399" s="1">
        <v>24.0</v>
      </c>
      <c r="F16399" s="1" t="s">
        <v>16372</v>
      </c>
      <c r="G16399" s="1">
        <v>0.229474752114</v>
      </c>
    </row>
    <row r="16400" ht="15.75" customHeight="1">
      <c r="A16400" s="1" t="str">
        <f t="shared" si="1381"/>
        <v>TMX1</v>
      </c>
      <c r="B16400" s="1" t="s">
        <v>135</v>
      </c>
      <c r="C16400" s="1">
        <v>5.1707173E7</v>
      </c>
      <c r="D16400" s="1" t="s">
        <v>14</v>
      </c>
      <c r="E16400" s="1">
        <v>24.0</v>
      </c>
      <c r="F16400" s="1" t="s">
        <v>16373</v>
      </c>
      <c r="G16400" s="1">
        <v>0.152209943333</v>
      </c>
    </row>
    <row r="16401" ht="15.75" customHeight="1">
      <c r="A16401" s="1" t="str">
        <f t="shared" si="1381"/>
        <v>TMX1</v>
      </c>
      <c r="B16401" s="1" t="s">
        <v>135</v>
      </c>
      <c r="C16401" s="1">
        <v>5.1706994E7</v>
      </c>
      <c r="D16401" s="1" t="s">
        <v>14</v>
      </c>
      <c r="E16401" s="1">
        <v>24.0</v>
      </c>
      <c r="F16401" s="1" t="s">
        <v>16374</v>
      </c>
      <c r="G16401" s="1">
        <v>0.396649382273</v>
      </c>
    </row>
    <row r="16402" ht="15.75" customHeight="1">
      <c r="A16402" s="1" t="str">
        <f t="shared" si="1381"/>
        <v>TMX1</v>
      </c>
      <c r="B16402" s="1" t="s">
        <v>135</v>
      </c>
      <c r="C16402" s="1">
        <v>5.1706998E7</v>
      </c>
      <c r="D16402" s="1" t="s">
        <v>14</v>
      </c>
      <c r="E16402" s="1">
        <v>23.0</v>
      </c>
      <c r="F16402" s="1" t="s">
        <v>16375</v>
      </c>
      <c r="G16402" s="1">
        <v>0.509036222778</v>
      </c>
    </row>
    <row r="16403" ht="15.75" customHeight="1">
      <c r="A16403" s="1" t="str">
        <f t="shared" si="1381"/>
        <v>TMX1</v>
      </c>
      <c r="B16403" s="1" t="s">
        <v>135</v>
      </c>
      <c r="C16403" s="1">
        <v>5.170685E7</v>
      </c>
      <c r="D16403" s="1" t="s">
        <v>8</v>
      </c>
      <c r="E16403" s="1">
        <v>24.0</v>
      </c>
      <c r="F16403" s="1" t="s">
        <v>16376</v>
      </c>
      <c r="G16403" s="1">
        <v>0.0566918219664</v>
      </c>
    </row>
    <row r="16404" ht="15.75" customHeight="1">
      <c r="A16404" s="1" t="str">
        <f t="shared" si="1381"/>
        <v>TMX1</v>
      </c>
      <c r="B16404" s="1" t="s">
        <v>135</v>
      </c>
      <c r="C16404" s="1">
        <v>5.1707024E7</v>
      </c>
      <c r="D16404" s="1" t="s">
        <v>14</v>
      </c>
      <c r="E16404" s="1">
        <v>23.0</v>
      </c>
      <c r="F16404" s="1" t="s">
        <v>16377</v>
      </c>
      <c r="G16404" s="1">
        <v>0.925762313995</v>
      </c>
    </row>
    <row r="16405" ht="15.75" customHeight="1">
      <c r="A16405" s="1" t="str">
        <f t="shared" si="1381"/>
        <v>TMX1</v>
      </c>
      <c r="B16405" s="1" t="s">
        <v>135</v>
      </c>
      <c r="C16405" s="1">
        <v>5.1707086E7</v>
      </c>
      <c r="D16405" s="1" t="s">
        <v>14</v>
      </c>
      <c r="E16405" s="1">
        <v>22.0</v>
      </c>
      <c r="F16405" s="1" t="s">
        <v>16378</v>
      </c>
      <c r="G16405" s="1">
        <v>0.236544352066</v>
      </c>
    </row>
    <row r="16406" ht="15.75" customHeight="1">
      <c r="A16406" s="1" t="str">
        <f t="shared" si="1381"/>
        <v>TMX1</v>
      </c>
      <c r="B16406" s="1" t="s">
        <v>135</v>
      </c>
      <c r="C16406" s="1">
        <v>5.1707013E7</v>
      </c>
      <c r="D16406" s="1" t="s">
        <v>14</v>
      </c>
      <c r="E16406" s="1">
        <v>23.0</v>
      </c>
      <c r="F16406" s="1" t="s">
        <v>16379</v>
      </c>
      <c r="G16406" s="1">
        <v>0.351407252929</v>
      </c>
    </row>
    <row r="16407" ht="15.75" customHeight="1">
      <c r="A16407" s="1" t="str">
        <f t="shared" si="1381"/>
        <v>TMX1</v>
      </c>
      <c r="B16407" s="1" t="s">
        <v>135</v>
      </c>
      <c r="C16407" s="1">
        <v>5.1707093E7</v>
      </c>
      <c r="D16407" s="1" t="s">
        <v>14</v>
      </c>
      <c r="E16407" s="1">
        <v>24.0</v>
      </c>
      <c r="F16407" s="1" t="s">
        <v>16380</v>
      </c>
      <c r="G16407" s="1">
        <v>0.153908186613</v>
      </c>
    </row>
    <row r="16408" ht="15.75" customHeight="1">
      <c r="A16408" s="1" t="str">
        <f t="shared" ref="A16408:A16415" si="1382">"TMX2"</f>
        <v>TMX2</v>
      </c>
      <c r="B16408" s="1" t="s">
        <v>328</v>
      </c>
      <c r="C16408" s="1">
        <v>5.7480324E7</v>
      </c>
      <c r="D16408" s="1" t="s">
        <v>8</v>
      </c>
      <c r="E16408" s="1">
        <v>23.0</v>
      </c>
      <c r="F16408" s="1" t="s">
        <v>16381</v>
      </c>
      <c r="G16408" s="1">
        <v>0.38341965967</v>
      </c>
    </row>
    <row r="16409" ht="15.75" customHeight="1">
      <c r="A16409" s="1" t="str">
        <f t="shared" si="1382"/>
        <v>TMX2</v>
      </c>
      <c r="B16409" s="1" t="s">
        <v>328</v>
      </c>
      <c r="C16409" s="1">
        <v>5.7480302E7</v>
      </c>
      <c r="D16409" s="1" t="s">
        <v>8</v>
      </c>
      <c r="E16409" s="1">
        <v>23.0</v>
      </c>
      <c r="F16409" s="1" t="s">
        <v>16382</v>
      </c>
      <c r="G16409" s="1">
        <v>-0.0975558094652</v>
      </c>
    </row>
    <row r="16410" ht="15.75" customHeight="1">
      <c r="A16410" s="1" t="str">
        <f t="shared" si="1382"/>
        <v>TMX2</v>
      </c>
      <c r="B16410" s="1" t="s">
        <v>328</v>
      </c>
      <c r="C16410" s="1">
        <v>5.7480081E7</v>
      </c>
      <c r="D16410" s="1" t="s">
        <v>14</v>
      </c>
      <c r="E16410" s="1">
        <v>24.0</v>
      </c>
      <c r="F16410" s="1" t="s">
        <v>16383</v>
      </c>
      <c r="G16410" s="1">
        <v>2.19155122325</v>
      </c>
    </row>
    <row r="16411" ht="15.75" customHeight="1">
      <c r="A16411" s="1" t="str">
        <f t="shared" si="1382"/>
        <v>TMX2</v>
      </c>
      <c r="B16411" s="1" t="s">
        <v>328</v>
      </c>
      <c r="C16411" s="1">
        <v>5.7480197E7</v>
      </c>
      <c r="D16411" s="1" t="s">
        <v>8</v>
      </c>
      <c r="E16411" s="1">
        <v>24.0</v>
      </c>
      <c r="F16411" s="1" t="s">
        <v>16384</v>
      </c>
      <c r="G16411" s="1">
        <v>0.156135765219</v>
      </c>
    </row>
    <row r="16412" ht="15.75" customHeight="1">
      <c r="A16412" s="1" t="str">
        <f t="shared" si="1382"/>
        <v>TMX2</v>
      </c>
      <c r="B16412" s="1" t="s">
        <v>328</v>
      </c>
      <c r="C16412" s="1">
        <v>5.7480082E7</v>
      </c>
      <c r="D16412" s="1" t="s">
        <v>8</v>
      </c>
      <c r="E16412" s="1">
        <v>24.0</v>
      </c>
      <c r="F16412" s="1" t="s">
        <v>16385</v>
      </c>
      <c r="G16412" s="1">
        <v>0.0177165570878</v>
      </c>
    </row>
    <row r="16413" ht="15.75" customHeight="1">
      <c r="A16413" s="1" t="str">
        <f t="shared" si="1382"/>
        <v>TMX2</v>
      </c>
      <c r="B16413" s="1" t="s">
        <v>328</v>
      </c>
      <c r="C16413" s="1">
        <v>5.748005E7</v>
      </c>
      <c r="D16413" s="1" t="s">
        <v>8</v>
      </c>
      <c r="E16413" s="1">
        <v>24.0</v>
      </c>
      <c r="F16413" s="1" t="s">
        <v>16386</v>
      </c>
      <c r="G16413" s="1">
        <v>0.205839469586</v>
      </c>
    </row>
    <row r="16414" ht="15.75" customHeight="1">
      <c r="A16414" s="1" t="str">
        <f t="shared" si="1382"/>
        <v>TMX2</v>
      </c>
      <c r="B16414" s="1" t="s">
        <v>328</v>
      </c>
      <c r="C16414" s="1">
        <v>5.7480216E7</v>
      </c>
      <c r="D16414" s="1" t="s">
        <v>8</v>
      </c>
      <c r="E16414" s="1">
        <v>24.0</v>
      </c>
      <c r="F16414" s="1" t="s">
        <v>16387</v>
      </c>
      <c r="G16414" s="1">
        <v>0.425029117085</v>
      </c>
    </row>
    <row r="16415" ht="15.75" customHeight="1">
      <c r="A16415" s="1" t="str">
        <f t="shared" si="1382"/>
        <v>TMX2</v>
      </c>
      <c r="B16415" s="1" t="s">
        <v>328</v>
      </c>
      <c r="C16415" s="1">
        <v>5.7480241E7</v>
      </c>
      <c r="D16415" s="1" t="s">
        <v>8</v>
      </c>
      <c r="E16415" s="1">
        <v>21.0</v>
      </c>
      <c r="F16415" s="1" t="s">
        <v>16388</v>
      </c>
      <c r="G16415" s="1">
        <v>0.208419372709</v>
      </c>
    </row>
    <row r="16416" ht="15.75" customHeight="1">
      <c r="A16416" s="1" t="str">
        <f t="shared" ref="A16416:A16424" si="1383">"TNPO1"</f>
        <v>TNPO1</v>
      </c>
      <c r="B16416" s="1" t="s">
        <v>987</v>
      </c>
      <c r="C16416" s="1">
        <v>7.2144048E7</v>
      </c>
      <c r="D16416" s="1" t="s">
        <v>8</v>
      </c>
      <c r="E16416" s="1">
        <v>24.0</v>
      </c>
      <c r="F16416" s="1" t="s">
        <v>16389</v>
      </c>
      <c r="G16416" s="1">
        <v>0.995624917366</v>
      </c>
    </row>
    <row r="16417" ht="15.75" customHeight="1">
      <c r="A16417" s="1" t="str">
        <f t="shared" si="1383"/>
        <v>TNPO1</v>
      </c>
      <c r="B16417" s="1" t="s">
        <v>987</v>
      </c>
      <c r="C16417" s="1">
        <v>7.2144188E7</v>
      </c>
      <c r="D16417" s="1" t="s">
        <v>8</v>
      </c>
      <c r="E16417" s="1">
        <v>24.0</v>
      </c>
      <c r="F16417" s="1" t="s">
        <v>16390</v>
      </c>
      <c r="G16417" s="1">
        <v>1.21792506192</v>
      </c>
    </row>
    <row r="16418" ht="15.75" customHeight="1">
      <c r="A16418" s="1" t="str">
        <f t="shared" si="1383"/>
        <v>TNPO1</v>
      </c>
      <c r="B16418" s="1" t="s">
        <v>987</v>
      </c>
      <c r="C16418" s="1">
        <v>7.2144251E7</v>
      </c>
      <c r="D16418" s="1" t="s">
        <v>14</v>
      </c>
      <c r="E16418" s="1">
        <v>23.0</v>
      </c>
      <c r="F16418" s="1" t="s">
        <v>16391</v>
      </c>
      <c r="G16418" s="1">
        <v>0.316154776387</v>
      </c>
    </row>
    <row r="16419" ht="15.75" customHeight="1">
      <c r="A16419" s="1" t="str">
        <f t="shared" si="1383"/>
        <v>TNPO1</v>
      </c>
      <c r="B16419" s="1" t="s">
        <v>987</v>
      </c>
      <c r="C16419" s="1">
        <v>7.214414E7</v>
      </c>
      <c r="D16419" s="1" t="s">
        <v>14</v>
      </c>
      <c r="E16419" s="1">
        <v>24.0</v>
      </c>
      <c r="F16419" s="1" t="s">
        <v>16392</v>
      </c>
      <c r="G16419" s="1">
        <v>0.133501735573</v>
      </c>
    </row>
    <row r="16420" ht="15.75" customHeight="1">
      <c r="A16420" s="1" t="str">
        <f t="shared" si="1383"/>
        <v>TNPO1</v>
      </c>
      <c r="B16420" s="1" t="s">
        <v>987</v>
      </c>
      <c r="C16420" s="1">
        <v>7.2144118E7</v>
      </c>
      <c r="D16420" s="1" t="s">
        <v>14</v>
      </c>
      <c r="E16420" s="1">
        <v>25.0</v>
      </c>
      <c r="F16420" s="1" t="s">
        <v>16393</v>
      </c>
      <c r="G16420" s="1">
        <v>-0.0167184869808</v>
      </c>
    </row>
    <row r="16421" ht="15.75" customHeight="1">
      <c r="A16421" s="1" t="str">
        <f t="shared" si="1383"/>
        <v>TNPO1</v>
      </c>
      <c r="B16421" s="1" t="s">
        <v>987</v>
      </c>
      <c r="C16421" s="1">
        <v>7.214411E7</v>
      </c>
      <c r="D16421" s="1" t="s">
        <v>14</v>
      </c>
      <c r="E16421" s="1">
        <v>24.0</v>
      </c>
      <c r="F16421" s="1" t="s">
        <v>16394</v>
      </c>
      <c r="G16421" s="1">
        <v>0.0950947993071</v>
      </c>
    </row>
    <row r="16422" ht="15.75" customHeight="1">
      <c r="A16422" s="1" t="str">
        <f t="shared" si="1383"/>
        <v>TNPO1</v>
      </c>
      <c r="B16422" s="1" t="s">
        <v>987</v>
      </c>
      <c r="C16422" s="1">
        <v>7.2144038E7</v>
      </c>
      <c r="D16422" s="1" t="s">
        <v>14</v>
      </c>
      <c r="E16422" s="1">
        <v>24.0</v>
      </c>
      <c r="F16422" s="1" t="s">
        <v>16395</v>
      </c>
      <c r="G16422" s="1">
        <v>0.548684086361</v>
      </c>
    </row>
    <row r="16423" ht="15.75" customHeight="1">
      <c r="A16423" s="1" t="str">
        <f t="shared" si="1383"/>
        <v>TNPO1</v>
      </c>
      <c r="B16423" s="1" t="s">
        <v>987</v>
      </c>
      <c r="C16423" s="1">
        <v>7.2144215E7</v>
      </c>
      <c r="D16423" s="1" t="s">
        <v>8</v>
      </c>
      <c r="E16423" s="1">
        <v>24.0</v>
      </c>
      <c r="F16423" s="1" t="s">
        <v>16396</v>
      </c>
      <c r="G16423" s="1">
        <v>0.786450020712</v>
      </c>
    </row>
    <row r="16424" ht="15.75" customHeight="1">
      <c r="A16424" s="1" t="str">
        <f t="shared" si="1383"/>
        <v>TNPO1</v>
      </c>
      <c r="B16424" s="1" t="s">
        <v>987</v>
      </c>
      <c r="C16424" s="1">
        <v>7.2144014E7</v>
      </c>
      <c r="D16424" s="1" t="s">
        <v>14</v>
      </c>
      <c r="E16424" s="1">
        <v>24.0</v>
      </c>
      <c r="F16424" s="1" t="s">
        <v>16397</v>
      </c>
      <c r="G16424" s="1">
        <v>0.0419448564515</v>
      </c>
    </row>
    <row r="16425" ht="15.75" customHeight="1">
      <c r="A16425" s="1" t="str">
        <f t="shared" ref="A16425:A16434" si="1384">"TOMM22"</f>
        <v>TOMM22</v>
      </c>
      <c r="B16425" s="1" t="s">
        <v>222</v>
      </c>
      <c r="C16425" s="1">
        <v>3.9078019E7</v>
      </c>
      <c r="D16425" s="1" t="s">
        <v>8</v>
      </c>
      <c r="E16425" s="1">
        <v>22.0</v>
      </c>
      <c r="F16425" s="1" t="s">
        <v>16398</v>
      </c>
      <c r="G16425" s="1">
        <v>0.154481448173</v>
      </c>
    </row>
    <row r="16426" ht="15.75" customHeight="1">
      <c r="A16426" s="1" t="str">
        <f t="shared" si="1384"/>
        <v>TOMM22</v>
      </c>
      <c r="B16426" s="1" t="s">
        <v>222</v>
      </c>
      <c r="C16426" s="1">
        <v>3.907817E7</v>
      </c>
      <c r="D16426" s="1" t="s">
        <v>14</v>
      </c>
      <c r="E16426" s="1">
        <v>23.0</v>
      </c>
      <c r="F16426" s="1" t="s">
        <v>16399</v>
      </c>
      <c r="G16426" s="1">
        <v>1.06980229237</v>
      </c>
    </row>
    <row r="16427" ht="15.75" customHeight="1">
      <c r="A16427" s="1" t="str">
        <f t="shared" si="1384"/>
        <v>TOMM22</v>
      </c>
      <c r="B16427" s="1" t="s">
        <v>222</v>
      </c>
      <c r="C16427" s="1">
        <v>3.9078148E7</v>
      </c>
      <c r="D16427" s="1" t="s">
        <v>14</v>
      </c>
      <c r="E16427" s="1">
        <v>22.0</v>
      </c>
      <c r="F16427" s="1" t="s">
        <v>16400</v>
      </c>
      <c r="G16427" s="1">
        <v>0.464601384809</v>
      </c>
    </row>
    <row r="16428" ht="15.75" customHeight="1">
      <c r="A16428" s="1" t="str">
        <f t="shared" si="1384"/>
        <v>TOMM22</v>
      </c>
      <c r="B16428" s="1" t="s">
        <v>222</v>
      </c>
      <c r="C16428" s="1">
        <v>3.9078136E7</v>
      </c>
      <c r="D16428" s="1" t="s">
        <v>14</v>
      </c>
      <c r="E16428" s="1">
        <v>24.0</v>
      </c>
      <c r="F16428" s="1" t="s">
        <v>16401</v>
      </c>
      <c r="G16428" s="1">
        <v>0.0339349710146</v>
      </c>
    </row>
    <row r="16429" ht="15.75" customHeight="1">
      <c r="A16429" s="1" t="str">
        <f t="shared" si="1384"/>
        <v>TOMM22</v>
      </c>
      <c r="B16429" s="1" t="s">
        <v>222</v>
      </c>
      <c r="C16429" s="1">
        <v>3.9078175E7</v>
      </c>
      <c r="D16429" s="1" t="s">
        <v>14</v>
      </c>
      <c r="E16429" s="1">
        <v>22.0</v>
      </c>
      <c r="F16429" s="1" t="s">
        <v>16402</v>
      </c>
      <c r="G16429" s="1">
        <v>1.46559632282</v>
      </c>
    </row>
    <row r="16430" ht="15.75" customHeight="1">
      <c r="A16430" s="1" t="str">
        <f t="shared" si="1384"/>
        <v>TOMM22</v>
      </c>
      <c r="B16430" s="1" t="s">
        <v>222</v>
      </c>
      <c r="C16430" s="1">
        <v>3.9078251E7</v>
      </c>
      <c r="D16430" s="1" t="s">
        <v>14</v>
      </c>
      <c r="E16430" s="1">
        <v>23.0</v>
      </c>
      <c r="F16430" s="1" t="s">
        <v>16403</v>
      </c>
      <c r="G16430" s="1">
        <v>0.224157688247</v>
      </c>
    </row>
    <row r="16431" ht="15.75" customHeight="1">
      <c r="A16431" s="1" t="str">
        <f t="shared" si="1384"/>
        <v>TOMM22</v>
      </c>
      <c r="B16431" s="1" t="s">
        <v>222</v>
      </c>
      <c r="C16431" s="1">
        <v>3.9078118E7</v>
      </c>
      <c r="D16431" s="1" t="s">
        <v>14</v>
      </c>
      <c r="E16431" s="1">
        <v>23.0</v>
      </c>
      <c r="F16431" s="1" t="s">
        <v>16404</v>
      </c>
      <c r="G16431" s="1">
        <v>0.00277365627089</v>
      </c>
    </row>
    <row r="16432" ht="15.75" customHeight="1">
      <c r="A16432" s="1" t="str">
        <f t="shared" si="1384"/>
        <v>TOMM22</v>
      </c>
      <c r="B16432" s="1" t="s">
        <v>222</v>
      </c>
      <c r="C16432" s="1">
        <v>3.9077931E7</v>
      </c>
      <c r="D16432" s="1" t="s">
        <v>8</v>
      </c>
      <c r="E16432" s="1">
        <v>22.0</v>
      </c>
      <c r="F16432" s="1" t="s">
        <v>16405</v>
      </c>
      <c r="G16432" s="1">
        <v>0.45741129116</v>
      </c>
    </row>
    <row r="16433" ht="15.75" customHeight="1">
      <c r="A16433" s="1" t="str">
        <f t="shared" si="1384"/>
        <v>TOMM22</v>
      </c>
      <c r="B16433" s="1" t="s">
        <v>222</v>
      </c>
      <c r="C16433" s="1">
        <v>3.9078031E7</v>
      </c>
      <c r="D16433" s="1" t="s">
        <v>14</v>
      </c>
      <c r="E16433" s="1">
        <v>24.0</v>
      </c>
      <c r="F16433" s="1" t="s">
        <v>16406</v>
      </c>
      <c r="G16433" s="1">
        <v>0.404548997583</v>
      </c>
    </row>
    <row r="16434" ht="15.75" customHeight="1">
      <c r="A16434" s="1" t="str">
        <f t="shared" si="1384"/>
        <v>TOMM22</v>
      </c>
      <c r="B16434" s="1" t="s">
        <v>222</v>
      </c>
      <c r="C16434" s="1">
        <v>3.9078107E7</v>
      </c>
      <c r="D16434" s="1" t="s">
        <v>14</v>
      </c>
      <c r="E16434" s="1">
        <v>24.0</v>
      </c>
      <c r="F16434" s="1" t="s">
        <v>16407</v>
      </c>
      <c r="G16434" s="1">
        <v>-0.00312532021425</v>
      </c>
    </row>
    <row r="16435" ht="15.75" customHeight="1">
      <c r="A16435" s="1" t="str">
        <f t="shared" ref="A16435:A16444" si="1385">"TOMM5"</f>
        <v>TOMM5</v>
      </c>
      <c r="B16435" s="1" t="s">
        <v>298</v>
      </c>
      <c r="C16435" s="1">
        <v>3.7592616E7</v>
      </c>
      <c r="D16435" s="1" t="s">
        <v>8</v>
      </c>
      <c r="E16435" s="1">
        <v>23.0</v>
      </c>
      <c r="F16435" s="1" t="s">
        <v>16408</v>
      </c>
      <c r="G16435" s="1">
        <v>0.828906872247</v>
      </c>
    </row>
    <row r="16436" ht="15.75" customHeight="1">
      <c r="A16436" s="1" t="str">
        <f t="shared" si="1385"/>
        <v>TOMM5</v>
      </c>
      <c r="B16436" s="1" t="s">
        <v>298</v>
      </c>
      <c r="C16436" s="1">
        <v>3.7592656E7</v>
      </c>
      <c r="D16436" s="1" t="s">
        <v>8</v>
      </c>
      <c r="E16436" s="1">
        <v>22.0</v>
      </c>
      <c r="F16436" s="1" t="s">
        <v>16409</v>
      </c>
      <c r="G16436" s="1">
        <v>0.878874396026</v>
      </c>
    </row>
    <row r="16437" ht="15.75" customHeight="1">
      <c r="A16437" s="1" t="str">
        <f t="shared" si="1385"/>
        <v>TOMM5</v>
      </c>
      <c r="B16437" s="1" t="s">
        <v>298</v>
      </c>
      <c r="C16437" s="1">
        <v>3.7592418E7</v>
      </c>
      <c r="D16437" s="1" t="s">
        <v>14</v>
      </c>
      <c r="E16437" s="1">
        <v>24.0</v>
      </c>
      <c r="F16437" s="1" t="s">
        <v>16410</v>
      </c>
      <c r="G16437" s="1">
        <v>0.117499750672</v>
      </c>
    </row>
    <row r="16438" ht="15.75" customHeight="1">
      <c r="A16438" s="1" t="str">
        <f t="shared" si="1385"/>
        <v>TOMM5</v>
      </c>
      <c r="B16438" s="1" t="s">
        <v>298</v>
      </c>
      <c r="C16438" s="1">
        <v>3.7592533E7</v>
      </c>
      <c r="D16438" s="1" t="s">
        <v>14</v>
      </c>
      <c r="E16438" s="1">
        <v>23.0</v>
      </c>
      <c r="F16438" s="1" t="s">
        <v>16411</v>
      </c>
      <c r="G16438" s="1">
        <v>0.87101587313</v>
      </c>
    </row>
    <row r="16439" ht="15.75" customHeight="1">
      <c r="A16439" s="1" t="str">
        <f t="shared" si="1385"/>
        <v>TOMM5</v>
      </c>
      <c r="B16439" s="1" t="s">
        <v>298</v>
      </c>
      <c r="C16439" s="1">
        <v>3.7592637E7</v>
      </c>
      <c r="D16439" s="1" t="s">
        <v>8</v>
      </c>
      <c r="E16439" s="1">
        <v>24.0</v>
      </c>
      <c r="F16439" s="1" t="s">
        <v>16412</v>
      </c>
      <c r="G16439" s="1">
        <v>0.637285973776</v>
      </c>
    </row>
    <row r="16440" ht="15.75" customHeight="1">
      <c r="A16440" s="1" t="str">
        <f t="shared" si="1385"/>
        <v>TOMM5</v>
      </c>
      <c r="B16440" s="1" t="s">
        <v>298</v>
      </c>
      <c r="C16440" s="1">
        <v>3.7592622E7</v>
      </c>
      <c r="D16440" s="1" t="s">
        <v>8</v>
      </c>
      <c r="E16440" s="1">
        <v>23.0</v>
      </c>
      <c r="F16440" s="1" t="s">
        <v>16413</v>
      </c>
      <c r="G16440" s="1">
        <v>0.551100405971</v>
      </c>
    </row>
    <row r="16441" ht="15.75" customHeight="1">
      <c r="A16441" s="1" t="str">
        <f t="shared" si="1385"/>
        <v>TOMM5</v>
      </c>
      <c r="B16441" s="1" t="s">
        <v>298</v>
      </c>
      <c r="C16441" s="1">
        <v>3.7592602E7</v>
      </c>
      <c r="D16441" s="1" t="s">
        <v>14</v>
      </c>
      <c r="E16441" s="1">
        <v>24.0</v>
      </c>
      <c r="F16441" s="1" t="s">
        <v>16414</v>
      </c>
      <c r="G16441" s="1">
        <v>0.315004267013</v>
      </c>
    </row>
    <row r="16442" ht="15.75" customHeight="1">
      <c r="A16442" s="1" t="str">
        <f t="shared" si="1385"/>
        <v>TOMM5</v>
      </c>
      <c r="B16442" s="1" t="s">
        <v>298</v>
      </c>
      <c r="C16442" s="1">
        <v>3.7592371E7</v>
      </c>
      <c r="D16442" s="1" t="s">
        <v>8</v>
      </c>
      <c r="E16442" s="1">
        <v>24.0</v>
      </c>
      <c r="F16442" s="1" t="s">
        <v>16415</v>
      </c>
      <c r="G16442" s="1">
        <v>0.381009548052</v>
      </c>
    </row>
    <row r="16443" ht="15.75" customHeight="1">
      <c r="A16443" s="1" t="str">
        <f t="shared" si="1385"/>
        <v>TOMM5</v>
      </c>
      <c r="B16443" s="1" t="s">
        <v>298</v>
      </c>
      <c r="C16443" s="1">
        <v>3.7592356E7</v>
      </c>
      <c r="D16443" s="1" t="s">
        <v>8</v>
      </c>
      <c r="E16443" s="1">
        <v>24.0</v>
      </c>
      <c r="F16443" s="1" t="s">
        <v>16416</v>
      </c>
      <c r="G16443" s="1">
        <v>1.25010973084</v>
      </c>
    </row>
    <row r="16444" ht="15.75" customHeight="1">
      <c r="A16444" s="1" t="str">
        <f t="shared" si="1385"/>
        <v>TOMM5</v>
      </c>
      <c r="B16444" s="1" t="s">
        <v>298</v>
      </c>
      <c r="C16444" s="1">
        <v>3.7592577E7</v>
      </c>
      <c r="D16444" s="1" t="s">
        <v>14</v>
      </c>
      <c r="E16444" s="1">
        <v>24.0</v>
      </c>
      <c r="F16444" s="1" t="s">
        <v>16417</v>
      </c>
      <c r="G16444" s="1">
        <v>0.496085632346</v>
      </c>
    </row>
    <row r="16445" ht="15.75" customHeight="1">
      <c r="A16445" s="1" t="str">
        <f t="shared" ref="A16445:A16454" si="1386">"TONSL"</f>
        <v>TONSL</v>
      </c>
      <c r="B16445" s="1" t="s">
        <v>779</v>
      </c>
      <c r="C16445" s="1">
        <v>1.45669561E8</v>
      </c>
      <c r="D16445" s="1" t="s">
        <v>8</v>
      </c>
      <c r="E16445" s="1">
        <v>24.0</v>
      </c>
      <c r="F16445" s="1" t="s">
        <v>16418</v>
      </c>
      <c r="G16445" s="1">
        <v>0.00813976525916</v>
      </c>
    </row>
    <row r="16446" ht="15.75" customHeight="1">
      <c r="A16446" s="1" t="str">
        <f t="shared" si="1386"/>
        <v>TONSL</v>
      </c>
      <c r="B16446" s="1" t="s">
        <v>779</v>
      </c>
      <c r="C16446" s="1">
        <v>1.45669582E8</v>
      </c>
      <c r="D16446" s="1" t="s">
        <v>8</v>
      </c>
      <c r="E16446" s="1">
        <v>24.0</v>
      </c>
      <c r="F16446" s="1" t="s">
        <v>16419</v>
      </c>
      <c r="G16446" s="1">
        <v>0.0528387922144</v>
      </c>
    </row>
    <row r="16447" ht="15.75" customHeight="1">
      <c r="A16447" s="1" t="str">
        <f t="shared" si="1386"/>
        <v>TONSL</v>
      </c>
      <c r="B16447" s="1" t="s">
        <v>779</v>
      </c>
      <c r="C16447" s="1">
        <v>1.45669621E8</v>
      </c>
      <c r="D16447" s="1" t="s">
        <v>8</v>
      </c>
      <c r="E16447" s="1">
        <v>24.0</v>
      </c>
      <c r="F16447" s="1" t="s">
        <v>16420</v>
      </c>
      <c r="G16447" s="1">
        <v>0.249967228935</v>
      </c>
    </row>
    <row r="16448" ht="15.75" customHeight="1">
      <c r="A16448" s="1" t="str">
        <f t="shared" si="1386"/>
        <v>TONSL</v>
      </c>
      <c r="B16448" s="1" t="s">
        <v>779</v>
      </c>
      <c r="C16448" s="1">
        <v>1.45669758E8</v>
      </c>
      <c r="D16448" s="1" t="s">
        <v>8</v>
      </c>
      <c r="E16448" s="1">
        <v>24.0</v>
      </c>
      <c r="F16448" s="1" t="s">
        <v>16421</v>
      </c>
      <c r="G16448" s="1">
        <v>0.823663937326</v>
      </c>
    </row>
    <row r="16449" ht="15.75" customHeight="1">
      <c r="A16449" s="1" t="str">
        <f t="shared" si="1386"/>
        <v>TONSL</v>
      </c>
      <c r="B16449" s="1" t="s">
        <v>779</v>
      </c>
      <c r="C16449" s="1">
        <v>1.45669787E8</v>
      </c>
      <c r="D16449" s="1" t="s">
        <v>8</v>
      </c>
      <c r="E16449" s="1">
        <v>24.0</v>
      </c>
      <c r="F16449" s="1" t="s">
        <v>16422</v>
      </c>
      <c r="G16449" s="1">
        <v>0.0978116929228</v>
      </c>
    </row>
    <row r="16450" ht="15.75" customHeight="1">
      <c r="A16450" s="1" t="str">
        <f t="shared" si="1386"/>
        <v>TONSL</v>
      </c>
      <c r="B16450" s="1" t="s">
        <v>779</v>
      </c>
      <c r="C16450" s="1">
        <v>1.45669807E8</v>
      </c>
      <c r="D16450" s="1" t="s">
        <v>8</v>
      </c>
      <c r="E16450" s="1">
        <v>24.0</v>
      </c>
      <c r="F16450" s="1" t="s">
        <v>16423</v>
      </c>
      <c r="G16450" s="1">
        <v>-0.139179110552</v>
      </c>
    </row>
    <row r="16451" ht="15.75" customHeight="1">
      <c r="A16451" s="1" t="str">
        <f t="shared" si="1386"/>
        <v>TONSL</v>
      </c>
      <c r="B16451" s="1" t="s">
        <v>779</v>
      </c>
      <c r="C16451" s="1">
        <v>1.4566957E8</v>
      </c>
      <c r="D16451" s="1" t="s">
        <v>14</v>
      </c>
      <c r="E16451" s="1">
        <v>23.0</v>
      </c>
      <c r="F16451" s="1" t="s">
        <v>16424</v>
      </c>
      <c r="G16451" s="1">
        <v>0.122381774053</v>
      </c>
    </row>
    <row r="16452" ht="15.75" customHeight="1">
      <c r="A16452" s="1" t="str">
        <f t="shared" si="1386"/>
        <v>TONSL</v>
      </c>
      <c r="B16452" s="1" t="s">
        <v>779</v>
      </c>
      <c r="C16452" s="1">
        <v>1.45669639E8</v>
      </c>
      <c r="D16452" s="1" t="s">
        <v>14</v>
      </c>
      <c r="E16452" s="1">
        <v>24.0</v>
      </c>
      <c r="F16452" s="1" t="s">
        <v>16425</v>
      </c>
      <c r="G16452" s="1">
        <v>-0.0293794814904</v>
      </c>
    </row>
    <row r="16453" ht="15.75" customHeight="1">
      <c r="A16453" s="1" t="str">
        <f t="shared" si="1386"/>
        <v>TONSL</v>
      </c>
      <c r="B16453" s="1" t="s">
        <v>779</v>
      </c>
      <c r="C16453" s="1">
        <v>1.45669753E8</v>
      </c>
      <c r="D16453" s="1" t="s">
        <v>14</v>
      </c>
      <c r="E16453" s="1">
        <v>23.0</v>
      </c>
      <c r="F16453" s="1" t="s">
        <v>16426</v>
      </c>
      <c r="G16453" s="1">
        <v>0.0632422630419</v>
      </c>
    </row>
    <row r="16454" ht="15.75" customHeight="1">
      <c r="A16454" s="1" t="str">
        <f t="shared" si="1386"/>
        <v>TONSL</v>
      </c>
      <c r="B16454" s="1" t="s">
        <v>779</v>
      </c>
      <c r="C16454" s="1">
        <v>1.45669819E8</v>
      </c>
      <c r="D16454" s="1" t="s">
        <v>14</v>
      </c>
      <c r="E16454" s="1">
        <v>23.0</v>
      </c>
      <c r="F16454" s="1" t="s">
        <v>16427</v>
      </c>
      <c r="G16454" s="1">
        <v>1.92636883374</v>
      </c>
    </row>
    <row r="16455" ht="15.75" customHeight="1">
      <c r="A16455" s="1" t="str">
        <f t="shared" ref="A16455:A16464" si="1387">"TOP2A"</f>
        <v>TOP2A</v>
      </c>
      <c r="B16455" s="1" t="s">
        <v>39</v>
      </c>
      <c r="C16455" s="1">
        <v>3.8574121E7</v>
      </c>
      <c r="D16455" s="1" t="s">
        <v>8</v>
      </c>
      <c r="E16455" s="1">
        <v>23.0</v>
      </c>
      <c r="F16455" s="1" t="s">
        <v>16428</v>
      </c>
      <c r="G16455" s="1">
        <v>1.23998610826</v>
      </c>
    </row>
    <row r="16456" ht="15.75" customHeight="1">
      <c r="A16456" s="1" t="str">
        <f t="shared" si="1387"/>
        <v>TOP2A</v>
      </c>
      <c r="B16456" s="1" t="s">
        <v>39</v>
      </c>
      <c r="C16456" s="1">
        <v>3.8573958E7</v>
      </c>
      <c r="D16456" s="1" t="s">
        <v>14</v>
      </c>
      <c r="E16456" s="1">
        <v>24.0</v>
      </c>
      <c r="F16456" s="1" t="s">
        <v>16429</v>
      </c>
      <c r="G16456" s="1">
        <v>0.744630386482</v>
      </c>
    </row>
    <row r="16457" ht="15.75" customHeight="1">
      <c r="A16457" s="1" t="str">
        <f t="shared" si="1387"/>
        <v>TOP2A</v>
      </c>
      <c r="B16457" s="1" t="s">
        <v>39</v>
      </c>
      <c r="C16457" s="1">
        <v>3.8573979E7</v>
      </c>
      <c r="D16457" s="1" t="s">
        <v>14</v>
      </c>
      <c r="E16457" s="1">
        <v>23.0</v>
      </c>
      <c r="F16457" s="1" t="s">
        <v>16430</v>
      </c>
      <c r="G16457" s="1">
        <v>1.01538350526</v>
      </c>
    </row>
    <row r="16458" ht="15.75" customHeight="1">
      <c r="A16458" s="1" t="str">
        <f t="shared" si="1387"/>
        <v>TOP2A</v>
      </c>
      <c r="B16458" s="1" t="s">
        <v>39</v>
      </c>
      <c r="C16458" s="1">
        <v>3.8574098E7</v>
      </c>
      <c r="D16458" s="1" t="s">
        <v>8</v>
      </c>
      <c r="E16458" s="1">
        <v>24.0</v>
      </c>
      <c r="F16458" s="1" t="s">
        <v>16431</v>
      </c>
      <c r="G16458" s="1">
        <v>-0.021450323006</v>
      </c>
    </row>
    <row r="16459" ht="15.75" customHeight="1">
      <c r="A16459" s="1" t="str">
        <f t="shared" si="1387"/>
        <v>TOP2A</v>
      </c>
      <c r="B16459" s="1" t="s">
        <v>39</v>
      </c>
      <c r="C16459" s="1">
        <v>3.8574071E7</v>
      </c>
      <c r="D16459" s="1" t="s">
        <v>8</v>
      </c>
      <c r="E16459" s="1">
        <v>21.0</v>
      </c>
      <c r="F16459" s="1" t="s">
        <v>16432</v>
      </c>
      <c r="G16459" s="1">
        <v>0.00648148573568</v>
      </c>
    </row>
    <row r="16460" ht="15.75" customHeight="1">
      <c r="A16460" s="1" t="str">
        <f t="shared" si="1387"/>
        <v>TOP2A</v>
      </c>
      <c r="B16460" s="1" t="s">
        <v>39</v>
      </c>
      <c r="C16460" s="1">
        <v>3.8574016E7</v>
      </c>
      <c r="D16460" s="1" t="s">
        <v>8</v>
      </c>
      <c r="E16460" s="1">
        <v>24.0</v>
      </c>
      <c r="F16460" s="1" t="s">
        <v>16433</v>
      </c>
      <c r="G16460" s="1">
        <v>0.256217070492</v>
      </c>
    </row>
    <row r="16461" ht="15.75" customHeight="1">
      <c r="A16461" s="1" t="str">
        <f t="shared" si="1387"/>
        <v>TOP2A</v>
      </c>
      <c r="B16461" s="1" t="s">
        <v>39</v>
      </c>
      <c r="C16461" s="1">
        <v>3.8573993E7</v>
      </c>
      <c r="D16461" s="1" t="s">
        <v>8</v>
      </c>
      <c r="E16461" s="1">
        <v>24.0</v>
      </c>
      <c r="F16461" s="1" t="s">
        <v>16434</v>
      </c>
      <c r="G16461" s="1">
        <v>0.0433353264049</v>
      </c>
    </row>
    <row r="16462" ht="15.75" customHeight="1">
      <c r="A16462" s="1" t="str">
        <f t="shared" si="1387"/>
        <v>TOP2A</v>
      </c>
      <c r="B16462" s="1" t="s">
        <v>39</v>
      </c>
      <c r="C16462" s="1">
        <v>3.8574109E7</v>
      </c>
      <c r="D16462" s="1" t="s">
        <v>8</v>
      </c>
      <c r="E16462" s="1">
        <v>24.0</v>
      </c>
      <c r="F16462" s="1" t="s">
        <v>16435</v>
      </c>
      <c r="G16462" s="1">
        <v>0.591832902897</v>
      </c>
    </row>
    <row r="16463" ht="15.75" customHeight="1">
      <c r="A16463" s="1" t="str">
        <f t="shared" si="1387"/>
        <v>TOP2A</v>
      </c>
      <c r="B16463" s="1" t="s">
        <v>39</v>
      </c>
      <c r="C16463" s="1">
        <v>3.8573974E7</v>
      </c>
      <c r="D16463" s="1" t="s">
        <v>8</v>
      </c>
      <c r="E16463" s="1">
        <v>24.0</v>
      </c>
      <c r="F16463" s="1" t="s">
        <v>16436</v>
      </c>
      <c r="G16463" s="1">
        <v>0.369800285824</v>
      </c>
    </row>
    <row r="16464" ht="15.75" customHeight="1">
      <c r="A16464" s="1" t="str">
        <f t="shared" si="1387"/>
        <v>TOP2A</v>
      </c>
      <c r="B16464" s="1" t="s">
        <v>39</v>
      </c>
      <c r="C16464" s="1">
        <v>3.8573909E7</v>
      </c>
      <c r="D16464" s="1" t="s">
        <v>8</v>
      </c>
      <c r="E16464" s="1">
        <v>23.0</v>
      </c>
      <c r="F16464" s="1" t="s">
        <v>16437</v>
      </c>
      <c r="G16464" s="1">
        <v>0.585844054075</v>
      </c>
    </row>
    <row r="16465" ht="15.75" customHeight="1">
      <c r="A16465" s="1" t="str">
        <f t="shared" ref="A16465:A16474" si="1388">"TOP3A"</f>
        <v>TOP3A</v>
      </c>
      <c r="B16465" s="1" t="s">
        <v>39</v>
      </c>
      <c r="C16465" s="1">
        <v>1.821818E7</v>
      </c>
      <c r="D16465" s="1" t="s">
        <v>14</v>
      </c>
      <c r="E16465" s="1">
        <v>24.0</v>
      </c>
      <c r="F16465" s="1" t="s">
        <v>16438</v>
      </c>
      <c r="G16465" s="1">
        <v>0.0114098445202</v>
      </c>
    </row>
    <row r="16466" ht="15.75" customHeight="1">
      <c r="A16466" s="1" t="str">
        <f t="shared" si="1388"/>
        <v>TOP3A</v>
      </c>
      <c r="B16466" s="1" t="s">
        <v>39</v>
      </c>
      <c r="C16466" s="1">
        <v>1.8218284E7</v>
      </c>
      <c r="D16466" s="1" t="s">
        <v>8</v>
      </c>
      <c r="E16466" s="1">
        <v>23.0</v>
      </c>
      <c r="F16466" s="1" t="s">
        <v>16439</v>
      </c>
      <c r="G16466" s="1">
        <v>0.844038474402</v>
      </c>
    </row>
    <row r="16467" ht="15.75" customHeight="1">
      <c r="A16467" s="1" t="str">
        <f t="shared" si="1388"/>
        <v>TOP3A</v>
      </c>
      <c r="B16467" s="1" t="s">
        <v>39</v>
      </c>
      <c r="C16467" s="1">
        <v>1.8218247E7</v>
      </c>
      <c r="D16467" s="1" t="s">
        <v>8</v>
      </c>
      <c r="E16467" s="1">
        <v>24.0</v>
      </c>
      <c r="F16467" s="1" t="s">
        <v>16440</v>
      </c>
      <c r="G16467" s="1">
        <v>1.50163626632</v>
      </c>
    </row>
    <row r="16468" ht="15.75" customHeight="1">
      <c r="A16468" s="1" t="str">
        <f t="shared" si="1388"/>
        <v>TOP3A</v>
      </c>
      <c r="B16468" s="1" t="s">
        <v>39</v>
      </c>
      <c r="C16468" s="1">
        <v>1.8218224E7</v>
      </c>
      <c r="D16468" s="1" t="s">
        <v>8</v>
      </c>
      <c r="E16468" s="1">
        <v>24.0</v>
      </c>
      <c r="F16468" s="1" t="s">
        <v>16441</v>
      </c>
      <c r="G16468" s="1">
        <v>0.150545626354</v>
      </c>
    </row>
    <row r="16469" ht="15.75" customHeight="1">
      <c r="A16469" s="1" t="str">
        <f t="shared" si="1388"/>
        <v>TOP3A</v>
      </c>
      <c r="B16469" s="1" t="s">
        <v>39</v>
      </c>
      <c r="C16469" s="1">
        <v>1.8218216E7</v>
      </c>
      <c r="D16469" s="1" t="s">
        <v>8</v>
      </c>
      <c r="E16469" s="1">
        <v>25.0</v>
      </c>
      <c r="F16469" s="1" t="s">
        <v>16442</v>
      </c>
      <c r="G16469" s="1">
        <v>0.272987439902</v>
      </c>
    </row>
    <row r="16470" ht="15.75" customHeight="1">
      <c r="A16470" s="1" t="str">
        <f t="shared" si="1388"/>
        <v>TOP3A</v>
      </c>
      <c r="B16470" s="1" t="s">
        <v>39</v>
      </c>
      <c r="C16470" s="1">
        <v>1.821819E7</v>
      </c>
      <c r="D16470" s="1" t="s">
        <v>8</v>
      </c>
      <c r="E16470" s="1">
        <v>24.0</v>
      </c>
      <c r="F16470" s="1" t="s">
        <v>16443</v>
      </c>
      <c r="G16470" s="1">
        <v>0.279665761337</v>
      </c>
    </row>
    <row r="16471" ht="15.75" customHeight="1">
      <c r="A16471" s="1" t="str">
        <f t="shared" si="1388"/>
        <v>TOP3A</v>
      </c>
      <c r="B16471" s="1" t="s">
        <v>39</v>
      </c>
      <c r="C16471" s="1">
        <v>1.8218046E7</v>
      </c>
      <c r="D16471" s="1" t="s">
        <v>14</v>
      </c>
      <c r="E16471" s="1">
        <v>24.0</v>
      </c>
      <c r="F16471" s="1" t="s">
        <v>16444</v>
      </c>
      <c r="G16471" s="1">
        <v>0.156287596178</v>
      </c>
    </row>
    <row r="16472" ht="15.75" customHeight="1">
      <c r="A16472" s="1" t="str">
        <f t="shared" si="1388"/>
        <v>TOP3A</v>
      </c>
      <c r="B16472" s="1" t="s">
        <v>39</v>
      </c>
      <c r="C16472" s="1">
        <v>1.8218184E7</v>
      </c>
      <c r="D16472" s="1" t="s">
        <v>8</v>
      </c>
      <c r="E16472" s="1">
        <v>24.0</v>
      </c>
      <c r="F16472" s="1" t="s">
        <v>16445</v>
      </c>
      <c r="G16472" s="1">
        <v>0.253204298526</v>
      </c>
    </row>
    <row r="16473" ht="15.75" customHeight="1">
      <c r="A16473" s="1" t="str">
        <f t="shared" si="1388"/>
        <v>TOP3A</v>
      </c>
      <c r="B16473" s="1" t="s">
        <v>39</v>
      </c>
      <c r="C16473" s="1">
        <v>1.821817E7</v>
      </c>
      <c r="D16473" s="1" t="s">
        <v>8</v>
      </c>
      <c r="E16473" s="1">
        <v>24.0</v>
      </c>
      <c r="F16473" s="1" t="s">
        <v>16446</v>
      </c>
      <c r="G16473" s="1">
        <v>0.248286685213</v>
      </c>
    </row>
    <row r="16474" ht="15.75" customHeight="1">
      <c r="A16474" s="1" t="str">
        <f t="shared" si="1388"/>
        <v>TOP3A</v>
      </c>
      <c r="B16474" s="1" t="s">
        <v>39</v>
      </c>
      <c r="C16474" s="1">
        <v>1.8218056E7</v>
      </c>
      <c r="D16474" s="1" t="s">
        <v>8</v>
      </c>
      <c r="E16474" s="1">
        <v>24.0</v>
      </c>
      <c r="F16474" s="1" t="s">
        <v>16447</v>
      </c>
      <c r="G16474" s="1">
        <v>0.654325259278</v>
      </c>
    </row>
    <row r="16475" ht="15.75" customHeight="1">
      <c r="A16475" s="1" t="str">
        <f t="shared" ref="A16475:A16484" si="1389">"TOPBP1"</f>
        <v>TOPBP1</v>
      </c>
      <c r="B16475" s="1" t="s">
        <v>119</v>
      </c>
      <c r="C16475" s="1">
        <v>1.33380602E8</v>
      </c>
      <c r="D16475" s="1" t="s">
        <v>8</v>
      </c>
      <c r="E16475" s="1">
        <v>24.0</v>
      </c>
      <c r="F16475" s="1" t="s">
        <v>16448</v>
      </c>
      <c r="G16475" s="1">
        <v>0.978862244906</v>
      </c>
    </row>
    <row r="16476" ht="15.75" customHeight="1">
      <c r="A16476" s="1" t="str">
        <f t="shared" si="1389"/>
        <v>TOPBP1</v>
      </c>
      <c r="B16476" s="1" t="s">
        <v>119</v>
      </c>
      <c r="C16476" s="1">
        <v>1.33380571E8</v>
      </c>
      <c r="D16476" s="1" t="s">
        <v>14</v>
      </c>
      <c r="E16476" s="1">
        <v>22.0</v>
      </c>
      <c r="F16476" s="1" t="s">
        <v>16449</v>
      </c>
      <c r="G16476" s="1">
        <v>1.00050128354</v>
      </c>
    </row>
    <row r="16477" ht="15.75" customHeight="1">
      <c r="A16477" s="1" t="str">
        <f t="shared" si="1389"/>
        <v>TOPBP1</v>
      </c>
      <c r="B16477" s="1" t="s">
        <v>119</v>
      </c>
      <c r="C16477" s="1">
        <v>1.33380651E8</v>
      </c>
      <c r="D16477" s="1" t="s">
        <v>14</v>
      </c>
      <c r="E16477" s="1">
        <v>24.0</v>
      </c>
      <c r="F16477" s="1" t="s">
        <v>16450</v>
      </c>
      <c r="G16477" s="1">
        <v>1.02063647156</v>
      </c>
    </row>
    <row r="16478" ht="15.75" customHeight="1">
      <c r="A16478" s="1" t="str">
        <f t="shared" si="1389"/>
        <v>TOPBP1</v>
      </c>
      <c r="B16478" s="1" t="s">
        <v>119</v>
      </c>
      <c r="C16478" s="1">
        <v>1.3338066E8</v>
      </c>
      <c r="D16478" s="1" t="s">
        <v>14</v>
      </c>
      <c r="E16478" s="1">
        <v>24.0</v>
      </c>
      <c r="F16478" s="1" t="s">
        <v>16451</v>
      </c>
      <c r="G16478" s="1">
        <v>0.342418967466</v>
      </c>
    </row>
    <row r="16479" ht="15.75" customHeight="1">
      <c r="A16479" s="1" t="str">
        <f t="shared" si="1389"/>
        <v>TOPBP1</v>
      </c>
      <c r="B16479" s="1" t="s">
        <v>119</v>
      </c>
      <c r="C16479" s="1">
        <v>1.33380775E8</v>
      </c>
      <c r="D16479" s="1" t="s">
        <v>14</v>
      </c>
      <c r="E16479" s="1">
        <v>24.0</v>
      </c>
      <c r="F16479" s="1" t="s">
        <v>16452</v>
      </c>
      <c r="G16479" s="1">
        <v>0.0807676155103</v>
      </c>
    </row>
    <row r="16480" ht="15.75" customHeight="1">
      <c r="A16480" s="1" t="str">
        <f t="shared" si="1389"/>
        <v>TOPBP1</v>
      </c>
      <c r="B16480" s="1" t="s">
        <v>119</v>
      </c>
      <c r="C16480" s="1">
        <v>1.33380712E8</v>
      </c>
      <c r="D16480" s="1" t="s">
        <v>8</v>
      </c>
      <c r="E16480" s="1">
        <v>24.0</v>
      </c>
      <c r="F16480" s="1" t="s">
        <v>16453</v>
      </c>
      <c r="G16480" s="1">
        <v>-0.0474590337184</v>
      </c>
    </row>
    <row r="16481" ht="15.75" customHeight="1">
      <c r="A16481" s="1" t="str">
        <f t="shared" si="1389"/>
        <v>TOPBP1</v>
      </c>
      <c r="B16481" s="1" t="s">
        <v>119</v>
      </c>
      <c r="C16481" s="1">
        <v>1.33380534E8</v>
      </c>
      <c r="D16481" s="1" t="s">
        <v>8</v>
      </c>
      <c r="E16481" s="1">
        <v>24.0</v>
      </c>
      <c r="F16481" s="1" t="s">
        <v>16454</v>
      </c>
      <c r="G16481" s="1">
        <v>-0.0397779547311</v>
      </c>
    </row>
    <row r="16482" ht="15.75" customHeight="1">
      <c r="A16482" s="1" t="str">
        <f t="shared" si="1389"/>
        <v>TOPBP1</v>
      </c>
      <c r="B16482" s="1" t="s">
        <v>119</v>
      </c>
      <c r="C16482" s="1">
        <v>1.33380696E8</v>
      </c>
      <c r="D16482" s="1" t="s">
        <v>14</v>
      </c>
      <c r="E16482" s="1">
        <v>24.0</v>
      </c>
      <c r="F16482" s="1" t="s">
        <v>16455</v>
      </c>
      <c r="G16482" s="1">
        <v>0.0188033889848</v>
      </c>
    </row>
    <row r="16483" ht="15.75" customHeight="1">
      <c r="A16483" s="1" t="str">
        <f t="shared" si="1389"/>
        <v>TOPBP1</v>
      </c>
      <c r="B16483" s="1" t="s">
        <v>119</v>
      </c>
      <c r="C16483" s="1">
        <v>1.3338047E8</v>
      </c>
      <c r="D16483" s="1" t="s">
        <v>8</v>
      </c>
      <c r="E16483" s="1">
        <v>23.0</v>
      </c>
      <c r="F16483" s="1" t="s">
        <v>16456</v>
      </c>
      <c r="G16483" s="1">
        <v>0.179864124505</v>
      </c>
    </row>
    <row r="16484" ht="15.75" customHeight="1">
      <c r="A16484" s="1" t="str">
        <f t="shared" si="1389"/>
        <v>TOPBP1</v>
      </c>
      <c r="B16484" s="1" t="s">
        <v>119</v>
      </c>
      <c r="C16484" s="1">
        <v>1.33380492E8</v>
      </c>
      <c r="D16484" s="1" t="s">
        <v>8</v>
      </c>
      <c r="E16484" s="1">
        <v>24.0</v>
      </c>
      <c r="F16484" s="1" t="s">
        <v>16457</v>
      </c>
      <c r="G16484" s="1">
        <v>0.608892372301</v>
      </c>
    </row>
    <row r="16485" ht="15.75" customHeight="1">
      <c r="A16485" s="1" t="str">
        <f t="shared" ref="A16485:A16504" si="1390">"TOX4"</f>
        <v>TOX4</v>
      </c>
      <c r="B16485" s="1" t="s">
        <v>135</v>
      </c>
      <c r="C16485" s="1">
        <v>2.1945421E7</v>
      </c>
      <c r="D16485" s="1" t="s">
        <v>14</v>
      </c>
      <c r="E16485" s="1">
        <v>24.0</v>
      </c>
      <c r="F16485" s="1" t="s">
        <v>16458</v>
      </c>
      <c r="G16485" s="1">
        <v>0.146318038272</v>
      </c>
    </row>
    <row r="16486" ht="15.75" customHeight="1">
      <c r="A16486" s="1" t="str">
        <f t="shared" si="1390"/>
        <v>TOX4</v>
      </c>
      <c r="B16486" s="1" t="s">
        <v>135</v>
      </c>
      <c r="C16486" s="1">
        <v>2.1945387E7</v>
      </c>
      <c r="D16486" s="1" t="s">
        <v>14</v>
      </c>
      <c r="E16486" s="1">
        <v>24.0</v>
      </c>
      <c r="F16486" s="1" t="s">
        <v>16459</v>
      </c>
      <c r="G16486" s="1">
        <v>0.925729029884</v>
      </c>
    </row>
    <row r="16487" ht="15.75" customHeight="1">
      <c r="A16487" s="1" t="str">
        <f t="shared" si="1390"/>
        <v>TOX4</v>
      </c>
      <c r="B16487" s="1" t="s">
        <v>135</v>
      </c>
      <c r="C16487" s="1">
        <v>2.1945207E7</v>
      </c>
      <c r="D16487" s="1" t="s">
        <v>14</v>
      </c>
      <c r="E16487" s="1">
        <v>24.0</v>
      </c>
      <c r="F16487" s="1" t="s">
        <v>16460</v>
      </c>
      <c r="G16487" s="1">
        <v>-0.0434215336816</v>
      </c>
    </row>
    <row r="16488" ht="15.75" customHeight="1">
      <c r="A16488" s="1" t="str">
        <f t="shared" si="1390"/>
        <v>TOX4</v>
      </c>
      <c r="B16488" s="1" t="s">
        <v>135</v>
      </c>
      <c r="C16488" s="1">
        <v>2.1945054E7</v>
      </c>
      <c r="D16488" s="1" t="s">
        <v>14</v>
      </c>
      <c r="E16488" s="1">
        <v>24.0</v>
      </c>
      <c r="F16488" s="1" t="s">
        <v>16461</v>
      </c>
      <c r="G16488" s="1">
        <v>-0.343952122765</v>
      </c>
    </row>
    <row r="16489" ht="15.75" customHeight="1">
      <c r="A16489" s="1" t="str">
        <f t="shared" si="1390"/>
        <v>TOX4</v>
      </c>
      <c r="B16489" s="1" t="s">
        <v>135</v>
      </c>
      <c r="C16489" s="1">
        <v>2.1945324E7</v>
      </c>
      <c r="D16489" s="1" t="s">
        <v>8</v>
      </c>
      <c r="E16489" s="1">
        <v>24.0</v>
      </c>
      <c r="F16489" s="1" t="s">
        <v>16462</v>
      </c>
      <c r="G16489" s="1">
        <v>0.0324750571786</v>
      </c>
    </row>
    <row r="16490" ht="15.75" customHeight="1">
      <c r="A16490" s="1" t="str">
        <f t="shared" si="1390"/>
        <v>TOX4</v>
      </c>
      <c r="B16490" s="1" t="s">
        <v>135</v>
      </c>
      <c r="C16490" s="1">
        <v>2.1945313E7</v>
      </c>
      <c r="D16490" s="1" t="s">
        <v>8</v>
      </c>
      <c r="E16490" s="1">
        <v>24.0</v>
      </c>
      <c r="F16490" s="1" t="s">
        <v>16463</v>
      </c>
      <c r="G16490" s="1">
        <v>0.096610487631</v>
      </c>
    </row>
    <row r="16491" ht="15.75" customHeight="1">
      <c r="A16491" s="1" t="str">
        <f t="shared" si="1390"/>
        <v>TOX4</v>
      </c>
      <c r="B16491" s="1" t="s">
        <v>135</v>
      </c>
      <c r="C16491" s="1">
        <v>2.1945297E7</v>
      </c>
      <c r="D16491" s="1" t="s">
        <v>8</v>
      </c>
      <c r="E16491" s="1">
        <v>24.0</v>
      </c>
      <c r="F16491" s="1" t="s">
        <v>16464</v>
      </c>
      <c r="G16491" s="1">
        <v>0.538916826738</v>
      </c>
    </row>
    <row r="16492" ht="15.75" customHeight="1">
      <c r="A16492" s="1" t="str">
        <f t="shared" si="1390"/>
        <v>TOX4</v>
      </c>
      <c r="B16492" s="1" t="s">
        <v>135</v>
      </c>
      <c r="C16492" s="1">
        <v>2.1945165E7</v>
      </c>
      <c r="D16492" s="1" t="s">
        <v>8</v>
      </c>
      <c r="E16492" s="1">
        <v>23.0</v>
      </c>
      <c r="F16492" s="1" t="s">
        <v>16465</v>
      </c>
      <c r="G16492" s="1">
        <v>0.285181733468</v>
      </c>
    </row>
    <row r="16493" ht="15.75" customHeight="1">
      <c r="A16493" s="1" t="str">
        <f t="shared" si="1390"/>
        <v>TOX4</v>
      </c>
      <c r="B16493" s="1" t="s">
        <v>135</v>
      </c>
      <c r="C16493" s="1">
        <v>2.1945158E7</v>
      </c>
      <c r="D16493" s="1" t="s">
        <v>8</v>
      </c>
      <c r="E16493" s="1">
        <v>28.0</v>
      </c>
      <c r="F16493" s="1" t="s">
        <v>16466</v>
      </c>
      <c r="G16493" s="1">
        <v>-0.0153181034707</v>
      </c>
    </row>
    <row r="16494" ht="15.75" customHeight="1">
      <c r="A16494" s="1" t="str">
        <f t="shared" si="1390"/>
        <v>TOX4</v>
      </c>
      <c r="B16494" s="1" t="s">
        <v>135</v>
      </c>
      <c r="C16494" s="1">
        <v>2.1945097E7</v>
      </c>
      <c r="D16494" s="1" t="s">
        <v>8</v>
      </c>
      <c r="E16494" s="1">
        <v>24.0</v>
      </c>
      <c r="F16494" s="1" t="s">
        <v>16467</v>
      </c>
      <c r="G16494" s="1">
        <v>0.0719250321597</v>
      </c>
    </row>
    <row r="16495" ht="15.75" customHeight="1">
      <c r="A16495" s="1" t="str">
        <f t="shared" si="1390"/>
        <v>TOX4</v>
      </c>
      <c r="B16495" s="1" t="s">
        <v>135</v>
      </c>
      <c r="C16495" s="1">
        <v>2.1944952E7</v>
      </c>
      <c r="D16495" s="1" t="s">
        <v>8</v>
      </c>
      <c r="E16495" s="1">
        <v>22.0</v>
      </c>
      <c r="F16495" s="1" t="s">
        <v>16468</v>
      </c>
      <c r="G16495" s="1">
        <v>-0.0283232510514</v>
      </c>
    </row>
    <row r="16496" ht="15.75" customHeight="1">
      <c r="A16496" s="1" t="str">
        <f t="shared" si="1390"/>
        <v>TOX4</v>
      </c>
      <c r="B16496" s="1" t="s">
        <v>135</v>
      </c>
      <c r="C16496" s="1">
        <v>2.1944918E7</v>
      </c>
      <c r="D16496" s="1" t="s">
        <v>8</v>
      </c>
      <c r="E16496" s="1">
        <v>24.0</v>
      </c>
      <c r="F16496" s="1" t="s">
        <v>16469</v>
      </c>
      <c r="G16496" s="1">
        <v>0.0357061448428</v>
      </c>
    </row>
    <row r="16497" ht="15.75" customHeight="1">
      <c r="A16497" s="1" t="str">
        <f t="shared" si="1390"/>
        <v>TOX4</v>
      </c>
      <c r="B16497" s="1" t="s">
        <v>135</v>
      </c>
      <c r="C16497" s="1">
        <v>2.1944894E7</v>
      </c>
      <c r="D16497" s="1" t="s">
        <v>8</v>
      </c>
      <c r="E16497" s="1">
        <v>23.0</v>
      </c>
      <c r="F16497" s="1" t="s">
        <v>16470</v>
      </c>
      <c r="G16497" s="1">
        <v>0.0213709376292</v>
      </c>
    </row>
    <row r="16498" ht="15.75" customHeight="1">
      <c r="A16498" s="1" t="str">
        <f t="shared" si="1390"/>
        <v>TOX4</v>
      </c>
      <c r="B16498" s="1" t="s">
        <v>135</v>
      </c>
      <c r="C16498" s="1">
        <v>2.1944875E7</v>
      </c>
      <c r="D16498" s="1" t="s">
        <v>8</v>
      </c>
      <c r="E16498" s="1">
        <v>24.0</v>
      </c>
      <c r="F16498" s="1" t="s">
        <v>16471</v>
      </c>
      <c r="G16498" s="1">
        <v>-0.198280263411</v>
      </c>
    </row>
    <row r="16499" ht="15.75" customHeight="1">
      <c r="A16499" s="1" t="str">
        <f t="shared" si="1390"/>
        <v>TOX4</v>
      </c>
      <c r="B16499" s="1" t="s">
        <v>135</v>
      </c>
      <c r="C16499" s="1">
        <v>2.1945466E7</v>
      </c>
      <c r="D16499" s="1" t="s">
        <v>14</v>
      </c>
      <c r="E16499" s="1">
        <v>24.0</v>
      </c>
      <c r="F16499" s="1" t="s">
        <v>16472</v>
      </c>
      <c r="G16499" s="1">
        <v>0.913545941899</v>
      </c>
    </row>
    <row r="16500" ht="15.75" customHeight="1">
      <c r="A16500" s="1" t="str">
        <f t="shared" si="1390"/>
        <v>TOX4</v>
      </c>
      <c r="B16500" s="1" t="s">
        <v>135</v>
      </c>
      <c r="C16500" s="1">
        <v>2.1945502E7</v>
      </c>
      <c r="D16500" s="1" t="s">
        <v>14</v>
      </c>
      <c r="E16500" s="1">
        <v>23.0</v>
      </c>
      <c r="F16500" s="1" t="s">
        <v>16473</v>
      </c>
      <c r="G16500" s="1">
        <v>0.191449196657</v>
      </c>
    </row>
    <row r="16501" ht="15.75" customHeight="1">
      <c r="A16501" s="1" t="str">
        <f t="shared" si="1390"/>
        <v>TOX4</v>
      </c>
      <c r="B16501" s="1" t="s">
        <v>135</v>
      </c>
      <c r="C16501" s="1">
        <v>2.1945051E7</v>
      </c>
      <c r="D16501" s="1" t="s">
        <v>8</v>
      </c>
      <c r="E16501" s="1">
        <v>24.0</v>
      </c>
      <c r="F16501" s="1" t="s">
        <v>16474</v>
      </c>
      <c r="G16501" s="1">
        <v>0.0627292709375</v>
      </c>
    </row>
    <row r="16502" ht="15.75" customHeight="1">
      <c r="A16502" s="1" t="str">
        <f t="shared" si="1390"/>
        <v>TOX4</v>
      </c>
      <c r="B16502" s="1" t="s">
        <v>135</v>
      </c>
      <c r="C16502" s="1">
        <v>2.1945558E7</v>
      </c>
      <c r="D16502" s="1" t="s">
        <v>14</v>
      </c>
      <c r="E16502" s="1">
        <v>24.0</v>
      </c>
      <c r="F16502" s="1" t="s">
        <v>16475</v>
      </c>
      <c r="G16502" s="1">
        <v>0.966447668541</v>
      </c>
    </row>
    <row r="16503" ht="15.75" customHeight="1">
      <c r="A16503" s="1" t="str">
        <f t="shared" si="1390"/>
        <v>TOX4</v>
      </c>
      <c r="B16503" s="1" t="s">
        <v>135</v>
      </c>
      <c r="C16503" s="1">
        <v>2.1945534E7</v>
      </c>
      <c r="D16503" s="1" t="s">
        <v>14</v>
      </c>
      <c r="E16503" s="1">
        <v>24.0</v>
      </c>
      <c r="F16503" s="1" t="s">
        <v>16476</v>
      </c>
      <c r="G16503" s="1">
        <v>0.839918407746</v>
      </c>
    </row>
    <row r="16504" ht="15.75" customHeight="1">
      <c r="A16504" s="1" t="str">
        <f t="shared" si="1390"/>
        <v>TOX4</v>
      </c>
      <c r="B16504" s="1" t="s">
        <v>135</v>
      </c>
      <c r="C16504" s="1">
        <v>2.1945581E7</v>
      </c>
      <c r="D16504" s="1" t="s">
        <v>14</v>
      </c>
      <c r="E16504" s="1">
        <v>24.0</v>
      </c>
      <c r="F16504" s="1" t="s">
        <v>16477</v>
      </c>
      <c r="G16504" s="1">
        <v>1.10782330157</v>
      </c>
    </row>
    <row r="16505" ht="15.75" customHeight="1">
      <c r="A16505" s="1" t="str">
        <f t="shared" ref="A16505:A16509" si="1391">"TPK1"</f>
        <v>TPK1</v>
      </c>
      <c r="B16505" s="1" t="s">
        <v>715</v>
      </c>
      <c r="C16505" s="1">
        <v>1.44532911E8</v>
      </c>
      <c r="D16505" s="1" t="s">
        <v>8</v>
      </c>
      <c r="E16505" s="1">
        <v>24.0</v>
      </c>
      <c r="F16505" s="1" t="s">
        <v>16478</v>
      </c>
      <c r="G16505" s="1">
        <v>0.543171905517</v>
      </c>
    </row>
    <row r="16506" ht="15.75" customHeight="1">
      <c r="A16506" s="1" t="str">
        <f t="shared" si="1391"/>
        <v>TPK1</v>
      </c>
      <c r="B16506" s="1" t="s">
        <v>715</v>
      </c>
      <c r="C16506" s="1">
        <v>1.4453319E8</v>
      </c>
      <c r="D16506" s="1" t="s">
        <v>14</v>
      </c>
      <c r="E16506" s="1">
        <v>23.0</v>
      </c>
      <c r="F16506" s="1" t="s">
        <v>16479</v>
      </c>
      <c r="G16506" s="1">
        <v>1.03626858379</v>
      </c>
    </row>
    <row r="16507" ht="15.75" customHeight="1">
      <c r="A16507" s="1" t="str">
        <f t="shared" si="1391"/>
        <v>TPK1</v>
      </c>
      <c r="B16507" s="1" t="s">
        <v>715</v>
      </c>
      <c r="C16507" s="1">
        <v>1.44533133E8</v>
      </c>
      <c r="D16507" s="1" t="s">
        <v>14</v>
      </c>
      <c r="E16507" s="1">
        <v>24.0</v>
      </c>
      <c r="F16507" s="1" t="s">
        <v>16480</v>
      </c>
      <c r="G16507" s="1">
        <v>0.169894051967</v>
      </c>
    </row>
    <row r="16508" ht="15.75" customHeight="1">
      <c r="A16508" s="1" t="str">
        <f t="shared" si="1391"/>
        <v>TPK1</v>
      </c>
      <c r="B16508" s="1" t="s">
        <v>715</v>
      </c>
      <c r="C16508" s="1">
        <v>1.44532869E8</v>
      </c>
      <c r="D16508" s="1" t="s">
        <v>8</v>
      </c>
      <c r="E16508" s="1">
        <v>22.0</v>
      </c>
      <c r="F16508" s="1" t="s">
        <v>16481</v>
      </c>
      <c r="G16508" s="1">
        <v>1.24546820312</v>
      </c>
    </row>
    <row r="16509" ht="15.75" customHeight="1">
      <c r="A16509" s="1" t="str">
        <f t="shared" si="1391"/>
        <v>TPK1</v>
      </c>
      <c r="B16509" s="1" t="s">
        <v>715</v>
      </c>
      <c r="C16509" s="1">
        <v>1.44532895E8</v>
      </c>
      <c r="D16509" s="1" t="s">
        <v>8</v>
      </c>
      <c r="E16509" s="1">
        <v>24.0</v>
      </c>
      <c r="F16509" s="1" t="s">
        <v>16482</v>
      </c>
      <c r="G16509" s="1">
        <v>0.718263213087</v>
      </c>
    </row>
    <row r="16510" ht="15.75" customHeight="1">
      <c r="A16510" s="1" t="str">
        <f t="shared" ref="A16510:A16524" si="1392">"TPX2"</f>
        <v>TPX2</v>
      </c>
      <c r="B16510" s="1" t="s">
        <v>145</v>
      </c>
      <c r="C16510" s="1">
        <v>3.0327032E7</v>
      </c>
      <c r="D16510" s="1" t="s">
        <v>8</v>
      </c>
      <c r="E16510" s="1">
        <v>24.0</v>
      </c>
      <c r="F16510" s="1" t="s">
        <v>16483</v>
      </c>
      <c r="G16510" s="1">
        <v>-0.0392186215914</v>
      </c>
    </row>
    <row r="16511" ht="15.75" customHeight="1">
      <c r="A16511" s="1" t="str">
        <f t="shared" si="1392"/>
        <v>TPX2</v>
      </c>
      <c r="B16511" s="1" t="s">
        <v>145</v>
      </c>
      <c r="C16511" s="1">
        <v>3.0327232E7</v>
      </c>
      <c r="D16511" s="1" t="s">
        <v>8</v>
      </c>
      <c r="E16511" s="1">
        <v>24.0</v>
      </c>
      <c r="F16511" s="1" t="s">
        <v>16484</v>
      </c>
      <c r="G16511" s="1">
        <v>0.290167093246</v>
      </c>
    </row>
    <row r="16512" ht="15.75" customHeight="1">
      <c r="A16512" s="1" t="str">
        <f t="shared" si="1392"/>
        <v>TPX2</v>
      </c>
      <c r="B16512" s="1" t="s">
        <v>145</v>
      </c>
      <c r="C16512" s="1">
        <v>3.0327347E7</v>
      </c>
      <c r="D16512" s="1" t="s">
        <v>14</v>
      </c>
      <c r="E16512" s="1">
        <v>24.0</v>
      </c>
      <c r="F16512" s="1" t="s">
        <v>16485</v>
      </c>
      <c r="G16512" s="1">
        <v>0.523391123817</v>
      </c>
    </row>
    <row r="16513" ht="15.75" customHeight="1">
      <c r="A16513" s="1" t="str">
        <f t="shared" si="1392"/>
        <v>TPX2</v>
      </c>
      <c r="B16513" s="1" t="s">
        <v>145</v>
      </c>
      <c r="C16513" s="1">
        <v>3.0327237E7</v>
      </c>
      <c r="D16513" s="1" t="s">
        <v>8</v>
      </c>
      <c r="E16513" s="1">
        <v>21.0</v>
      </c>
      <c r="F16513" s="1" t="s">
        <v>16486</v>
      </c>
      <c r="G16513" s="1">
        <v>0.899718625622</v>
      </c>
    </row>
    <row r="16514" ht="15.75" customHeight="1">
      <c r="A16514" s="1" t="str">
        <f t="shared" si="1392"/>
        <v>TPX2</v>
      </c>
      <c r="B16514" s="1" t="s">
        <v>145</v>
      </c>
      <c r="C16514" s="1">
        <v>3.0327354E7</v>
      </c>
      <c r="D16514" s="1" t="s">
        <v>14</v>
      </c>
      <c r="E16514" s="1">
        <v>23.0</v>
      </c>
      <c r="F16514" s="1" t="s">
        <v>16487</v>
      </c>
      <c r="G16514" s="1">
        <v>-0.00913300485842</v>
      </c>
    </row>
    <row r="16515" ht="15.75" customHeight="1">
      <c r="A16515" s="1" t="str">
        <f t="shared" si="1392"/>
        <v>TPX2</v>
      </c>
      <c r="B16515" s="1" t="s">
        <v>145</v>
      </c>
      <c r="C16515" s="1">
        <v>3.0327347E7</v>
      </c>
      <c r="D16515" s="1" t="s">
        <v>14</v>
      </c>
      <c r="E16515" s="1">
        <v>23.0</v>
      </c>
      <c r="F16515" s="1" t="s">
        <v>16488</v>
      </c>
      <c r="G16515" s="1">
        <v>0.942005198454</v>
      </c>
    </row>
    <row r="16516" ht="15.75" customHeight="1">
      <c r="A16516" s="1" t="str">
        <f t="shared" si="1392"/>
        <v>TPX2</v>
      </c>
      <c r="B16516" s="1" t="s">
        <v>145</v>
      </c>
      <c r="C16516" s="1">
        <v>3.03271E7</v>
      </c>
      <c r="D16516" s="1" t="s">
        <v>8</v>
      </c>
      <c r="E16516" s="1">
        <v>22.0</v>
      </c>
      <c r="F16516" s="1" t="s">
        <v>16489</v>
      </c>
      <c r="G16516" s="1">
        <v>0.95711508375</v>
      </c>
    </row>
    <row r="16517" ht="15.75" customHeight="1">
      <c r="A16517" s="1" t="str">
        <f t="shared" si="1392"/>
        <v>TPX2</v>
      </c>
      <c r="B16517" s="1" t="s">
        <v>145</v>
      </c>
      <c r="C16517" s="1">
        <v>3.0327071E7</v>
      </c>
      <c r="D16517" s="1" t="s">
        <v>14</v>
      </c>
      <c r="E16517" s="1">
        <v>24.0</v>
      </c>
      <c r="F16517" s="1" t="s">
        <v>16490</v>
      </c>
      <c r="G16517" s="1">
        <v>0.00139924925669</v>
      </c>
    </row>
    <row r="16518" ht="15.75" customHeight="1">
      <c r="A16518" s="1" t="str">
        <f t="shared" si="1392"/>
        <v>TPX2</v>
      </c>
      <c r="B16518" s="1" t="s">
        <v>145</v>
      </c>
      <c r="C16518" s="1">
        <v>3.0327114E7</v>
      </c>
      <c r="D16518" s="1" t="s">
        <v>14</v>
      </c>
      <c r="E16518" s="1">
        <v>23.0</v>
      </c>
      <c r="F16518" s="1" t="s">
        <v>16491</v>
      </c>
      <c r="G16518" s="1">
        <v>0.587130462776</v>
      </c>
    </row>
    <row r="16519" ht="15.75" customHeight="1">
      <c r="A16519" s="1" t="str">
        <f t="shared" si="1392"/>
        <v>TPX2</v>
      </c>
      <c r="B16519" s="1" t="s">
        <v>145</v>
      </c>
      <c r="C16519" s="1">
        <v>3.0327212E7</v>
      </c>
      <c r="D16519" s="1" t="s">
        <v>14</v>
      </c>
      <c r="E16519" s="1">
        <v>24.0</v>
      </c>
      <c r="F16519" s="1" t="s">
        <v>16492</v>
      </c>
      <c r="G16519" s="1">
        <v>0.436198389454</v>
      </c>
    </row>
    <row r="16520" ht="15.75" customHeight="1">
      <c r="A16520" s="1" t="str">
        <f t="shared" si="1392"/>
        <v>TPX2</v>
      </c>
      <c r="B16520" s="1" t="s">
        <v>145</v>
      </c>
      <c r="C16520" s="1">
        <v>3.0327308E7</v>
      </c>
      <c r="D16520" s="1" t="s">
        <v>14</v>
      </c>
      <c r="E16520" s="1">
        <v>23.0</v>
      </c>
      <c r="F16520" s="1" t="s">
        <v>16493</v>
      </c>
      <c r="G16520" s="1">
        <v>0.702504374249</v>
      </c>
    </row>
    <row r="16521" ht="15.75" customHeight="1">
      <c r="A16521" s="1" t="str">
        <f t="shared" si="1392"/>
        <v>TPX2</v>
      </c>
      <c r="B16521" s="1" t="s">
        <v>145</v>
      </c>
      <c r="C16521" s="1">
        <v>3.0327101E7</v>
      </c>
      <c r="D16521" s="1" t="s">
        <v>8</v>
      </c>
      <c r="E16521" s="1">
        <v>24.0</v>
      </c>
      <c r="F16521" s="1" t="s">
        <v>16494</v>
      </c>
      <c r="G16521" s="1">
        <v>0.642062529672</v>
      </c>
    </row>
    <row r="16522" ht="15.75" customHeight="1">
      <c r="A16522" s="1" t="str">
        <f t="shared" si="1392"/>
        <v>TPX2</v>
      </c>
      <c r="B16522" s="1" t="s">
        <v>145</v>
      </c>
      <c r="C16522" s="1">
        <v>3.0327303E7</v>
      </c>
      <c r="D16522" s="1" t="s">
        <v>14</v>
      </c>
      <c r="E16522" s="1">
        <v>23.0</v>
      </c>
      <c r="F16522" s="1" t="s">
        <v>16495</v>
      </c>
      <c r="G16522" s="1">
        <v>0.012197325883</v>
      </c>
    </row>
    <row r="16523" ht="15.75" customHeight="1">
      <c r="A16523" s="1" t="str">
        <f t="shared" si="1392"/>
        <v>TPX2</v>
      </c>
      <c r="B16523" s="1" t="s">
        <v>145</v>
      </c>
      <c r="C16523" s="1">
        <v>3.0327161E7</v>
      </c>
      <c r="D16523" s="1" t="s">
        <v>14</v>
      </c>
      <c r="E16523" s="1">
        <v>23.0</v>
      </c>
      <c r="F16523" s="1" t="s">
        <v>16496</v>
      </c>
      <c r="G16523" s="1">
        <v>1.1008797178</v>
      </c>
    </row>
    <row r="16524" ht="15.75" customHeight="1">
      <c r="A16524" s="1" t="str">
        <f t="shared" si="1392"/>
        <v>TPX2</v>
      </c>
      <c r="B16524" s="1" t="s">
        <v>145</v>
      </c>
      <c r="C16524" s="1">
        <v>3.0327245E7</v>
      </c>
      <c r="D16524" s="1" t="s">
        <v>8</v>
      </c>
      <c r="E16524" s="1">
        <v>23.0</v>
      </c>
      <c r="F16524" s="1" t="s">
        <v>16497</v>
      </c>
      <c r="G16524" s="1">
        <v>0.566677616513</v>
      </c>
    </row>
    <row r="16525" ht="15.75" customHeight="1">
      <c r="A16525" s="1" t="str">
        <f t="shared" ref="A16525:A16534" si="1393">"TRA2B"</f>
        <v>TRA2B</v>
      </c>
      <c r="B16525" s="1" t="s">
        <v>119</v>
      </c>
      <c r="C16525" s="1">
        <v>1.85655746E8</v>
      </c>
      <c r="D16525" s="1" t="s">
        <v>8</v>
      </c>
      <c r="E16525" s="1">
        <v>24.0</v>
      </c>
      <c r="F16525" s="1" t="s">
        <v>16498</v>
      </c>
      <c r="G16525" s="1">
        <v>0.712023691071</v>
      </c>
    </row>
    <row r="16526" ht="15.75" customHeight="1">
      <c r="A16526" s="1" t="str">
        <f t="shared" si="1393"/>
        <v>TRA2B</v>
      </c>
      <c r="B16526" s="1" t="s">
        <v>119</v>
      </c>
      <c r="C16526" s="1">
        <v>1.85655783E8</v>
      </c>
      <c r="D16526" s="1" t="s">
        <v>8</v>
      </c>
      <c r="E16526" s="1">
        <v>24.0</v>
      </c>
      <c r="F16526" s="1" t="s">
        <v>16499</v>
      </c>
      <c r="G16526" s="1">
        <v>1.09638907905</v>
      </c>
    </row>
    <row r="16527" ht="15.75" customHeight="1">
      <c r="A16527" s="1" t="str">
        <f t="shared" si="1393"/>
        <v>TRA2B</v>
      </c>
      <c r="B16527" s="1" t="s">
        <v>119</v>
      </c>
      <c r="C16527" s="1">
        <v>1.85655734E8</v>
      </c>
      <c r="D16527" s="1" t="s">
        <v>8</v>
      </c>
      <c r="E16527" s="1">
        <v>22.0</v>
      </c>
      <c r="F16527" s="1" t="s">
        <v>16500</v>
      </c>
      <c r="G16527" s="1">
        <v>0.24282077828</v>
      </c>
    </row>
    <row r="16528" ht="15.75" customHeight="1">
      <c r="A16528" s="1" t="str">
        <f t="shared" si="1393"/>
        <v>TRA2B</v>
      </c>
      <c r="B16528" s="1" t="s">
        <v>119</v>
      </c>
      <c r="C16528" s="1">
        <v>1.85655844E8</v>
      </c>
      <c r="D16528" s="1" t="s">
        <v>8</v>
      </c>
      <c r="E16528" s="1">
        <v>24.0</v>
      </c>
      <c r="F16528" s="1" t="s">
        <v>16501</v>
      </c>
      <c r="G16528" s="1">
        <v>0.0639676194325</v>
      </c>
    </row>
    <row r="16529" ht="15.75" customHeight="1">
      <c r="A16529" s="1" t="str">
        <f t="shared" si="1393"/>
        <v>TRA2B</v>
      </c>
      <c r="B16529" s="1" t="s">
        <v>119</v>
      </c>
      <c r="C16529" s="1">
        <v>1.85655917E8</v>
      </c>
      <c r="D16529" s="1" t="s">
        <v>8</v>
      </c>
      <c r="E16529" s="1">
        <v>23.0</v>
      </c>
      <c r="F16529" s="1" t="s">
        <v>16502</v>
      </c>
      <c r="G16529" s="1">
        <v>0.0108606046414</v>
      </c>
    </row>
    <row r="16530" ht="15.75" customHeight="1">
      <c r="A16530" s="1" t="str">
        <f t="shared" si="1393"/>
        <v>TRA2B</v>
      </c>
      <c r="B16530" s="1" t="s">
        <v>119</v>
      </c>
      <c r="C16530" s="1">
        <v>1.85655656E8</v>
      </c>
      <c r="D16530" s="1" t="s">
        <v>14</v>
      </c>
      <c r="E16530" s="1">
        <v>24.0</v>
      </c>
      <c r="F16530" s="1" t="s">
        <v>16503</v>
      </c>
      <c r="G16530" s="1">
        <v>-0.00797869955359</v>
      </c>
    </row>
    <row r="16531" ht="15.75" customHeight="1">
      <c r="A16531" s="1" t="str">
        <f t="shared" si="1393"/>
        <v>TRA2B</v>
      </c>
      <c r="B16531" s="1" t="s">
        <v>119</v>
      </c>
      <c r="C16531" s="1">
        <v>1.85655753E8</v>
      </c>
      <c r="D16531" s="1" t="s">
        <v>8</v>
      </c>
      <c r="E16531" s="1">
        <v>24.0</v>
      </c>
      <c r="F16531" s="1" t="s">
        <v>16504</v>
      </c>
      <c r="G16531" s="1">
        <v>0.668513478707</v>
      </c>
    </row>
    <row r="16532" ht="15.75" customHeight="1">
      <c r="A16532" s="1" t="str">
        <f t="shared" si="1393"/>
        <v>TRA2B</v>
      </c>
      <c r="B16532" s="1" t="s">
        <v>119</v>
      </c>
      <c r="C16532" s="1">
        <v>1.85655758E8</v>
      </c>
      <c r="D16532" s="1" t="s">
        <v>8</v>
      </c>
      <c r="E16532" s="1">
        <v>24.0</v>
      </c>
      <c r="F16532" s="1" t="s">
        <v>16505</v>
      </c>
      <c r="G16532" s="1">
        <v>1.19158722988</v>
      </c>
    </row>
    <row r="16533" ht="15.75" customHeight="1">
      <c r="A16533" s="1" t="str">
        <f t="shared" si="1393"/>
        <v>TRA2B</v>
      </c>
      <c r="B16533" s="1" t="s">
        <v>119</v>
      </c>
      <c r="C16533" s="1">
        <v>1.85655723E8</v>
      </c>
      <c r="D16533" s="1" t="s">
        <v>8</v>
      </c>
      <c r="E16533" s="1">
        <v>24.0</v>
      </c>
      <c r="F16533" s="1" t="s">
        <v>16506</v>
      </c>
      <c r="G16533" s="1">
        <v>0.3255377039</v>
      </c>
    </row>
    <row r="16534" ht="15.75" customHeight="1">
      <c r="A16534" s="1" t="str">
        <f t="shared" si="1393"/>
        <v>TRA2B</v>
      </c>
      <c r="B16534" s="1" t="s">
        <v>119</v>
      </c>
      <c r="C16534" s="1">
        <v>1.85655706E8</v>
      </c>
      <c r="D16534" s="1" t="s">
        <v>8</v>
      </c>
      <c r="E16534" s="1">
        <v>24.0</v>
      </c>
      <c r="F16534" s="1" t="s">
        <v>16507</v>
      </c>
      <c r="G16534" s="1">
        <v>0.514793544999</v>
      </c>
    </row>
    <row r="16535" ht="15.75" customHeight="1">
      <c r="A16535" s="1" t="str">
        <f t="shared" ref="A16535:A16544" si="1394">"TRAP1"</f>
        <v>TRAP1</v>
      </c>
      <c r="B16535" s="1" t="s">
        <v>7</v>
      </c>
      <c r="C16535" s="1">
        <v>3767470.0</v>
      </c>
      <c r="D16535" s="1" t="s">
        <v>14</v>
      </c>
      <c r="E16535" s="1">
        <v>24.0</v>
      </c>
      <c r="F16535" s="1" t="s">
        <v>16508</v>
      </c>
      <c r="G16535" s="1">
        <v>1.24662325261</v>
      </c>
    </row>
    <row r="16536" ht="15.75" customHeight="1">
      <c r="A16536" s="1" t="str">
        <f t="shared" si="1394"/>
        <v>TRAP1</v>
      </c>
      <c r="B16536" s="1" t="s">
        <v>7</v>
      </c>
      <c r="C16536" s="1">
        <v>3767558.0</v>
      </c>
      <c r="D16536" s="1" t="s">
        <v>14</v>
      </c>
      <c r="E16536" s="1">
        <v>24.0</v>
      </c>
      <c r="F16536" s="1" t="s">
        <v>16509</v>
      </c>
      <c r="G16536" s="1">
        <v>0.43639043097</v>
      </c>
    </row>
    <row r="16537" ht="15.75" customHeight="1">
      <c r="A16537" s="1" t="str">
        <f t="shared" si="1394"/>
        <v>TRAP1</v>
      </c>
      <c r="B16537" s="1" t="s">
        <v>7</v>
      </c>
      <c r="C16537" s="1">
        <v>3767564.0</v>
      </c>
      <c r="D16537" s="1" t="s">
        <v>14</v>
      </c>
      <c r="E16537" s="1">
        <v>23.0</v>
      </c>
      <c r="F16537" s="1" t="s">
        <v>16510</v>
      </c>
      <c r="G16537" s="1">
        <v>0.132203121356</v>
      </c>
    </row>
    <row r="16538" ht="15.75" customHeight="1">
      <c r="A16538" s="1" t="str">
        <f t="shared" si="1394"/>
        <v>TRAP1</v>
      </c>
      <c r="B16538" s="1" t="s">
        <v>7</v>
      </c>
      <c r="C16538" s="1">
        <v>3767610.0</v>
      </c>
      <c r="D16538" s="1" t="s">
        <v>14</v>
      </c>
      <c r="E16538" s="1">
        <v>24.0</v>
      </c>
      <c r="F16538" s="1" t="s">
        <v>16511</v>
      </c>
      <c r="G16538" s="1">
        <v>0.333167928341</v>
      </c>
    </row>
    <row r="16539" ht="15.75" customHeight="1">
      <c r="A16539" s="1" t="str">
        <f t="shared" si="1394"/>
        <v>TRAP1</v>
      </c>
      <c r="B16539" s="1" t="s">
        <v>7</v>
      </c>
      <c r="C16539" s="1">
        <v>3767460.0</v>
      </c>
      <c r="D16539" s="1" t="s">
        <v>14</v>
      </c>
      <c r="E16539" s="1">
        <v>22.0</v>
      </c>
      <c r="F16539" s="1" t="s">
        <v>16512</v>
      </c>
      <c r="G16539" s="1">
        <v>0.710748375654</v>
      </c>
    </row>
    <row r="16540" ht="15.75" customHeight="1">
      <c r="A16540" s="1" t="str">
        <f t="shared" si="1394"/>
        <v>TRAP1</v>
      </c>
      <c r="B16540" s="1" t="s">
        <v>7</v>
      </c>
      <c r="C16540" s="1">
        <v>3767380.0</v>
      </c>
      <c r="D16540" s="1" t="s">
        <v>14</v>
      </c>
      <c r="E16540" s="1">
        <v>22.0</v>
      </c>
      <c r="F16540" s="1" t="s">
        <v>16513</v>
      </c>
      <c r="G16540" s="1">
        <v>0.711542396025</v>
      </c>
    </row>
    <row r="16541" ht="15.75" customHeight="1">
      <c r="A16541" s="1" t="str">
        <f t="shared" si="1394"/>
        <v>TRAP1</v>
      </c>
      <c r="B16541" s="1" t="s">
        <v>7</v>
      </c>
      <c r="C16541" s="1">
        <v>3767391.0</v>
      </c>
      <c r="D16541" s="1" t="s">
        <v>8</v>
      </c>
      <c r="E16541" s="1">
        <v>24.0</v>
      </c>
      <c r="F16541" s="1" t="s">
        <v>16514</v>
      </c>
      <c r="G16541" s="1">
        <v>0.462358018459</v>
      </c>
    </row>
    <row r="16542" ht="15.75" customHeight="1">
      <c r="A16542" s="1" t="str">
        <f t="shared" si="1394"/>
        <v>TRAP1</v>
      </c>
      <c r="B16542" s="1" t="s">
        <v>7</v>
      </c>
      <c r="C16542" s="1">
        <v>3767406.0</v>
      </c>
      <c r="D16542" s="1" t="s">
        <v>8</v>
      </c>
      <c r="E16542" s="1">
        <v>23.0</v>
      </c>
      <c r="F16542" s="1" t="s">
        <v>16515</v>
      </c>
      <c r="G16542" s="1">
        <v>0.904368308726</v>
      </c>
    </row>
    <row r="16543" ht="15.75" customHeight="1">
      <c r="A16543" s="1" t="str">
        <f t="shared" si="1394"/>
        <v>TRAP1</v>
      </c>
      <c r="B16543" s="1" t="s">
        <v>7</v>
      </c>
      <c r="C16543" s="1">
        <v>3767347.0</v>
      </c>
      <c r="D16543" s="1" t="s">
        <v>8</v>
      </c>
      <c r="E16543" s="1">
        <v>24.0</v>
      </c>
      <c r="F16543" s="1" t="s">
        <v>16516</v>
      </c>
      <c r="G16543" s="1">
        <v>0.84900843866</v>
      </c>
    </row>
    <row r="16544" ht="15.75" customHeight="1">
      <c r="A16544" s="1" t="str">
        <f t="shared" si="1394"/>
        <v>TRAP1</v>
      </c>
      <c r="B16544" s="1" t="s">
        <v>7</v>
      </c>
      <c r="C16544" s="1">
        <v>3767365.0</v>
      </c>
      <c r="D16544" s="1" t="s">
        <v>8</v>
      </c>
      <c r="E16544" s="1">
        <v>24.0</v>
      </c>
      <c r="F16544" s="1" t="s">
        <v>16517</v>
      </c>
      <c r="G16544" s="1">
        <v>0.421881365793</v>
      </c>
    </row>
    <row r="16545" ht="15.75" customHeight="1">
      <c r="A16545" s="1" t="str">
        <f t="shared" ref="A16545:A16553" si="1395">"TRAPPC11"</f>
        <v>TRAPPC11</v>
      </c>
      <c r="B16545" s="1" t="s">
        <v>87</v>
      </c>
      <c r="C16545" s="1">
        <v>1.84580587E8</v>
      </c>
      <c r="D16545" s="1" t="s">
        <v>14</v>
      </c>
      <c r="E16545" s="1">
        <v>24.0</v>
      </c>
      <c r="F16545" s="1" t="s">
        <v>16518</v>
      </c>
      <c r="G16545" s="1">
        <v>0.179243441892</v>
      </c>
    </row>
    <row r="16546" ht="15.75" customHeight="1">
      <c r="A16546" s="1" t="str">
        <f t="shared" si="1395"/>
        <v>TRAPPC11</v>
      </c>
      <c r="B16546" s="1" t="s">
        <v>87</v>
      </c>
      <c r="C16546" s="1">
        <v>1.8458047E8</v>
      </c>
      <c r="D16546" s="1" t="s">
        <v>14</v>
      </c>
      <c r="E16546" s="1">
        <v>24.0</v>
      </c>
      <c r="F16546" s="1" t="s">
        <v>16519</v>
      </c>
      <c r="G16546" s="1">
        <v>0.299336481494</v>
      </c>
    </row>
    <row r="16547" ht="15.75" customHeight="1">
      <c r="A16547" s="1" t="str">
        <f t="shared" si="1395"/>
        <v>TRAPPC11</v>
      </c>
      <c r="B16547" s="1" t="s">
        <v>87</v>
      </c>
      <c r="C16547" s="1">
        <v>1.8458044E8</v>
      </c>
      <c r="D16547" s="1" t="s">
        <v>14</v>
      </c>
      <c r="E16547" s="1">
        <v>23.0</v>
      </c>
      <c r="F16547" s="1" t="s">
        <v>16520</v>
      </c>
      <c r="G16547" s="1">
        <v>0.150545182318</v>
      </c>
    </row>
    <row r="16548" ht="15.75" customHeight="1">
      <c r="A16548" s="1" t="str">
        <f t="shared" si="1395"/>
        <v>TRAPPC11</v>
      </c>
      <c r="B16548" s="1" t="s">
        <v>87</v>
      </c>
      <c r="C16548" s="1">
        <v>1.84580535E8</v>
      </c>
      <c r="D16548" s="1" t="s">
        <v>8</v>
      </c>
      <c r="E16548" s="1">
        <v>24.0</v>
      </c>
      <c r="F16548" s="1" t="s">
        <v>16521</v>
      </c>
      <c r="G16548" s="1">
        <v>0.453521809278</v>
      </c>
    </row>
    <row r="16549" ht="15.75" customHeight="1">
      <c r="A16549" s="1" t="str">
        <f t="shared" si="1395"/>
        <v>TRAPPC11</v>
      </c>
      <c r="B16549" s="1" t="s">
        <v>87</v>
      </c>
      <c r="C16549" s="1">
        <v>1.84580504E8</v>
      </c>
      <c r="D16549" s="1" t="s">
        <v>8</v>
      </c>
      <c r="E16549" s="1">
        <v>22.0</v>
      </c>
      <c r="F16549" s="1" t="s">
        <v>16522</v>
      </c>
      <c r="G16549" s="1">
        <v>2.24714170923</v>
      </c>
    </row>
    <row r="16550" ht="15.75" customHeight="1">
      <c r="A16550" s="1" t="str">
        <f t="shared" si="1395"/>
        <v>TRAPPC11</v>
      </c>
      <c r="B16550" s="1" t="s">
        <v>87</v>
      </c>
      <c r="C16550" s="1">
        <v>1.84580708E8</v>
      </c>
      <c r="D16550" s="1" t="s">
        <v>14</v>
      </c>
      <c r="E16550" s="1">
        <v>22.0</v>
      </c>
      <c r="F16550" s="1" t="s">
        <v>16523</v>
      </c>
      <c r="G16550" s="1">
        <v>0.009382449242</v>
      </c>
    </row>
    <row r="16551" ht="15.75" customHeight="1">
      <c r="A16551" s="1" t="str">
        <f t="shared" si="1395"/>
        <v>TRAPPC11</v>
      </c>
      <c r="B16551" s="1" t="s">
        <v>87</v>
      </c>
      <c r="C16551" s="1">
        <v>1.84580673E8</v>
      </c>
      <c r="D16551" s="1" t="s">
        <v>14</v>
      </c>
      <c r="E16551" s="1">
        <v>23.0</v>
      </c>
      <c r="F16551" s="1" t="s">
        <v>16524</v>
      </c>
      <c r="G16551" s="1">
        <v>0.0522378984518</v>
      </c>
    </row>
    <row r="16552" ht="15.75" customHeight="1">
      <c r="A16552" s="1" t="str">
        <f t="shared" si="1395"/>
        <v>TRAPPC11</v>
      </c>
      <c r="B16552" s="1" t="s">
        <v>87</v>
      </c>
      <c r="C16552" s="1">
        <v>1.84580615E8</v>
      </c>
      <c r="D16552" s="1" t="s">
        <v>14</v>
      </c>
      <c r="E16552" s="1">
        <v>24.0</v>
      </c>
      <c r="F16552" s="1" t="s">
        <v>16525</v>
      </c>
      <c r="G16552" s="1">
        <v>-0.0496612046855</v>
      </c>
    </row>
    <row r="16553" ht="15.75" customHeight="1">
      <c r="A16553" s="1" t="str">
        <f t="shared" si="1395"/>
        <v>TRAPPC11</v>
      </c>
      <c r="B16553" s="1" t="s">
        <v>87</v>
      </c>
      <c r="C16553" s="1">
        <v>1.84580626E8</v>
      </c>
      <c r="D16553" s="1" t="s">
        <v>14</v>
      </c>
      <c r="E16553" s="1">
        <v>23.0</v>
      </c>
      <c r="F16553" s="1" t="s">
        <v>16526</v>
      </c>
      <c r="G16553" s="1">
        <v>-0.0175023082267</v>
      </c>
    </row>
    <row r="16554" ht="15.75" customHeight="1">
      <c r="A16554" s="1" t="str">
        <f t="shared" ref="A16554:A16573" si="1396">"TRAPPC13"</f>
        <v>TRAPPC13</v>
      </c>
      <c r="B16554" s="1" t="s">
        <v>987</v>
      </c>
      <c r="C16554" s="1">
        <v>6.4920573E7</v>
      </c>
      <c r="D16554" s="1" t="s">
        <v>8</v>
      </c>
      <c r="E16554" s="1">
        <v>25.0</v>
      </c>
      <c r="F16554" s="1" t="s">
        <v>16527</v>
      </c>
      <c r="G16554" s="1">
        <v>0.279603350682</v>
      </c>
    </row>
    <row r="16555" ht="15.75" customHeight="1">
      <c r="A16555" s="1" t="str">
        <f t="shared" si="1396"/>
        <v>TRAPPC13</v>
      </c>
      <c r="B16555" s="1" t="s">
        <v>987</v>
      </c>
      <c r="C16555" s="1">
        <v>6.4920855E7</v>
      </c>
      <c r="D16555" s="1" t="s">
        <v>8</v>
      </c>
      <c r="E16555" s="1">
        <v>24.0</v>
      </c>
      <c r="F16555" s="1" t="s">
        <v>16528</v>
      </c>
      <c r="G16555" s="1">
        <v>0.277566215839</v>
      </c>
    </row>
    <row r="16556" ht="15.75" customHeight="1">
      <c r="A16556" s="1" t="str">
        <f t="shared" si="1396"/>
        <v>TRAPPC13</v>
      </c>
      <c r="B16556" s="1" t="s">
        <v>987</v>
      </c>
      <c r="C16556" s="1">
        <v>6.4920586E7</v>
      </c>
      <c r="D16556" s="1" t="s">
        <v>8</v>
      </c>
      <c r="E16556" s="1">
        <v>25.0</v>
      </c>
      <c r="F16556" s="1" t="s">
        <v>16529</v>
      </c>
      <c r="G16556" s="1">
        <v>0.910668839513</v>
      </c>
    </row>
    <row r="16557" ht="15.75" customHeight="1">
      <c r="A16557" s="1" t="str">
        <f t="shared" si="1396"/>
        <v>TRAPPC13</v>
      </c>
      <c r="B16557" s="1" t="s">
        <v>987</v>
      </c>
      <c r="C16557" s="1">
        <v>6.492061E7</v>
      </c>
      <c r="D16557" s="1" t="s">
        <v>8</v>
      </c>
      <c r="E16557" s="1">
        <v>24.0</v>
      </c>
      <c r="F16557" s="1" t="s">
        <v>16530</v>
      </c>
      <c r="G16557" s="1">
        <v>0.21909561474</v>
      </c>
    </row>
    <row r="16558" ht="15.75" customHeight="1">
      <c r="A16558" s="1" t="str">
        <f t="shared" si="1396"/>
        <v>TRAPPC13</v>
      </c>
      <c r="B16558" s="1" t="s">
        <v>987</v>
      </c>
      <c r="C16558" s="1">
        <v>6.4920629E7</v>
      </c>
      <c r="D16558" s="1" t="s">
        <v>8</v>
      </c>
      <c r="E16558" s="1">
        <v>24.0</v>
      </c>
      <c r="F16558" s="1" t="s">
        <v>16531</v>
      </c>
      <c r="G16558" s="1">
        <v>-0.130931829863</v>
      </c>
    </row>
    <row r="16559" ht="15.75" customHeight="1">
      <c r="A16559" s="1" t="str">
        <f t="shared" si="1396"/>
        <v>TRAPPC13</v>
      </c>
      <c r="B16559" s="1" t="s">
        <v>987</v>
      </c>
      <c r="C16559" s="1">
        <v>6.492076E7</v>
      </c>
      <c r="D16559" s="1" t="s">
        <v>8</v>
      </c>
      <c r="E16559" s="1">
        <v>24.0</v>
      </c>
      <c r="F16559" s="1" t="s">
        <v>16532</v>
      </c>
      <c r="G16559" s="1">
        <v>-0.00974265457559</v>
      </c>
    </row>
    <row r="16560" ht="15.75" customHeight="1">
      <c r="A16560" s="1" t="str">
        <f t="shared" si="1396"/>
        <v>TRAPPC13</v>
      </c>
      <c r="B16560" s="1" t="s">
        <v>987</v>
      </c>
      <c r="C16560" s="1">
        <v>6.4920802E7</v>
      </c>
      <c r="D16560" s="1" t="s">
        <v>8</v>
      </c>
      <c r="E16560" s="1">
        <v>24.0</v>
      </c>
      <c r="F16560" s="1" t="s">
        <v>16533</v>
      </c>
      <c r="G16560" s="1">
        <v>0.00295061875029</v>
      </c>
    </row>
    <row r="16561" ht="15.75" customHeight="1">
      <c r="A16561" s="1" t="str">
        <f t="shared" si="1396"/>
        <v>TRAPPC13</v>
      </c>
      <c r="B16561" s="1" t="s">
        <v>987</v>
      </c>
      <c r="C16561" s="1">
        <v>6.4920828E7</v>
      </c>
      <c r="D16561" s="1" t="s">
        <v>8</v>
      </c>
      <c r="E16561" s="1">
        <v>22.0</v>
      </c>
      <c r="F16561" s="1" t="s">
        <v>16534</v>
      </c>
      <c r="G16561" s="1">
        <v>1.06672035474</v>
      </c>
    </row>
    <row r="16562" ht="15.75" customHeight="1">
      <c r="A16562" s="1" t="str">
        <f t="shared" si="1396"/>
        <v>TRAPPC13</v>
      </c>
      <c r="B16562" s="1" t="s">
        <v>987</v>
      </c>
      <c r="C16562" s="1">
        <v>6.4920916E7</v>
      </c>
      <c r="D16562" s="1" t="s">
        <v>8</v>
      </c>
      <c r="E16562" s="1">
        <v>23.0</v>
      </c>
      <c r="F16562" s="1" t="s">
        <v>16535</v>
      </c>
      <c r="G16562" s="1">
        <v>-3.1518927203E-4</v>
      </c>
    </row>
    <row r="16563" ht="15.75" customHeight="1">
      <c r="A16563" s="1" t="str">
        <f t="shared" si="1396"/>
        <v>TRAPPC13</v>
      </c>
      <c r="B16563" s="1" t="s">
        <v>987</v>
      </c>
      <c r="C16563" s="1">
        <v>6.4920979E7</v>
      </c>
      <c r="D16563" s="1" t="s">
        <v>8</v>
      </c>
      <c r="E16563" s="1">
        <v>23.0</v>
      </c>
      <c r="F16563" s="1" t="s">
        <v>16536</v>
      </c>
      <c r="G16563" s="1">
        <v>0.766464368938</v>
      </c>
    </row>
    <row r="16564" ht="15.75" customHeight="1">
      <c r="A16564" s="1" t="str">
        <f t="shared" si="1396"/>
        <v>TRAPPC13</v>
      </c>
      <c r="B16564" s="1" t="s">
        <v>987</v>
      </c>
      <c r="C16564" s="1">
        <v>6.4921111E7</v>
      </c>
      <c r="D16564" s="1" t="s">
        <v>8</v>
      </c>
      <c r="E16564" s="1">
        <v>24.0</v>
      </c>
      <c r="F16564" s="1" t="s">
        <v>16537</v>
      </c>
      <c r="G16564" s="1">
        <v>0.0122395815903</v>
      </c>
    </row>
    <row r="16565" ht="15.75" customHeight="1">
      <c r="A16565" s="1" t="str">
        <f t="shared" si="1396"/>
        <v>TRAPPC13</v>
      </c>
      <c r="B16565" s="1" t="s">
        <v>987</v>
      </c>
      <c r="C16565" s="1">
        <v>6.4921015E7</v>
      </c>
      <c r="D16565" s="1" t="s">
        <v>8</v>
      </c>
      <c r="E16565" s="1">
        <v>24.0</v>
      </c>
      <c r="F16565" s="1" t="s">
        <v>16538</v>
      </c>
      <c r="G16565" s="1">
        <v>0.662188336736</v>
      </c>
    </row>
    <row r="16566" ht="15.75" customHeight="1">
      <c r="A16566" s="1" t="str">
        <f t="shared" si="1396"/>
        <v>TRAPPC13</v>
      </c>
      <c r="B16566" s="1" t="s">
        <v>987</v>
      </c>
      <c r="C16566" s="1">
        <v>6.4920617E7</v>
      </c>
      <c r="D16566" s="1" t="s">
        <v>14</v>
      </c>
      <c r="E16566" s="1">
        <v>23.0</v>
      </c>
      <c r="F16566" s="1" t="s">
        <v>16539</v>
      </c>
      <c r="G16566" s="1">
        <v>0.69175386458</v>
      </c>
    </row>
    <row r="16567" ht="15.75" customHeight="1">
      <c r="A16567" s="1" t="str">
        <f t="shared" si="1396"/>
        <v>TRAPPC13</v>
      </c>
      <c r="B16567" s="1" t="s">
        <v>987</v>
      </c>
      <c r="C16567" s="1">
        <v>6.4920658E7</v>
      </c>
      <c r="D16567" s="1" t="s">
        <v>14</v>
      </c>
      <c r="E16567" s="1">
        <v>24.0</v>
      </c>
      <c r="F16567" s="1" t="s">
        <v>16540</v>
      </c>
      <c r="G16567" s="1">
        <v>-0.113377095531</v>
      </c>
    </row>
    <row r="16568" ht="15.75" customHeight="1">
      <c r="A16568" s="1" t="str">
        <f t="shared" si="1396"/>
        <v>TRAPPC13</v>
      </c>
      <c r="B16568" s="1" t="s">
        <v>987</v>
      </c>
      <c r="C16568" s="1">
        <v>6.4920743E7</v>
      </c>
      <c r="D16568" s="1" t="s">
        <v>14</v>
      </c>
      <c r="E16568" s="1">
        <v>25.0</v>
      </c>
      <c r="F16568" s="1" t="s">
        <v>16541</v>
      </c>
      <c r="G16568" s="1">
        <v>-0.0580018093049</v>
      </c>
    </row>
    <row r="16569" ht="15.75" customHeight="1">
      <c r="A16569" s="1" t="str">
        <f t="shared" si="1396"/>
        <v>TRAPPC13</v>
      </c>
      <c r="B16569" s="1" t="s">
        <v>987</v>
      </c>
      <c r="C16569" s="1">
        <v>6.4920833E7</v>
      </c>
      <c r="D16569" s="1" t="s">
        <v>14</v>
      </c>
      <c r="E16569" s="1">
        <v>24.0</v>
      </c>
      <c r="F16569" s="1" t="s">
        <v>16542</v>
      </c>
      <c r="G16569" s="1">
        <v>0.0331353275874</v>
      </c>
    </row>
    <row r="16570" ht="15.75" customHeight="1">
      <c r="A16570" s="1" t="str">
        <f t="shared" si="1396"/>
        <v>TRAPPC13</v>
      </c>
      <c r="B16570" s="1" t="s">
        <v>987</v>
      </c>
      <c r="C16570" s="1">
        <v>6.4920933E7</v>
      </c>
      <c r="D16570" s="1" t="s">
        <v>14</v>
      </c>
      <c r="E16570" s="1">
        <v>24.0</v>
      </c>
      <c r="F16570" s="1" t="s">
        <v>16543</v>
      </c>
      <c r="G16570" s="1">
        <v>0.359664129554</v>
      </c>
    </row>
    <row r="16571" ht="15.75" customHeight="1">
      <c r="A16571" s="1" t="str">
        <f t="shared" si="1396"/>
        <v>TRAPPC13</v>
      </c>
      <c r="B16571" s="1" t="s">
        <v>987</v>
      </c>
      <c r="C16571" s="1">
        <v>6.4921072E7</v>
      </c>
      <c r="D16571" s="1" t="s">
        <v>14</v>
      </c>
      <c r="E16571" s="1">
        <v>23.0</v>
      </c>
      <c r="F16571" s="1" t="s">
        <v>16544</v>
      </c>
      <c r="G16571" s="1">
        <v>1.02261080574</v>
      </c>
    </row>
    <row r="16572" ht="15.75" customHeight="1">
      <c r="A16572" s="1" t="str">
        <f t="shared" si="1396"/>
        <v>TRAPPC13</v>
      </c>
      <c r="B16572" s="1" t="s">
        <v>987</v>
      </c>
      <c r="C16572" s="1">
        <v>6.4921088E7</v>
      </c>
      <c r="D16572" s="1" t="s">
        <v>14</v>
      </c>
      <c r="E16572" s="1">
        <v>24.0</v>
      </c>
      <c r="F16572" s="1" t="s">
        <v>16545</v>
      </c>
      <c r="G16572" s="1">
        <v>0.265825156</v>
      </c>
    </row>
    <row r="16573" ht="15.75" customHeight="1">
      <c r="A16573" s="1" t="str">
        <f t="shared" si="1396"/>
        <v>TRAPPC13</v>
      </c>
      <c r="B16573" s="1" t="s">
        <v>987</v>
      </c>
      <c r="C16573" s="1">
        <v>6.4921133E7</v>
      </c>
      <c r="D16573" s="1" t="s">
        <v>8</v>
      </c>
      <c r="E16573" s="1">
        <v>24.0</v>
      </c>
      <c r="F16573" s="1" t="s">
        <v>16546</v>
      </c>
      <c r="G16573" s="1">
        <v>0.358379177222</v>
      </c>
    </row>
    <row r="16574" ht="15.75" customHeight="1">
      <c r="A16574" s="1" t="str">
        <f t="shared" ref="A16574:A16583" si="1397">"TRAPPC5"</f>
        <v>TRAPPC5</v>
      </c>
      <c r="B16574" s="1" t="s">
        <v>277</v>
      </c>
      <c r="C16574" s="1">
        <v>7746011.0</v>
      </c>
      <c r="D16574" s="1" t="s">
        <v>14</v>
      </c>
      <c r="E16574" s="1">
        <v>24.0</v>
      </c>
      <c r="F16574" s="1" t="s">
        <v>16547</v>
      </c>
      <c r="G16574" s="1">
        <v>0.0195374743301</v>
      </c>
    </row>
    <row r="16575" ht="15.75" customHeight="1">
      <c r="A16575" s="1" t="str">
        <f t="shared" si="1397"/>
        <v>TRAPPC5</v>
      </c>
      <c r="B16575" s="1" t="s">
        <v>277</v>
      </c>
      <c r="C16575" s="1">
        <v>7745970.0</v>
      </c>
      <c r="D16575" s="1" t="s">
        <v>14</v>
      </c>
      <c r="E16575" s="1">
        <v>24.0</v>
      </c>
      <c r="F16575" s="1" t="s">
        <v>16548</v>
      </c>
      <c r="G16575" s="1">
        <v>0.0125391154872</v>
      </c>
    </row>
    <row r="16576" ht="15.75" customHeight="1">
      <c r="A16576" s="1" t="str">
        <f t="shared" si="1397"/>
        <v>TRAPPC5</v>
      </c>
      <c r="B16576" s="1" t="s">
        <v>277</v>
      </c>
      <c r="C16576" s="1">
        <v>7745955.0</v>
      </c>
      <c r="D16576" s="1" t="s">
        <v>14</v>
      </c>
      <c r="E16576" s="1">
        <v>24.0</v>
      </c>
      <c r="F16576" s="1" t="s">
        <v>16549</v>
      </c>
      <c r="G16576" s="1">
        <v>-0.013585305193899999</v>
      </c>
    </row>
    <row r="16577" ht="15.75" customHeight="1">
      <c r="A16577" s="1" t="str">
        <f t="shared" si="1397"/>
        <v>TRAPPC5</v>
      </c>
      <c r="B16577" s="1" t="s">
        <v>277</v>
      </c>
      <c r="C16577" s="1">
        <v>7745958.0</v>
      </c>
      <c r="D16577" s="1" t="s">
        <v>8</v>
      </c>
      <c r="E16577" s="1">
        <v>24.0</v>
      </c>
      <c r="F16577" s="1" t="s">
        <v>16550</v>
      </c>
      <c r="G16577" s="1">
        <v>0.0164265907749</v>
      </c>
    </row>
    <row r="16578" ht="15.75" customHeight="1">
      <c r="A16578" s="1" t="str">
        <f t="shared" si="1397"/>
        <v>TRAPPC5</v>
      </c>
      <c r="B16578" s="1" t="s">
        <v>277</v>
      </c>
      <c r="C16578" s="1">
        <v>7745837.0</v>
      </c>
      <c r="D16578" s="1" t="s">
        <v>14</v>
      </c>
      <c r="E16578" s="1">
        <v>24.0</v>
      </c>
      <c r="F16578" s="1" t="s">
        <v>16551</v>
      </c>
      <c r="G16578" s="1">
        <v>0.0352799157149</v>
      </c>
    </row>
    <row r="16579" ht="15.75" customHeight="1">
      <c r="A16579" s="1" t="str">
        <f t="shared" si="1397"/>
        <v>TRAPPC5</v>
      </c>
      <c r="B16579" s="1" t="s">
        <v>277</v>
      </c>
      <c r="C16579" s="1">
        <v>7745760.0</v>
      </c>
      <c r="D16579" s="1" t="s">
        <v>8</v>
      </c>
      <c r="E16579" s="1">
        <v>23.0</v>
      </c>
      <c r="F16579" s="1" t="s">
        <v>16552</v>
      </c>
      <c r="G16579" s="1">
        <v>0.851968839127</v>
      </c>
    </row>
    <row r="16580" ht="15.75" customHeight="1">
      <c r="A16580" s="1" t="str">
        <f t="shared" si="1397"/>
        <v>TRAPPC5</v>
      </c>
      <c r="B16580" s="1" t="s">
        <v>277</v>
      </c>
      <c r="C16580" s="1">
        <v>7745724.0</v>
      </c>
      <c r="D16580" s="1" t="s">
        <v>8</v>
      </c>
      <c r="E16580" s="1">
        <v>22.0</v>
      </c>
      <c r="F16580" s="1" t="s">
        <v>16553</v>
      </c>
      <c r="G16580" s="1">
        <v>-0.0166169454169</v>
      </c>
    </row>
    <row r="16581" ht="15.75" customHeight="1">
      <c r="A16581" s="1" t="str">
        <f t="shared" si="1397"/>
        <v>TRAPPC5</v>
      </c>
      <c r="B16581" s="1" t="s">
        <v>277</v>
      </c>
      <c r="C16581" s="1">
        <v>7745757.0</v>
      </c>
      <c r="D16581" s="1" t="s">
        <v>14</v>
      </c>
      <c r="E16581" s="1">
        <v>24.0</v>
      </c>
      <c r="F16581" s="1" t="s">
        <v>16554</v>
      </c>
      <c r="G16581" s="1">
        <v>1.10827213317</v>
      </c>
    </row>
    <row r="16582" ht="15.75" customHeight="1">
      <c r="A16582" s="1" t="str">
        <f t="shared" si="1397"/>
        <v>TRAPPC5</v>
      </c>
      <c r="B16582" s="1" t="s">
        <v>277</v>
      </c>
      <c r="C16582" s="1">
        <v>7745788.0</v>
      </c>
      <c r="D16582" s="1" t="s">
        <v>8</v>
      </c>
      <c r="E16582" s="1">
        <v>24.0</v>
      </c>
      <c r="F16582" s="1" t="s">
        <v>16555</v>
      </c>
      <c r="G16582" s="1">
        <v>0.43844312276</v>
      </c>
    </row>
    <row r="16583" ht="15.75" customHeight="1">
      <c r="A16583" s="1" t="str">
        <f t="shared" si="1397"/>
        <v>TRAPPC5</v>
      </c>
      <c r="B16583" s="1" t="s">
        <v>277</v>
      </c>
      <c r="C16583" s="1">
        <v>7745764.0</v>
      </c>
      <c r="D16583" s="1" t="s">
        <v>14</v>
      </c>
      <c r="E16583" s="1">
        <v>23.0</v>
      </c>
      <c r="F16583" s="1" t="s">
        <v>16556</v>
      </c>
      <c r="G16583" s="1">
        <v>1.0397590277</v>
      </c>
    </row>
    <row r="16584" ht="15.75" customHeight="1">
      <c r="A16584" s="1" t="str">
        <f t="shared" ref="A16584:A16599" si="1398">"TRAPPC8"</f>
        <v>TRAPPC8</v>
      </c>
      <c r="B16584" s="1" t="s">
        <v>245</v>
      </c>
      <c r="C16584" s="1">
        <v>2.9522768E7</v>
      </c>
      <c r="D16584" s="1" t="s">
        <v>8</v>
      </c>
      <c r="E16584" s="1">
        <v>22.0</v>
      </c>
      <c r="F16584" s="1" t="s">
        <v>16557</v>
      </c>
      <c r="G16584" s="1">
        <v>0.577703036338</v>
      </c>
    </row>
    <row r="16585" ht="15.75" customHeight="1">
      <c r="A16585" s="1" t="str">
        <f t="shared" si="1398"/>
        <v>TRAPPC8</v>
      </c>
      <c r="B16585" s="1" t="s">
        <v>245</v>
      </c>
      <c r="C16585" s="1">
        <v>2.9522824E7</v>
      </c>
      <c r="D16585" s="1" t="s">
        <v>8</v>
      </c>
      <c r="E16585" s="1">
        <v>24.0</v>
      </c>
      <c r="F16585" s="1" t="s">
        <v>16558</v>
      </c>
      <c r="G16585" s="1">
        <v>0.282628038044</v>
      </c>
    </row>
    <row r="16586" ht="15.75" customHeight="1">
      <c r="A16586" s="1" t="str">
        <f t="shared" si="1398"/>
        <v>TRAPPC8</v>
      </c>
      <c r="B16586" s="1" t="s">
        <v>245</v>
      </c>
      <c r="C16586" s="1">
        <v>2.9522952E7</v>
      </c>
      <c r="D16586" s="1" t="s">
        <v>8</v>
      </c>
      <c r="E16586" s="1">
        <v>22.0</v>
      </c>
      <c r="F16586" s="1" t="s">
        <v>16559</v>
      </c>
      <c r="G16586" s="1">
        <v>-0.0229909470265</v>
      </c>
    </row>
    <row r="16587" ht="15.75" customHeight="1">
      <c r="A16587" s="1" t="str">
        <f t="shared" si="1398"/>
        <v>TRAPPC8</v>
      </c>
      <c r="B16587" s="1" t="s">
        <v>245</v>
      </c>
      <c r="C16587" s="1">
        <v>2.9522933E7</v>
      </c>
      <c r="D16587" s="1" t="s">
        <v>8</v>
      </c>
      <c r="E16587" s="1">
        <v>24.0</v>
      </c>
      <c r="F16587" s="1" t="s">
        <v>16560</v>
      </c>
      <c r="G16587" s="1">
        <v>0.0980512252376</v>
      </c>
    </row>
    <row r="16588" ht="15.75" customHeight="1">
      <c r="A16588" s="1" t="str">
        <f t="shared" si="1398"/>
        <v>TRAPPC8</v>
      </c>
      <c r="B16588" s="1" t="s">
        <v>245</v>
      </c>
      <c r="C16588" s="1">
        <v>2.9522952E7</v>
      </c>
      <c r="D16588" s="1" t="s">
        <v>8</v>
      </c>
      <c r="E16588" s="1">
        <v>21.0</v>
      </c>
      <c r="F16588" s="1" t="s">
        <v>16561</v>
      </c>
      <c r="G16588" s="1">
        <v>0.0534174183043</v>
      </c>
    </row>
    <row r="16589" ht="15.75" customHeight="1">
      <c r="A16589" s="1" t="str">
        <f t="shared" si="1398"/>
        <v>TRAPPC8</v>
      </c>
      <c r="B16589" s="1" t="s">
        <v>245</v>
      </c>
      <c r="C16589" s="1">
        <v>2.9522968E7</v>
      </c>
      <c r="D16589" s="1" t="s">
        <v>8</v>
      </c>
      <c r="E16589" s="1">
        <v>22.0</v>
      </c>
      <c r="F16589" s="1" t="s">
        <v>16562</v>
      </c>
      <c r="G16589" s="1">
        <v>0.322556483899</v>
      </c>
    </row>
    <row r="16590" ht="15.75" customHeight="1">
      <c r="A16590" s="1" t="str">
        <f t="shared" si="1398"/>
        <v>TRAPPC8</v>
      </c>
      <c r="B16590" s="1" t="s">
        <v>245</v>
      </c>
      <c r="C16590" s="1">
        <v>2.9523072E7</v>
      </c>
      <c r="D16590" s="1" t="s">
        <v>8</v>
      </c>
      <c r="E16590" s="1">
        <v>24.0</v>
      </c>
      <c r="F16590" s="1" t="s">
        <v>16563</v>
      </c>
      <c r="G16590" s="1">
        <v>0.663277385577</v>
      </c>
    </row>
    <row r="16591" ht="15.75" customHeight="1">
      <c r="A16591" s="1" t="str">
        <f t="shared" si="1398"/>
        <v>TRAPPC8</v>
      </c>
      <c r="B16591" s="1" t="s">
        <v>245</v>
      </c>
      <c r="C16591" s="1">
        <v>2.9523018E7</v>
      </c>
      <c r="D16591" s="1" t="s">
        <v>14</v>
      </c>
      <c r="E16591" s="1">
        <v>24.0</v>
      </c>
      <c r="F16591" s="1" t="s">
        <v>16564</v>
      </c>
      <c r="G16591" s="1">
        <v>0.719652974861</v>
      </c>
    </row>
    <row r="16592" ht="15.75" customHeight="1">
      <c r="A16592" s="1" t="str">
        <f t="shared" si="1398"/>
        <v>TRAPPC8</v>
      </c>
      <c r="B16592" s="1" t="s">
        <v>245</v>
      </c>
      <c r="C16592" s="1">
        <v>2.952298E7</v>
      </c>
      <c r="D16592" s="1" t="s">
        <v>14</v>
      </c>
      <c r="E16592" s="1">
        <v>22.0</v>
      </c>
      <c r="F16592" s="1" t="s">
        <v>16565</v>
      </c>
      <c r="G16592" s="1">
        <v>0.711624536835</v>
      </c>
    </row>
    <row r="16593" ht="15.75" customHeight="1">
      <c r="A16593" s="1" t="str">
        <f t="shared" si="1398"/>
        <v>TRAPPC8</v>
      </c>
      <c r="B16593" s="1" t="s">
        <v>245</v>
      </c>
      <c r="C16593" s="1">
        <v>2.9522898E7</v>
      </c>
      <c r="D16593" s="1" t="s">
        <v>14</v>
      </c>
      <c r="E16593" s="1">
        <v>24.0</v>
      </c>
      <c r="F16593" s="1" t="s">
        <v>16566</v>
      </c>
      <c r="G16593" s="1">
        <v>-0.00438498702249</v>
      </c>
    </row>
    <row r="16594" ht="15.75" customHeight="1">
      <c r="A16594" s="1" t="str">
        <f t="shared" si="1398"/>
        <v>TRAPPC8</v>
      </c>
      <c r="B16594" s="1" t="s">
        <v>245</v>
      </c>
      <c r="C16594" s="1">
        <v>2.952305E7</v>
      </c>
      <c r="D16594" s="1" t="s">
        <v>8</v>
      </c>
      <c r="E16594" s="1">
        <v>24.0</v>
      </c>
      <c r="F16594" s="1" t="s">
        <v>16567</v>
      </c>
      <c r="G16594" s="1">
        <v>1.02098455097</v>
      </c>
    </row>
    <row r="16595" ht="15.75" customHeight="1">
      <c r="A16595" s="1" t="str">
        <f t="shared" si="1398"/>
        <v>TRAPPC8</v>
      </c>
      <c r="B16595" s="1" t="s">
        <v>245</v>
      </c>
      <c r="C16595" s="1">
        <v>2.9523024E7</v>
      </c>
      <c r="D16595" s="1" t="s">
        <v>8</v>
      </c>
      <c r="E16595" s="1">
        <v>24.0</v>
      </c>
      <c r="F16595" s="1" t="s">
        <v>16568</v>
      </c>
      <c r="G16595" s="1">
        <v>1.24639080984</v>
      </c>
    </row>
    <row r="16596" ht="15.75" customHeight="1">
      <c r="A16596" s="1" t="str">
        <f t="shared" si="1398"/>
        <v>TRAPPC8</v>
      </c>
      <c r="B16596" s="1" t="s">
        <v>245</v>
      </c>
      <c r="C16596" s="1">
        <v>2.9522769E7</v>
      </c>
      <c r="D16596" s="1" t="s">
        <v>8</v>
      </c>
      <c r="E16596" s="1">
        <v>24.0</v>
      </c>
      <c r="F16596" s="1" t="s">
        <v>16569</v>
      </c>
      <c r="G16596" s="1">
        <v>0.448584788984</v>
      </c>
    </row>
    <row r="16597" ht="15.75" customHeight="1">
      <c r="A16597" s="1" t="str">
        <f t="shared" si="1398"/>
        <v>TRAPPC8</v>
      </c>
      <c r="B16597" s="1" t="s">
        <v>245</v>
      </c>
      <c r="C16597" s="1">
        <v>2.9522879E7</v>
      </c>
      <c r="D16597" s="1" t="s">
        <v>8</v>
      </c>
      <c r="E16597" s="1">
        <v>24.0</v>
      </c>
      <c r="F16597" s="1" t="s">
        <v>16570</v>
      </c>
      <c r="G16597" s="1">
        <v>0.732624639189</v>
      </c>
    </row>
    <row r="16598" ht="15.75" customHeight="1">
      <c r="A16598" s="1" t="str">
        <f t="shared" si="1398"/>
        <v>TRAPPC8</v>
      </c>
      <c r="B16598" s="1" t="s">
        <v>245</v>
      </c>
      <c r="C16598" s="1">
        <v>2.9522923E7</v>
      </c>
      <c r="D16598" s="1" t="s">
        <v>8</v>
      </c>
      <c r="E16598" s="1">
        <v>24.0</v>
      </c>
      <c r="F16598" s="1" t="s">
        <v>16571</v>
      </c>
      <c r="G16598" s="1">
        <v>-0.303277443481</v>
      </c>
    </row>
    <row r="16599" ht="15.75" customHeight="1">
      <c r="A16599" s="1" t="str">
        <f t="shared" si="1398"/>
        <v>TRAPPC8</v>
      </c>
      <c r="B16599" s="1" t="s">
        <v>245</v>
      </c>
      <c r="C16599" s="1">
        <v>2.9522968E7</v>
      </c>
      <c r="D16599" s="1" t="s">
        <v>8</v>
      </c>
      <c r="E16599" s="1">
        <v>23.0</v>
      </c>
      <c r="F16599" s="1" t="s">
        <v>16572</v>
      </c>
      <c r="G16599" s="1">
        <v>0.212193269603</v>
      </c>
    </row>
    <row r="16600" ht="15.75" customHeight="1">
      <c r="A16600" s="1" t="str">
        <f t="shared" ref="A16600:A16609" si="1399">"TRERF1"</f>
        <v>TRERF1</v>
      </c>
      <c r="B16600" s="1" t="s">
        <v>28</v>
      </c>
      <c r="C16600" s="1">
        <v>4.2419751E7</v>
      </c>
      <c r="D16600" s="1" t="s">
        <v>14</v>
      </c>
      <c r="E16600" s="1">
        <v>22.0</v>
      </c>
      <c r="F16600" s="1" t="s">
        <v>16573</v>
      </c>
      <c r="G16600" s="1">
        <v>0.705068111935</v>
      </c>
    </row>
    <row r="16601" ht="15.75" customHeight="1">
      <c r="A16601" s="1" t="str">
        <f t="shared" si="1399"/>
        <v>TRERF1</v>
      </c>
      <c r="B16601" s="1" t="s">
        <v>28</v>
      </c>
      <c r="C16601" s="1">
        <v>4.2419496E7</v>
      </c>
      <c r="D16601" s="1" t="s">
        <v>8</v>
      </c>
      <c r="E16601" s="1">
        <v>24.0</v>
      </c>
      <c r="F16601" s="1" t="s">
        <v>16574</v>
      </c>
      <c r="G16601" s="1">
        <v>1.33800761197</v>
      </c>
    </row>
    <row r="16602" ht="15.75" customHeight="1">
      <c r="A16602" s="1" t="str">
        <f t="shared" si="1399"/>
        <v>TRERF1</v>
      </c>
      <c r="B16602" s="1" t="s">
        <v>28</v>
      </c>
      <c r="C16602" s="1">
        <v>4.2419501E7</v>
      </c>
      <c r="D16602" s="1" t="s">
        <v>8</v>
      </c>
      <c r="E16602" s="1">
        <v>22.0</v>
      </c>
      <c r="F16602" s="1" t="s">
        <v>16575</v>
      </c>
      <c r="G16602" s="1">
        <v>0.298930777213</v>
      </c>
    </row>
    <row r="16603" ht="15.75" customHeight="1">
      <c r="A16603" s="1" t="str">
        <f t="shared" si="1399"/>
        <v>TRERF1</v>
      </c>
      <c r="B16603" s="1" t="s">
        <v>28</v>
      </c>
      <c r="C16603" s="1">
        <v>4.2419506E7</v>
      </c>
      <c r="D16603" s="1" t="s">
        <v>8</v>
      </c>
      <c r="E16603" s="1">
        <v>24.0</v>
      </c>
      <c r="F16603" s="1" t="s">
        <v>16576</v>
      </c>
      <c r="G16603" s="1">
        <v>0.0167890860282</v>
      </c>
    </row>
    <row r="16604" ht="15.75" customHeight="1">
      <c r="A16604" s="1" t="str">
        <f t="shared" si="1399"/>
        <v>TRERF1</v>
      </c>
      <c r="B16604" s="1" t="s">
        <v>28</v>
      </c>
      <c r="C16604" s="1">
        <v>4.2419575E7</v>
      </c>
      <c r="D16604" s="1" t="s">
        <v>8</v>
      </c>
      <c r="E16604" s="1">
        <v>24.0</v>
      </c>
      <c r="F16604" s="1" t="s">
        <v>16577</v>
      </c>
      <c r="G16604" s="1">
        <v>0.241501283597</v>
      </c>
    </row>
    <row r="16605" ht="15.75" customHeight="1">
      <c r="A16605" s="1" t="str">
        <f t="shared" si="1399"/>
        <v>TRERF1</v>
      </c>
      <c r="B16605" s="1" t="s">
        <v>28</v>
      </c>
      <c r="C16605" s="1">
        <v>4.2419705E7</v>
      </c>
      <c r="D16605" s="1" t="s">
        <v>8</v>
      </c>
      <c r="E16605" s="1">
        <v>24.0</v>
      </c>
      <c r="F16605" s="1" t="s">
        <v>16578</v>
      </c>
      <c r="G16605" s="1">
        <v>0.956924276094</v>
      </c>
    </row>
    <row r="16606" ht="15.75" customHeight="1">
      <c r="A16606" s="1" t="str">
        <f t="shared" si="1399"/>
        <v>TRERF1</v>
      </c>
      <c r="B16606" s="1" t="s">
        <v>28</v>
      </c>
      <c r="C16606" s="1">
        <v>4.241971E7</v>
      </c>
      <c r="D16606" s="1" t="s">
        <v>8</v>
      </c>
      <c r="E16606" s="1">
        <v>24.0</v>
      </c>
      <c r="F16606" s="1" t="s">
        <v>16579</v>
      </c>
      <c r="G16606" s="1">
        <v>0.171006024584</v>
      </c>
    </row>
    <row r="16607" ht="15.75" customHeight="1">
      <c r="A16607" s="1" t="str">
        <f t="shared" si="1399"/>
        <v>TRERF1</v>
      </c>
      <c r="B16607" s="1" t="s">
        <v>28</v>
      </c>
      <c r="C16607" s="1">
        <v>4.2419787E7</v>
      </c>
      <c r="D16607" s="1" t="s">
        <v>8</v>
      </c>
      <c r="E16607" s="1">
        <v>24.0</v>
      </c>
      <c r="F16607" s="1" t="s">
        <v>16580</v>
      </c>
      <c r="G16607" s="1">
        <v>0.211511000468</v>
      </c>
    </row>
    <row r="16608" ht="15.75" customHeight="1">
      <c r="A16608" s="1" t="str">
        <f t="shared" si="1399"/>
        <v>TRERF1</v>
      </c>
      <c r="B16608" s="1" t="s">
        <v>28</v>
      </c>
      <c r="C16608" s="1">
        <v>4.2419798E7</v>
      </c>
      <c r="D16608" s="1" t="s">
        <v>8</v>
      </c>
      <c r="E16608" s="1">
        <v>24.0</v>
      </c>
      <c r="F16608" s="1" t="s">
        <v>16581</v>
      </c>
      <c r="G16608" s="1">
        <v>0.513071301905</v>
      </c>
    </row>
    <row r="16609" ht="15.75" customHeight="1">
      <c r="A16609" s="1" t="str">
        <f t="shared" si="1399"/>
        <v>TRERF1</v>
      </c>
      <c r="B16609" s="1" t="s">
        <v>28</v>
      </c>
      <c r="C16609" s="1">
        <v>4.2419743E7</v>
      </c>
      <c r="D16609" s="1" t="s">
        <v>14</v>
      </c>
      <c r="E16609" s="1">
        <v>23.0</v>
      </c>
      <c r="F16609" s="1" t="s">
        <v>16582</v>
      </c>
      <c r="G16609" s="1">
        <v>-0.149357176828</v>
      </c>
    </row>
    <row r="16610" ht="15.75" customHeight="1">
      <c r="A16610" s="1" t="str">
        <f t="shared" ref="A16610:A16634" si="1400">"TREX2"</f>
        <v>TREX2</v>
      </c>
      <c r="B16610" s="1" t="s">
        <v>50</v>
      </c>
      <c r="C16610" s="1">
        <v>1.52711661E8</v>
      </c>
      <c r="D16610" s="1" t="s">
        <v>8</v>
      </c>
      <c r="E16610" s="1">
        <v>24.0</v>
      </c>
      <c r="F16610" s="1" t="s">
        <v>16583</v>
      </c>
      <c r="G16610" s="1">
        <v>-0.00228245160584</v>
      </c>
    </row>
    <row r="16611" ht="15.75" customHeight="1">
      <c r="A16611" s="1" t="str">
        <f t="shared" si="1400"/>
        <v>TREX2</v>
      </c>
      <c r="B16611" s="1" t="s">
        <v>50</v>
      </c>
      <c r="C16611" s="1">
        <v>1.52711858E8</v>
      </c>
      <c r="D16611" s="1" t="s">
        <v>8</v>
      </c>
      <c r="E16611" s="1">
        <v>24.0</v>
      </c>
      <c r="F16611" s="1" t="s">
        <v>16584</v>
      </c>
      <c r="G16611" s="1">
        <v>-8.93448077032E-4</v>
      </c>
    </row>
    <row r="16612" ht="15.75" customHeight="1">
      <c r="A16612" s="1" t="str">
        <f t="shared" si="1400"/>
        <v>TREX2</v>
      </c>
      <c r="B16612" s="1" t="s">
        <v>50</v>
      </c>
      <c r="C16612" s="1">
        <v>1.52711882E8</v>
      </c>
      <c r="D16612" s="1" t="s">
        <v>8</v>
      </c>
      <c r="E16612" s="1">
        <v>24.0</v>
      </c>
      <c r="F16612" s="1" t="s">
        <v>16585</v>
      </c>
      <c r="G16612" s="1">
        <v>0.00850457007853</v>
      </c>
    </row>
    <row r="16613" ht="15.75" customHeight="1">
      <c r="A16613" s="1" t="str">
        <f t="shared" si="1400"/>
        <v>TREX2</v>
      </c>
      <c r="B16613" s="1" t="s">
        <v>50</v>
      </c>
      <c r="C16613" s="1">
        <v>1.5271315E8</v>
      </c>
      <c r="D16613" s="1" t="s">
        <v>8</v>
      </c>
      <c r="E16613" s="1">
        <v>23.0</v>
      </c>
      <c r="F16613" s="1" t="s">
        <v>16586</v>
      </c>
      <c r="G16613" s="1">
        <v>0.0011141358944</v>
      </c>
    </row>
    <row r="16614" ht="15.75" customHeight="1">
      <c r="A16614" s="1" t="str">
        <f t="shared" si="1400"/>
        <v>TREX2</v>
      </c>
      <c r="B16614" s="1" t="s">
        <v>50</v>
      </c>
      <c r="C16614" s="1">
        <v>1.52713176E8</v>
      </c>
      <c r="D16614" s="1" t="s">
        <v>8</v>
      </c>
      <c r="E16614" s="1">
        <v>24.0</v>
      </c>
      <c r="F16614" s="1" t="s">
        <v>16587</v>
      </c>
      <c r="G16614" s="1">
        <v>-0.0292851779482</v>
      </c>
    </row>
    <row r="16615" ht="15.75" customHeight="1">
      <c r="A16615" s="1" t="str">
        <f t="shared" si="1400"/>
        <v>TREX2</v>
      </c>
      <c r="B16615" s="1" t="s">
        <v>50</v>
      </c>
      <c r="C16615" s="1">
        <v>1.5271322E8</v>
      </c>
      <c r="D16615" s="1" t="s">
        <v>14</v>
      </c>
      <c r="E16615" s="1">
        <v>24.0</v>
      </c>
      <c r="F16615" s="1" t="s">
        <v>16588</v>
      </c>
      <c r="G16615" s="1">
        <v>0.0152847415676</v>
      </c>
    </row>
    <row r="16616" ht="15.75" customHeight="1">
      <c r="A16616" s="1" t="str">
        <f t="shared" si="1400"/>
        <v>TREX2</v>
      </c>
      <c r="B16616" s="1" t="s">
        <v>50</v>
      </c>
      <c r="C16616" s="1">
        <v>1.52713076E8</v>
      </c>
      <c r="D16616" s="1" t="s">
        <v>14</v>
      </c>
      <c r="E16616" s="1">
        <v>24.0</v>
      </c>
      <c r="F16616" s="1" t="s">
        <v>16589</v>
      </c>
      <c r="G16616" s="1">
        <v>0.0238979263644</v>
      </c>
    </row>
    <row r="16617" ht="15.75" customHeight="1">
      <c r="A16617" s="1" t="str">
        <f t="shared" si="1400"/>
        <v>TREX2</v>
      </c>
      <c r="B16617" s="1" t="s">
        <v>50</v>
      </c>
      <c r="C16617" s="1">
        <v>1.52711942E8</v>
      </c>
      <c r="D16617" s="1" t="s">
        <v>14</v>
      </c>
      <c r="E16617" s="1">
        <v>24.0</v>
      </c>
      <c r="F16617" s="1" t="s">
        <v>16590</v>
      </c>
      <c r="G16617" s="1">
        <v>0.0144542279796</v>
      </c>
    </row>
    <row r="16618" ht="15.75" customHeight="1">
      <c r="A16618" s="1" t="str">
        <f t="shared" si="1400"/>
        <v>TREX2</v>
      </c>
      <c r="B16618" s="1" t="s">
        <v>50</v>
      </c>
      <c r="C16618" s="1">
        <v>1.52711891E8</v>
      </c>
      <c r="D16618" s="1" t="s">
        <v>14</v>
      </c>
      <c r="E16618" s="1">
        <v>23.0</v>
      </c>
      <c r="F16618" s="1" t="s">
        <v>16591</v>
      </c>
      <c r="G16618" s="1">
        <v>0.0208231157247</v>
      </c>
    </row>
    <row r="16619" ht="15.75" customHeight="1">
      <c r="A16619" s="1" t="str">
        <f t="shared" si="1400"/>
        <v>TREX2</v>
      </c>
      <c r="B16619" s="1" t="s">
        <v>50</v>
      </c>
      <c r="C16619" s="1">
        <v>1.5271187E8</v>
      </c>
      <c r="D16619" s="1" t="s">
        <v>14</v>
      </c>
      <c r="E16619" s="1">
        <v>23.0</v>
      </c>
      <c r="F16619" s="1" t="s">
        <v>16592</v>
      </c>
      <c r="G16619" s="1">
        <v>0.0239855133634</v>
      </c>
    </row>
    <row r="16620" ht="15.75" customHeight="1">
      <c r="A16620" s="1" t="str">
        <f t="shared" si="1400"/>
        <v>TREX2</v>
      </c>
      <c r="B16620" s="1" t="s">
        <v>50</v>
      </c>
      <c r="C16620" s="1">
        <v>1.52711727E8</v>
      </c>
      <c r="D16620" s="1" t="s">
        <v>14</v>
      </c>
      <c r="E16620" s="1">
        <v>24.0</v>
      </c>
      <c r="F16620" s="1" t="s">
        <v>16593</v>
      </c>
      <c r="G16620" s="1">
        <v>-0.030235271632</v>
      </c>
    </row>
    <row r="16621" ht="15.75" customHeight="1">
      <c r="A16621" s="1" t="str">
        <f t="shared" si="1400"/>
        <v>TREX2</v>
      </c>
      <c r="B16621" s="1" t="s">
        <v>50</v>
      </c>
      <c r="C16621" s="1">
        <v>1.52711715E8</v>
      </c>
      <c r="D16621" s="1" t="s">
        <v>14</v>
      </c>
      <c r="E16621" s="1">
        <v>24.0</v>
      </c>
      <c r="F16621" s="1" t="s">
        <v>16594</v>
      </c>
      <c r="G16621" s="1">
        <v>-0.0284362016448</v>
      </c>
    </row>
    <row r="16622" ht="15.75" customHeight="1">
      <c r="A16622" s="1" t="str">
        <f t="shared" si="1400"/>
        <v>TREX2</v>
      </c>
      <c r="B16622" s="1" t="s">
        <v>50</v>
      </c>
      <c r="C16622" s="1">
        <v>1.5273607E8</v>
      </c>
      <c r="D16622" s="1" t="s">
        <v>8</v>
      </c>
      <c r="E16622" s="1">
        <v>23.0</v>
      </c>
      <c r="F16622" s="1" t="s">
        <v>5951</v>
      </c>
      <c r="G16622" s="1">
        <v>0.0681675834465</v>
      </c>
    </row>
    <row r="16623" ht="15.75" customHeight="1">
      <c r="A16623" s="1" t="str">
        <f t="shared" si="1400"/>
        <v>TREX2</v>
      </c>
      <c r="B16623" s="1" t="s">
        <v>50</v>
      </c>
      <c r="C16623" s="1">
        <v>1.52736047E8</v>
      </c>
      <c r="D16623" s="1" t="s">
        <v>8</v>
      </c>
      <c r="E16623" s="1">
        <v>24.0</v>
      </c>
      <c r="F16623" s="1" t="s">
        <v>16595</v>
      </c>
      <c r="G16623" s="1">
        <v>0.0199478340876</v>
      </c>
    </row>
    <row r="16624" ht="15.75" customHeight="1">
      <c r="A16624" s="1" t="str">
        <f t="shared" si="1400"/>
        <v>TREX2</v>
      </c>
      <c r="B16624" s="1" t="s">
        <v>50</v>
      </c>
      <c r="C16624" s="1">
        <v>1.52736011E8</v>
      </c>
      <c r="D16624" s="1" t="s">
        <v>8</v>
      </c>
      <c r="E16624" s="1">
        <v>23.0</v>
      </c>
      <c r="F16624" s="1" t="s">
        <v>16596</v>
      </c>
      <c r="G16624" s="1">
        <v>1.15715010049</v>
      </c>
    </row>
    <row r="16625" ht="15.75" customHeight="1">
      <c r="A16625" s="1" t="str">
        <f t="shared" si="1400"/>
        <v>TREX2</v>
      </c>
      <c r="B16625" s="1" t="s">
        <v>50</v>
      </c>
      <c r="C16625" s="1">
        <v>1.52735963E8</v>
      </c>
      <c r="D16625" s="1" t="s">
        <v>8</v>
      </c>
      <c r="E16625" s="1">
        <v>24.0</v>
      </c>
      <c r="F16625" s="1" t="s">
        <v>5941</v>
      </c>
      <c r="G16625" s="1">
        <v>0.841466535851</v>
      </c>
    </row>
    <row r="16626" ht="15.75" customHeight="1">
      <c r="A16626" s="1" t="str">
        <f t="shared" si="1400"/>
        <v>TREX2</v>
      </c>
      <c r="B16626" s="1" t="s">
        <v>50</v>
      </c>
      <c r="C16626" s="1">
        <v>1.52735957E8</v>
      </c>
      <c r="D16626" s="1" t="s">
        <v>8</v>
      </c>
      <c r="E16626" s="1">
        <v>24.0</v>
      </c>
      <c r="F16626" s="1" t="s">
        <v>16597</v>
      </c>
      <c r="G16626" s="1">
        <v>0.396333700929</v>
      </c>
    </row>
    <row r="16627" ht="15.75" customHeight="1">
      <c r="A16627" s="1" t="str">
        <f t="shared" si="1400"/>
        <v>TREX2</v>
      </c>
      <c r="B16627" s="1" t="s">
        <v>50</v>
      </c>
      <c r="C16627" s="1">
        <v>1.52735927E8</v>
      </c>
      <c r="D16627" s="1" t="s">
        <v>8</v>
      </c>
      <c r="E16627" s="1">
        <v>24.0</v>
      </c>
      <c r="F16627" s="1" t="s">
        <v>16598</v>
      </c>
      <c r="G16627" s="1">
        <v>0.331083307841</v>
      </c>
    </row>
    <row r="16628" ht="15.75" customHeight="1">
      <c r="A16628" s="1" t="str">
        <f t="shared" si="1400"/>
        <v>TREX2</v>
      </c>
      <c r="B16628" s="1" t="s">
        <v>50</v>
      </c>
      <c r="C16628" s="1">
        <v>1.52735804E8</v>
      </c>
      <c r="D16628" s="1" t="s">
        <v>14</v>
      </c>
      <c r="E16628" s="1">
        <v>24.0</v>
      </c>
      <c r="F16628" s="1" t="s">
        <v>16599</v>
      </c>
      <c r="G16628" s="1">
        <v>1.00138336366</v>
      </c>
    </row>
    <row r="16629" ht="15.75" customHeight="1">
      <c r="A16629" s="1" t="str">
        <f t="shared" si="1400"/>
        <v>TREX2</v>
      </c>
      <c r="B16629" s="1" t="s">
        <v>50</v>
      </c>
      <c r="C16629" s="1">
        <v>1.52735865E8</v>
      </c>
      <c r="D16629" s="1" t="s">
        <v>8</v>
      </c>
      <c r="E16629" s="1">
        <v>24.0</v>
      </c>
      <c r="F16629" s="1" t="s">
        <v>5954</v>
      </c>
      <c r="G16629" s="1">
        <v>0.00380129827233</v>
      </c>
    </row>
    <row r="16630" ht="15.75" customHeight="1">
      <c r="A16630" s="1" t="str">
        <f t="shared" si="1400"/>
        <v>TREX2</v>
      </c>
      <c r="B16630" s="1" t="s">
        <v>50</v>
      </c>
      <c r="C16630" s="1">
        <v>1.52735795E8</v>
      </c>
      <c r="D16630" s="1" t="s">
        <v>8</v>
      </c>
      <c r="E16630" s="1">
        <v>24.0</v>
      </c>
      <c r="F16630" s="1" t="s">
        <v>5952</v>
      </c>
      <c r="G16630" s="1">
        <v>0.518009306034</v>
      </c>
    </row>
    <row r="16631" ht="15.75" customHeight="1">
      <c r="A16631" s="1" t="str">
        <f t="shared" si="1400"/>
        <v>TREX2</v>
      </c>
      <c r="B16631" s="1" t="s">
        <v>50</v>
      </c>
      <c r="C16631" s="1">
        <v>1.52713296E8</v>
      </c>
      <c r="D16631" s="1" t="s">
        <v>8</v>
      </c>
      <c r="E16631" s="1">
        <v>24.0</v>
      </c>
      <c r="F16631" s="1" t="s">
        <v>16600</v>
      </c>
      <c r="G16631" s="1">
        <v>0.00327483446762</v>
      </c>
    </row>
    <row r="16632" ht="15.75" customHeight="1">
      <c r="A16632" s="1" t="str">
        <f t="shared" si="1400"/>
        <v>TREX2</v>
      </c>
      <c r="B16632" s="1" t="s">
        <v>50</v>
      </c>
      <c r="C16632" s="1">
        <v>1.52713261E8</v>
      </c>
      <c r="D16632" s="1" t="s">
        <v>8</v>
      </c>
      <c r="E16632" s="1">
        <v>23.0</v>
      </c>
      <c r="F16632" s="1" t="s">
        <v>16601</v>
      </c>
      <c r="G16632" s="1">
        <v>0.00282324454683</v>
      </c>
    </row>
    <row r="16633" ht="15.75" customHeight="1">
      <c r="A16633" s="1" t="str">
        <f t="shared" si="1400"/>
        <v>TREX2</v>
      </c>
      <c r="B16633" s="1" t="s">
        <v>50</v>
      </c>
      <c r="C16633" s="1">
        <v>1.52735874E8</v>
      </c>
      <c r="D16633" s="1" t="s">
        <v>8</v>
      </c>
      <c r="E16633" s="1">
        <v>24.0</v>
      </c>
      <c r="F16633" s="1" t="s">
        <v>5955</v>
      </c>
      <c r="G16633" s="1">
        <v>0.109452320207</v>
      </c>
    </row>
    <row r="16634" ht="15.75" customHeight="1">
      <c r="A16634" s="1" t="str">
        <f t="shared" si="1400"/>
        <v>TREX2</v>
      </c>
      <c r="B16634" s="1" t="s">
        <v>50</v>
      </c>
      <c r="C16634" s="1">
        <v>1.52713182E8</v>
      </c>
      <c r="D16634" s="1" t="s">
        <v>8</v>
      </c>
      <c r="E16634" s="1">
        <v>23.0</v>
      </c>
      <c r="F16634" s="1" t="s">
        <v>16602</v>
      </c>
      <c r="G16634" s="1">
        <v>0.0212010025519</v>
      </c>
    </row>
    <row r="16635" ht="15.75" customHeight="1">
      <c r="A16635" s="1" t="str">
        <f t="shared" ref="A16635:A16644" si="1401">"TRIM28"</f>
        <v>TRIM28</v>
      </c>
      <c r="B16635" s="1" t="s">
        <v>277</v>
      </c>
      <c r="C16635" s="1">
        <v>5.9056127E7</v>
      </c>
      <c r="D16635" s="1" t="s">
        <v>14</v>
      </c>
      <c r="E16635" s="1">
        <v>24.0</v>
      </c>
      <c r="F16635" s="1" t="s">
        <v>16603</v>
      </c>
      <c r="G16635" s="1">
        <v>1.25061682359</v>
      </c>
    </row>
    <row r="16636" ht="15.75" customHeight="1">
      <c r="A16636" s="1" t="str">
        <f t="shared" si="1401"/>
        <v>TRIM28</v>
      </c>
      <c r="B16636" s="1" t="s">
        <v>277</v>
      </c>
      <c r="C16636" s="1">
        <v>5.9055977E7</v>
      </c>
      <c r="D16636" s="1" t="s">
        <v>14</v>
      </c>
      <c r="E16636" s="1">
        <v>24.0</v>
      </c>
      <c r="F16636" s="1" t="s">
        <v>16604</v>
      </c>
      <c r="G16636" s="1">
        <v>0.421464335728</v>
      </c>
    </row>
    <row r="16637" ht="15.75" customHeight="1">
      <c r="A16637" s="1" t="str">
        <f t="shared" si="1401"/>
        <v>TRIM28</v>
      </c>
      <c r="B16637" s="1" t="s">
        <v>277</v>
      </c>
      <c r="C16637" s="1">
        <v>5.9055912E7</v>
      </c>
      <c r="D16637" s="1" t="s">
        <v>14</v>
      </c>
      <c r="E16637" s="1">
        <v>23.0</v>
      </c>
      <c r="F16637" s="1" t="s">
        <v>16605</v>
      </c>
      <c r="G16637" s="1">
        <v>0.807111046548</v>
      </c>
    </row>
    <row r="16638" ht="15.75" customHeight="1">
      <c r="A16638" s="1" t="str">
        <f t="shared" si="1401"/>
        <v>TRIM28</v>
      </c>
      <c r="B16638" s="1" t="s">
        <v>277</v>
      </c>
      <c r="C16638" s="1">
        <v>5.9055891E7</v>
      </c>
      <c r="D16638" s="1" t="s">
        <v>14</v>
      </c>
      <c r="E16638" s="1">
        <v>24.0</v>
      </c>
      <c r="F16638" s="1" t="s">
        <v>16606</v>
      </c>
      <c r="G16638" s="1">
        <v>0.603240293749</v>
      </c>
    </row>
    <row r="16639" ht="15.75" customHeight="1">
      <c r="A16639" s="1" t="str">
        <f t="shared" si="1401"/>
        <v>TRIM28</v>
      </c>
      <c r="B16639" s="1" t="s">
        <v>277</v>
      </c>
      <c r="C16639" s="1">
        <v>5.9055813E7</v>
      </c>
      <c r="D16639" s="1" t="s">
        <v>14</v>
      </c>
      <c r="E16639" s="1">
        <v>23.0</v>
      </c>
      <c r="F16639" s="1" t="s">
        <v>16607</v>
      </c>
      <c r="G16639" s="1">
        <v>0.745367155594</v>
      </c>
    </row>
    <row r="16640" ht="15.75" customHeight="1">
      <c r="A16640" s="1" t="str">
        <f t="shared" si="1401"/>
        <v>TRIM28</v>
      </c>
      <c r="B16640" s="1" t="s">
        <v>277</v>
      </c>
      <c r="C16640" s="1">
        <v>5.9056091E7</v>
      </c>
      <c r="D16640" s="1" t="s">
        <v>8</v>
      </c>
      <c r="E16640" s="1">
        <v>24.0</v>
      </c>
      <c r="F16640" s="1" t="s">
        <v>16608</v>
      </c>
      <c r="G16640" s="1">
        <v>0.876789749958</v>
      </c>
    </row>
    <row r="16641" ht="15.75" customHeight="1">
      <c r="A16641" s="1" t="str">
        <f t="shared" si="1401"/>
        <v>TRIM28</v>
      </c>
      <c r="B16641" s="1" t="s">
        <v>277</v>
      </c>
      <c r="C16641" s="1">
        <v>5.9055985E7</v>
      </c>
      <c r="D16641" s="1" t="s">
        <v>8</v>
      </c>
      <c r="E16641" s="1">
        <v>24.0</v>
      </c>
      <c r="F16641" s="1" t="s">
        <v>16609</v>
      </c>
      <c r="G16641" s="1">
        <v>0.355972680319</v>
      </c>
    </row>
    <row r="16642" ht="15.75" customHeight="1">
      <c r="A16642" s="1" t="str">
        <f t="shared" si="1401"/>
        <v>TRIM28</v>
      </c>
      <c r="B16642" s="1" t="s">
        <v>277</v>
      </c>
      <c r="C16642" s="1">
        <v>5.9055947E7</v>
      </c>
      <c r="D16642" s="1" t="s">
        <v>8</v>
      </c>
      <c r="E16642" s="1">
        <v>24.0</v>
      </c>
      <c r="F16642" s="1" t="s">
        <v>16610</v>
      </c>
      <c r="G16642" s="1">
        <v>0.872593426456</v>
      </c>
    </row>
    <row r="16643" ht="15.75" customHeight="1">
      <c r="A16643" s="1" t="str">
        <f t="shared" si="1401"/>
        <v>TRIM28</v>
      </c>
      <c r="B16643" s="1" t="s">
        <v>277</v>
      </c>
      <c r="C16643" s="1">
        <v>5.9055894E7</v>
      </c>
      <c r="D16643" s="1" t="s">
        <v>14</v>
      </c>
      <c r="E16643" s="1">
        <v>22.0</v>
      </c>
      <c r="F16643" s="1" t="s">
        <v>16611</v>
      </c>
      <c r="G16643" s="1">
        <v>0.3755389332</v>
      </c>
    </row>
    <row r="16644" ht="15.75" customHeight="1">
      <c r="A16644" s="1" t="str">
        <f t="shared" si="1401"/>
        <v>TRIM28</v>
      </c>
      <c r="B16644" s="1" t="s">
        <v>277</v>
      </c>
      <c r="C16644" s="1">
        <v>5.9055803E7</v>
      </c>
      <c r="D16644" s="1" t="s">
        <v>8</v>
      </c>
      <c r="E16644" s="1">
        <v>24.0</v>
      </c>
      <c r="F16644" s="1" t="s">
        <v>16612</v>
      </c>
      <c r="G16644" s="1">
        <v>0.385667109133</v>
      </c>
    </row>
    <row r="16645" ht="15.75" customHeight="1">
      <c r="A16645" s="1" t="str">
        <f t="shared" ref="A16645:A16654" si="1402">"TRIP12"</f>
        <v>TRIP12</v>
      </c>
      <c r="B16645" s="1" t="s">
        <v>256</v>
      </c>
      <c r="C16645" s="1">
        <v>2.30786378E8</v>
      </c>
      <c r="D16645" s="1" t="s">
        <v>8</v>
      </c>
      <c r="E16645" s="1">
        <v>24.0</v>
      </c>
      <c r="F16645" s="1" t="s">
        <v>16613</v>
      </c>
      <c r="G16645" s="1">
        <v>0.735059751847</v>
      </c>
    </row>
    <row r="16646" ht="15.75" customHeight="1">
      <c r="A16646" s="1" t="str">
        <f t="shared" si="1402"/>
        <v>TRIP12</v>
      </c>
      <c r="B16646" s="1" t="s">
        <v>256</v>
      </c>
      <c r="C16646" s="1">
        <v>2.30786461E8</v>
      </c>
      <c r="D16646" s="1" t="s">
        <v>14</v>
      </c>
      <c r="E16646" s="1">
        <v>23.0</v>
      </c>
      <c r="F16646" s="1" t="s">
        <v>16614</v>
      </c>
      <c r="G16646" s="1">
        <v>1.49810283039</v>
      </c>
    </row>
    <row r="16647" ht="15.75" customHeight="1">
      <c r="A16647" s="1" t="str">
        <f t="shared" si="1402"/>
        <v>TRIP12</v>
      </c>
      <c r="B16647" s="1" t="s">
        <v>256</v>
      </c>
      <c r="C16647" s="1">
        <v>2.30786373E8</v>
      </c>
      <c r="D16647" s="1" t="s">
        <v>14</v>
      </c>
      <c r="E16647" s="1">
        <v>23.0</v>
      </c>
      <c r="F16647" s="1" t="s">
        <v>16615</v>
      </c>
      <c r="G16647" s="1">
        <v>-0.0992455041797</v>
      </c>
    </row>
    <row r="16648" ht="15.75" customHeight="1">
      <c r="A16648" s="1" t="str">
        <f t="shared" si="1402"/>
        <v>TRIP12</v>
      </c>
      <c r="B16648" s="1" t="s">
        <v>256</v>
      </c>
      <c r="C16648" s="1">
        <v>2.30786604E8</v>
      </c>
      <c r="D16648" s="1" t="s">
        <v>8</v>
      </c>
      <c r="E16648" s="1">
        <v>24.0</v>
      </c>
      <c r="F16648" s="1" t="s">
        <v>16616</v>
      </c>
      <c r="G16648" s="1">
        <v>0.253660532329</v>
      </c>
    </row>
    <row r="16649" ht="15.75" customHeight="1">
      <c r="A16649" s="1" t="str">
        <f t="shared" si="1402"/>
        <v>TRIP12</v>
      </c>
      <c r="B16649" s="1" t="s">
        <v>256</v>
      </c>
      <c r="C16649" s="1">
        <v>2.30786585E8</v>
      </c>
      <c r="D16649" s="1" t="s">
        <v>8</v>
      </c>
      <c r="E16649" s="1">
        <v>23.0</v>
      </c>
      <c r="F16649" s="1" t="s">
        <v>16617</v>
      </c>
      <c r="G16649" s="1">
        <v>0.321891787219</v>
      </c>
    </row>
    <row r="16650" ht="15.75" customHeight="1">
      <c r="A16650" s="1" t="str">
        <f t="shared" si="1402"/>
        <v>TRIP12</v>
      </c>
      <c r="B16650" s="1" t="s">
        <v>256</v>
      </c>
      <c r="C16650" s="1">
        <v>2.30786548E8</v>
      </c>
      <c r="D16650" s="1" t="s">
        <v>8</v>
      </c>
      <c r="E16650" s="1">
        <v>23.0</v>
      </c>
      <c r="F16650" s="1" t="s">
        <v>16618</v>
      </c>
      <c r="G16650" s="1">
        <v>-0.0686423485526</v>
      </c>
    </row>
    <row r="16651" ht="15.75" customHeight="1">
      <c r="A16651" s="1" t="str">
        <f t="shared" si="1402"/>
        <v>TRIP12</v>
      </c>
      <c r="B16651" s="1" t="s">
        <v>256</v>
      </c>
      <c r="C16651" s="1">
        <v>2.30786492E8</v>
      </c>
      <c r="D16651" s="1" t="s">
        <v>8</v>
      </c>
      <c r="E16651" s="1">
        <v>24.0</v>
      </c>
      <c r="F16651" s="1" t="s">
        <v>16619</v>
      </c>
      <c r="G16651" s="1">
        <v>0.766837417765</v>
      </c>
    </row>
    <row r="16652" ht="15.75" customHeight="1">
      <c r="A16652" s="1" t="str">
        <f t="shared" si="1402"/>
        <v>TRIP12</v>
      </c>
      <c r="B16652" s="1" t="s">
        <v>256</v>
      </c>
      <c r="C16652" s="1">
        <v>2.30786451E8</v>
      </c>
      <c r="D16652" s="1" t="s">
        <v>8</v>
      </c>
      <c r="E16652" s="1">
        <v>23.0</v>
      </c>
      <c r="F16652" s="1" t="s">
        <v>16620</v>
      </c>
      <c r="G16652" s="1">
        <v>0.261796590204</v>
      </c>
    </row>
    <row r="16653" ht="15.75" customHeight="1">
      <c r="A16653" s="1" t="str">
        <f t="shared" si="1402"/>
        <v>TRIP12</v>
      </c>
      <c r="B16653" s="1" t="s">
        <v>256</v>
      </c>
      <c r="C16653" s="1">
        <v>2.30786402E8</v>
      </c>
      <c r="D16653" s="1" t="s">
        <v>8</v>
      </c>
      <c r="E16653" s="1">
        <v>24.0</v>
      </c>
      <c r="F16653" s="1" t="s">
        <v>16621</v>
      </c>
      <c r="G16653" s="1">
        <v>0.101539068988</v>
      </c>
    </row>
    <row r="16654" ht="15.75" customHeight="1">
      <c r="A16654" s="1" t="str">
        <f t="shared" si="1402"/>
        <v>TRIP12</v>
      </c>
      <c r="B16654" s="1" t="s">
        <v>256</v>
      </c>
      <c r="C16654" s="1">
        <v>2.30786462E8</v>
      </c>
      <c r="D16654" s="1" t="s">
        <v>8</v>
      </c>
      <c r="E16654" s="1">
        <v>24.0</v>
      </c>
      <c r="F16654" s="1" t="s">
        <v>16622</v>
      </c>
      <c r="G16654" s="1">
        <v>0.159445400114</v>
      </c>
    </row>
    <row r="16655" ht="15.75" customHeight="1">
      <c r="A16655" s="1" t="str">
        <f t="shared" ref="A16655:A16679" si="1403">"TRIQK"</f>
        <v>TRIQK</v>
      </c>
      <c r="B16655" s="1" t="s">
        <v>779</v>
      </c>
      <c r="C16655" s="1">
        <v>9.3977864E7</v>
      </c>
      <c r="D16655" s="1" t="s">
        <v>14</v>
      </c>
      <c r="E16655" s="1">
        <v>24.0</v>
      </c>
      <c r="F16655" s="1" t="s">
        <v>16623</v>
      </c>
      <c r="G16655" s="1">
        <v>0.731129989489</v>
      </c>
    </row>
    <row r="16656" ht="15.75" customHeight="1">
      <c r="A16656" s="1" t="str">
        <f t="shared" si="1403"/>
        <v>TRIQK</v>
      </c>
      <c r="B16656" s="1" t="s">
        <v>779</v>
      </c>
      <c r="C16656" s="1">
        <v>9.3978141E7</v>
      </c>
      <c r="D16656" s="1" t="s">
        <v>14</v>
      </c>
      <c r="E16656" s="1">
        <v>23.0</v>
      </c>
      <c r="F16656" s="1" t="s">
        <v>16624</v>
      </c>
      <c r="G16656" s="1">
        <v>0.291303706039</v>
      </c>
    </row>
    <row r="16657" ht="15.75" customHeight="1">
      <c r="A16657" s="1" t="str">
        <f t="shared" si="1403"/>
        <v>TRIQK</v>
      </c>
      <c r="B16657" s="1" t="s">
        <v>779</v>
      </c>
      <c r="C16657" s="1">
        <v>9.3978155E7</v>
      </c>
      <c r="D16657" s="1" t="s">
        <v>14</v>
      </c>
      <c r="E16657" s="1">
        <v>22.0</v>
      </c>
      <c r="F16657" s="1" t="s">
        <v>16625</v>
      </c>
      <c r="G16657" s="1">
        <v>0.726729542155</v>
      </c>
    </row>
    <row r="16658" ht="15.75" customHeight="1">
      <c r="A16658" s="1" t="str">
        <f t="shared" si="1403"/>
        <v>TRIQK</v>
      </c>
      <c r="B16658" s="1" t="s">
        <v>779</v>
      </c>
      <c r="C16658" s="1">
        <v>9.3978176E7</v>
      </c>
      <c r="D16658" s="1" t="s">
        <v>14</v>
      </c>
      <c r="E16658" s="1">
        <v>23.0</v>
      </c>
      <c r="F16658" s="1" t="s">
        <v>16626</v>
      </c>
      <c r="G16658" s="1">
        <v>0.524176017002</v>
      </c>
    </row>
    <row r="16659" ht="15.75" customHeight="1">
      <c r="A16659" s="1" t="str">
        <f t="shared" si="1403"/>
        <v>TRIQK</v>
      </c>
      <c r="B16659" s="1" t="s">
        <v>779</v>
      </c>
      <c r="C16659" s="1">
        <v>9.3978278E7</v>
      </c>
      <c r="D16659" s="1" t="s">
        <v>14</v>
      </c>
      <c r="E16659" s="1">
        <v>24.0</v>
      </c>
      <c r="F16659" s="1" t="s">
        <v>16627</v>
      </c>
      <c r="G16659" s="1">
        <v>0.23185005526</v>
      </c>
    </row>
    <row r="16660" ht="15.75" customHeight="1">
      <c r="A16660" s="1" t="str">
        <f t="shared" si="1403"/>
        <v>TRIQK</v>
      </c>
      <c r="B16660" s="1" t="s">
        <v>779</v>
      </c>
      <c r="C16660" s="1">
        <v>9.4029628E7</v>
      </c>
      <c r="D16660" s="1" t="s">
        <v>14</v>
      </c>
      <c r="E16660" s="1">
        <v>24.0</v>
      </c>
      <c r="F16660" s="1" t="s">
        <v>16628</v>
      </c>
      <c r="G16660" s="1">
        <v>-0.0904081816287</v>
      </c>
    </row>
    <row r="16661" ht="15.75" customHeight="1">
      <c r="A16661" s="1" t="str">
        <f t="shared" si="1403"/>
        <v>TRIQK</v>
      </c>
      <c r="B16661" s="1" t="s">
        <v>779</v>
      </c>
      <c r="C16661" s="1">
        <v>9.4029772E7</v>
      </c>
      <c r="D16661" s="1" t="s">
        <v>14</v>
      </c>
      <c r="E16661" s="1">
        <v>24.0</v>
      </c>
      <c r="F16661" s="1" t="s">
        <v>16629</v>
      </c>
      <c r="G16661" s="1">
        <v>-0.135130794537</v>
      </c>
    </row>
    <row r="16662" ht="15.75" customHeight="1">
      <c r="A16662" s="1" t="str">
        <f t="shared" si="1403"/>
        <v>TRIQK</v>
      </c>
      <c r="B16662" s="1" t="s">
        <v>779</v>
      </c>
      <c r="C16662" s="1">
        <v>9.4029679E7</v>
      </c>
      <c r="D16662" s="1" t="s">
        <v>8</v>
      </c>
      <c r="E16662" s="1">
        <v>23.0</v>
      </c>
      <c r="F16662" s="1" t="s">
        <v>16630</v>
      </c>
      <c r="G16662" s="1">
        <v>-0.359734777065</v>
      </c>
    </row>
    <row r="16663" ht="15.75" customHeight="1">
      <c r="A16663" s="1" t="str">
        <f t="shared" si="1403"/>
        <v>TRIQK</v>
      </c>
      <c r="B16663" s="1" t="s">
        <v>779</v>
      </c>
      <c r="C16663" s="1">
        <v>9.3977856E7</v>
      </c>
      <c r="D16663" s="1" t="s">
        <v>14</v>
      </c>
      <c r="E16663" s="1">
        <v>23.0</v>
      </c>
      <c r="F16663" s="1" t="s">
        <v>16631</v>
      </c>
      <c r="G16663" s="1">
        <v>0.955972944482</v>
      </c>
    </row>
    <row r="16664" ht="15.75" customHeight="1">
      <c r="A16664" s="1" t="str">
        <f t="shared" si="1403"/>
        <v>TRIQK</v>
      </c>
      <c r="B16664" s="1" t="s">
        <v>779</v>
      </c>
      <c r="C16664" s="1">
        <v>9.3977842E7</v>
      </c>
      <c r="D16664" s="1" t="s">
        <v>14</v>
      </c>
      <c r="E16664" s="1">
        <v>23.0</v>
      </c>
      <c r="F16664" s="1" t="s">
        <v>16632</v>
      </c>
      <c r="G16664" s="1">
        <v>0.731007128138</v>
      </c>
    </row>
    <row r="16665" ht="15.75" customHeight="1">
      <c r="A16665" s="1" t="str">
        <f t="shared" si="1403"/>
        <v>TRIQK</v>
      </c>
      <c r="B16665" s="1" t="s">
        <v>779</v>
      </c>
      <c r="C16665" s="1">
        <v>9.3977809E7</v>
      </c>
      <c r="D16665" s="1" t="s">
        <v>14</v>
      </c>
      <c r="E16665" s="1">
        <v>22.0</v>
      </c>
      <c r="F16665" s="1" t="s">
        <v>16633</v>
      </c>
      <c r="G16665" s="1">
        <v>-0.0135361789542</v>
      </c>
    </row>
    <row r="16666" ht="15.75" customHeight="1">
      <c r="A16666" s="1" t="str">
        <f t="shared" si="1403"/>
        <v>TRIQK</v>
      </c>
      <c r="B16666" s="1" t="s">
        <v>779</v>
      </c>
      <c r="C16666" s="1">
        <v>9.4029835E7</v>
      </c>
      <c r="D16666" s="1" t="s">
        <v>8</v>
      </c>
      <c r="E16666" s="1">
        <v>24.0</v>
      </c>
      <c r="F16666" s="1" t="s">
        <v>16634</v>
      </c>
      <c r="G16666" s="1">
        <v>0.0532272603517</v>
      </c>
    </row>
    <row r="16667" ht="15.75" customHeight="1">
      <c r="A16667" s="1" t="str">
        <f t="shared" si="1403"/>
        <v>TRIQK</v>
      </c>
      <c r="B16667" s="1" t="s">
        <v>779</v>
      </c>
      <c r="C16667" s="1">
        <v>9.4029808E7</v>
      </c>
      <c r="D16667" s="1" t="s">
        <v>8</v>
      </c>
      <c r="E16667" s="1">
        <v>24.0</v>
      </c>
      <c r="F16667" s="1" t="s">
        <v>16635</v>
      </c>
      <c r="G16667" s="1">
        <v>-0.296847134396</v>
      </c>
    </row>
    <row r="16668" ht="15.75" customHeight="1">
      <c r="A16668" s="1" t="str">
        <f t="shared" si="1403"/>
        <v>TRIQK</v>
      </c>
      <c r="B16668" s="1" t="s">
        <v>779</v>
      </c>
      <c r="C16668" s="1">
        <v>9.4029776E7</v>
      </c>
      <c r="D16668" s="1" t="s">
        <v>14</v>
      </c>
      <c r="E16668" s="1">
        <v>23.0</v>
      </c>
      <c r="F16668" s="1" t="s">
        <v>16636</v>
      </c>
      <c r="G16668" s="1">
        <v>0.0276279621563</v>
      </c>
    </row>
    <row r="16669" ht="15.75" customHeight="1">
      <c r="A16669" s="1" t="str">
        <f t="shared" si="1403"/>
        <v>TRIQK</v>
      </c>
      <c r="B16669" s="1" t="s">
        <v>779</v>
      </c>
      <c r="C16669" s="1">
        <v>9.3978222E7</v>
      </c>
      <c r="D16669" s="1" t="s">
        <v>8</v>
      </c>
      <c r="E16669" s="1">
        <v>24.0</v>
      </c>
      <c r="F16669" s="1" t="s">
        <v>16637</v>
      </c>
      <c r="G16669" s="1">
        <v>0.522751512356</v>
      </c>
    </row>
    <row r="16670" ht="15.75" customHeight="1">
      <c r="A16670" s="1" t="str">
        <f t="shared" si="1403"/>
        <v>TRIQK</v>
      </c>
      <c r="B16670" s="1" t="s">
        <v>779</v>
      </c>
      <c r="C16670" s="1">
        <v>9.4029793E7</v>
      </c>
      <c r="D16670" s="1" t="s">
        <v>14</v>
      </c>
      <c r="E16670" s="1">
        <v>23.0</v>
      </c>
      <c r="F16670" s="1" t="s">
        <v>16638</v>
      </c>
      <c r="G16670" s="1">
        <v>-0.00406508351879</v>
      </c>
    </row>
    <row r="16671" ht="15.75" customHeight="1">
      <c r="A16671" s="1" t="str">
        <f t="shared" si="1403"/>
        <v>TRIQK</v>
      </c>
      <c r="B16671" s="1" t="s">
        <v>779</v>
      </c>
      <c r="C16671" s="1">
        <v>9.3978189E7</v>
      </c>
      <c r="D16671" s="1" t="s">
        <v>8</v>
      </c>
      <c r="E16671" s="1">
        <v>24.0</v>
      </c>
      <c r="F16671" s="1" t="s">
        <v>16639</v>
      </c>
      <c r="G16671" s="1">
        <v>-0.0812894524556</v>
      </c>
    </row>
    <row r="16672" ht="15.75" customHeight="1">
      <c r="A16672" s="1" t="str">
        <f t="shared" si="1403"/>
        <v>TRIQK</v>
      </c>
      <c r="B16672" s="1" t="s">
        <v>779</v>
      </c>
      <c r="C16672" s="1">
        <v>9.3978179E7</v>
      </c>
      <c r="D16672" s="1" t="s">
        <v>8</v>
      </c>
      <c r="E16672" s="1">
        <v>24.0</v>
      </c>
      <c r="F16672" s="1" t="s">
        <v>16640</v>
      </c>
      <c r="G16672" s="1">
        <v>0.632541216385</v>
      </c>
    </row>
    <row r="16673" ht="15.75" customHeight="1">
      <c r="A16673" s="1" t="str">
        <f t="shared" si="1403"/>
        <v>TRIQK</v>
      </c>
      <c r="B16673" s="1" t="s">
        <v>779</v>
      </c>
      <c r="C16673" s="1">
        <v>9.3978106E7</v>
      </c>
      <c r="D16673" s="1" t="s">
        <v>8</v>
      </c>
      <c r="E16673" s="1">
        <v>22.0</v>
      </c>
      <c r="F16673" s="1" t="s">
        <v>16641</v>
      </c>
      <c r="G16673" s="1">
        <v>0.519223937759</v>
      </c>
    </row>
    <row r="16674" ht="15.75" customHeight="1">
      <c r="A16674" s="1" t="str">
        <f t="shared" si="1403"/>
        <v>TRIQK</v>
      </c>
      <c r="B16674" s="1" t="s">
        <v>779</v>
      </c>
      <c r="C16674" s="1">
        <v>9.397809E7</v>
      </c>
      <c r="D16674" s="1" t="s">
        <v>8</v>
      </c>
      <c r="E16674" s="1">
        <v>24.0</v>
      </c>
      <c r="F16674" s="1" t="s">
        <v>16642</v>
      </c>
      <c r="G16674" s="1">
        <v>1.06458053469</v>
      </c>
    </row>
    <row r="16675" ht="15.75" customHeight="1">
      <c r="A16675" s="1" t="str">
        <f t="shared" si="1403"/>
        <v>TRIQK</v>
      </c>
      <c r="B16675" s="1" t="s">
        <v>779</v>
      </c>
      <c r="C16675" s="1">
        <v>9.3977796E7</v>
      </c>
      <c r="D16675" s="1" t="s">
        <v>8</v>
      </c>
      <c r="E16675" s="1">
        <v>21.0</v>
      </c>
      <c r="F16675" s="1" t="s">
        <v>16643</v>
      </c>
      <c r="G16675" s="1">
        <v>0.263345459421</v>
      </c>
    </row>
    <row r="16676" ht="15.75" customHeight="1">
      <c r="A16676" s="1" t="str">
        <f t="shared" si="1403"/>
        <v>TRIQK</v>
      </c>
      <c r="B16676" s="1" t="s">
        <v>779</v>
      </c>
      <c r="C16676" s="1">
        <v>9.3977621E7</v>
      </c>
      <c r="D16676" s="1" t="s">
        <v>8</v>
      </c>
      <c r="E16676" s="1">
        <v>23.0</v>
      </c>
      <c r="F16676" s="1" t="s">
        <v>16644</v>
      </c>
      <c r="G16676" s="1">
        <v>0.979446520825</v>
      </c>
    </row>
    <row r="16677" ht="15.75" customHeight="1">
      <c r="A16677" s="1" t="str">
        <f t="shared" si="1403"/>
        <v>TRIQK</v>
      </c>
      <c r="B16677" s="1" t="s">
        <v>779</v>
      </c>
      <c r="C16677" s="1">
        <v>9.3977533E7</v>
      </c>
      <c r="D16677" s="1" t="s">
        <v>8</v>
      </c>
      <c r="E16677" s="1">
        <v>22.0</v>
      </c>
      <c r="F16677" s="1" t="s">
        <v>16645</v>
      </c>
      <c r="G16677" s="1">
        <v>0.609419513191</v>
      </c>
    </row>
    <row r="16678" ht="15.75" customHeight="1">
      <c r="A16678" s="1" t="str">
        <f t="shared" si="1403"/>
        <v>TRIQK</v>
      </c>
      <c r="B16678" s="1" t="s">
        <v>779</v>
      </c>
      <c r="C16678" s="1">
        <v>9.4029905E7</v>
      </c>
      <c r="D16678" s="1" t="s">
        <v>14</v>
      </c>
      <c r="E16678" s="1">
        <v>23.0</v>
      </c>
      <c r="F16678" s="1" t="s">
        <v>16646</v>
      </c>
      <c r="G16678" s="1">
        <v>0.00989816725156</v>
      </c>
    </row>
    <row r="16679" ht="15.75" customHeight="1">
      <c r="A16679" s="1" t="str">
        <f t="shared" si="1403"/>
        <v>TRIQK</v>
      </c>
      <c r="B16679" s="1" t="s">
        <v>779</v>
      </c>
      <c r="C16679" s="1">
        <v>9.3978211E7</v>
      </c>
      <c r="D16679" s="1" t="s">
        <v>8</v>
      </c>
      <c r="E16679" s="1">
        <v>24.0</v>
      </c>
      <c r="F16679" s="1" t="s">
        <v>16647</v>
      </c>
      <c r="G16679" s="1">
        <v>0.304176570081</v>
      </c>
    </row>
    <row r="16680" ht="15.75" customHeight="1">
      <c r="A16680" s="1" t="str">
        <f t="shared" ref="A16680:A16687" si="1404">"TRMT10C"</f>
        <v>TRMT10C</v>
      </c>
      <c r="B16680" s="1" t="s">
        <v>119</v>
      </c>
      <c r="C16680" s="1">
        <v>1.01280695E8</v>
      </c>
      <c r="D16680" s="1" t="s">
        <v>8</v>
      </c>
      <c r="E16680" s="1">
        <v>23.0</v>
      </c>
      <c r="F16680" s="1" t="s">
        <v>16648</v>
      </c>
      <c r="G16680" s="1">
        <v>-5.91615852767E-4</v>
      </c>
    </row>
    <row r="16681" ht="15.75" customHeight="1">
      <c r="A16681" s="1" t="str">
        <f t="shared" si="1404"/>
        <v>TRMT10C</v>
      </c>
      <c r="B16681" s="1" t="s">
        <v>119</v>
      </c>
      <c r="C16681" s="1">
        <v>1.01280763E8</v>
      </c>
      <c r="D16681" s="1" t="s">
        <v>8</v>
      </c>
      <c r="E16681" s="1">
        <v>24.0</v>
      </c>
      <c r="F16681" s="1" t="s">
        <v>16649</v>
      </c>
      <c r="G16681" s="1">
        <v>0.232723951497</v>
      </c>
    </row>
    <row r="16682" ht="15.75" customHeight="1">
      <c r="A16682" s="1" t="str">
        <f t="shared" si="1404"/>
        <v>TRMT10C</v>
      </c>
      <c r="B16682" s="1" t="s">
        <v>119</v>
      </c>
      <c r="C16682" s="1">
        <v>1.01280801E8</v>
      </c>
      <c r="D16682" s="1" t="s">
        <v>14</v>
      </c>
      <c r="E16682" s="1">
        <v>24.0</v>
      </c>
      <c r="F16682" s="1" t="s">
        <v>16650</v>
      </c>
      <c r="G16682" s="1">
        <v>0.766181218908</v>
      </c>
    </row>
    <row r="16683" ht="15.75" customHeight="1">
      <c r="A16683" s="1" t="str">
        <f t="shared" si="1404"/>
        <v>TRMT10C</v>
      </c>
      <c r="B16683" s="1" t="s">
        <v>119</v>
      </c>
      <c r="C16683" s="1">
        <v>1.01280733E8</v>
      </c>
      <c r="D16683" s="1" t="s">
        <v>14</v>
      </c>
      <c r="E16683" s="1">
        <v>23.0</v>
      </c>
      <c r="F16683" s="1" t="s">
        <v>16651</v>
      </c>
      <c r="G16683" s="1">
        <v>0.890229349052</v>
      </c>
    </row>
    <row r="16684" ht="15.75" customHeight="1">
      <c r="A16684" s="1" t="str">
        <f t="shared" si="1404"/>
        <v>TRMT10C</v>
      </c>
      <c r="B16684" s="1" t="s">
        <v>119</v>
      </c>
      <c r="C16684" s="1">
        <v>1.01280759E8</v>
      </c>
      <c r="D16684" s="1" t="s">
        <v>14</v>
      </c>
      <c r="E16684" s="1">
        <v>23.0</v>
      </c>
      <c r="F16684" s="1" t="s">
        <v>16652</v>
      </c>
      <c r="G16684" s="1">
        <v>0.895963251547</v>
      </c>
    </row>
    <row r="16685" ht="15.75" customHeight="1">
      <c r="A16685" s="1" t="str">
        <f t="shared" si="1404"/>
        <v>TRMT10C</v>
      </c>
      <c r="B16685" s="1" t="s">
        <v>119</v>
      </c>
      <c r="C16685" s="1">
        <v>1.01280926E8</v>
      </c>
      <c r="D16685" s="1" t="s">
        <v>14</v>
      </c>
      <c r="E16685" s="1">
        <v>24.0</v>
      </c>
      <c r="F16685" s="1" t="s">
        <v>16653</v>
      </c>
      <c r="G16685" s="1">
        <v>0.350304945228</v>
      </c>
    </row>
    <row r="16686" ht="15.75" customHeight="1">
      <c r="A16686" s="1" t="str">
        <f t="shared" si="1404"/>
        <v>TRMT10C</v>
      </c>
      <c r="B16686" s="1" t="s">
        <v>119</v>
      </c>
      <c r="C16686" s="1">
        <v>1.01280817E8</v>
      </c>
      <c r="D16686" s="1" t="s">
        <v>8</v>
      </c>
      <c r="E16686" s="1">
        <v>23.0</v>
      </c>
      <c r="F16686" s="1" t="s">
        <v>16654</v>
      </c>
      <c r="G16686" s="1">
        <v>0.636153391793</v>
      </c>
    </row>
    <row r="16687" ht="15.75" customHeight="1">
      <c r="A16687" s="1" t="str">
        <f t="shared" si="1404"/>
        <v>TRMT10C</v>
      </c>
      <c r="B16687" s="1" t="s">
        <v>119</v>
      </c>
      <c r="C16687" s="1">
        <v>1.01280782E8</v>
      </c>
      <c r="D16687" s="1" t="s">
        <v>14</v>
      </c>
      <c r="E16687" s="1">
        <v>24.0</v>
      </c>
      <c r="F16687" s="1" t="s">
        <v>16655</v>
      </c>
      <c r="G16687" s="1">
        <v>1.2138073994</v>
      </c>
    </row>
    <row r="16688" ht="15.75" customHeight="1">
      <c r="A16688" s="1" t="str">
        <f t="shared" ref="A16688:A16697" si="1405">"TRMT5"</f>
        <v>TRMT5</v>
      </c>
      <c r="B16688" s="1" t="s">
        <v>135</v>
      </c>
      <c r="C16688" s="1">
        <v>6.1448011E7</v>
      </c>
      <c r="D16688" s="1" t="s">
        <v>14</v>
      </c>
      <c r="E16688" s="1">
        <v>24.0</v>
      </c>
      <c r="F16688" s="1" t="s">
        <v>16656</v>
      </c>
      <c r="G16688" s="1">
        <v>0.448476972481</v>
      </c>
    </row>
    <row r="16689" ht="15.75" customHeight="1">
      <c r="A16689" s="1" t="str">
        <f t="shared" si="1405"/>
        <v>TRMT5</v>
      </c>
      <c r="B16689" s="1" t="s">
        <v>135</v>
      </c>
      <c r="C16689" s="1">
        <v>6.1447814E7</v>
      </c>
      <c r="D16689" s="1" t="s">
        <v>8</v>
      </c>
      <c r="E16689" s="1">
        <v>23.0</v>
      </c>
      <c r="F16689" s="1" t="s">
        <v>16657</v>
      </c>
      <c r="G16689" s="1">
        <v>0.10848246753</v>
      </c>
    </row>
    <row r="16690" ht="15.75" customHeight="1">
      <c r="A16690" s="1" t="str">
        <f t="shared" si="1405"/>
        <v>TRMT5</v>
      </c>
      <c r="B16690" s="1" t="s">
        <v>135</v>
      </c>
      <c r="C16690" s="1">
        <v>6.1447912E7</v>
      </c>
      <c r="D16690" s="1" t="s">
        <v>8</v>
      </c>
      <c r="E16690" s="1">
        <v>23.0</v>
      </c>
      <c r="F16690" s="1" t="s">
        <v>16658</v>
      </c>
      <c r="G16690" s="1">
        <v>1.06106695589</v>
      </c>
    </row>
    <row r="16691" ht="15.75" customHeight="1">
      <c r="A16691" s="1" t="str">
        <f t="shared" si="1405"/>
        <v>TRMT5</v>
      </c>
      <c r="B16691" s="1" t="s">
        <v>135</v>
      </c>
      <c r="C16691" s="1">
        <v>6.1447896E7</v>
      </c>
      <c r="D16691" s="1" t="s">
        <v>14</v>
      </c>
      <c r="E16691" s="1">
        <v>23.0</v>
      </c>
      <c r="F16691" s="1" t="s">
        <v>16659</v>
      </c>
      <c r="G16691" s="1">
        <v>0.45365173399</v>
      </c>
    </row>
    <row r="16692" ht="15.75" customHeight="1">
      <c r="A16692" s="1" t="str">
        <f t="shared" si="1405"/>
        <v>TRMT5</v>
      </c>
      <c r="B16692" s="1" t="s">
        <v>135</v>
      </c>
      <c r="C16692" s="1">
        <v>6.1447902E7</v>
      </c>
      <c r="D16692" s="1" t="s">
        <v>14</v>
      </c>
      <c r="E16692" s="1">
        <v>24.0</v>
      </c>
      <c r="F16692" s="1" t="s">
        <v>16660</v>
      </c>
      <c r="G16692" s="1">
        <v>0.214042488331</v>
      </c>
    </row>
    <row r="16693" ht="15.75" customHeight="1">
      <c r="A16693" s="1" t="str">
        <f t="shared" si="1405"/>
        <v>TRMT5</v>
      </c>
      <c r="B16693" s="1" t="s">
        <v>135</v>
      </c>
      <c r="C16693" s="1">
        <v>6.1447946E7</v>
      </c>
      <c r="D16693" s="1" t="s">
        <v>14</v>
      </c>
      <c r="E16693" s="1">
        <v>24.0</v>
      </c>
      <c r="F16693" s="1" t="s">
        <v>16661</v>
      </c>
      <c r="G16693" s="1">
        <v>0.720394841391</v>
      </c>
    </row>
    <row r="16694" ht="15.75" customHeight="1">
      <c r="A16694" s="1" t="str">
        <f t="shared" si="1405"/>
        <v>TRMT5</v>
      </c>
      <c r="B16694" s="1" t="s">
        <v>135</v>
      </c>
      <c r="C16694" s="1">
        <v>6.1447969E7</v>
      </c>
      <c r="D16694" s="1" t="s">
        <v>14</v>
      </c>
      <c r="E16694" s="1">
        <v>24.0</v>
      </c>
      <c r="F16694" s="1" t="s">
        <v>16662</v>
      </c>
      <c r="G16694" s="1">
        <v>0.157329747394</v>
      </c>
    </row>
    <row r="16695" ht="15.75" customHeight="1">
      <c r="A16695" s="1" t="str">
        <f t="shared" si="1405"/>
        <v>TRMT5</v>
      </c>
      <c r="B16695" s="1" t="s">
        <v>135</v>
      </c>
      <c r="C16695" s="1">
        <v>6.1447975E7</v>
      </c>
      <c r="D16695" s="1" t="s">
        <v>14</v>
      </c>
      <c r="E16695" s="1">
        <v>24.0</v>
      </c>
      <c r="F16695" s="1" t="s">
        <v>16663</v>
      </c>
      <c r="G16695" s="1">
        <v>0.121955677885</v>
      </c>
    </row>
    <row r="16696" ht="15.75" customHeight="1">
      <c r="A16696" s="1" t="str">
        <f t="shared" si="1405"/>
        <v>TRMT5</v>
      </c>
      <c r="B16696" s="1" t="s">
        <v>135</v>
      </c>
      <c r="C16696" s="1">
        <v>6.144803E7</v>
      </c>
      <c r="D16696" s="1" t="s">
        <v>14</v>
      </c>
      <c r="E16696" s="1">
        <v>23.0</v>
      </c>
      <c r="F16696" s="1" t="s">
        <v>16664</v>
      </c>
      <c r="G16696" s="1">
        <v>0.233625108938</v>
      </c>
    </row>
    <row r="16697" ht="15.75" customHeight="1">
      <c r="A16697" s="1" t="str">
        <f t="shared" si="1405"/>
        <v>TRMT5</v>
      </c>
      <c r="B16697" s="1" t="s">
        <v>135</v>
      </c>
      <c r="C16697" s="1">
        <v>6.1447889E7</v>
      </c>
      <c r="D16697" s="1" t="s">
        <v>8</v>
      </c>
      <c r="E16697" s="1">
        <v>22.0</v>
      </c>
      <c r="F16697" s="1" t="s">
        <v>16665</v>
      </c>
      <c r="G16697" s="1">
        <v>1.21853820272</v>
      </c>
    </row>
    <row r="16698" ht="15.75" customHeight="1">
      <c r="A16698" s="1" t="str">
        <f t="shared" ref="A16698:A16707" si="1406">"TRNAU1AP"</f>
        <v>TRNAU1AP</v>
      </c>
      <c r="B16698" s="1" t="s">
        <v>108</v>
      </c>
      <c r="C16698" s="1">
        <v>2.8879865E7</v>
      </c>
      <c r="D16698" s="1" t="s">
        <v>14</v>
      </c>
      <c r="E16698" s="1">
        <v>23.0</v>
      </c>
      <c r="F16698" s="1" t="s">
        <v>16666</v>
      </c>
      <c r="G16698" s="1">
        <v>-0.143725054761</v>
      </c>
    </row>
    <row r="16699" ht="15.75" customHeight="1">
      <c r="A16699" s="1" t="str">
        <f t="shared" si="1406"/>
        <v>TRNAU1AP</v>
      </c>
      <c r="B16699" s="1" t="s">
        <v>108</v>
      </c>
      <c r="C16699" s="1">
        <v>2.8879828E7</v>
      </c>
      <c r="D16699" s="1" t="s">
        <v>14</v>
      </c>
      <c r="E16699" s="1">
        <v>23.0</v>
      </c>
      <c r="F16699" s="1" t="s">
        <v>16667</v>
      </c>
      <c r="G16699" s="1">
        <v>0.341927957001</v>
      </c>
    </row>
    <row r="16700" ht="15.75" customHeight="1">
      <c r="A16700" s="1" t="str">
        <f t="shared" si="1406"/>
        <v>TRNAU1AP</v>
      </c>
      <c r="B16700" s="1" t="s">
        <v>108</v>
      </c>
      <c r="C16700" s="1">
        <v>2.8879766E7</v>
      </c>
      <c r="D16700" s="1" t="s">
        <v>14</v>
      </c>
      <c r="E16700" s="1">
        <v>23.0</v>
      </c>
      <c r="F16700" s="1" t="s">
        <v>16668</v>
      </c>
      <c r="G16700" s="1">
        <v>0.581269027504</v>
      </c>
    </row>
    <row r="16701" ht="15.75" customHeight="1">
      <c r="A16701" s="1" t="str">
        <f t="shared" si="1406"/>
        <v>TRNAU1AP</v>
      </c>
      <c r="B16701" s="1" t="s">
        <v>108</v>
      </c>
      <c r="C16701" s="1">
        <v>2.8879672E7</v>
      </c>
      <c r="D16701" s="1" t="s">
        <v>14</v>
      </c>
      <c r="E16701" s="1">
        <v>24.0</v>
      </c>
      <c r="F16701" s="1" t="s">
        <v>16669</v>
      </c>
      <c r="G16701" s="1">
        <v>0.220630063408</v>
      </c>
    </row>
    <row r="16702" ht="15.75" customHeight="1">
      <c r="A16702" s="1" t="str">
        <f t="shared" si="1406"/>
        <v>TRNAU1AP</v>
      </c>
      <c r="B16702" s="1" t="s">
        <v>108</v>
      </c>
      <c r="C16702" s="1">
        <v>2.8879658E7</v>
      </c>
      <c r="D16702" s="1" t="s">
        <v>14</v>
      </c>
      <c r="E16702" s="1">
        <v>23.0</v>
      </c>
      <c r="F16702" s="1" t="s">
        <v>16670</v>
      </c>
      <c r="G16702" s="1">
        <v>1.11900810159</v>
      </c>
    </row>
    <row r="16703" ht="15.75" customHeight="1">
      <c r="A16703" s="1" t="str">
        <f t="shared" si="1406"/>
        <v>TRNAU1AP</v>
      </c>
      <c r="B16703" s="1" t="s">
        <v>108</v>
      </c>
      <c r="C16703" s="1">
        <v>2.8879643E7</v>
      </c>
      <c r="D16703" s="1" t="s">
        <v>14</v>
      </c>
      <c r="E16703" s="1">
        <v>24.0</v>
      </c>
      <c r="F16703" s="1" t="s">
        <v>16671</v>
      </c>
      <c r="G16703" s="1">
        <v>0.950478036364</v>
      </c>
    </row>
    <row r="16704" ht="15.75" customHeight="1">
      <c r="A16704" s="1" t="str">
        <f t="shared" si="1406"/>
        <v>TRNAU1AP</v>
      </c>
      <c r="B16704" s="1" t="s">
        <v>108</v>
      </c>
      <c r="C16704" s="1">
        <v>2.8879607E7</v>
      </c>
      <c r="D16704" s="1" t="s">
        <v>8</v>
      </c>
      <c r="E16704" s="1">
        <v>24.0</v>
      </c>
      <c r="F16704" s="1" t="s">
        <v>16672</v>
      </c>
      <c r="G16704" s="1">
        <v>0.930513862042</v>
      </c>
    </row>
    <row r="16705" ht="15.75" customHeight="1">
      <c r="A16705" s="1" t="str">
        <f t="shared" si="1406"/>
        <v>TRNAU1AP</v>
      </c>
      <c r="B16705" s="1" t="s">
        <v>108</v>
      </c>
      <c r="C16705" s="1">
        <v>2.8879593E7</v>
      </c>
      <c r="D16705" s="1" t="s">
        <v>8</v>
      </c>
      <c r="E16705" s="1">
        <v>23.0</v>
      </c>
      <c r="F16705" s="1" t="s">
        <v>16673</v>
      </c>
      <c r="G16705" s="1">
        <v>0.12710041335</v>
      </c>
    </row>
    <row r="16706" ht="15.75" customHeight="1">
      <c r="A16706" s="1" t="str">
        <f t="shared" si="1406"/>
        <v>TRNAU1AP</v>
      </c>
      <c r="B16706" s="1" t="s">
        <v>108</v>
      </c>
      <c r="C16706" s="1">
        <v>2.8879579E7</v>
      </c>
      <c r="D16706" s="1" t="s">
        <v>8</v>
      </c>
      <c r="E16706" s="1">
        <v>24.0</v>
      </c>
      <c r="F16706" s="1" t="s">
        <v>16674</v>
      </c>
      <c r="G16706" s="1">
        <v>0.0551585190033</v>
      </c>
    </row>
    <row r="16707" ht="15.75" customHeight="1">
      <c r="A16707" s="1" t="str">
        <f t="shared" si="1406"/>
        <v>TRNAU1AP</v>
      </c>
      <c r="B16707" s="1" t="s">
        <v>108</v>
      </c>
      <c r="C16707" s="1">
        <v>2.8879556E7</v>
      </c>
      <c r="D16707" s="1" t="s">
        <v>8</v>
      </c>
      <c r="E16707" s="1">
        <v>24.0</v>
      </c>
      <c r="F16707" s="1" t="s">
        <v>16675</v>
      </c>
      <c r="G16707" s="1">
        <v>0.603862523051</v>
      </c>
    </row>
    <row r="16708" ht="15.75" customHeight="1">
      <c r="A16708" s="1" t="str">
        <f t="shared" ref="A16708:A16717" si="1407">"TRPM7"</f>
        <v>TRPM7</v>
      </c>
      <c r="B16708" s="1" t="s">
        <v>425</v>
      </c>
      <c r="C16708" s="1">
        <v>5.0978855E7</v>
      </c>
      <c r="D16708" s="1" t="s">
        <v>14</v>
      </c>
      <c r="E16708" s="1">
        <v>24.0</v>
      </c>
      <c r="F16708" s="1" t="s">
        <v>16676</v>
      </c>
      <c r="G16708" s="1">
        <v>0.261679289448</v>
      </c>
    </row>
    <row r="16709" ht="15.75" customHeight="1">
      <c r="A16709" s="1" t="str">
        <f t="shared" si="1407"/>
        <v>TRPM7</v>
      </c>
      <c r="B16709" s="1" t="s">
        <v>425</v>
      </c>
      <c r="C16709" s="1">
        <v>5.0978845E7</v>
      </c>
      <c r="D16709" s="1" t="s">
        <v>14</v>
      </c>
      <c r="E16709" s="1">
        <v>24.0</v>
      </c>
      <c r="F16709" s="1" t="s">
        <v>16677</v>
      </c>
      <c r="G16709" s="1">
        <v>0.0568543127423</v>
      </c>
    </row>
    <row r="16710" ht="15.75" customHeight="1">
      <c r="A16710" s="1" t="str">
        <f t="shared" si="1407"/>
        <v>TRPM7</v>
      </c>
      <c r="B16710" s="1" t="s">
        <v>425</v>
      </c>
      <c r="C16710" s="1">
        <v>5.0978805E7</v>
      </c>
      <c r="D16710" s="1" t="s">
        <v>14</v>
      </c>
      <c r="E16710" s="1">
        <v>23.0</v>
      </c>
      <c r="F16710" s="1" t="s">
        <v>16678</v>
      </c>
      <c r="G16710" s="1">
        <v>1.020940905</v>
      </c>
    </row>
    <row r="16711" ht="15.75" customHeight="1">
      <c r="A16711" s="1" t="str">
        <f t="shared" si="1407"/>
        <v>TRPM7</v>
      </c>
      <c r="B16711" s="1" t="s">
        <v>425</v>
      </c>
      <c r="C16711" s="1">
        <v>5.0978974E7</v>
      </c>
      <c r="D16711" s="1" t="s">
        <v>8</v>
      </c>
      <c r="E16711" s="1">
        <v>24.0</v>
      </c>
      <c r="F16711" s="1" t="s">
        <v>16679</v>
      </c>
      <c r="G16711" s="1">
        <v>0.171243638045</v>
      </c>
    </row>
    <row r="16712" ht="15.75" customHeight="1">
      <c r="A16712" s="1" t="str">
        <f t="shared" si="1407"/>
        <v>TRPM7</v>
      </c>
      <c r="B16712" s="1" t="s">
        <v>425</v>
      </c>
      <c r="C16712" s="1">
        <v>5.0978933E7</v>
      </c>
      <c r="D16712" s="1" t="s">
        <v>8</v>
      </c>
      <c r="E16712" s="1">
        <v>24.0</v>
      </c>
      <c r="F16712" s="1" t="s">
        <v>16680</v>
      </c>
      <c r="G16712" s="1">
        <v>0.772148373092</v>
      </c>
    </row>
    <row r="16713" ht="15.75" customHeight="1">
      <c r="A16713" s="1" t="str">
        <f t="shared" si="1407"/>
        <v>TRPM7</v>
      </c>
      <c r="B16713" s="1" t="s">
        <v>425</v>
      </c>
      <c r="C16713" s="1">
        <v>5.0978814E7</v>
      </c>
      <c r="D16713" s="1" t="s">
        <v>8</v>
      </c>
      <c r="E16713" s="1">
        <v>24.0</v>
      </c>
      <c r="F16713" s="1" t="s">
        <v>16681</v>
      </c>
      <c r="G16713" s="1">
        <v>0.0235931324224</v>
      </c>
    </row>
    <row r="16714" ht="15.75" customHeight="1">
      <c r="A16714" s="1" t="str">
        <f t="shared" si="1407"/>
        <v>TRPM7</v>
      </c>
      <c r="B16714" s="1" t="s">
        <v>425</v>
      </c>
      <c r="C16714" s="1">
        <v>5.0978794E7</v>
      </c>
      <c r="D16714" s="1" t="s">
        <v>8</v>
      </c>
      <c r="E16714" s="1">
        <v>22.0</v>
      </c>
      <c r="F16714" s="1" t="s">
        <v>16682</v>
      </c>
      <c r="G16714" s="1">
        <v>1.00123874872</v>
      </c>
    </row>
    <row r="16715" ht="15.75" customHeight="1">
      <c r="A16715" s="1" t="str">
        <f t="shared" si="1407"/>
        <v>TRPM7</v>
      </c>
      <c r="B16715" s="1" t="s">
        <v>425</v>
      </c>
      <c r="C16715" s="1">
        <v>5.0978787E7</v>
      </c>
      <c r="D16715" s="1" t="s">
        <v>8</v>
      </c>
      <c r="E16715" s="1">
        <v>23.0</v>
      </c>
      <c r="F16715" s="1" t="s">
        <v>16683</v>
      </c>
      <c r="G16715" s="1">
        <v>0.385646015832</v>
      </c>
    </row>
    <row r="16716" ht="15.75" customHeight="1">
      <c r="A16716" s="1" t="str">
        <f t="shared" si="1407"/>
        <v>TRPM7</v>
      </c>
      <c r="B16716" s="1" t="s">
        <v>425</v>
      </c>
      <c r="C16716" s="1">
        <v>5.0978726E7</v>
      </c>
      <c r="D16716" s="1" t="s">
        <v>8</v>
      </c>
      <c r="E16716" s="1">
        <v>24.0</v>
      </c>
      <c r="F16716" s="1" t="s">
        <v>16684</v>
      </c>
      <c r="G16716" s="1">
        <v>0.977820346276</v>
      </c>
    </row>
    <row r="16717" ht="15.75" customHeight="1">
      <c r="A16717" s="1" t="str">
        <f t="shared" si="1407"/>
        <v>TRPM7</v>
      </c>
      <c r="B16717" s="1" t="s">
        <v>425</v>
      </c>
      <c r="C16717" s="1">
        <v>5.0978983E7</v>
      </c>
      <c r="D16717" s="1" t="s">
        <v>14</v>
      </c>
      <c r="E16717" s="1">
        <v>23.0</v>
      </c>
      <c r="F16717" s="1" t="s">
        <v>16685</v>
      </c>
      <c r="G16717" s="1">
        <v>0.319164015796</v>
      </c>
    </row>
    <row r="16718" ht="15.75" customHeight="1">
      <c r="A16718" s="1" t="str">
        <f t="shared" ref="A16718:A16737" si="1408">"TRRAP"</f>
        <v>TRRAP</v>
      </c>
      <c r="B16718" s="1" t="s">
        <v>715</v>
      </c>
      <c r="C16718" s="1">
        <v>9.8476293E7</v>
      </c>
      <c r="D16718" s="1" t="s">
        <v>14</v>
      </c>
      <c r="E16718" s="1">
        <v>24.0</v>
      </c>
      <c r="F16718" s="1" t="s">
        <v>16686</v>
      </c>
      <c r="G16718" s="1">
        <v>-0.244476469192</v>
      </c>
    </row>
    <row r="16719" ht="15.75" customHeight="1">
      <c r="A16719" s="1" t="str">
        <f t="shared" si="1408"/>
        <v>TRRAP</v>
      </c>
      <c r="B16719" s="1" t="s">
        <v>715</v>
      </c>
      <c r="C16719" s="1">
        <v>9.8476178E7</v>
      </c>
      <c r="D16719" s="1" t="s">
        <v>8</v>
      </c>
      <c r="E16719" s="1">
        <v>21.0</v>
      </c>
      <c r="F16719" s="1" t="s">
        <v>16687</v>
      </c>
      <c r="G16719" s="1">
        <v>0.186375736357</v>
      </c>
    </row>
    <row r="16720" ht="15.75" customHeight="1">
      <c r="A16720" s="1" t="str">
        <f t="shared" si="1408"/>
        <v>TRRAP</v>
      </c>
      <c r="B16720" s="1" t="s">
        <v>715</v>
      </c>
      <c r="C16720" s="1">
        <v>9.847628E7</v>
      </c>
      <c r="D16720" s="1" t="s">
        <v>8</v>
      </c>
      <c r="E16720" s="1">
        <v>23.0</v>
      </c>
      <c r="F16720" s="1" t="s">
        <v>16688</v>
      </c>
      <c r="G16720" s="1">
        <v>0.513039324026</v>
      </c>
    </row>
    <row r="16721" ht="15.75" customHeight="1">
      <c r="A16721" s="1" t="str">
        <f t="shared" si="1408"/>
        <v>TRRAP</v>
      </c>
      <c r="B16721" s="1" t="s">
        <v>715</v>
      </c>
      <c r="C16721" s="1">
        <v>9.8476289E7</v>
      </c>
      <c r="D16721" s="1" t="s">
        <v>8</v>
      </c>
      <c r="E16721" s="1">
        <v>23.0</v>
      </c>
      <c r="F16721" s="1" t="s">
        <v>16689</v>
      </c>
      <c r="G16721" s="1">
        <v>0.13772355459</v>
      </c>
    </row>
    <row r="16722" ht="15.75" customHeight="1">
      <c r="A16722" s="1" t="str">
        <f t="shared" si="1408"/>
        <v>TRRAP</v>
      </c>
      <c r="B16722" s="1" t="s">
        <v>715</v>
      </c>
      <c r="C16722" s="1">
        <v>9.8478667E7</v>
      </c>
      <c r="D16722" s="1" t="s">
        <v>8</v>
      </c>
      <c r="E16722" s="1">
        <v>26.0</v>
      </c>
      <c r="F16722" s="1" t="s">
        <v>16690</v>
      </c>
      <c r="G16722" s="1">
        <v>-0.0198794837833</v>
      </c>
    </row>
    <row r="16723" ht="15.75" customHeight="1">
      <c r="A16723" s="1" t="str">
        <f t="shared" si="1408"/>
        <v>TRRAP</v>
      </c>
      <c r="B16723" s="1" t="s">
        <v>715</v>
      </c>
      <c r="C16723" s="1">
        <v>9.847873E7</v>
      </c>
      <c r="D16723" s="1" t="s">
        <v>8</v>
      </c>
      <c r="E16723" s="1">
        <v>24.0</v>
      </c>
      <c r="F16723" s="1" t="s">
        <v>16691</v>
      </c>
      <c r="G16723" s="1">
        <v>0.0984607013665</v>
      </c>
    </row>
    <row r="16724" ht="15.75" customHeight="1">
      <c r="A16724" s="1" t="str">
        <f t="shared" si="1408"/>
        <v>TRRAP</v>
      </c>
      <c r="B16724" s="1" t="s">
        <v>715</v>
      </c>
      <c r="C16724" s="1">
        <v>9.8478762E7</v>
      </c>
      <c r="D16724" s="1" t="s">
        <v>8</v>
      </c>
      <c r="E16724" s="1">
        <v>28.0</v>
      </c>
      <c r="F16724" s="1" t="s">
        <v>16692</v>
      </c>
      <c r="G16724" s="1">
        <v>-0.00385469961262</v>
      </c>
    </row>
    <row r="16725" ht="15.75" customHeight="1">
      <c r="A16725" s="1" t="str">
        <f t="shared" si="1408"/>
        <v>TRRAP</v>
      </c>
      <c r="B16725" s="1" t="s">
        <v>715</v>
      </c>
      <c r="C16725" s="1">
        <v>9.8478798E7</v>
      </c>
      <c r="D16725" s="1" t="s">
        <v>8</v>
      </c>
      <c r="E16725" s="1">
        <v>22.0</v>
      </c>
      <c r="F16725" s="1" t="s">
        <v>16693</v>
      </c>
      <c r="G16725" s="1">
        <v>-0.0932478316109</v>
      </c>
    </row>
    <row r="16726" ht="15.75" customHeight="1">
      <c r="A16726" s="1" t="str">
        <f t="shared" si="1408"/>
        <v>TRRAP</v>
      </c>
      <c r="B16726" s="1" t="s">
        <v>715</v>
      </c>
      <c r="C16726" s="1">
        <v>9.8478811E7</v>
      </c>
      <c r="D16726" s="1" t="s">
        <v>8</v>
      </c>
      <c r="E16726" s="1">
        <v>25.0</v>
      </c>
      <c r="F16726" s="1" t="s">
        <v>16694</v>
      </c>
      <c r="G16726" s="1">
        <v>0.0197218616984</v>
      </c>
    </row>
    <row r="16727" ht="15.75" customHeight="1">
      <c r="A16727" s="1" t="str">
        <f t="shared" si="1408"/>
        <v>TRRAP</v>
      </c>
      <c r="B16727" s="1" t="s">
        <v>715</v>
      </c>
      <c r="C16727" s="1">
        <v>9.8478816E7</v>
      </c>
      <c r="D16727" s="1" t="s">
        <v>8</v>
      </c>
      <c r="E16727" s="1">
        <v>21.0</v>
      </c>
      <c r="F16727" s="1" t="s">
        <v>16695</v>
      </c>
      <c r="G16727" s="1">
        <v>0.0529826234711</v>
      </c>
    </row>
    <row r="16728" ht="15.75" customHeight="1">
      <c r="A16728" s="1" t="str">
        <f t="shared" si="1408"/>
        <v>TRRAP</v>
      </c>
      <c r="B16728" s="1" t="s">
        <v>715</v>
      </c>
      <c r="C16728" s="1">
        <v>9.8476108E7</v>
      </c>
      <c r="D16728" s="1" t="s">
        <v>14</v>
      </c>
      <c r="E16728" s="1">
        <v>22.0</v>
      </c>
      <c r="F16728" s="1" t="s">
        <v>16696</v>
      </c>
      <c r="G16728" s="1">
        <v>0.844249528639</v>
      </c>
    </row>
    <row r="16729" ht="15.75" customHeight="1">
      <c r="A16729" s="1" t="str">
        <f t="shared" si="1408"/>
        <v>TRRAP</v>
      </c>
      <c r="B16729" s="1" t="s">
        <v>715</v>
      </c>
      <c r="C16729" s="1">
        <v>9.8476141E7</v>
      </c>
      <c r="D16729" s="1" t="s">
        <v>14</v>
      </c>
      <c r="E16729" s="1">
        <v>24.0</v>
      </c>
      <c r="F16729" s="1" t="s">
        <v>16697</v>
      </c>
      <c r="G16729" s="1">
        <v>0.226601807039</v>
      </c>
    </row>
    <row r="16730" ht="15.75" customHeight="1">
      <c r="A16730" s="1" t="str">
        <f t="shared" si="1408"/>
        <v>TRRAP</v>
      </c>
      <c r="B16730" s="1" t="s">
        <v>715</v>
      </c>
      <c r="C16730" s="1">
        <v>9.8478674E7</v>
      </c>
      <c r="D16730" s="1" t="s">
        <v>8</v>
      </c>
      <c r="E16730" s="1">
        <v>26.0</v>
      </c>
      <c r="F16730" s="1" t="s">
        <v>16698</v>
      </c>
      <c r="G16730" s="1">
        <v>0.155577690617</v>
      </c>
    </row>
    <row r="16731" ht="15.75" customHeight="1">
      <c r="A16731" s="1" t="str">
        <f t="shared" si="1408"/>
        <v>TRRAP</v>
      </c>
      <c r="B16731" s="1" t="s">
        <v>715</v>
      </c>
      <c r="C16731" s="1">
        <v>9.8476271E7</v>
      </c>
      <c r="D16731" s="1" t="s">
        <v>14</v>
      </c>
      <c r="E16731" s="1">
        <v>24.0</v>
      </c>
      <c r="F16731" s="1" t="s">
        <v>16699</v>
      </c>
      <c r="G16731" s="1">
        <v>0.710490133752</v>
      </c>
    </row>
    <row r="16732" ht="15.75" customHeight="1">
      <c r="A16732" s="1" t="str">
        <f t="shared" si="1408"/>
        <v>TRRAP</v>
      </c>
      <c r="B16732" s="1" t="s">
        <v>715</v>
      </c>
      <c r="C16732" s="1">
        <v>9.8476297E7</v>
      </c>
      <c r="D16732" s="1" t="s">
        <v>14</v>
      </c>
      <c r="E16732" s="1">
        <v>23.0</v>
      </c>
      <c r="F16732" s="1" t="s">
        <v>16700</v>
      </c>
      <c r="G16732" s="1">
        <v>0.69787505885</v>
      </c>
    </row>
    <row r="16733" ht="15.75" customHeight="1">
      <c r="A16733" s="1" t="str">
        <f t="shared" si="1408"/>
        <v>TRRAP</v>
      </c>
      <c r="B16733" s="1" t="s">
        <v>715</v>
      </c>
      <c r="C16733" s="1">
        <v>9.8476321E7</v>
      </c>
      <c r="D16733" s="1" t="s">
        <v>14</v>
      </c>
      <c r="E16733" s="1">
        <v>23.0</v>
      </c>
      <c r="F16733" s="1" t="s">
        <v>16701</v>
      </c>
      <c r="G16733" s="1">
        <v>0.543936849792</v>
      </c>
    </row>
    <row r="16734" ht="15.75" customHeight="1">
      <c r="A16734" s="1" t="str">
        <f t="shared" si="1408"/>
        <v>TRRAP</v>
      </c>
      <c r="B16734" s="1" t="s">
        <v>715</v>
      </c>
      <c r="C16734" s="1">
        <v>9.8478712E7</v>
      </c>
      <c r="D16734" s="1" t="s">
        <v>14</v>
      </c>
      <c r="E16734" s="1">
        <v>27.0</v>
      </c>
      <c r="F16734" s="1" t="s">
        <v>16702</v>
      </c>
      <c r="G16734" s="1">
        <v>0.0456149015545</v>
      </c>
    </row>
    <row r="16735" ht="15.75" customHeight="1">
      <c r="A16735" s="1" t="str">
        <f t="shared" si="1408"/>
        <v>TRRAP</v>
      </c>
      <c r="B16735" s="1" t="s">
        <v>715</v>
      </c>
      <c r="C16735" s="1">
        <v>9.8478796E7</v>
      </c>
      <c r="D16735" s="1" t="s">
        <v>14</v>
      </c>
      <c r="E16735" s="1">
        <v>22.0</v>
      </c>
      <c r="F16735" s="1" t="s">
        <v>16703</v>
      </c>
      <c r="G16735" s="1">
        <v>0.00333271096047</v>
      </c>
    </row>
    <row r="16736" ht="15.75" customHeight="1">
      <c r="A16736" s="1" t="str">
        <f t="shared" si="1408"/>
        <v>TRRAP</v>
      </c>
      <c r="B16736" s="1" t="s">
        <v>715</v>
      </c>
      <c r="C16736" s="1">
        <v>9.8478806E7</v>
      </c>
      <c r="D16736" s="1" t="s">
        <v>14</v>
      </c>
      <c r="E16736" s="1">
        <v>25.0</v>
      </c>
      <c r="F16736" s="1" t="s">
        <v>16704</v>
      </c>
      <c r="G16736" s="1">
        <v>-0.0206531615635</v>
      </c>
    </row>
    <row r="16737" ht="15.75" customHeight="1">
      <c r="A16737" s="1" t="str">
        <f t="shared" si="1408"/>
        <v>TRRAP</v>
      </c>
      <c r="B16737" s="1" t="s">
        <v>715</v>
      </c>
      <c r="C16737" s="1">
        <v>9.8476196E7</v>
      </c>
      <c r="D16737" s="1" t="s">
        <v>14</v>
      </c>
      <c r="E16737" s="1">
        <v>23.0</v>
      </c>
      <c r="F16737" s="1" t="s">
        <v>16705</v>
      </c>
      <c r="G16737" s="1">
        <v>1.44526033761</v>
      </c>
    </row>
    <row r="16738" ht="15.75" customHeight="1">
      <c r="A16738" s="1" t="str">
        <f t="shared" ref="A16738:A16747" si="1409">"TSC22D1"</f>
        <v>TSC22D1</v>
      </c>
      <c r="B16738" s="1" t="s">
        <v>76</v>
      </c>
      <c r="C16738" s="1">
        <v>4.5010896E7</v>
      </c>
      <c r="D16738" s="1" t="s">
        <v>8</v>
      </c>
      <c r="E16738" s="1">
        <v>23.0</v>
      </c>
      <c r="F16738" s="1" t="s">
        <v>16706</v>
      </c>
      <c r="G16738" s="1">
        <v>0.620194475482</v>
      </c>
    </row>
    <row r="16739" ht="15.75" customHeight="1">
      <c r="A16739" s="1" t="str">
        <f t="shared" si="1409"/>
        <v>TSC22D1</v>
      </c>
      <c r="B16739" s="1" t="s">
        <v>76</v>
      </c>
      <c r="C16739" s="1">
        <v>4.5010919E7</v>
      </c>
      <c r="D16739" s="1" t="s">
        <v>8</v>
      </c>
      <c r="E16739" s="1">
        <v>24.0</v>
      </c>
      <c r="F16739" s="1" t="s">
        <v>16707</v>
      </c>
      <c r="G16739" s="1">
        <v>0.259353053417</v>
      </c>
    </row>
    <row r="16740" ht="15.75" customHeight="1">
      <c r="A16740" s="1" t="str">
        <f t="shared" si="1409"/>
        <v>TSC22D1</v>
      </c>
      <c r="B16740" s="1" t="s">
        <v>76</v>
      </c>
      <c r="C16740" s="1">
        <v>4.5010935E7</v>
      </c>
      <c r="D16740" s="1" t="s">
        <v>8</v>
      </c>
      <c r="E16740" s="1">
        <v>24.0</v>
      </c>
      <c r="F16740" s="1" t="s">
        <v>16708</v>
      </c>
      <c r="G16740" s="1">
        <v>0.646355635691</v>
      </c>
    </row>
    <row r="16741" ht="15.75" customHeight="1">
      <c r="A16741" s="1" t="str">
        <f t="shared" si="1409"/>
        <v>TSC22D1</v>
      </c>
      <c r="B16741" s="1" t="s">
        <v>76</v>
      </c>
      <c r="C16741" s="1">
        <v>4.5010959E7</v>
      </c>
      <c r="D16741" s="1" t="s">
        <v>8</v>
      </c>
      <c r="E16741" s="1">
        <v>23.0</v>
      </c>
      <c r="F16741" s="1" t="s">
        <v>16709</v>
      </c>
      <c r="G16741" s="1">
        <v>0.875136532444</v>
      </c>
    </row>
    <row r="16742" ht="15.75" customHeight="1">
      <c r="A16742" s="1" t="str">
        <f t="shared" si="1409"/>
        <v>TSC22D1</v>
      </c>
      <c r="B16742" s="1" t="s">
        <v>76</v>
      </c>
      <c r="C16742" s="1">
        <v>4.5010971E7</v>
      </c>
      <c r="D16742" s="1" t="s">
        <v>8</v>
      </c>
      <c r="E16742" s="1">
        <v>24.0</v>
      </c>
      <c r="F16742" s="1" t="s">
        <v>16710</v>
      </c>
      <c r="G16742" s="1">
        <v>1.06265316947</v>
      </c>
    </row>
    <row r="16743" ht="15.75" customHeight="1">
      <c r="A16743" s="1" t="str">
        <f t="shared" si="1409"/>
        <v>TSC22D1</v>
      </c>
      <c r="B16743" s="1" t="s">
        <v>76</v>
      </c>
      <c r="C16743" s="1">
        <v>4.5011002E7</v>
      </c>
      <c r="D16743" s="1" t="s">
        <v>8</v>
      </c>
      <c r="E16743" s="1">
        <v>24.0</v>
      </c>
      <c r="F16743" s="1" t="s">
        <v>16711</v>
      </c>
      <c r="G16743" s="1">
        <v>0.0509413289169</v>
      </c>
    </row>
    <row r="16744" ht="15.75" customHeight="1">
      <c r="A16744" s="1" t="str">
        <f t="shared" si="1409"/>
        <v>TSC22D1</v>
      </c>
      <c r="B16744" s="1" t="s">
        <v>76</v>
      </c>
      <c r="C16744" s="1">
        <v>4.5010952E7</v>
      </c>
      <c r="D16744" s="1" t="s">
        <v>14</v>
      </c>
      <c r="E16744" s="1">
        <v>24.0</v>
      </c>
      <c r="F16744" s="1" t="s">
        <v>16712</v>
      </c>
      <c r="G16744" s="1">
        <v>1.01717835317</v>
      </c>
    </row>
    <row r="16745" ht="15.75" customHeight="1">
      <c r="A16745" s="1" t="str">
        <f t="shared" si="1409"/>
        <v>TSC22D1</v>
      </c>
      <c r="B16745" s="1" t="s">
        <v>76</v>
      </c>
      <c r="C16745" s="1">
        <v>4.5010975E7</v>
      </c>
      <c r="D16745" s="1" t="s">
        <v>14</v>
      </c>
      <c r="E16745" s="1">
        <v>24.0</v>
      </c>
      <c r="F16745" s="1" t="s">
        <v>16713</v>
      </c>
      <c r="G16745" s="1">
        <v>0.793160357671</v>
      </c>
    </row>
    <row r="16746" ht="15.75" customHeight="1">
      <c r="A16746" s="1" t="str">
        <f t="shared" si="1409"/>
        <v>TSC22D1</v>
      </c>
      <c r="B16746" s="1" t="s">
        <v>76</v>
      </c>
      <c r="C16746" s="1">
        <v>4.5010723E7</v>
      </c>
      <c r="D16746" s="1" t="s">
        <v>8</v>
      </c>
      <c r="E16746" s="1">
        <v>22.0</v>
      </c>
      <c r="F16746" s="1" t="s">
        <v>16714</v>
      </c>
      <c r="G16746" s="1">
        <v>0.920168477362</v>
      </c>
    </row>
    <row r="16747" ht="15.75" customHeight="1">
      <c r="A16747" s="1" t="str">
        <f t="shared" si="1409"/>
        <v>TSC22D1</v>
      </c>
      <c r="B16747" s="1" t="s">
        <v>76</v>
      </c>
      <c r="C16747" s="1">
        <v>4.5010783E7</v>
      </c>
      <c r="D16747" s="1" t="s">
        <v>8</v>
      </c>
      <c r="E16747" s="1">
        <v>24.0</v>
      </c>
      <c r="F16747" s="1" t="s">
        <v>16715</v>
      </c>
      <c r="G16747" s="1">
        <v>-0.103447851834</v>
      </c>
    </row>
    <row r="16748" ht="15.75" customHeight="1">
      <c r="A16748" s="1" t="str">
        <f t="shared" ref="A16748:A16757" si="1410">"TSC22D2"</f>
        <v>TSC22D2</v>
      </c>
      <c r="B16748" s="1" t="s">
        <v>119</v>
      </c>
      <c r="C16748" s="1">
        <v>1.50126397E8</v>
      </c>
      <c r="D16748" s="1" t="s">
        <v>14</v>
      </c>
      <c r="E16748" s="1">
        <v>24.0</v>
      </c>
      <c r="F16748" s="1" t="s">
        <v>16716</v>
      </c>
      <c r="G16748" s="1">
        <v>-0.226780914347</v>
      </c>
    </row>
    <row r="16749" ht="15.75" customHeight="1">
      <c r="A16749" s="1" t="str">
        <f t="shared" si="1410"/>
        <v>TSC22D2</v>
      </c>
      <c r="B16749" s="1" t="s">
        <v>119</v>
      </c>
      <c r="C16749" s="1">
        <v>1.50126383E8</v>
      </c>
      <c r="D16749" s="1" t="s">
        <v>14</v>
      </c>
      <c r="E16749" s="1">
        <v>24.0</v>
      </c>
      <c r="F16749" s="1" t="s">
        <v>16717</v>
      </c>
      <c r="G16749" s="1">
        <v>1.02133130254</v>
      </c>
    </row>
    <row r="16750" ht="15.75" customHeight="1">
      <c r="A16750" s="1" t="str">
        <f t="shared" si="1410"/>
        <v>TSC22D2</v>
      </c>
      <c r="B16750" s="1" t="s">
        <v>119</v>
      </c>
      <c r="C16750" s="1">
        <v>1.5012617E8</v>
      </c>
      <c r="D16750" s="1" t="s">
        <v>14</v>
      </c>
      <c r="E16750" s="1">
        <v>23.0</v>
      </c>
      <c r="F16750" s="1" t="s">
        <v>16718</v>
      </c>
      <c r="G16750" s="1">
        <v>0.833411863917</v>
      </c>
    </row>
    <row r="16751" ht="15.75" customHeight="1">
      <c r="A16751" s="1" t="str">
        <f t="shared" si="1410"/>
        <v>TSC22D2</v>
      </c>
      <c r="B16751" s="1" t="s">
        <v>119</v>
      </c>
      <c r="C16751" s="1">
        <v>1.50126288E8</v>
      </c>
      <c r="D16751" s="1" t="s">
        <v>8</v>
      </c>
      <c r="E16751" s="1">
        <v>24.0</v>
      </c>
      <c r="F16751" s="1" t="s">
        <v>16719</v>
      </c>
      <c r="G16751" s="1">
        <v>0.720070075881</v>
      </c>
    </row>
    <row r="16752" ht="15.75" customHeight="1">
      <c r="A16752" s="1" t="str">
        <f t="shared" si="1410"/>
        <v>TSC22D2</v>
      </c>
      <c r="B16752" s="1" t="s">
        <v>119</v>
      </c>
      <c r="C16752" s="1">
        <v>1.50126336E8</v>
      </c>
      <c r="D16752" s="1" t="s">
        <v>8</v>
      </c>
      <c r="E16752" s="1">
        <v>24.0</v>
      </c>
      <c r="F16752" s="1" t="s">
        <v>16720</v>
      </c>
      <c r="G16752" s="1">
        <v>0.337022935428</v>
      </c>
    </row>
    <row r="16753" ht="15.75" customHeight="1">
      <c r="A16753" s="1" t="str">
        <f t="shared" si="1410"/>
        <v>TSC22D2</v>
      </c>
      <c r="B16753" s="1" t="s">
        <v>119</v>
      </c>
      <c r="C16753" s="1">
        <v>1.50126364E8</v>
      </c>
      <c r="D16753" s="1" t="s">
        <v>8</v>
      </c>
      <c r="E16753" s="1">
        <v>23.0</v>
      </c>
      <c r="F16753" s="1" t="s">
        <v>16721</v>
      </c>
      <c r="G16753" s="1">
        <v>1.14525683354</v>
      </c>
    </row>
    <row r="16754" ht="15.75" customHeight="1">
      <c r="A16754" s="1" t="str">
        <f t="shared" si="1410"/>
        <v>TSC22D2</v>
      </c>
      <c r="B16754" s="1" t="s">
        <v>119</v>
      </c>
      <c r="C16754" s="1">
        <v>1.50126098E8</v>
      </c>
      <c r="D16754" s="1" t="s">
        <v>14</v>
      </c>
      <c r="E16754" s="1">
        <v>23.0</v>
      </c>
      <c r="F16754" s="1" t="s">
        <v>16722</v>
      </c>
      <c r="G16754" s="1">
        <v>0.236022425035</v>
      </c>
    </row>
    <row r="16755" ht="15.75" customHeight="1">
      <c r="A16755" s="1" t="str">
        <f t="shared" si="1410"/>
        <v>TSC22D2</v>
      </c>
      <c r="B16755" s="1" t="s">
        <v>119</v>
      </c>
      <c r="C16755" s="1">
        <v>1.50126255E8</v>
      </c>
      <c r="D16755" s="1" t="s">
        <v>8</v>
      </c>
      <c r="E16755" s="1">
        <v>24.0</v>
      </c>
      <c r="F16755" s="1" t="s">
        <v>16723</v>
      </c>
      <c r="G16755" s="1">
        <v>0.55322148447</v>
      </c>
    </row>
    <row r="16756" ht="15.75" customHeight="1">
      <c r="A16756" s="1" t="str">
        <f t="shared" si="1410"/>
        <v>TSC22D2</v>
      </c>
      <c r="B16756" s="1" t="s">
        <v>119</v>
      </c>
      <c r="C16756" s="1">
        <v>1.5012624E8</v>
      </c>
      <c r="D16756" s="1" t="s">
        <v>14</v>
      </c>
      <c r="E16756" s="1">
        <v>24.0</v>
      </c>
      <c r="F16756" s="1" t="s">
        <v>16724</v>
      </c>
      <c r="G16756" s="1">
        <v>0.203105622389</v>
      </c>
    </row>
    <row r="16757" ht="15.75" customHeight="1">
      <c r="A16757" s="1" t="str">
        <f t="shared" si="1410"/>
        <v>TSC22D2</v>
      </c>
      <c r="B16757" s="1" t="s">
        <v>119</v>
      </c>
      <c r="C16757" s="1">
        <v>1.50126129E8</v>
      </c>
      <c r="D16757" s="1" t="s">
        <v>8</v>
      </c>
      <c r="E16757" s="1">
        <v>24.0</v>
      </c>
      <c r="F16757" s="1" t="s">
        <v>16725</v>
      </c>
      <c r="G16757" s="1">
        <v>0.527527792753</v>
      </c>
    </row>
    <row r="16758" ht="15.75" customHeight="1">
      <c r="A16758" s="1" t="str">
        <f t="shared" ref="A16758:A16767" si="1411">"TSEN2"</f>
        <v>TSEN2</v>
      </c>
      <c r="B16758" s="1" t="s">
        <v>119</v>
      </c>
      <c r="C16758" s="1">
        <v>1.2526177E7</v>
      </c>
      <c r="D16758" s="1" t="s">
        <v>8</v>
      </c>
      <c r="E16758" s="1">
        <v>24.0</v>
      </c>
      <c r="F16758" s="1" t="s">
        <v>16726</v>
      </c>
      <c r="G16758" s="1">
        <v>-0.00542507425089</v>
      </c>
    </row>
    <row r="16759" ht="15.75" customHeight="1">
      <c r="A16759" s="1" t="str">
        <f t="shared" si="1411"/>
        <v>TSEN2</v>
      </c>
      <c r="B16759" s="1" t="s">
        <v>119</v>
      </c>
      <c r="C16759" s="1">
        <v>1.2526236E7</v>
      </c>
      <c r="D16759" s="1" t="s">
        <v>8</v>
      </c>
      <c r="E16759" s="1">
        <v>24.0</v>
      </c>
      <c r="F16759" s="1" t="s">
        <v>16727</v>
      </c>
      <c r="G16759" s="1">
        <v>0.0620211129054</v>
      </c>
    </row>
    <row r="16760" ht="15.75" customHeight="1">
      <c r="A16760" s="1" t="str">
        <f t="shared" si="1411"/>
        <v>TSEN2</v>
      </c>
      <c r="B16760" s="1" t="s">
        <v>119</v>
      </c>
      <c r="C16760" s="1">
        <v>1.2525993E7</v>
      </c>
      <c r="D16760" s="1" t="s">
        <v>14</v>
      </c>
      <c r="E16760" s="1">
        <v>23.0</v>
      </c>
      <c r="F16760" s="1" t="s">
        <v>16728</v>
      </c>
      <c r="G16760" s="1">
        <v>1.22313845215</v>
      </c>
    </row>
    <row r="16761" ht="15.75" customHeight="1">
      <c r="A16761" s="1" t="str">
        <f t="shared" si="1411"/>
        <v>TSEN2</v>
      </c>
      <c r="B16761" s="1" t="s">
        <v>119</v>
      </c>
      <c r="C16761" s="1">
        <v>1.2526005E7</v>
      </c>
      <c r="D16761" s="1" t="s">
        <v>14</v>
      </c>
      <c r="E16761" s="1">
        <v>21.0</v>
      </c>
      <c r="F16761" s="1" t="s">
        <v>16729</v>
      </c>
      <c r="G16761" s="1">
        <v>0.0294725098386</v>
      </c>
    </row>
    <row r="16762" ht="15.75" customHeight="1">
      <c r="A16762" s="1" t="str">
        <f t="shared" si="1411"/>
        <v>TSEN2</v>
      </c>
      <c r="B16762" s="1" t="s">
        <v>119</v>
      </c>
      <c r="C16762" s="1">
        <v>1.2526016E7</v>
      </c>
      <c r="D16762" s="1" t="s">
        <v>14</v>
      </c>
      <c r="E16762" s="1">
        <v>24.0</v>
      </c>
      <c r="F16762" s="1" t="s">
        <v>16730</v>
      </c>
      <c r="G16762" s="1">
        <v>1.48687393641</v>
      </c>
    </row>
    <row r="16763" ht="15.75" customHeight="1">
      <c r="A16763" s="1" t="str">
        <f t="shared" si="1411"/>
        <v>TSEN2</v>
      </c>
      <c r="B16763" s="1" t="s">
        <v>119</v>
      </c>
      <c r="C16763" s="1">
        <v>1.2526076E7</v>
      </c>
      <c r="D16763" s="1" t="s">
        <v>14</v>
      </c>
      <c r="E16763" s="1">
        <v>23.0</v>
      </c>
      <c r="F16763" s="1" t="s">
        <v>16731</v>
      </c>
      <c r="G16763" s="1">
        <v>-0.0335577931871</v>
      </c>
    </row>
    <row r="16764" ht="15.75" customHeight="1">
      <c r="A16764" s="1" t="str">
        <f t="shared" si="1411"/>
        <v>TSEN2</v>
      </c>
      <c r="B16764" s="1" t="s">
        <v>119</v>
      </c>
      <c r="C16764" s="1">
        <v>1.2526138E7</v>
      </c>
      <c r="D16764" s="1" t="s">
        <v>14</v>
      </c>
      <c r="E16764" s="1">
        <v>24.0</v>
      </c>
      <c r="F16764" s="1" t="s">
        <v>16732</v>
      </c>
      <c r="G16764" s="1">
        <v>0.025932758851</v>
      </c>
    </row>
    <row r="16765" ht="15.75" customHeight="1">
      <c r="A16765" s="1" t="str">
        <f t="shared" si="1411"/>
        <v>TSEN2</v>
      </c>
      <c r="B16765" s="1" t="s">
        <v>119</v>
      </c>
      <c r="C16765" s="1">
        <v>1.2526272E7</v>
      </c>
      <c r="D16765" s="1" t="s">
        <v>14</v>
      </c>
      <c r="E16765" s="1">
        <v>24.0</v>
      </c>
      <c r="F16765" s="1" t="s">
        <v>16733</v>
      </c>
      <c r="G16765" s="1">
        <v>0.0573288510425</v>
      </c>
    </row>
    <row r="16766" ht="15.75" customHeight="1">
      <c r="A16766" s="1" t="str">
        <f t="shared" si="1411"/>
        <v>TSEN2</v>
      </c>
      <c r="B16766" s="1" t="s">
        <v>119</v>
      </c>
      <c r="C16766" s="1">
        <v>1.2526185E7</v>
      </c>
      <c r="D16766" s="1" t="s">
        <v>8</v>
      </c>
      <c r="E16766" s="1">
        <v>22.0</v>
      </c>
      <c r="F16766" s="1" t="s">
        <v>16734</v>
      </c>
      <c r="G16766" s="1">
        <v>0.274128182808</v>
      </c>
    </row>
    <row r="16767" ht="15.75" customHeight="1">
      <c r="A16767" s="1" t="str">
        <f t="shared" si="1411"/>
        <v>TSEN2</v>
      </c>
      <c r="B16767" s="1" t="s">
        <v>119</v>
      </c>
      <c r="C16767" s="1">
        <v>1.2526023E7</v>
      </c>
      <c r="D16767" s="1" t="s">
        <v>8</v>
      </c>
      <c r="E16767" s="1">
        <v>23.0</v>
      </c>
      <c r="F16767" s="1" t="s">
        <v>16735</v>
      </c>
      <c r="G16767" s="1">
        <v>0.289987611445</v>
      </c>
    </row>
    <row r="16768" ht="15.75" customHeight="1">
      <c r="A16768" s="1" t="str">
        <f t="shared" ref="A16768:A16777" si="1412">"TSFM"</f>
        <v>TSFM</v>
      </c>
      <c r="B16768" s="1" t="s">
        <v>379</v>
      </c>
      <c r="C16768" s="1">
        <v>5.8176627E7</v>
      </c>
      <c r="D16768" s="1" t="s">
        <v>8</v>
      </c>
      <c r="E16768" s="1">
        <v>24.0</v>
      </c>
      <c r="F16768" s="1" t="s">
        <v>16736</v>
      </c>
      <c r="G16768" s="1">
        <v>0.229990077066</v>
      </c>
    </row>
    <row r="16769" ht="15.75" customHeight="1">
      <c r="A16769" s="1" t="str">
        <f t="shared" si="1412"/>
        <v>TSFM</v>
      </c>
      <c r="B16769" s="1" t="s">
        <v>379</v>
      </c>
      <c r="C16769" s="1">
        <v>5.8176531E7</v>
      </c>
      <c r="D16769" s="1" t="s">
        <v>14</v>
      </c>
      <c r="E16769" s="1">
        <v>22.0</v>
      </c>
      <c r="F16769" s="1" t="s">
        <v>16737</v>
      </c>
      <c r="G16769" s="1">
        <v>0.677080622321</v>
      </c>
    </row>
    <row r="16770" ht="15.75" customHeight="1">
      <c r="A16770" s="1" t="str">
        <f t="shared" si="1412"/>
        <v>TSFM</v>
      </c>
      <c r="B16770" s="1" t="s">
        <v>379</v>
      </c>
      <c r="C16770" s="1">
        <v>5.8176559E7</v>
      </c>
      <c r="D16770" s="1" t="s">
        <v>14</v>
      </c>
      <c r="E16770" s="1">
        <v>25.0</v>
      </c>
      <c r="F16770" s="1" t="s">
        <v>16738</v>
      </c>
      <c r="G16770" s="1">
        <v>0.845789593467</v>
      </c>
    </row>
    <row r="16771" ht="15.75" customHeight="1">
      <c r="A16771" s="1" t="str">
        <f t="shared" si="1412"/>
        <v>TSFM</v>
      </c>
      <c r="B16771" s="1" t="s">
        <v>379</v>
      </c>
      <c r="C16771" s="1">
        <v>5.8176598E7</v>
      </c>
      <c r="D16771" s="1" t="s">
        <v>14</v>
      </c>
      <c r="E16771" s="1">
        <v>24.0</v>
      </c>
      <c r="F16771" s="1" t="s">
        <v>16739</v>
      </c>
      <c r="G16771" s="1">
        <v>0.412154922037</v>
      </c>
    </row>
    <row r="16772" ht="15.75" customHeight="1">
      <c r="A16772" s="1" t="str">
        <f t="shared" si="1412"/>
        <v>TSFM</v>
      </c>
      <c r="B16772" s="1" t="s">
        <v>379</v>
      </c>
      <c r="C16772" s="1">
        <v>5.8176617E7</v>
      </c>
      <c r="D16772" s="1" t="s">
        <v>14</v>
      </c>
      <c r="E16772" s="1">
        <v>21.0</v>
      </c>
      <c r="F16772" s="1" t="s">
        <v>16740</v>
      </c>
      <c r="G16772" s="1">
        <v>0.0105064245143</v>
      </c>
    </row>
    <row r="16773" ht="15.75" customHeight="1">
      <c r="A16773" s="1" t="str">
        <f t="shared" si="1412"/>
        <v>TSFM</v>
      </c>
      <c r="B16773" s="1" t="s">
        <v>379</v>
      </c>
      <c r="C16773" s="1">
        <v>5.817663E7</v>
      </c>
      <c r="D16773" s="1" t="s">
        <v>14</v>
      </c>
      <c r="E16773" s="1">
        <v>23.0</v>
      </c>
      <c r="F16773" s="1" t="s">
        <v>16741</v>
      </c>
      <c r="G16773" s="1">
        <v>-0.0444203330208</v>
      </c>
    </row>
    <row r="16774" ht="15.75" customHeight="1">
      <c r="A16774" s="1" t="str">
        <f t="shared" si="1412"/>
        <v>TSFM</v>
      </c>
      <c r="B16774" s="1" t="s">
        <v>379</v>
      </c>
      <c r="C16774" s="1">
        <v>5.8176641E7</v>
      </c>
      <c r="D16774" s="1" t="s">
        <v>14</v>
      </c>
      <c r="E16774" s="1">
        <v>25.0</v>
      </c>
      <c r="F16774" s="1" t="s">
        <v>16742</v>
      </c>
      <c r="G16774" s="1">
        <v>1.42399072983</v>
      </c>
    </row>
    <row r="16775" ht="15.75" customHeight="1">
      <c r="A16775" s="1" t="str">
        <f t="shared" si="1412"/>
        <v>TSFM</v>
      </c>
      <c r="B16775" s="1" t="s">
        <v>379</v>
      </c>
      <c r="C16775" s="1">
        <v>5.8176553E7</v>
      </c>
      <c r="D16775" s="1" t="s">
        <v>8</v>
      </c>
      <c r="E16775" s="1">
        <v>24.0</v>
      </c>
      <c r="F16775" s="1" t="s">
        <v>16743</v>
      </c>
      <c r="G16775" s="1">
        <v>0.730219676707</v>
      </c>
    </row>
    <row r="16776" ht="15.75" customHeight="1">
      <c r="A16776" s="1" t="str">
        <f t="shared" si="1412"/>
        <v>TSFM</v>
      </c>
      <c r="B16776" s="1" t="s">
        <v>379</v>
      </c>
      <c r="C16776" s="1">
        <v>5.8176517E7</v>
      </c>
      <c r="D16776" s="1" t="s">
        <v>8</v>
      </c>
      <c r="E16776" s="1">
        <v>23.0</v>
      </c>
      <c r="F16776" s="1" t="s">
        <v>16744</v>
      </c>
      <c r="G16776" s="1">
        <v>0.129222820206</v>
      </c>
    </row>
    <row r="16777" ht="15.75" customHeight="1">
      <c r="A16777" s="1" t="str">
        <f t="shared" si="1412"/>
        <v>TSFM</v>
      </c>
      <c r="B16777" s="1" t="s">
        <v>379</v>
      </c>
      <c r="C16777" s="1">
        <v>5.8176525E7</v>
      </c>
      <c r="D16777" s="1" t="s">
        <v>8</v>
      </c>
      <c r="E16777" s="1">
        <v>26.0</v>
      </c>
      <c r="F16777" s="1" t="s">
        <v>16745</v>
      </c>
      <c r="G16777" s="1">
        <v>0.113096657026</v>
      </c>
    </row>
    <row r="16778" ht="15.75" customHeight="1">
      <c r="A16778" s="1" t="str">
        <f t="shared" ref="A16778:A16785" si="1413">"TSR2"</f>
        <v>TSR2</v>
      </c>
      <c r="B16778" s="1" t="s">
        <v>50</v>
      </c>
      <c r="C16778" s="1">
        <v>5.44668E7</v>
      </c>
      <c r="D16778" s="1" t="s">
        <v>8</v>
      </c>
      <c r="E16778" s="1">
        <v>22.0</v>
      </c>
      <c r="F16778" s="1" t="s">
        <v>16746</v>
      </c>
      <c r="G16778" s="1">
        <v>0.152600171473</v>
      </c>
    </row>
    <row r="16779" ht="15.75" customHeight="1">
      <c r="A16779" s="1" t="str">
        <f t="shared" si="1413"/>
        <v>TSR2</v>
      </c>
      <c r="B16779" s="1" t="s">
        <v>50</v>
      </c>
      <c r="C16779" s="1">
        <v>5.4466923E7</v>
      </c>
      <c r="D16779" s="1" t="s">
        <v>8</v>
      </c>
      <c r="E16779" s="1">
        <v>24.0</v>
      </c>
      <c r="F16779" s="1" t="s">
        <v>16747</v>
      </c>
      <c r="G16779" s="1">
        <v>0.114057576605</v>
      </c>
    </row>
    <row r="16780" ht="15.75" customHeight="1">
      <c r="A16780" s="1" t="str">
        <f t="shared" si="1413"/>
        <v>TSR2</v>
      </c>
      <c r="B16780" s="1" t="s">
        <v>50</v>
      </c>
      <c r="C16780" s="1">
        <v>5.4466898E7</v>
      </c>
      <c r="D16780" s="1" t="s">
        <v>14</v>
      </c>
      <c r="E16780" s="1">
        <v>24.0</v>
      </c>
      <c r="F16780" s="1" t="s">
        <v>16748</v>
      </c>
      <c r="G16780" s="1">
        <v>0.104352350685</v>
      </c>
    </row>
    <row r="16781" ht="15.75" customHeight="1">
      <c r="A16781" s="1" t="str">
        <f t="shared" si="1413"/>
        <v>TSR2</v>
      </c>
      <c r="B16781" s="1" t="s">
        <v>50</v>
      </c>
      <c r="C16781" s="1">
        <v>5.4466972E7</v>
      </c>
      <c r="D16781" s="1" t="s">
        <v>14</v>
      </c>
      <c r="E16781" s="1">
        <v>24.0</v>
      </c>
      <c r="F16781" s="1" t="s">
        <v>16749</v>
      </c>
      <c r="G16781" s="1">
        <v>0.314452201908</v>
      </c>
    </row>
    <row r="16782" ht="15.75" customHeight="1">
      <c r="A16782" s="1" t="str">
        <f t="shared" si="1413"/>
        <v>TSR2</v>
      </c>
      <c r="B16782" s="1" t="s">
        <v>50</v>
      </c>
      <c r="C16782" s="1">
        <v>5.4467E7</v>
      </c>
      <c r="D16782" s="1" t="s">
        <v>14</v>
      </c>
      <c r="E16782" s="1">
        <v>24.0</v>
      </c>
      <c r="F16782" s="1" t="s">
        <v>16750</v>
      </c>
      <c r="G16782" s="1">
        <v>0.999078749042</v>
      </c>
    </row>
    <row r="16783" ht="15.75" customHeight="1">
      <c r="A16783" s="1" t="str">
        <f t="shared" si="1413"/>
        <v>TSR2</v>
      </c>
      <c r="B16783" s="1" t="s">
        <v>50</v>
      </c>
      <c r="C16783" s="1">
        <v>5.4467036E7</v>
      </c>
      <c r="D16783" s="1" t="s">
        <v>14</v>
      </c>
      <c r="E16783" s="1">
        <v>24.0</v>
      </c>
      <c r="F16783" s="1" t="s">
        <v>16751</v>
      </c>
      <c r="G16783" s="1">
        <v>0.951917005485</v>
      </c>
    </row>
    <row r="16784" ht="15.75" customHeight="1">
      <c r="A16784" s="1" t="str">
        <f t="shared" si="1413"/>
        <v>TSR2</v>
      </c>
      <c r="B16784" s="1" t="s">
        <v>50</v>
      </c>
      <c r="C16784" s="1">
        <v>5.4467042E7</v>
      </c>
      <c r="D16784" s="1" t="s">
        <v>14</v>
      </c>
      <c r="E16784" s="1">
        <v>24.0</v>
      </c>
      <c r="F16784" s="1" t="s">
        <v>16752</v>
      </c>
      <c r="G16784" s="1">
        <v>1.04900424547</v>
      </c>
    </row>
    <row r="16785" ht="15.75" customHeight="1">
      <c r="A16785" s="1" t="str">
        <f t="shared" si="1413"/>
        <v>TSR2</v>
      </c>
      <c r="B16785" s="1" t="s">
        <v>50</v>
      </c>
      <c r="C16785" s="1">
        <v>5.4466824E7</v>
      </c>
      <c r="D16785" s="1" t="s">
        <v>8</v>
      </c>
      <c r="E16785" s="1">
        <v>24.0</v>
      </c>
      <c r="F16785" s="1" t="s">
        <v>16753</v>
      </c>
      <c r="G16785" s="1">
        <v>0.298050044336</v>
      </c>
    </row>
    <row r="16786" ht="15.75" customHeight="1">
      <c r="A16786" s="1" t="str">
        <f t="shared" ref="A16786:A16795" si="1414">"TSSC1"</f>
        <v>TSSC1</v>
      </c>
      <c r="B16786" s="1" t="s">
        <v>256</v>
      </c>
      <c r="C16786" s="1">
        <v>3381352.0</v>
      </c>
      <c r="D16786" s="1" t="s">
        <v>8</v>
      </c>
      <c r="E16786" s="1">
        <v>22.0</v>
      </c>
      <c r="F16786" s="1" t="s">
        <v>16754</v>
      </c>
      <c r="G16786" s="1">
        <v>0.938889396423</v>
      </c>
    </row>
    <row r="16787" ht="15.75" customHeight="1">
      <c r="A16787" s="1" t="str">
        <f t="shared" si="1414"/>
        <v>TSSC1</v>
      </c>
      <c r="B16787" s="1" t="s">
        <v>256</v>
      </c>
      <c r="C16787" s="1">
        <v>3381394.0</v>
      </c>
      <c r="D16787" s="1" t="s">
        <v>8</v>
      </c>
      <c r="E16787" s="1">
        <v>24.0</v>
      </c>
      <c r="F16787" s="1" t="s">
        <v>16755</v>
      </c>
      <c r="G16787" s="1">
        <v>0.115130920936</v>
      </c>
    </row>
    <row r="16788" ht="15.75" customHeight="1">
      <c r="A16788" s="1" t="str">
        <f t="shared" si="1414"/>
        <v>TSSC1</v>
      </c>
      <c r="B16788" s="1" t="s">
        <v>256</v>
      </c>
      <c r="C16788" s="1">
        <v>3381426.0</v>
      </c>
      <c r="D16788" s="1" t="s">
        <v>8</v>
      </c>
      <c r="E16788" s="1">
        <v>22.0</v>
      </c>
      <c r="F16788" s="1" t="s">
        <v>16756</v>
      </c>
      <c r="G16788" s="1">
        <v>0.589337904709</v>
      </c>
    </row>
    <row r="16789" ht="15.75" customHeight="1">
      <c r="A16789" s="1" t="str">
        <f t="shared" si="1414"/>
        <v>TSSC1</v>
      </c>
      <c r="B16789" s="1" t="s">
        <v>256</v>
      </c>
      <c r="C16789" s="1">
        <v>3381486.0</v>
      </c>
      <c r="D16789" s="1" t="s">
        <v>8</v>
      </c>
      <c r="E16789" s="1">
        <v>24.0</v>
      </c>
      <c r="F16789" s="1" t="s">
        <v>16757</v>
      </c>
      <c r="G16789" s="1">
        <v>0.223917338578</v>
      </c>
    </row>
    <row r="16790" ht="15.75" customHeight="1">
      <c r="A16790" s="1" t="str">
        <f t="shared" si="1414"/>
        <v>TSSC1</v>
      </c>
      <c r="B16790" s="1" t="s">
        <v>256</v>
      </c>
      <c r="C16790" s="1">
        <v>3381666.0</v>
      </c>
      <c r="D16790" s="1" t="s">
        <v>8</v>
      </c>
      <c r="E16790" s="1">
        <v>23.0</v>
      </c>
      <c r="F16790" s="1" t="s">
        <v>16758</v>
      </c>
      <c r="G16790" s="1">
        <v>0.13758514441</v>
      </c>
    </row>
    <row r="16791" ht="15.75" customHeight="1">
      <c r="A16791" s="1" t="str">
        <f t="shared" si="1414"/>
        <v>TSSC1</v>
      </c>
      <c r="B16791" s="1" t="s">
        <v>256</v>
      </c>
      <c r="C16791" s="1">
        <v>3381466.0</v>
      </c>
      <c r="D16791" s="1" t="s">
        <v>14</v>
      </c>
      <c r="E16791" s="1">
        <v>24.0</v>
      </c>
      <c r="F16791" s="1" t="s">
        <v>16759</v>
      </c>
      <c r="G16791" s="1">
        <v>0.119336929901</v>
      </c>
    </row>
    <row r="16792" ht="15.75" customHeight="1">
      <c r="A16792" s="1" t="str">
        <f t="shared" si="1414"/>
        <v>TSSC1</v>
      </c>
      <c r="B16792" s="1" t="s">
        <v>256</v>
      </c>
      <c r="C16792" s="1">
        <v>3381518.0</v>
      </c>
      <c r="D16792" s="1" t="s">
        <v>14</v>
      </c>
      <c r="E16792" s="1">
        <v>23.0</v>
      </c>
      <c r="F16792" s="1" t="s">
        <v>16760</v>
      </c>
      <c r="G16792" s="1">
        <v>0.435435595921</v>
      </c>
    </row>
    <row r="16793" ht="15.75" customHeight="1">
      <c r="A16793" s="1" t="str">
        <f t="shared" si="1414"/>
        <v>TSSC1</v>
      </c>
      <c r="B16793" s="1" t="s">
        <v>256</v>
      </c>
      <c r="C16793" s="1">
        <v>3381536.0</v>
      </c>
      <c r="D16793" s="1" t="s">
        <v>14</v>
      </c>
      <c r="E16793" s="1">
        <v>23.0</v>
      </c>
      <c r="F16793" s="1" t="s">
        <v>16761</v>
      </c>
      <c r="G16793" s="1">
        <v>1.35348385082</v>
      </c>
    </row>
    <row r="16794" ht="15.75" customHeight="1">
      <c r="A16794" s="1" t="str">
        <f t="shared" si="1414"/>
        <v>TSSC1</v>
      </c>
      <c r="B16794" s="1" t="s">
        <v>256</v>
      </c>
      <c r="C16794" s="1">
        <v>3381624.0</v>
      </c>
      <c r="D16794" s="1" t="s">
        <v>14</v>
      </c>
      <c r="E16794" s="1">
        <v>24.0</v>
      </c>
      <c r="F16794" s="1" t="s">
        <v>16762</v>
      </c>
      <c r="G16794" s="1">
        <v>0.707192940732</v>
      </c>
    </row>
    <row r="16795" ht="15.75" customHeight="1">
      <c r="A16795" s="1" t="str">
        <f t="shared" si="1414"/>
        <v>TSSC1</v>
      </c>
      <c r="B16795" s="1" t="s">
        <v>256</v>
      </c>
      <c r="C16795" s="1">
        <v>3381526.0</v>
      </c>
      <c r="D16795" s="1" t="s">
        <v>8</v>
      </c>
      <c r="E16795" s="1">
        <v>24.0</v>
      </c>
      <c r="F16795" s="1" t="s">
        <v>16763</v>
      </c>
      <c r="G16795" s="1">
        <v>0.707626752753</v>
      </c>
    </row>
    <row r="16796" ht="15.75" customHeight="1">
      <c r="A16796" s="1" t="str">
        <f t="shared" ref="A16796:A16805" si="1415">"TTC1"</f>
        <v>TTC1</v>
      </c>
      <c r="B16796" s="1" t="s">
        <v>987</v>
      </c>
      <c r="C16796" s="1">
        <v>1.59436095E8</v>
      </c>
      <c r="D16796" s="1" t="s">
        <v>8</v>
      </c>
      <c r="E16796" s="1">
        <v>21.0</v>
      </c>
      <c r="F16796" s="1" t="s">
        <v>16764</v>
      </c>
      <c r="G16796" s="1">
        <v>0.0205205592907</v>
      </c>
    </row>
    <row r="16797" ht="15.75" customHeight="1">
      <c r="A16797" s="1" t="str">
        <f t="shared" si="1415"/>
        <v>TTC1</v>
      </c>
      <c r="B16797" s="1" t="s">
        <v>987</v>
      </c>
      <c r="C16797" s="1">
        <v>1.59436209E8</v>
      </c>
      <c r="D16797" s="1" t="s">
        <v>8</v>
      </c>
      <c r="E16797" s="1">
        <v>23.0</v>
      </c>
      <c r="F16797" s="1" t="s">
        <v>16765</v>
      </c>
      <c r="G16797" s="1">
        <v>0.922479670507</v>
      </c>
    </row>
    <row r="16798" ht="15.75" customHeight="1">
      <c r="A16798" s="1" t="str">
        <f t="shared" si="1415"/>
        <v>TTC1</v>
      </c>
      <c r="B16798" s="1" t="s">
        <v>987</v>
      </c>
      <c r="C16798" s="1">
        <v>1.59436326E8</v>
      </c>
      <c r="D16798" s="1" t="s">
        <v>8</v>
      </c>
      <c r="E16798" s="1">
        <v>24.0</v>
      </c>
      <c r="F16798" s="1" t="s">
        <v>16766</v>
      </c>
      <c r="G16798" s="1">
        <v>-0.052872935613</v>
      </c>
    </row>
    <row r="16799" ht="15.75" customHeight="1">
      <c r="A16799" s="1" t="str">
        <f t="shared" si="1415"/>
        <v>TTC1</v>
      </c>
      <c r="B16799" s="1" t="s">
        <v>987</v>
      </c>
      <c r="C16799" s="1">
        <v>1.59436126E8</v>
      </c>
      <c r="D16799" s="1" t="s">
        <v>14</v>
      </c>
      <c r="E16799" s="1">
        <v>24.0</v>
      </c>
      <c r="F16799" s="1" t="s">
        <v>16767</v>
      </c>
      <c r="G16799" s="1">
        <v>0.00381368090709</v>
      </c>
    </row>
    <row r="16800" ht="15.75" customHeight="1">
      <c r="A16800" s="1" t="str">
        <f t="shared" si="1415"/>
        <v>TTC1</v>
      </c>
      <c r="B16800" s="1" t="s">
        <v>987</v>
      </c>
      <c r="C16800" s="1">
        <v>1.59436153E8</v>
      </c>
      <c r="D16800" s="1" t="s">
        <v>14</v>
      </c>
      <c r="E16800" s="1">
        <v>23.0</v>
      </c>
      <c r="F16800" s="1" t="s">
        <v>16768</v>
      </c>
      <c r="G16800" s="1">
        <v>0.0840252100193</v>
      </c>
    </row>
    <row r="16801" ht="15.75" customHeight="1">
      <c r="A16801" s="1" t="str">
        <f t="shared" si="1415"/>
        <v>TTC1</v>
      </c>
      <c r="B16801" s="1" t="s">
        <v>987</v>
      </c>
      <c r="C16801" s="1">
        <v>1.59436362E8</v>
      </c>
      <c r="D16801" s="1" t="s">
        <v>14</v>
      </c>
      <c r="E16801" s="1">
        <v>23.0</v>
      </c>
      <c r="F16801" s="1" t="s">
        <v>16769</v>
      </c>
      <c r="G16801" s="1">
        <v>0.186320939258</v>
      </c>
    </row>
    <row r="16802" ht="15.75" customHeight="1">
      <c r="A16802" s="1" t="str">
        <f t="shared" si="1415"/>
        <v>TTC1</v>
      </c>
      <c r="B16802" s="1" t="s">
        <v>987</v>
      </c>
      <c r="C16802" s="1">
        <v>1.59436216E8</v>
      </c>
      <c r="D16802" s="1" t="s">
        <v>14</v>
      </c>
      <c r="E16802" s="1">
        <v>23.0</v>
      </c>
      <c r="F16802" s="1" t="s">
        <v>16770</v>
      </c>
      <c r="G16802" s="1">
        <v>1.21404956272</v>
      </c>
    </row>
    <row r="16803" ht="15.75" customHeight="1">
      <c r="A16803" s="1" t="str">
        <f t="shared" si="1415"/>
        <v>TTC1</v>
      </c>
      <c r="B16803" s="1" t="s">
        <v>987</v>
      </c>
      <c r="C16803" s="1">
        <v>1.59436197E8</v>
      </c>
      <c r="D16803" s="1" t="s">
        <v>14</v>
      </c>
      <c r="E16803" s="1">
        <v>24.0</v>
      </c>
      <c r="F16803" s="1" t="s">
        <v>16771</v>
      </c>
      <c r="G16803" s="1">
        <v>0.863470766777</v>
      </c>
    </row>
    <row r="16804" ht="15.75" customHeight="1">
      <c r="A16804" s="1" t="str">
        <f t="shared" si="1415"/>
        <v>TTC1</v>
      </c>
      <c r="B16804" s="1" t="s">
        <v>987</v>
      </c>
      <c r="C16804" s="1">
        <v>1.5943639E8</v>
      </c>
      <c r="D16804" s="1" t="s">
        <v>14</v>
      </c>
      <c r="E16804" s="1">
        <v>24.0</v>
      </c>
      <c r="F16804" s="1" t="s">
        <v>16772</v>
      </c>
      <c r="G16804" s="1">
        <v>0.0262270147632</v>
      </c>
    </row>
    <row r="16805" ht="15.75" customHeight="1">
      <c r="A16805" s="1" t="str">
        <f t="shared" si="1415"/>
        <v>TTC1</v>
      </c>
      <c r="B16805" s="1" t="s">
        <v>987</v>
      </c>
      <c r="C16805" s="1">
        <v>1.59436082E8</v>
      </c>
      <c r="D16805" s="1" t="s">
        <v>8</v>
      </c>
      <c r="E16805" s="1">
        <v>24.0</v>
      </c>
      <c r="F16805" s="1" t="s">
        <v>16773</v>
      </c>
      <c r="G16805" s="1">
        <v>0.0194128045784</v>
      </c>
    </row>
    <row r="16806" ht="15.75" customHeight="1">
      <c r="A16806" s="1" t="str">
        <f t="shared" ref="A16806:A16815" si="1416">"TTC27"</f>
        <v>TTC27</v>
      </c>
      <c r="B16806" s="1" t="s">
        <v>256</v>
      </c>
      <c r="C16806" s="1">
        <v>3.2853354E7</v>
      </c>
      <c r="D16806" s="1" t="s">
        <v>14</v>
      </c>
      <c r="E16806" s="1">
        <v>23.0</v>
      </c>
      <c r="F16806" s="1" t="s">
        <v>16774</v>
      </c>
      <c r="G16806" s="1">
        <v>0.0164727351991</v>
      </c>
    </row>
    <row r="16807" ht="15.75" customHeight="1">
      <c r="A16807" s="1" t="str">
        <f t="shared" si="1416"/>
        <v>TTC27</v>
      </c>
      <c r="B16807" s="1" t="s">
        <v>256</v>
      </c>
      <c r="C16807" s="1">
        <v>3.2853226E7</v>
      </c>
      <c r="D16807" s="1" t="s">
        <v>14</v>
      </c>
      <c r="E16807" s="1">
        <v>24.0</v>
      </c>
      <c r="F16807" s="1" t="s">
        <v>16775</v>
      </c>
      <c r="G16807" s="1">
        <v>1.08409912683</v>
      </c>
    </row>
    <row r="16808" ht="15.75" customHeight="1">
      <c r="A16808" s="1" t="str">
        <f t="shared" si="1416"/>
        <v>TTC27</v>
      </c>
      <c r="B16808" s="1" t="s">
        <v>256</v>
      </c>
      <c r="C16808" s="1">
        <v>3.2853276E7</v>
      </c>
      <c r="D16808" s="1" t="s">
        <v>14</v>
      </c>
      <c r="E16808" s="1">
        <v>24.0</v>
      </c>
      <c r="F16808" s="1" t="s">
        <v>16776</v>
      </c>
      <c r="G16808" s="1">
        <v>-0.00197956635215</v>
      </c>
    </row>
    <row r="16809" ht="15.75" customHeight="1">
      <c r="A16809" s="1" t="str">
        <f t="shared" si="1416"/>
        <v>TTC27</v>
      </c>
      <c r="B16809" s="1" t="s">
        <v>256</v>
      </c>
      <c r="C16809" s="1">
        <v>3.2853347E7</v>
      </c>
      <c r="D16809" s="1" t="s">
        <v>14</v>
      </c>
      <c r="E16809" s="1">
        <v>24.0</v>
      </c>
      <c r="F16809" s="1" t="s">
        <v>16777</v>
      </c>
      <c r="G16809" s="1">
        <v>-0.0115449011464</v>
      </c>
    </row>
    <row r="16810" ht="15.75" customHeight="1">
      <c r="A16810" s="1" t="str">
        <f t="shared" si="1416"/>
        <v>TTC27</v>
      </c>
      <c r="B16810" s="1" t="s">
        <v>256</v>
      </c>
      <c r="C16810" s="1">
        <v>3.2853227E7</v>
      </c>
      <c r="D16810" s="1" t="s">
        <v>8</v>
      </c>
      <c r="E16810" s="1">
        <v>22.0</v>
      </c>
      <c r="F16810" s="1" t="s">
        <v>16778</v>
      </c>
      <c r="G16810" s="1">
        <v>0.958806956175</v>
      </c>
    </row>
    <row r="16811" ht="15.75" customHeight="1">
      <c r="A16811" s="1" t="str">
        <f t="shared" si="1416"/>
        <v>TTC27</v>
      </c>
      <c r="B16811" s="1" t="s">
        <v>256</v>
      </c>
      <c r="C16811" s="1">
        <v>3.28532E7</v>
      </c>
      <c r="D16811" s="1" t="s">
        <v>14</v>
      </c>
      <c r="E16811" s="1">
        <v>24.0</v>
      </c>
      <c r="F16811" s="1" t="s">
        <v>16779</v>
      </c>
      <c r="G16811" s="1">
        <v>0.957093916995</v>
      </c>
    </row>
    <row r="16812" ht="15.75" customHeight="1">
      <c r="A16812" s="1" t="str">
        <f t="shared" si="1416"/>
        <v>TTC27</v>
      </c>
      <c r="B16812" s="1" t="s">
        <v>256</v>
      </c>
      <c r="C16812" s="1">
        <v>3.2853168E7</v>
      </c>
      <c r="D16812" s="1" t="s">
        <v>8</v>
      </c>
      <c r="E16812" s="1">
        <v>23.0</v>
      </c>
      <c r="F16812" s="1" t="s">
        <v>16780</v>
      </c>
      <c r="G16812" s="1">
        <v>0.930327533084</v>
      </c>
    </row>
    <row r="16813" ht="15.75" customHeight="1">
      <c r="A16813" s="1" t="str">
        <f t="shared" si="1416"/>
        <v>TTC27</v>
      </c>
      <c r="B16813" s="1" t="s">
        <v>256</v>
      </c>
      <c r="C16813" s="1">
        <v>3.2853308E7</v>
      </c>
      <c r="D16813" s="1" t="s">
        <v>8</v>
      </c>
      <c r="E16813" s="1">
        <v>23.0</v>
      </c>
      <c r="F16813" s="1" t="s">
        <v>16781</v>
      </c>
      <c r="G16813" s="1">
        <v>0.780050712991</v>
      </c>
    </row>
    <row r="16814" ht="15.75" customHeight="1">
      <c r="A16814" s="1" t="str">
        <f t="shared" si="1416"/>
        <v>TTC27</v>
      </c>
      <c r="B16814" s="1" t="s">
        <v>256</v>
      </c>
      <c r="C16814" s="1">
        <v>3.2853129E7</v>
      </c>
      <c r="D16814" s="1" t="s">
        <v>14</v>
      </c>
      <c r="E16814" s="1">
        <v>23.0</v>
      </c>
      <c r="F16814" s="1" t="s">
        <v>16782</v>
      </c>
      <c r="G16814" s="1">
        <v>0.579982961741</v>
      </c>
    </row>
    <row r="16815" ht="15.75" customHeight="1">
      <c r="A16815" s="1" t="str">
        <f t="shared" si="1416"/>
        <v>TTC27</v>
      </c>
      <c r="B16815" s="1" t="s">
        <v>256</v>
      </c>
      <c r="C16815" s="1">
        <v>3.2853164E7</v>
      </c>
      <c r="D16815" s="1" t="s">
        <v>14</v>
      </c>
      <c r="E16815" s="1">
        <v>24.0</v>
      </c>
      <c r="F16815" s="1" t="s">
        <v>16783</v>
      </c>
      <c r="G16815" s="1">
        <v>0.520389258243</v>
      </c>
    </row>
    <row r="16816" ht="15.75" customHeight="1">
      <c r="A16816" s="1" t="str">
        <f t="shared" ref="A16816:A16825" si="1417">"TTC4"</f>
        <v>TTC4</v>
      </c>
      <c r="B16816" s="1" t="s">
        <v>108</v>
      </c>
      <c r="C16816" s="1">
        <v>5.5181746E7</v>
      </c>
      <c r="D16816" s="1" t="s">
        <v>14</v>
      </c>
      <c r="E16816" s="1">
        <v>23.0</v>
      </c>
      <c r="F16816" s="1" t="s">
        <v>16784</v>
      </c>
      <c r="G16816" s="1">
        <v>0.124217572359</v>
      </c>
    </row>
    <row r="16817" ht="15.75" customHeight="1">
      <c r="A16817" s="1" t="str">
        <f t="shared" si="1417"/>
        <v>TTC4</v>
      </c>
      <c r="B16817" s="1" t="s">
        <v>108</v>
      </c>
      <c r="C16817" s="1">
        <v>5.5181707E7</v>
      </c>
      <c r="D16817" s="1" t="s">
        <v>14</v>
      </c>
      <c r="E16817" s="1">
        <v>24.0</v>
      </c>
      <c r="F16817" s="1" t="s">
        <v>16785</v>
      </c>
      <c r="G16817" s="1">
        <v>0.0985209398699</v>
      </c>
    </row>
    <row r="16818" ht="15.75" customHeight="1">
      <c r="A16818" s="1" t="str">
        <f t="shared" si="1417"/>
        <v>TTC4</v>
      </c>
      <c r="B16818" s="1" t="s">
        <v>108</v>
      </c>
      <c r="C16818" s="1">
        <v>5.5181726E7</v>
      </c>
      <c r="D16818" s="1" t="s">
        <v>14</v>
      </c>
      <c r="E16818" s="1">
        <v>23.0</v>
      </c>
      <c r="F16818" s="1" t="s">
        <v>16786</v>
      </c>
      <c r="G16818" s="1">
        <v>0.100214910024</v>
      </c>
    </row>
    <row r="16819" ht="15.75" customHeight="1">
      <c r="A16819" s="1" t="str">
        <f t="shared" si="1417"/>
        <v>TTC4</v>
      </c>
      <c r="B16819" s="1" t="s">
        <v>108</v>
      </c>
      <c r="C16819" s="1">
        <v>5.5181545E7</v>
      </c>
      <c r="D16819" s="1" t="s">
        <v>14</v>
      </c>
      <c r="E16819" s="1">
        <v>23.0</v>
      </c>
      <c r="F16819" s="1" t="s">
        <v>16787</v>
      </c>
      <c r="G16819" s="1">
        <v>0.0885278997324</v>
      </c>
    </row>
    <row r="16820" ht="15.75" customHeight="1">
      <c r="A16820" s="1" t="str">
        <f t="shared" si="1417"/>
        <v>TTC4</v>
      </c>
      <c r="B16820" s="1" t="s">
        <v>108</v>
      </c>
      <c r="C16820" s="1">
        <v>5.5181528E7</v>
      </c>
      <c r="D16820" s="1" t="s">
        <v>14</v>
      </c>
      <c r="E16820" s="1">
        <v>22.0</v>
      </c>
      <c r="F16820" s="1" t="s">
        <v>16788</v>
      </c>
      <c r="G16820" s="1">
        <v>0.745339195453</v>
      </c>
    </row>
    <row r="16821" ht="15.75" customHeight="1">
      <c r="A16821" s="1" t="str">
        <f t="shared" si="1417"/>
        <v>TTC4</v>
      </c>
      <c r="B16821" s="1" t="s">
        <v>108</v>
      </c>
      <c r="C16821" s="1">
        <v>5.5181476E7</v>
      </c>
      <c r="D16821" s="1" t="s">
        <v>14</v>
      </c>
      <c r="E16821" s="1">
        <v>23.0</v>
      </c>
      <c r="F16821" s="1" t="s">
        <v>16789</v>
      </c>
      <c r="G16821" s="1">
        <v>1.63099689089</v>
      </c>
    </row>
    <row r="16822" ht="15.75" customHeight="1">
      <c r="A16822" s="1" t="str">
        <f t="shared" si="1417"/>
        <v>TTC4</v>
      </c>
      <c r="B16822" s="1" t="s">
        <v>108</v>
      </c>
      <c r="C16822" s="1">
        <v>5.518175E7</v>
      </c>
      <c r="D16822" s="1" t="s">
        <v>8</v>
      </c>
      <c r="E16822" s="1">
        <v>24.0</v>
      </c>
      <c r="F16822" s="1" t="s">
        <v>16790</v>
      </c>
      <c r="G16822" s="1">
        <v>0.193640174051</v>
      </c>
    </row>
    <row r="16823" ht="15.75" customHeight="1">
      <c r="A16823" s="1" t="str">
        <f t="shared" si="1417"/>
        <v>TTC4</v>
      </c>
      <c r="B16823" s="1" t="s">
        <v>108</v>
      </c>
      <c r="C16823" s="1">
        <v>5.5181711E7</v>
      </c>
      <c r="D16823" s="1" t="s">
        <v>8</v>
      </c>
      <c r="E16823" s="1">
        <v>24.0</v>
      </c>
      <c r="F16823" s="1" t="s">
        <v>16791</v>
      </c>
      <c r="G16823" s="1">
        <v>0.117835745641</v>
      </c>
    </row>
    <row r="16824" ht="15.75" customHeight="1">
      <c r="A16824" s="1" t="str">
        <f t="shared" si="1417"/>
        <v>TTC4</v>
      </c>
      <c r="B16824" s="1" t="s">
        <v>108</v>
      </c>
      <c r="C16824" s="1">
        <v>5.5181466E7</v>
      </c>
      <c r="D16824" s="1" t="s">
        <v>8</v>
      </c>
      <c r="E16824" s="1">
        <v>24.0</v>
      </c>
      <c r="F16824" s="1" t="s">
        <v>16792</v>
      </c>
      <c r="G16824" s="1">
        <v>0.00962774285772</v>
      </c>
    </row>
    <row r="16825" ht="15.75" customHeight="1">
      <c r="A16825" s="1" t="str">
        <f t="shared" si="1417"/>
        <v>TTC4</v>
      </c>
      <c r="B16825" s="1" t="s">
        <v>108</v>
      </c>
      <c r="C16825" s="1">
        <v>5.5181559E7</v>
      </c>
      <c r="D16825" s="1" t="s">
        <v>14</v>
      </c>
      <c r="E16825" s="1">
        <v>23.0</v>
      </c>
      <c r="F16825" s="1" t="s">
        <v>16793</v>
      </c>
      <c r="G16825" s="1">
        <v>0.623663913658</v>
      </c>
    </row>
    <row r="16826" ht="15.75" customHeight="1">
      <c r="A16826" s="1" t="str">
        <f t="shared" ref="A16826:A16844" si="1418">"TTI1"</f>
        <v>TTI1</v>
      </c>
      <c r="B16826" s="1" t="s">
        <v>145</v>
      </c>
      <c r="C16826" s="1">
        <v>3.664219E7</v>
      </c>
      <c r="D16826" s="1" t="s">
        <v>8</v>
      </c>
      <c r="E16826" s="1">
        <v>25.0</v>
      </c>
      <c r="F16826" s="1" t="s">
        <v>16794</v>
      </c>
      <c r="G16826" s="1">
        <v>0.0378877683604</v>
      </c>
    </row>
    <row r="16827" ht="15.75" customHeight="1">
      <c r="A16827" s="1" t="str">
        <f t="shared" si="1418"/>
        <v>TTI1</v>
      </c>
      <c r="B16827" s="1" t="s">
        <v>145</v>
      </c>
      <c r="C16827" s="1">
        <v>3.6642027E7</v>
      </c>
      <c r="D16827" s="1" t="s">
        <v>8</v>
      </c>
      <c r="E16827" s="1">
        <v>24.0</v>
      </c>
      <c r="F16827" s="1" t="s">
        <v>16795</v>
      </c>
      <c r="G16827" s="1">
        <v>-1.00229975975E-4</v>
      </c>
    </row>
    <row r="16828" ht="15.75" customHeight="1">
      <c r="A16828" s="1" t="str">
        <f t="shared" si="1418"/>
        <v>TTI1</v>
      </c>
      <c r="B16828" s="1" t="s">
        <v>145</v>
      </c>
      <c r="C16828" s="1">
        <v>3.6642079E7</v>
      </c>
      <c r="D16828" s="1" t="s">
        <v>8</v>
      </c>
      <c r="E16828" s="1">
        <v>25.0</v>
      </c>
      <c r="F16828" s="1" t="s">
        <v>16796</v>
      </c>
      <c r="G16828" s="1">
        <v>0.00926090241987</v>
      </c>
    </row>
    <row r="16829" ht="15.75" customHeight="1">
      <c r="A16829" s="1" t="str">
        <f t="shared" si="1418"/>
        <v>TTI1</v>
      </c>
      <c r="B16829" s="1" t="s">
        <v>145</v>
      </c>
      <c r="C16829" s="1">
        <v>3.6642214E7</v>
      </c>
      <c r="D16829" s="1" t="s">
        <v>8</v>
      </c>
      <c r="E16829" s="1">
        <v>24.0</v>
      </c>
      <c r="F16829" s="1" t="s">
        <v>16797</v>
      </c>
      <c r="G16829" s="1">
        <v>0.00741170479439</v>
      </c>
    </row>
    <row r="16830" ht="15.75" customHeight="1">
      <c r="A16830" s="1" t="str">
        <f t="shared" si="1418"/>
        <v>TTI1</v>
      </c>
      <c r="B16830" s="1" t="s">
        <v>145</v>
      </c>
      <c r="C16830" s="1">
        <v>3.6661787E7</v>
      </c>
      <c r="D16830" s="1" t="s">
        <v>8</v>
      </c>
      <c r="E16830" s="1">
        <v>24.0</v>
      </c>
      <c r="F16830" s="1" t="s">
        <v>16798</v>
      </c>
      <c r="G16830" s="1">
        <v>0.644793161569</v>
      </c>
    </row>
    <row r="16831" ht="15.75" customHeight="1">
      <c r="A16831" s="1" t="str">
        <f t="shared" si="1418"/>
        <v>TTI1</v>
      </c>
      <c r="B16831" s="1" t="s">
        <v>145</v>
      </c>
      <c r="C16831" s="1">
        <v>3.6661672E7</v>
      </c>
      <c r="D16831" s="1" t="s">
        <v>8</v>
      </c>
      <c r="E16831" s="1">
        <v>24.0</v>
      </c>
      <c r="F16831" s="1" t="s">
        <v>16799</v>
      </c>
      <c r="G16831" s="1">
        <v>0.0117671569006</v>
      </c>
    </row>
    <row r="16832" ht="15.75" customHeight="1">
      <c r="A16832" s="1" t="str">
        <f t="shared" si="1418"/>
        <v>TTI1</v>
      </c>
      <c r="B16832" s="1" t="s">
        <v>145</v>
      </c>
      <c r="C16832" s="1">
        <v>3.6642172E7</v>
      </c>
      <c r="D16832" s="1" t="s">
        <v>14</v>
      </c>
      <c r="E16832" s="1">
        <v>26.0</v>
      </c>
      <c r="F16832" s="1" t="s">
        <v>16800</v>
      </c>
      <c r="G16832" s="1">
        <v>0.00722872612599</v>
      </c>
    </row>
    <row r="16833" ht="15.75" customHeight="1">
      <c r="A16833" s="1" t="str">
        <f t="shared" si="1418"/>
        <v>TTI1</v>
      </c>
      <c r="B16833" s="1" t="s">
        <v>145</v>
      </c>
      <c r="C16833" s="1">
        <v>3.6642146E7</v>
      </c>
      <c r="D16833" s="1" t="s">
        <v>14</v>
      </c>
      <c r="E16833" s="1">
        <v>26.0</v>
      </c>
      <c r="F16833" s="1" t="s">
        <v>16801</v>
      </c>
      <c r="G16833" s="1">
        <v>0.0273002310639</v>
      </c>
    </row>
    <row r="16834" ht="15.75" customHeight="1">
      <c r="A16834" s="1" t="str">
        <f t="shared" si="1418"/>
        <v>TTI1</v>
      </c>
      <c r="B16834" s="1" t="s">
        <v>145</v>
      </c>
      <c r="C16834" s="1">
        <v>3.6642232E7</v>
      </c>
      <c r="D16834" s="1" t="s">
        <v>8</v>
      </c>
      <c r="E16834" s="1">
        <v>24.0</v>
      </c>
      <c r="F16834" s="1" t="s">
        <v>16802</v>
      </c>
      <c r="G16834" s="1">
        <v>0.00557832256812</v>
      </c>
    </row>
    <row r="16835" ht="15.75" customHeight="1">
      <c r="A16835" s="1" t="str">
        <f t="shared" si="1418"/>
        <v>TTI1</v>
      </c>
      <c r="B16835" s="1" t="s">
        <v>145</v>
      </c>
      <c r="C16835" s="1">
        <v>3.6642244E7</v>
      </c>
      <c r="D16835" s="1" t="s">
        <v>14</v>
      </c>
      <c r="E16835" s="1">
        <v>24.0</v>
      </c>
      <c r="F16835" s="1" t="s">
        <v>16803</v>
      </c>
      <c r="G16835" s="1">
        <v>-0.0049397753154</v>
      </c>
    </row>
    <row r="16836" ht="15.75" customHeight="1">
      <c r="A16836" s="1" t="str">
        <f t="shared" si="1418"/>
        <v>TTI1</v>
      </c>
      <c r="B16836" s="1" t="s">
        <v>145</v>
      </c>
      <c r="C16836" s="1">
        <v>3.6661651E7</v>
      </c>
      <c r="D16836" s="1" t="s">
        <v>14</v>
      </c>
      <c r="E16836" s="1">
        <v>23.0</v>
      </c>
      <c r="F16836" s="1" t="s">
        <v>16804</v>
      </c>
      <c r="G16836" s="1">
        <v>0.338641904332</v>
      </c>
    </row>
    <row r="16837" ht="15.75" customHeight="1">
      <c r="A16837" s="1" t="str">
        <f t="shared" si="1418"/>
        <v>TTI1</v>
      </c>
      <c r="B16837" s="1" t="s">
        <v>145</v>
      </c>
      <c r="C16837" s="1">
        <v>3.6661894E7</v>
      </c>
      <c r="D16837" s="1" t="s">
        <v>14</v>
      </c>
      <c r="E16837" s="1">
        <v>24.0</v>
      </c>
      <c r="F16837" s="1" t="s">
        <v>16805</v>
      </c>
      <c r="G16837" s="1">
        <v>0.0387688338839</v>
      </c>
    </row>
    <row r="16838" ht="15.75" customHeight="1">
      <c r="A16838" s="1" t="str">
        <f t="shared" si="1418"/>
        <v>TTI1</v>
      </c>
      <c r="B16838" s="1" t="s">
        <v>145</v>
      </c>
      <c r="C16838" s="1">
        <v>3.6642199E7</v>
      </c>
      <c r="D16838" s="1" t="s">
        <v>14</v>
      </c>
      <c r="E16838" s="1">
        <v>25.0</v>
      </c>
      <c r="F16838" s="1" t="s">
        <v>16806</v>
      </c>
      <c r="G16838" s="1">
        <v>0.0347553589183</v>
      </c>
    </row>
    <row r="16839" ht="15.75" customHeight="1">
      <c r="A16839" s="1" t="str">
        <f t="shared" si="1418"/>
        <v>TTI1</v>
      </c>
      <c r="B16839" s="1" t="s">
        <v>145</v>
      </c>
      <c r="C16839" s="1">
        <v>3.6661696E7</v>
      </c>
      <c r="D16839" s="1" t="s">
        <v>8</v>
      </c>
      <c r="E16839" s="1">
        <v>24.0</v>
      </c>
      <c r="F16839" s="1" t="s">
        <v>16807</v>
      </c>
      <c r="G16839" s="1">
        <v>0.018143020739</v>
      </c>
    </row>
    <row r="16840" ht="15.75" customHeight="1">
      <c r="A16840" s="1" t="str">
        <f t="shared" si="1418"/>
        <v>TTI1</v>
      </c>
      <c r="B16840" s="1" t="s">
        <v>145</v>
      </c>
      <c r="C16840" s="1">
        <v>3.6661799E7</v>
      </c>
      <c r="D16840" s="1" t="s">
        <v>8</v>
      </c>
      <c r="E16840" s="1">
        <v>24.0</v>
      </c>
      <c r="F16840" s="1" t="s">
        <v>16808</v>
      </c>
      <c r="G16840" s="1">
        <v>0.851172157441</v>
      </c>
    </row>
    <row r="16841" ht="15.75" customHeight="1">
      <c r="A16841" s="1" t="str">
        <f t="shared" si="1418"/>
        <v>TTI1</v>
      </c>
      <c r="B16841" s="1" t="s">
        <v>145</v>
      </c>
      <c r="C16841" s="1">
        <v>3.6661804E7</v>
      </c>
      <c r="D16841" s="1" t="s">
        <v>8</v>
      </c>
      <c r="E16841" s="1">
        <v>23.0</v>
      </c>
      <c r="F16841" s="1" t="s">
        <v>16809</v>
      </c>
      <c r="G16841" s="1">
        <v>1.50403468099</v>
      </c>
    </row>
    <row r="16842" ht="15.75" customHeight="1">
      <c r="A16842" s="1" t="str">
        <f t="shared" si="1418"/>
        <v>TTI1</v>
      </c>
      <c r="B16842" s="1" t="s">
        <v>145</v>
      </c>
      <c r="C16842" s="1">
        <v>3.6661839E7</v>
      </c>
      <c r="D16842" s="1" t="s">
        <v>8</v>
      </c>
      <c r="E16842" s="1">
        <v>24.0</v>
      </c>
      <c r="F16842" s="1" t="s">
        <v>16810</v>
      </c>
      <c r="G16842" s="1">
        <v>0.0110662227155</v>
      </c>
    </row>
    <row r="16843" ht="15.75" customHeight="1">
      <c r="A16843" s="1" t="str">
        <f t="shared" si="1418"/>
        <v>TTI1</v>
      </c>
      <c r="B16843" s="1" t="s">
        <v>145</v>
      </c>
      <c r="C16843" s="1">
        <v>3.6661876E7</v>
      </c>
      <c r="D16843" s="1" t="s">
        <v>8</v>
      </c>
      <c r="E16843" s="1">
        <v>22.0</v>
      </c>
      <c r="F16843" s="1" t="s">
        <v>16811</v>
      </c>
      <c r="G16843" s="1">
        <v>0.0192538701801</v>
      </c>
    </row>
    <row r="16844" ht="15.75" customHeight="1">
      <c r="A16844" s="1" t="str">
        <f t="shared" si="1418"/>
        <v>TTI1</v>
      </c>
      <c r="B16844" s="1" t="s">
        <v>145</v>
      </c>
      <c r="C16844" s="1">
        <v>3.6642056E7</v>
      </c>
      <c r="D16844" s="1" t="s">
        <v>14</v>
      </c>
      <c r="E16844" s="1">
        <v>24.0</v>
      </c>
      <c r="F16844" s="1" t="s">
        <v>16812</v>
      </c>
      <c r="G16844" s="1">
        <v>0.0517155671349</v>
      </c>
    </row>
    <row r="16845" ht="15.75" customHeight="1">
      <c r="A16845" s="1" t="str">
        <f t="shared" ref="A16845:A16864" si="1419">"TTI2"</f>
        <v>TTI2</v>
      </c>
      <c r="B16845" s="1" t="s">
        <v>779</v>
      </c>
      <c r="C16845" s="1">
        <v>3.3371132E7</v>
      </c>
      <c r="D16845" s="1" t="s">
        <v>14</v>
      </c>
      <c r="E16845" s="1">
        <v>26.0</v>
      </c>
      <c r="F16845" s="1" t="s">
        <v>16813</v>
      </c>
      <c r="G16845" s="1">
        <v>-0.0472935680738</v>
      </c>
    </row>
    <row r="16846" ht="15.75" customHeight="1">
      <c r="A16846" s="1" t="str">
        <f t="shared" si="1419"/>
        <v>TTI2</v>
      </c>
      <c r="B16846" s="1" t="s">
        <v>779</v>
      </c>
      <c r="C16846" s="1">
        <v>3.3371154E7</v>
      </c>
      <c r="D16846" s="1" t="s">
        <v>14</v>
      </c>
      <c r="E16846" s="1">
        <v>24.0</v>
      </c>
      <c r="F16846" s="1" t="s">
        <v>16814</v>
      </c>
      <c r="G16846" s="1">
        <v>-0.0883277172923</v>
      </c>
    </row>
    <row r="16847" ht="15.75" customHeight="1">
      <c r="A16847" s="1" t="str">
        <f t="shared" si="1419"/>
        <v>TTI2</v>
      </c>
      <c r="B16847" s="1" t="s">
        <v>779</v>
      </c>
      <c r="C16847" s="1">
        <v>3.3370928E7</v>
      </c>
      <c r="D16847" s="1" t="s">
        <v>14</v>
      </c>
      <c r="E16847" s="1">
        <v>22.0</v>
      </c>
      <c r="F16847" s="1" t="s">
        <v>16815</v>
      </c>
      <c r="G16847" s="1">
        <v>-0.154863790362</v>
      </c>
    </row>
    <row r="16848" ht="15.75" customHeight="1">
      <c r="A16848" s="1" t="str">
        <f t="shared" si="1419"/>
        <v>TTI2</v>
      </c>
      <c r="B16848" s="1" t="s">
        <v>779</v>
      </c>
      <c r="C16848" s="1">
        <v>3.3370576E7</v>
      </c>
      <c r="D16848" s="1" t="s">
        <v>8</v>
      </c>
      <c r="E16848" s="1">
        <v>24.0</v>
      </c>
      <c r="F16848" s="1" t="s">
        <v>16816</v>
      </c>
      <c r="G16848" s="1">
        <v>0.179530495459</v>
      </c>
    </row>
    <row r="16849" ht="15.75" customHeight="1">
      <c r="A16849" s="1" t="str">
        <f t="shared" si="1419"/>
        <v>TTI2</v>
      </c>
      <c r="B16849" s="1" t="s">
        <v>779</v>
      </c>
      <c r="C16849" s="1">
        <v>3.3370591E7</v>
      </c>
      <c r="D16849" s="1" t="s">
        <v>8</v>
      </c>
      <c r="E16849" s="1">
        <v>24.0</v>
      </c>
      <c r="F16849" s="1" t="s">
        <v>16817</v>
      </c>
      <c r="G16849" s="1">
        <v>0.513084341422</v>
      </c>
    </row>
    <row r="16850" ht="15.75" customHeight="1">
      <c r="A16850" s="1" t="str">
        <f t="shared" si="1419"/>
        <v>TTI2</v>
      </c>
      <c r="B16850" s="1" t="s">
        <v>779</v>
      </c>
      <c r="C16850" s="1">
        <v>3.3370635E7</v>
      </c>
      <c r="D16850" s="1" t="s">
        <v>8</v>
      </c>
      <c r="E16850" s="1">
        <v>24.0</v>
      </c>
      <c r="F16850" s="1" t="s">
        <v>16818</v>
      </c>
      <c r="G16850" s="1">
        <v>0.652007750167</v>
      </c>
    </row>
    <row r="16851" ht="15.75" customHeight="1">
      <c r="A16851" s="1" t="str">
        <f t="shared" si="1419"/>
        <v>TTI2</v>
      </c>
      <c r="B16851" s="1" t="s">
        <v>779</v>
      </c>
      <c r="C16851" s="1">
        <v>3.3370874E7</v>
      </c>
      <c r="D16851" s="1" t="s">
        <v>14</v>
      </c>
      <c r="E16851" s="1">
        <v>24.0</v>
      </c>
      <c r="F16851" s="1" t="s">
        <v>16819</v>
      </c>
      <c r="G16851" s="1">
        <v>-0.0231222005337</v>
      </c>
    </row>
    <row r="16852" ht="15.75" customHeight="1">
      <c r="A16852" s="1" t="str">
        <f t="shared" si="1419"/>
        <v>TTI2</v>
      </c>
      <c r="B16852" s="1" t="s">
        <v>779</v>
      </c>
      <c r="C16852" s="1">
        <v>3.3370935E7</v>
      </c>
      <c r="D16852" s="1" t="s">
        <v>8</v>
      </c>
      <c r="E16852" s="1">
        <v>23.0</v>
      </c>
      <c r="F16852" s="1" t="s">
        <v>16820</v>
      </c>
      <c r="G16852" s="1">
        <v>-0.0692151402678</v>
      </c>
    </row>
    <row r="16853" ht="15.75" customHeight="1">
      <c r="A16853" s="1" t="str">
        <f t="shared" si="1419"/>
        <v>TTI2</v>
      </c>
      <c r="B16853" s="1" t="s">
        <v>779</v>
      </c>
      <c r="C16853" s="1">
        <v>3.337097E7</v>
      </c>
      <c r="D16853" s="1" t="s">
        <v>8</v>
      </c>
      <c r="E16853" s="1">
        <v>25.0</v>
      </c>
      <c r="F16853" s="1" t="s">
        <v>16821</v>
      </c>
      <c r="G16853" s="1">
        <v>0.0586630463161</v>
      </c>
    </row>
    <row r="16854" ht="15.75" customHeight="1">
      <c r="A16854" s="1" t="str">
        <f t="shared" si="1419"/>
        <v>TTI2</v>
      </c>
      <c r="B16854" s="1" t="s">
        <v>779</v>
      </c>
      <c r="C16854" s="1">
        <v>3.3370954E7</v>
      </c>
      <c r="D16854" s="1" t="s">
        <v>14</v>
      </c>
      <c r="E16854" s="1">
        <v>24.0</v>
      </c>
      <c r="F16854" s="1" t="s">
        <v>16822</v>
      </c>
      <c r="G16854" s="1">
        <v>-0.0405573051394</v>
      </c>
    </row>
    <row r="16855" ht="15.75" customHeight="1">
      <c r="A16855" s="1" t="str">
        <f t="shared" si="1419"/>
        <v>TTI2</v>
      </c>
      <c r="B16855" s="1" t="s">
        <v>779</v>
      </c>
      <c r="C16855" s="1">
        <v>3.3370965E7</v>
      </c>
      <c r="D16855" s="1" t="s">
        <v>14</v>
      </c>
      <c r="E16855" s="1">
        <v>23.0</v>
      </c>
      <c r="F16855" s="1" t="s">
        <v>16823</v>
      </c>
      <c r="G16855" s="1">
        <v>0.0204426862706</v>
      </c>
    </row>
    <row r="16856" ht="15.75" customHeight="1">
      <c r="A16856" s="1" t="str">
        <f t="shared" si="1419"/>
        <v>TTI2</v>
      </c>
      <c r="B16856" s="1" t="s">
        <v>779</v>
      </c>
      <c r="C16856" s="1">
        <v>3.3370585E7</v>
      </c>
      <c r="D16856" s="1" t="s">
        <v>8</v>
      </c>
      <c r="E16856" s="1">
        <v>24.0</v>
      </c>
      <c r="F16856" s="1" t="s">
        <v>16824</v>
      </c>
      <c r="G16856" s="1">
        <v>0.0553757172477</v>
      </c>
    </row>
    <row r="16857" ht="15.75" customHeight="1">
      <c r="A16857" s="1" t="str">
        <f t="shared" si="1419"/>
        <v>TTI2</v>
      </c>
      <c r="B16857" s="1" t="s">
        <v>779</v>
      </c>
      <c r="C16857" s="1">
        <v>3.337064E7</v>
      </c>
      <c r="D16857" s="1" t="s">
        <v>8</v>
      </c>
      <c r="E16857" s="1">
        <v>26.0</v>
      </c>
      <c r="F16857" s="1" t="s">
        <v>16825</v>
      </c>
      <c r="G16857" s="1">
        <v>0.0125725658461</v>
      </c>
    </row>
    <row r="16858" ht="15.75" customHeight="1">
      <c r="A16858" s="1" t="str">
        <f t="shared" si="1419"/>
        <v>TTI2</v>
      </c>
      <c r="B16858" s="1" t="s">
        <v>779</v>
      </c>
      <c r="C16858" s="1">
        <v>3.3371086E7</v>
      </c>
      <c r="D16858" s="1" t="s">
        <v>8</v>
      </c>
      <c r="E16858" s="1">
        <v>25.0</v>
      </c>
      <c r="F16858" s="1" t="s">
        <v>16826</v>
      </c>
      <c r="G16858" s="1">
        <v>0.0360755709861</v>
      </c>
    </row>
    <row r="16859" ht="15.75" customHeight="1">
      <c r="A16859" s="1" t="str">
        <f t="shared" si="1419"/>
        <v>TTI2</v>
      </c>
      <c r="B16859" s="1" t="s">
        <v>779</v>
      </c>
      <c r="C16859" s="1">
        <v>3.3370459E7</v>
      </c>
      <c r="D16859" s="1" t="s">
        <v>14</v>
      </c>
      <c r="E16859" s="1">
        <v>27.0</v>
      </c>
      <c r="F16859" s="1" t="s">
        <v>16827</v>
      </c>
      <c r="G16859" s="1">
        <v>0.12441311508</v>
      </c>
    </row>
    <row r="16860" ht="15.75" customHeight="1">
      <c r="A16860" s="1" t="str">
        <f t="shared" si="1419"/>
        <v>TTI2</v>
      </c>
      <c r="B16860" s="1" t="s">
        <v>779</v>
      </c>
      <c r="C16860" s="1">
        <v>3.3371094E7</v>
      </c>
      <c r="D16860" s="1" t="s">
        <v>8</v>
      </c>
      <c r="E16860" s="1">
        <v>25.0</v>
      </c>
      <c r="F16860" s="1" t="s">
        <v>16828</v>
      </c>
      <c r="G16860" s="1">
        <v>-0.0289641413438</v>
      </c>
    </row>
    <row r="16861" ht="15.75" customHeight="1">
      <c r="A16861" s="1" t="str">
        <f t="shared" si="1419"/>
        <v>TTI2</v>
      </c>
      <c r="B16861" s="1" t="s">
        <v>779</v>
      </c>
      <c r="C16861" s="1">
        <v>3.3370638E7</v>
      </c>
      <c r="D16861" s="1" t="s">
        <v>14</v>
      </c>
      <c r="E16861" s="1">
        <v>22.0</v>
      </c>
      <c r="F16861" s="1" t="s">
        <v>16829</v>
      </c>
      <c r="G16861" s="1">
        <v>1.37893672627</v>
      </c>
    </row>
    <row r="16862" ht="15.75" customHeight="1">
      <c r="A16862" s="1" t="str">
        <f t="shared" si="1419"/>
        <v>TTI2</v>
      </c>
      <c r="B16862" s="1" t="s">
        <v>779</v>
      </c>
      <c r="C16862" s="1">
        <v>3.3370632E7</v>
      </c>
      <c r="D16862" s="1" t="s">
        <v>14</v>
      </c>
      <c r="E16862" s="1">
        <v>26.0</v>
      </c>
      <c r="F16862" s="1" t="s">
        <v>16830</v>
      </c>
      <c r="G16862" s="1">
        <v>0.695153415634</v>
      </c>
    </row>
    <row r="16863" ht="15.75" customHeight="1">
      <c r="A16863" s="1" t="str">
        <f t="shared" si="1419"/>
        <v>TTI2</v>
      </c>
      <c r="B16863" s="1" t="s">
        <v>779</v>
      </c>
      <c r="C16863" s="1">
        <v>3.3370595E7</v>
      </c>
      <c r="D16863" s="1" t="s">
        <v>14</v>
      </c>
      <c r="E16863" s="1">
        <v>24.0</v>
      </c>
      <c r="F16863" s="1" t="s">
        <v>16831</v>
      </c>
      <c r="G16863" s="1">
        <v>0.925909858094</v>
      </c>
    </row>
    <row r="16864" ht="15.75" customHeight="1">
      <c r="A16864" s="1" t="str">
        <f t="shared" si="1419"/>
        <v>TTI2</v>
      </c>
      <c r="B16864" s="1" t="s">
        <v>779</v>
      </c>
      <c r="C16864" s="1">
        <v>3.3370442E7</v>
      </c>
      <c r="D16864" s="1" t="s">
        <v>14</v>
      </c>
      <c r="E16864" s="1">
        <v>28.0</v>
      </c>
      <c r="F16864" s="1" t="s">
        <v>16832</v>
      </c>
      <c r="G16864" s="1">
        <v>-0.054353112624</v>
      </c>
    </row>
    <row r="16865" ht="15.75" customHeight="1">
      <c r="A16865" s="1" t="str">
        <f t="shared" ref="A16865:A16889" si="1420">"TTK"</f>
        <v>TTK</v>
      </c>
      <c r="B16865" s="1" t="s">
        <v>28</v>
      </c>
      <c r="C16865" s="1">
        <v>8.0713741E7</v>
      </c>
      <c r="D16865" s="1" t="s">
        <v>14</v>
      </c>
      <c r="E16865" s="1">
        <v>24.0</v>
      </c>
      <c r="F16865" s="1" t="s">
        <v>16833</v>
      </c>
      <c r="G16865" s="1">
        <v>-0.00465564439253</v>
      </c>
    </row>
    <row r="16866" ht="15.75" customHeight="1">
      <c r="A16866" s="1" t="str">
        <f t="shared" si="1420"/>
        <v>TTK</v>
      </c>
      <c r="B16866" s="1" t="s">
        <v>28</v>
      </c>
      <c r="C16866" s="1">
        <v>8.0713793E7</v>
      </c>
      <c r="D16866" s="1" t="s">
        <v>14</v>
      </c>
      <c r="E16866" s="1">
        <v>24.0</v>
      </c>
      <c r="F16866" s="1" t="s">
        <v>16834</v>
      </c>
      <c r="G16866" s="1">
        <v>0.062655547144</v>
      </c>
    </row>
    <row r="16867" ht="15.75" customHeight="1">
      <c r="A16867" s="1" t="str">
        <f t="shared" si="1420"/>
        <v>TTK</v>
      </c>
      <c r="B16867" s="1" t="s">
        <v>28</v>
      </c>
      <c r="C16867" s="1">
        <v>8.0713829E7</v>
      </c>
      <c r="D16867" s="1" t="s">
        <v>14</v>
      </c>
      <c r="E16867" s="1">
        <v>24.0</v>
      </c>
      <c r="F16867" s="1" t="s">
        <v>16835</v>
      </c>
      <c r="G16867" s="1">
        <v>0.039889000449</v>
      </c>
    </row>
    <row r="16868" ht="15.75" customHeight="1">
      <c r="A16868" s="1" t="str">
        <f t="shared" si="1420"/>
        <v>TTK</v>
      </c>
      <c r="B16868" s="1" t="s">
        <v>28</v>
      </c>
      <c r="C16868" s="1">
        <v>8.071384E7</v>
      </c>
      <c r="D16868" s="1" t="s">
        <v>14</v>
      </c>
      <c r="E16868" s="1">
        <v>25.0</v>
      </c>
      <c r="F16868" s="1" t="s">
        <v>16836</v>
      </c>
      <c r="G16868" s="1">
        <v>-0.00151882402699</v>
      </c>
    </row>
    <row r="16869" ht="15.75" customHeight="1">
      <c r="A16869" s="1" t="str">
        <f t="shared" si="1420"/>
        <v>TTK</v>
      </c>
      <c r="B16869" s="1" t="s">
        <v>28</v>
      </c>
      <c r="C16869" s="1">
        <v>8.071386E7</v>
      </c>
      <c r="D16869" s="1" t="s">
        <v>14</v>
      </c>
      <c r="E16869" s="1">
        <v>25.0</v>
      </c>
      <c r="F16869" s="1" t="s">
        <v>16837</v>
      </c>
      <c r="G16869" s="1">
        <v>-0.00997928165691</v>
      </c>
    </row>
    <row r="16870" ht="15.75" customHeight="1">
      <c r="A16870" s="1" t="str">
        <f t="shared" si="1420"/>
        <v>TTK</v>
      </c>
      <c r="B16870" s="1" t="s">
        <v>28</v>
      </c>
      <c r="C16870" s="1">
        <v>8.0713891E7</v>
      </c>
      <c r="D16870" s="1" t="s">
        <v>14</v>
      </c>
      <c r="E16870" s="1">
        <v>24.0</v>
      </c>
      <c r="F16870" s="1" t="s">
        <v>16838</v>
      </c>
      <c r="G16870" s="1">
        <v>0.0522270477786</v>
      </c>
    </row>
    <row r="16871" ht="15.75" customHeight="1">
      <c r="A16871" s="1" t="str">
        <f t="shared" si="1420"/>
        <v>TTK</v>
      </c>
      <c r="B16871" s="1" t="s">
        <v>28</v>
      </c>
      <c r="C16871" s="1">
        <v>8.0714014E7</v>
      </c>
      <c r="D16871" s="1" t="s">
        <v>14</v>
      </c>
      <c r="E16871" s="1">
        <v>23.0</v>
      </c>
      <c r="F16871" s="1" t="s">
        <v>16839</v>
      </c>
      <c r="G16871" s="1">
        <v>0.264908993399</v>
      </c>
    </row>
    <row r="16872" ht="15.75" customHeight="1">
      <c r="A16872" s="1" t="str">
        <f t="shared" si="1420"/>
        <v>TTK</v>
      </c>
      <c r="B16872" s="1" t="s">
        <v>28</v>
      </c>
      <c r="C16872" s="1">
        <v>8.0714506E7</v>
      </c>
      <c r="D16872" s="1" t="s">
        <v>14</v>
      </c>
      <c r="E16872" s="1">
        <v>24.0</v>
      </c>
      <c r="F16872" s="1" t="s">
        <v>16840</v>
      </c>
      <c r="G16872" s="1">
        <v>0.186274556523</v>
      </c>
    </row>
    <row r="16873" ht="15.75" customHeight="1">
      <c r="A16873" s="1" t="str">
        <f t="shared" si="1420"/>
        <v>TTK</v>
      </c>
      <c r="B16873" s="1" t="s">
        <v>28</v>
      </c>
      <c r="C16873" s="1">
        <v>8.0713676E7</v>
      </c>
      <c r="D16873" s="1" t="s">
        <v>14</v>
      </c>
      <c r="E16873" s="1">
        <v>23.0</v>
      </c>
      <c r="F16873" s="1" t="s">
        <v>16841</v>
      </c>
      <c r="G16873" s="1">
        <v>0.0295441886087</v>
      </c>
    </row>
    <row r="16874" ht="15.75" customHeight="1">
      <c r="A16874" s="1" t="str">
        <f t="shared" si="1420"/>
        <v>TTK</v>
      </c>
      <c r="B16874" s="1" t="s">
        <v>28</v>
      </c>
      <c r="C16874" s="1">
        <v>8.0714379E7</v>
      </c>
      <c r="D16874" s="1" t="s">
        <v>14</v>
      </c>
      <c r="E16874" s="1">
        <v>24.0</v>
      </c>
      <c r="F16874" s="1" t="s">
        <v>16842</v>
      </c>
      <c r="G16874" s="1">
        <v>0.0197810805639</v>
      </c>
    </row>
    <row r="16875" ht="15.75" customHeight="1">
      <c r="A16875" s="1" t="str">
        <f t="shared" si="1420"/>
        <v>TTK</v>
      </c>
      <c r="B16875" s="1" t="s">
        <v>28</v>
      </c>
      <c r="C16875" s="1">
        <v>8.0714456E7</v>
      </c>
      <c r="D16875" s="1" t="s">
        <v>14</v>
      </c>
      <c r="E16875" s="1">
        <v>23.0</v>
      </c>
      <c r="F16875" s="1" t="s">
        <v>16843</v>
      </c>
      <c r="G16875" s="1">
        <v>0.550428015766</v>
      </c>
    </row>
    <row r="16876" ht="15.75" customHeight="1">
      <c r="A16876" s="1" t="str">
        <f t="shared" si="1420"/>
        <v>TTK</v>
      </c>
      <c r="B16876" s="1" t="s">
        <v>28</v>
      </c>
      <c r="C16876" s="1">
        <v>8.0714487E7</v>
      </c>
      <c r="D16876" s="1" t="s">
        <v>14</v>
      </c>
      <c r="E16876" s="1">
        <v>22.0</v>
      </c>
      <c r="F16876" s="1" t="s">
        <v>16844</v>
      </c>
      <c r="G16876" s="1">
        <v>1.29347635633</v>
      </c>
    </row>
    <row r="16877" ht="15.75" customHeight="1">
      <c r="A16877" s="1" t="str">
        <f t="shared" si="1420"/>
        <v>TTK</v>
      </c>
      <c r="B16877" s="1" t="s">
        <v>28</v>
      </c>
      <c r="C16877" s="1">
        <v>8.071456E7</v>
      </c>
      <c r="D16877" s="1" t="s">
        <v>14</v>
      </c>
      <c r="E16877" s="1">
        <v>21.0</v>
      </c>
      <c r="F16877" s="1" t="s">
        <v>16845</v>
      </c>
      <c r="G16877" s="1">
        <v>1.0431586021</v>
      </c>
    </row>
    <row r="16878" ht="15.75" customHeight="1">
      <c r="A16878" s="1" t="str">
        <f t="shared" si="1420"/>
        <v>TTK</v>
      </c>
      <c r="B16878" s="1" t="s">
        <v>28</v>
      </c>
      <c r="C16878" s="1">
        <v>8.0714578E7</v>
      </c>
      <c r="D16878" s="1" t="s">
        <v>14</v>
      </c>
      <c r="E16878" s="1">
        <v>22.0</v>
      </c>
      <c r="F16878" s="1" t="s">
        <v>16846</v>
      </c>
      <c r="G16878" s="1">
        <v>0.663365041566</v>
      </c>
    </row>
    <row r="16879" ht="15.75" customHeight="1">
      <c r="A16879" s="1" t="str">
        <f t="shared" si="1420"/>
        <v>TTK</v>
      </c>
      <c r="B16879" s="1" t="s">
        <v>28</v>
      </c>
      <c r="C16879" s="1">
        <v>8.071461E7</v>
      </c>
      <c r="D16879" s="1" t="s">
        <v>14</v>
      </c>
      <c r="E16879" s="1">
        <v>24.0</v>
      </c>
      <c r="F16879" s="1" t="s">
        <v>16847</v>
      </c>
      <c r="G16879" s="1">
        <v>0.121226582923</v>
      </c>
    </row>
    <row r="16880" ht="15.75" customHeight="1">
      <c r="A16880" s="1" t="str">
        <f t="shared" si="1420"/>
        <v>TTK</v>
      </c>
      <c r="B16880" s="1" t="s">
        <v>28</v>
      </c>
      <c r="C16880" s="1">
        <v>8.0714118E7</v>
      </c>
      <c r="D16880" s="1" t="s">
        <v>14</v>
      </c>
      <c r="E16880" s="1">
        <v>24.0</v>
      </c>
      <c r="F16880" s="1" t="s">
        <v>16848</v>
      </c>
      <c r="G16880" s="1">
        <v>0.0447707317465</v>
      </c>
    </row>
    <row r="16881" ht="15.75" customHeight="1">
      <c r="A16881" s="1" t="str">
        <f t="shared" si="1420"/>
        <v>TTK</v>
      </c>
      <c r="B16881" s="1" t="s">
        <v>28</v>
      </c>
      <c r="C16881" s="1">
        <v>8.0714359E7</v>
      </c>
      <c r="D16881" s="1" t="s">
        <v>14</v>
      </c>
      <c r="E16881" s="1">
        <v>22.0</v>
      </c>
      <c r="F16881" s="1" t="s">
        <v>16849</v>
      </c>
      <c r="G16881" s="1">
        <v>0.334420755323</v>
      </c>
    </row>
    <row r="16882" ht="15.75" customHeight="1">
      <c r="A16882" s="1" t="str">
        <f t="shared" si="1420"/>
        <v>TTK</v>
      </c>
      <c r="B16882" s="1" t="s">
        <v>28</v>
      </c>
      <c r="C16882" s="1">
        <v>8.0714292E7</v>
      </c>
      <c r="D16882" s="1" t="s">
        <v>8</v>
      </c>
      <c r="E16882" s="1">
        <v>23.0</v>
      </c>
      <c r="F16882" s="1" t="s">
        <v>16850</v>
      </c>
      <c r="G16882" s="1">
        <v>0.10814475208</v>
      </c>
    </row>
    <row r="16883" ht="15.75" customHeight="1">
      <c r="A16883" s="1" t="str">
        <f t="shared" si="1420"/>
        <v>TTK</v>
      </c>
      <c r="B16883" s="1" t="s">
        <v>28</v>
      </c>
      <c r="C16883" s="1">
        <v>8.071405E7</v>
      </c>
      <c r="D16883" s="1" t="s">
        <v>8</v>
      </c>
      <c r="E16883" s="1">
        <v>23.0</v>
      </c>
      <c r="F16883" s="1" t="s">
        <v>16851</v>
      </c>
      <c r="G16883" s="1">
        <v>0.135069187549</v>
      </c>
    </row>
    <row r="16884" ht="15.75" customHeight="1">
      <c r="A16884" s="1" t="str">
        <f t="shared" si="1420"/>
        <v>TTK</v>
      </c>
      <c r="B16884" s="1" t="s">
        <v>28</v>
      </c>
      <c r="C16884" s="1">
        <v>8.0714029E7</v>
      </c>
      <c r="D16884" s="1" t="s">
        <v>8</v>
      </c>
      <c r="E16884" s="1">
        <v>23.0</v>
      </c>
      <c r="F16884" s="1" t="s">
        <v>16852</v>
      </c>
      <c r="G16884" s="1">
        <v>0.0582914452369</v>
      </c>
    </row>
    <row r="16885" ht="15.75" customHeight="1">
      <c r="A16885" s="1" t="str">
        <f t="shared" si="1420"/>
        <v>TTK</v>
      </c>
      <c r="B16885" s="1" t="s">
        <v>28</v>
      </c>
      <c r="C16885" s="1">
        <v>8.0714009E7</v>
      </c>
      <c r="D16885" s="1" t="s">
        <v>8</v>
      </c>
      <c r="E16885" s="1">
        <v>22.0</v>
      </c>
      <c r="F16885" s="1" t="s">
        <v>16853</v>
      </c>
      <c r="G16885" s="1">
        <v>0.128248117193</v>
      </c>
    </row>
    <row r="16886" ht="15.75" customHeight="1">
      <c r="A16886" s="1" t="str">
        <f t="shared" si="1420"/>
        <v>TTK</v>
      </c>
      <c r="B16886" s="1" t="s">
        <v>28</v>
      </c>
      <c r="C16886" s="1">
        <v>8.071368E7</v>
      </c>
      <c r="D16886" s="1" t="s">
        <v>8</v>
      </c>
      <c r="E16886" s="1">
        <v>24.0</v>
      </c>
      <c r="F16886" s="1" t="s">
        <v>16854</v>
      </c>
      <c r="G16886" s="1">
        <v>-0.0325567883116</v>
      </c>
    </row>
    <row r="16887" ht="15.75" customHeight="1">
      <c r="A16887" s="1" t="str">
        <f t="shared" si="1420"/>
        <v>TTK</v>
      </c>
      <c r="B16887" s="1" t="s">
        <v>28</v>
      </c>
      <c r="C16887" s="1">
        <v>8.0713612E7</v>
      </c>
      <c r="D16887" s="1" t="s">
        <v>8</v>
      </c>
      <c r="E16887" s="1">
        <v>24.0</v>
      </c>
      <c r="F16887" s="1" t="s">
        <v>16855</v>
      </c>
      <c r="G16887" s="1">
        <v>-0.0339964708488</v>
      </c>
    </row>
    <row r="16888" ht="15.75" customHeight="1">
      <c r="A16888" s="1" t="str">
        <f t="shared" si="1420"/>
        <v>TTK</v>
      </c>
      <c r="B16888" s="1" t="s">
        <v>28</v>
      </c>
      <c r="C16888" s="1">
        <v>8.0713597E7</v>
      </c>
      <c r="D16888" s="1" t="s">
        <v>8</v>
      </c>
      <c r="E16888" s="1">
        <v>24.0</v>
      </c>
      <c r="F16888" s="1" t="s">
        <v>16856</v>
      </c>
      <c r="G16888" s="1">
        <v>0.0258026029749</v>
      </c>
    </row>
    <row r="16889" ht="15.75" customHeight="1">
      <c r="A16889" s="1" t="str">
        <f t="shared" si="1420"/>
        <v>TTK</v>
      </c>
      <c r="B16889" s="1" t="s">
        <v>28</v>
      </c>
      <c r="C16889" s="1">
        <v>8.0714275E7</v>
      </c>
      <c r="D16889" s="1" t="s">
        <v>8</v>
      </c>
      <c r="E16889" s="1">
        <v>23.0</v>
      </c>
      <c r="F16889" s="1" t="s">
        <v>16857</v>
      </c>
      <c r="G16889" s="1">
        <v>0.0514437137596</v>
      </c>
    </row>
    <row r="16890" ht="15.75" customHeight="1">
      <c r="A16890" s="1" t="str">
        <f t="shared" ref="A16890:A16906" si="1421">"TUBA1B"</f>
        <v>TUBA1B</v>
      </c>
      <c r="B16890" s="1" t="s">
        <v>379</v>
      </c>
      <c r="C16890" s="1">
        <v>4.952507E7</v>
      </c>
      <c r="D16890" s="1" t="s">
        <v>14</v>
      </c>
      <c r="E16890" s="1">
        <v>23.0</v>
      </c>
      <c r="F16890" s="1" t="s">
        <v>16858</v>
      </c>
      <c r="G16890" s="1">
        <v>0.425754467879</v>
      </c>
    </row>
    <row r="16891" ht="15.75" customHeight="1">
      <c r="A16891" s="1" t="str">
        <f t="shared" si="1421"/>
        <v>TUBA1B</v>
      </c>
      <c r="B16891" s="1" t="s">
        <v>379</v>
      </c>
      <c r="C16891" s="1">
        <v>4.9525087E7</v>
      </c>
      <c r="D16891" s="1" t="s">
        <v>14</v>
      </c>
      <c r="E16891" s="1">
        <v>23.0</v>
      </c>
      <c r="F16891" s="1" t="s">
        <v>16859</v>
      </c>
      <c r="G16891" s="1">
        <v>0.783778749295</v>
      </c>
    </row>
    <row r="16892" ht="15.75" customHeight="1">
      <c r="A16892" s="1" t="str">
        <f t="shared" si="1421"/>
        <v>TUBA1B</v>
      </c>
      <c r="B16892" s="1" t="s">
        <v>379</v>
      </c>
      <c r="C16892" s="1">
        <v>4.9525184E7</v>
      </c>
      <c r="D16892" s="1" t="s">
        <v>14</v>
      </c>
      <c r="E16892" s="1">
        <v>24.0</v>
      </c>
      <c r="F16892" s="1" t="s">
        <v>16860</v>
      </c>
      <c r="G16892" s="1">
        <v>0.930012818308</v>
      </c>
    </row>
    <row r="16893" ht="15.75" customHeight="1">
      <c r="A16893" s="1" t="str">
        <f t="shared" si="1421"/>
        <v>TUBA1B</v>
      </c>
      <c r="B16893" s="1" t="s">
        <v>379</v>
      </c>
      <c r="C16893" s="1">
        <v>4.9525219E7</v>
      </c>
      <c r="D16893" s="1" t="s">
        <v>14</v>
      </c>
      <c r="E16893" s="1">
        <v>24.0</v>
      </c>
      <c r="F16893" s="1" t="s">
        <v>16861</v>
      </c>
      <c r="G16893" s="1">
        <v>0.0379106769461</v>
      </c>
    </row>
    <row r="16894" ht="15.75" customHeight="1">
      <c r="A16894" s="1" t="str">
        <f t="shared" si="1421"/>
        <v>TUBA1B</v>
      </c>
      <c r="B16894" s="1" t="s">
        <v>379</v>
      </c>
      <c r="C16894" s="1">
        <v>4.9525185E7</v>
      </c>
      <c r="D16894" s="1" t="s">
        <v>14</v>
      </c>
      <c r="E16894" s="1">
        <v>22.0</v>
      </c>
      <c r="F16894" s="1" t="s">
        <v>16862</v>
      </c>
      <c r="G16894" s="1">
        <v>0.925022018864</v>
      </c>
    </row>
    <row r="16895" ht="15.75" customHeight="1">
      <c r="A16895" s="1" t="str">
        <f t="shared" si="1421"/>
        <v>TUBA1B</v>
      </c>
      <c r="B16895" s="1" t="s">
        <v>379</v>
      </c>
      <c r="C16895" s="1">
        <v>4.9525093E7</v>
      </c>
      <c r="D16895" s="1" t="s">
        <v>14</v>
      </c>
      <c r="E16895" s="1">
        <v>24.0</v>
      </c>
      <c r="F16895" s="1" t="s">
        <v>16863</v>
      </c>
      <c r="G16895" s="1">
        <v>0.113739828343</v>
      </c>
    </row>
    <row r="16896" ht="15.75" customHeight="1">
      <c r="A16896" s="1" t="str">
        <f t="shared" si="1421"/>
        <v>TUBA1B</v>
      </c>
      <c r="B16896" s="1" t="s">
        <v>379</v>
      </c>
      <c r="C16896" s="1">
        <v>4.9524878E7</v>
      </c>
      <c r="D16896" s="1" t="s">
        <v>8</v>
      </c>
      <c r="E16896" s="1">
        <v>23.0</v>
      </c>
      <c r="F16896" s="1" t="s">
        <v>16864</v>
      </c>
      <c r="G16896" s="1">
        <v>0.834866020864</v>
      </c>
    </row>
    <row r="16897" ht="15.75" customHeight="1">
      <c r="A16897" s="1" t="str">
        <f t="shared" si="1421"/>
        <v>TUBA1B</v>
      </c>
      <c r="B16897" s="1" t="s">
        <v>379</v>
      </c>
      <c r="C16897" s="1">
        <v>4.9525008E7</v>
      </c>
      <c r="D16897" s="1" t="s">
        <v>14</v>
      </c>
      <c r="E16897" s="1">
        <v>22.0</v>
      </c>
      <c r="F16897" s="1" t="s">
        <v>16865</v>
      </c>
      <c r="G16897" s="1">
        <v>0.202935205328</v>
      </c>
    </row>
    <row r="16898" ht="15.75" customHeight="1">
      <c r="A16898" s="1" t="str">
        <f t="shared" si="1421"/>
        <v>TUBA1B</v>
      </c>
      <c r="B16898" s="1" t="s">
        <v>379</v>
      </c>
      <c r="C16898" s="1">
        <v>4.9524997E7</v>
      </c>
      <c r="D16898" s="1" t="s">
        <v>14</v>
      </c>
      <c r="E16898" s="1">
        <v>24.0</v>
      </c>
      <c r="F16898" s="1" t="s">
        <v>16866</v>
      </c>
      <c r="G16898" s="1">
        <v>0.483772796436</v>
      </c>
    </row>
    <row r="16899" ht="15.75" customHeight="1">
      <c r="A16899" s="1" t="str">
        <f t="shared" si="1421"/>
        <v>TUBA1B</v>
      </c>
      <c r="B16899" s="1" t="s">
        <v>379</v>
      </c>
      <c r="C16899" s="1">
        <v>4.9524988E7</v>
      </c>
      <c r="D16899" s="1" t="s">
        <v>8</v>
      </c>
      <c r="E16899" s="1">
        <v>24.0</v>
      </c>
      <c r="F16899" s="1" t="s">
        <v>16867</v>
      </c>
      <c r="G16899" s="1">
        <v>1.14496516283</v>
      </c>
    </row>
    <row r="16900" ht="15.75" customHeight="1">
      <c r="A16900" s="1" t="str">
        <f t="shared" si="1421"/>
        <v>TUBA1B</v>
      </c>
      <c r="B16900" s="1" t="s">
        <v>379</v>
      </c>
      <c r="C16900" s="1">
        <v>4.9524899E7</v>
      </c>
      <c r="D16900" s="1" t="s">
        <v>8</v>
      </c>
      <c r="E16900" s="1">
        <v>24.0</v>
      </c>
      <c r="F16900" s="1" t="s">
        <v>16868</v>
      </c>
      <c r="G16900" s="1">
        <v>0.180724929278</v>
      </c>
    </row>
    <row r="16901" ht="15.75" customHeight="1">
      <c r="A16901" s="1" t="str">
        <f t="shared" si="1421"/>
        <v>TUBA1B</v>
      </c>
      <c r="B16901" s="1" t="s">
        <v>379</v>
      </c>
      <c r="C16901" s="1">
        <v>4.9525181E7</v>
      </c>
      <c r="D16901" s="1" t="s">
        <v>14</v>
      </c>
      <c r="E16901" s="1">
        <v>24.0</v>
      </c>
      <c r="F16901" s="1" t="s">
        <v>16869</v>
      </c>
      <c r="G16901" s="1">
        <v>0.724869141036</v>
      </c>
    </row>
    <row r="16902" ht="15.75" customHeight="1">
      <c r="A16902" s="1" t="str">
        <f t="shared" si="1421"/>
        <v>TUBA1B</v>
      </c>
      <c r="B16902" s="1" t="s">
        <v>379</v>
      </c>
      <c r="C16902" s="1">
        <v>4.9525056E7</v>
      </c>
      <c r="D16902" s="1" t="s">
        <v>8</v>
      </c>
      <c r="E16902" s="1">
        <v>24.0</v>
      </c>
      <c r="F16902" s="1" t="s">
        <v>16870</v>
      </c>
      <c r="G16902" s="1">
        <v>0.342988725344</v>
      </c>
    </row>
    <row r="16903" ht="15.75" customHeight="1">
      <c r="A16903" s="1" t="str">
        <f t="shared" si="1421"/>
        <v>TUBA1B</v>
      </c>
      <c r="B16903" s="1" t="s">
        <v>379</v>
      </c>
      <c r="C16903" s="1">
        <v>4.9525196E7</v>
      </c>
      <c r="D16903" s="1" t="s">
        <v>14</v>
      </c>
      <c r="E16903" s="1">
        <v>24.0</v>
      </c>
      <c r="F16903" s="1" t="s">
        <v>16871</v>
      </c>
      <c r="G16903" s="1">
        <v>0.37684787102</v>
      </c>
    </row>
    <row r="16904" ht="15.75" customHeight="1">
      <c r="A16904" s="1" t="str">
        <f t="shared" si="1421"/>
        <v>TUBA1B</v>
      </c>
      <c r="B16904" s="1" t="s">
        <v>379</v>
      </c>
      <c r="C16904" s="1">
        <v>4.9524891E7</v>
      </c>
      <c r="D16904" s="1" t="s">
        <v>8</v>
      </c>
      <c r="E16904" s="1">
        <v>23.0</v>
      </c>
      <c r="F16904" s="1" t="s">
        <v>16872</v>
      </c>
      <c r="G16904" s="1">
        <v>0.0899551521149</v>
      </c>
    </row>
    <row r="16905" ht="15.75" customHeight="1">
      <c r="A16905" s="1" t="str">
        <f t="shared" si="1421"/>
        <v>TUBA1B</v>
      </c>
      <c r="B16905" s="1" t="s">
        <v>379</v>
      </c>
      <c r="C16905" s="1">
        <v>4.9524886E7</v>
      </c>
      <c r="D16905" s="1" t="s">
        <v>8</v>
      </c>
      <c r="E16905" s="1">
        <v>24.0</v>
      </c>
      <c r="F16905" s="1" t="s">
        <v>16873</v>
      </c>
      <c r="G16905" s="1">
        <v>0.300152156933</v>
      </c>
    </row>
    <row r="16906" ht="15.75" customHeight="1">
      <c r="A16906" s="1" t="str">
        <f t="shared" si="1421"/>
        <v>TUBA1B</v>
      </c>
      <c r="B16906" s="1" t="s">
        <v>379</v>
      </c>
      <c r="C16906" s="1">
        <v>4.9524993E7</v>
      </c>
      <c r="D16906" s="1" t="s">
        <v>8</v>
      </c>
      <c r="E16906" s="1">
        <v>24.0</v>
      </c>
      <c r="F16906" s="1" t="s">
        <v>16874</v>
      </c>
      <c r="G16906" s="1">
        <v>0.665226634877</v>
      </c>
    </row>
    <row r="16907" ht="15.75" customHeight="1">
      <c r="A16907" s="1" t="str">
        <f t="shared" ref="A16907:A16916" si="1422">"TUBB"</f>
        <v>TUBB</v>
      </c>
      <c r="B16907" s="1" t="s">
        <v>28</v>
      </c>
      <c r="C16907" s="1">
        <v>3.0688009E7</v>
      </c>
      <c r="D16907" s="1" t="s">
        <v>14</v>
      </c>
      <c r="E16907" s="1">
        <v>23.0</v>
      </c>
      <c r="F16907" s="1" t="s">
        <v>16875</v>
      </c>
      <c r="G16907" s="1">
        <v>-0.00457575937263</v>
      </c>
    </row>
    <row r="16908" ht="15.75" customHeight="1">
      <c r="A16908" s="1" t="str">
        <f t="shared" si="1422"/>
        <v>TUBB</v>
      </c>
      <c r="B16908" s="1" t="s">
        <v>28</v>
      </c>
      <c r="C16908" s="1">
        <v>3.0687977E7</v>
      </c>
      <c r="D16908" s="1" t="s">
        <v>14</v>
      </c>
      <c r="E16908" s="1">
        <v>24.0</v>
      </c>
      <c r="F16908" s="1" t="s">
        <v>16876</v>
      </c>
      <c r="G16908" s="1">
        <v>0.0688056402213</v>
      </c>
    </row>
    <row r="16909" ht="15.75" customHeight="1">
      <c r="A16909" s="1" t="str">
        <f t="shared" si="1422"/>
        <v>TUBB</v>
      </c>
      <c r="B16909" s="1" t="s">
        <v>28</v>
      </c>
      <c r="C16909" s="1">
        <v>3.0687962E7</v>
      </c>
      <c r="D16909" s="1" t="s">
        <v>14</v>
      </c>
      <c r="E16909" s="1">
        <v>23.0</v>
      </c>
      <c r="F16909" s="1" t="s">
        <v>16877</v>
      </c>
      <c r="G16909" s="1">
        <v>0.073928837287</v>
      </c>
    </row>
    <row r="16910" ht="15.75" customHeight="1">
      <c r="A16910" s="1" t="str">
        <f t="shared" si="1422"/>
        <v>TUBB</v>
      </c>
      <c r="B16910" s="1" t="s">
        <v>28</v>
      </c>
      <c r="C16910" s="1">
        <v>3.0687954E7</v>
      </c>
      <c r="D16910" s="1" t="s">
        <v>14</v>
      </c>
      <c r="E16910" s="1">
        <v>22.0</v>
      </c>
      <c r="F16910" s="1" t="s">
        <v>16878</v>
      </c>
      <c r="G16910" s="1">
        <v>0.0231608581982</v>
      </c>
    </row>
    <row r="16911" ht="15.75" customHeight="1">
      <c r="A16911" s="1" t="str">
        <f t="shared" si="1422"/>
        <v>TUBB</v>
      </c>
      <c r="B16911" s="1" t="s">
        <v>28</v>
      </c>
      <c r="C16911" s="1">
        <v>3.0688137E7</v>
      </c>
      <c r="D16911" s="1" t="s">
        <v>8</v>
      </c>
      <c r="E16911" s="1">
        <v>24.0</v>
      </c>
      <c r="F16911" s="1" t="s">
        <v>16879</v>
      </c>
      <c r="G16911" s="1">
        <v>2.05773867276</v>
      </c>
    </row>
    <row r="16912" ht="15.75" customHeight="1">
      <c r="A16912" s="1" t="str">
        <f t="shared" si="1422"/>
        <v>TUBB</v>
      </c>
      <c r="B16912" s="1" t="s">
        <v>28</v>
      </c>
      <c r="C16912" s="1">
        <v>3.0688028E7</v>
      </c>
      <c r="D16912" s="1" t="s">
        <v>8</v>
      </c>
      <c r="E16912" s="1">
        <v>24.0</v>
      </c>
      <c r="F16912" s="1" t="s">
        <v>16880</v>
      </c>
      <c r="G16912" s="1">
        <v>0.0955048267515</v>
      </c>
    </row>
    <row r="16913" ht="15.75" customHeight="1">
      <c r="A16913" s="1" t="str">
        <f t="shared" si="1422"/>
        <v>TUBB</v>
      </c>
      <c r="B16913" s="1" t="s">
        <v>28</v>
      </c>
      <c r="C16913" s="1">
        <v>3.0688042E7</v>
      </c>
      <c r="D16913" s="1" t="s">
        <v>14</v>
      </c>
      <c r="E16913" s="1">
        <v>24.0</v>
      </c>
      <c r="F16913" s="1" t="s">
        <v>16881</v>
      </c>
      <c r="G16913" s="1">
        <v>0.846756500487</v>
      </c>
    </row>
    <row r="16914" ht="15.75" customHeight="1">
      <c r="A16914" s="1" t="str">
        <f t="shared" si="1422"/>
        <v>TUBB</v>
      </c>
      <c r="B16914" s="1" t="s">
        <v>28</v>
      </c>
      <c r="C16914" s="1">
        <v>3.0687963E7</v>
      </c>
      <c r="D16914" s="1" t="s">
        <v>8</v>
      </c>
      <c r="E16914" s="1">
        <v>23.0</v>
      </c>
      <c r="F16914" s="1" t="s">
        <v>16882</v>
      </c>
      <c r="G16914" s="1">
        <v>0.0622698757223</v>
      </c>
    </row>
    <row r="16915" ht="15.75" customHeight="1">
      <c r="A16915" s="1" t="str">
        <f t="shared" si="1422"/>
        <v>TUBB</v>
      </c>
      <c r="B16915" s="1" t="s">
        <v>28</v>
      </c>
      <c r="C16915" s="1">
        <v>3.0687927E7</v>
      </c>
      <c r="D16915" s="1" t="s">
        <v>8</v>
      </c>
      <c r="E16915" s="1">
        <v>23.0</v>
      </c>
      <c r="F16915" s="1" t="s">
        <v>16883</v>
      </c>
      <c r="G16915" s="1">
        <v>0.00973262448882</v>
      </c>
    </row>
    <row r="16916" ht="15.75" customHeight="1">
      <c r="A16916" s="1" t="str">
        <f t="shared" si="1422"/>
        <v>TUBB</v>
      </c>
      <c r="B16916" s="1" t="s">
        <v>28</v>
      </c>
      <c r="C16916" s="1">
        <v>3.0688005E7</v>
      </c>
      <c r="D16916" s="1" t="s">
        <v>8</v>
      </c>
      <c r="E16916" s="1">
        <v>24.0</v>
      </c>
      <c r="F16916" s="1" t="s">
        <v>16884</v>
      </c>
      <c r="G16916" s="1">
        <v>0.0886034286248</v>
      </c>
    </row>
    <row r="16917" ht="15.75" customHeight="1">
      <c r="A16917" s="1" t="str">
        <f t="shared" ref="A16917:A16926" si="1423">"TUBE1"</f>
        <v>TUBE1</v>
      </c>
      <c r="B16917" s="1" t="s">
        <v>28</v>
      </c>
      <c r="C16917" s="1">
        <v>1.12408655E8</v>
      </c>
      <c r="D16917" s="1" t="s">
        <v>8</v>
      </c>
      <c r="E16917" s="1">
        <v>23.0</v>
      </c>
      <c r="F16917" s="1" t="s">
        <v>16885</v>
      </c>
      <c r="G16917" s="1">
        <v>0.674998781658</v>
      </c>
    </row>
    <row r="16918" ht="15.75" customHeight="1">
      <c r="A16918" s="1" t="str">
        <f t="shared" si="1423"/>
        <v>TUBE1</v>
      </c>
      <c r="B16918" s="1" t="s">
        <v>28</v>
      </c>
      <c r="C16918" s="1">
        <v>1.1240867E8</v>
      </c>
      <c r="D16918" s="1" t="s">
        <v>8</v>
      </c>
      <c r="E16918" s="1">
        <v>24.0</v>
      </c>
      <c r="F16918" s="1" t="s">
        <v>16886</v>
      </c>
      <c r="G16918" s="1">
        <v>0.37952135847</v>
      </c>
    </row>
    <row r="16919" ht="15.75" customHeight="1">
      <c r="A16919" s="1" t="str">
        <f t="shared" si="1423"/>
        <v>TUBE1</v>
      </c>
      <c r="B16919" s="1" t="s">
        <v>28</v>
      </c>
      <c r="C16919" s="1">
        <v>1.12408598E8</v>
      </c>
      <c r="D16919" s="1" t="s">
        <v>8</v>
      </c>
      <c r="E16919" s="1">
        <v>24.0</v>
      </c>
      <c r="F16919" s="1" t="s">
        <v>16887</v>
      </c>
      <c r="G16919" s="1">
        <v>-0.0742826296306</v>
      </c>
    </row>
    <row r="16920" ht="15.75" customHeight="1">
      <c r="A16920" s="1" t="str">
        <f t="shared" si="1423"/>
        <v>TUBE1</v>
      </c>
      <c r="B16920" s="1" t="s">
        <v>28</v>
      </c>
      <c r="C16920" s="1">
        <v>1.12408612E8</v>
      </c>
      <c r="D16920" s="1" t="s">
        <v>8</v>
      </c>
      <c r="E16920" s="1">
        <v>23.0</v>
      </c>
      <c r="F16920" s="1" t="s">
        <v>16888</v>
      </c>
      <c r="G16920" s="1">
        <v>0.899606362001</v>
      </c>
    </row>
    <row r="16921" ht="15.75" customHeight="1">
      <c r="A16921" s="1" t="str">
        <f t="shared" si="1423"/>
        <v>TUBE1</v>
      </c>
      <c r="B16921" s="1" t="s">
        <v>28</v>
      </c>
      <c r="C16921" s="1">
        <v>1.12408624E8</v>
      </c>
      <c r="D16921" s="1" t="s">
        <v>8</v>
      </c>
      <c r="E16921" s="1">
        <v>24.0</v>
      </c>
      <c r="F16921" s="1" t="s">
        <v>16889</v>
      </c>
      <c r="G16921" s="1">
        <v>1.01813713019</v>
      </c>
    </row>
    <row r="16922" ht="15.75" customHeight="1">
      <c r="A16922" s="1" t="str">
        <f t="shared" si="1423"/>
        <v>TUBE1</v>
      </c>
      <c r="B16922" s="1" t="s">
        <v>28</v>
      </c>
      <c r="C16922" s="1">
        <v>1.12408526E8</v>
      </c>
      <c r="D16922" s="1" t="s">
        <v>14</v>
      </c>
      <c r="E16922" s="1">
        <v>24.0</v>
      </c>
      <c r="F16922" s="1" t="s">
        <v>16890</v>
      </c>
      <c r="G16922" s="1">
        <v>0.490580689915</v>
      </c>
    </row>
    <row r="16923" ht="15.75" customHeight="1">
      <c r="A16923" s="1" t="str">
        <f t="shared" si="1423"/>
        <v>TUBE1</v>
      </c>
      <c r="B16923" s="1" t="s">
        <v>28</v>
      </c>
      <c r="C16923" s="1">
        <v>1.12408521E8</v>
      </c>
      <c r="D16923" s="1" t="s">
        <v>14</v>
      </c>
      <c r="E16923" s="1">
        <v>24.0</v>
      </c>
      <c r="F16923" s="1" t="s">
        <v>16891</v>
      </c>
      <c r="G16923" s="1">
        <v>0.0453204258142</v>
      </c>
    </row>
    <row r="16924" ht="15.75" customHeight="1">
      <c r="A16924" s="1" t="str">
        <f t="shared" si="1423"/>
        <v>TUBE1</v>
      </c>
      <c r="B16924" s="1" t="s">
        <v>28</v>
      </c>
      <c r="C16924" s="1">
        <v>1.12408721E8</v>
      </c>
      <c r="D16924" s="1" t="s">
        <v>8</v>
      </c>
      <c r="E16924" s="1">
        <v>22.0</v>
      </c>
      <c r="F16924" s="1" t="s">
        <v>16892</v>
      </c>
      <c r="G16924" s="1">
        <v>0.29925719346</v>
      </c>
    </row>
    <row r="16925" ht="15.75" customHeight="1">
      <c r="A16925" s="1" t="str">
        <f t="shared" si="1423"/>
        <v>TUBE1</v>
      </c>
      <c r="B16925" s="1" t="s">
        <v>28</v>
      </c>
      <c r="C16925" s="1">
        <v>1.12408641E8</v>
      </c>
      <c r="D16925" s="1" t="s">
        <v>14</v>
      </c>
      <c r="E16925" s="1">
        <v>23.0</v>
      </c>
      <c r="F16925" s="1" t="s">
        <v>16893</v>
      </c>
      <c r="G16925" s="1">
        <v>1.08225650781</v>
      </c>
    </row>
    <row r="16926" ht="15.75" customHeight="1">
      <c r="A16926" s="1" t="str">
        <f t="shared" si="1423"/>
        <v>TUBE1</v>
      </c>
      <c r="B16926" s="1" t="s">
        <v>28</v>
      </c>
      <c r="C16926" s="1">
        <v>1.12408448E8</v>
      </c>
      <c r="D16926" s="1" t="s">
        <v>14</v>
      </c>
      <c r="E16926" s="1">
        <v>23.0</v>
      </c>
      <c r="F16926" s="1" t="s">
        <v>16894</v>
      </c>
      <c r="G16926" s="1">
        <v>0.350470189546</v>
      </c>
    </row>
    <row r="16927" ht="15.75" customHeight="1">
      <c r="A16927" s="1" t="str">
        <f t="shared" ref="A16927:A16936" si="1424">"TUBG1"</f>
        <v>TUBG1</v>
      </c>
      <c r="B16927" s="1" t="s">
        <v>39</v>
      </c>
      <c r="C16927" s="1">
        <v>4.0761764E7</v>
      </c>
      <c r="D16927" s="1" t="s">
        <v>14</v>
      </c>
      <c r="E16927" s="1">
        <v>24.0</v>
      </c>
      <c r="F16927" s="1" t="s">
        <v>16895</v>
      </c>
      <c r="G16927" s="1">
        <v>0.845903254909</v>
      </c>
    </row>
    <row r="16928" ht="15.75" customHeight="1">
      <c r="A16928" s="1" t="str">
        <f t="shared" si="1424"/>
        <v>TUBG1</v>
      </c>
      <c r="B16928" s="1" t="s">
        <v>39</v>
      </c>
      <c r="C16928" s="1">
        <v>4.0761774E7</v>
      </c>
      <c r="D16928" s="1" t="s">
        <v>8</v>
      </c>
      <c r="E16928" s="1">
        <v>23.0</v>
      </c>
      <c r="F16928" s="1" t="s">
        <v>16896</v>
      </c>
      <c r="G16928" s="1">
        <v>1.22800295729</v>
      </c>
    </row>
    <row r="16929" ht="15.75" customHeight="1">
      <c r="A16929" s="1" t="str">
        <f t="shared" si="1424"/>
        <v>TUBG1</v>
      </c>
      <c r="B16929" s="1" t="s">
        <v>39</v>
      </c>
      <c r="C16929" s="1">
        <v>4.0761786E7</v>
      </c>
      <c r="D16929" s="1" t="s">
        <v>14</v>
      </c>
      <c r="E16929" s="1">
        <v>24.0</v>
      </c>
      <c r="F16929" s="1" t="s">
        <v>16897</v>
      </c>
      <c r="G16929" s="1">
        <v>0.722651367379</v>
      </c>
    </row>
    <row r="16930" ht="15.75" customHeight="1">
      <c r="A16930" s="1" t="str">
        <f t="shared" si="1424"/>
        <v>TUBG1</v>
      </c>
      <c r="B16930" s="1" t="s">
        <v>39</v>
      </c>
      <c r="C16930" s="1">
        <v>4.0761816E7</v>
      </c>
      <c r="D16930" s="1" t="s">
        <v>8</v>
      </c>
      <c r="E16930" s="1">
        <v>24.0</v>
      </c>
      <c r="F16930" s="1" t="s">
        <v>16898</v>
      </c>
      <c r="G16930" s="1">
        <v>0.0279963329013</v>
      </c>
    </row>
    <row r="16931" ht="15.75" customHeight="1">
      <c r="A16931" s="1" t="str">
        <f t="shared" si="1424"/>
        <v>TUBG1</v>
      </c>
      <c r="B16931" s="1" t="s">
        <v>39</v>
      </c>
      <c r="C16931" s="1">
        <v>4.0761929E7</v>
      </c>
      <c r="D16931" s="1" t="s">
        <v>8</v>
      </c>
      <c r="E16931" s="1">
        <v>24.0</v>
      </c>
      <c r="F16931" s="1" t="s">
        <v>16899</v>
      </c>
      <c r="G16931" s="1">
        <v>0.0282221878603</v>
      </c>
    </row>
    <row r="16932" ht="15.75" customHeight="1">
      <c r="A16932" s="1" t="str">
        <f t="shared" si="1424"/>
        <v>TUBG1</v>
      </c>
      <c r="B16932" s="1" t="s">
        <v>39</v>
      </c>
      <c r="C16932" s="1">
        <v>4.0761701E7</v>
      </c>
      <c r="D16932" s="1" t="s">
        <v>14</v>
      </c>
      <c r="E16932" s="1">
        <v>23.0</v>
      </c>
      <c r="F16932" s="1" t="s">
        <v>16900</v>
      </c>
      <c r="G16932" s="1">
        <v>0.926093787803</v>
      </c>
    </row>
    <row r="16933" ht="15.75" customHeight="1">
      <c r="A16933" s="1" t="str">
        <f t="shared" si="1424"/>
        <v>TUBG1</v>
      </c>
      <c r="B16933" s="1" t="s">
        <v>39</v>
      </c>
      <c r="C16933" s="1">
        <v>4.0761854E7</v>
      </c>
      <c r="D16933" s="1" t="s">
        <v>14</v>
      </c>
      <c r="E16933" s="1">
        <v>24.0</v>
      </c>
      <c r="F16933" s="1" t="s">
        <v>16901</v>
      </c>
      <c r="G16933" s="1">
        <v>-0.00756959025711</v>
      </c>
    </row>
    <row r="16934" ht="15.75" customHeight="1">
      <c r="A16934" s="1" t="str">
        <f t="shared" si="1424"/>
        <v>TUBG1</v>
      </c>
      <c r="B16934" s="1" t="s">
        <v>39</v>
      </c>
      <c r="C16934" s="1">
        <v>4.0761866E7</v>
      </c>
      <c r="D16934" s="1" t="s">
        <v>14</v>
      </c>
      <c r="E16934" s="1">
        <v>23.0</v>
      </c>
      <c r="F16934" s="1" t="s">
        <v>16902</v>
      </c>
      <c r="G16934" s="1">
        <v>0.021764729029</v>
      </c>
    </row>
    <row r="16935" ht="15.75" customHeight="1">
      <c r="A16935" s="1" t="str">
        <f t="shared" si="1424"/>
        <v>TUBG1</v>
      </c>
      <c r="B16935" s="1" t="s">
        <v>39</v>
      </c>
      <c r="C16935" s="1">
        <v>4.0761957E7</v>
      </c>
      <c r="D16935" s="1" t="s">
        <v>14</v>
      </c>
      <c r="E16935" s="1">
        <v>23.0</v>
      </c>
      <c r="F16935" s="1" t="s">
        <v>16903</v>
      </c>
      <c r="G16935" s="1">
        <v>0.0127602703083</v>
      </c>
    </row>
    <row r="16936" ht="15.75" customHeight="1">
      <c r="A16936" s="1" t="str">
        <f t="shared" si="1424"/>
        <v>TUBG1</v>
      </c>
      <c r="B16936" s="1" t="s">
        <v>39</v>
      </c>
      <c r="C16936" s="1">
        <v>4.0761723E7</v>
      </c>
      <c r="D16936" s="1" t="s">
        <v>14</v>
      </c>
      <c r="E16936" s="1">
        <v>24.0</v>
      </c>
      <c r="F16936" s="1" t="s">
        <v>16904</v>
      </c>
      <c r="G16936" s="1">
        <v>0.702472599685</v>
      </c>
    </row>
    <row r="16937" ht="15.75" customHeight="1">
      <c r="A16937" s="1" t="str">
        <f t="shared" ref="A16937:A16946" si="1425">"TUBGCP3"</f>
        <v>TUBGCP3</v>
      </c>
      <c r="B16937" s="1" t="s">
        <v>76</v>
      </c>
      <c r="C16937" s="1">
        <v>1.13242508E8</v>
      </c>
      <c r="D16937" s="1" t="s">
        <v>8</v>
      </c>
      <c r="E16937" s="1">
        <v>22.0</v>
      </c>
      <c r="F16937" s="1" t="s">
        <v>16905</v>
      </c>
      <c r="G16937" s="1">
        <v>0.152105237992</v>
      </c>
    </row>
    <row r="16938" ht="15.75" customHeight="1">
      <c r="A16938" s="1" t="str">
        <f t="shared" si="1425"/>
        <v>TUBGCP3</v>
      </c>
      <c r="B16938" s="1" t="s">
        <v>76</v>
      </c>
      <c r="C16938" s="1">
        <v>1.13242286E8</v>
      </c>
      <c r="D16938" s="1" t="s">
        <v>14</v>
      </c>
      <c r="E16938" s="1">
        <v>23.0</v>
      </c>
      <c r="F16938" s="1" t="s">
        <v>16906</v>
      </c>
      <c r="G16938" s="1">
        <v>0.18796329359</v>
      </c>
    </row>
    <row r="16939" ht="15.75" customHeight="1">
      <c r="A16939" s="1" t="str">
        <f t="shared" si="1425"/>
        <v>TUBGCP3</v>
      </c>
      <c r="B16939" s="1" t="s">
        <v>76</v>
      </c>
      <c r="C16939" s="1">
        <v>1.13242435E8</v>
      </c>
      <c r="D16939" s="1" t="s">
        <v>14</v>
      </c>
      <c r="E16939" s="1">
        <v>24.0</v>
      </c>
      <c r="F16939" s="1" t="s">
        <v>16907</v>
      </c>
      <c r="G16939" s="1">
        <v>0.0987794591233</v>
      </c>
    </row>
    <row r="16940" ht="15.75" customHeight="1">
      <c r="A16940" s="1" t="str">
        <f t="shared" si="1425"/>
        <v>TUBGCP3</v>
      </c>
      <c r="B16940" s="1" t="s">
        <v>76</v>
      </c>
      <c r="C16940" s="1">
        <v>1.13242355E8</v>
      </c>
      <c r="D16940" s="1" t="s">
        <v>14</v>
      </c>
      <c r="E16940" s="1">
        <v>24.0</v>
      </c>
      <c r="F16940" s="1" t="s">
        <v>16908</v>
      </c>
      <c r="G16940" s="1">
        <v>0.111397913665</v>
      </c>
    </row>
    <row r="16941" ht="15.75" customHeight="1">
      <c r="A16941" s="1" t="str">
        <f t="shared" si="1425"/>
        <v>TUBGCP3</v>
      </c>
      <c r="B16941" s="1" t="s">
        <v>76</v>
      </c>
      <c r="C16941" s="1">
        <v>1.13242457E8</v>
      </c>
      <c r="D16941" s="1" t="s">
        <v>8</v>
      </c>
      <c r="E16941" s="1">
        <v>23.0</v>
      </c>
      <c r="F16941" s="1" t="s">
        <v>16909</v>
      </c>
      <c r="G16941" s="1">
        <v>0.0519015097337</v>
      </c>
    </row>
    <row r="16942" ht="15.75" customHeight="1">
      <c r="A16942" s="1" t="str">
        <f t="shared" si="1425"/>
        <v>TUBGCP3</v>
      </c>
      <c r="B16942" s="1" t="s">
        <v>76</v>
      </c>
      <c r="C16942" s="1">
        <v>1.13242398E8</v>
      </c>
      <c r="D16942" s="1" t="s">
        <v>8</v>
      </c>
      <c r="E16942" s="1">
        <v>24.0</v>
      </c>
      <c r="F16942" s="1" t="s">
        <v>16910</v>
      </c>
      <c r="G16942" s="1">
        <v>1.22371907617</v>
      </c>
    </row>
    <row r="16943" ht="15.75" customHeight="1">
      <c r="A16943" s="1" t="str">
        <f t="shared" si="1425"/>
        <v>TUBGCP3</v>
      </c>
      <c r="B16943" s="1" t="s">
        <v>76</v>
      </c>
      <c r="C16943" s="1">
        <v>1.13242392E8</v>
      </c>
      <c r="D16943" s="1" t="s">
        <v>8</v>
      </c>
      <c r="E16943" s="1">
        <v>24.0</v>
      </c>
      <c r="F16943" s="1" t="s">
        <v>16911</v>
      </c>
      <c r="G16943" s="1">
        <v>0.328854875913</v>
      </c>
    </row>
    <row r="16944" ht="15.75" customHeight="1">
      <c r="A16944" s="1" t="str">
        <f t="shared" si="1425"/>
        <v>TUBGCP3</v>
      </c>
      <c r="B16944" s="1" t="s">
        <v>76</v>
      </c>
      <c r="C16944" s="1">
        <v>1.1324238E8</v>
      </c>
      <c r="D16944" s="1" t="s">
        <v>8</v>
      </c>
      <c r="E16944" s="1">
        <v>24.0</v>
      </c>
      <c r="F16944" s="1" t="s">
        <v>16912</v>
      </c>
      <c r="G16944" s="1">
        <v>1.44742604791</v>
      </c>
    </row>
    <row r="16945" ht="15.75" customHeight="1">
      <c r="A16945" s="1" t="str">
        <f t="shared" si="1425"/>
        <v>TUBGCP3</v>
      </c>
      <c r="B16945" s="1" t="s">
        <v>76</v>
      </c>
      <c r="C16945" s="1">
        <v>1.13242299E8</v>
      </c>
      <c r="D16945" s="1" t="s">
        <v>8</v>
      </c>
      <c r="E16945" s="1">
        <v>23.0</v>
      </c>
      <c r="F16945" s="1" t="s">
        <v>16913</v>
      </c>
      <c r="G16945" s="1">
        <v>-0.00602040997748</v>
      </c>
    </row>
    <row r="16946" ht="15.75" customHeight="1">
      <c r="A16946" s="1" t="str">
        <f t="shared" si="1425"/>
        <v>TUBGCP3</v>
      </c>
      <c r="B16946" s="1" t="s">
        <v>76</v>
      </c>
      <c r="C16946" s="1">
        <v>1.1324229E8</v>
      </c>
      <c r="D16946" s="1" t="s">
        <v>8</v>
      </c>
      <c r="E16946" s="1">
        <v>24.0</v>
      </c>
      <c r="F16946" s="1" t="s">
        <v>16914</v>
      </c>
      <c r="G16946" s="1">
        <v>0.0558147810973</v>
      </c>
    </row>
    <row r="16947" ht="15.75" customHeight="1">
      <c r="A16947" s="1" t="str">
        <f t="shared" ref="A16947:A16966" si="1426">"TUBGCP4"</f>
        <v>TUBGCP4</v>
      </c>
      <c r="B16947" s="1" t="s">
        <v>425</v>
      </c>
      <c r="C16947" s="1">
        <v>4.3663593E7</v>
      </c>
      <c r="D16947" s="1" t="s">
        <v>14</v>
      </c>
      <c r="E16947" s="1">
        <v>22.0</v>
      </c>
      <c r="F16947" s="1" t="s">
        <v>16915</v>
      </c>
      <c r="G16947" s="1">
        <v>0.0107280626176</v>
      </c>
    </row>
    <row r="16948" ht="15.75" customHeight="1">
      <c r="A16948" s="1" t="str">
        <f t="shared" si="1426"/>
        <v>TUBGCP4</v>
      </c>
      <c r="B16948" s="1" t="s">
        <v>425</v>
      </c>
      <c r="C16948" s="1">
        <v>4.3663303E7</v>
      </c>
      <c r="D16948" s="1" t="s">
        <v>8</v>
      </c>
      <c r="E16948" s="1">
        <v>24.0</v>
      </c>
      <c r="F16948" s="1" t="s">
        <v>16916</v>
      </c>
      <c r="G16948" s="1">
        <v>0.709702776731</v>
      </c>
    </row>
    <row r="16949" ht="15.75" customHeight="1">
      <c r="A16949" s="1" t="str">
        <f t="shared" si="1426"/>
        <v>TUBGCP4</v>
      </c>
      <c r="B16949" s="1" t="s">
        <v>425</v>
      </c>
      <c r="C16949" s="1">
        <v>4.3663312E7</v>
      </c>
      <c r="D16949" s="1" t="s">
        <v>8</v>
      </c>
      <c r="E16949" s="1">
        <v>24.0</v>
      </c>
      <c r="F16949" s="1" t="s">
        <v>16917</v>
      </c>
      <c r="G16949" s="1">
        <v>0.377800244988</v>
      </c>
    </row>
    <row r="16950" ht="15.75" customHeight="1">
      <c r="A16950" s="1" t="str">
        <f t="shared" si="1426"/>
        <v>TUBGCP4</v>
      </c>
      <c r="B16950" s="1" t="s">
        <v>425</v>
      </c>
      <c r="C16950" s="1">
        <v>4.3663334E7</v>
      </c>
      <c r="D16950" s="1" t="s">
        <v>8</v>
      </c>
      <c r="E16950" s="1">
        <v>23.0</v>
      </c>
      <c r="F16950" s="1" t="s">
        <v>16918</v>
      </c>
      <c r="G16950" s="1">
        <v>0.960553531276</v>
      </c>
    </row>
    <row r="16951" ht="15.75" customHeight="1">
      <c r="A16951" s="1" t="str">
        <f t="shared" si="1426"/>
        <v>TUBGCP4</v>
      </c>
      <c r="B16951" s="1" t="s">
        <v>425</v>
      </c>
      <c r="C16951" s="1">
        <v>4.3663355E7</v>
      </c>
      <c r="D16951" s="1" t="s">
        <v>8</v>
      </c>
      <c r="E16951" s="1">
        <v>24.0</v>
      </c>
      <c r="F16951" s="1" t="s">
        <v>16919</v>
      </c>
      <c r="G16951" s="1">
        <v>0.116443893325</v>
      </c>
    </row>
    <row r="16952" ht="15.75" customHeight="1">
      <c r="A16952" s="1" t="str">
        <f t="shared" si="1426"/>
        <v>TUBGCP4</v>
      </c>
      <c r="B16952" s="1" t="s">
        <v>425</v>
      </c>
      <c r="C16952" s="1">
        <v>4.3663363E7</v>
      </c>
      <c r="D16952" s="1" t="s">
        <v>8</v>
      </c>
      <c r="E16952" s="1">
        <v>24.0</v>
      </c>
      <c r="F16952" s="1" t="s">
        <v>16920</v>
      </c>
      <c r="G16952" s="1">
        <v>0.282498518867</v>
      </c>
    </row>
    <row r="16953" ht="15.75" customHeight="1">
      <c r="A16953" s="1" t="str">
        <f t="shared" si="1426"/>
        <v>TUBGCP4</v>
      </c>
      <c r="B16953" s="1" t="s">
        <v>425</v>
      </c>
      <c r="C16953" s="1">
        <v>4.366355E7</v>
      </c>
      <c r="D16953" s="1" t="s">
        <v>14</v>
      </c>
      <c r="E16953" s="1">
        <v>21.0</v>
      </c>
      <c r="F16953" s="1" t="s">
        <v>16921</v>
      </c>
      <c r="G16953" s="1">
        <v>0.369656530148</v>
      </c>
    </row>
    <row r="16954" ht="15.75" customHeight="1">
      <c r="A16954" s="1" t="str">
        <f t="shared" si="1426"/>
        <v>TUBGCP4</v>
      </c>
      <c r="B16954" s="1" t="s">
        <v>425</v>
      </c>
      <c r="C16954" s="1">
        <v>4.3663482E7</v>
      </c>
      <c r="D16954" s="1" t="s">
        <v>8</v>
      </c>
      <c r="E16954" s="1">
        <v>24.0</v>
      </c>
      <c r="F16954" s="1" t="s">
        <v>16922</v>
      </c>
      <c r="G16954" s="1">
        <v>0.497382211138</v>
      </c>
    </row>
    <row r="16955" ht="15.75" customHeight="1">
      <c r="A16955" s="1" t="str">
        <f t="shared" si="1426"/>
        <v>TUBGCP4</v>
      </c>
      <c r="B16955" s="1" t="s">
        <v>425</v>
      </c>
      <c r="C16955" s="1">
        <v>4.366342E7</v>
      </c>
      <c r="D16955" s="1" t="s">
        <v>14</v>
      </c>
      <c r="E16955" s="1">
        <v>23.0</v>
      </c>
      <c r="F16955" s="1" t="s">
        <v>16923</v>
      </c>
      <c r="G16955" s="1">
        <v>0.229283845182</v>
      </c>
    </row>
    <row r="16956" ht="15.75" customHeight="1">
      <c r="A16956" s="1" t="str">
        <f t="shared" si="1426"/>
        <v>TUBGCP4</v>
      </c>
      <c r="B16956" s="1" t="s">
        <v>425</v>
      </c>
      <c r="C16956" s="1">
        <v>4.3663451E7</v>
      </c>
      <c r="D16956" s="1" t="s">
        <v>14</v>
      </c>
      <c r="E16956" s="1">
        <v>23.0</v>
      </c>
      <c r="F16956" s="1" t="s">
        <v>16924</v>
      </c>
      <c r="G16956" s="1">
        <v>1.00089507496</v>
      </c>
    </row>
    <row r="16957" ht="15.75" customHeight="1">
      <c r="A16957" s="1" t="str">
        <f t="shared" si="1426"/>
        <v>TUBGCP4</v>
      </c>
      <c r="B16957" s="1" t="s">
        <v>425</v>
      </c>
      <c r="C16957" s="1">
        <v>4.366347E7</v>
      </c>
      <c r="D16957" s="1" t="s">
        <v>14</v>
      </c>
      <c r="E16957" s="1">
        <v>23.0</v>
      </c>
      <c r="F16957" s="1" t="s">
        <v>16925</v>
      </c>
      <c r="G16957" s="1">
        <v>0.141888749604</v>
      </c>
    </row>
    <row r="16958" ht="15.75" customHeight="1">
      <c r="A16958" s="1" t="str">
        <f t="shared" si="1426"/>
        <v>TUBGCP4</v>
      </c>
      <c r="B16958" s="1" t="s">
        <v>425</v>
      </c>
      <c r="C16958" s="1">
        <v>4.366353E7</v>
      </c>
      <c r="D16958" s="1" t="s">
        <v>14</v>
      </c>
      <c r="E16958" s="1">
        <v>24.0</v>
      </c>
      <c r="F16958" s="1" t="s">
        <v>16926</v>
      </c>
      <c r="G16958" s="1">
        <v>0.292097854342</v>
      </c>
    </row>
    <row r="16959" ht="15.75" customHeight="1">
      <c r="A16959" s="1" t="str">
        <f t="shared" si="1426"/>
        <v>TUBGCP4</v>
      </c>
      <c r="B16959" s="1" t="s">
        <v>425</v>
      </c>
      <c r="C16959" s="1">
        <v>4.366355E7</v>
      </c>
      <c r="D16959" s="1" t="s">
        <v>14</v>
      </c>
      <c r="E16959" s="1">
        <v>22.0</v>
      </c>
      <c r="F16959" s="1" t="s">
        <v>16927</v>
      </c>
      <c r="G16959" s="1">
        <v>0.196296634711</v>
      </c>
    </row>
    <row r="16960" ht="15.75" customHeight="1">
      <c r="A16960" s="1" t="str">
        <f t="shared" si="1426"/>
        <v>TUBGCP4</v>
      </c>
      <c r="B16960" s="1" t="s">
        <v>425</v>
      </c>
      <c r="C16960" s="1">
        <v>4.366348E7</v>
      </c>
      <c r="D16960" s="1" t="s">
        <v>8</v>
      </c>
      <c r="E16960" s="1">
        <v>24.0</v>
      </c>
      <c r="F16960" s="1" t="s">
        <v>16928</v>
      </c>
      <c r="G16960" s="1">
        <v>0.618925667164</v>
      </c>
    </row>
    <row r="16961" ht="15.75" customHeight="1">
      <c r="A16961" s="1" t="str">
        <f t="shared" si="1426"/>
        <v>TUBGCP4</v>
      </c>
      <c r="B16961" s="1" t="s">
        <v>425</v>
      </c>
      <c r="C16961" s="1">
        <v>4.3663541E7</v>
      </c>
      <c r="D16961" s="1" t="s">
        <v>8</v>
      </c>
      <c r="E16961" s="1">
        <v>24.0</v>
      </c>
      <c r="F16961" s="1" t="s">
        <v>16929</v>
      </c>
      <c r="G16961" s="1">
        <v>-0.032925736125</v>
      </c>
    </row>
    <row r="16962" ht="15.75" customHeight="1">
      <c r="A16962" s="1" t="str">
        <f t="shared" si="1426"/>
        <v>TUBGCP4</v>
      </c>
      <c r="B16962" s="1" t="s">
        <v>425</v>
      </c>
      <c r="C16962" s="1">
        <v>4.3663347E7</v>
      </c>
      <c r="D16962" s="1" t="s">
        <v>8</v>
      </c>
      <c r="E16962" s="1">
        <v>23.0</v>
      </c>
      <c r="F16962" s="1" t="s">
        <v>16930</v>
      </c>
      <c r="G16962" s="1">
        <v>-0.0474299533832</v>
      </c>
    </row>
    <row r="16963" ht="15.75" customHeight="1">
      <c r="A16963" s="1" t="str">
        <f t="shared" si="1426"/>
        <v>TUBGCP4</v>
      </c>
      <c r="B16963" s="1" t="s">
        <v>425</v>
      </c>
      <c r="C16963" s="1">
        <v>4.3663451E7</v>
      </c>
      <c r="D16963" s="1" t="s">
        <v>14</v>
      </c>
      <c r="E16963" s="1">
        <v>24.0</v>
      </c>
      <c r="F16963" s="1" t="s">
        <v>16931</v>
      </c>
      <c r="G16963" s="1">
        <v>1.03855139377</v>
      </c>
    </row>
    <row r="16964" ht="15.75" customHeight="1">
      <c r="A16964" s="1" t="str">
        <f t="shared" si="1426"/>
        <v>TUBGCP4</v>
      </c>
      <c r="B16964" s="1" t="s">
        <v>425</v>
      </c>
      <c r="C16964" s="1">
        <v>4.3663531E7</v>
      </c>
      <c r="D16964" s="1" t="s">
        <v>14</v>
      </c>
      <c r="E16964" s="1">
        <v>24.0</v>
      </c>
      <c r="F16964" s="1" t="s">
        <v>16932</v>
      </c>
      <c r="G16964" s="1">
        <v>0.881395306824</v>
      </c>
    </row>
    <row r="16965" ht="15.75" customHeight="1">
      <c r="A16965" s="1" t="str">
        <f t="shared" si="1426"/>
        <v>TUBGCP4</v>
      </c>
      <c r="B16965" s="1" t="s">
        <v>425</v>
      </c>
      <c r="C16965" s="1">
        <v>4.3663539E7</v>
      </c>
      <c r="D16965" s="1" t="s">
        <v>14</v>
      </c>
      <c r="E16965" s="1">
        <v>24.0</v>
      </c>
      <c r="F16965" s="1" t="s">
        <v>16933</v>
      </c>
      <c r="G16965" s="1">
        <v>0.0299904522275</v>
      </c>
    </row>
    <row r="16966" ht="15.75" customHeight="1">
      <c r="A16966" s="1" t="str">
        <f t="shared" si="1426"/>
        <v>TUBGCP4</v>
      </c>
      <c r="B16966" s="1" t="s">
        <v>425</v>
      </c>
      <c r="C16966" s="1">
        <v>4.3663416E7</v>
      </c>
      <c r="D16966" s="1" t="s">
        <v>14</v>
      </c>
      <c r="E16966" s="1">
        <v>24.0</v>
      </c>
      <c r="F16966" s="1" t="s">
        <v>16934</v>
      </c>
      <c r="G16966" s="1">
        <v>0.456438161591</v>
      </c>
    </row>
    <row r="16967" ht="15.75" customHeight="1">
      <c r="A16967" s="1" t="str">
        <f t="shared" ref="A16967:A16983" si="1427">"TUBGCP5"</f>
        <v>TUBGCP5</v>
      </c>
      <c r="B16967" s="1" t="s">
        <v>425</v>
      </c>
      <c r="C16967" s="1">
        <v>2.2833569E7</v>
      </c>
      <c r="D16967" s="1" t="s">
        <v>14</v>
      </c>
      <c r="E16967" s="1">
        <v>23.0</v>
      </c>
      <c r="F16967" s="1" t="s">
        <v>16935</v>
      </c>
      <c r="G16967" s="1">
        <v>0.037436466386</v>
      </c>
    </row>
    <row r="16968" ht="15.75" customHeight="1">
      <c r="A16968" s="1" t="str">
        <f t="shared" si="1427"/>
        <v>TUBGCP5</v>
      </c>
      <c r="B16968" s="1" t="s">
        <v>425</v>
      </c>
      <c r="C16968" s="1">
        <v>2.2833538E7</v>
      </c>
      <c r="D16968" s="1" t="s">
        <v>14</v>
      </c>
      <c r="E16968" s="1">
        <v>22.0</v>
      </c>
      <c r="F16968" s="1" t="s">
        <v>16936</v>
      </c>
      <c r="G16968" s="1">
        <v>0.787319056557</v>
      </c>
    </row>
    <row r="16969" ht="15.75" customHeight="1">
      <c r="A16969" s="1" t="str">
        <f t="shared" si="1427"/>
        <v>TUBGCP5</v>
      </c>
      <c r="B16969" s="1" t="s">
        <v>425</v>
      </c>
      <c r="C16969" s="1">
        <v>2.2833449E7</v>
      </c>
      <c r="D16969" s="1" t="s">
        <v>14</v>
      </c>
      <c r="E16969" s="1">
        <v>23.0</v>
      </c>
      <c r="F16969" s="1" t="s">
        <v>16937</v>
      </c>
      <c r="G16969" s="1">
        <v>0.546001365032</v>
      </c>
    </row>
    <row r="16970" ht="15.75" customHeight="1">
      <c r="A16970" s="1" t="str">
        <f t="shared" si="1427"/>
        <v>TUBGCP5</v>
      </c>
      <c r="B16970" s="1" t="s">
        <v>425</v>
      </c>
      <c r="C16970" s="1">
        <v>2.283341E7</v>
      </c>
      <c r="D16970" s="1" t="s">
        <v>14</v>
      </c>
      <c r="E16970" s="1">
        <v>23.0</v>
      </c>
      <c r="F16970" s="1" t="s">
        <v>16938</v>
      </c>
      <c r="G16970" s="1">
        <v>0.118110497786</v>
      </c>
    </row>
    <row r="16971" ht="15.75" customHeight="1">
      <c r="A16971" s="1" t="str">
        <f t="shared" si="1427"/>
        <v>TUBGCP5</v>
      </c>
      <c r="B16971" s="1" t="s">
        <v>425</v>
      </c>
      <c r="C16971" s="1">
        <v>2.2833466E7</v>
      </c>
      <c r="D16971" s="1" t="s">
        <v>8</v>
      </c>
      <c r="E16971" s="1">
        <v>24.0</v>
      </c>
      <c r="F16971" s="1" t="s">
        <v>16939</v>
      </c>
      <c r="G16971" s="1">
        <v>0.714193975343</v>
      </c>
    </row>
    <row r="16972" ht="15.75" customHeight="1">
      <c r="A16972" s="1" t="str">
        <f t="shared" si="1427"/>
        <v>TUBGCP5</v>
      </c>
      <c r="B16972" s="1" t="s">
        <v>425</v>
      </c>
      <c r="C16972" s="1">
        <v>2.283335E7</v>
      </c>
      <c r="D16972" s="1" t="s">
        <v>8</v>
      </c>
      <c r="E16972" s="1">
        <v>23.0</v>
      </c>
      <c r="F16972" s="1" t="s">
        <v>16940</v>
      </c>
      <c r="G16972" s="1">
        <v>0.418741310171</v>
      </c>
    </row>
    <row r="16973" ht="15.75" customHeight="1">
      <c r="A16973" s="1" t="str">
        <f t="shared" si="1427"/>
        <v>TUBGCP5</v>
      </c>
      <c r="B16973" s="1" t="s">
        <v>425</v>
      </c>
      <c r="C16973" s="1">
        <v>2.2833466E7</v>
      </c>
      <c r="D16973" s="1" t="s">
        <v>8</v>
      </c>
      <c r="E16973" s="1">
        <v>23.0</v>
      </c>
      <c r="F16973" s="1" t="s">
        <v>16941</v>
      </c>
      <c r="G16973" s="1">
        <v>1.15774102754</v>
      </c>
    </row>
    <row r="16974" ht="15.75" customHeight="1">
      <c r="A16974" s="1" t="str">
        <f t="shared" si="1427"/>
        <v>TUBGCP5</v>
      </c>
      <c r="B16974" s="1" t="s">
        <v>425</v>
      </c>
      <c r="C16974" s="1">
        <v>2.2833385E7</v>
      </c>
      <c r="D16974" s="1" t="s">
        <v>14</v>
      </c>
      <c r="E16974" s="1">
        <v>21.0</v>
      </c>
      <c r="F16974" s="1" t="s">
        <v>16942</v>
      </c>
      <c r="G16974" s="1">
        <v>-0.00747227802249</v>
      </c>
    </row>
    <row r="16975" ht="15.75" customHeight="1">
      <c r="A16975" s="1" t="str">
        <f t="shared" si="1427"/>
        <v>TUBGCP5</v>
      </c>
      <c r="B16975" s="1" t="s">
        <v>425</v>
      </c>
      <c r="C16975" s="1">
        <v>2.2833405E7</v>
      </c>
      <c r="D16975" s="1" t="s">
        <v>14</v>
      </c>
      <c r="E16975" s="1">
        <v>24.0</v>
      </c>
      <c r="F16975" s="1" t="s">
        <v>16943</v>
      </c>
      <c r="G16975" s="1">
        <v>1.0549399159</v>
      </c>
    </row>
    <row r="16976" ht="15.75" customHeight="1">
      <c r="A16976" s="1" t="str">
        <f t="shared" si="1427"/>
        <v>TUBGCP5</v>
      </c>
      <c r="B16976" s="1" t="s">
        <v>425</v>
      </c>
      <c r="C16976" s="1">
        <v>2.283341E7</v>
      </c>
      <c r="D16976" s="1" t="s">
        <v>14</v>
      </c>
      <c r="E16976" s="1">
        <v>22.0</v>
      </c>
      <c r="F16976" s="1" t="s">
        <v>16944</v>
      </c>
      <c r="G16976" s="1">
        <v>0.192483067941</v>
      </c>
    </row>
    <row r="16977" ht="15.75" customHeight="1">
      <c r="A16977" s="1" t="str">
        <f t="shared" si="1427"/>
        <v>TUBGCP5</v>
      </c>
      <c r="B16977" s="1" t="s">
        <v>425</v>
      </c>
      <c r="C16977" s="1">
        <v>2.2833569E7</v>
      </c>
      <c r="D16977" s="1" t="s">
        <v>14</v>
      </c>
      <c r="E16977" s="1">
        <v>24.0</v>
      </c>
      <c r="F16977" s="1" t="s">
        <v>16945</v>
      </c>
      <c r="G16977" s="1">
        <v>0.230991750952</v>
      </c>
    </row>
    <row r="16978" ht="15.75" customHeight="1">
      <c r="A16978" s="1" t="str">
        <f t="shared" si="1427"/>
        <v>TUBGCP5</v>
      </c>
      <c r="B16978" s="1" t="s">
        <v>425</v>
      </c>
      <c r="C16978" s="1">
        <v>2.2833583E7</v>
      </c>
      <c r="D16978" s="1" t="s">
        <v>14</v>
      </c>
      <c r="E16978" s="1">
        <v>24.0</v>
      </c>
      <c r="F16978" s="1" t="s">
        <v>16946</v>
      </c>
      <c r="G16978" s="1">
        <v>0.386719969549</v>
      </c>
    </row>
    <row r="16979" ht="15.75" customHeight="1">
      <c r="A16979" s="1" t="str">
        <f t="shared" si="1427"/>
        <v>TUBGCP5</v>
      </c>
      <c r="B16979" s="1" t="s">
        <v>425</v>
      </c>
      <c r="C16979" s="1">
        <v>2.2833606E7</v>
      </c>
      <c r="D16979" s="1" t="s">
        <v>14</v>
      </c>
      <c r="E16979" s="1">
        <v>24.0</v>
      </c>
      <c r="F16979" s="1" t="s">
        <v>16947</v>
      </c>
      <c r="G16979" s="1">
        <v>-1.06548781473E-4</v>
      </c>
    </row>
    <row r="16980" ht="15.75" customHeight="1">
      <c r="A16980" s="1" t="str">
        <f t="shared" si="1427"/>
        <v>TUBGCP5</v>
      </c>
      <c r="B16980" s="1" t="s">
        <v>425</v>
      </c>
      <c r="C16980" s="1">
        <v>2.2833675E7</v>
      </c>
      <c r="D16980" s="1" t="s">
        <v>14</v>
      </c>
      <c r="E16980" s="1">
        <v>23.0</v>
      </c>
      <c r="F16980" s="1" t="s">
        <v>16948</v>
      </c>
      <c r="G16980" s="1">
        <v>0.0216075531403</v>
      </c>
    </row>
    <row r="16981" ht="15.75" customHeight="1">
      <c r="A16981" s="1" t="str">
        <f t="shared" si="1427"/>
        <v>TUBGCP5</v>
      </c>
      <c r="B16981" s="1" t="s">
        <v>425</v>
      </c>
      <c r="C16981" s="1">
        <v>2.2833658E7</v>
      </c>
      <c r="D16981" s="1" t="s">
        <v>14</v>
      </c>
      <c r="E16981" s="1">
        <v>22.0</v>
      </c>
      <c r="F16981" s="1" t="s">
        <v>16949</v>
      </c>
      <c r="G16981" s="1">
        <v>0.263679345318</v>
      </c>
    </row>
    <row r="16982" ht="15.75" customHeight="1">
      <c r="A16982" s="1" t="str">
        <f t="shared" si="1427"/>
        <v>TUBGCP5</v>
      </c>
      <c r="B16982" s="1" t="s">
        <v>425</v>
      </c>
      <c r="C16982" s="1">
        <v>2.2833597E7</v>
      </c>
      <c r="D16982" s="1" t="s">
        <v>14</v>
      </c>
      <c r="E16982" s="1">
        <v>23.0</v>
      </c>
      <c r="F16982" s="1" t="s">
        <v>16950</v>
      </c>
      <c r="G16982" s="1">
        <v>0.0306426704492</v>
      </c>
    </row>
    <row r="16983" ht="15.75" customHeight="1">
      <c r="A16983" s="1" t="str">
        <f t="shared" si="1427"/>
        <v>TUBGCP5</v>
      </c>
      <c r="B16983" s="1" t="s">
        <v>425</v>
      </c>
      <c r="C16983" s="1">
        <v>2.2833595E7</v>
      </c>
      <c r="D16983" s="1" t="s">
        <v>14</v>
      </c>
      <c r="E16983" s="1">
        <v>23.0</v>
      </c>
      <c r="F16983" s="1" t="s">
        <v>16951</v>
      </c>
      <c r="G16983" s="1">
        <v>0.373094834909</v>
      </c>
    </row>
    <row r="16984" ht="15.75" customHeight="1">
      <c r="A16984" s="1" t="str">
        <f t="shared" ref="A16984:A16993" si="1428">"TUFM"</f>
        <v>TUFM</v>
      </c>
      <c r="B16984" s="1" t="s">
        <v>7</v>
      </c>
      <c r="C16984" s="1">
        <v>2.8857777E7</v>
      </c>
      <c r="D16984" s="1" t="s">
        <v>14</v>
      </c>
      <c r="E16984" s="1">
        <v>24.0</v>
      </c>
      <c r="F16984" s="1" t="s">
        <v>16952</v>
      </c>
      <c r="G16984" s="1">
        <v>0.0204383270479</v>
      </c>
    </row>
    <row r="16985" ht="15.75" customHeight="1">
      <c r="A16985" s="1" t="str">
        <f t="shared" si="1428"/>
        <v>TUFM</v>
      </c>
      <c r="B16985" s="1" t="s">
        <v>7</v>
      </c>
      <c r="C16985" s="1">
        <v>2.8857707E7</v>
      </c>
      <c r="D16985" s="1" t="s">
        <v>14</v>
      </c>
      <c r="E16985" s="1">
        <v>22.0</v>
      </c>
      <c r="F16985" s="1" t="s">
        <v>16953</v>
      </c>
      <c r="G16985" s="1">
        <v>0.236424242442</v>
      </c>
    </row>
    <row r="16986" ht="15.75" customHeight="1">
      <c r="A16986" s="1" t="str">
        <f t="shared" si="1428"/>
        <v>TUFM</v>
      </c>
      <c r="B16986" s="1" t="s">
        <v>7</v>
      </c>
      <c r="C16986" s="1">
        <v>2.8857679E7</v>
      </c>
      <c r="D16986" s="1" t="s">
        <v>14</v>
      </c>
      <c r="E16986" s="1">
        <v>24.0</v>
      </c>
      <c r="F16986" s="1" t="s">
        <v>16954</v>
      </c>
      <c r="G16986" s="1">
        <v>-0.0169346857033</v>
      </c>
    </row>
    <row r="16987" ht="15.75" customHeight="1">
      <c r="A16987" s="1" t="str">
        <f t="shared" si="1428"/>
        <v>TUFM</v>
      </c>
      <c r="B16987" s="1" t="s">
        <v>7</v>
      </c>
      <c r="C16987" s="1">
        <v>2.8857649E7</v>
      </c>
      <c r="D16987" s="1" t="s">
        <v>14</v>
      </c>
      <c r="E16987" s="1">
        <v>24.0</v>
      </c>
      <c r="F16987" s="1" t="s">
        <v>16955</v>
      </c>
      <c r="G16987" s="1">
        <v>0.912523733096</v>
      </c>
    </row>
    <row r="16988" ht="15.75" customHeight="1">
      <c r="A16988" s="1" t="str">
        <f t="shared" si="1428"/>
        <v>TUFM</v>
      </c>
      <c r="B16988" s="1" t="s">
        <v>7</v>
      </c>
      <c r="C16988" s="1">
        <v>2.8857618E7</v>
      </c>
      <c r="D16988" s="1" t="s">
        <v>14</v>
      </c>
      <c r="E16988" s="1">
        <v>23.0</v>
      </c>
      <c r="F16988" s="1" t="s">
        <v>16956</v>
      </c>
      <c r="G16988" s="1">
        <v>-0.13601994458</v>
      </c>
    </row>
    <row r="16989" ht="15.75" customHeight="1">
      <c r="A16989" s="1" t="str">
        <f t="shared" si="1428"/>
        <v>TUFM</v>
      </c>
      <c r="B16989" s="1" t="s">
        <v>7</v>
      </c>
      <c r="C16989" s="1">
        <v>2.8857573E7</v>
      </c>
      <c r="D16989" s="1" t="s">
        <v>14</v>
      </c>
      <c r="E16989" s="1">
        <v>24.0</v>
      </c>
      <c r="F16989" s="1" t="s">
        <v>16957</v>
      </c>
      <c r="G16989" s="1">
        <v>0.143266677301</v>
      </c>
    </row>
    <row r="16990" ht="15.75" customHeight="1">
      <c r="A16990" s="1" t="str">
        <f t="shared" si="1428"/>
        <v>TUFM</v>
      </c>
      <c r="B16990" s="1" t="s">
        <v>7</v>
      </c>
      <c r="C16990" s="1">
        <v>2.885755E7</v>
      </c>
      <c r="D16990" s="1" t="s">
        <v>14</v>
      </c>
      <c r="E16990" s="1">
        <v>23.0</v>
      </c>
      <c r="F16990" s="1" t="s">
        <v>16958</v>
      </c>
      <c r="G16990" s="1">
        <v>0.193463080573</v>
      </c>
    </row>
    <row r="16991" ht="15.75" customHeight="1">
      <c r="A16991" s="1" t="str">
        <f t="shared" si="1428"/>
        <v>TUFM</v>
      </c>
      <c r="B16991" s="1" t="s">
        <v>7</v>
      </c>
      <c r="C16991" s="1">
        <v>2.885772E7</v>
      </c>
      <c r="D16991" s="1" t="s">
        <v>8</v>
      </c>
      <c r="E16991" s="1">
        <v>23.0</v>
      </c>
      <c r="F16991" s="1" t="s">
        <v>16959</v>
      </c>
      <c r="G16991" s="1">
        <v>0.0832319096057</v>
      </c>
    </row>
    <row r="16992" ht="15.75" customHeight="1">
      <c r="A16992" s="1" t="str">
        <f t="shared" si="1428"/>
        <v>TUFM</v>
      </c>
      <c r="B16992" s="1" t="s">
        <v>7</v>
      </c>
      <c r="C16992" s="1">
        <v>2.8857614E7</v>
      </c>
      <c r="D16992" s="1" t="s">
        <v>8</v>
      </c>
      <c r="E16992" s="1">
        <v>24.0</v>
      </c>
      <c r="F16992" s="1" t="s">
        <v>16960</v>
      </c>
      <c r="G16992" s="1">
        <v>1.85105202446</v>
      </c>
    </row>
    <row r="16993" ht="15.75" customHeight="1">
      <c r="A16993" s="1" t="str">
        <f t="shared" si="1428"/>
        <v>TUFM</v>
      </c>
      <c r="B16993" s="1" t="s">
        <v>7</v>
      </c>
      <c r="C16993" s="1">
        <v>2.8857493E7</v>
      </c>
      <c r="D16993" s="1" t="s">
        <v>8</v>
      </c>
      <c r="E16993" s="1">
        <v>22.0</v>
      </c>
      <c r="F16993" s="1" t="s">
        <v>16961</v>
      </c>
      <c r="G16993" s="1">
        <v>0.1541435044</v>
      </c>
    </row>
    <row r="16994" ht="15.75" customHeight="1">
      <c r="A16994" s="1" t="str">
        <f t="shared" ref="A16994:A17003" si="1429">"TWISTNB"</f>
        <v>TWISTNB</v>
      </c>
      <c r="B16994" s="1" t="s">
        <v>715</v>
      </c>
      <c r="C16994" s="1">
        <v>1.9748564E7</v>
      </c>
      <c r="D16994" s="1" t="s">
        <v>14</v>
      </c>
      <c r="E16994" s="1">
        <v>24.0</v>
      </c>
      <c r="F16994" s="1" t="s">
        <v>16962</v>
      </c>
      <c r="G16994" s="1">
        <v>0.0369899013591</v>
      </c>
    </row>
    <row r="16995" ht="15.75" customHeight="1">
      <c r="A16995" s="1" t="str">
        <f t="shared" si="1429"/>
        <v>TWISTNB</v>
      </c>
      <c r="B16995" s="1" t="s">
        <v>715</v>
      </c>
      <c r="C16995" s="1">
        <v>1.974848E7</v>
      </c>
      <c r="D16995" s="1" t="s">
        <v>14</v>
      </c>
      <c r="E16995" s="1">
        <v>23.0</v>
      </c>
      <c r="F16995" s="1" t="s">
        <v>16963</v>
      </c>
      <c r="G16995" s="1">
        <v>0.0175622060299</v>
      </c>
    </row>
    <row r="16996" ht="15.75" customHeight="1">
      <c r="A16996" s="1" t="str">
        <f t="shared" si="1429"/>
        <v>TWISTNB</v>
      </c>
      <c r="B16996" s="1" t="s">
        <v>715</v>
      </c>
      <c r="C16996" s="1">
        <v>1.9748474E7</v>
      </c>
      <c r="D16996" s="1" t="s">
        <v>8</v>
      </c>
      <c r="E16996" s="1">
        <v>22.0</v>
      </c>
      <c r="F16996" s="1" t="s">
        <v>16964</v>
      </c>
      <c r="G16996" s="1">
        <v>0.845621845493</v>
      </c>
    </row>
    <row r="16997" ht="15.75" customHeight="1">
      <c r="A16997" s="1" t="str">
        <f t="shared" si="1429"/>
        <v>TWISTNB</v>
      </c>
      <c r="B16997" s="1" t="s">
        <v>715</v>
      </c>
      <c r="C16997" s="1">
        <v>1.9748609E7</v>
      </c>
      <c r="D16997" s="1" t="s">
        <v>8</v>
      </c>
      <c r="E16997" s="1">
        <v>24.0</v>
      </c>
      <c r="F16997" s="1" t="s">
        <v>16965</v>
      </c>
      <c r="G16997" s="1">
        <v>0.571642382005</v>
      </c>
    </row>
    <row r="16998" ht="15.75" customHeight="1">
      <c r="A16998" s="1" t="str">
        <f t="shared" si="1429"/>
        <v>TWISTNB</v>
      </c>
      <c r="B16998" s="1" t="s">
        <v>715</v>
      </c>
      <c r="C16998" s="1">
        <v>1.9748617E7</v>
      </c>
      <c r="D16998" s="1" t="s">
        <v>8</v>
      </c>
      <c r="E16998" s="1">
        <v>24.0</v>
      </c>
      <c r="F16998" s="1" t="s">
        <v>16966</v>
      </c>
      <c r="G16998" s="1">
        <v>1.06549864047</v>
      </c>
    </row>
    <row r="16999" ht="15.75" customHeight="1">
      <c r="A16999" s="1" t="str">
        <f t="shared" si="1429"/>
        <v>TWISTNB</v>
      </c>
      <c r="B16999" s="1" t="s">
        <v>715</v>
      </c>
      <c r="C16999" s="1">
        <v>1.9748635E7</v>
      </c>
      <c r="D16999" s="1" t="s">
        <v>8</v>
      </c>
      <c r="E16999" s="1">
        <v>23.0</v>
      </c>
      <c r="F16999" s="1" t="s">
        <v>16967</v>
      </c>
      <c r="G16999" s="1">
        <v>1.08887951404</v>
      </c>
    </row>
    <row r="17000" ht="15.75" customHeight="1">
      <c r="A17000" s="1" t="str">
        <f t="shared" si="1429"/>
        <v>TWISTNB</v>
      </c>
      <c r="B17000" s="1" t="s">
        <v>715</v>
      </c>
      <c r="C17000" s="1">
        <v>1.9748655E7</v>
      </c>
      <c r="D17000" s="1" t="s">
        <v>8</v>
      </c>
      <c r="E17000" s="1">
        <v>23.0</v>
      </c>
      <c r="F17000" s="1" t="s">
        <v>16968</v>
      </c>
      <c r="G17000" s="1">
        <v>0.0128530239048</v>
      </c>
    </row>
    <row r="17001" ht="15.75" customHeight="1">
      <c r="A17001" s="1" t="str">
        <f t="shared" si="1429"/>
        <v>TWISTNB</v>
      </c>
      <c r="B17001" s="1" t="s">
        <v>715</v>
      </c>
      <c r="C17001" s="1">
        <v>1.974845E7</v>
      </c>
      <c r="D17001" s="1" t="s">
        <v>14</v>
      </c>
      <c r="E17001" s="1">
        <v>22.0</v>
      </c>
      <c r="F17001" s="1" t="s">
        <v>16969</v>
      </c>
      <c r="G17001" s="1">
        <v>0.353245334313</v>
      </c>
    </row>
    <row r="17002" ht="15.75" customHeight="1">
      <c r="A17002" s="1" t="str">
        <f t="shared" si="1429"/>
        <v>TWISTNB</v>
      </c>
      <c r="B17002" s="1" t="s">
        <v>715</v>
      </c>
      <c r="C17002" s="1">
        <v>1.9748458E7</v>
      </c>
      <c r="D17002" s="1" t="s">
        <v>14</v>
      </c>
      <c r="E17002" s="1">
        <v>24.0</v>
      </c>
      <c r="F17002" s="1" t="s">
        <v>16970</v>
      </c>
      <c r="G17002" s="1">
        <v>0.18210795312</v>
      </c>
    </row>
    <row r="17003" ht="15.75" customHeight="1">
      <c r="A17003" s="1" t="str">
        <f t="shared" si="1429"/>
        <v>TWISTNB</v>
      </c>
      <c r="B17003" s="1" t="s">
        <v>715</v>
      </c>
      <c r="C17003" s="1">
        <v>1.9748545E7</v>
      </c>
      <c r="D17003" s="1" t="s">
        <v>14</v>
      </c>
      <c r="E17003" s="1">
        <v>23.0</v>
      </c>
      <c r="F17003" s="1" t="s">
        <v>16971</v>
      </c>
      <c r="G17003" s="1">
        <v>0.1842366913</v>
      </c>
    </row>
    <row r="17004" ht="15.75" customHeight="1">
      <c r="A17004" s="1" t="str">
        <f t="shared" ref="A17004:A17013" si="1430">"TXN"</f>
        <v>TXN</v>
      </c>
      <c r="B17004" s="1" t="s">
        <v>298</v>
      </c>
      <c r="C17004" s="1">
        <v>1.13018953E8</v>
      </c>
      <c r="D17004" s="1" t="s">
        <v>14</v>
      </c>
      <c r="E17004" s="1">
        <v>24.0</v>
      </c>
      <c r="F17004" s="1" t="s">
        <v>16972</v>
      </c>
      <c r="G17004" s="1">
        <v>0.030963706282</v>
      </c>
    </row>
    <row r="17005" ht="15.75" customHeight="1">
      <c r="A17005" s="1" t="str">
        <f t="shared" si="1430"/>
        <v>TXN</v>
      </c>
      <c r="B17005" s="1" t="s">
        <v>298</v>
      </c>
      <c r="C17005" s="1">
        <v>1.13018931E8</v>
      </c>
      <c r="D17005" s="1" t="s">
        <v>14</v>
      </c>
      <c r="E17005" s="1">
        <v>24.0</v>
      </c>
      <c r="F17005" s="1" t="s">
        <v>16973</v>
      </c>
      <c r="G17005" s="1">
        <v>0.0553244381786</v>
      </c>
    </row>
    <row r="17006" ht="15.75" customHeight="1">
      <c r="A17006" s="1" t="str">
        <f t="shared" si="1430"/>
        <v>TXN</v>
      </c>
      <c r="B17006" s="1" t="s">
        <v>298</v>
      </c>
      <c r="C17006" s="1">
        <v>1.13018625E8</v>
      </c>
      <c r="D17006" s="1" t="s">
        <v>8</v>
      </c>
      <c r="E17006" s="1">
        <v>24.0</v>
      </c>
      <c r="F17006" s="1" t="s">
        <v>16974</v>
      </c>
      <c r="G17006" s="1">
        <v>0.864485422268</v>
      </c>
    </row>
    <row r="17007" ht="15.75" customHeight="1">
      <c r="A17007" s="1" t="str">
        <f t="shared" si="1430"/>
        <v>TXN</v>
      </c>
      <c r="B17007" s="1" t="s">
        <v>298</v>
      </c>
      <c r="C17007" s="1">
        <v>1.13018748E8</v>
      </c>
      <c r="D17007" s="1" t="s">
        <v>14</v>
      </c>
      <c r="E17007" s="1">
        <v>21.0</v>
      </c>
      <c r="F17007" s="1" t="s">
        <v>16975</v>
      </c>
      <c r="G17007" s="1">
        <v>0.153921318343</v>
      </c>
    </row>
    <row r="17008" ht="15.75" customHeight="1">
      <c r="A17008" s="1" t="str">
        <f t="shared" si="1430"/>
        <v>TXN</v>
      </c>
      <c r="B17008" s="1" t="s">
        <v>298</v>
      </c>
      <c r="C17008" s="1">
        <v>1.13018898E8</v>
      </c>
      <c r="D17008" s="1" t="s">
        <v>8</v>
      </c>
      <c r="E17008" s="1">
        <v>24.0</v>
      </c>
      <c r="F17008" s="1" t="s">
        <v>16976</v>
      </c>
      <c r="G17008" s="1">
        <v>-0.0153339839838</v>
      </c>
    </row>
    <row r="17009" ht="15.75" customHeight="1">
      <c r="A17009" s="1" t="str">
        <f t="shared" si="1430"/>
        <v>TXN</v>
      </c>
      <c r="B17009" s="1" t="s">
        <v>298</v>
      </c>
      <c r="C17009" s="1">
        <v>1.13018875E8</v>
      </c>
      <c r="D17009" s="1" t="s">
        <v>8</v>
      </c>
      <c r="E17009" s="1">
        <v>24.0</v>
      </c>
      <c r="F17009" s="1" t="s">
        <v>16977</v>
      </c>
      <c r="G17009" s="1">
        <v>0.605162332993</v>
      </c>
    </row>
    <row r="17010" ht="15.75" customHeight="1">
      <c r="A17010" s="1" t="str">
        <f t="shared" si="1430"/>
        <v>TXN</v>
      </c>
      <c r="B17010" s="1" t="s">
        <v>298</v>
      </c>
      <c r="C17010" s="1">
        <v>1.13018809E8</v>
      </c>
      <c r="D17010" s="1" t="s">
        <v>8</v>
      </c>
      <c r="E17010" s="1">
        <v>24.0</v>
      </c>
      <c r="F17010" s="1" t="s">
        <v>16978</v>
      </c>
      <c r="G17010" s="1">
        <v>0.688431047356</v>
      </c>
    </row>
    <row r="17011" ht="15.75" customHeight="1">
      <c r="A17011" s="1" t="str">
        <f t="shared" si="1430"/>
        <v>TXN</v>
      </c>
      <c r="B17011" s="1" t="s">
        <v>298</v>
      </c>
      <c r="C17011" s="1">
        <v>1.13018676E8</v>
      </c>
      <c r="D17011" s="1" t="s">
        <v>8</v>
      </c>
      <c r="E17011" s="1">
        <v>22.0</v>
      </c>
      <c r="F17011" s="1" t="s">
        <v>16979</v>
      </c>
      <c r="G17011" s="1">
        <v>0.652500250098</v>
      </c>
    </row>
    <row r="17012" ht="15.75" customHeight="1">
      <c r="A17012" s="1" t="str">
        <f t="shared" si="1430"/>
        <v>TXN</v>
      </c>
      <c r="B17012" s="1" t="s">
        <v>298</v>
      </c>
      <c r="C17012" s="1">
        <v>1.13018634E8</v>
      </c>
      <c r="D17012" s="1" t="s">
        <v>8</v>
      </c>
      <c r="E17012" s="1">
        <v>24.0</v>
      </c>
      <c r="F17012" s="1" t="s">
        <v>16980</v>
      </c>
      <c r="G17012" s="1">
        <v>0.756859310931</v>
      </c>
    </row>
    <row r="17013" ht="15.75" customHeight="1">
      <c r="A17013" s="1" t="str">
        <f t="shared" si="1430"/>
        <v>TXN</v>
      </c>
      <c r="B17013" s="1" t="s">
        <v>298</v>
      </c>
      <c r="C17013" s="1">
        <v>1.13018848E8</v>
      </c>
      <c r="D17013" s="1" t="s">
        <v>14</v>
      </c>
      <c r="E17013" s="1">
        <v>23.0</v>
      </c>
      <c r="F17013" s="1" t="s">
        <v>16981</v>
      </c>
      <c r="G17013" s="1">
        <v>1.3786552668</v>
      </c>
    </row>
    <row r="17014" ht="15.75" customHeight="1">
      <c r="A17014" s="1" t="str">
        <f t="shared" ref="A17014:A17023" si="1431">"TYMS"</f>
        <v>TYMS</v>
      </c>
      <c r="B17014" s="1" t="s">
        <v>245</v>
      </c>
      <c r="C17014" s="1">
        <v>657657.0</v>
      </c>
      <c r="D17014" s="1" t="s">
        <v>14</v>
      </c>
      <c r="E17014" s="1">
        <v>24.0</v>
      </c>
      <c r="F17014" s="1" t="s">
        <v>16982</v>
      </c>
      <c r="G17014" s="1">
        <v>0.131944010878</v>
      </c>
    </row>
    <row r="17015" ht="15.75" customHeight="1">
      <c r="A17015" s="1" t="str">
        <f t="shared" si="1431"/>
        <v>TYMS</v>
      </c>
      <c r="B17015" s="1" t="s">
        <v>245</v>
      </c>
      <c r="C17015" s="1">
        <v>657595.0</v>
      </c>
      <c r="D17015" s="1" t="s">
        <v>14</v>
      </c>
      <c r="E17015" s="1">
        <v>24.0</v>
      </c>
      <c r="F17015" s="1" t="s">
        <v>16983</v>
      </c>
      <c r="G17015" s="1">
        <v>1.2595507972</v>
      </c>
    </row>
    <row r="17016" ht="15.75" customHeight="1">
      <c r="A17016" s="1" t="str">
        <f t="shared" si="1431"/>
        <v>TYMS</v>
      </c>
      <c r="B17016" s="1" t="s">
        <v>245</v>
      </c>
      <c r="C17016" s="1">
        <v>657785.0</v>
      </c>
      <c r="D17016" s="1" t="s">
        <v>8</v>
      </c>
      <c r="E17016" s="1">
        <v>23.0</v>
      </c>
      <c r="F17016" s="1" t="s">
        <v>16984</v>
      </c>
      <c r="G17016" s="1">
        <v>0.054473377436</v>
      </c>
    </row>
    <row r="17017" ht="15.75" customHeight="1">
      <c r="A17017" s="1" t="str">
        <f t="shared" si="1431"/>
        <v>TYMS</v>
      </c>
      <c r="B17017" s="1" t="s">
        <v>245</v>
      </c>
      <c r="C17017" s="1">
        <v>657774.0</v>
      </c>
      <c r="D17017" s="1" t="s">
        <v>14</v>
      </c>
      <c r="E17017" s="1">
        <v>24.0</v>
      </c>
      <c r="F17017" s="1" t="s">
        <v>16985</v>
      </c>
      <c r="G17017" s="1">
        <v>0.0353099142648</v>
      </c>
    </row>
    <row r="17018" ht="15.75" customHeight="1">
      <c r="A17018" s="1" t="str">
        <f t="shared" si="1431"/>
        <v>TYMS</v>
      </c>
      <c r="B17018" s="1" t="s">
        <v>245</v>
      </c>
      <c r="C17018" s="1">
        <v>657578.0</v>
      </c>
      <c r="D17018" s="1" t="s">
        <v>8</v>
      </c>
      <c r="E17018" s="1">
        <v>24.0</v>
      </c>
      <c r="F17018" s="1" t="s">
        <v>16986</v>
      </c>
      <c r="G17018" s="1">
        <v>0.0678774589119</v>
      </c>
    </row>
    <row r="17019" ht="15.75" customHeight="1">
      <c r="A17019" s="1" t="str">
        <f t="shared" si="1431"/>
        <v>TYMS</v>
      </c>
      <c r="B17019" s="1" t="s">
        <v>245</v>
      </c>
      <c r="C17019" s="1">
        <v>657902.0</v>
      </c>
      <c r="D17019" s="1" t="s">
        <v>14</v>
      </c>
      <c r="E17019" s="1">
        <v>24.0</v>
      </c>
      <c r="F17019" s="1" t="s">
        <v>16987</v>
      </c>
      <c r="G17019" s="1">
        <v>0.894297822126</v>
      </c>
    </row>
    <row r="17020" ht="15.75" customHeight="1">
      <c r="A17020" s="1" t="str">
        <f t="shared" si="1431"/>
        <v>TYMS</v>
      </c>
      <c r="B17020" s="1" t="s">
        <v>245</v>
      </c>
      <c r="C17020" s="1">
        <v>657872.0</v>
      </c>
      <c r="D17020" s="1" t="s">
        <v>14</v>
      </c>
      <c r="E17020" s="1">
        <v>24.0</v>
      </c>
      <c r="F17020" s="1" t="s">
        <v>16988</v>
      </c>
      <c r="G17020" s="1">
        <v>0.846151380679</v>
      </c>
    </row>
    <row r="17021" ht="15.75" customHeight="1">
      <c r="A17021" s="1" t="str">
        <f t="shared" si="1431"/>
        <v>TYMS</v>
      </c>
      <c r="B17021" s="1" t="s">
        <v>245</v>
      </c>
      <c r="C17021" s="1">
        <v>657638.0</v>
      </c>
      <c r="D17021" s="1" t="s">
        <v>8</v>
      </c>
      <c r="E17021" s="1">
        <v>22.0</v>
      </c>
      <c r="F17021" s="1" t="s">
        <v>16989</v>
      </c>
      <c r="G17021" s="1">
        <v>0.0196489547768</v>
      </c>
    </row>
    <row r="17022" ht="15.75" customHeight="1">
      <c r="A17022" s="1" t="str">
        <f t="shared" si="1431"/>
        <v>TYMS</v>
      </c>
      <c r="B17022" s="1" t="s">
        <v>245</v>
      </c>
      <c r="C17022" s="1">
        <v>657895.0</v>
      </c>
      <c r="D17022" s="1" t="s">
        <v>14</v>
      </c>
      <c r="E17022" s="1">
        <v>24.0</v>
      </c>
      <c r="F17022" s="1" t="s">
        <v>16990</v>
      </c>
      <c r="G17022" s="1">
        <v>0.490624592933</v>
      </c>
    </row>
    <row r="17023" ht="15.75" customHeight="1">
      <c r="A17023" s="1" t="str">
        <f t="shared" si="1431"/>
        <v>TYMS</v>
      </c>
      <c r="B17023" s="1" t="s">
        <v>245</v>
      </c>
      <c r="C17023" s="1">
        <v>657828.0</v>
      </c>
      <c r="D17023" s="1" t="s">
        <v>14</v>
      </c>
      <c r="E17023" s="1">
        <v>24.0</v>
      </c>
      <c r="F17023" s="1" t="s">
        <v>16991</v>
      </c>
      <c r="G17023" s="1">
        <v>0.168491840723</v>
      </c>
    </row>
    <row r="17024" ht="15.75" customHeight="1">
      <c r="A17024" s="1" t="str">
        <f t="shared" ref="A17024:A17040" si="1432">"U2AF1"</f>
        <v>U2AF1</v>
      </c>
      <c r="B17024" s="1" t="s">
        <v>1807</v>
      </c>
      <c r="C17024" s="1">
        <v>4.4527641E7</v>
      </c>
      <c r="D17024" s="1" t="s">
        <v>8</v>
      </c>
      <c r="E17024" s="1">
        <v>23.0</v>
      </c>
      <c r="F17024" s="1" t="s">
        <v>16992</v>
      </c>
      <c r="G17024" s="1">
        <v>1.46333229661</v>
      </c>
    </row>
    <row r="17025" ht="15.75" customHeight="1">
      <c r="A17025" s="1" t="str">
        <f t="shared" si="1432"/>
        <v>U2AF1</v>
      </c>
      <c r="B17025" s="1" t="s">
        <v>1807</v>
      </c>
      <c r="C17025" s="1">
        <v>4.4527659E7</v>
      </c>
      <c r="D17025" s="1" t="s">
        <v>8</v>
      </c>
      <c r="E17025" s="1">
        <v>24.0</v>
      </c>
      <c r="F17025" s="1" t="s">
        <v>16993</v>
      </c>
      <c r="G17025" s="1">
        <v>0.0122116024584</v>
      </c>
    </row>
    <row r="17026" ht="15.75" customHeight="1">
      <c r="A17026" s="1" t="str">
        <f t="shared" si="1432"/>
        <v>U2AF1</v>
      </c>
      <c r="B17026" s="1" t="s">
        <v>1807</v>
      </c>
      <c r="C17026" s="1">
        <v>4.4527626E7</v>
      </c>
      <c r="D17026" s="1" t="s">
        <v>8</v>
      </c>
      <c r="E17026" s="1">
        <v>23.0</v>
      </c>
      <c r="F17026" s="1" t="s">
        <v>16994</v>
      </c>
      <c r="G17026" s="1">
        <v>1.18734662303</v>
      </c>
    </row>
    <row r="17027" ht="15.75" customHeight="1">
      <c r="A17027" s="1" t="str">
        <f t="shared" si="1432"/>
        <v>U2AF1</v>
      </c>
      <c r="B17027" s="1" t="s">
        <v>1807</v>
      </c>
      <c r="C17027" s="1">
        <v>4.452753E7</v>
      </c>
      <c r="D17027" s="1" t="s">
        <v>8</v>
      </c>
      <c r="E17027" s="1">
        <v>23.0</v>
      </c>
      <c r="F17027" s="1" t="s">
        <v>16995</v>
      </c>
      <c r="G17027" s="1">
        <v>-0.0191447734596</v>
      </c>
    </row>
    <row r="17028" ht="15.75" customHeight="1">
      <c r="A17028" s="1" t="str">
        <f t="shared" si="1432"/>
        <v>U2AF1</v>
      </c>
      <c r="B17028" s="1" t="s">
        <v>1807</v>
      </c>
      <c r="C17028" s="1">
        <v>4.452752E7</v>
      </c>
      <c r="D17028" s="1" t="s">
        <v>8</v>
      </c>
      <c r="E17028" s="1">
        <v>23.0</v>
      </c>
      <c r="F17028" s="1" t="s">
        <v>16996</v>
      </c>
      <c r="G17028" s="1">
        <v>-0.00954170404945</v>
      </c>
    </row>
    <row r="17029" ht="15.75" customHeight="1">
      <c r="A17029" s="1" t="str">
        <f t="shared" si="1432"/>
        <v>U2AF1</v>
      </c>
      <c r="B17029" s="1" t="s">
        <v>1807</v>
      </c>
      <c r="C17029" s="1">
        <v>4.4527503E7</v>
      </c>
      <c r="D17029" s="1" t="s">
        <v>8</v>
      </c>
      <c r="E17029" s="1">
        <v>24.0</v>
      </c>
      <c r="F17029" s="1" t="s">
        <v>16997</v>
      </c>
      <c r="G17029" s="1">
        <v>-0.0329827849726</v>
      </c>
    </row>
    <row r="17030" ht="15.75" customHeight="1">
      <c r="A17030" s="1" t="str">
        <f t="shared" si="1432"/>
        <v>U2AF1</v>
      </c>
      <c r="B17030" s="1" t="s">
        <v>1807</v>
      </c>
      <c r="C17030" s="1">
        <v>4.4527497E7</v>
      </c>
      <c r="D17030" s="1" t="s">
        <v>8</v>
      </c>
      <c r="E17030" s="1">
        <v>23.0</v>
      </c>
      <c r="F17030" s="1" t="s">
        <v>16998</v>
      </c>
      <c r="G17030" s="1">
        <v>0.107276152409</v>
      </c>
    </row>
    <row r="17031" ht="15.75" customHeight="1">
      <c r="A17031" s="1" t="str">
        <f t="shared" si="1432"/>
        <v>U2AF1</v>
      </c>
      <c r="B17031" s="1" t="s">
        <v>1807</v>
      </c>
      <c r="C17031" s="1">
        <v>4.452748E7</v>
      </c>
      <c r="D17031" s="1" t="s">
        <v>8</v>
      </c>
      <c r="E17031" s="1">
        <v>24.0</v>
      </c>
      <c r="F17031" s="1" t="s">
        <v>16999</v>
      </c>
      <c r="G17031" s="1">
        <v>0.0367103597628</v>
      </c>
    </row>
    <row r="17032" ht="15.75" customHeight="1">
      <c r="A17032" s="1" t="str">
        <f t="shared" si="1432"/>
        <v>U2AF1</v>
      </c>
      <c r="B17032" s="1" t="s">
        <v>1807</v>
      </c>
      <c r="C17032" s="1">
        <v>4.4527681E7</v>
      </c>
      <c r="D17032" s="1" t="s">
        <v>8</v>
      </c>
      <c r="E17032" s="1">
        <v>22.0</v>
      </c>
      <c r="F17032" s="1" t="s">
        <v>17000</v>
      </c>
      <c r="G17032" s="1">
        <v>0.10955317065</v>
      </c>
    </row>
    <row r="17033" ht="15.75" customHeight="1">
      <c r="A17033" s="1" t="str">
        <f t="shared" si="1432"/>
        <v>U2AF1</v>
      </c>
      <c r="B17033" s="1" t="s">
        <v>1807</v>
      </c>
      <c r="C17033" s="1">
        <v>4.4527682E7</v>
      </c>
      <c r="D17033" s="1" t="s">
        <v>8</v>
      </c>
      <c r="E17033" s="1">
        <v>23.0</v>
      </c>
      <c r="F17033" s="1" t="s">
        <v>17001</v>
      </c>
      <c r="G17033" s="1">
        <v>0.0513577255259</v>
      </c>
    </row>
    <row r="17034" ht="15.75" customHeight="1">
      <c r="A17034" s="1" t="str">
        <f t="shared" si="1432"/>
        <v>U2AF1</v>
      </c>
      <c r="B17034" s="1" t="s">
        <v>1807</v>
      </c>
      <c r="C17034" s="1">
        <v>4.4527665E7</v>
      </c>
      <c r="D17034" s="1" t="s">
        <v>8</v>
      </c>
      <c r="E17034" s="1">
        <v>23.0</v>
      </c>
      <c r="F17034" s="1" t="s">
        <v>17002</v>
      </c>
      <c r="G17034" s="1">
        <v>0.0303305365883</v>
      </c>
    </row>
    <row r="17035" ht="15.75" customHeight="1">
      <c r="A17035" s="1" t="str">
        <f t="shared" si="1432"/>
        <v>U2AF1</v>
      </c>
      <c r="B17035" s="1" t="s">
        <v>1807</v>
      </c>
      <c r="C17035" s="1">
        <v>4.4527659E7</v>
      </c>
      <c r="D17035" s="1" t="s">
        <v>8</v>
      </c>
      <c r="E17035" s="1">
        <v>23.0</v>
      </c>
      <c r="F17035" s="1" t="s">
        <v>17003</v>
      </c>
      <c r="G17035" s="1">
        <v>-0.0548606745096</v>
      </c>
    </row>
    <row r="17036" ht="15.75" customHeight="1">
      <c r="A17036" s="1" t="str">
        <f t="shared" si="1432"/>
        <v>U2AF1</v>
      </c>
      <c r="B17036" s="1" t="s">
        <v>1807</v>
      </c>
      <c r="C17036" s="1">
        <v>4.4527654E7</v>
      </c>
      <c r="D17036" s="1" t="s">
        <v>8</v>
      </c>
      <c r="E17036" s="1">
        <v>23.0</v>
      </c>
      <c r="F17036" s="1" t="s">
        <v>17004</v>
      </c>
      <c r="G17036" s="1">
        <v>0.349321080361</v>
      </c>
    </row>
    <row r="17037" ht="15.75" customHeight="1">
      <c r="A17037" s="1" t="str">
        <f t="shared" si="1432"/>
        <v>U2AF1</v>
      </c>
      <c r="B17037" s="1" t="s">
        <v>1807</v>
      </c>
      <c r="C17037" s="1">
        <v>4.4527512E7</v>
      </c>
      <c r="D17037" s="1" t="s">
        <v>8</v>
      </c>
      <c r="E17037" s="1">
        <v>24.0</v>
      </c>
      <c r="F17037" s="1" t="s">
        <v>17005</v>
      </c>
      <c r="G17037" s="1">
        <v>-0.0475782057068</v>
      </c>
    </row>
    <row r="17038" ht="15.75" customHeight="1">
      <c r="A17038" s="1" t="str">
        <f t="shared" si="1432"/>
        <v>U2AF1</v>
      </c>
      <c r="B17038" s="1" t="s">
        <v>1807</v>
      </c>
      <c r="C17038" s="1">
        <v>4.4527497E7</v>
      </c>
      <c r="D17038" s="1" t="s">
        <v>8</v>
      </c>
      <c r="E17038" s="1">
        <v>24.0</v>
      </c>
      <c r="F17038" s="1" t="s">
        <v>17006</v>
      </c>
      <c r="G17038" s="1">
        <v>0.00712004017564</v>
      </c>
    </row>
    <row r="17039" ht="15.75" customHeight="1">
      <c r="A17039" s="1" t="str">
        <f t="shared" si="1432"/>
        <v>U2AF1</v>
      </c>
      <c r="B17039" s="1" t="s">
        <v>1807</v>
      </c>
      <c r="C17039" s="1">
        <v>4.4527483E7</v>
      </c>
      <c r="D17039" s="1" t="s">
        <v>8</v>
      </c>
      <c r="E17039" s="1">
        <v>24.0</v>
      </c>
      <c r="F17039" s="1" t="s">
        <v>17007</v>
      </c>
      <c r="G17039" s="1">
        <v>0.146405361466</v>
      </c>
    </row>
    <row r="17040" ht="15.75" customHeight="1">
      <c r="A17040" s="1" t="str">
        <f t="shared" si="1432"/>
        <v>U2AF1</v>
      </c>
      <c r="B17040" s="1" t="s">
        <v>1807</v>
      </c>
      <c r="C17040" s="1">
        <v>4.4527419E7</v>
      </c>
      <c r="D17040" s="1" t="s">
        <v>14</v>
      </c>
      <c r="E17040" s="1">
        <v>24.0</v>
      </c>
      <c r="F17040" s="1" t="s">
        <v>17008</v>
      </c>
      <c r="G17040" s="1">
        <v>0.172148154852</v>
      </c>
    </row>
    <row r="17041" ht="15.75" customHeight="1">
      <c r="A17041" s="1" t="str">
        <f t="shared" ref="A17041:A17071" si="1433">"UBA1"</f>
        <v>UBA1</v>
      </c>
      <c r="B17041" s="1" t="s">
        <v>50</v>
      </c>
      <c r="C17041" s="1">
        <v>4.7053331E7</v>
      </c>
      <c r="D17041" s="1" t="s">
        <v>14</v>
      </c>
      <c r="E17041" s="1">
        <v>24.0</v>
      </c>
      <c r="F17041" s="1" t="s">
        <v>17009</v>
      </c>
      <c r="G17041" s="1">
        <v>0.253045556417</v>
      </c>
    </row>
    <row r="17042" ht="15.75" customHeight="1">
      <c r="A17042" s="1" t="str">
        <f t="shared" si="1433"/>
        <v>UBA1</v>
      </c>
      <c r="B17042" s="1" t="s">
        <v>50</v>
      </c>
      <c r="C17042" s="1">
        <v>4.7053241E7</v>
      </c>
      <c r="D17042" s="1" t="s">
        <v>14</v>
      </c>
      <c r="E17042" s="1">
        <v>24.0</v>
      </c>
      <c r="F17042" s="1" t="s">
        <v>17010</v>
      </c>
      <c r="G17042" s="1">
        <v>0.0342617357481</v>
      </c>
    </row>
    <row r="17043" ht="15.75" customHeight="1">
      <c r="A17043" s="1" t="str">
        <f t="shared" si="1433"/>
        <v>UBA1</v>
      </c>
      <c r="B17043" s="1" t="s">
        <v>50</v>
      </c>
      <c r="C17043" s="1">
        <v>4.7053246E7</v>
      </c>
      <c r="D17043" s="1" t="s">
        <v>14</v>
      </c>
      <c r="E17043" s="1">
        <v>23.0</v>
      </c>
      <c r="F17043" s="1" t="s">
        <v>17011</v>
      </c>
      <c r="G17043" s="1">
        <v>0.458885176577</v>
      </c>
    </row>
    <row r="17044" ht="15.75" customHeight="1">
      <c r="A17044" s="1" t="str">
        <f t="shared" si="1433"/>
        <v>UBA1</v>
      </c>
      <c r="B17044" s="1" t="s">
        <v>50</v>
      </c>
      <c r="C17044" s="1">
        <v>4.7053254E7</v>
      </c>
      <c r="D17044" s="1" t="s">
        <v>14</v>
      </c>
      <c r="E17044" s="1">
        <v>23.0</v>
      </c>
      <c r="F17044" s="1" t="s">
        <v>17012</v>
      </c>
      <c r="G17044" s="1">
        <v>0.881667111839</v>
      </c>
    </row>
    <row r="17045" ht="15.75" customHeight="1">
      <c r="A17045" s="1" t="str">
        <f t="shared" si="1433"/>
        <v>UBA1</v>
      </c>
      <c r="B17045" s="1" t="s">
        <v>50</v>
      </c>
      <c r="C17045" s="1">
        <v>4.7053322E7</v>
      </c>
      <c r="D17045" s="1" t="s">
        <v>14</v>
      </c>
      <c r="E17045" s="1">
        <v>24.0</v>
      </c>
      <c r="F17045" s="1" t="s">
        <v>17013</v>
      </c>
      <c r="G17045" s="1">
        <v>0.973808372253</v>
      </c>
    </row>
    <row r="17046" ht="15.75" customHeight="1">
      <c r="A17046" s="1" t="str">
        <f t="shared" si="1433"/>
        <v>UBA1</v>
      </c>
      <c r="B17046" s="1" t="s">
        <v>50</v>
      </c>
      <c r="C17046" s="1">
        <v>4.7053331E7</v>
      </c>
      <c r="D17046" s="1" t="s">
        <v>14</v>
      </c>
      <c r="E17046" s="1">
        <v>23.0</v>
      </c>
      <c r="F17046" s="1" t="s">
        <v>17014</v>
      </c>
      <c r="G17046" s="1">
        <v>0.375800270539</v>
      </c>
    </row>
    <row r="17047" ht="15.75" customHeight="1">
      <c r="A17047" s="1" t="str">
        <f t="shared" si="1433"/>
        <v>UBA1</v>
      </c>
      <c r="B17047" s="1" t="s">
        <v>50</v>
      </c>
      <c r="C17047" s="1">
        <v>4.7053423E7</v>
      </c>
      <c r="D17047" s="1" t="s">
        <v>14</v>
      </c>
      <c r="E17047" s="1">
        <v>23.0</v>
      </c>
      <c r="F17047" s="1" t="s">
        <v>17015</v>
      </c>
      <c r="G17047" s="1">
        <v>0.601096979356</v>
      </c>
    </row>
    <row r="17048" ht="15.75" customHeight="1">
      <c r="A17048" s="1" t="str">
        <f t="shared" si="1433"/>
        <v>UBA1</v>
      </c>
      <c r="B17048" s="1" t="s">
        <v>50</v>
      </c>
      <c r="C17048" s="1">
        <v>4.7050346E7</v>
      </c>
      <c r="D17048" s="1" t="s">
        <v>14</v>
      </c>
      <c r="E17048" s="1">
        <v>24.0</v>
      </c>
      <c r="F17048" s="1" t="s">
        <v>17016</v>
      </c>
      <c r="G17048" s="1">
        <v>-0.0194352404433</v>
      </c>
    </row>
    <row r="17049" ht="15.75" customHeight="1">
      <c r="A17049" s="1" t="str">
        <f t="shared" si="1433"/>
        <v>UBA1</v>
      </c>
      <c r="B17049" s="1" t="s">
        <v>50</v>
      </c>
      <c r="C17049" s="1">
        <v>4.7050349E7</v>
      </c>
      <c r="D17049" s="1" t="s">
        <v>14</v>
      </c>
      <c r="E17049" s="1">
        <v>22.0</v>
      </c>
      <c r="F17049" s="1" t="s">
        <v>17017</v>
      </c>
      <c r="G17049" s="1">
        <v>0.0740985034237</v>
      </c>
    </row>
    <row r="17050" ht="15.75" customHeight="1">
      <c r="A17050" s="1" t="str">
        <f t="shared" si="1433"/>
        <v>UBA1</v>
      </c>
      <c r="B17050" s="1" t="s">
        <v>50</v>
      </c>
      <c r="C17050" s="1">
        <v>4.7050423E7</v>
      </c>
      <c r="D17050" s="1" t="s">
        <v>14</v>
      </c>
      <c r="E17050" s="1">
        <v>23.0</v>
      </c>
      <c r="F17050" s="1" t="s">
        <v>17018</v>
      </c>
      <c r="G17050" s="1">
        <v>-0.0062336299037</v>
      </c>
    </row>
    <row r="17051" ht="15.75" customHeight="1">
      <c r="A17051" s="1" t="str">
        <f t="shared" si="1433"/>
        <v>UBA1</v>
      </c>
      <c r="B17051" s="1" t="s">
        <v>50</v>
      </c>
      <c r="C17051" s="1">
        <v>4.7050478E7</v>
      </c>
      <c r="D17051" s="1" t="s">
        <v>14</v>
      </c>
      <c r="E17051" s="1">
        <v>24.0</v>
      </c>
      <c r="F17051" s="1" t="s">
        <v>17019</v>
      </c>
      <c r="G17051" s="1">
        <v>-0.0289789299392</v>
      </c>
    </row>
    <row r="17052" ht="15.75" customHeight="1">
      <c r="A17052" s="1" t="str">
        <f t="shared" si="1433"/>
        <v>UBA1</v>
      </c>
      <c r="B17052" s="1" t="s">
        <v>50</v>
      </c>
      <c r="C17052" s="1">
        <v>4.7050523E7</v>
      </c>
      <c r="D17052" s="1" t="s">
        <v>14</v>
      </c>
      <c r="E17052" s="1">
        <v>23.0</v>
      </c>
      <c r="F17052" s="1" t="s">
        <v>17020</v>
      </c>
      <c r="G17052" s="1">
        <v>-0.0258194756703</v>
      </c>
    </row>
    <row r="17053" ht="15.75" customHeight="1">
      <c r="A17053" s="1" t="str">
        <f t="shared" si="1433"/>
        <v>UBA1</v>
      </c>
      <c r="B17053" s="1" t="s">
        <v>50</v>
      </c>
      <c r="C17053" s="1">
        <v>4.7050536E7</v>
      </c>
      <c r="D17053" s="1" t="s">
        <v>14</v>
      </c>
      <c r="E17053" s="1">
        <v>24.0</v>
      </c>
      <c r="F17053" s="1" t="s">
        <v>17021</v>
      </c>
      <c r="G17053" s="1">
        <v>-0.01597605378</v>
      </c>
    </row>
    <row r="17054" ht="15.75" customHeight="1">
      <c r="A17054" s="1" t="str">
        <f t="shared" si="1433"/>
        <v>UBA1</v>
      </c>
      <c r="B17054" s="1" t="s">
        <v>50</v>
      </c>
      <c r="C17054" s="1">
        <v>4.7053241E7</v>
      </c>
      <c r="D17054" s="1" t="s">
        <v>14</v>
      </c>
      <c r="E17054" s="1">
        <v>22.0</v>
      </c>
      <c r="F17054" s="1" t="s">
        <v>17022</v>
      </c>
      <c r="G17054" s="1">
        <v>0.0342277056597</v>
      </c>
    </row>
    <row r="17055" ht="15.75" customHeight="1">
      <c r="A17055" s="1" t="str">
        <f t="shared" si="1433"/>
        <v>UBA1</v>
      </c>
      <c r="B17055" s="1" t="s">
        <v>50</v>
      </c>
      <c r="C17055" s="1">
        <v>4.7053288E7</v>
      </c>
      <c r="D17055" s="1" t="s">
        <v>14</v>
      </c>
      <c r="E17055" s="1">
        <v>24.0</v>
      </c>
      <c r="F17055" s="1" t="s">
        <v>17023</v>
      </c>
      <c r="G17055" s="1">
        <v>0.864006312727</v>
      </c>
    </row>
    <row r="17056" ht="15.75" customHeight="1">
      <c r="A17056" s="1" t="str">
        <f t="shared" si="1433"/>
        <v>UBA1</v>
      </c>
      <c r="B17056" s="1" t="s">
        <v>50</v>
      </c>
      <c r="C17056" s="1">
        <v>4.7053322E7</v>
      </c>
      <c r="D17056" s="1" t="s">
        <v>14</v>
      </c>
      <c r="E17056" s="1">
        <v>23.0</v>
      </c>
      <c r="F17056" s="1" t="s">
        <v>17024</v>
      </c>
      <c r="G17056" s="1">
        <v>1.14452451591</v>
      </c>
    </row>
    <row r="17057" ht="15.75" customHeight="1">
      <c r="A17057" s="1" t="str">
        <f t="shared" si="1433"/>
        <v>UBA1</v>
      </c>
      <c r="B17057" s="1" t="s">
        <v>50</v>
      </c>
      <c r="C17057" s="1">
        <v>4.7050514E7</v>
      </c>
      <c r="D17057" s="1" t="s">
        <v>14</v>
      </c>
      <c r="E17057" s="1">
        <v>23.0</v>
      </c>
      <c r="F17057" s="1" t="s">
        <v>17025</v>
      </c>
      <c r="G17057" s="1">
        <v>-0.00417906764356</v>
      </c>
    </row>
    <row r="17058" ht="15.75" customHeight="1">
      <c r="A17058" s="1" t="str">
        <f t="shared" si="1433"/>
        <v>UBA1</v>
      </c>
      <c r="B17058" s="1" t="s">
        <v>50</v>
      </c>
      <c r="C17058" s="1">
        <v>4.7053393E7</v>
      </c>
      <c r="D17058" s="1" t="s">
        <v>14</v>
      </c>
      <c r="E17058" s="1">
        <v>24.0</v>
      </c>
      <c r="F17058" s="1" t="s">
        <v>17026</v>
      </c>
      <c r="G17058" s="1">
        <v>0.0662156248811</v>
      </c>
    </row>
    <row r="17059" ht="15.75" customHeight="1">
      <c r="A17059" s="1" t="str">
        <f t="shared" si="1433"/>
        <v>UBA1</v>
      </c>
      <c r="B17059" s="1" t="s">
        <v>50</v>
      </c>
      <c r="C17059" s="1">
        <v>4.7050422E7</v>
      </c>
      <c r="D17059" s="1" t="s">
        <v>14</v>
      </c>
      <c r="E17059" s="1">
        <v>24.0</v>
      </c>
      <c r="F17059" s="1" t="s">
        <v>17027</v>
      </c>
      <c r="G17059" s="1">
        <v>-0.00140567285651</v>
      </c>
    </row>
    <row r="17060" ht="15.75" customHeight="1">
      <c r="A17060" s="1" t="str">
        <f t="shared" si="1433"/>
        <v>UBA1</v>
      </c>
      <c r="B17060" s="1" t="s">
        <v>50</v>
      </c>
      <c r="C17060" s="1">
        <v>4.7050459E7</v>
      </c>
      <c r="D17060" s="1" t="s">
        <v>8</v>
      </c>
      <c r="E17060" s="1">
        <v>24.0</v>
      </c>
      <c r="F17060" s="1" t="s">
        <v>17028</v>
      </c>
      <c r="G17060" s="1">
        <v>0.0114838944994</v>
      </c>
    </row>
    <row r="17061" ht="15.75" customHeight="1">
      <c r="A17061" s="1" t="str">
        <f t="shared" si="1433"/>
        <v>UBA1</v>
      </c>
      <c r="B17061" s="1" t="s">
        <v>50</v>
      </c>
      <c r="C17061" s="1">
        <v>4.7053399E7</v>
      </c>
      <c r="D17061" s="1" t="s">
        <v>14</v>
      </c>
      <c r="E17061" s="1">
        <v>24.0</v>
      </c>
      <c r="F17061" s="1" t="s">
        <v>17029</v>
      </c>
      <c r="G17061" s="1">
        <v>0.570475088196</v>
      </c>
    </row>
    <row r="17062" ht="15.75" customHeight="1">
      <c r="A17062" s="1" t="str">
        <f t="shared" si="1433"/>
        <v>UBA1</v>
      </c>
      <c r="B17062" s="1" t="s">
        <v>50</v>
      </c>
      <c r="C17062" s="1">
        <v>4.7053507E7</v>
      </c>
      <c r="D17062" s="1" t="s">
        <v>14</v>
      </c>
      <c r="E17062" s="1">
        <v>24.0</v>
      </c>
      <c r="F17062" s="1" t="s">
        <v>17030</v>
      </c>
      <c r="G17062" s="1">
        <v>0.0209406163787</v>
      </c>
    </row>
    <row r="17063" ht="15.75" customHeight="1">
      <c r="A17063" s="1" t="str">
        <f t="shared" si="1433"/>
        <v>UBA1</v>
      </c>
      <c r="B17063" s="1" t="s">
        <v>50</v>
      </c>
      <c r="C17063" s="1">
        <v>4.7053513E7</v>
      </c>
      <c r="D17063" s="1" t="s">
        <v>14</v>
      </c>
      <c r="E17063" s="1">
        <v>24.0</v>
      </c>
      <c r="F17063" s="1" t="s">
        <v>17031</v>
      </c>
      <c r="G17063" s="1">
        <v>0.15062162613</v>
      </c>
    </row>
    <row r="17064" ht="15.75" customHeight="1">
      <c r="A17064" s="1" t="str">
        <f t="shared" si="1433"/>
        <v>UBA1</v>
      </c>
      <c r="B17064" s="1" t="s">
        <v>50</v>
      </c>
      <c r="C17064" s="1">
        <v>4.7053414E7</v>
      </c>
      <c r="D17064" s="1" t="s">
        <v>8</v>
      </c>
      <c r="E17064" s="1">
        <v>22.0</v>
      </c>
      <c r="F17064" s="1" t="s">
        <v>17032</v>
      </c>
      <c r="G17064" s="1">
        <v>-0.0373239505931</v>
      </c>
    </row>
    <row r="17065" ht="15.75" customHeight="1">
      <c r="A17065" s="1" t="str">
        <f t="shared" si="1433"/>
        <v>UBA1</v>
      </c>
      <c r="B17065" s="1" t="s">
        <v>50</v>
      </c>
      <c r="C17065" s="1">
        <v>4.7050232E7</v>
      </c>
      <c r="D17065" s="1" t="s">
        <v>8</v>
      </c>
      <c r="E17065" s="1">
        <v>23.0</v>
      </c>
      <c r="F17065" s="1" t="s">
        <v>17033</v>
      </c>
      <c r="G17065" s="1">
        <v>-0.0213387222909</v>
      </c>
    </row>
    <row r="17066" ht="15.75" customHeight="1">
      <c r="A17066" s="1" t="str">
        <f t="shared" si="1433"/>
        <v>UBA1</v>
      </c>
      <c r="B17066" s="1" t="s">
        <v>50</v>
      </c>
      <c r="C17066" s="1">
        <v>4.7053365E7</v>
      </c>
      <c r="D17066" s="1" t="s">
        <v>14</v>
      </c>
      <c r="E17066" s="1">
        <v>24.0</v>
      </c>
      <c r="F17066" s="1" t="s">
        <v>17034</v>
      </c>
      <c r="G17066" s="1">
        <v>0.068761444845</v>
      </c>
    </row>
    <row r="17067" ht="15.75" customHeight="1">
      <c r="A17067" s="1" t="str">
        <f t="shared" si="1433"/>
        <v>UBA1</v>
      </c>
      <c r="B17067" s="1" t="s">
        <v>50</v>
      </c>
      <c r="C17067" s="1">
        <v>4.7050429E7</v>
      </c>
      <c r="D17067" s="1" t="s">
        <v>8</v>
      </c>
      <c r="E17067" s="1">
        <v>23.0</v>
      </c>
      <c r="F17067" s="1" t="s">
        <v>17035</v>
      </c>
      <c r="G17067" s="1">
        <v>0.0218875263511</v>
      </c>
    </row>
    <row r="17068" ht="15.75" customHeight="1">
      <c r="A17068" s="1" t="str">
        <f t="shared" si="1433"/>
        <v>UBA1</v>
      </c>
      <c r="B17068" s="1" t="s">
        <v>50</v>
      </c>
      <c r="C17068" s="1">
        <v>4.7050495E7</v>
      </c>
      <c r="D17068" s="1" t="s">
        <v>8</v>
      </c>
      <c r="E17068" s="1">
        <v>24.0</v>
      </c>
      <c r="F17068" s="1" t="s">
        <v>17036</v>
      </c>
      <c r="G17068" s="1">
        <v>0.00221713964335</v>
      </c>
    </row>
    <row r="17069" ht="15.75" customHeight="1">
      <c r="A17069" s="1" t="str">
        <f t="shared" si="1433"/>
        <v>UBA1</v>
      </c>
      <c r="B17069" s="1" t="s">
        <v>50</v>
      </c>
      <c r="C17069" s="1">
        <v>4.7053414E7</v>
      </c>
      <c r="D17069" s="1" t="s">
        <v>8</v>
      </c>
      <c r="E17069" s="1">
        <v>23.0</v>
      </c>
      <c r="F17069" s="1" t="s">
        <v>17037</v>
      </c>
      <c r="G17069" s="1">
        <v>-0.0473937180648</v>
      </c>
    </row>
    <row r="17070" ht="15.75" customHeight="1">
      <c r="A17070" s="1" t="str">
        <f t="shared" si="1433"/>
        <v>UBA1</v>
      </c>
      <c r="B17070" s="1" t="s">
        <v>50</v>
      </c>
      <c r="C17070" s="1">
        <v>4.7050412E7</v>
      </c>
      <c r="D17070" s="1" t="s">
        <v>8</v>
      </c>
      <c r="E17070" s="1">
        <v>22.0</v>
      </c>
      <c r="F17070" s="1" t="s">
        <v>17038</v>
      </c>
      <c r="G17070" s="1">
        <v>-0.0413962468397</v>
      </c>
    </row>
    <row r="17071" ht="15.75" customHeight="1">
      <c r="A17071" s="1" t="str">
        <f t="shared" si="1433"/>
        <v>UBA1</v>
      </c>
      <c r="B17071" s="1" t="s">
        <v>50</v>
      </c>
      <c r="C17071" s="1">
        <v>4.7050405E7</v>
      </c>
      <c r="D17071" s="1" t="s">
        <v>8</v>
      </c>
      <c r="E17071" s="1">
        <v>24.0</v>
      </c>
      <c r="F17071" s="1" t="s">
        <v>17039</v>
      </c>
      <c r="G17071" s="1">
        <v>-0.00839475696839</v>
      </c>
    </row>
    <row r="17072" ht="15.75" customHeight="1">
      <c r="A17072" s="1" t="str">
        <f t="shared" ref="A17072:A17087" si="1434">"UBA2"</f>
        <v>UBA2</v>
      </c>
      <c r="B17072" s="1" t="s">
        <v>277</v>
      </c>
      <c r="C17072" s="1">
        <v>3.4919387E7</v>
      </c>
      <c r="D17072" s="1" t="s">
        <v>14</v>
      </c>
      <c r="E17072" s="1">
        <v>24.0</v>
      </c>
      <c r="F17072" s="1" t="s">
        <v>17040</v>
      </c>
      <c r="G17072" s="1">
        <v>0.0479467815823</v>
      </c>
    </row>
    <row r="17073" ht="15.75" customHeight="1">
      <c r="A17073" s="1" t="str">
        <f t="shared" si="1434"/>
        <v>UBA2</v>
      </c>
      <c r="B17073" s="1" t="s">
        <v>277</v>
      </c>
      <c r="C17073" s="1">
        <v>3.4919461E7</v>
      </c>
      <c r="D17073" s="1" t="s">
        <v>8</v>
      </c>
      <c r="E17073" s="1">
        <v>23.0</v>
      </c>
      <c r="F17073" s="1" t="s">
        <v>17041</v>
      </c>
      <c r="G17073" s="1">
        <v>0.424507654597</v>
      </c>
    </row>
    <row r="17074" ht="15.75" customHeight="1">
      <c r="A17074" s="1" t="str">
        <f t="shared" si="1434"/>
        <v>UBA2</v>
      </c>
      <c r="B17074" s="1" t="s">
        <v>277</v>
      </c>
      <c r="C17074" s="1">
        <v>3.4919335E7</v>
      </c>
      <c r="D17074" s="1" t="s">
        <v>8</v>
      </c>
      <c r="E17074" s="1">
        <v>24.0</v>
      </c>
      <c r="F17074" s="1" t="s">
        <v>17042</v>
      </c>
      <c r="G17074" s="1">
        <v>0.506478115056</v>
      </c>
    </row>
    <row r="17075" ht="15.75" customHeight="1">
      <c r="A17075" s="1" t="str">
        <f t="shared" si="1434"/>
        <v>UBA2</v>
      </c>
      <c r="B17075" s="1" t="s">
        <v>277</v>
      </c>
      <c r="C17075" s="1">
        <v>3.4919311E7</v>
      </c>
      <c r="D17075" s="1" t="s">
        <v>8</v>
      </c>
      <c r="E17075" s="1">
        <v>23.0</v>
      </c>
      <c r="F17075" s="1" t="s">
        <v>17043</v>
      </c>
      <c r="G17075" s="1">
        <v>1.69599312449</v>
      </c>
    </row>
    <row r="17076" ht="15.75" customHeight="1">
      <c r="A17076" s="1" t="str">
        <f t="shared" si="1434"/>
        <v>UBA2</v>
      </c>
      <c r="B17076" s="1" t="s">
        <v>277</v>
      </c>
      <c r="C17076" s="1">
        <v>3.4919279E7</v>
      </c>
      <c r="D17076" s="1" t="s">
        <v>8</v>
      </c>
      <c r="E17076" s="1">
        <v>24.0</v>
      </c>
      <c r="F17076" s="1" t="s">
        <v>17044</v>
      </c>
      <c r="G17076" s="1">
        <v>0.154568430455</v>
      </c>
    </row>
    <row r="17077" ht="15.75" customHeight="1">
      <c r="A17077" s="1" t="str">
        <f t="shared" si="1434"/>
        <v>UBA2</v>
      </c>
      <c r="B17077" s="1" t="s">
        <v>277</v>
      </c>
      <c r="C17077" s="1">
        <v>3.4919351E7</v>
      </c>
      <c r="D17077" s="1" t="s">
        <v>14</v>
      </c>
      <c r="E17077" s="1">
        <v>23.0</v>
      </c>
      <c r="F17077" s="1" t="s">
        <v>17045</v>
      </c>
      <c r="G17077" s="1">
        <v>0.797528760449</v>
      </c>
    </row>
    <row r="17078" ht="15.75" customHeight="1">
      <c r="A17078" s="1" t="str">
        <f t="shared" si="1434"/>
        <v>UBA2</v>
      </c>
      <c r="B17078" s="1" t="s">
        <v>277</v>
      </c>
      <c r="C17078" s="1">
        <v>3.4919507E7</v>
      </c>
      <c r="D17078" s="1" t="s">
        <v>14</v>
      </c>
      <c r="E17078" s="1">
        <v>23.0</v>
      </c>
      <c r="F17078" s="1" t="s">
        <v>17046</v>
      </c>
      <c r="G17078" s="1">
        <v>0.126271641742</v>
      </c>
    </row>
    <row r="17079" ht="15.75" customHeight="1">
      <c r="A17079" s="1" t="str">
        <f t="shared" si="1434"/>
        <v>UBA2</v>
      </c>
      <c r="B17079" s="1" t="s">
        <v>277</v>
      </c>
      <c r="C17079" s="1">
        <v>3.4919422E7</v>
      </c>
      <c r="D17079" s="1" t="s">
        <v>14</v>
      </c>
      <c r="E17079" s="1">
        <v>24.0</v>
      </c>
      <c r="F17079" s="1" t="s">
        <v>17047</v>
      </c>
      <c r="G17079" s="1">
        <v>-0.0744377774713</v>
      </c>
    </row>
    <row r="17080" ht="15.75" customHeight="1">
      <c r="A17080" s="1" t="str">
        <f t="shared" si="1434"/>
        <v>UBA2</v>
      </c>
      <c r="B17080" s="1" t="s">
        <v>277</v>
      </c>
      <c r="C17080" s="1">
        <v>3.4919507E7</v>
      </c>
      <c r="D17080" s="1" t="s">
        <v>14</v>
      </c>
      <c r="E17080" s="1">
        <v>22.0</v>
      </c>
      <c r="F17080" s="1" t="s">
        <v>17048</v>
      </c>
      <c r="G17080" s="1">
        <v>0.352087008197</v>
      </c>
    </row>
    <row r="17081" ht="15.75" customHeight="1">
      <c r="A17081" s="1" t="str">
        <f t="shared" si="1434"/>
        <v>UBA2</v>
      </c>
      <c r="B17081" s="1" t="s">
        <v>277</v>
      </c>
      <c r="C17081" s="1">
        <v>3.4919542E7</v>
      </c>
      <c r="D17081" s="1" t="s">
        <v>14</v>
      </c>
      <c r="E17081" s="1">
        <v>22.0</v>
      </c>
      <c r="F17081" s="1" t="s">
        <v>17049</v>
      </c>
      <c r="G17081" s="1">
        <v>0.120797433407</v>
      </c>
    </row>
    <row r="17082" ht="15.75" customHeight="1">
      <c r="A17082" s="1" t="str">
        <f t="shared" si="1434"/>
        <v>UBA2</v>
      </c>
      <c r="B17082" s="1" t="s">
        <v>277</v>
      </c>
      <c r="C17082" s="1">
        <v>3.4919513E7</v>
      </c>
      <c r="D17082" s="1" t="s">
        <v>14</v>
      </c>
      <c r="E17082" s="1">
        <v>24.0</v>
      </c>
      <c r="F17082" s="1" t="s">
        <v>17050</v>
      </c>
      <c r="G17082" s="1">
        <v>-0.0449917300972</v>
      </c>
    </row>
    <row r="17083" ht="15.75" customHeight="1">
      <c r="A17083" s="1" t="str">
        <f t="shared" si="1434"/>
        <v>UBA2</v>
      </c>
      <c r="B17083" s="1" t="s">
        <v>277</v>
      </c>
      <c r="C17083" s="1">
        <v>3.4919386E7</v>
      </c>
      <c r="D17083" s="1" t="s">
        <v>14</v>
      </c>
      <c r="E17083" s="1">
        <v>24.0</v>
      </c>
      <c r="F17083" s="1" t="s">
        <v>17051</v>
      </c>
      <c r="G17083" s="1">
        <v>0.0151922173255</v>
      </c>
    </row>
    <row r="17084" ht="15.75" customHeight="1">
      <c r="A17084" s="1" t="str">
        <f t="shared" si="1434"/>
        <v>UBA2</v>
      </c>
      <c r="B17084" s="1" t="s">
        <v>277</v>
      </c>
      <c r="C17084" s="1">
        <v>3.4919352E7</v>
      </c>
      <c r="D17084" s="1" t="s">
        <v>14</v>
      </c>
      <c r="E17084" s="1">
        <v>24.0</v>
      </c>
      <c r="F17084" s="1" t="s">
        <v>17052</v>
      </c>
      <c r="G17084" s="1">
        <v>0.378656491659</v>
      </c>
    </row>
    <row r="17085" ht="15.75" customHeight="1">
      <c r="A17085" s="1" t="str">
        <f t="shared" si="1434"/>
        <v>UBA2</v>
      </c>
      <c r="B17085" s="1" t="s">
        <v>277</v>
      </c>
      <c r="C17085" s="1">
        <v>3.4919268E7</v>
      </c>
      <c r="D17085" s="1" t="s">
        <v>8</v>
      </c>
      <c r="E17085" s="1">
        <v>24.0</v>
      </c>
      <c r="F17085" s="1" t="s">
        <v>17053</v>
      </c>
      <c r="G17085" s="1">
        <v>0.0112438782587</v>
      </c>
    </row>
    <row r="17086" ht="15.75" customHeight="1">
      <c r="A17086" s="1" t="str">
        <f t="shared" si="1434"/>
        <v>UBA2</v>
      </c>
      <c r="B17086" s="1" t="s">
        <v>277</v>
      </c>
      <c r="C17086" s="1">
        <v>3.4919542E7</v>
      </c>
      <c r="D17086" s="1" t="s">
        <v>14</v>
      </c>
      <c r="E17086" s="1">
        <v>24.0</v>
      </c>
      <c r="F17086" s="1" t="s">
        <v>17054</v>
      </c>
      <c r="G17086" s="1">
        <v>0.139475623806</v>
      </c>
    </row>
    <row r="17087" ht="15.75" customHeight="1">
      <c r="A17087" s="1" t="str">
        <f t="shared" si="1434"/>
        <v>UBA2</v>
      </c>
      <c r="B17087" s="1" t="s">
        <v>277</v>
      </c>
      <c r="C17087" s="1">
        <v>3.4919519E7</v>
      </c>
      <c r="D17087" s="1" t="s">
        <v>14</v>
      </c>
      <c r="E17087" s="1">
        <v>24.0</v>
      </c>
      <c r="F17087" s="1" t="s">
        <v>17055</v>
      </c>
      <c r="G17087" s="1">
        <v>0.117962972643</v>
      </c>
    </row>
    <row r="17088" ht="15.75" customHeight="1">
      <c r="A17088" s="1" t="str">
        <f t="shared" ref="A17088:A17097" si="1435">"UBA3"</f>
        <v>UBA3</v>
      </c>
      <c r="B17088" s="1" t="s">
        <v>119</v>
      </c>
      <c r="C17088" s="1">
        <v>6.9129398E7</v>
      </c>
      <c r="D17088" s="1" t="s">
        <v>8</v>
      </c>
      <c r="E17088" s="1">
        <v>24.0</v>
      </c>
      <c r="F17088" s="1" t="s">
        <v>17056</v>
      </c>
      <c r="G17088" s="1">
        <v>-0.0390096582303</v>
      </c>
    </row>
    <row r="17089" ht="15.75" customHeight="1">
      <c r="A17089" s="1" t="str">
        <f t="shared" si="1435"/>
        <v>UBA3</v>
      </c>
      <c r="B17089" s="1" t="s">
        <v>119</v>
      </c>
      <c r="C17089" s="1">
        <v>6.912935E7</v>
      </c>
      <c r="D17089" s="1" t="s">
        <v>14</v>
      </c>
      <c r="E17089" s="1">
        <v>24.0</v>
      </c>
      <c r="F17089" s="1" t="s">
        <v>17057</v>
      </c>
      <c r="G17089" s="1">
        <v>0.103315138476</v>
      </c>
    </row>
    <row r="17090" ht="15.75" customHeight="1">
      <c r="A17090" s="1" t="str">
        <f t="shared" si="1435"/>
        <v>UBA3</v>
      </c>
      <c r="B17090" s="1" t="s">
        <v>119</v>
      </c>
      <c r="C17090" s="1">
        <v>6.9129361E7</v>
      </c>
      <c r="D17090" s="1" t="s">
        <v>14</v>
      </c>
      <c r="E17090" s="1">
        <v>24.0</v>
      </c>
      <c r="F17090" s="1" t="s">
        <v>17058</v>
      </c>
      <c r="G17090" s="1">
        <v>-0.0462923663412</v>
      </c>
    </row>
    <row r="17091" ht="15.75" customHeight="1">
      <c r="A17091" s="1" t="str">
        <f t="shared" si="1435"/>
        <v>UBA3</v>
      </c>
      <c r="B17091" s="1" t="s">
        <v>119</v>
      </c>
      <c r="C17091" s="1">
        <v>6.9129549E7</v>
      </c>
      <c r="D17091" s="1" t="s">
        <v>14</v>
      </c>
      <c r="E17091" s="1">
        <v>24.0</v>
      </c>
      <c r="F17091" s="1" t="s">
        <v>17059</v>
      </c>
      <c r="G17091" s="1">
        <v>0.0115533896675</v>
      </c>
    </row>
    <row r="17092" ht="15.75" customHeight="1">
      <c r="A17092" s="1" t="str">
        <f t="shared" si="1435"/>
        <v>UBA3</v>
      </c>
      <c r="B17092" s="1" t="s">
        <v>119</v>
      </c>
      <c r="C17092" s="1">
        <v>6.9129572E7</v>
      </c>
      <c r="D17092" s="1" t="s">
        <v>14</v>
      </c>
      <c r="E17092" s="1">
        <v>24.0</v>
      </c>
      <c r="F17092" s="1" t="s">
        <v>17060</v>
      </c>
      <c r="G17092" s="1">
        <v>0.0187997821624</v>
      </c>
    </row>
    <row r="17093" ht="15.75" customHeight="1">
      <c r="A17093" s="1" t="str">
        <f t="shared" si="1435"/>
        <v>UBA3</v>
      </c>
      <c r="B17093" s="1" t="s">
        <v>119</v>
      </c>
      <c r="C17093" s="1">
        <v>6.9129488E7</v>
      </c>
      <c r="D17093" s="1" t="s">
        <v>8</v>
      </c>
      <c r="E17093" s="1">
        <v>25.0</v>
      </c>
      <c r="F17093" s="1" t="s">
        <v>17061</v>
      </c>
      <c r="G17093" s="1">
        <v>0.0394265775887</v>
      </c>
    </row>
    <row r="17094" ht="15.75" customHeight="1">
      <c r="A17094" s="1" t="str">
        <f t="shared" si="1435"/>
        <v>UBA3</v>
      </c>
      <c r="B17094" s="1" t="s">
        <v>119</v>
      </c>
      <c r="C17094" s="1">
        <v>6.9129471E7</v>
      </c>
      <c r="D17094" s="1" t="s">
        <v>8</v>
      </c>
      <c r="E17094" s="1">
        <v>21.0</v>
      </c>
      <c r="F17094" s="1" t="s">
        <v>17062</v>
      </c>
      <c r="G17094" s="1">
        <v>2.12199290758</v>
      </c>
    </row>
    <row r="17095" ht="15.75" customHeight="1">
      <c r="A17095" s="1" t="str">
        <f t="shared" si="1435"/>
        <v>UBA3</v>
      </c>
      <c r="B17095" s="1" t="s">
        <v>119</v>
      </c>
      <c r="C17095" s="1">
        <v>6.9129493E7</v>
      </c>
      <c r="D17095" s="1" t="s">
        <v>8</v>
      </c>
      <c r="E17095" s="1">
        <v>23.0</v>
      </c>
      <c r="F17095" s="1" t="s">
        <v>17063</v>
      </c>
      <c r="G17095" s="1">
        <v>0.258852333364</v>
      </c>
    </row>
    <row r="17096" ht="15.75" customHeight="1">
      <c r="A17096" s="1" t="str">
        <f t="shared" si="1435"/>
        <v>UBA3</v>
      </c>
      <c r="B17096" s="1" t="s">
        <v>119</v>
      </c>
      <c r="C17096" s="1">
        <v>6.91295E7</v>
      </c>
      <c r="D17096" s="1" t="s">
        <v>8</v>
      </c>
      <c r="E17096" s="1">
        <v>24.0</v>
      </c>
      <c r="F17096" s="1" t="s">
        <v>17064</v>
      </c>
      <c r="G17096" s="1">
        <v>0.619154759053</v>
      </c>
    </row>
    <row r="17097" ht="15.75" customHeight="1">
      <c r="A17097" s="1" t="str">
        <f t="shared" si="1435"/>
        <v>UBA3</v>
      </c>
      <c r="B17097" s="1" t="s">
        <v>119</v>
      </c>
      <c r="C17097" s="1">
        <v>6.9129421E7</v>
      </c>
      <c r="D17097" s="1" t="s">
        <v>8</v>
      </c>
      <c r="E17097" s="1">
        <v>24.0</v>
      </c>
      <c r="F17097" s="1" t="s">
        <v>17065</v>
      </c>
      <c r="G17097" s="1">
        <v>0.0839339628313</v>
      </c>
    </row>
    <row r="17098" ht="15.75" customHeight="1">
      <c r="A17098" s="1" t="str">
        <f t="shared" ref="A17098:A17117" si="1436">"UBAP1"</f>
        <v>UBAP1</v>
      </c>
      <c r="B17098" s="1" t="s">
        <v>298</v>
      </c>
      <c r="C17098" s="1">
        <v>3.4220576E7</v>
      </c>
      <c r="D17098" s="1" t="s">
        <v>14</v>
      </c>
      <c r="E17098" s="1">
        <v>24.0</v>
      </c>
      <c r="F17098" s="1" t="s">
        <v>17066</v>
      </c>
      <c r="G17098" s="1">
        <v>0.101401761879</v>
      </c>
    </row>
    <row r="17099" ht="15.75" customHeight="1">
      <c r="A17099" s="1" t="str">
        <f t="shared" si="1436"/>
        <v>UBAP1</v>
      </c>
      <c r="B17099" s="1" t="s">
        <v>298</v>
      </c>
      <c r="C17099" s="1">
        <v>3.42206E7</v>
      </c>
      <c r="D17099" s="1" t="s">
        <v>14</v>
      </c>
      <c r="E17099" s="1">
        <v>26.0</v>
      </c>
      <c r="F17099" s="1" t="s">
        <v>17067</v>
      </c>
      <c r="G17099" s="1">
        <v>0.0383016031399</v>
      </c>
    </row>
    <row r="17100" ht="15.75" customHeight="1">
      <c r="A17100" s="1" t="str">
        <f t="shared" si="1436"/>
        <v>UBAP1</v>
      </c>
      <c r="B17100" s="1" t="s">
        <v>298</v>
      </c>
      <c r="C17100" s="1">
        <v>3.4220403E7</v>
      </c>
      <c r="D17100" s="1" t="s">
        <v>8</v>
      </c>
      <c r="E17100" s="1">
        <v>22.0</v>
      </c>
      <c r="F17100" s="1" t="s">
        <v>17068</v>
      </c>
      <c r="G17100" s="1">
        <v>-0.0159417023033</v>
      </c>
    </row>
    <row r="17101" ht="15.75" customHeight="1">
      <c r="A17101" s="1" t="str">
        <f t="shared" si="1436"/>
        <v>UBAP1</v>
      </c>
      <c r="B17101" s="1" t="s">
        <v>298</v>
      </c>
      <c r="C17101" s="1">
        <v>3.4220413E7</v>
      </c>
      <c r="D17101" s="1" t="s">
        <v>8</v>
      </c>
      <c r="E17101" s="1">
        <v>21.0</v>
      </c>
      <c r="F17101" s="1" t="s">
        <v>17069</v>
      </c>
      <c r="G17101" s="1">
        <v>-0.0438858682536</v>
      </c>
    </row>
    <row r="17102" ht="15.75" customHeight="1">
      <c r="A17102" s="1" t="str">
        <f t="shared" si="1436"/>
        <v>UBAP1</v>
      </c>
      <c r="B17102" s="1" t="s">
        <v>298</v>
      </c>
      <c r="C17102" s="1">
        <v>3.4220567E7</v>
      </c>
      <c r="D17102" s="1" t="s">
        <v>8</v>
      </c>
      <c r="E17102" s="1">
        <v>23.0</v>
      </c>
      <c r="F17102" s="1" t="s">
        <v>17070</v>
      </c>
      <c r="G17102" s="1">
        <v>0.0173820607827</v>
      </c>
    </row>
    <row r="17103" ht="15.75" customHeight="1">
      <c r="A17103" s="1" t="str">
        <f t="shared" si="1436"/>
        <v>UBAP1</v>
      </c>
      <c r="B17103" s="1" t="s">
        <v>298</v>
      </c>
      <c r="C17103" s="1">
        <v>3.4220534E7</v>
      </c>
      <c r="D17103" s="1" t="s">
        <v>14</v>
      </c>
      <c r="E17103" s="1">
        <v>21.0</v>
      </c>
      <c r="F17103" s="1" t="s">
        <v>17071</v>
      </c>
      <c r="G17103" s="1">
        <v>0.103750612279</v>
      </c>
    </row>
    <row r="17104" ht="15.75" customHeight="1">
      <c r="A17104" s="1" t="str">
        <f t="shared" si="1436"/>
        <v>UBAP1</v>
      </c>
      <c r="B17104" s="1" t="s">
        <v>298</v>
      </c>
      <c r="C17104" s="1">
        <v>3.4220625E7</v>
      </c>
      <c r="D17104" s="1" t="s">
        <v>14</v>
      </c>
      <c r="E17104" s="1">
        <v>26.0</v>
      </c>
      <c r="F17104" s="1" t="s">
        <v>17072</v>
      </c>
      <c r="G17104" s="1">
        <v>0.0742576976747</v>
      </c>
    </row>
    <row r="17105" ht="15.75" customHeight="1">
      <c r="A17105" s="1" t="str">
        <f t="shared" si="1436"/>
        <v>UBAP1</v>
      </c>
      <c r="B17105" s="1" t="s">
        <v>298</v>
      </c>
      <c r="C17105" s="1">
        <v>3.4179187E7</v>
      </c>
      <c r="D17105" s="1" t="s">
        <v>8</v>
      </c>
      <c r="E17105" s="1">
        <v>24.0</v>
      </c>
      <c r="F17105" s="1" t="s">
        <v>17073</v>
      </c>
      <c r="G17105" s="1">
        <v>-0.00544530286968</v>
      </c>
    </row>
    <row r="17106" ht="15.75" customHeight="1">
      <c r="A17106" s="1" t="str">
        <f t="shared" si="1436"/>
        <v>UBAP1</v>
      </c>
      <c r="B17106" s="1" t="s">
        <v>298</v>
      </c>
      <c r="C17106" s="1">
        <v>3.4179104E7</v>
      </c>
      <c r="D17106" s="1" t="s">
        <v>14</v>
      </c>
      <c r="E17106" s="1">
        <v>24.0</v>
      </c>
      <c r="F17106" s="1" t="s">
        <v>17074</v>
      </c>
      <c r="G17106" s="1">
        <v>0.0978799131679</v>
      </c>
    </row>
    <row r="17107" ht="15.75" customHeight="1">
      <c r="A17107" s="1" t="str">
        <f t="shared" si="1436"/>
        <v>UBAP1</v>
      </c>
      <c r="B17107" s="1" t="s">
        <v>298</v>
      </c>
      <c r="C17107" s="1">
        <v>3.417911E7</v>
      </c>
      <c r="D17107" s="1" t="s">
        <v>14</v>
      </c>
      <c r="E17107" s="1">
        <v>23.0</v>
      </c>
      <c r="F17107" s="1" t="s">
        <v>17075</v>
      </c>
      <c r="G17107" s="1">
        <v>0.0921084663674</v>
      </c>
    </row>
    <row r="17108" ht="15.75" customHeight="1">
      <c r="A17108" s="1" t="str">
        <f t="shared" si="1436"/>
        <v>UBAP1</v>
      </c>
      <c r="B17108" s="1" t="s">
        <v>298</v>
      </c>
      <c r="C17108" s="1">
        <v>3.4179122E7</v>
      </c>
      <c r="D17108" s="1" t="s">
        <v>14</v>
      </c>
      <c r="E17108" s="1">
        <v>24.0</v>
      </c>
      <c r="F17108" s="1" t="s">
        <v>17076</v>
      </c>
      <c r="G17108" s="1">
        <v>2.09549540127</v>
      </c>
    </row>
    <row r="17109" ht="15.75" customHeight="1">
      <c r="A17109" s="1" t="str">
        <f t="shared" si="1436"/>
        <v>UBAP1</v>
      </c>
      <c r="B17109" s="1" t="s">
        <v>298</v>
      </c>
      <c r="C17109" s="1">
        <v>3.4179145E7</v>
      </c>
      <c r="D17109" s="1" t="s">
        <v>14</v>
      </c>
      <c r="E17109" s="1">
        <v>24.0</v>
      </c>
      <c r="F17109" s="1" t="s">
        <v>17077</v>
      </c>
      <c r="G17109" s="1">
        <v>0.111289863174</v>
      </c>
    </row>
    <row r="17110" ht="15.75" customHeight="1">
      <c r="A17110" s="1" t="str">
        <f t="shared" si="1436"/>
        <v>UBAP1</v>
      </c>
      <c r="B17110" s="1" t="s">
        <v>298</v>
      </c>
      <c r="C17110" s="1">
        <v>3.417919E7</v>
      </c>
      <c r="D17110" s="1" t="s">
        <v>14</v>
      </c>
      <c r="E17110" s="1">
        <v>24.0</v>
      </c>
      <c r="F17110" s="1" t="s">
        <v>17078</v>
      </c>
      <c r="G17110" s="1">
        <v>0.401168819429</v>
      </c>
    </row>
    <row r="17111" ht="15.75" customHeight="1">
      <c r="A17111" s="1" t="str">
        <f t="shared" si="1436"/>
        <v>UBAP1</v>
      </c>
      <c r="B17111" s="1" t="s">
        <v>298</v>
      </c>
      <c r="C17111" s="1">
        <v>3.4179246E7</v>
      </c>
      <c r="D17111" s="1" t="s">
        <v>14</v>
      </c>
      <c r="E17111" s="1">
        <v>23.0</v>
      </c>
      <c r="F17111" s="1" t="s">
        <v>17079</v>
      </c>
      <c r="G17111" s="1">
        <v>0.503335779297</v>
      </c>
    </row>
    <row r="17112" ht="15.75" customHeight="1">
      <c r="A17112" s="1" t="str">
        <f t="shared" si="1436"/>
        <v>UBAP1</v>
      </c>
      <c r="B17112" s="1" t="s">
        <v>298</v>
      </c>
      <c r="C17112" s="1">
        <v>3.4179261E7</v>
      </c>
      <c r="D17112" s="1" t="s">
        <v>14</v>
      </c>
      <c r="E17112" s="1">
        <v>24.0</v>
      </c>
      <c r="F17112" s="1" t="s">
        <v>17080</v>
      </c>
      <c r="G17112" s="1">
        <v>0.0306803124539</v>
      </c>
    </row>
    <row r="17113" ht="15.75" customHeight="1">
      <c r="A17113" s="1" t="str">
        <f t="shared" si="1436"/>
        <v>UBAP1</v>
      </c>
      <c r="B17113" s="1" t="s">
        <v>298</v>
      </c>
      <c r="C17113" s="1">
        <v>3.4179266E7</v>
      </c>
      <c r="D17113" s="1" t="s">
        <v>14</v>
      </c>
      <c r="E17113" s="1">
        <v>24.0</v>
      </c>
      <c r="F17113" s="1" t="s">
        <v>17081</v>
      </c>
      <c r="G17113" s="1">
        <v>-0.0308287816112</v>
      </c>
    </row>
    <row r="17114" ht="15.75" customHeight="1">
      <c r="A17114" s="1" t="str">
        <f t="shared" si="1436"/>
        <v>UBAP1</v>
      </c>
      <c r="B17114" s="1" t="s">
        <v>298</v>
      </c>
      <c r="C17114" s="1">
        <v>3.4220508E7</v>
      </c>
      <c r="D17114" s="1" t="s">
        <v>14</v>
      </c>
      <c r="E17114" s="1">
        <v>25.0</v>
      </c>
      <c r="F17114" s="1" t="s">
        <v>17082</v>
      </c>
      <c r="G17114" s="1">
        <v>-0.158498504704</v>
      </c>
    </row>
    <row r="17115" ht="15.75" customHeight="1">
      <c r="A17115" s="1" t="str">
        <f t="shared" si="1436"/>
        <v>UBAP1</v>
      </c>
      <c r="B17115" s="1" t="s">
        <v>298</v>
      </c>
      <c r="C17115" s="1">
        <v>3.4179193E7</v>
      </c>
      <c r="D17115" s="1" t="s">
        <v>8</v>
      </c>
      <c r="E17115" s="1">
        <v>24.0</v>
      </c>
      <c r="F17115" s="1" t="s">
        <v>17083</v>
      </c>
      <c r="G17115" s="1">
        <v>0.0792811595963</v>
      </c>
    </row>
    <row r="17116" ht="15.75" customHeight="1">
      <c r="A17116" s="1" t="str">
        <f t="shared" si="1436"/>
        <v>UBAP1</v>
      </c>
      <c r="B17116" s="1" t="s">
        <v>298</v>
      </c>
      <c r="C17116" s="1">
        <v>3.4220704E7</v>
      </c>
      <c r="D17116" s="1" t="s">
        <v>8</v>
      </c>
      <c r="E17116" s="1">
        <v>23.0</v>
      </c>
      <c r="F17116" s="1" t="s">
        <v>17084</v>
      </c>
      <c r="G17116" s="1">
        <v>0.140581641947</v>
      </c>
    </row>
    <row r="17117" ht="15.75" customHeight="1">
      <c r="A17117" s="1" t="str">
        <f t="shared" si="1436"/>
        <v>UBAP1</v>
      </c>
      <c r="B17117" s="1" t="s">
        <v>298</v>
      </c>
      <c r="C17117" s="1">
        <v>3.4220619E7</v>
      </c>
      <c r="D17117" s="1" t="s">
        <v>14</v>
      </c>
      <c r="E17117" s="1">
        <v>27.0</v>
      </c>
      <c r="F17117" s="1" t="s">
        <v>17085</v>
      </c>
      <c r="G17117" s="1">
        <v>-0.0656224075888</v>
      </c>
    </row>
    <row r="17118" ht="15.75" customHeight="1">
      <c r="A17118" s="1" t="str">
        <f t="shared" ref="A17118:A17136" si="1437">"UBAP2L"</f>
        <v>UBAP2L</v>
      </c>
      <c r="B17118" s="1" t="s">
        <v>108</v>
      </c>
      <c r="C17118" s="1">
        <v>1.54197745E8</v>
      </c>
      <c r="D17118" s="1" t="s">
        <v>8</v>
      </c>
      <c r="E17118" s="1">
        <v>26.0</v>
      </c>
      <c r="F17118" s="1" t="s">
        <v>17086</v>
      </c>
      <c r="G17118" s="1">
        <v>0.113213555239</v>
      </c>
    </row>
    <row r="17119" ht="15.75" customHeight="1">
      <c r="A17119" s="1" t="str">
        <f t="shared" si="1437"/>
        <v>UBAP2L</v>
      </c>
      <c r="B17119" s="1" t="s">
        <v>108</v>
      </c>
      <c r="C17119" s="1">
        <v>1.54197834E8</v>
      </c>
      <c r="D17119" s="1" t="s">
        <v>14</v>
      </c>
      <c r="E17119" s="1">
        <v>25.0</v>
      </c>
      <c r="F17119" s="1" t="s">
        <v>17087</v>
      </c>
      <c r="G17119" s="1">
        <v>-0.194691287169</v>
      </c>
    </row>
    <row r="17120" ht="15.75" customHeight="1">
      <c r="A17120" s="1" t="str">
        <f t="shared" si="1437"/>
        <v>UBAP2L</v>
      </c>
      <c r="B17120" s="1" t="s">
        <v>108</v>
      </c>
      <c r="C17120" s="1">
        <v>1.54197655E8</v>
      </c>
      <c r="D17120" s="1" t="s">
        <v>8</v>
      </c>
      <c r="E17120" s="1">
        <v>26.0</v>
      </c>
      <c r="F17120" s="1" t="s">
        <v>17088</v>
      </c>
      <c r="G17120" s="1">
        <v>0.0102278810042</v>
      </c>
    </row>
    <row r="17121" ht="15.75" customHeight="1">
      <c r="A17121" s="1" t="str">
        <f t="shared" si="1437"/>
        <v>UBAP2L</v>
      </c>
      <c r="B17121" s="1" t="s">
        <v>108</v>
      </c>
      <c r="C17121" s="1">
        <v>1.54197703E8</v>
      </c>
      <c r="D17121" s="1" t="s">
        <v>14</v>
      </c>
      <c r="E17121" s="1">
        <v>23.0</v>
      </c>
      <c r="F17121" s="1" t="s">
        <v>17089</v>
      </c>
      <c r="G17121" s="1">
        <v>0.0346497970208</v>
      </c>
    </row>
    <row r="17122" ht="15.75" customHeight="1">
      <c r="A17122" s="1" t="str">
        <f t="shared" si="1437"/>
        <v>UBAP2L</v>
      </c>
      <c r="B17122" s="1" t="s">
        <v>108</v>
      </c>
      <c r="C17122" s="1">
        <v>1.54197689E8</v>
      </c>
      <c r="D17122" s="1" t="s">
        <v>14</v>
      </c>
      <c r="E17122" s="1">
        <v>26.0</v>
      </c>
      <c r="F17122" s="1" t="s">
        <v>17090</v>
      </c>
      <c r="G17122" s="1">
        <v>0.0660991507395</v>
      </c>
    </row>
    <row r="17123" ht="15.75" customHeight="1">
      <c r="A17123" s="1" t="str">
        <f t="shared" si="1437"/>
        <v>UBAP2L</v>
      </c>
      <c r="B17123" s="1" t="s">
        <v>108</v>
      </c>
      <c r="C17123" s="1">
        <v>1.5419764E8</v>
      </c>
      <c r="D17123" s="1" t="s">
        <v>14</v>
      </c>
      <c r="E17123" s="1">
        <v>26.0</v>
      </c>
      <c r="F17123" s="1" t="s">
        <v>17091</v>
      </c>
      <c r="G17123" s="1">
        <v>-0.0893844752534</v>
      </c>
    </row>
    <row r="17124" ht="15.75" customHeight="1">
      <c r="A17124" s="1" t="str">
        <f t="shared" si="1437"/>
        <v>UBAP2L</v>
      </c>
      <c r="B17124" s="1" t="s">
        <v>108</v>
      </c>
      <c r="C17124" s="1">
        <v>1.54197633E8</v>
      </c>
      <c r="D17124" s="1" t="s">
        <v>14</v>
      </c>
      <c r="E17124" s="1">
        <v>24.0</v>
      </c>
      <c r="F17124" s="1" t="s">
        <v>17092</v>
      </c>
      <c r="G17124" s="1">
        <v>0.0532393357291</v>
      </c>
    </row>
    <row r="17125" ht="15.75" customHeight="1">
      <c r="A17125" s="1" t="str">
        <f t="shared" si="1437"/>
        <v>UBAP2L</v>
      </c>
      <c r="B17125" s="1" t="s">
        <v>108</v>
      </c>
      <c r="C17125" s="1">
        <v>1.54193605E8</v>
      </c>
      <c r="D17125" s="1" t="s">
        <v>14</v>
      </c>
      <c r="E17125" s="1">
        <v>23.0</v>
      </c>
      <c r="F17125" s="1" t="s">
        <v>17093</v>
      </c>
      <c r="G17125" s="1">
        <v>0.161678967413</v>
      </c>
    </row>
    <row r="17126" ht="15.75" customHeight="1">
      <c r="A17126" s="1" t="str">
        <f t="shared" si="1437"/>
        <v>UBAP2L</v>
      </c>
      <c r="B17126" s="1" t="s">
        <v>108</v>
      </c>
      <c r="C17126" s="1">
        <v>1.54193483E8</v>
      </c>
      <c r="D17126" s="1" t="s">
        <v>14</v>
      </c>
      <c r="E17126" s="1">
        <v>24.0</v>
      </c>
      <c r="F17126" s="1" t="s">
        <v>17094</v>
      </c>
      <c r="G17126" s="1">
        <v>1.04222831631</v>
      </c>
    </row>
    <row r="17127" ht="15.75" customHeight="1">
      <c r="A17127" s="1" t="str">
        <f t="shared" si="1437"/>
        <v>UBAP2L</v>
      </c>
      <c r="B17127" s="1" t="s">
        <v>108</v>
      </c>
      <c r="C17127" s="1">
        <v>1.54193471E8</v>
      </c>
      <c r="D17127" s="1" t="s">
        <v>14</v>
      </c>
      <c r="E17127" s="1">
        <v>24.0</v>
      </c>
      <c r="F17127" s="1" t="s">
        <v>17095</v>
      </c>
      <c r="G17127" s="1">
        <v>1.06658966912</v>
      </c>
    </row>
    <row r="17128" ht="15.75" customHeight="1">
      <c r="A17128" s="1" t="str">
        <f t="shared" si="1437"/>
        <v>UBAP2L</v>
      </c>
      <c r="B17128" s="1" t="s">
        <v>108</v>
      </c>
      <c r="C17128" s="1">
        <v>1.54193451E8</v>
      </c>
      <c r="D17128" s="1" t="s">
        <v>14</v>
      </c>
      <c r="E17128" s="1">
        <v>24.0</v>
      </c>
      <c r="F17128" s="1" t="s">
        <v>17096</v>
      </c>
      <c r="G17128" s="1">
        <v>0.891182014568</v>
      </c>
    </row>
    <row r="17129" ht="15.75" customHeight="1">
      <c r="A17129" s="1" t="str">
        <f t="shared" si="1437"/>
        <v>UBAP2L</v>
      </c>
      <c r="B17129" s="1" t="s">
        <v>108</v>
      </c>
      <c r="C17129" s="1">
        <v>1.54193528E8</v>
      </c>
      <c r="D17129" s="1" t="s">
        <v>14</v>
      </c>
      <c r="E17129" s="1">
        <v>23.0</v>
      </c>
      <c r="F17129" s="1" t="s">
        <v>17097</v>
      </c>
      <c r="G17129" s="1">
        <v>0.550847487694</v>
      </c>
    </row>
    <row r="17130" ht="15.75" customHeight="1">
      <c r="A17130" s="1" t="str">
        <f t="shared" si="1437"/>
        <v>UBAP2L</v>
      </c>
      <c r="B17130" s="1" t="s">
        <v>108</v>
      </c>
      <c r="C17130" s="1">
        <v>1.54193529E8</v>
      </c>
      <c r="D17130" s="1" t="s">
        <v>8</v>
      </c>
      <c r="E17130" s="1">
        <v>23.0</v>
      </c>
      <c r="F17130" s="1" t="s">
        <v>17098</v>
      </c>
      <c r="G17130" s="1">
        <v>0.191225078263</v>
      </c>
    </row>
    <row r="17131" ht="15.75" customHeight="1">
      <c r="A17131" s="1" t="str">
        <f t="shared" si="1437"/>
        <v>UBAP2L</v>
      </c>
      <c r="B17131" s="1" t="s">
        <v>108</v>
      </c>
      <c r="C17131" s="1">
        <v>1.54193591E8</v>
      </c>
      <c r="D17131" s="1" t="s">
        <v>8</v>
      </c>
      <c r="E17131" s="1">
        <v>24.0</v>
      </c>
      <c r="F17131" s="1" t="s">
        <v>17099</v>
      </c>
      <c r="G17131" s="1">
        <v>0.128382243836</v>
      </c>
    </row>
    <row r="17132" ht="15.75" customHeight="1">
      <c r="A17132" s="1" t="str">
        <f t="shared" si="1437"/>
        <v>UBAP2L</v>
      </c>
      <c r="B17132" s="1" t="s">
        <v>108</v>
      </c>
      <c r="C17132" s="1">
        <v>1.54193596E8</v>
      </c>
      <c r="D17132" s="1" t="s">
        <v>8</v>
      </c>
      <c r="E17132" s="1">
        <v>22.0</v>
      </c>
      <c r="F17132" s="1" t="s">
        <v>17100</v>
      </c>
      <c r="G17132" s="1">
        <v>0.411865277489</v>
      </c>
    </row>
    <row r="17133" ht="15.75" customHeight="1">
      <c r="A17133" s="1" t="str">
        <f t="shared" si="1437"/>
        <v>UBAP2L</v>
      </c>
      <c r="B17133" s="1" t="s">
        <v>108</v>
      </c>
      <c r="C17133" s="1">
        <v>1.54197647E8</v>
      </c>
      <c r="D17133" s="1" t="s">
        <v>8</v>
      </c>
      <c r="E17133" s="1">
        <v>25.0</v>
      </c>
      <c r="F17133" s="1" t="s">
        <v>17101</v>
      </c>
      <c r="G17133" s="1">
        <v>0.0218523273496</v>
      </c>
    </row>
    <row r="17134" ht="15.75" customHeight="1">
      <c r="A17134" s="1" t="str">
        <f t="shared" si="1437"/>
        <v>UBAP2L</v>
      </c>
      <c r="B17134" s="1" t="s">
        <v>108</v>
      </c>
      <c r="C17134" s="1">
        <v>1.54197627E8</v>
      </c>
      <c r="D17134" s="1" t="s">
        <v>8</v>
      </c>
      <c r="E17134" s="1">
        <v>24.0</v>
      </c>
      <c r="F17134" s="1" t="s">
        <v>17102</v>
      </c>
      <c r="G17134" s="1">
        <v>-0.0810641682077</v>
      </c>
    </row>
    <row r="17135" ht="15.75" customHeight="1">
      <c r="A17135" s="1" t="str">
        <f t="shared" si="1437"/>
        <v>UBAP2L</v>
      </c>
      <c r="B17135" s="1" t="s">
        <v>108</v>
      </c>
      <c r="C17135" s="1">
        <v>1.54197622E8</v>
      </c>
      <c r="D17135" s="1" t="s">
        <v>8</v>
      </c>
      <c r="E17135" s="1">
        <v>26.0</v>
      </c>
      <c r="F17135" s="1" t="s">
        <v>17103</v>
      </c>
      <c r="G17135" s="1">
        <v>0.157447739291</v>
      </c>
    </row>
    <row r="17136" ht="15.75" customHeight="1">
      <c r="A17136" s="1" t="str">
        <f t="shared" si="1437"/>
        <v>UBAP2L</v>
      </c>
      <c r="B17136" s="1" t="s">
        <v>108</v>
      </c>
      <c r="C17136" s="1">
        <v>1.54193413E8</v>
      </c>
      <c r="D17136" s="1" t="s">
        <v>14</v>
      </c>
      <c r="E17136" s="1">
        <v>24.0</v>
      </c>
      <c r="F17136" s="1" t="s">
        <v>17104</v>
      </c>
      <c r="G17136" s="1">
        <v>0.0816256264122</v>
      </c>
    </row>
    <row r="17137" ht="15.75" customHeight="1">
      <c r="A17137" s="1" t="str">
        <f t="shared" ref="A17137:A17146" si="1438">"UBE2E1"</f>
        <v>UBE2E1</v>
      </c>
      <c r="B17137" s="1" t="s">
        <v>119</v>
      </c>
      <c r="C17137" s="1">
        <v>2.3847673E7</v>
      </c>
      <c r="D17137" s="1" t="s">
        <v>14</v>
      </c>
      <c r="E17137" s="1">
        <v>26.0</v>
      </c>
      <c r="F17137" s="1" t="s">
        <v>17105</v>
      </c>
      <c r="G17137" s="1">
        <v>0.341240420382</v>
      </c>
    </row>
    <row r="17138" ht="15.75" customHeight="1">
      <c r="A17138" s="1" t="str">
        <f t="shared" si="1438"/>
        <v>UBE2E1</v>
      </c>
      <c r="B17138" s="1" t="s">
        <v>119</v>
      </c>
      <c r="C17138" s="1">
        <v>2.3847585E7</v>
      </c>
      <c r="D17138" s="1" t="s">
        <v>14</v>
      </c>
      <c r="E17138" s="1">
        <v>24.0</v>
      </c>
      <c r="F17138" s="1" t="s">
        <v>17106</v>
      </c>
      <c r="G17138" s="1">
        <v>0.958523622023</v>
      </c>
    </row>
    <row r="17139" ht="15.75" customHeight="1">
      <c r="A17139" s="1" t="str">
        <f t="shared" si="1438"/>
        <v>UBE2E1</v>
      </c>
      <c r="B17139" s="1" t="s">
        <v>119</v>
      </c>
      <c r="C17139" s="1">
        <v>2.3847579E7</v>
      </c>
      <c r="D17139" s="1" t="s">
        <v>14</v>
      </c>
      <c r="E17139" s="1">
        <v>24.0</v>
      </c>
      <c r="F17139" s="1" t="s">
        <v>17107</v>
      </c>
      <c r="G17139" s="1">
        <v>0.828778784495</v>
      </c>
    </row>
    <row r="17140" ht="15.75" customHeight="1">
      <c r="A17140" s="1" t="str">
        <f t="shared" si="1438"/>
        <v>UBE2E1</v>
      </c>
      <c r="B17140" s="1" t="s">
        <v>119</v>
      </c>
      <c r="C17140" s="1">
        <v>2.384759E7</v>
      </c>
      <c r="D17140" s="1" t="s">
        <v>8</v>
      </c>
      <c r="E17140" s="1">
        <v>26.0</v>
      </c>
      <c r="F17140" s="1" t="s">
        <v>17108</v>
      </c>
      <c r="G17140" s="1">
        <v>0.406340534593</v>
      </c>
    </row>
    <row r="17141" ht="15.75" customHeight="1">
      <c r="A17141" s="1" t="str">
        <f t="shared" si="1438"/>
        <v>UBE2E1</v>
      </c>
      <c r="B17141" s="1" t="s">
        <v>119</v>
      </c>
      <c r="C17141" s="1">
        <v>2.3847623E7</v>
      </c>
      <c r="D17141" s="1" t="s">
        <v>8</v>
      </c>
      <c r="E17141" s="1">
        <v>24.0</v>
      </c>
      <c r="F17141" s="1" t="s">
        <v>17109</v>
      </c>
      <c r="G17141" s="1">
        <v>0.109243580918</v>
      </c>
    </row>
    <row r="17142" ht="15.75" customHeight="1">
      <c r="A17142" s="1" t="str">
        <f t="shared" si="1438"/>
        <v>UBE2E1</v>
      </c>
      <c r="B17142" s="1" t="s">
        <v>119</v>
      </c>
      <c r="C17142" s="1">
        <v>2.3847628E7</v>
      </c>
      <c r="D17142" s="1" t="s">
        <v>8</v>
      </c>
      <c r="E17142" s="1">
        <v>25.0</v>
      </c>
      <c r="F17142" s="1" t="s">
        <v>17110</v>
      </c>
      <c r="G17142" s="1">
        <v>0.339962251679</v>
      </c>
    </row>
    <row r="17143" ht="15.75" customHeight="1">
      <c r="A17143" s="1" t="str">
        <f t="shared" si="1438"/>
        <v>UBE2E1</v>
      </c>
      <c r="B17143" s="1" t="s">
        <v>119</v>
      </c>
      <c r="C17143" s="1">
        <v>2.3847641E7</v>
      </c>
      <c r="D17143" s="1" t="s">
        <v>8</v>
      </c>
      <c r="E17143" s="1">
        <v>25.0</v>
      </c>
      <c r="F17143" s="1" t="s">
        <v>17111</v>
      </c>
      <c r="G17143" s="1">
        <v>1.21269759348</v>
      </c>
    </row>
    <row r="17144" ht="15.75" customHeight="1">
      <c r="A17144" s="1" t="str">
        <f t="shared" si="1438"/>
        <v>UBE2E1</v>
      </c>
      <c r="B17144" s="1" t="s">
        <v>119</v>
      </c>
      <c r="C17144" s="1">
        <v>2.3847654E7</v>
      </c>
      <c r="D17144" s="1" t="s">
        <v>8</v>
      </c>
      <c r="E17144" s="1">
        <v>24.0</v>
      </c>
      <c r="F17144" s="1" t="s">
        <v>17112</v>
      </c>
      <c r="G17144" s="1">
        <v>0.0472946904677</v>
      </c>
    </row>
    <row r="17145" ht="15.75" customHeight="1">
      <c r="A17145" s="1" t="str">
        <f t="shared" si="1438"/>
        <v>UBE2E1</v>
      </c>
      <c r="B17145" s="1" t="s">
        <v>119</v>
      </c>
      <c r="C17145" s="1">
        <v>2.3847517E7</v>
      </c>
      <c r="D17145" s="1" t="s">
        <v>14</v>
      </c>
      <c r="E17145" s="1">
        <v>24.0</v>
      </c>
      <c r="F17145" s="1" t="s">
        <v>17113</v>
      </c>
      <c r="G17145" s="1">
        <v>0.406988552585</v>
      </c>
    </row>
    <row r="17146" ht="15.75" customHeight="1">
      <c r="A17146" s="1" t="str">
        <f t="shared" si="1438"/>
        <v>UBE2E1</v>
      </c>
      <c r="B17146" s="1" t="s">
        <v>119</v>
      </c>
      <c r="C17146" s="1">
        <v>2.3847544E7</v>
      </c>
      <c r="D17146" s="1" t="s">
        <v>8</v>
      </c>
      <c r="E17146" s="1">
        <v>25.0</v>
      </c>
      <c r="F17146" s="1" t="s">
        <v>17114</v>
      </c>
      <c r="G17146" s="1">
        <v>0.403282866853</v>
      </c>
    </row>
    <row r="17147" ht="15.75" customHeight="1">
      <c r="A17147" s="1" t="str">
        <f t="shared" ref="A17147:A17172" si="1439">"UBE2I"</f>
        <v>UBE2I</v>
      </c>
      <c r="B17147" s="1" t="s">
        <v>7</v>
      </c>
      <c r="C17147" s="1">
        <v>1359899.0</v>
      </c>
      <c r="D17147" s="1" t="s">
        <v>14</v>
      </c>
      <c r="E17147" s="1">
        <v>24.0</v>
      </c>
      <c r="F17147" s="1" t="s">
        <v>17115</v>
      </c>
      <c r="G17147" s="1">
        <v>0.109421093015</v>
      </c>
    </row>
    <row r="17148" ht="15.75" customHeight="1">
      <c r="A17148" s="1" t="str">
        <f t="shared" si="1439"/>
        <v>UBE2I</v>
      </c>
      <c r="B17148" s="1" t="s">
        <v>7</v>
      </c>
      <c r="C17148" s="1">
        <v>1361907.0</v>
      </c>
      <c r="D17148" s="1" t="s">
        <v>14</v>
      </c>
      <c r="E17148" s="1">
        <v>23.0</v>
      </c>
      <c r="F17148" s="1" t="s">
        <v>17116</v>
      </c>
      <c r="G17148" s="1">
        <v>0.158092561618</v>
      </c>
    </row>
    <row r="17149" ht="15.75" customHeight="1">
      <c r="A17149" s="1" t="str">
        <f t="shared" si="1439"/>
        <v>UBE2I</v>
      </c>
      <c r="B17149" s="1" t="s">
        <v>7</v>
      </c>
      <c r="C17149" s="1">
        <v>1359843.0</v>
      </c>
      <c r="D17149" s="1" t="s">
        <v>14</v>
      </c>
      <c r="E17149" s="1">
        <v>24.0</v>
      </c>
      <c r="F17149" s="1" t="s">
        <v>17117</v>
      </c>
      <c r="G17149" s="1">
        <v>0.409714889968</v>
      </c>
    </row>
    <row r="17150" ht="15.75" customHeight="1">
      <c r="A17150" s="1" t="str">
        <f t="shared" si="1439"/>
        <v>UBE2I</v>
      </c>
      <c r="B17150" s="1" t="s">
        <v>7</v>
      </c>
      <c r="C17150" s="1">
        <v>1359688.0</v>
      </c>
      <c r="D17150" s="1" t="s">
        <v>8</v>
      </c>
      <c r="E17150" s="1">
        <v>24.0</v>
      </c>
      <c r="F17150" s="1" t="s">
        <v>17118</v>
      </c>
      <c r="G17150" s="1">
        <v>0.803972328688</v>
      </c>
    </row>
    <row r="17151" ht="15.75" customHeight="1">
      <c r="A17151" s="1" t="str">
        <f t="shared" si="1439"/>
        <v>UBE2I</v>
      </c>
      <c r="B17151" s="1" t="s">
        <v>7</v>
      </c>
      <c r="C17151" s="1">
        <v>1359787.0</v>
      </c>
      <c r="D17151" s="1" t="s">
        <v>14</v>
      </c>
      <c r="E17151" s="1">
        <v>27.0</v>
      </c>
      <c r="F17151" s="1" t="s">
        <v>17119</v>
      </c>
      <c r="G17151" s="1">
        <v>-0.195719047342</v>
      </c>
    </row>
    <row r="17152" ht="15.75" customHeight="1">
      <c r="A17152" s="1" t="str">
        <f t="shared" si="1439"/>
        <v>UBE2I</v>
      </c>
      <c r="B17152" s="1" t="s">
        <v>7</v>
      </c>
      <c r="C17152" s="1">
        <v>1359641.0</v>
      </c>
      <c r="D17152" s="1" t="s">
        <v>8</v>
      </c>
      <c r="E17152" s="1">
        <v>25.0</v>
      </c>
      <c r="F17152" s="1" t="s">
        <v>17120</v>
      </c>
      <c r="G17152" s="1">
        <v>0.123660795218</v>
      </c>
    </row>
    <row r="17153" ht="15.75" customHeight="1">
      <c r="A17153" s="1" t="str">
        <f t="shared" si="1439"/>
        <v>UBE2I</v>
      </c>
      <c r="B17153" s="1" t="s">
        <v>7</v>
      </c>
      <c r="C17153" s="1">
        <v>1359629.0</v>
      </c>
      <c r="D17153" s="1" t="s">
        <v>8</v>
      </c>
      <c r="E17153" s="1">
        <v>24.0</v>
      </c>
      <c r="F17153" s="1" t="s">
        <v>17121</v>
      </c>
      <c r="G17153" s="1">
        <v>0.194029744586</v>
      </c>
    </row>
    <row r="17154" ht="15.75" customHeight="1">
      <c r="A17154" s="1" t="str">
        <f t="shared" si="1439"/>
        <v>UBE2I</v>
      </c>
      <c r="B17154" s="1" t="s">
        <v>7</v>
      </c>
      <c r="C17154" s="1">
        <v>1359124.0</v>
      </c>
      <c r="D17154" s="1" t="s">
        <v>8</v>
      </c>
      <c r="E17154" s="1">
        <v>25.0</v>
      </c>
      <c r="F17154" s="1" t="s">
        <v>17122</v>
      </c>
      <c r="G17154" s="1">
        <v>-0.127806524609</v>
      </c>
    </row>
    <row r="17155" ht="15.75" customHeight="1">
      <c r="A17155" s="1" t="str">
        <f t="shared" si="1439"/>
        <v>UBE2I</v>
      </c>
      <c r="B17155" s="1" t="s">
        <v>7</v>
      </c>
      <c r="C17155" s="1">
        <v>1359909.0</v>
      </c>
      <c r="D17155" s="1" t="s">
        <v>8</v>
      </c>
      <c r="E17155" s="1">
        <v>25.0</v>
      </c>
      <c r="F17155" s="1" t="s">
        <v>17123</v>
      </c>
      <c r="G17155" s="1">
        <v>0.0816515185258</v>
      </c>
    </row>
    <row r="17156" ht="15.75" customHeight="1">
      <c r="A17156" s="1" t="str">
        <f t="shared" si="1439"/>
        <v>UBE2I</v>
      </c>
      <c r="B17156" s="1" t="s">
        <v>7</v>
      </c>
      <c r="C17156" s="1">
        <v>1359894.0</v>
      </c>
      <c r="D17156" s="1" t="s">
        <v>8</v>
      </c>
      <c r="E17156" s="1">
        <v>24.0</v>
      </c>
      <c r="F17156" s="1" t="s">
        <v>17124</v>
      </c>
      <c r="G17156" s="1">
        <v>0.116342945325</v>
      </c>
    </row>
    <row r="17157" ht="15.75" customHeight="1">
      <c r="A17157" s="1" t="str">
        <f t="shared" si="1439"/>
        <v>UBE2I</v>
      </c>
      <c r="B17157" s="1" t="s">
        <v>7</v>
      </c>
      <c r="C17157" s="1">
        <v>1359888.0</v>
      </c>
      <c r="D17157" s="1" t="s">
        <v>8</v>
      </c>
      <c r="E17157" s="1">
        <v>23.0</v>
      </c>
      <c r="F17157" s="1" t="s">
        <v>17125</v>
      </c>
      <c r="G17157" s="1">
        <v>0.116294661166</v>
      </c>
    </row>
    <row r="17158" ht="15.75" customHeight="1">
      <c r="A17158" s="1" t="str">
        <f t="shared" si="1439"/>
        <v>UBE2I</v>
      </c>
      <c r="B17158" s="1" t="s">
        <v>7</v>
      </c>
      <c r="C17158" s="1">
        <v>1359844.0</v>
      </c>
      <c r="D17158" s="1" t="s">
        <v>8</v>
      </c>
      <c r="E17158" s="1">
        <v>24.0</v>
      </c>
      <c r="F17158" s="1" t="s">
        <v>17126</v>
      </c>
      <c r="G17158" s="1">
        <v>0.00459929360178</v>
      </c>
    </row>
    <row r="17159" ht="15.75" customHeight="1">
      <c r="A17159" s="1" t="str">
        <f t="shared" si="1439"/>
        <v>UBE2I</v>
      </c>
      <c r="B17159" s="1" t="s">
        <v>7</v>
      </c>
      <c r="C17159" s="1">
        <v>1359835.0</v>
      </c>
      <c r="D17159" s="1" t="s">
        <v>8</v>
      </c>
      <c r="E17159" s="1">
        <v>23.0</v>
      </c>
      <c r="F17159" s="1" t="s">
        <v>17127</v>
      </c>
      <c r="G17159" s="1">
        <v>0.46051065291</v>
      </c>
    </row>
    <row r="17160" ht="15.75" customHeight="1">
      <c r="A17160" s="1" t="str">
        <f t="shared" si="1439"/>
        <v>UBE2I</v>
      </c>
      <c r="B17160" s="1" t="s">
        <v>7</v>
      </c>
      <c r="C17160" s="1">
        <v>1359827.0</v>
      </c>
      <c r="D17160" s="1" t="s">
        <v>8</v>
      </c>
      <c r="E17160" s="1">
        <v>24.0</v>
      </c>
      <c r="F17160" s="1" t="s">
        <v>17128</v>
      </c>
      <c r="G17160" s="1">
        <v>0.828436316692</v>
      </c>
    </row>
    <row r="17161" ht="15.75" customHeight="1">
      <c r="A17161" s="1" t="str">
        <f t="shared" si="1439"/>
        <v>UBE2I</v>
      </c>
      <c r="B17161" s="1" t="s">
        <v>7</v>
      </c>
      <c r="C17161" s="1">
        <v>1359736.0</v>
      </c>
      <c r="D17161" s="1" t="s">
        <v>8</v>
      </c>
      <c r="E17161" s="1">
        <v>24.0</v>
      </c>
      <c r="F17161" s="1" t="s">
        <v>17129</v>
      </c>
      <c r="G17161" s="1">
        <v>0.468121224685</v>
      </c>
    </row>
    <row r="17162" ht="15.75" customHeight="1">
      <c r="A17162" s="1" t="str">
        <f t="shared" si="1439"/>
        <v>UBE2I</v>
      </c>
      <c r="B17162" s="1" t="s">
        <v>7</v>
      </c>
      <c r="C17162" s="1">
        <v>1359730.0</v>
      </c>
      <c r="D17162" s="1" t="s">
        <v>8</v>
      </c>
      <c r="E17162" s="1">
        <v>24.0</v>
      </c>
      <c r="F17162" s="1" t="s">
        <v>17130</v>
      </c>
      <c r="G17162" s="1">
        <v>0.881791644397</v>
      </c>
    </row>
    <row r="17163" ht="15.75" customHeight="1">
      <c r="A17163" s="1" t="str">
        <f t="shared" si="1439"/>
        <v>UBE2I</v>
      </c>
      <c r="B17163" s="1" t="s">
        <v>7</v>
      </c>
      <c r="C17163" s="1">
        <v>1359721.0</v>
      </c>
      <c r="D17163" s="1" t="s">
        <v>8</v>
      </c>
      <c r="E17163" s="1">
        <v>24.0</v>
      </c>
      <c r="F17163" s="1" t="s">
        <v>17131</v>
      </c>
      <c r="G17163" s="1">
        <v>0.931983457652</v>
      </c>
    </row>
    <row r="17164" ht="15.75" customHeight="1">
      <c r="A17164" s="1" t="str">
        <f t="shared" si="1439"/>
        <v>UBE2I</v>
      </c>
      <c r="B17164" s="1" t="s">
        <v>7</v>
      </c>
      <c r="C17164" s="1">
        <v>1361978.0</v>
      </c>
      <c r="D17164" s="1" t="s">
        <v>8</v>
      </c>
      <c r="E17164" s="1">
        <v>23.0</v>
      </c>
      <c r="F17164" s="1" t="s">
        <v>17132</v>
      </c>
      <c r="G17164" s="1">
        <v>-0.0273029042354</v>
      </c>
    </row>
    <row r="17165" ht="15.75" customHeight="1">
      <c r="A17165" s="1" t="str">
        <f t="shared" si="1439"/>
        <v>UBE2I</v>
      </c>
      <c r="B17165" s="1" t="s">
        <v>7</v>
      </c>
      <c r="C17165" s="1">
        <v>1361986.0</v>
      </c>
      <c r="D17165" s="1" t="s">
        <v>8</v>
      </c>
      <c r="E17165" s="1">
        <v>24.0</v>
      </c>
      <c r="F17165" s="1" t="s">
        <v>17133</v>
      </c>
      <c r="G17165" s="1">
        <v>-0.104473077154</v>
      </c>
    </row>
    <row r="17166" ht="15.75" customHeight="1">
      <c r="A17166" s="1" t="str">
        <f t="shared" si="1439"/>
        <v>UBE2I</v>
      </c>
      <c r="B17166" s="1" t="s">
        <v>7</v>
      </c>
      <c r="C17166" s="1">
        <v>1358871.0</v>
      </c>
      <c r="D17166" s="1" t="s">
        <v>14</v>
      </c>
      <c r="E17166" s="1">
        <v>24.0</v>
      </c>
      <c r="F17166" s="1" t="s">
        <v>17134</v>
      </c>
      <c r="G17166" s="1">
        <v>-0.0174724222921</v>
      </c>
    </row>
    <row r="17167" ht="15.75" customHeight="1">
      <c r="A17167" s="1" t="str">
        <f t="shared" si="1439"/>
        <v>UBE2I</v>
      </c>
      <c r="B17167" s="1" t="s">
        <v>7</v>
      </c>
      <c r="C17167" s="1">
        <v>1358903.0</v>
      </c>
      <c r="D17167" s="1" t="s">
        <v>14</v>
      </c>
      <c r="E17167" s="1">
        <v>24.0</v>
      </c>
      <c r="F17167" s="1" t="s">
        <v>17135</v>
      </c>
      <c r="G17167" s="1">
        <v>0.0383881381991</v>
      </c>
    </row>
    <row r="17168" ht="15.75" customHeight="1">
      <c r="A17168" s="1" t="str">
        <f t="shared" si="1439"/>
        <v>UBE2I</v>
      </c>
      <c r="B17168" s="1" t="s">
        <v>7</v>
      </c>
      <c r="C17168" s="1">
        <v>1359301.0</v>
      </c>
      <c r="D17168" s="1" t="s">
        <v>14</v>
      </c>
      <c r="E17168" s="1">
        <v>24.0</v>
      </c>
      <c r="F17168" s="1" t="s">
        <v>17136</v>
      </c>
      <c r="G17168" s="1">
        <v>0.0601607149714</v>
      </c>
    </row>
    <row r="17169" ht="15.75" customHeight="1">
      <c r="A17169" s="1" t="str">
        <f t="shared" si="1439"/>
        <v>UBE2I</v>
      </c>
      <c r="B17169" s="1" t="s">
        <v>7</v>
      </c>
      <c r="C17169" s="1">
        <v>1359701.0</v>
      </c>
      <c r="D17169" s="1" t="s">
        <v>14</v>
      </c>
      <c r="E17169" s="1">
        <v>24.0</v>
      </c>
      <c r="F17169" s="1" t="s">
        <v>17137</v>
      </c>
      <c r="G17169" s="1">
        <v>1.18622489795</v>
      </c>
    </row>
    <row r="17170" ht="15.75" customHeight="1">
      <c r="A17170" s="1" t="str">
        <f t="shared" si="1439"/>
        <v>UBE2I</v>
      </c>
      <c r="B17170" s="1" t="s">
        <v>7</v>
      </c>
      <c r="C17170" s="1">
        <v>1359764.0</v>
      </c>
      <c r="D17170" s="1" t="s">
        <v>14</v>
      </c>
      <c r="E17170" s="1">
        <v>22.0</v>
      </c>
      <c r="F17170" s="1" t="s">
        <v>17138</v>
      </c>
      <c r="G17170" s="1">
        <v>4.05242226293E-4</v>
      </c>
    </row>
    <row r="17171" ht="15.75" customHeight="1">
      <c r="A17171" s="1" t="str">
        <f t="shared" si="1439"/>
        <v>UBE2I</v>
      </c>
      <c r="B17171" s="1" t="s">
        <v>7</v>
      </c>
      <c r="C17171" s="1">
        <v>1359790.0</v>
      </c>
      <c r="D17171" s="1" t="s">
        <v>14</v>
      </c>
      <c r="E17171" s="1">
        <v>24.0</v>
      </c>
      <c r="F17171" s="1" t="s">
        <v>17139</v>
      </c>
      <c r="G17171" s="1">
        <v>-0.163311411742</v>
      </c>
    </row>
    <row r="17172" ht="15.75" customHeight="1">
      <c r="A17172" s="1" t="str">
        <f t="shared" si="1439"/>
        <v>UBE2I</v>
      </c>
      <c r="B17172" s="1" t="s">
        <v>7</v>
      </c>
      <c r="C17172" s="1">
        <v>1359161.0</v>
      </c>
      <c r="D17172" s="1" t="s">
        <v>14</v>
      </c>
      <c r="E17172" s="1">
        <v>25.0</v>
      </c>
      <c r="F17172" s="1" t="s">
        <v>17140</v>
      </c>
      <c r="G17172" s="3">
        <v>-2.04013936667E-5</v>
      </c>
    </row>
    <row r="17173" ht="15.75" customHeight="1">
      <c r="A17173" s="1" t="str">
        <f t="shared" ref="A17173:A17182" si="1440">"UBE2M"</f>
        <v>UBE2M</v>
      </c>
      <c r="B17173" s="1" t="s">
        <v>277</v>
      </c>
      <c r="C17173" s="1">
        <v>5.9070319E7</v>
      </c>
      <c r="D17173" s="1" t="s">
        <v>8</v>
      </c>
      <c r="E17173" s="1">
        <v>23.0</v>
      </c>
      <c r="F17173" s="1" t="s">
        <v>17141</v>
      </c>
      <c r="G17173" s="1">
        <v>0.245299947529</v>
      </c>
    </row>
    <row r="17174" ht="15.75" customHeight="1">
      <c r="A17174" s="1" t="str">
        <f t="shared" si="1440"/>
        <v>UBE2M</v>
      </c>
      <c r="B17174" s="1" t="s">
        <v>277</v>
      </c>
      <c r="C17174" s="1">
        <v>5.9070199E7</v>
      </c>
      <c r="D17174" s="1" t="s">
        <v>14</v>
      </c>
      <c r="E17174" s="1">
        <v>23.0</v>
      </c>
      <c r="F17174" s="1" t="s">
        <v>17142</v>
      </c>
      <c r="G17174" s="1">
        <v>0.978738148787</v>
      </c>
    </row>
    <row r="17175" ht="15.75" customHeight="1">
      <c r="A17175" s="1" t="str">
        <f t="shared" si="1440"/>
        <v>UBE2M</v>
      </c>
      <c r="B17175" s="1" t="s">
        <v>277</v>
      </c>
      <c r="C17175" s="1">
        <v>5.9070171E7</v>
      </c>
      <c r="D17175" s="1" t="s">
        <v>14</v>
      </c>
      <c r="E17175" s="1">
        <v>24.0</v>
      </c>
      <c r="F17175" s="1" t="s">
        <v>17143</v>
      </c>
      <c r="G17175" s="1">
        <v>0.112573483296</v>
      </c>
    </row>
    <row r="17176" ht="15.75" customHeight="1">
      <c r="A17176" s="1" t="str">
        <f t="shared" si="1440"/>
        <v>UBE2M</v>
      </c>
      <c r="B17176" s="1" t="s">
        <v>277</v>
      </c>
      <c r="C17176" s="1">
        <v>5.9070304E7</v>
      </c>
      <c r="D17176" s="1" t="s">
        <v>8</v>
      </c>
      <c r="E17176" s="1">
        <v>24.0</v>
      </c>
      <c r="F17176" s="1" t="s">
        <v>17144</v>
      </c>
      <c r="G17176" s="1">
        <v>0.660731018952</v>
      </c>
    </row>
    <row r="17177" ht="15.75" customHeight="1">
      <c r="A17177" s="1" t="str">
        <f t="shared" si="1440"/>
        <v>UBE2M</v>
      </c>
      <c r="B17177" s="1" t="s">
        <v>277</v>
      </c>
      <c r="C17177" s="1">
        <v>5.9070296E7</v>
      </c>
      <c r="D17177" s="1" t="s">
        <v>8</v>
      </c>
      <c r="E17177" s="1">
        <v>24.0</v>
      </c>
      <c r="F17177" s="1" t="s">
        <v>17145</v>
      </c>
      <c r="G17177" s="1">
        <v>0.964743532952</v>
      </c>
    </row>
    <row r="17178" ht="15.75" customHeight="1">
      <c r="A17178" s="1" t="str">
        <f t="shared" si="1440"/>
        <v>UBE2M</v>
      </c>
      <c r="B17178" s="1" t="s">
        <v>277</v>
      </c>
      <c r="C17178" s="1">
        <v>5.9070275E7</v>
      </c>
      <c r="D17178" s="1" t="s">
        <v>8</v>
      </c>
      <c r="E17178" s="1">
        <v>23.0</v>
      </c>
      <c r="F17178" s="1" t="s">
        <v>17146</v>
      </c>
      <c r="G17178" s="1">
        <v>0.0230868043538</v>
      </c>
    </row>
    <row r="17179" ht="15.75" customHeight="1">
      <c r="A17179" s="1" t="str">
        <f t="shared" si="1440"/>
        <v>UBE2M</v>
      </c>
      <c r="B17179" s="1" t="s">
        <v>277</v>
      </c>
      <c r="C17179" s="1">
        <v>5.907011E7</v>
      </c>
      <c r="D17179" s="1" t="s">
        <v>8</v>
      </c>
      <c r="E17179" s="1">
        <v>23.0</v>
      </c>
      <c r="F17179" s="1" t="s">
        <v>17147</v>
      </c>
      <c r="G17179" s="1">
        <v>0.979244613084</v>
      </c>
    </row>
    <row r="17180" ht="15.75" customHeight="1">
      <c r="A17180" s="1" t="str">
        <f t="shared" si="1440"/>
        <v>UBE2M</v>
      </c>
      <c r="B17180" s="1" t="s">
        <v>277</v>
      </c>
      <c r="C17180" s="1">
        <v>5.907006E7</v>
      </c>
      <c r="D17180" s="1" t="s">
        <v>8</v>
      </c>
      <c r="E17180" s="1">
        <v>24.0</v>
      </c>
      <c r="F17180" s="1" t="s">
        <v>17148</v>
      </c>
      <c r="G17180" s="1">
        <v>0.905042680283</v>
      </c>
    </row>
    <row r="17181" ht="15.75" customHeight="1">
      <c r="A17181" s="1" t="str">
        <f t="shared" si="1440"/>
        <v>UBE2M</v>
      </c>
      <c r="B17181" s="1" t="s">
        <v>277</v>
      </c>
      <c r="C17181" s="1">
        <v>5.9070038E7</v>
      </c>
      <c r="D17181" s="1" t="s">
        <v>8</v>
      </c>
      <c r="E17181" s="1">
        <v>24.0</v>
      </c>
      <c r="F17181" s="1" t="s">
        <v>17149</v>
      </c>
      <c r="G17181" s="1">
        <v>0.904334822448</v>
      </c>
    </row>
    <row r="17182" ht="15.75" customHeight="1">
      <c r="A17182" s="1" t="str">
        <f t="shared" si="1440"/>
        <v>UBE2M</v>
      </c>
      <c r="B17182" s="1" t="s">
        <v>277</v>
      </c>
      <c r="C17182" s="1">
        <v>5.907025E7</v>
      </c>
      <c r="D17182" s="1" t="s">
        <v>14</v>
      </c>
      <c r="E17182" s="1">
        <v>24.0</v>
      </c>
      <c r="F17182" s="1" t="s">
        <v>17150</v>
      </c>
      <c r="G17182" s="1">
        <v>1.04201723813</v>
      </c>
    </row>
    <row r="17183" ht="15.75" customHeight="1">
      <c r="A17183" s="1" t="str">
        <f t="shared" ref="A17183:A17192" si="1441">"UBE2S"</f>
        <v>UBE2S</v>
      </c>
      <c r="B17183" s="1" t="s">
        <v>277</v>
      </c>
      <c r="C17183" s="1">
        <v>5.5918943E7</v>
      </c>
      <c r="D17183" s="1" t="s">
        <v>8</v>
      </c>
      <c r="E17183" s="1">
        <v>24.0</v>
      </c>
      <c r="F17183" s="1" t="s">
        <v>17151</v>
      </c>
      <c r="G17183" s="1">
        <v>0.863284489243</v>
      </c>
    </row>
    <row r="17184" ht="15.75" customHeight="1">
      <c r="A17184" s="1" t="str">
        <f t="shared" si="1441"/>
        <v>UBE2S</v>
      </c>
      <c r="B17184" s="1" t="s">
        <v>277</v>
      </c>
      <c r="C17184" s="1">
        <v>5.5919136E7</v>
      </c>
      <c r="D17184" s="1" t="s">
        <v>14</v>
      </c>
      <c r="E17184" s="1">
        <v>22.0</v>
      </c>
      <c r="F17184" s="1" t="s">
        <v>17152</v>
      </c>
      <c r="G17184" s="1">
        <v>1.04865500856</v>
      </c>
    </row>
    <row r="17185" ht="15.75" customHeight="1">
      <c r="A17185" s="1" t="str">
        <f t="shared" si="1441"/>
        <v>UBE2S</v>
      </c>
      <c r="B17185" s="1" t="s">
        <v>277</v>
      </c>
      <c r="C17185" s="1">
        <v>5.5918958E7</v>
      </c>
      <c r="D17185" s="1" t="s">
        <v>14</v>
      </c>
      <c r="E17185" s="1">
        <v>25.0</v>
      </c>
      <c r="F17185" s="1" t="s">
        <v>17153</v>
      </c>
      <c r="G17185" s="1">
        <v>0.288866822896</v>
      </c>
    </row>
    <row r="17186" ht="15.75" customHeight="1">
      <c r="A17186" s="1" t="str">
        <f t="shared" si="1441"/>
        <v>UBE2S</v>
      </c>
      <c r="B17186" s="1" t="s">
        <v>277</v>
      </c>
      <c r="C17186" s="1">
        <v>5.5918933E7</v>
      </c>
      <c r="D17186" s="1" t="s">
        <v>14</v>
      </c>
      <c r="E17186" s="1">
        <v>24.0</v>
      </c>
      <c r="F17186" s="1" t="s">
        <v>17154</v>
      </c>
      <c r="G17186" s="1">
        <v>0.118185475649</v>
      </c>
    </row>
    <row r="17187" ht="15.75" customHeight="1">
      <c r="A17187" s="1" t="str">
        <f t="shared" si="1441"/>
        <v>UBE2S</v>
      </c>
      <c r="B17187" s="1" t="s">
        <v>277</v>
      </c>
      <c r="C17187" s="1">
        <v>5.591914E7</v>
      </c>
      <c r="D17187" s="1" t="s">
        <v>8</v>
      </c>
      <c r="E17187" s="1">
        <v>24.0</v>
      </c>
      <c r="F17187" s="1" t="s">
        <v>17155</v>
      </c>
      <c r="G17187" s="1">
        <v>0.359699740424</v>
      </c>
    </row>
    <row r="17188" ht="15.75" customHeight="1">
      <c r="A17188" s="1" t="str">
        <f t="shared" si="1441"/>
        <v>UBE2S</v>
      </c>
      <c r="B17188" s="1" t="s">
        <v>277</v>
      </c>
      <c r="C17188" s="1">
        <v>5.5919132E7</v>
      </c>
      <c r="D17188" s="1" t="s">
        <v>8</v>
      </c>
      <c r="E17188" s="1">
        <v>24.0</v>
      </c>
      <c r="F17188" s="1" t="s">
        <v>17156</v>
      </c>
      <c r="G17188" s="1">
        <v>1.0880605022</v>
      </c>
    </row>
    <row r="17189" ht="15.75" customHeight="1">
      <c r="A17189" s="1" t="str">
        <f t="shared" si="1441"/>
        <v>UBE2S</v>
      </c>
      <c r="B17189" s="1" t="s">
        <v>277</v>
      </c>
      <c r="C17189" s="1">
        <v>5.5918869E7</v>
      </c>
      <c r="D17189" s="1" t="s">
        <v>8</v>
      </c>
      <c r="E17189" s="1">
        <v>24.0</v>
      </c>
      <c r="F17189" s="1" t="s">
        <v>17157</v>
      </c>
      <c r="G17189" s="1">
        <v>-0.122388982326</v>
      </c>
    </row>
    <row r="17190" ht="15.75" customHeight="1">
      <c r="A17190" s="1" t="str">
        <f t="shared" si="1441"/>
        <v>UBE2S</v>
      </c>
      <c r="B17190" s="1" t="s">
        <v>277</v>
      </c>
      <c r="C17190" s="1">
        <v>5.5918903E7</v>
      </c>
      <c r="D17190" s="1" t="s">
        <v>8</v>
      </c>
      <c r="E17190" s="1">
        <v>24.0</v>
      </c>
      <c r="F17190" s="1" t="s">
        <v>17158</v>
      </c>
      <c r="G17190" s="1">
        <v>0.596435841194</v>
      </c>
    </row>
    <row r="17191" ht="15.75" customHeight="1">
      <c r="A17191" s="1" t="str">
        <f t="shared" si="1441"/>
        <v>UBE2S</v>
      </c>
      <c r="B17191" s="1" t="s">
        <v>277</v>
      </c>
      <c r="C17191" s="1">
        <v>5.591886E7</v>
      </c>
      <c r="D17191" s="1" t="s">
        <v>8</v>
      </c>
      <c r="E17191" s="1">
        <v>24.0</v>
      </c>
      <c r="F17191" s="1" t="s">
        <v>17159</v>
      </c>
      <c r="G17191" s="1">
        <v>0.0524282156565</v>
      </c>
    </row>
    <row r="17192" ht="15.75" customHeight="1">
      <c r="A17192" s="1" t="str">
        <f t="shared" si="1441"/>
        <v>UBE2S</v>
      </c>
      <c r="B17192" s="1" t="s">
        <v>277</v>
      </c>
      <c r="C17192" s="1">
        <v>5.5918922E7</v>
      </c>
      <c r="D17192" s="1" t="s">
        <v>8</v>
      </c>
      <c r="E17192" s="1">
        <v>24.0</v>
      </c>
      <c r="F17192" s="1" t="s">
        <v>17160</v>
      </c>
      <c r="G17192" s="1">
        <v>0.735946810703</v>
      </c>
    </row>
    <row r="17193" ht="15.75" customHeight="1">
      <c r="A17193" s="1" t="str">
        <f t="shared" ref="A17193:A17201" si="1442">"UBE2T"</f>
        <v>UBE2T</v>
      </c>
      <c r="B17193" s="1" t="s">
        <v>108</v>
      </c>
      <c r="C17193" s="1">
        <v>2.02311033E8</v>
      </c>
      <c r="D17193" s="1" t="s">
        <v>8</v>
      </c>
      <c r="E17193" s="1">
        <v>23.0</v>
      </c>
      <c r="F17193" s="1" t="s">
        <v>17161</v>
      </c>
      <c r="G17193" s="1">
        <v>0.423420235781</v>
      </c>
    </row>
    <row r="17194" ht="15.75" customHeight="1">
      <c r="A17194" s="1" t="str">
        <f t="shared" si="1442"/>
        <v>UBE2T</v>
      </c>
      <c r="B17194" s="1" t="s">
        <v>108</v>
      </c>
      <c r="C17194" s="1">
        <v>2.02310883E8</v>
      </c>
      <c r="D17194" s="1" t="s">
        <v>14</v>
      </c>
      <c r="E17194" s="1">
        <v>24.0</v>
      </c>
      <c r="F17194" s="1" t="s">
        <v>17162</v>
      </c>
      <c r="G17194" s="1">
        <v>0.848315705463</v>
      </c>
    </row>
    <row r="17195" ht="15.75" customHeight="1">
      <c r="A17195" s="1" t="str">
        <f t="shared" si="1442"/>
        <v>UBE2T</v>
      </c>
      <c r="B17195" s="1" t="s">
        <v>108</v>
      </c>
      <c r="C17195" s="1">
        <v>2.02311076E8</v>
      </c>
      <c r="D17195" s="1" t="s">
        <v>8</v>
      </c>
      <c r="E17195" s="1">
        <v>24.0</v>
      </c>
      <c r="F17195" s="1" t="s">
        <v>17163</v>
      </c>
      <c r="G17195" s="1">
        <v>1.11441419203</v>
      </c>
    </row>
    <row r="17196" ht="15.75" customHeight="1">
      <c r="A17196" s="1" t="str">
        <f t="shared" si="1442"/>
        <v>UBE2T</v>
      </c>
      <c r="B17196" s="1" t="s">
        <v>108</v>
      </c>
      <c r="C17196" s="1">
        <v>2.02311012E8</v>
      </c>
      <c r="D17196" s="1" t="s">
        <v>8</v>
      </c>
      <c r="E17196" s="1">
        <v>23.0</v>
      </c>
      <c r="F17196" s="1" t="s">
        <v>17164</v>
      </c>
      <c r="G17196" s="1">
        <v>0.90316789151</v>
      </c>
    </row>
    <row r="17197" ht="15.75" customHeight="1">
      <c r="A17197" s="1" t="str">
        <f t="shared" si="1442"/>
        <v>UBE2T</v>
      </c>
      <c r="B17197" s="1" t="s">
        <v>108</v>
      </c>
      <c r="C17197" s="1">
        <v>2.02311154E8</v>
      </c>
      <c r="D17197" s="1" t="s">
        <v>14</v>
      </c>
      <c r="E17197" s="1">
        <v>24.0</v>
      </c>
      <c r="F17197" s="1" t="s">
        <v>17165</v>
      </c>
      <c r="G17197" s="1">
        <v>0.0578607720617</v>
      </c>
    </row>
    <row r="17198" ht="15.75" customHeight="1">
      <c r="A17198" s="1" t="str">
        <f t="shared" si="1442"/>
        <v>UBE2T</v>
      </c>
      <c r="B17198" s="1" t="s">
        <v>108</v>
      </c>
      <c r="C17198" s="1">
        <v>2.02310922E8</v>
      </c>
      <c r="D17198" s="1" t="s">
        <v>8</v>
      </c>
      <c r="E17198" s="1">
        <v>24.0</v>
      </c>
      <c r="F17198" s="1" t="s">
        <v>17166</v>
      </c>
      <c r="G17198" s="1">
        <v>0.573351582765</v>
      </c>
    </row>
    <row r="17199" ht="15.75" customHeight="1">
      <c r="A17199" s="1" t="str">
        <f t="shared" si="1442"/>
        <v>UBE2T</v>
      </c>
      <c r="B17199" s="1" t="s">
        <v>108</v>
      </c>
      <c r="C17199" s="1">
        <v>2.02310899E8</v>
      </c>
      <c r="D17199" s="1" t="s">
        <v>8</v>
      </c>
      <c r="E17199" s="1">
        <v>24.0</v>
      </c>
      <c r="F17199" s="1" t="s">
        <v>17167</v>
      </c>
      <c r="G17199" s="1">
        <v>0.740644802926</v>
      </c>
    </row>
    <row r="17200" ht="15.75" customHeight="1">
      <c r="A17200" s="1" t="str">
        <f t="shared" si="1442"/>
        <v>UBE2T</v>
      </c>
      <c r="B17200" s="1" t="s">
        <v>108</v>
      </c>
      <c r="C17200" s="1">
        <v>2.02311067E8</v>
      </c>
      <c r="D17200" s="1" t="s">
        <v>14</v>
      </c>
      <c r="E17200" s="1">
        <v>21.0</v>
      </c>
      <c r="F17200" s="1" t="s">
        <v>17168</v>
      </c>
      <c r="G17200" s="1">
        <v>0.982417916456</v>
      </c>
    </row>
    <row r="17201" ht="15.75" customHeight="1">
      <c r="A17201" s="1" t="str">
        <f t="shared" si="1442"/>
        <v>UBE2T</v>
      </c>
      <c r="B17201" s="1" t="s">
        <v>108</v>
      </c>
      <c r="C17201" s="1">
        <v>2.02310949E8</v>
      </c>
      <c r="D17201" s="1" t="s">
        <v>8</v>
      </c>
      <c r="E17201" s="1">
        <v>23.0</v>
      </c>
      <c r="F17201" s="1" t="s">
        <v>17169</v>
      </c>
      <c r="G17201" s="1">
        <v>0.747687459698</v>
      </c>
    </row>
    <row r="17202" ht="15.75" customHeight="1">
      <c r="A17202" s="1" t="str">
        <f t="shared" ref="A17202:A17211" si="1443">"UBE3D"</f>
        <v>UBE3D</v>
      </c>
      <c r="B17202" s="1" t="s">
        <v>28</v>
      </c>
      <c r="C17202" s="1">
        <v>8.3775332E7</v>
      </c>
      <c r="D17202" s="1" t="s">
        <v>14</v>
      </c>
      <c r="E17202" s="1">
        <v>22.0</v>
      </c>
      <c r="F17202" s="1" t="s">
        <v>17170</v>
      </c>
      <c r="G17202" s="1">
        <v>0.690238431034</v>
      </c>
    </row>
    <row r="17203" ht="15.75" customHeight="1">
      <c r="A17203" s="1" t="str">
        <f t="shared" si="1443"/>
        <v>UBE3D</v>
      </c>
      <c r="B17203" s="1" t="s">
        <v>28</v>
      </c>
      <c r="C17203" s="1">
        <v>8.3775573E7</v>
      </c>
      <c r="D17203" s="1" t="s">
        <v>14</v>
      </c>
      <c r="E17203" s="1">
        <v>22.0</v>
      </c>
      <c r="F17203" s="1" t="s">
        <v>17171</v>
      </c>
      <c r="G17203" s="1">
        <v>0.869964196755</v>
      </c>
    </row>
    <row r="17204" ht="15.75" customHeight="1">
      <c r="A17204" s="1" t="str">
        <f t="shared" si="1443"/>
        <v>UBE3D</v>
      </c>
      <c r="B17204" s="1" t="s">
        <v>28</v>
      </c>
      <c r="C17204" s="1">
        <v>8.3775272E7</v>
      </c>
      <c r="D17204" s="1" t="s">
        <v>8</v>
      </c>
      <c r="E17204" s="1">
        <v>23.0</v>
      </c>
      <c r="F17204" s="1" t="s">
        <v>17172</v>
      </c>
      <c r="G17204" s="1">
        <v>0.219157952461</v>
      </c>
    </row>
    <row r="17205" ht="15.75" customHeight="1">
      <c r="A17205" s="1" t="str">
        <f t="shared" si="1443"/>
        <v>UBE3D</v>
      </c>
      <c r="B17205" s="1" t="s">
        <v>28</v>
      </c>
      <c r="C17205" s="1">
        <v>8.3775511E7</v>
      </c>
      <c r="D17205" s="1" t="s">
        <v>8</v>
      </c>
      <c r="E17205" s="1">
        <v>23.0</v>
      </c>
      <c r="F17205" s="1" t="s">
        <v>17173</v>
      </c>
      <c r="G17205" s="1">
        <v>1.15858310915</v>
      </c>
    </row>
    <row r="17206" ht="15.75" customHeight="1">
      <c r="A17206" s="1" t="str">
        <f t="shared" si="1443"/>
        <v>UBE3D</v>
      </c>
      <c r="B17206" s="1" t="s">
        <v>28</v>
      </c>
      <c r="C17206" s="1">
        <v>8.3775499E7</v>
      </c>
      <c r="D17206" s="1" t="s">
        <v>8</v>
      </c>
      <c r="E17206" s="1">
        <v>24.0</v>
      </c>
      <c r="F17206" s="1" t="s">
        <v>17174</v>
      </c>
      <c r="G17206" s="1">
        <v>0.668400754581</v>
      </c>
    </row>
    <row r="17207" ht="15.75" customHeight="1">
      <c r="A17207" s="1" t="str">
        <f t="shared" si="1443"/>
        <v>UBE3D</v>
      </c>
      <c r="B17207" s="1" t="s">
        <v>28</v>
      </c>
      <c r="C17207" s="1">
        <v>8.3775462E7</v>
      </c>
      <c r="D17207" s="1" t="s">
        <v>8</v>
      </c>
      <c r="E17207" s="1">
        <v>23.0</v>
      </c>
      <c r="F17207" s="1" t="s">
        <v>17175</v>
      </c>
      <c r="G17207" s="1">
        <v>0.856127902932</v>
      </c>
    </row>
    <row r="17208" ht="15.75" customHeight="1">
      <c r="A17208" s="1" t="str">
        <f t="shared" si="1443"/>
        <v>UBE3D</v>
      </c>
      <c r="B17208" s="1" t="s">
        <v>28</v>
      </c>
      <c r="C17208" s="1">
        <v>8.37754E7</v>
      </c>
      <c r="D17208" s="1" t="s">
        <v>8</v>
      </c>
      <c r="E17208" s="1">
        <v>22.0</v>
      </c>
      <c r="F17208" s="1" t="s">
        <v>17176</v>
      </c>
      <c r="G17208" s="1">
        <v>-0.159999834</v>
      </c>
    </row>
    <row r="17209" ht="15.75" customHeight="1">
      <c r="A17209" s="1" t="str">
        <f t="shared" si="1443"/>
        <v>UBE3D</v>
      </c>
      <c r="B17209" s="1" t="s">
        <v>28</v>
      </c>
      <c r="C17209" s="1">
        <v>8.377539E7</v>
      </c>
      <c r="D17209" s="1" t="s">
        <v>8</v>
      </c>
      <c r="E17209" s="1">
        <v>24.0</v>
      </c>
      <c r="F17209" s="1" t="s">
        <v>17177</v>
      </c>
      <c r="G17209" s="1">
        <v>0.880719705783</v>
      </c>
    </row>
    <row r="17210" ht="15.75" customHeight="1">
      <c r="A17210" s="1" t="str">
        <f t="shared" si="1443"/>
        <v>UBE3D</v>
      </c>
      <c r="B17210" s="1" t="s">
        <v>28</v>
      </c>
      <c r="C17210" s="1">
        <v>8.3775305E7</v>
      </c>
      <c r="D17210" s="1" t="s">
        <v>8</v>
      </c>
      <c r="E17210" s="1">
        <v>24.0</v>
      </c>
      <c r="F17210" s="1" t="s">
        <v>17178</v>
      </c>
      <c r="G17210" s="1">
        <v>0.960697185062</v>
      </c>
    </row>
    <row r="17211" ht="15.75" customHeight="1">
      <c r="A17211" s="1" t="str">
        <f t="shared" si="1443"/>
        <v>UBE3D</v>
      </c>
      <c r="B17211" s="1" t="s">
        <v>28</v>
      </c>
      <c r="C17211" s="1">
        <v>8.3775526E7</v>
      </c>
      <c r="D17211" s="1" t="s">
        <v>8</v>
      </c>
      <c r="E17211" s="1">
        <v>24.0</v>
      </c>
      <c r="F17211" s="1" t="s">
        <v>17179</v>
      </c>
      <c r="G17211" s="1">
        <v>0.653009780858</v>
      </c>
    </row>
    <row r="17212" ht="15.75" customHeight="1">
      <c r="A17212" s="1" t="str">
        <f t="shared" ref="A17212:A17221" si="1444">"UBE4A"</f>
        <v>UBE4A</v>
      </c>
      <c r="B17212" s="1" t="s">
        <v>328</v>
      </c>
      <c r="C17212" s="1">
        <v>1.18230383E8</v>
      </c>
      <c r="D17212" s="1" t="s">
        <v>14</v>
      </c>
      <c r="E17212" s="1">
        <v>23.0</v>
      </c>
      <c r="F17212" s="1" t="s">
        <v>17180</v>
      </c>
      <c r="G17212" s="1">
        <v>0.574538064702</v>
      </c>
    </row>
    <row r="17213" ht="15.75" customHeight="1">
      <c r="A17213" s="1" t="str">
        <f t="shared" si="1444"/>
        <v>UBE4A</v>
      </c>
      <c r="B17213" s="1" t="s">
        <v>328</v>
      </c>
      <c r="C17213" s="1">
        <v>1.18230374E8</v>
      </c>
      <c r="D17213" s="1" t="s">
        <v>14</v>
      </c>
      <c r="E17213" s="1">
        <v>25.0</v>
      </c>
      <c r="F17213" s="1" t="s">
        <v>17181</v>
      </c>
      <c r="G17213" s="1">
        <v>-0.148731085343</v>
      </c>
    </row>
    <row r="17214" ht="15.75" customHeight="1">
      <c r="A17214" s="1" t="str">
        <f t="shared" si="1444"/>
        <v>UBE4A</v>
      </c>
      <c r="B17214" s="1" t="s">
        <v>328</v>
      </c>
      <c r="C17214" s="1">
        <v>1.18230331E8</v>
      </c>
      <c r="D17214" s="1" t="s">
        <v>14</v>
      </c>
      <c r="E17214" s="1">
        <v>24.0</v>
      </c>
      <c r="F17214" s="1" t="s">
        <v>17182</v>
      </c>
      <c r="G17214" s="1">
        <v>0.5244646263</v>
      </c>
    </row>
    <row r="17215" ht="15.75" customHeight="1">
      <c r="A17215" s="1" t="str">
        <f t="shared" si="1444"/>
        <v>UBE4A</v>
      </c>
      <c r="B17215" s="1" t="s">
        <v>328</v>
      </c>
      <c r="C17215" s="1">
        <v>1.18230454E8</v>
      </c>
      <c r="D17215" s="1" t="s">
        <v>8</v>
      </c>
      <c r="E17215" s="1">
        <v>25.0</v>
      </c>
      <c r="F17215" s="1" t="s">
        <v>17183</v>
      </c>
      <c r="G17215" s="1">
        <v>0.100078238879</v>
      </c>
    </row>
    <row r="17216" ht="15.75" customHeight="1">
      <c r="A17216" s="1" t="str">
        <f t="shared" si="1444"/>
        <v>UBE4A</v>
      </c>
      <c r="B17216" s="1" t="s">
        <v>328</v>
      </c>
      <c r="C17216" s="1">
        <v>1.18230497E8</v>
      </c>
      <c r="D17216" s="1" t="s">
        <v>8</v>
      </c>
      <c r="E17216" s="1">
        <v>23.0</v>
      </c>
      <c r="F17216" s="1" t="s">
        <v>17184</v>
      </c>
      <c r="G17216" s="1">
        <v>0.513822521492</v>
      </c>
    </row>
    <row r="17217" ht="15.75" customHeight="1">
      <c r="A17217" s="1" t="str">
        <f t="shared" si="1444"/>
        <v>UBE4A</v>
      </c>
      <c r="B17217" s="1" t="s">
        <v>328</v>
      </c>
      <c r="C17217" s="1">
        <v>1.18230412E8</v>
      </c>
      <c r="D17217" s="1" t="s">
        <v>14</v>
      </c>
      <c r="E17217" s="1">
        <v>24.0</v>
      </c>
      <c r="F17217" s="1" t="s">
        <v>17185</v>
      </c>
      <c r="G17217" s="1">
        <v>0.612375611891</v>
      </c>
    </row>
    <row r="17218" ht="15.75" customHeight="1">
      <c r="A17218" s="1" t="str">
        <f t="shared" si="1444"/>
        <v>UBE4A</v>
      </c>
      <c r="B17218" s="1" t="s">
        <v>328</v>
      </c>
      <c r="C17218" s="1">
        <v>1.18230336E8</v>
      </c>
      <c r="D17218" s="1" t="s">
        <v>8</v>
      </c>
      <c r="E17218" s="1">
        <v>23.0</v>
      </c>
      <c r="F17218" s="1" t="s">
        <v>17186</v>
      </c>
      <c r="G17218" s="1">
        <v>0.246069492209</v>
      </c>
    </row>
    <row r="17219" ht="15.75" customHeight="1">
      <c r="A17219" s="1" t="str">
        <f t="shared" si="1444"/>
        <v>UBE4A</v>
      </c>
      <c r="B17219" s="1" t="s">
        <v>328</v>
      </c>
      <c r="C17219" s="1">
        <v>1.18230531E8</v>
      </c>
      <c r="D17219" s="1" t="s">
        <v>8</v>
      </c>
      <c r="E17219" s="1">
        <v>23.0</v>
      </c>
      <c r="F17219" s="1" t="s">
        <v>17187</v>
      </c>
      <c r="G17219" s="1">
        <v>1.28371442663</v>
      </c>
    </row>
    <row r="17220" ht="15.75" customHeight="1">
      <c r="A17220" s="1" t="str">
        <f t="shared" si="1444"/>
        <v>UBE4A</v>
      </c>
      <c r="B17220" s="1" t="s">
        <v>328</v>
      </c>
      <c r="C17220" s="1">
        <v>1.18230561E8</v>
      </c>
      <c r="D17220" s="1" t="s">
        <v>14</v>
      </c>
      <c r="E17220" s="1">
        <v>24.0</v>
      </c>
      <c r="F17220" s="1" t="s">
        <v>17188</v>
      </c>
      <c r="G17220" s="1">
        <v>0.445000683686</v>
      </c>
    </row>
    <row r="17221" ht="15.75" customHeight="1">
      <c r="A17221" s="1" t="str">
        <f t="shared" si="1444"/>
        <v>UBE4A</v>
      </c>
      <c r="B17221" s="1" t="s">
        <v>328</v>
      </c>
      <c r="C17221" s="1">
        <v>1.18230398E8</v>
      </c>
      <c r="D17221" s="1" t="s">
        <v>14</v>
      </c>
      <c r="E17221" s="1">
        <v>25.0</v>
      </c>
      <c r="F17221" s="1" t="s">
        <v>17189</v>
      </c>
      <c r="G17221" s="1">
        <v>1.10390996148</v>
      </c>
    </row>
    <row r="17222" ht="15.75" customHeight="1">
      <c r="A17222" s="1" t="str">
        <f t="shared" ref="A17222:A17239" si="1445">"UBR4"</f>
        <v>UBR4</v>
      </c>
      <c r="B17222" s="1" t="s">
        <v>108</v>
      </c>
      <c r="C17222" s="1">
        <v>1.9536654E7</v>
      </c>
      <c r="D17222" s="1" t="s">
        <v>8</v>
      </c>
      <c r="E17222" s="1">
        <v>23.0</v>
      </c>
      <c r="F17222" s="1" t="s">
        <v>17190</v>
      </c>
      <c r="G17222" s="1">
        <v>0.0067539368936</v>
      </c>
    </row>
    <row r="17223" ht="15.75" customHeight="1">
      <c r="A17223" s="1" t="str">
        <f t="shared" si="1445"/>
        <v>UBR4</v>
      </c>
      <c r="B17223" s="1" t="s">
        <v>108</v>
      </c>
      <c r="C17223" s="1">
        <v>1.9536585E7</v>
      </c>
      <c r="D17223" s="1" t="s">
        <v>8</v>
      </c>
      <c r="E17223" s="1">
        <v>23.0</v>
      </c>
      <c r="F17223" s="1" t="s">
        <v>17191</v>
      </c>
      <c r="G17223" s="1">
        <v>0.173024274501</v>
      </c>
    </row>
    <row r="17224" ht="15.75" customHeight="1">
      <c r="A17224" s="1" t="str">
        <f t="shared" si="1445"/>
        <v>UBR4</v>
      </c>
      <c r="B17224" s="1" t="s">
        <v>108</v>
      </c>
      <c r="C17224" s="1">
        <v>1.9536676E7</v>
      </c>
      <c r="D17224" s="1" t="s">
        <v>8</v>
      </c>
      <c r="E17224" s="1">
        <v>24.0</v>
      </c>
      <c r="F17224" s="1" t="s">
        <v>17192</v>
      </c>
      <c r="G17224" s="1">
        <v>0.0186720417166</v>
      </c>
    </row>
    <row r="17225" ht="15.75" customHeight="1">
      <c r="A17225" s="1" t="str">
        <f t="shared" si="1445"/>
        <v>UBR4</v>
      </c>
      <c r="B17225" s="1" t="s">
        <v>108</v>
      </c>
      <c r="C17225" s="1">
        <v>1.9536745E7</v>
      </c>
      <c r="D17225" s="1" t="s">
        <v>8</v>
      </c>
      <c r="E17225" s="1">
        <v>24.0</v>
      </c>
      <c r="F17225" s="1" t="s">
        <v>17193</v>
      </c>
      <c r="G17225" s="1">
        <v>1.19118245914</v>
      </c>
    </row>
    <row r="17226" ht="15.75" customHeight="1">
      <c r="A17226" s="1" t="str">
        <f t="shared" si="1445"/>
        <v>UBR4</v>
      </c>
      <c r="B17226" s="1" t="s">
        <v>108</v>
      </c>
      <c r="C17226" s="1">
        <v>1.9536765E7</v>
      </c>
      <c r="D17226" s="1" t="s">
        <v>8</v>
      </c>
      <c r="E17226" s="1">
        <v>24.0</v>
      </c>
      <c r="F17226" s="1" t="s">
        <v>17194</v>
      </c>
      <c r="G17226" s="1">
        <v>0.57881413949</v>
      </c>
    </row>
    <row r="17227" ht="15.75" customHeight="1">
      <c r="A17227" s="1" t="str">
        <f t="shared" si="1445"/>
        <v>UBR4</v>
      </c>
      <c r="B17227" s="1" t="s">
        <v>108</v>
      </c>
      <c r="C17227" s="1">
        <v>1.9536495E7</v>
      </c>
      <c r="D17227" s="1" t="s">
        <v>14</v>
      </c>
      <c r="E17227" s="1">
        <v>24.0</v>
      </c>
      <c r="F17227" s="1" t="s">
        <v>17195</v>
      </c>
      <c r="G17227" s="1">
        <v>0.0615904033371</v>
      </c>
    </row>
    <row r="17228" ht="15.75" customHeight="1">
      <c r="A17228" s="1" t="str">
        <f t="shared" si="1445"/>
        <v>UBR4</v>
      </c>
      <c r="B17228" s="1" t="s">
        <v>108</v>
      </c>
      <c r="C17228" s="1">
        <v>1.9536738E7</v>
      </c>
      <c r="D17228" s="1" t="s">
        <v>8</v>
      </c>
      <c r="E17228" s="1">
        <v>22.0</v>
      </c>
      <c r="F17228" s="1" t="s">
        <v>17196</v>
      </c>
      <c r="G17228" s="1">
        <v>0.828043465661</v>
      </c>
    </row>
    <row r="17229" ht="15.75" customHeight="1">
      <c r="A17229" s="1" t="str">
        <f t="shared" si="1445"/>
        <v>UBR4</v>
      </c>
      <c r="B17229" s="1" t="s">
        <v>108</v>
      </c>
      <c r="C17229" s="1">
        <v>1.9536485E7</v>
      </c>
      <c r="D17229" s="1" t="s">
        <v>8</v>
      </c>
      <c r="E17229" s="1">
        <v>24.0</v>
      </c>
      <c r="F17229" s="1" t="s">
        <v>17197</v>
      </c>
      <c r="G17229" s="1">
        <v>0.00619406954066</v>
      </c>
    </row>
    <row r="17230" ht="15.75" customHeight="1">
      <c r="A17230" s="1" t="str">
        <f t="shared" si="1445"/>
        <v>UBR4</v>
      </c>
      <c r="B17230" s="1" t="s">
        <v>108</v>
      </c>
      <c r="C17230" s="1">
        <v>1.9536543E7</v>
      </c>
      <c r="D17230" s="1" t="s">
        <v>8</v>
      </c>
      <c r="E17230" s="1">
        <v>24.0</v>
      </c>
      <c r="F17230" s="1" t="s">
        <v>17198</v>
      </c>
      <c r="G17230" s="1">
        <v>0.417833525126</v>
      </c>
    </row>
    <row r="17231" ht="15.75" customHeight="1">
      <c r="A17231" s="1" t="str">
        <f t="shared" si="1445"/>
        <v>UBR4</v>
      </c>
      <c r="B17231" s="1" t="s">
        <v>108</v>
      </c>
      <c r="C17231" s="1">
        <v>1.9536524E7</v>
      </c>
      <c r="D17231" s="1" t="s">
        <v>8</v>
      </c>
      <c r="E17231" s="1">
        <v>23.0</v>
      </c>
      <c r="F17231" s="1" t="s">
        <v>17199</v>
      </c>
      <c r="G17231" s="1">
        <v>0.354307863643</v>
      </c>
    </row>
    <row r="17232" ht="15.75" customHeight="1">
      <c r="A17232" s="1" t="str">
        <f t="shared" si="1445"/>
        <v>UBR4</v>
      </c>
      <c r="B17232" s="1" t="s">
        <v>108</v>
      </c>
      <c r="C17232" s="1">
        <v>1.9536687E7</v>
      </c>
      <c r="D17232" s="1" t="s">
        <v>14</v>
      </c>
      <c r="E17232" s="1">
        <v>23.0</v>
      </c>
      <c r="F17232" s="1" t="s">
        <v>17200</v>
      </c>
      <c r="G17232" s="1">
        <v>0.0974968727423</v>
      </c>
    </row>
    <row r="17233" ht="15.75" customHeight="1">
      <c r="A17233" s="1" t="str">
        <f t="shared" si="1445"/>
        <v>UBR4</v>
      </c>
      <c r="B17233" s="1" t="s">
        <v>108</v>
      </c>
      <c r="C17233" s="1">
        <v>1.9536639E7</v>
      </c>
      <c r="D17233" s="1" t="s">
        <v>14</v>
      </c>
      <c r="E17233" s="1">
        <v>24.0</v>
      </c>
      <c r="F17233" s="1" t="s">
        <v>17201</v>
      </c>
      <c r="G17233" s="1">
        <v>0.179363840133</v>
      </c>
    </row>
    <row r="17234" ht="15.75" customHeight="1">
      <c r="A17234" s="1" t="str">
        <f t="shared" si="1445"/>
        <v>UBR4</v>
      </c>
      <c r="B17234" s="1" t="s">
        <v>108</v>
      </c>
      <c r="C17234" s="1">
        <v>1.9536614E7</v>
      </c>
      <c r="D17234" s="1" t="s">
        <v>14</v>
      </c>
      <c r="E17234" s="1">
        <v>24.0</v>
      </c>
      <c r="F17234" s="1" t="s">
        <v>17202</v>
      </c>
      <c r="G17234" s="1">
        <v>-0.10115770936</v>
      </c>
    </row>
    <row r="17235" ht="15.75" customHeight="1">
      <c r="A17235" s="1" t="str">
        <f t="shared" si="1445"/>
        <v>UBR4</v>
      </c>
      <c r="B17235" s="1" t="s">
        <v>108</v>
      </c>
      <c r="C17235" s="1">
        <v>1.953651E7</v>
      </c>
      <c r="D17235" s="1" t="s">
        <v>14</v>
      </c>
      <c r="E17235" s="1">
        <v>24.0</v>
      </c>
      <c r="F17235" s="1" t="s">
        <v>17203</v>
      </c>
      <c r="G17235" s="1">
        <v>0.474351726598</v>
      </c>
    </row>
    <row r="17236" ht="15.75" customHeight="1">
      <c r="A17236" s="1" t="str">
        <f t="shared" si="1445"/>
        <v>UBR4</v>
      </c>
      <c r="B17236" s="1" t="s">
        <v>108</v>
      </c>
      <c r="C17236" s="1">
        <v>1.9536495E7</v>
      </c>
      <c r="D17236" s="1" t="s">
        <v>14</v>
      </c>
      <c r="E17236" s="1">
        <v>23.0</v>
      </c>
      <c r="F17236" s="1" t="s">
        <v>17204</v>
      </c>
      <c r="G17236" s="1">
        <v>-0.00534370747474</v>
      </c>
    </row>
    <row r="17237" ht="15.75" customHeight="1">
      <c r="A17237" s="1" t="str">
        <f t="shared" si="1445"/>
        <v>UBR4</v>
      </c>
      <c r="B17237" s="1" t="s">
        <v>108</v>
      </c>
      <c r="C17237" s="1">
        <v>1.9536745E7</v>
      </c>
      <c r="D17237" s="1" t="s">
        <v>8</v>
      </c>
      <c r="E17237" s="1">
        <v>22.0</v>
      </c>
      <c r="F17237" s="1" t="s">
        <v>17205</v>
      </c>
      <c r="G17237" s="1">
        <v>0.980774075202</v>
      </c>
    </row>
    <row r="17238" ht="15.75" customHeight="1">
      <c r="A17238" s="1" t="str">
        <f t="shared" si="1445"/>
        <v>UBR4</v>
      </c>
      <c r="B17238" s="1" t="s">
        <v>108</v>
      </c>
      <c r="C17238" s="1">
        <v>1.9536498E7</v>
      </c>
      <c r="D17238" s="1" t="s">
        <v>8</v>
      </c>
      <c r="E17238" s="1">
        <v>23.0</v>
      </c>
      <c r="F17238" s="1" t="s">
        <v>17206</v>
      </c>
      <c r="G17238" s="1">
        <v>0.219803662749</v>
      </c>
    </row>
    <row r="17239" ht="15.75" customHeight="1">
      <c r="A17239" s="1" t="str">
        <f t="shared" si="1445"/>
        <v>UBR4</v>
      </c>
      <c r="B17239" s="1" t="s">
        <v>108</v>
      </c>
      <c r="C17239" s="1">
        <v>1.9536559E7</v>
      </c>
      <c r="D17239" s="1" t="s">
        <v>8</v>
      </c>
      <c r="E17239" s="1">
        <v>24.0</v>
      </c>
      <c r="F17239" s="1" t="s">
        <v>17207</v>
      </c>
      <c r="G17239" s="1">
        <v>0.438396037521</v>
      </c>
    </row>
    <row r="17240" ht="15.75" customHeight="1">
      <c r="A17240" s="1" t="str">
        <f t="shared" ref="A17240:A17249" si="1446">"UBXN4"</f>
        <v>UBXN4</v>
      </c>
      <c r="B17240" s="1" t="s">
        <v>256</v>
      </c>
      <c r="C17240" s="1">
        <v>1.36499406E8</v>
      </c>
      <c r="D17240" s="1" t="s">
        <v>14</v>
      </c>
      <c r="E17240" s="1">
        <v>24.0</v>
      </c>
      <c r="F17240" s="1" t="s">
        <v>17208</v>
      </c>
      <c r="G17240" s="1">
        <v>0.316158541139</v>
      </c>
    </row>
    <row r="17241" ht="15.75" customHeight="1">
      <c r="A17241" s="1" t="str">
        <f t="shared" si="1446"/>
        <v>UBXN4</v>
      </c>
      <c r="B17241" s="1" t="s">
        <v>256</v>
      </c>
      <c r="C17241" s="1">
        <v>1.364994E8</v>
      </c>
      <c r="D17241" s="1" t="s">
        <v>14</v>
      </c>
      <c r="E17241" s="1">
        <v>23.0</v>
      </c>
      <c r="F17241" s="1" t="s">
        <v>17209</v>
      </c>
      <c r="G17241" s="1">
        <v>0.382469983321</v>
      </c>
    </row>
    <row r="17242" ht="15.75" customHeight="1">
      <c r="A17242" s="1" t="str">
        <f t="shared" si="1446"/>
        <v>UBXN4</v>
      </c>
      <c r="B17242" s="1" t="s">
        <v>256</v>
      </c>
      <c r="C17242" s="1">
        <v>1.36499444E8</v>
      </c>
      <c r="D17242" s="1" t="s">
        <v>14</v>
      </c>
      <c r="E17242" s="1">
        <v>24.0</v>
      </c>
      <c r="F17242" s="1" t="s">
        <v>17210</v>
      </c>
      <c r="G17242" s="1">
        <v>0.734287368347</v>
      </c>
    </row>
    <row r="17243" ht="15.75" customHeight="1">
      <c r="A17243" s="1" t="str">
        <f t="shared" si="1446"/>
        <v>UBXN4</v>
      </c>
      <c r="B17243" s="1" t="s">
        <v>256</v>
      </c>
      <c r="C17243" s="1">
        <v>1.36499431E8</v>
      </c>
      <c r="D17243" s="1" t="s">
        <v>14</v>
      </c>
      <c r="E17243" s="1">
        <v>24.0</v>
      </c>
      <c r="F17243" s="1" t="s">
        <v>17211</v>
      </c>
      <c r="G17243" s="1">
        <v>1.86535761166</v>
      </c>
    </row>
    <row r="17244" ht="15.75" customHeight="1">
      <c r="A17244" s="1" t="str">
        <f t="shared" si="1446"/>
        <v>UBXN4</v>
      </c>
      <c r="B17244" s="1" t="s">
        <v>256</v>
      </c>
      <c r="C17244" s="1">
        <v>1.36499382E8</v>
      </c>
      <c r="D17244" s="1" t="s">
        <v>14</v>
      </c>
      <c r="E17244" s="1">
        <v>24.0</v>
      </c>
      <c r="F17244" s="1" t="s">
        <v>17212</v>
      </c>
      <c r="G17244" s="1">
        <v>0.400355019993</v>
      </c>
    </row>
    <row r="17245" ht="15.75" customHeight="1">
      <c r="A17245" s="1" t="str">
        <f t="shared" si="1446"/>
        <v>UBXN4</v>
      </c>
      <c r="B17245" s="1" t="s">
        <v>256</v>
      </c>
      <c r="C17245" s="1">
        <v>1.36499288E8</v>
      </c>
      <c r="D17245" s="1" t="s">
        <v>14</v>
      </c>
      <c r="E17245" s="1">
        <v>24.0</v>
      </c>
      <c r="F17245" s="1" t="s">
        <v>17213</v>
      </c>
      <c r="G17245" s="1">
        <v>0.282166657504</v>
      </c>
    </row>
    <row r="17246" ht="15.75" customHeight="1">
      <c r="A17246" s="1" t="str">
        <f t="shared" si="1446"/>
        <v>UBXN4</v>
      </c>
      <c r="B17246" s="1" t="s">
        <v>256</v>
      </c>
      <c r="C17246" s="1">
        <v>1.36499213E8</v>
      </c>
      <c r="D17246" s="1" t="s">
        <v>8</v>
      </c>
      <c r="E17246" s="1">
        <v>24.0</v>
      </c>
      <c r="F17246" s="1" t="s">
        <v>17214</v>
      </c>
      <c r="G17246" s="1">
        <v>0.303449261106</v>
      </c>
    </row>
    <row r="17247" ht="15.75" customHeight="1">
      <c r="A17247" s="1" t="str">
        <f t="shared" si="1446"/>
        <v>UBXN4</v>
      </c>
      <c r="B17247" s="1" t="s">
        <v>256</v>
      </c>
      <c r="C17247" s="1">
        <v>1.3649919E8</v>
      </c>
      <c r="D17247" s="1" t="s">
        <v>8</v>
      </c>
      <c r="E17247" s="1">
        <v>24.0</v>
      </c>
      <c r="F17247" s="1" t="s">
        <v>17215</v>
      </c>
      <c r="G17247" s="1">
        <v>0.312406328683</v>
      </c>
    </row>
    <row r="17248" ht="15.75" customHeight="1">
      <c r="A17248" s="1" t="str">
        <f t="shared" si="1446"/>
        <v>UBXN4</v>
      </c>
      <c r="B17248" s="1" t="s">
        <v>256</v>
      </c>
      <c r="C17248" s="1">
        <v>1.3649915E8</v>
      </c>
      <c r="D17248" s="1" t="s">
        <v>8</v>
      </c>
      <c r="E17248" s="1">
        <v>23.0</v>
      </c>
      <c r="F17248" s="1" t="s">
        <v>17216</v>
      </c>
      <c r="G17248" s="1">
        <v>-0.0144627738292</v>
      </c>
    </row>
    <row r="17249" ht="15.75" customHeight="1">
      <c r="A17249" s="1" t="str">
        <f t="shared" si="1446"/>
        <v>UBXN4</v>
      </c>
      <c r="B17249" s="1" t="s">
        <v>256</v>
      </c>
      <c r="C17249" s="1">
        <v>1.36499376E8</v>
      </c>
      <c r="D17249" s="1" t="s">
        <v>14</v>
      </c>
      <c r="E17249" s="1">
        <v>24.0</v>
      </c>
      <c r="F17249" s="1" t="s">
        <v>17217</v>
      </c>
      <c r="G17249" s="1">
        <v>0.154897487022</v>
      </c>
    </row>
    <row r="17250" ht="15.75" customHeight="1">
      <c r="A17250" s="1" t="str">
        <f t="shared" ref="A17250:A17259" si="1447">"UFL1"</f>
        <v>UFL1</v>
      </c>
      <c r="B17250" s="1" t="s">
        <v>28</v>
      </c>
      <c r="C17250" s="1">
        <v>9.6969723E7</v>
      </c>
      <c r="D17250" s="1" t="s">
        <v>8</v>
      </c>
      <c r="E17250" s="1">
        <v>23.0</v>
      </c>
      <c r="F17250" s="1" t="s">
        <v>17218</v>
      </c>
      <c r="G17250" s="1">
        <v>1.17855344375</v>
      </c>
    </row>
    <row r="17251" ht="15.75" customHeight="1">
      <c r="A17251" s="1" t="str">
        <f t="shared" si="1447"/>
        <v>UFL1</v>
      </c>
      <c r="B17251" s="1" t="s">
        <v>28</v>
      </c>
      <c r="C17251" s="1">
        <v>9.6969856E7</v>
      </c>
      <c r="D17251" s="1" t="s">
        <v>8</v>
      </c>
      <c r="E17251" s="1">
        <v>22.0</v>
      </c>
      <c r="F17251" s="1" t="s">
        <v>17219</v>
      </c>
      <c r="G17251" s="1">
        <v>-0.0181715193636</v>
      </c>
    </row>
    <row r="17252" ht="15.75" customHeight="1">
      <c r="A17252" s="1" t="str">
        <f t="shared" si="1447"/>
        <v>UFL1</v>
      </c>
      <c r="B17252" s="1" t="s">
        <v>28</v>
      </c>
      <c r="C17252" s="1">
        <v>9.6969866E7</v>
      </c>
      <c r="D17252" s="1" t="s">
        <v>8</v>
      </c>
      <c r="E17252" s="1">
        <v>23.0</v>
      </c>
      <c r="F17252" s="1" t="s">
        <v>17220</v>
      </c>
      <c r="G17252" s="1">
        <v>0.0475630105295</v>
      </c>
    </row>
    <row r="17253" ht="15.75" customHeight="1">
      <c r="A17253" s="1" t="str">
        <f t="shared" si="1447"/>
        <v>UFL1</v>
      </c>
      <c r="B17253" s="1" t="s">
        <v>28</v>
      </c>
      <c r="C17253" s="1">
        <v>9.6969668E7</v>
      </c>
      <c r="D17253" s="1" t="s">
        <v>14</v>
      </c>
      <c r="E17253" s="1">
        <v>24.0</v>
      </c>
      <c r="F17253" s="1" t="s">
        <v>17221</v>
      </c>
      <c r="G17253" s="1">
        <v>0.0914914952391</v>
      </c>
    </row>
    <row r="17254" ht="15.75" customHeight="1">
      <c r="A17254" s="1" t="str">
        <f t="shared" si="1447"/>
        <v>UFL1</v>
      </c>
      <c r="B17254" s="1" t="s">
        <v>28</v>
      </c>
      <c r="C17254" s="1">
        <v>9.6969778E7</v>
      </c>
      <c r="D17254" s="1" t="s">
        <v>14</v>
      </c>
      <c r="E17254" s="1">
        <v>24.0</v>
      </c>
      <c r="F17254" s="1" t="s">
        <v>17222</v>
      </c>
      <c r="G17254" s="1">
        <v>0.976997692936</v>
      </c>
    </row>
    <row r="17255" ht="15.75" customHeight="1">
      <c r="A17255" s="1" t="str">
        <f t="shared" si="1447"/>
        <v>UFL1</v>
      </c>
      <c r="B17255" s="1" t="s">
        <v>28</v>
      </c>
      <c r="C17255" s="1">
        <v>9.6969785E7</v>
      </c>
      <c r="D17255" s="1" t="s">
        <v>14</v>
      </c>
      <c r="E17255" s="1">
        <v>23.0</v>
      </c>
      <c r="F17255" s="1" t="s">
        <v>17223</v>
      </c>
      <c r="G17255" s="1">
        <v>0.844448863312</v>
      </c>
    </row>
    <row r="17256" ht="15.75" customHeight="1">
      <c r="A17256" s="1" t="str">
        <f t="shared" si="1447"/>
        <v>UFL1</v>
      </c>
      <c r="B17256" s="1" t="s">
        <v>28</v>
      </c>
      <c r="C17256" s="1">
        <v>9.69698E7</v>
      </c>
      <c r="D17256" s="1" t="s">
        <v>14</v>
      </c>
      <c r="E17256" s="1">
        <v>24.0</v>
      </c>
      <c r="F17256" s="1" t="s">
        <v>17224</v>
      </c>
      <c r="G17256" s="1">
        <v>0.159469976084</v>
      </c>
    </row>
    <row r="17257" ht="15.75" customHeight="1">
      <c r="A17257" s="1" t="str">
        <f t="shared" si="1447"/>
        <v>UFL1</v>
      </c>
      <c r="B17257" s="1" t="s">
        <v>28</v>
      </c>
      <c r="C17257" s="1">
        <v>9.6969826E7</v>
      </c>
      <c r="D17257" s="1" t="s">
        <v>14</v>
      </c>
      <c r="E17257" s="1">
        <v>22.0</v>
      </c>
      <c r="F17257" s="1" t="s">
        <v>17225</v>
      </c>
      <c r="G17257" s="1">
        <v>0.0993858506649</v>
      </c>
    </row>
    <row r="17258" ht="15.75" customHeight="1">
      <c r="A17258" s="1" t="str">
        <f t="shared" si="1447"/>
        <v>UFL1</v>
      </c>
      <c r="B17258" s="1" t="s">
        <v>28</v>
      </c>
      <c r="C17258" s="1">
        <v>9.6969872E7</v>
      </c>
      <c r="D17258" s="1" t="s">
        <v>14</v>
      </c>
      <c r="E17258" s="1">
        <v>24.0</v>
      </c>
      <c r="F17258" s="1" t="s">
        <v>17226</v>
      </c>
      <c r="G17258" s="1">
        <v>0.0478193825257</v>
      </c>
    </row>
    <row r="17259" ht="15.75" customHeight="1">
      <c r="A17259" s="1" t="str">
        <f t="shared" si="1447"/>
        <v>UFL1</v>
      </c>
      <c r="B17259" s="1" t="s">
        <v>28</v>
      </c>
      <c r="C17259" s="1">
        <v>9.6969907E7</v>
      </c>
      <c r="D17259" s="1" t="s">
        <v>14</v>
      </c>
      <c r="E17259" s="1">
        <v>24.0</v>
      </c>
      <c r="F17259" s="1" t="s">
        <v>17227</v>
      </c>
      <c r="G17259" s="1">
        <v>0.403391876466</v>
      </c>
    </row>
    <row r="17260" ht="15.75" customHeight="1">
      <c r="A17260" s="1" t="str">
        <f t="shared" ref="A17260:A17268" si="1448">"UFM1"</f>
        <v>UFM1</v>
      </c>
      <c r="B17260" s="1" t="s">
        <v>76</v>
      </c>
      <c r="C17260" s="1">
        <v>3.8924276E7</v>
      </c>
      <c r="D17260" s="1" t="s">
        <v>8</v>
      </c>
      <c r="E17260" s="1">
        <v>23.0</v>
      </c>
      <c r="F17260" s="1" t="s">
        <v>17228</v>
      </c>
      <c r="G17260" s="1">
        <v>1.01381800599</v>
      </c>
    </row>
    <row r="17261" ht="15.75" customHeight="1">
      <c r="A17261" s="1" t="str">
        <f t="shared" si="1448"/>
        <v>UFM1</v>
      </c>
      <c r="B17261" s="1" t="s">
        <v>76</v>
      </c>
      <c r="C17261" s="1">
        <v>3.8924214E7</v>
      </c>
      <c r="D17261" s="1" t="s">
        <v>14</v>
      </c>
      <c r="E17261" s="1">
        <v>23.0</v>
      </c>
      <c r="F17261" s="1" t="s">
        <v>17229</v>
      </c>
      <c r="G17261" s="1">
        <v>0.73766843067</v>
      </c>
    </row>
    <row r="17262" ht="15.75" customHeight="1">
      <c r="A17262" s="1" t="str">
        <f t="shared" si="1448"/>
        <v>UFM1</v>
      </c>
      <c r="B17262" s="1" t="s">
        <v>76</v>
      </c>
      <c r="C17262" s="1">
        <v>3.8924048E7</v>
      </c>
      <c r="D17262" s="1" t="s">
        <v>14</v>
      </c>
      <c r="E17262" s="1">
        <v>25.0</v>
      </c>
      <c r="F17262" s="1" t="s">
        <v>17230</v>
      </c>
      <c r="G17262" s="1">
        <v>0.631841826344</v>
      </c>
    </row>
    <row r="17263" ht="15.75" customHeight="1">
      <c r="A17263" s="1" t="str">
        <f t="shared" si="1448"/>
        <v>UFM1</v>
      </c>
      <c r="B17263" s="1" t="s">
        <v>76</v>
      </c>
      <c r="C17263" s="1">
        <v>3.8924019E7</v>
      </c>
      <c r="D17263" s="1" t="s">
        <v>14</v>
      </c>
      <c r="E17263" s="1">
        <v>24.0</v>
      </c>
      <c r="F17263" s="1" t="s">
        <v>17231</v>
      </c>
      <c r="G17263" s="1">
        <v>0.961134087782</v>
      </c>
    </row>
    <row r="17264" ht="15.75" customHeight="1">
      <c r="A17264" s="1" t="str">
        <f t="shared" si="1448"/>
        <v>UFM1</v>
      </c>
      <c r="B17264" s="1" t="s">
        <v>76</v>
      </c>
      <c r="C17264" s="1">
        <v>3.8924237E7</v>
      </c>
      <c r="D17264" s="1" t="s">
        <v>14</v>
      </c>
      <c r="E17264" s="1">
        <v>24.0</v>
      </c>
      <c r="F17264" s="1" t="s">
        <v>17232</v>
      </c>
      <c r="G17264" s="1">
        <v>0.674143130999</v>
      </c>
    </row>
    <row r="17265" ht="15.75" customHeight="1">
      <c r="A17265" s="1" t="str">
        <f t="shared" si="1448"/>
        <v>UFM1</v>
      </c>
      <c r="B17265" s="1" t="s">
        <v>76</v>
      </c>
      <c r="C17265" s="1">
        <v>3.8924013E7</v>
      </c>
      <c r="D17265" s="1" t="s">
        <v>8</v>
      </c>
      <c r="E17265" s="1">
        <v>22.0</v>
      </c>
      <c r="F17265" s="1" t="s">
        <v>17233</v>
      </c>
      <c r="G17265" s="1">
        <v>0.829833178122</v>
      </c>
    </row>
    <row r="17266" ht="15.75" customHeight="1">
      <c r="A17266" s="1" t="str">
        <f t="shared" si="1448"/>
        <v>UFM1</v>
      </c>
      <c r="B17266" s="1" t="s">
        <v>76</v>
      </c>
      <c r="C17266" s="1">
        <v>3.8923985E7</v>
      </c>
      <c r="D17266" s="1" t="s">
        <v>8</v>
      </c>
      <c r="E17266" s="1">
        <v>24.0</v>
      </c>
      <c r="F17266" s="1" t="s">
        <v>17234</v>
      </c>
      <c r="G17266" s="1">
        <v>0.0302042151489</v>
      </c>
    </row>
    <row r="17267" ht="15.75" customHeight="1">
      <c r="A17267" s="1" t="str">
        <f t="shared" si="1448"/>
        <v>UFM1</v>
      </c>
      <c r="B17267" s="1" t="s">
        <v>76</v>
      </c>
      <c r="C17267" s="1">
        <v>3.8924222E7</v>
      </c>
      <c r="D17267" s="1" t="s">
        <v>14</v>
      </c>
      <c r="E17267" s="1">
        <v>24.0</v>
      </c>
      <c r="F17267" s="1" t="s">
        <v>17235</v>
      </c>
      <c r="G17267" s="1">
        <v>0.496614546385</v>
      </c>
    </row>
    <row r="17268" ht="15.75" customHeight="1">
      <c r="A17268" s="1" t="str">
        <f t="shared" si="1448"/>
        <v>UFM1</v>
      </c>
      <c r="B17268" s="1" t="s">
        <v>76</v>
      </c>
      <c r="C17268" s="1">
        <v>3.8924054E7</v>
      </c>
      <c r="D17268" s="1" t="s">
        <v>8</v>
      </c>
      <c r="E17268" s="1">
        <v>24.0</v>
      </c>
      <c r="F17268" s="1" t="s">
        <v>17236</v>
      </c>
      <c r="G17268" s="1">
        <v>1.02504790623</v>
      </c>
    </row>
    <row r="17269" ht="15.75" customHeight="1">
      <c r="A17269" s="1" t="str">
        <f t="shared" ref="A17269:A17278" si="1449">"UMPS"</f>
        <v>UMPS</v>
      </c>
      <c r="B17269" s="1" t="s">
        <v>119</v>
      </c>
      <c r="C17269" s="1">
        <v>1.24449409E8</v>
      </c>
      <c r="D17269" s="1" t="s">
        <v>14</v>
      </c>
      <c r="E17269" s="1">
        <v>23.0</v>
      </c>
      <c r="F17269" s="1" t="s">
        <v>17237</v>
      </c>
      <c r="G17269" s="1">
        <v>0.255668656668</v>
      </c>
    </row>
    <row r="17270" ht="15.75" customHeight="1">
      <c r="A17270" s="1" t="str">
        <f t="shared" si="1449"/>
        <v>UMPS</v>
      </c>
      <c r="B17270" s="1" t="s">
        <v>119</v>
      </c>
      <c r="C17270" s="1">
        <v>1.24449283E8</v>
      </c>
      <c r="D17270" s="1" t="s">
        <v>8</v>
      </c>
      <c r="E17270" s="1">
        <v>24.0</v>
      </c>
      <c r="F17270" s="1" t="s">
        <v>17238</v>
      </c>
      <c r="G17270" s="1">
        <v>0.0950833386593</v>
      </c>
    </row>
    <row r="17271" ht="15.75" customHeight="1">
      <c r="A17271" s="1" t="str">
        <f t="shared" si="1449"/>
        <v>UMPS</v>
      </c>
      <c r="B17271" s="1" t="s">
        <v>119</v>
      </c>
      <c r="C17271" s="1">
        <v>1.24449345E8</v>
      </c>
      <c r="D17271" s="1" t="s">
        <v>8</v>
      </c>
      <c r="E17271" s="1">
        <v>24.0</v>
      </c>
      <c r="F17271" s="1" t="s">
        <v>17239</v>
      </c>
      <c r="G17271" s="1">
        <v>1.32596791406</v>
      </c>
    </row>
    <row r="17272" ht="15.75" customHeight="1">
      <c r="A17272" s="1" t="str">
        <f t="shared" si="1449"/>
        <v>UMPS</v>
      </c>
      <c r="B17272" s="1" t="s">
        <v>119</v>
      </c>
      <c r="C17272" s="1">
        <v>1.24449415E8</v>
      </c>
      <c r="D17272" s="1" t="s">
        <v>8</v>
      </c>
      <c r="E17272" s="1">
        <v>24.0</v>
      </c>
      <c r="F17272" s="1" t="s">
        <v>17240</v>
      </c>
      <c r="G17272" s="1">
        <v>0.141162055578</v>
      </c>
    </row>
    <row r="17273" ht="15.75" customHeight="1">
      <c r="A17273" s="1" t="str">
        <f t="shared" si="1449"/>
        <v>UMPS</v>
      </c>
      <c r="B17273" s="1" t="s">
        <v>119</v>
      </c>
      <c r="C17273" s="1">
        <v>1.24449249E8</v>
      </c>
      <c r="D17273" s="1" t="s">
        <v>14</v>
      </c>
      <c r="E17273" s="1">
        <v>24.0</v>
      </c>
      <c r="F17273" s="1" t="s">
        <v>17241</v>
      </c>
      <c r="G17273" s="1">
        <v>-0.00109371393663</v>
      </c>
    </row>
    <row r="17274" ht="15.75" customHeight="1">
      <c r="A17274" s="1" t="str">
        <f t="shared" si="1449"/>
        <v>UMPS</v>
      </c>
      <c r="B17274" s="1" t="s">
        <v>119</v>
      </c>
      <c r="C17274" s="1">
        <v>1.24449262E8</v>
      </c>
      <c r="D17274" s="1" t="s">
        <v>14</v>
      </c>
      <c r="E17274" s="1">
        <v>24.0</v>
      </c>
      <c r="F17274" s="1" t="s">
        <v>17242</v>
      </c>
      <c r="G17274" s="1">
        <v>-0.017621362678</v>
      </c>
    </row>
    <row r="17275" ht="15.75" customHeight="1">
      <c r="A17275" s="1" t="str">
        <f t="shared" si="1449"/>
        <v>UMPS</v>
      </c>
      <c r="B17275" s="1" t="s">
        <v>119</v>
      </c>
      <c r="C17275" s="1">
        <v>1.24449278E8</v>
      </c>
      <c r="D17275" s="1" t="s">
        <v>14</v>
      </c>
      <c r="E17275" s="1">
        <v>24.0</v>
      </c>
      <c r="F17275" s="1" t="s">
        <v>17243</v>
      </c>
      <c r="G17275" s="1">
        <v>-0.00493965205906</v>
      </c>
    </row>
    <row r="17276" ht="15.75" customHeight="1">
      <c r="A17276" s="1" t="str">
        <f t="shared" si="1449"/>
        <v>UMPS</v>
      </c>
      <c r="B17276" s="1" t="s">
        <v>119</v>
      </c>
      <c r="C17276" s="1">
        <v>1.24449342E8</v>
      </c>
      <c r="D17276" s="1" t="s">
        <v>14</v>
      </c>
      <c r="E17276" s="1">
        <v>23.0</v>
      </c>
      <c r="F17276" s="1" t="s">
        <v>17244</v>
      </c>
      <c r="G17276" s="1">
        <v>0.367338056888</v>
      </c>
    </row>
    <row r="17277" ht="15.75" customHeight="1">
      <c r="A17277" s="1" t="str">
        <f t="shared" si="1449"/>
        <v>UMPS</v>
      </c>
      <c r="B17277" s="1" t="s">
        <v>119</v>
      </c>
      <c r="C17277" s="1">
        <v>1.24449358E8</v>
      </c>
      <c r="D17277" s="1" t="s">
        <v>14</v>
      </c>
      <c r="E17277" s="1">
        <v>23.0</v>
      </c>
      <c r="F17277" s="1" t="s">
        <v>17245</v>
      </c>
      <c r="G17277" s="1">
        <v>1.30669402905</v>
      </c>
    </row>
    <row r="17278" ht="15.75" customHeight="1">
      <c r="A17278" s="1" t="str">
        <f t="shared" si="1449"/>
        <v>UMPS</v>
      </c>
      <c r="B17278" s="1" t="s">
        <v>119</v>
      </c>
      <c r="C17278" s="1">
        <v>1.24449389E8</v>
      </c>
      <c r="D17278" s="1" t="s">
        <v>14</v>
      </c>
      <c r="E17278" s="1">
        <v>24.0</v>
      </c>
      <c r="F17278" s="1" t="s">
        <v>17246</v>
      </c>
      <c r="G17278" s="1">
        <v>0.00402580491239</v>
      </c>
    </row>
    <row r="17279" ht="15.75" customHeight="1">
      <c r="A17279" s="1" t="str">
        <f t="shared" ref="A17279:A17288" si="1450">"UNC50"</f>
        <v>UNC50</v>
      </c>
      <c r="B17279" s="1" t="s">
        <v>256</v>
      </c>
      <c r="C17279" s="1">
        <v>9.9225086E7</v>
      </c>
      <c r="D17279" s="1" t="s">
        <v>8</v>
      </c>
      <c r="E17279" s="1">
        <v>24.0</v>
      </c>
      <c r="F17279" s="1" t="s">
        <v>17247</v>
      </c>
      <c r="G17279" s="1">
        <v>1.03591943902</v>
      </c>
    </row>
    <row r="17280" ht="15.75" customHeight="1">
      <c r="A17280" s="1" t="str">
        <f t="shared" si="1450"/>
        <v>UNC50</v>
      </c>
      <c r="B17280" s="1" t="s">
        <v>256</v>
      </c>
      <c r="C17280" s="1">
        <v>9.9225181E7</v>
      </c>
      <c r="D17280" s="1" t="s">
        <v>14</v>
      </c>
      <c r="E17280" s="1">
        <v>24.0</v>
      </c>
      <c r="F17280" s="1" t="s">
        <v>17248</v>
      </c>
      <c r="G17280" s="1">
        <v>0.0468643780077</v>
      </c>
    </row>
    <row r="17281" ht="15.75" customHeight="1">
      <c r="A17281" s="1" t="str">
        <f t="shared" si="1450"/>
        <v>UNC50</v>
      </c>
      <c r="B17281" s="1" t="s">
        <v>256</v>
      </c>
      <c r="C17281" s="1">
        <v>9.9225019E7</v>
      </c>
      <c r="D17281" s="1" t="s">
        <v>14</v>
      </c>
      <c r="E17281" s="1">
        <v>24.0</v>
      </c>
      <c r="F17281" s="1" t="s">
        <v>17249</v>
      </c>
      <c r="G17281" s="1">
        <v>0.515173961434</v>
      </c>
    </row>
    <row r="17282" ht="15.75" customHeight="1">
      <c r="A17282" s="1" t="str">
        <f t="shared" si="1450"/>
        <v>UNC50</v>
      </c>
      <c r="B17282" s="1" t="s">
        <v>256</v>
      </c>
      <c r="C17282" s="1">
        <v>9.9225042E7</v>
      </c>
      <c r="D17282" s="1" t="s">
        <v>14</v>
      </c>
      <c r="E17282" s="1">
        <v>23.0</v>
      </c>
      <c r="F17282" s="1" t="s">
        <v>17250</v>
      </c>
      <c r="G17282" s="1">
        <v>0.681047948819</v>
      </c>
    </row>
    <row r="17283" ht="15.75" customHeight="1">
      <c r="A17283" s="1" t="str">
        <f t="shared" si="1450"/>
        <v>UNC50</v>
      </c>
      <c r="B17283" s="1" t="s">
        <v>256</v>
      </c>
      <c r="C17283" s="1">
        <v>9.9225066E7</v>
      </c>
      <c r="D17283" s="1" t="s">
        <v>14</v>
      </c>
      <c r="E17283" s="1">
        <v>22.0</v>
      </c>
      <c r="F17283" s="1" t="s">
        <v>17251</v>
      </c>
      <c r="G17283" s="1">
        <v>0.997775437557</v>
      </c>
    </row>
    <row r="17284" ht="15.75" customHeight="1">
      <c r="A17284" s="1" t="str">
        <f t="shared" si="1450"/>
        <v>UNC50</v>
      </c>
      <c r="B17284" s="1" t="s">
        <v>256</v>
      </c>
      <c r="C17284" s="1">
        <v>9.9225079E7</v>
      </c>
      <c r="D17284" s="1" t="s">
        <v>14</v>
      </c>
      <c r="E17284" s="1">
        <v>22.0</v>
      </c>
      <c r="F17284" s="1" t="s">
        <v>17252</v>
      </c>
      <c r="G17284" s="1">
        <v>0.966305123421</v>
      </c>
    </row>
    <row r="17285" ht="15.75" customHeight="1">
      <c r="A17285" s="1" t="str">
        <f t="shared" si="1450"/>
        <v>UNC50</v>
      </c>
      <c r="B17285" s="1" t="s">
        <v>256</v>
      </c>
      <c r="C17285" s="1">
        <v>9.9225123E7</v>
      </c>
      <c r="D17285" s="1" t="s">
        <v>14</v>
      </c>
      <c r="E17285" s="1">
        <v>24.0</v>
      </c>
      <c r="F17285" s="1" t="s">
        <v>17253</v>
      </c>
      <c r="G17285" s="1">
        <v>0.323013938046</v>
      </c>
    </row>
    <row r="17286" ht="15.75" customHeight="1">
      <c r="A17286" s="1" t="str">
        <f t="shared" si="1450"/>
        <v>UNC50</v>
      </c>
      <c r="B17286" s="1" t="s">
        <v>256</v>
      </c>
      <c r="C17286" s="1">
        <v>9.9225164E7</v>
      </c>
      <c r="D17286" s="1" t="s">
        <v>14</v>
      </c>
      <c r="E17286" s="1">
        <v>23.0</v>
      </c>
      <c r="F17286" s="1" t="s">
        <v>17254</v>
      </c>
      <c r="G17286" s="1">
        <v>-0.0129929062744</v>
      </c>
    </row>
    <row r="17287" ht="15.75" customHeight="1">
      <c r="A17287" s="1" t="str">
        <f t="shared" si="1450"/>
        <v>UNC50</v>
      </c>
      <c r="B17287" s="1" t="s">
        <v>256</v>
      </c>
      <c r="C17287" s="1">
        <v>9.9225171E7</v>
      </c>
      <c r="D17287" s="1" t="s">
        <v>14</v>
      </c>
      <c r="E17287" s="1">
        <v>23.0</v>
      </c>
      <c r="F17287" s="1" t="s">
        <v>17255</v>
      </c>
      <c r="G17287" s="1">
        <v>0.248935683186</v>
      </c>
    </row>
    <row r="17288" ht="15.75" customHeight="1">
      <c r="A17288" s="1" t="str">
        <f t="shared" si="1450"/>
        <v>UNC50</v>
      </c>
      <c r="B17288" s="1" t="s">
        <v>256</v>
      </c>
      <c r="C17288" s="1">
        <v>9.922528E7</v>
      </c>
      <c r="D17288" s="1" t="s">
        <v>14</v>
      </c>
      <c r="E17288" s="1">
        <v>24.0</v>
      </c>
      <c r="F17288" s="1" t="s">
        <v>17256</v>
      </c>
      <c r="G17288" s="1">
        <v>0.0371221373211</v>
      </c>
    </row>
    <row r="17289" ht="15.75" customHeight="1">
      <c r="A17289" s="1" t="str">
        <f t="shared" ref="A17289:A17298" si="1451">"UPF1"</f>
        <v>UPF1</v>
      </c>
      <c r="B17289" s="1" t="s">
        <v>277</v>
      </c>
      <c r="C17289" s="1">
        <v>1.8942986E7</v>
      </c>
      <c r="D17289" s="1" t="s">
        <v>14</v>
      </c>
      <c r="E17289" s="1">
        <v>24.0</v>
      </c>
      <c r="F17289" s="1" t="s">
        <v>17257</v>
      </c>
      <c r="G17289" s="1">
        <v>0.354193644743</v>
      </c>
    </row>
    <row r="17290" ht="15.75" customHeight="1">
      <c r="A17290" s="1" t="str">
        <f t="shared" si="1451"/>
        <v>UPF1</v>
      </c>
      <c r="B17290" s="1" t="s">
        <v>277</v>
      </c>
      <c r="C17290" s="1">
        <v>1.8942992E7</v>
      </c>
      <c r="D17290" s="1" t="s">
        <v>14</v>
      </c>
      <c r="E17290" s="1">
        <v>24.0</v>
      </c>
      <c r="F17290" s="1" t="s">
        <v>17258</v>
      </c>
      <c r="G17290" s="1">
        <v>0.0956575180592</v>
      </c>
    </row>
    <row r="17291" ht="15.75" customHeight="1">
      <c r="A17291" s="1" t="str">
        <f t="shared" si="1451"/>
        <v>UPF1</v>
      </c>
      <c r="B17291" s="1" t="s">
        <v>277</v>
      </c>
      <c r="C17291" s="1">
        <v>1.8942872E7</v>
      </c>
      <c r="D17291" s="1" t="s">
        <v>14</v>
      </c>
      <c r="E17291" s="1">
        <v>23.0</v>
      </c>
      <c r="F17291" s="1" t="s">
        <v>17259</v>
      </c>
      <c r="G17291" s="1">
        <v>0.571271078809</v>
      </c>
    </row>
    <row r="17292" ht="15.75" customHeight="1">
      <c r="A17292" s="1" t="str">
        <f t="shared" si="1451"/>
        <v>UPF1</v>
      </c>
      <c r="B17292" s="1" t="s">
        <v>277</v>
      </c>
      <c r="C17292" s="1">
        <v>1.8942969E7</v>
      </c>
      <c r="D17292" s="1" t="s">
        <v>14</v>
      </c>
      <c r="E17292" s="1">
        <v>24.0</v>
      </c>
      <c r="F17292" s="1" t="s">
        <v>17260</v>
      </c>
      <c r="G17292" s="1">
        <v>0.0587709717719</v>
      </c>
    </row>
    <row r="17293" ht="15.75" customHeight="1">
      <c r="A17293" s="1" t="str">
        <f t="shared" si="1451"/>
        <v>UPF1</v>
      </c>
      <c r="B17293" s="1" t="s">
        <v>277</v>
      </c>
      <c r="C17293" s="1">
        <v>1.8942914E7</v>
      </c>
      <c r="D17293" s="1" t="s">
        <v>14</v>
      </c>
      <c r="E17293" s="1">
        <v>24.0</v>
      </c>
      <c r="F17293" s="1" t="s">
        <v>17261</v>
      </c>
      <c r="G17293" s="1">
        <v>-0.053693805259</v>
      </c>
    </row>
    <row r="17294" ht="15.75" customHeight="1">
      <c r="A17294" s="1" t="str">
        <f t="shared" si="1451"/>
        <v>UPF1</v>
      </c>
      <c r="B17294" s="1" t="s">
        <v>277</v>
      </c>
      <c r="C17294" s="1">
        <v>1.8942821E7</v>
      </c>
      <c r="D17294" s="1" t="s">
        <v>14</v>
      </c>
      <c r="E17294" s="1">
        <v>24.0</v>
      </c>
      <c r="F17294" s="1" t="s">
        <v>17262</v>
      </c>
      <c r="G17294" s="1">
        <v>0.927831130922</v>
      </c>
    </row>
    <row r="17295" ht="15.75" customHeight="1">
      <c r="A17295" s="1" t="str">
        <f t="shared" si="1451"/>
        <v>UPF1</v>
      </c>
      <c r="B17295" s="1" t="s">
        <v>277</v>
      </c>
      <c r="C17295" s="1">
        <v>1.8942807E7</v>
      </c>
      <c r="D17295" s="1" t="s">
        <v>14</v>
      </c>
      <c r="E17295" s="1">
        <v>24.0</v>
      </c>
      <c r="F17295" s="1" t="s">
        <v>17263</v>
      </c>
      <c r="G17295" s="1">
        <v>1.50089779027</v>
      </c>
    </row>
    <row r="17296" ht="15.75" customHeight="1">
      <c r="A17296" s="1" t="str">
        <f t="shared" si="1451"/>
        <v>UPF1</v>
      </c>
      <c r="B17296" s="1" t="s">
        <v>277</v>
      </c>
      <c r="C17296" s="1">
        <v>1.8943016E7</v>
      </c>
      <c r="D17296" s="1" t="s">
        <v>8</v>
      </c>
      <c r="E17296" s="1">
        <v>24.0</v>
      </c>
      <c r="F17296" s="1" t="s">
        <v>17264</v>
      </c>
      <c r="G17296" s="1">
        <v>0.209817075284</v>
      </c>
    </row>
    <row r="17297" ht="15.75" customHeight="1">
      <c r="A17297" s="1" t="str">
        <f t="shared" si="1451"/>
        <v>UPF1</v>
      </c>
      <c r="B17297" s="1" t="s">
        <v>277</v>
      </c>
      <c r="C17297" s="1">
        <v>1.8942933E7</v>
      </c>
      <c r="D17297" s="1" t="s">
        <v>8</v>
      </c>
      <c r="E17297" s="1">
        <v>24.0</v>
      </c>
      <c r="F17297" s="1" t="s">
        <v>17265</v>
      </c>
      <c r="G17297" s="1">
        <v>-0.021898536367</v>
      </c>
    </row>
    <row r="17298" ht="15.75" customHeight="1">
      <c r="A17298" s="1" t="str">
        <f t="shared" si="1451"/>
        <v>UPF1</v>
      </c>
      <c r="B17298" s="1" t="s">
        <v>277</v>
      </c>
      <c r="C17298" s="1">
        <v>1.894272E7</v>
      </c>
      <c r="D17298" s="1" t="s">
        <v>8</v>
      </c>
      <c r="E17298" s="1">
        <v>24.0</v>
      </c>
      <c r="F17298" s="1" t="s">
        <v>17266</v>
      </c>
      <c r="G17298" s="1">
        <v>0.132667024983</v>
      </c>
    </row>
    <row r="17299" ht="15.75" customHeight="1">
      <c r="A17299" s="1" t="str">
        <f t="shared" ref="A17299:A17318" si="1452">"UPF2"</f>
        <v>UPF2</v>
      </c>
      <c r="B17299" s="1" t="s">
        <v>176</v>
      </c>
      <c r="C17299" s="1">
        <v>1.2077678E7</v>
      </c>
      <c r="D17299" s="1" t="s">
        <v>8</v>
      </c>
      <c r="E17299" s="1">
        <v>25.0</v>
      </c>
      <c r="F17299" s="1" t="s">
        <v>17267</v>
      </c>
      <c r="G17299" s="1">
        <v>-0.0774641951709</v>
      </c>
    </row>
    <row r="17300" ht="15.75" customHeight="1">
      <c r="A17300" s="1" t="str">
        <f t="shared" si="1452"/>
        <v>UPF2</v>
      </c>
      <c r="B17300" s="1" t="s">
        <v>176</v>
      </c>
      <c r="C17300" s="1">
        <v>1.2084776E7</v>
      </c>
      <c r="D17300" s="1" t="s">
        <v>8</v>
      </c>
      <c r="E17300" s="1">
        <v>25.0</v>
      </c>
      <c r="F17300" s="1" t="s">
        <v>17268</v>
      </c>
      <c r="G17300" s="1">
        <v>0.802723509655</v>
      </c>
    </row>
    <row r="17301" ht="15.75" customHeight="1">
      <c r="A17301" s="1" t="str">
        <f t="shared" si="1452"/>
        <v>UPF2</v>
      </c>
      <c r="B17301" s="1" t="s">
        <v>176</v>
      </c>
      <c r="C17301" s="1">
        <v>1.207761E7</v>
      </c>
      <c r="D17301" s="1" t="s">
        <v>8</v>
      </c>
      <c r="E17301" s="1">
        <v>26.0</v>
      </c>
      <c r="F17301" s="1" t="s">
        <v>17269</v>
      </c>
      <c r="G17301" s="1">
        <v>0.0328900203064</v>
      </c>
    </row>
    <row r="17302" ht="15.75" customHeight="1">
      <c r="A17302" s="1" t="str">
        <f t="shared" si="1452"/>
        <v>UPF2</v>
      </c>
      <c r="B17302" s="1" t="s">
        <v>176</v>
      </c>
      <c r="C17302" s="1">
        <v>1.2084787E7</v>
      </c>
      <c r="D17302" s="1" t="s">
        <v>8</v>
      </c>
      <c r="E17302" s="1">
        <v>25.0</v>
      </c>
      <c r="F17302" s="1" t="s">
        <v>17270</v>
      </c>
      <c r="G17302" s="1">
        <v>0.296488830392</v>
      </c>
    </row>
    <row r="17303" ht="15.75" customHeight="1">
      <c r="A17303" s="1" t="str">
        <f t="shared" si="1452"/>
        <v>UPF2</v>
      </c>
      <c r="B17303" s="1" t="s">
        <v>176</v>
      </c>
      <c r="C17303" s="1">
        <v>1.2084793E7</v>
      </c>
      <c r="D17303" s="1" t="s">
        <v>8</v>
      </c>
      <c r="E17303" s="1">
        <v>24.0</v>
      </c>
      <c r="F17303" s="1" t="s">
        <v>17271</v>
      </c>
      <c r="G17303" s="1">
        <v>0.931979243307</v>
      </c>
    </row>
    <row r="17304" ht="15.75" customHeight="1">
      <c r="A17304" s="1" t="str">
        <f t="shared" si="1452"/>
        <v>UPF2</v>
      </c>
      <c r="B17304" s="1" t="s">
        <v>176</v>
      </c>
      <c r="C17304" s="1">
        <v>1.2084799E7</v>
      </c>
      <c r="D17304" s="1" t="s">
        <v>8</v>
      </c>
      <c r="E17304" s="1">
        <v>23.0</v>
      </c>
      <c r="F17304" s="1" t="s">
        <v>17272</v>
      </c>
      <c r="G17304" s="1">
        <v>1.26529724704</v>
      </c>
    </row>
    <row r="17305" ht="15.75" customHeight="1">
      <c r="A17305" s="1" t="str">
        <f t="shared" si="1452"/>
        <v>UPF2</v>
      </c>
      <c r="B17305" s="1" t="s">
        <v>176</v>
      </c>
      <c r="C17305" s="1">
        <v>1.2084821E7</v>
      </c>
      <c r="D17305" s="1" t="s">
        <v>8</v>
      </c>
      <c r="E17305" s="1">
        <v>25.0</v>
      </c>
      <c r="F17305" s="1" t="s">
        <v>17273</v>
      </c>
      <c r="G17305" s="1">
        <v>0.178950816014</v>
      </c>
    </row>
    <row r="17306" ht="15.75" customHeight="1">
      <c r="A17306" s="1" t="str">
        <f t="shared" si="1452"/>
        <v>UPF2</v>
      </c>
      <c r="B17306" s="1" t="s">
        <v>176</v>
      </c>
      <c r="C17306" s="1">
        <v>1.2084829E7</v>
      </c>
      <c r="D17306" s="1" t="s">
        <v>8</v>
      </c>
      <c r="E17306" s="1">
        <v>24.0</v>
      </c>
      <c r="F17306" s="1" t="s">
        <v>17274</v>
      </c>
      <c r="G17306" s="1">
        <v>0.387334643145</v>
      </c>
    </row>
    <row r="17307" ht="15.75" customHeight="1">
      <c r="A17307" s="1" t="str">
        <f t="shared" si="1452"/>
        <v>UPF2</v>
      </c>
      <c r="B17307" s="1" t="s">
        <v>176</v>
      </c>
      <c r="C17307" s="1">
        <v>1.2084844E7</v>
      </c>
      <c r="D17307" s="1" t="s">
        <v>8</v>
      </c>
      <c r="E17307" s="1">
        <v>25.0</v>
      </c>
      <c r="F17307" s="1" t="s">
        <v>17275</v>
      </c>
      <c r="G17307" s="1">
        <v>0.0245393454164</v>
      </c>
    </row>
    <row r="17308" ht="15.75" customHeight="1">
      <c r="A17308" s="1" t="str">
        <f t="shared" si="1452"/>
        <v>UPF2</v>
      </c>
      <c r="B17308" s="1" t="s">
        <v>176</v>
      </c>
      <c r="C17308" s="1">
        <v>1.2077671E7</v>
      </c>
      <c r="D17308" s="1" t="s">
        <v>14</v>
      </c>
      <c r="E17308" s="1">
        <v>26.0</v>
      </c>
      <c r="F17308" s="1" t="s">
        <v>17276</v>
      </c>
      <c r="G17308" s="1">
        <v>0.0259113140569</v>
      </c>
    </row>
    <row r="17309" ht="15.75" customHeight="1">
      <c r="A17309" s="1" t="str">
        <f t="shared" si="1452"/>
        <v>UPF2</v>
      </c>
      <c r="B17309" s="1" t="s">
        <v>176</v>
      </c>
      <c r="C17309" s="1">
        <v>1.2077616E7</v>
      </c>
      <c r="D17309" s="1" t="s">
        <v>8</v>
      </c>
      <c r="E17309" s="1">
        <v>27.0</v>
      </c>
      <c r="F17309" s="1" t="s">
        <v>17277</v>
      </c>
      <c r="G17309" s="1">
        <v>-0.0339730844464</v>
      </c>
    </row>
    <row r="17310" ht="15.75" customHeight="1">
      <c r="A17310" s="1" t="str">
        <f t="shared" si="1452"/>
        <v>UPF2</v>
      </c>
      <c r="B17310" s="1" t="s">
        <v>176</v>
      </c>
      <c r="C17310" s="1">
        <v>1.2077941E7</v>
      </c>
      <c r="D17310" s="1" t="s">
        <v>14</v>
      </c>
      <c r="E17310" s="1">
        <v>25.0</v>
      </c>
      <c r="F17310" s="1" t="s">
        <v>17278</v>
      </c>
      <c r="G17310" s="1">
        <v>0.132996312315</v>
      </c>
    </row>
    <row r="17311" ht="15.75" customHeight="1">
      <c r="A17311" s="1" t="str">
        <f t="shared" si="1452"/>
        <v>UPF2</v>
      </c>
      <c r="B17311" s="1" t="s">
        <v>176</v>
      </c>
      <c r="C17311" s="1">
        <v>1.2084782E7</v>
      </c>
      <c r="D17311" s="1" t="s">
        <v>14</v>
      </c>
      <c r="E17311" s="1">
        <v>25.0</v>
      </c>
      <c r="F17311" s="1" t="s">
        <v>17279</v>
      </c>
      <c r="G17311" s="1">
        <v>0.519716634505</v>
      </c>
    </row>
    <row r="17312" ht="15.75" customHeight="1">
      <c r="A17312" s="1" t="str">
        <f t="shared" si="1452"/>
        <v>UPF2</v>
      </c>
      <c r="B17312" s="1" t="s">
        <v>176</v>
      </c>
      <c r="C17312" s="1">
        <v>1.2084742E7</v>
      </c>
      <c r="D17312" s="1" t="s">
        <v>8</v>
      </c>
      <c r="E17312" s="1">
        <v>26.0</v>
      </c>
      <c r="F17312" s="1" t="s">
        <v>17280</v>
      </c>
      <c r="G17312" s="1">
        <v>0.156800757991</v>
      </c>
    </row>
    <row r="17313" ht="15.75" customHeight="1">
      <c r="A17313" s="1" t="str">
        <f t="shared" si="1452"/>
        <v>UPF2</v>
      </c>
      <c r="B17313" s="1" t="s">
        <v>176</v>
      </c>
      <c r="C17313" s="1">
        <v>1.2077841E7</v>
      </c>
      <c r="D17313" s="1" t="s">
        <v>8</v>
      </c>
      <c r="E17313" s="1">
        <v>27.0</v>
      </c>
      <c r="F17313" s="1" t="s">
        <v>17281</v>
      </c>
      <c r="G17313" s="1">
        <v>-0.0600668846985</v>
      </c>
    </row>
    <row r="17314" ht="15.75" customHeight="1">
      <c r="A17314" s="1" t="str">
        <f t="shared" si="1452"/>
        <v>UPF2</v>
      </c>
      <c r="B17314" s="1" t="s">
        <v>176</v>
      </c>
      <c r="C17314" s="1">
        <v>1.2077744E7</v>
      </c>
      <c r="D17314" s="1" t="s">
        <v>8</v>
      </c>
      <c r="E17314" s="1">
        <v>27.0</v>
      </c>
      <c r="F17314" s="1" t="s">
        <v>17282</v>
      </c>
      <c r="G17314" s="1">
        <v>0.0472884406039</v>
      </c>
    </row>
    <row r="17315" ht="15.75" customHeight="1">
      <c r="A17315" s="1" t="str">
        <f t="shared" si="1452"/>
        <v>UPF2</v>
      </c>
      <c r="B17315" s="1" t="s">
        <v>176</v>
      </c>
      <c r="C17315" s="1">
        <v>1.2077719E7</v>
      </c>
      <c r="D17315" s="1" t="s">
        <v>8</v>
      </c>
      <c r="E17315" s="1">
        <v>26.0</v>
      </c>
      <c r="F17315" s="1" t="s">
        <v>17283</v>
      </c>
      <c r="G17315" s="1">
        <v>0.0333502248497</v>
      </c>
    </row>
    <row r="17316" ht="15.75" customHeight="1">
      <c r="A17316" s="1" t="str">
        <f t="shared" si="1452"/>
        <v>UPF2</v>
      </c>
      <c r="B17316" s="1" t="s">
        <v>176</v>
      </c>
      <c r="C17316" s="1">
        <v>1.2077635E7</v>
      </c>
      <c r="D17316" s="1" t="s">
        <v>8</v>
      </c>
      <c r="E17316" s="1">
        <v>26.0</v>
      </c>
      <c r="F17316" s="1" t="s">
        <v>17284</v>
      </c>
      <c r="G17316" s="1">
        <v>0.0457234423581</v>
      </c>
    </row>
    <row r="17317" ht="15.75" customHeight="1">
      <c r="A17317" s="1" t="str">
        <f t="shared" si="1452"/>
        <v>UPF2</v>
      </c>
      <c r="B17317" s="1" t="s">
        <v>176</v>
      </c>
      <c r="C17317" s="1">
        <v>1.2077713E7</v>
      </c>
      <c r="D17317" s="1" t="s">
        <v>14</v>
      </c>
      <c r="E17317" s="1">
        <v>27.0</v>
      </c>
      <c r="F17317" s="1" t="s">
        <v>17285</v>
      </c>
      <c r="G17317" s="1">
        <v>0.0360652292472</v>
      </c>
    </row>
    <row r="17318" ht="15.75" customHeight="1">
      <c r="A17318" s="1" t="str">
        <f t="shared" si="1452"/>
        <v>UPF2</v>
      </c>
      <c r="B17318" s="1" t="s">
        <v>176</v>
      </c>
      <c r="C17318" s="1">
        <v>1.2084752E7</v>
      </c>
      <c r="D17318" s="1" t="s">
        <v>8</v>
      </c>
      <c r="E17318" s="1">
        <v>25.0</v>
      </c>
      <c r="F17318" s="1" t="s">
        <v>17286</v>
      </c>
      <c r="G17318" s="1">
        <v>0.0919871328104</v>
      </c>
    </row>
    <row r="17319" ht="15.75" customHeight="1">
      <c r="A17319" s="1" t="str">
        <f t="shared" ref="A17319:A17328" si="1453">"UPF3B"</f>
        <v>UPF3B</v>
      </c>
      <c r="B17319" s="1" t="s">
        <v>50</v>
      </c>
      <c r="C17319" s="1">
        <v>1.18986807E8</v>
      </c>
      <c r="D17319" s="1" t="s">
        <v>8</v>
      </c>
      <c r="E17319" s="1">
        <v>23.0</v>
      </c>
      <c r="F17319" s="1" t="s">
        <v>17287</v>
      </c>
      <c r="G17319" s="1">
        <v>0.241486145674</v>
      </c>
    </row>
    <row r="17320" ht="15.75" customHeight="1">
      <c r="A17320" s="1" t="str">
        <f t="shared" si="1453"/>
        <v>UPF3B</v>
      </c>
      <c r="B17320" s="1" t="s">
        <v>50</v>
      </c>
      <c r="C17320" s="1">
        <v>1.18986948E8</v>
      </c>
      <c r="D17320" s="1" t="s">
        <v>14</v>
      </c>
      <c r="E17320" s="1">
        <v>22.0</v>
      </c>
      <c r="F17320" s="1" t="s">
        <v>17288</v>
      </c>
      <c r="G17320" s="1">
        <v>0.832369871424</v>
      </c>
    </row>
    <row r="17321" ht="15.75" customHeight="1">
      <c r="A17321" s="1" t="str">
        <f t="shared" si="1453"/>
        <v>UPF3B</v>
      </c>
      <c r="B17321" s="1" t="s">
        <v>50</v>
      </c>
      <c r="C17321" s="1">
        <v>1.18986938E8</v>
      </c>
      <c r="D17321" s="1" t="s">
        <v>14</v>
      </c>
      <c r="E17321" s="1">
        <v>22.0</v>
      </c>
      <c r="F17321" s="1" t="s">
        <v>17289</v>
      </c>
      <c r="G17321" s="1">
        <v>1.10087205839</v>
      </c>
    </row>
    <row r="17322" ht="15.75" customHeight="1">
      <c r="A17322" s="1" t="str">
        <f t="shared" si="1453"/>
        <v>UPF3B</v>
      </c>
      <c r="B17322" s="1" t="s">
        <v>50</v>
      </c>
      <c r="C17322" s="1">
        <v>1.1898699E8</v>
      </c>
      <c r="D17322" s="1" t="s">
        <v>8</v>
      </c>
      <c r="E17322" s="1">
        <v>21.0</v>
      </c>
      <c r="F17322" s="1" t="s">
        <v>17290</v>
      </c>
      <c r="G17322" s="1">
        <v>0.702837579487</v>
      </c>
    </row>
    <row r="17323" ht="15.75" customHeight="1">
      <c r="A17323" s="1" t="str">
        <f t="shared" si="1453"/>
        <v>UPF3B</v>
      </c>
      <c r="B17323" s="1" t="s">
        <v>50</v>
      </c>
      <c r="C17323" s="1">
        <v>1.18986951E8</v>
      </c>
      <c r="D17323" s="1" t="s">
        <v>8</v>
      </c>
      <c r="E17323" s="1">
        <v>22.0</v>
      </c>
      <c r="F17323" s="1" t="s">
        <v>17291</v>
      </c>
      <c r="G17323" s="1">
        <v>1.06675807018</v>
      </c>
    </row>
    <row r="17324" ht="15.75" customHeight="1">
      <c r="A17324" s="1" t="str">
        <f t="shared" si="1453"/>
        <v>UPF3B</v>
      </c>
      <c r="B17324" s="1" t="s">
        <v>50</v>
      </c>
      <c r="C17324" s="1">
        <v>1.18986902E8</v>
      </c>
      <c r="D17324" s="1" t="s">
        <v>8</v>
      </c>
      <c r="E17324" s="1">
        <v>24.0</v>
      </c>
      <c r="F17324" s="1" t="s">
        <v>17292</v>
      </c>
      <c r="G17324" s="1">
        <v>0.44463728549</v>
      </c>
    </row>
    <row r="17325" ht="15.75" customHeight="1">
      <c r="A17325" s="1" t="str">
        <f t="shared" si="1453"/>
        <v>UPF3B</v>
      </c>
      <c r="B17325" s="1" t="s">
        <v>50</v>
      </c>
      <c r="C17325" s="1">
        <v>1.1898682E8</v>
      </c>
      <c r="D17325" s="1" t="s">
        <v>8</v>
      </c>
      <c r="E17325" s="1">
        <v>24.0</v>
      </c>
      <c r="F17325" s="1" t="s">
        <v>17293</v>
      </c>
      <c r="G17325" s="1">
        <v>0.589714197121</v>
      </c>
    </row>
    <row r="17326" ht="15.75" customHeight="1">
      <c r="A17326" s="1" t="str">
        <f t="shared" si="1453"/>
        <v>UPF3B</v>
      </c>
      <c r="B17326" s="1" t="s">
        <v>50</v>
      </c>
      <c r="C17326" s="1">
        <v>1.18986716E8</v>
      </c>
      <c r="D17326" s="1" t="s">
        <v>8</v>
      </c>
      <c r="E17326" s="1">
        <v>24.0</v>
      </c>
      <c r="F17326" s="1" t="s">
        <v>17294</v>
      </c>
      <c r="G17326" s="1">
        <v>-0.186378942287</v>
      </c>
    </row>
    <row r="17327" ht="15.75" customHeight="1">
      <c r="A17327" s="1" t="str">
        <f t="shared" si="1453"/>
        <v>UPF3B</v>
      </c>
      <c r="B17327" s="1" t="s">
        <v>50</v>
      </c>
      <c r="C17327" s="1">
        <v>1.18986784E8</v>
      </c>
      <c r="D17327" s="1" t="s">
        <v>8</v>
      </c>
      <c r="E17327" s="1">
        <v>24.0</v>
      </c>
      <c r="F17327" s="1" t="s">
        <v>17295</v>
      </c>
      <c r="G17327" s="1">
        <v>0.785778299497</v>
      </c>
    </row>
    <row r="17328" ht="15.75" customHeight="1">
      <c r="A17328" s="1" t="str">
        <f t="shared" si="1453"/>
        <v>UPF3B</v>
      </c>
      <c r="B17328" s="1" t="s">
        <v>50</v>
      </c>
      <c r="C17328" s="1">
        <v>1.1898677E8</v>
      </c>
      <c r="D17328" s="1" t="s">
        <v>8</v>
      </c>
      <c r="E17328" s="1">
        <v>24.0</v>
      </c>
      <c r="F17328" s="1" t="s">
        <v>17296</v>
      </c>
      <c r="G17328" s="1">
        <v>0.459880201054</v>
      </c>
    </row>
    <row r="17329" ht="15.75" customHeight="1">
      <c r="A17329" s="1" t="str">
        <f t="shared" ref="A17329:A17335" si="1454">"UQCC1"</f>
        <v>UQCC1</v>
      </c>
      <c r="B17329" s="1" t="s">
        <v>145</v>
      </c>
      <c r="C17329" s="1">
        <v>3.3999681E7</v>
      </c>
      <c r="D17329" s="1" t="s">
        <v>8</v>
      </c>
      <c r="E17329" s="1">
        <v>24.0</v>
      </c>
      <c r="F17329" s="1" t="s">
        <v>17297</v>
      </c>
      <c r="G17329" s="1">
        <v>0.683381014212</v>
      </c>
    </row>
    <row r="17330" ht="15.75" customHeight="1">
      <c r="A17330" s="1" t="str">
        <f t="shared" si="1454"/>
        <v>UQCC1</v>
      </c>
      <c r="B17330" s="1" t="s">
        <v>145</v>
      </c>
      <c r="C17330" s="1">
        <v>3.3999904E7</v>
      </c>
      <c r="D17330" s="1" t="s">
        <v>14</v>
      </c>
      <c r="E17330" s="1">
        <v>24.0</v>
      </c>
      <c r="F17330" s="1" t="s">
        <v>17298</v>
      </c>
      <c r="G17330" s="1">
        <v>-0.00845593704579</v>
      </c>
    </row>
    <row r="17331" ht="15.75" customHeight="1">
      <c r="A17331" s="1" t="str">
        <f t="shared" si="1454"/>
        <v>UQCC1</v>
      </c>
      <c r="B17331" s="1" t="s">
        <v>145</v>
      </c>
      <c r="C17331" s="1">
        <v>3.3999716E7</v>
      </c>
      <c r="D17331" s="1" t="s">
        <v>8</v>
      </c>
      <c r="E17331" s="1">
        <v>24.0</v>
      </c>
      <c r="F17331" s="1" t="s">
        <v>17299</v>
      </c>
      <c r="G17331" s="1">
        <v>0.794955050856</v>
      </c>
    </row>
    <row r="17332" ht="15.75" customHeight="1">
      <c r="A17332" s="1" t="str">
        <f t="shared" si="1454"/>
        <v>UQCC1</v>
      </c>
      <c r="B17332" s="1" t="s">
        <v>145</v>
      </c>
      <c r="C17332" s="1">
        <v>3.3999951E7</v>
      </c>
      <c r="D17332" s="1" t="s">
        <v>8</v>
      </c>
      <c r="E17332" s="1">
        <v>24.0</v>
      </c>
      <c r="F17332" s="1" t="s">
        <v>17300</v>
      </c>
      <c r="G17332" s="1">
        <v>1.13648127243</v>
      </c>
    </row>
    <row r="17333" ht="15.75" customHeight="1">
      <c r="A17333" s="1" t="str">
        <f t="shared" si="1454"/>
        <v>UQCC1</v>
      </c>
      <c r="B17333" s="1" t="s">
        <v>145</v>
      </c>
      <c r="C17333" s="1">
        <v>3.3999646E7</v>
      </c>
      <c r="D17333" s="1" t="s">
        <v>8</v>
      </c>
      <c r="E17333" s="1">
        <v>24.0</v>
      </c>
      <c r="F17333" s="1" t="s">
        <v>17301</v>
      </c>
      <c r="G17333" s="1">
        <v>0.787445559754</v>
      </c>
    </row>
    <row r="17334" ht="15.75" customHeight="1">
      <c r="A17334" s="1" t="str">
        <f t="shared" si="1454"/>
        <v>UQCC1</v>
      </c>
      <c r="B17334" s="1" t="s">
        <v>145</v>
      </c>
      <c r="C17334" s="1">
        <v>3.3999676E7</v>
      </c>
      <c r="D17334" s="1" t="s">
        <v>8</v>
      </c>
      <c r="E17334" s="1">
        <v>24.0</v>
      </c>
      <c r="F17334" s="1" t="s">
        <v>17302</v>
      </c>
      <c r="G17334" s="1">
        <v>0.925922661459</v>
      </c>
    </row>
    <row r="17335" ht="15.75" customHeight="1">
      <c r="A17335" s="1" t="str">
        <f t="shared" si="1454"/>
        <v>UQCC1</v>
      </c>
      <c r="B17335" s="1" t="s">
        <v>145</v>
      </c>
      <c r="C17335" s="1">
        <v>3.3999659E7</v>
      </c>
      <c r="D17335" s="1" t="s">
        <v>8</v>
      </c>
      <c r="E17335" s="1">
        <v>24.0</v>
      </c>
      <c r="F17335" s="1" t="s">
        <v>17303</v>
      </c>
      <c r="G17335" s="1">
        <v>0.937596066108</v>
      </c>
    </row>
    <row r="17336" ht="15.75" customHeight="1">
      <c r="A17336" s="1" t="str">
        <f t="shared" ref="A17336:A17345" si="1455">"UQCR11"</f>
        <v>UQCR11</v>
      </c>
      <c r="B17336" s="1" t="s">
        <v>277</v>
      </c>
      <c r="C17336" s="1">
        <v>1605336.0</v>
      </c>
      <c r="D17336" s="1" t="s">
        <v>14</v>
      </c>
      <c r="E17336" s="1">
        <v>23.0</v>
      </c>
      <c r="F17336" s="1" t="s">
        <v>17304</v>
      </c>
      <c r="G17336" s="1">
        <v>-0.0622355446275</v>
      </c>
    </row>
    <row r="17337" ht="15.75" customHeight="1">
      <c r="A17337" s="1" t="str">
        <f t="shared" si="1455"/>
        <v>UQCR11</v>
      </c>
      <c r="B17337" s="1" t="s">
        <v>277</v>
      </c>
      <c r="C17337" s="1">
        <v>1605302.0</v>
      </c>
      <c r="D17337" s="1" t="s">
        <v>14</v>
      </c>
      <c r="E17337" s="1">
        <v>24.0</v>
      </c>
      <c r="F17337" s="1" t="s">
        <v>17305</v>
      </c>
      <c r="G17337" s="1">
        <v>0.03864053637</v>
      </c>
    </row>
    <row r="17338" ht="15.75" customHeight="1">
      <c r="A17338" s="1" t="str">
        <f t="shared" si="1455"/>
        <v>UQCR11</v>
      </c>
      <c r="B17338" s="1" t="s">
        <v>277</v>
      </c>
      <c r="C17338" s="1">
        <v>1605208.0</v>
      </c>
      <c r="D17338" s="1" t="s">
        <v>14</v>
      </c>
      <c r="E17338" s="1">
        <v>24.0</v>
      </c>
      <c r="F17338" s="1" t="s">
        <v>17306</v>
      </c>
      <c r="G17338" s="1">
        <v>0.0559680462925</v>
      </c>
    </row>
    <row r="17339" ht="15.75" customHeight="1">
      <c r="A17339" s="1" t="str">
        <f t="shared" si="1455"/>
        <v>UQCR11</v>
      </c>
      <c r="B17339" s="1" t="s">
        <v>277</v>
      </c>
      <c r="C17339" s="1">
        <v>1605441.0</v>
      </c>
      <c r="D17339" s="1" t="s">
        <v>8</v>
      </c>
      <c r="E17339" s="1">
        <v>24.0</v>
      </c>
      <c r="F17339" s="1" t="s">
        <v>17307</v>
      </c>
      <c r="G17339" s="1">
        <v>-0.0185070670344</v>
      </c>
    </row>
    <row r="17340" ht="15.75" customHeight="1">
      <c r="A17340" s="1" t="str">
        <f t="shared" si="1455"/>
        <v>UQCR11</v>
      </c>
      <c r="B17340" s="1" t="s">
        <v>277</v>
      </c>
      <c r="C17340" s="1">
        <v>1605404.0</v>
      </c>
      <c r="D17340" s="1" t="s">
        <v>8</v>
      </c>
      <c r="E17340" s="1">
        <v>24.0</v>
      </c>
      <c r="F17340" s="1" t="s">
        <v>17308</v>
      </c>
      <c r="G17340" s="1">
        <v>1.36893341734</v>
      </c>
    </row>
    <row r="17341" ht="15.75" customHeight="1">
      <c r="A17341" s="1" t="str">
        <f t="shared" si="1455"/>
        <v>UQCR11</v>
      </c>
      <c r="B17341" s="1" t="s">
        <v>277</v>
      </c>
      <c r="C17341" s="1">
        <v>1605388.0</v>
      </c>
      <c r="D17341" s="1" t="s">
        <v>8</v>
      </c>
      <c r="E17341" s="1">
        <v>23.0</v>
      </c>
      <c r="F17341" s="1" t="s">
        <v>17309</v>
      </c>
      <c r="G17341" s="1">
        <v>0.514313656505</v>
      </c>
    </row>
    <row r="17342" ht="15.75" customHeight="1">
      <c r="A17342" s="1" t="str">
        <f t="shared" si="1455"/>
        <v>UQCR11</v>
      </c>
      <c r="B17342" s="1" t="s">
        <v>277</v>
      </c>
      <c r="C17342" s="1">
        <v>1605268.0</v>
      </c>
      <c r="D17342" s="1" t="s">
        <v>8</v>
      </c>
      <c r="E17342" s="1">
        <v>23.0</v>
      </c>
      <c r="F17342" s="1" t="s">
        <v>17310</v>
      </c>
      <c r="G17342" s="1">
        <v>0.00877660812623</v>
      </c>
    </row>
    <row r="17343" ht="15.75" customHeight="1">
      <c r="A17343" s="1" t="str">
        <f t="shared" si="1455"/>
        <v>UQCR11</v>
      </c>
      <c r="B17343" s="1" t="s">
        <v>277</v>
      </c>
      <c r="C17343" s="1">
        <v>1605352.0</v>
      </c>
      <c r="D17343" s="1" t="s">
        <v>8</v>
      </c>
      <c r="E17343" s="1">
        <v>24.0</v>
      </c>
      <c r="F17343" s="1" t="s">
        <v>17311</v>
      </c>
      <c r="G17343" s="1">
        <v>0.408706409318</v>
      </c>
    </row>
    <row r="17344" ht="15.75" customHeight="1">
      <c r="A17344" s="1" t="str">
        <f t="shared" si="1455"/>
        <v>UQCR11</v>
      </c>
      <c r="B17344" s="1" t="s">
        <v>277</v>
      </c>
      <c r="C17344" s="1">
        <v>1605393.0</v>
      </c>
      <c r="D17344" s="1" t="s">
        <v>14</v>
      </c>
      <c r="E17344" s="1">
        <v>23.0</v>
      </c>
      <c r="F17344" s="1" t="s">
        <v>17312</v>
      </c>
      <c r="G17344" s="1">
        <v>0.102483037789</v>
      </c>
    </row>
    <row r="17345" ht="15.75" customHeight="1">
      <c r="A17345" s="1" t="str">
        <f t="shared" si="1455"/>
        <v>UQCR11</v>
      </c>
      <c r="B17345" s="1" t="s">
        <v>277</v>
      </c>
      <c r="C17345" s="1">
        <v>1605400.0</v>
      </c>
      <c r="D17345" s="1" t="s">
        <v>14</v>
      </c>
      <c r="E17345" s="1">
        <v>24.0</v>
      </c>
      <c r="F17345" s="1" t="s">
        <v>17313</v>
      </c>
      <c r="G17345" s="1">
        <v>1.11675292615</v>
      </c>
    </row>
    <row r="17346" ht="15.75" customHeight="1">
      <c r="A17346" s="1" t="str">
        <f t="shared" ref="A17346:A17355" si="1456">"UQCRB"</f>
        <v>UQCRB</v>
      </c>
      <c r="B17346" s="1" t="s">
        <v>779</v>
      </c>
      <c r="C17346" s="1">
        <v>9.7247856E7</v>
      </c>
      <c r="D17346" s="1" t="s">
        <v>14</v>
      </c>
      <c r="E17346" s="1">
        <v>23.0</v>
      </c>
      <c r="F17346" s="1" t="s">
        <v>17314</v>
      </c>
      <c r="G17346" s="1">
        <v>0.122660637555</v>
      </c>
    </row>
    <row r="17347" ht="15.75" customHeight="1">
      <c r="A17347" s="1" t="str">
        <f t="shared" si="1456"/>
        <v>UQCRB</v>
      </c>
      <c r="B17347" s="1" t="s">
        <v>779</v>
      </c>
      <c r="C17347" s="1">
        <v>9.7247812E7</v>
      </c>
      <c r="D17347" s="1" t="s">
        <v>14</v>
      </c>
      <c r="E17347" s="1">
        <v>24.0</v>
      </c>
      <c r="F17347" s="1" t="s">
        <v>17315</v>
      </c>
      <c r="G17347" s="1">
        <v>0.511575595735</v>
      </c>
    </row>
    <row r="17348" ht="15.75" customHeight="1">
      <c r="A17348" s="1" t="str">
        <f t="shared" si="1456"/>
        <v>UQCRB</v>
      </c>
      <c r="B17348" s="1" t="s">
        <v>779</v>
      </c>
      <c r="C17348" s="1">
        <v>9.7247802E7</v>
      </c>
      <c r="D17348" s="1" t="s">
        <v>14</v>
      </c>
      <c r="E17348" s="1">
        <v>23.0</v>
      </c>
      <c r="F17348" s="1" t="s">
        <v>17316</v>
      </c>
      <c r="G17348" s="1">
        <v>1.56049924688</v>
      </c>
    </row>
    <row r="17349" ht="15.75" customHeight="1">
      <c r="A17349" s="1" t="str">
        <f t="shared" si="1456"/>
        <v>UQCRB</v>
      </c>
      <c r="B17349" s="1" t="s">
        <v>779</v>
      </c>
      <c r="C17349" s="1">
        <v>9.7247714E7</v>
      </c>
      <c r="D17349" s="1" t="s">
        <v>14</v>
      </c>
      <c r="E17349" s="1">
        <v>21.0</v>
      </c>
      <c r="F17349" s="1" t="s">
        <v>17317</v>
      </c>
      <c r="G17349" s="1">
        <v>0.0305199048106</v>
      </c>
    </row>
    <row r="17350" ht="15.75" customHeight="1">
      <c r="A17350" s="1" t="str">
        <f t="shared" si="1456"/>
        <v>UQCRB</v>
      </c>
      <c r="B17350" s="1" t="s">
        <v>779</v>
      </c>
      <c r="C17350" s="1">
        <v>9.7247715E7</v>
      </c>
      <c r="D17350" s="1" t="s">
        <v>8</v>
      </c>
      <c r="E17350" s="1">
        <v>24.0</v>
      </c>
      <c r="F17350" s="1" t="s">
        <v>17318</v>
      </c>
      <c r="G17350" s="1">
        <v>0.601164019661</v>
      </c>
    </row>
    <row r="17351" ht="15.75" customHeight="1">
      <c r="A17351" s="1" t="str">
        <f t="shared" si="1456"/>
        <v>UQCRB</v>
      </c>
      <c r="B17351" s="1" t="s">
        <v>779</v>
      </c>
      <c r="C17351" s="1">
        <v>9.7247585E7</v>
      </c>
      <c r="D17351" s="1" t="s">
        <v>14</v>
      </c>
      <c r="E17351" s="1">
        <v>24.0</v>
      </c>
      <c r="F17351" s="1" t="s">
        <v>17319</v>
      </c>
      <c r="G17351" s="1">
        <v>0.838336733454</v>
      </c>
    </row>
    <row r="17352" ht="15.75" customHeight="1">
      <c r="A17352" s="1" t="str">
        <f t="shared" si="1456"/>
        <v>UQCRB</v>
      </c>
      <c r="B17352" s="1" t="s">
        <v>779</v>
      </c>
      <c r="C17352" s="1">
        <v>9.7247887E7</v>
      </c>
      <c r="D17352" s="1" t="s">
        <v>8</v>
      </c>
      <c r="E17352" s="1">
        <v>24.0</v>
      </c>
      <c r="F17352" s="1" t="s">
        <v>17320</v>
      </c>
      <c r="G17352" s="1">
        <v>0.0619110868215</v>
      </c>
    </row>
    <row r="17353" ht="15.75" customHeight="1">
      <c r="A17353" s="1" t="str">
        <f t="shared" si="1456"/>
        <v>UQCRB</v>
      </c>
      <c r="B17353" s="1" t="s">
        <v>779</v>
      </c>
      <c r="C17353" s="1">
        <v>9.7247814E7</v>
      </c>
      <c r="D17353" s="1" t="s">
        <v>8</v>
      </c>
      <c r="E17353" s="1">
        <v>23.0</v>
      </c>
      <c r="F17353" s="1" t="s">
        <v>17321</v>
      </c>
      <c r="G17353" s="1">
        <v>0.119266781326</v>
      </c>
    </row>
    <row r="17354" ht="15.75" customHeight="1">
      <c r="A17354" s="1" t="str">
        <f t="shared" si="1456"/>
        <v>UQCRB</v>
      </c>
      <c r="B17354" s="1" t="s">
        <v>779</v>
      </c>
      <c r="C17354" s="1">
        <v>9.7247825E7</v>
      </c>
      <c r="D17354" s="1" t="s">
        <v>14</v>
      </c>
      <c r="E17354" s="1">
        <v>24.0</v>
      </c>
      <c r="F17354" s="1" t="s">
        <v>17322</v>
      </c>
      <c r="G17354" s="1">
        <v>0.0443114551647</v>
      </c>
    </row>
    <row r="17355" ht="15.75" customHeight="1">
      <c r="A17355" s="1" t="str">
        <f t="shared" si="1456"/>
        <v>UQCRB</v>
      </c>
      <c r="B17355" s="1" t="s">
        <v>779</v>
      </c>
      <c r="C17355" s="1">
        <v>9.7247625E7</v>
      </c>
      <c r="D17355" s="1" t="s">
        <v>8</v>
      </c>
      <c r="E17355" s="1">
        <v>21.0</v>
      </c>
      <c r="F17355" s="1" t="s">
        <v>17323</v>
      </c>
      <c r="G17355" s="1">
        <v>0.0402134471163</v>
      </c>
    </row>
    <row r="17356" ht="15.75" customHeight="1">
      <c r="A17356" s="1" t="str">
        <f t="shared" ref="A17356:A17365" si="1457">"USE1"</f>
        <v>USE1</v>
      </c>
      <c r="B17356" s="1" t="s">
        <v>277</v>
      </c>
      <c r="C17356" s="1">
        <v>1.732644E7</v>
      </c>
      <c r="D17356" s="1" t="s">
        <v>8</v>
      </c>
      <c r="E17356" s="1">
        <v>24.0</v>
      </c>
      <c r="F17356" s="1" t="s">
        <v>17324</v>
      </c>
      <c r="G17356" s="1">
        <v>0.116312327633</v>
      </c>
    </row>
    <row r="17357" ht="15.75" customHeight="1">
      <c r="A17357" s="1" t="str">
        <f t="shared" si="1457"/>
        <v>USE1</v>
      </c>
      <c r="B17357" s="1" t="s">
        <v>277</v>
      </c>
      <c r="C17357" s="1">
        <v>1.7326289E7</v>
      </c>
      <c r="D17357" s="1" t="s">
        <v>14</v>
      </c>
      <c r="E17357" s="1">
        <v>22.0</v>
      </c>
      <c r="F17357" s="1" t="s">
        <v>17325</v>
      </c>
      <c r="G17357" s="1">
        <v>0.244017044253</v>
      </c>
    </row>
    <row r="17358" ht="15.75" customHeight="1">
      <c r="A17358" s="1" t="str">
        <f t="shared" si="1457"/>
        <v>USE1</v>
      </c>
      <c r="B17358" s="1" t="s">
        <v>277</v>
      </c>
      <c r="C17358" s="1">
        <v>1.7326244E7</v>
      </c>
      <c r="D17358" s="1" t="s">
        <v>14</v>
      </c>
      <c r="E17358" s="1">
        <v>23.0</v>
      </c>
      <c r="F17358" s="1" t="s">
        <v>17326</v>
      </c>
      <c r="G17358" s="1">
        <v>0.88443626857</v>
      </c>
    </row>
    <row r="17359" ht="15.75" customHeight="1">
      <c r="A17359" s="1" t="str">
        <f t="shared" si="1457"/>
        <v>USE1</v>
      </c>
      <c r="B17359" s="1" t="s">
        <v>277</v>
      </c>
      <c r="C17359" s="1">
        <v>1.7326228E7</v>
      </c>
      <c r="D17359" s="1" t="s">
        <v>14</v>
      </c>
      <c r="E17359" s="1">
        <v>23.0</v>
      </c>
      <c r="F17359" s="1" t="s">
        <v>17327</v>
      </c>
      <c r="G17359" s="1">
        <v>0.730477673789</v>
      </c>
    </row>
    <row r="17360" ht="15.75" customHeight="1">
      <c r="A17360" s="1" t="str">
        <f t="shared" si="1457"/>
        <v>USE1</v>
      </c>
      <c r="B17360" s="1" t="s">
        <v>277</v>
      </c>
      <c r="C17360" s="1">
        <v>1.7326217E7</v>
      </c>
      <c r="D17360" s="1" t="s">
        <v>14</v>
      </c>
      <c r="E17360" s="1">
        <v>22.0</v>
      </c>
      <c r="F17360" s="1" t="s">
        <v>17328</v>
      </c>
      <c r="G17360" s="1">
        <v>1.38508605764</v>
      </c>
    </row>
    <row r="17361" ht="15.75" customHeight="1">
      <c r="A17361" s="1" t="str">
        <f t="shared" si="1457"/>
        <v>USE1</v>
      </c>
      <c r="B17361" s="1" t="s">
        <v>277</v>
      </c>
      <c r="C17361" s="1">
        <v>1.7326402E7</v>
      </c>
      <c r="D17361" s="1" t="s">
        <v>8</v>
      </c>
      <c r="E17361" s="1">
        <v>24.0</v>
      </c>
      <c r="F17361" s="1" t="s">
        <v>17329</v>
      </c>
      <c r="G17361" s="1">
        <v>0.0678782013425</v>
      </c>
    </row>
    <row r="17362" ht="15.75" customHeight="1">
      <c r="A17362" s="1" t="str">
        <f t="shared" si="1457"/>
        <v>USE1</v>
      </c>
      <c r="B17362" s="1" t="s">
        <v>277</v>
      </c>
      <c r="C17362" s="1">
        <v>1.7326396E7</v>
      </c>
      <c r="D17362" s="1" t="s">
        <v>8</v>
      </c>
      <c r="E17362" s="1">
        <v>24.0</v>
      </c>
      <c r="F17362" s="1" t="s">
        <v>17330</v>
      </c>
      <c r="G17362" s="1">
        <v>0.0552175888978</v>
      </c>
    </row>
    <row r="17363" ht="15.75" customHeight="1">
      <c r="A17363" s="1" t="str">
        <f t="shared" si="1457"/>
        <v>USE1</v>
      </c>
      <c r="B17363" s="1" t="s">
        <v>277</v>
      </c>
      <c r="C17363" s="1">
        <v>1.7326366E7</v>
      </c>
      <c r="D17363" s="1" t="s">
        <v>8</v>
      </c>
      <c r="E17363" s="1">
        <v>24.0</v>
      </c>
      <c r="F17363" s="1" t="s">
        <v>17331</v>
      </c>
      <c r="G17363" s="1">
        <v>0.227861727627</v>
      </c>
    </row>
    <row r="17364" ht="15.75" customHeight="1">
      <c r="A17364" s="1" t="str">
        <f t="shared" si="1457"/>
        <v>USE1</v>
      </c>
      <c r="B17364" s="1" t="s">
        <v>277</v>
      </c>
      <c r="C17364" s="1">
        <v>1.7326132E7</v>
      </c>
      <c r="D17364" s="1" t="s">
        <v>8</v>
      </c>
      <c r="E17364" s="1">
        <v>24.0</v>
      </c>
      <c r="F17364" s="1" t="s">
        <v>17332</v>
      </c>
      <c r="G17364" s="1">
        <v>0.174796149296</v>
      </c>
    </row>
    <row r="17365" ht="15.75" customHeight="1">
      <c r="A17365" s="1" t="str">
        <f t="shared" si="1457"/>
        <v>USE1</v>
      </c>
      <c r="B17365" s="1" t="s">
        <v>277</v>
      </c>
      <c r="C17365" s="1">
        <v>1.7326359E7</v>
      </c>
      <c r="D17365" s="1" t="s">
        <v>14</v>
      </c>
      <c r="E17365" s="1">
        <v>23.0</v>
      </c>
      <c r="F17365" s="1" t="s">
        <v>17333</v>
      </c>
      <c r="G17365" s="1">
        <v>0.145175059854</v>
      </c>
    </row>
    <row r="17366" ht="15.75" customHeight="1">
      <c r="A17366" s="1" t="str">
        <f t="shared" ref="A17366:A17382" si="1458">"USMG5"</f>
        <v>USMG5</v>
      </c>
      <c r="B17366" s="1" t="s">
        <v>176</v>
      </c>
      <c r="C17366" s="1">
        <v>1.05155611E8</v>
      </c>
      <c r="D17366" s="1" t="s">
        <v>8</v>
      </c>
      <c r="E17366" s="1">
        <v>23.0</v>
      </c>
      <c r="F17366" s="1" t="s">
        <v>17334</v>
      </c>
      <c r="G17366" s="1">
        <v>0.246736815623</v>
      </c>
    </row>
    <row r="17367" ht="15.75" customHeight="1">
      <c r="A17367" s="1" t="str">
        <f t="shared" si="1458"/>
        <v>USMG5</v>
      </c>
      <c r="B17367" s="1" t="s">
        <v>176</v>
      </c>
      <c r="C17367" s="1">
        <v>1.0515566E8</v>
      </c>
      <c r="D17367" s="1" t="s">
        <v>8</v>
      </c>
      <c r="E17367" s="1">
        <v>24.0</v>
      </c>
      <c r="F17367" s="1" t="s">
        <v>17335</v>
      </c>
      <c r="G17367" s="1">
        <v>0.190350952951</v>
      </c>
    </row>
    <row r="17368" ht="15.75" customHeight="1">
      <c r="A17368" s="1" t="str">
        <f t="shared" si="1458"/>
        <v>USMG5</v>
      </c>
      <c r="B17368" s="1" t="s">
        <v>176</v>
      </c>
      <c r="C17368" s="1">
        <v>1.05155674E8</v>
      </c>
      <c r="D17368" s="1" t="s">
        <v>8</v>
      </c>
      <c r="E17368" s="1">
        <v>24.0</v>
      </c>
      <c r="F17368" s="1" t="s">
        <v>17336</v>
      </c>
      <c r="G17368" s="1">
        <v>-0.0682748764405</v>
      </c>
    </row>
    <row r="17369" ht="15.75" customHeight="1">
      <c r="A17369" s="1" t="str">
        <f t="shared" si="1458"/>
        <v>USMG5</v>
      </c>
      <c r="B17369" s="1" t="s">
        <v>176</v>
      </c>
      <c r="C17369" s="1">
        <v>1.05155744E8</v>
      </c>
      <c r="D17369" s="1" t="s">
        <v>8</v>
      </c>
      <c r="E17369" s="1">
        <v>23.0</v>
      </c>
      <c r="F17369" s="1" t="s">
        <v>17337</v>
      </c>
      <c r="G17369" s="1">
        <v>-0.00611712443356</v>
      </c>
    </row>
    <row r="17370" ht="15.75" customHeight="1">
      <c r="A17370" s="1" t="str">
        <f t="shared" si="1458"/>
        <v>USMG5</v>
      </c>
      <c r="B17370" s="1" t="s">
        <v>176</v>
      </c>
      <c r="C17370" s="1">
        <v>1.0515605E8</v>
      </c>
      <c r="D17370" s="1" t="s">
        <v>8</v>
      </c>
      <c r="E17370" s="1">
        <v>23.0</v>
      </c>
      <c r="F17370" s="1" t="s">
        <v>17338</v>
      </c>
      <c r="G17370" s="1">
        <v>0.040656090484</v>
      </c>
    </row>
    <row r="17371" ht="15.75" customHeight="1">
      <c r="A17371" s="1" t="str">
        <f t="shared" si="1458"/>
        <v>USMG5</v>
      </c>
      <c r="B17371" s="1" t="s">
        <v>176</v>
      </c>
      <c r="C17371" s="1">
        <v>1.05156137E8</v>
      </c>
      <c r="D17371" s="1" t="s">
        <v>8</v>
      </c>
      <c r="E17371" s="1">
        <v>24.0</v>
      </c>
      <c r="F17371" s="1" t="s">
        <v>17339</v>
      </c>
      <c r="G17371" s="1">
        <v>0.0908638825724</v>
      </c>
    </row>
    <row r="17372" ht="15.75" customHeight="1">
      <c r="A17372" s="1" t="str">
        <f t="shared" si="1458"/>
        <v>USMG5</v>
      </c>
      <c r="B17372" s="1" t="s">
        <v>176</v>
      </c>
      <c r="C17372" s="1">
        <v>1.05156142E8</v>
      </c>
      <c r="D17372" s="1" t="s">
        <v>8</v>
      </c>
      <c r="E17372" s="1">
        <v>24.0</v>
      </c>
      <c r="F17372" s="1" t="s">
        <v>17340</v>
      </c>
      <c r="G17372" s="1">
        <v>1.41241252657</v>
      </c>
    </row>
    <row r="17373" ht="15.75" customHeight="1">
      <c r="A17373" s="1" t="str">
        <f t="shared" si="1458"/>
        <v>USMG5</v>
      </c>
      <c r="B17373" s="1" t="s">
        <v>176</v>
      </c>
      <c r="C17373" s="1">
        <v>1.05155742E8</v>
      </c>
      <c r="D17373" s="1" t="s">
        <v>14</v>
      </c>
      <c r="E17373" s="1">
        <v>23.0</v>
      </c>
      <c r="F17373" s="1" t="s">
        <v>17341</v>
      </c>
      <c r="G17373" s="1">
        <v>0.315214557528</v>
      </c>
    </row>
    <row r="17374" ht="15.75" customHeight="1">
      <c r="A17374" s="1" t="str">
        <f t="shared" si="1458"/>
        <v>USMG5</v>
      </c>
      <c r="B17374" s="1" t="s">
        <v>176</v>
      </c>
      <c r="C17374" s="1">
        <v>1.05156196E8</v>
      </c>
      <c r="D17374" s="1" t="s">
        <v>8</v>
      </c>
      <c r="E17374" s="1">
        <v>23.0</v>
      </c>
      <c r="F17374" s="1" t="s">
        <v>17342</v>
      </c>
      <c r="G17374" s="1">
        <v>1.12137118965</v>
      </c>
    </row>
    <row r="17375" ht="15.75" customHeight="1">
      <c r="A17375" s="1" t="str">
        <f t="shared" si="1458"/>
        <v>USMG5</v>
      </c>
      <c r="B17375" s="1" t="s">
        <v>176</v>
      </c>
      <c r="C17375" s="1">
        <v>1.05155607E8</v>
      </c>
      <c r="D17375" s="1" t="s">
        <v>14</v>
      </c>
      <c r="E17375" s="1">
        <v>24.0</v>
      </c>
      <c r="F17375" s="1" t="s">
        <v>17343</v>
      </c>
      <c r="G17375" s="1">
        <v>-0.0946303380298</v>
      </c>
    </row>
    <row r="17376" ht="15.75" customHeight="1">
      <c r="A17376" s="1" t="str">
        <f t="shared" si="1458"/>
        <v>USMG5</v>
      </c>
      <c r="B17376" s="1" t="s">
        <v>176</v>
      </c>
      <c r="C17376" s="1">
        <v>1.05155624E8</v>
      </c>
      <c r="D17376" s="1" t="s">
        <v>14</v>
      </c>
      <c r="E17376" s="1">
        <v>24.0</v>
      </c>
      <c r="F17376" s="1" t="s">
        <v>17344</v>
      </c>
      <c r="G17376" s="1">
        <v>0.219190859778</v>
      </c>
    </row>
    <row r="17377" ht="15.75" customHeight="1">
      <c r="A17377" s="1" t="str">
        <f t="shared" si="1458"/>
        <v>USMG5</v>
      </c>
      <c r="B17377" s="1" t="s">
        <v>176</v>
      </c>
      <c r="C17377" s="1">
        <v>1.05155778E8</v>
      </c>
      <c r="D17377" s="1" t="s">
        <v>14</v>
      </c>
      <c r="E17377" s="1">
        <v>24.0</v>
      </c>
      <c r="F17377" s="1" t="s">
        <v>17345</v>
      </c>
      <c r="G17377" s="1">
        <v>0.00608661437562</v>
      </c>
    </row>
    <row r="17378" ht="15.75" customHeight="1">
      <c r="A17378" s="1" t="str">
        <f t="shared" si="1458"/>
        <v>USMG5</v>
      </c>
      <c r="B17378" s="1" t="s">
        <v>176</v>
      </c>
      <c r="C17378" s="1">
        <v>1.05156105E8</v>
      </c>
      <c r="D17378" s="1" t="s">
        <v>14</v>
      </c>
      <c r="E17378" s="1">
        <v>24.0</v>
      </c>
      <c r="F17378" s="1" t="s">
        <v>17346</v>
      </c>
      <c r="G17378" s="1">
        <v>0.0703297551649</v>
      </c>
    </row>
    <row r="17379" ht="15.75" customHeight="1">
      <c r="A17379" s="1" t="str">
        <f t="shared" si="1458"/>
        <v>USMG5</v>
      </c>
      <c r="B17379" s="1" t="s">
        <v>176</v>
      </c>
      <c r="C17379" s="1">
        <v>1.05156128E8</v>
      </c>
      <c r="D17379" s="1" t="s">
        <v>14</v>
      </c>
      <c r="E17379" s="1">
        <v>24.0</v>
      </c>
      <c r="F17379" s="1" t="s">
        <v>17347</v>
      </c>
      <c r="G17379" s="1">
        <v>0.466216283777</v>
      </c>
    </row>
    <row r="17380" ht="15.75" customHeight="1">
      <c r="A17380" s="1" t="str">
        <f t="shared" si="1458"/>
        <v>USMG5</v>
      </c>
      <c r="B17380" s="1" t="s">
        <v>176</v>
      </c>
      <c r="C17380" s="1">
        <v>1.05156227E8</v>
      </c>
      <c r="D17380" s="1" t="s">
        <v>14</v>
      </c>
      <c r="E17380" s="1">
        <v>24.0</v>
      </c>
      <c r="F17380" s="1" t="s">
        <v>17348</v>
      </c>
      <c r="G17380" s="1">
        <v>0.136071499102</v>
      </c>
    </row>
    <row r="17381" ht="15.75" customHeight="1">
      <c r="A17381" s="1" t="str">
        <f t="shared" si="1458"/>
        <v>USMG5</v>
      </c>
      <c r="B17381" s="1" t="s">
        <v>176</v>
      </c>
      <c r="C17381" s="1">
        <v>1.0515616E8</v>
      </c>
      <c r="D17381" s="1" t="s">
        <v>8</v>
      </c>
      <c r="E17381" s="1">
        <v>24.0</v>
      </c>
      <c r="F17381" s="1" t="s">
        <v>17349</v>
      </c>
      <c r="G17381" s="1">
        <v>0.0723446897519</v>
      </c>
    </row>
    <row r="17382" ht="15.75" customHeight="1">
      <c r="A17382" s="1" t="str">
        <f t="shared" si="1458"/>
        <v>USMG5</v>
      </c>
      <c r="B17382" s="1" t="s">
        <v>176</v>
      </c>
      <c r="C17382" s="1">
        <v>1.05155549E8</v>
      </c>
      <c r="D17382" s="1" t="s">
        <v>8</v>
      </c>
      <c r="E17382" s="1">
        <v>25.0</v>
      </c>
      <c r="F17382" s="1" t="s">
        <v>17350</v>
      </c>
      <c r="G17382" s="1">
        <v>0.0592429321991</v>
      </c>
    </row>
    <row r="17383" ht="15.75" customHeight="1">
      <c r="A17383" s="1" t="str">
        <f t="shared" ref="A17383:A17392" si="1459">"USP37"</f>
        <v>USP37</v>
      </c>
      <c r="B17383" s="1" t="s">
        <v>256</v>
      </c>
      <c r="C17383" s="1">
        <v>2.19432899E8</v>
      </c>
      <c r="D17383" s="1" t="s">
        <v>8</v>
      </c>
      <c r="E17383" s="1">
        <v>23.0</v>
      </c>
      <c r="F17383" s="1" t="s">
        <v>17351</v>
      </c>
      <c r="G17383" s="1">
        <v>0.814133435429</v>
      </c>
    </row>
    <row r="17384" ht="15.75" customHeight="1">
      <c r="A17384" s="1" t="str">
        <f t="shared" si="1459"/>
        <v>USP37</v>
      </c>
      <c r="B17384" s="1" t="s">
        <v>256</v>
      </c>
      <c r="C17384" s="1">
        <v>2.1943292E8</v>
      </c>
      <c r="D17384" s="1" t="s">
        <v>8</v>
      </c>
      <c r="E17384" s="1">
        <v>23.0</v>
      </c>
      <c r="F17384" s="1" t="s">
        <v>17352</v>
      </c>
      <c r="G17384" s="1">
        <v>0.648838470837</v>
      </c>
    </row>
    <row r="17385" ht="15.75" customHeight="1">
      <c r="A17385" s="1" t="str">
        <f t="shared" si="1459"/>
        <v>USP37</v>
      </c>
      <c r="B17385" s="1" t="s">
        <v>256</v>
      </c>
      <c r="C17385" s="1">
        <v>2.19432905E8</v>
      </c>
      <c r="D17385" s="1" t="s">
        <v>8</v>
      </c>
      <c r="E17385" s="1">
        <v>23.0</v>
      </c>
      <c r="F17385" s="1" t="s">
        <v>17353</v>
      </c>
      <c r="G17385" s="1">
        <v>0.124462267387</v>
      </c>
    </row>
    <row r="17386" ht="15.75" customHeight="1">
      <c r="A17386" s="1" t="str">
        <f t="shared" si="1459"/>
        <v>USP37</v>
      </c>
      <c r="B17386" s="1" t="s">
        <v>256</v>
      </c>
      <c r="C17386" s="1">
        <v>2.19432833E8</v>
      </c>
      <c r="D17386" s="1" t="s">
        <v>14</v>
      </c>
      <c r="E17386" s="1">
        <v>24.0</v>
      </c>
      <c r="F17386" s="1" t="s">
        <v>17354</v>
      </c>
      <c r="G17386" s="1">
        <v>0.657692437398</v>
      </c>
    </row>
    <row r="17387" ht="15.75" customHeight="1">
      <c r="A17387" s="1" t="str">
        <f t="shared" si="1459"/>
        <v>USP37</v>
      </c>
      <c r="B17387" s="1" t="s">
        <v>256</v>
      </c>
      <c r="C17387" s="1">
        <v>2.19432846E8</v>
      </c>
      <c r="D17387" s="1" t="s">
        <v>14</v>
      </c>
      <c r="E17387" s="1">
        <v>23.0</v>
      </c>
      <c r="F17387" s="1" t="s">
        <v>17355</v>
      </c>
      <c r="G17387" s="1">
        <v>0.492039012849</v>
      </c>
    </row>
    <row r="17388" ht="15.75" customHeight="1">
      <c r="A17388" s="1" t="str">
        <f t="shared" si="1459"/>
        <v>USP37</v>
      </c>
      <c r="B17388" s="1" t="s">
        <v>256</v>
      </c>
      <c r="C17388" s="1">
        <v>2.19432916E8</v>
      </c>
      <c r="D17388" s="1" t="s">
        <v>14</v>
      </c>
      <c r="E17388" s="1">
        <v>24.0</v>
      </c>
      <c r="F17388" s="1" t="s">
        <v>17356</v>
      </c>
      <c r="G17388" s="1">
        <v>0.358216945573</v>
      </c>
    </row>
    <row r="17389" ht="15.75" customHeight="1">
      <c r="A17389" s="1" t="str">
        <f t="shared" si="1459"/>
        <v>USP37</v>
      </c>
      <c r="B17389" s="1" t="s">
        <v>256</v>
      </c>
      <c r="C17389" s="1">
        <v>2.19432957E8</v>
      </c>
      <c r="D17389" s="1" t="s">
        <v>14</v>
      </c>
      <c r="E17389" s="1">
        <v>24.0</v>
      </c>
      <c r="F17389" s="1" t="s">
        <v>17357</v>
      </c>
      <c r="G17389" s="1">
        <v>0.232482614534</v>
      </c>
    </row>
    <row r="17390" ht="15.75" customHeight="1">
      <c r="A17390" s="1" t="str">
        <f t="shared" si="1459"/>
        <v>USP37</v>
      </c>
      <c r="B17390" s="1" t="s">
        <v>256</v>
      </c>
      <c r="C17390" s="1">
        <v>2.19432963E8</v>
      </c>
      <c r="D17390" s="1" t="s">
        <v>14</v>
      </c>
      <c r="E17390" s="1">
        <v>23.0</v>
      </c>
      <c r="F17390" s="1" t="s">
        <v>17358</v>
      </c>
      <c r="G17390" s="1">
        <v>0.358661180596</v>
      </c>
    </row>
    <row r="17391" ht="15.75" customHeight="1">
      <c r="A17391" s="1" t="str">
        <f t="shared" si="1459"/>
        <v>USP37</v>
      </c>
      <c r="B17391" s="1" t="s">
        <v>256</v>
      </c>
      <c r="C17391" s="1">
        <v>2.19432988E8</v>
      </c>
      <c r="D17391" s="1" t="s">
        <v>14</v>
      </c>
      <c r="E17391" s="1">
        <v>24.0</v>
      </c>
      <c r="F17391" s="1" t="s">
        <v>17359</v>
      </c>
      <c r="G17391" s="1">
        <v>1.52817412717</v>
      </c>
    </row>
    <row r="17392" ht="15.75" customHeight="1">
      <c r="A17392" s="1" t="str">
        <f t="shared" si="1459"/>
        <v>USP37</v>
      </c>
      <c r="B17392" s="1" t="s">
        <v>256</v>
      </c>
      <c r="C17392" s="1">
        <v>2.19433034E8</v>
      </c>
      <c r="D17392" s="1" t="s">
        <v>14</v>
      </c>
      <c r="E17392" s="1">
        <v>24.0</v>
      </c>
      <c r="F17392" s="1" t="s">
        <v>17360</v>
      </c>
      <c r="G17392" s="1">
        <v>0.071424734325</v>
      </c>
    </row>
    <row r="17393" ht="15.75" customHeight="1">
      <c r="A17393" s="1" t="str">
        <f t="shared" ref="A17393:A17402" si="1460">"USP39"</f>
        <v>USP39</v>
      </c>
      <c r="B17393" s="1" t="s">
        <v>256</v>
      </c>
      <c r="C17393" s="1">
        <v>8.5843449E7</v>
      </c>
      <c r="D17393" s="1" t="s">
        <v>14</v>
      </c>
      <c r="E17393" s="1">
        <v>24.0</v>
      </c>
      <c r="F17393" s="1" t="s">
        <v>17361</v>
      </c>
      <c r="G17393" s="1">
        <v>0.256955962686</v>
      </c>
    </row>
    <row r="17394" ht="15.75" customHeight="1">
      <c r="A17394" s="1" t="str">
        <f t="shared" si="1460"/>
        <v>USP39</v>
      </c>
      <c r="B17394" s="1" t="s">
        <v>256</v>
      </c>
      <c r="C17394" s="1">
        <v>8.5843473E7</v>
      </c>
      <c r="D17394" s="1" t="s">
        <v>14</v>
      </c>
      <c r="E17394" s="1">
        <v>23.0</v>
      </c>
      <c r="F17394" s="1" t="s">
        <v>17362</v>
      </c>
      <c r="G17394" s="1">
        <v>0.351716874877</v>
      </c>
    </row>
    <row r="17395" ht="15.75" customHeight="1">
      <c r="A17395" s="1" t="str">
        <f t="shared" si="1460"/>
        <v>USP39</v>
      </c>
      <c r="B17395" s="1" t="s">
        <v>256</v>
      </c>
      <c r="C17395" s="1">
        <v>8.5843339E7</v>
      </c>
      <c r="D17395" s="1" t="s">
        <v>14</v>
      </c>
      <c r="E17395" s="1">
        <v>23.0</v>
      </c>
      <c r="F17395" s="1" t="s">
        <v>17363</v>
      </c>
      <c r="G17395" s="1">
        <v>1.36068587643</v>
      </c>
    </row>
    <row r="17396" ht="15.75" customHeight="1">
      <c r="A17396" s="1" t="str">
        <f t="shared" si="1460"/>
        <v>USP39</v>
      </c>
      <c r="B17396" s="1" t="s">
        <v>256</v>
      </c>
      <c r="C17396" s="1">
        <v>8.5843361E7</v>
      </c>
      <c r="D17396" s="1" t="s">
        <v>14</v>
      </c>
      <c r="E17396" s="1">
        <v>24.0</v>
      </c>
      <c r="F17396" s="1" t="s">
        <v>17364</v>
      </c>
      <c r="G17396" s="1">
        <v>0.492632017292</v>
      </c>
    </row>
    <row r="17397" ht="15.75" customHeight="1">
      <c r="A17397" s="1" t="str">
        <f t="shared" si="1460"/>
        <v>USP39</v>
      </c>
      <c r="B17397" s="1" t="s">
        <v>256</v>
      </c>
      <c r="C17397" s="1">
        <v>8.5843384E7</v>
      </c>
      <c r="D17397" s="1" t="s">
        <v>14</v>
      </c>
      <c r="E17397" s="1">
        <v>24.0</v>
      </c>
      <c r="F17397" s="1" t="s">
        <v>17365</v>
      </c>
      <c r="G17397" s="1">
        <v>0.0602191251029</v>
      </c>
    </row>
    <row r="17398" ht="15.75" customHeight="1">
      <c r="A17398" s="1" t="str">
        <f t="shared" si="1460"/>
        <v>USP39</v>
      </c>
      <c r="B17398" s="1" t="s">
        <v>256</v>
      </c>
      <c r="C17398" s="1">
        <v>8.5843407E7</v>
      </c>
      <c r="D17398" s="1" t="s">
        <v>14</v>
      </c>
      <c r="E17398" s="1">
        <v>23.0</v>
      </c>
      <c r="F17398" s="1" t="s">
        <v>17366</v>
      </c>
      <c r="G17398" s="1">
        <v>0.701427039624</v>
      </c>
    </row>
    <row r="17399" ht="15.75" customHeight="1">
      <c r="A17399" s="1" t="str">
        <f t="shared" si="1460"/>
        <v>USP39</v>
      </c>
      <c r="B17399" s="1" t="s">
        <v>256</v>
      </c>
      <c r="C17399" s="1">
        <v>8.5843419E7</v>
      </c>
      <c r="D17399" s="1" t="s">
        <v>14</v>
      </c>
      <c r="E17399" s="1">
        <v>23.0</v>
      </c>
      <c r="F17399" s="1" t="s">
        <v>17367</v>
      </c>
      <c r="G17399" s="1">
        <v>0.804436059443</v>
      </c>
    </row>
    <row r="17400" ht="15.75" customHeight="1">
      <c r="A17400" s="1" t="str">
        <f t="shared" si="1460"/>
        <v>USP39</v>
      </c>
      <c r="B17400" s="1" t="s">
        <v>256</v>
      </c>
      <c r="C17400" s="1">
        <v>8.5843539E7</v>
      </c>
      <c r="D17400" s="1" t="s">
        <v>14</v>
      </c>
      <c r="E17400" s="1">
        <v>24.0</v>
      </c>
      <c r="F17400" s="1" t="s">
        <v>17368</v>
      </c>
      <c r="G17400" s="1">
        <v>0.793145994833</v>
      </c>
    </row>
    <row r="17401" ht="15.75" customHeight="1">
      <c r="A17401" s="1" t="str">
        <f t="shared" si="1460"/>
        <v>USP39</v>
      </c>
      <c r="B17401" s="1" t="s">
        <v>256</v>
      </c>
      <c r="C17401" s="1">
        <v>8.5843486E7</v>
      </c>
      <c r="D17401" s="1" t="s">
        <v>14</v>
      </c>
      <c r="E17401" s="1">
        <v>22.0</v>
      </c>
      <c r="F17401" s="1" t="s">
        <v>17369</v>
      </c>
      <c r="G17401" s="1">
        <v>0.834878064129</v>
      </c>
    </row>
    <row r="17402" ht="15.75" customHeight="1">
      <c r="A17402" s="1" t="str">
        <f t="shared" si="1460"/>
        <v>USP39</v>
      </c>
      <c r="B17402" s="1" t="s">
        <v>256</v>
      </c>
      <c r="C17402" s="1">
        <v>8.5843391E7</v>
      </c>
      <c r="D17402" s="1" t="s">
        <v>8</v>
      </c>
      <c r="E17402" s="1">
        <v>21.0</v>
      </c>
      <c r="F17402" s="1" t="s">
        <v>17370</v>
      </c>
      <c r="G17402" s="1">
        <v>0.0860362405928</v>
      </c>
    </row>
    <row r="17403" ht="15.75" customHeight="1">
      <c r="A17403" s="1" t="str">
        <f t="shared" ref="A17403:A17412" si="1461">"UTP15"</f>
        <v>UTP15</v>
      </c>
      <c r="B17403" s="1" t="s">
        <v>987</v>
      </c>
      <c r="C17403" s="1">
        <v>7.286178E7</v>
      </c>
      <c r="D17403" s="1" t="s">
        <v>8</v>
      </c>
      <c r="E17403" s="1">
        <v>24.0</v>
      </c>
      <c r="F17403" s="1" t="s">
        <v>17371</v>
      </c>
      <c r="G17403" s="1">
        <v>0.28736024399</v>
      </c>
    </row>
    <row r="17404" ht="15.75" customHeight="1">
      <c r="A17404" s="1" t="str">
        <f t="shared" si="1461"/>
        <v>UTP15</v>
      </c>
      <c r="B17404" s="1" t="s">
        <v>987</v>
      </c>
      <c r="C17404" s="1">
        <v>7.2861565E7</v>
      </c>
      <c r="D17404" s="1" t="s">
        <v>14</v>
      </c>
      <c r="E17404" s="1">
        <v>24.0</v>
      </c>
      <c r="F17404" s="1" t="s">
        <v>17372</v>
      </c>
      <c r="G17404" s="1">
        <v>0.0901793604022</v>
      </c>
    </row>
    <row r="17405" ht="15.75" customHeight="1">
      <c r="A17405" s="1" t="str">
        <f t="shared" si="1461"/>
        <v>UTP15</v>
      </c>
      <c r="B17405" s="1" t="s">
        <v>987</v>
      </c>
      <c r="C17405" s="1">
        <v>7.286159E7</v>
      </c>
      <c r="D17405" s="1" t="s">
        <v>14</v>
      </c>
      <c r="E17405" s="1">
        <v>22.0</v>
      </c>
      <c r="F17405" s="1" t="s">
        <v>17373</v>
      </c>
      <c r="G17405" s="1">
        <v>0.0182664318524</v>
      </c>
    </row>
    <row r="17406" ht="15.75" customHeight="1">
      <c r="A17406" s="1" t="str">
        <f t="shared" si="1461"/>
        <v>UTP15</v>
      </c>
      <c r="B17406" s="1" t="s">
        <v>987</v>
      </c>
      <c r="C17406" s="1">
        <v>7.2861621E7</v>
      </c>
      <c r="D17406" s="1" t="s">
        <v>14</v>
      </c>
      <c r="E17406" s="1">
        <v>23.0</v>
      </c>
      <c r="F17406" s="1" t="s">
        <v>17374</v>
      </c>
      <c r="G17406" s="1">
        <v>1.48792858413</v>
      </c>
    </row>
    <row r="17407" ht="15.75" customHeight="1">
      <c r="A17407" s="1" t="str">
        <f t="shared" si="1461"/>
        <v>UTP15</v>
      </c>
      <c r="B17407" s="1" t="s">
        <v>987</v>
      </c>
      <c r="C17407" s="1">
        <v>7.2861666E7</v>
      </c>
      <c r="D17407" s="1" t="s">
        <v>14</v>
      </c>
      <c r="E17407" s="1">
        <v>23.0</v>
      </c>
      <c r="F17407" s="1" t="s">
        <v>17375</v>
      </c>
      <c r="G17407" s="1">
        <v>0.95640541723</v>
      </c>
    </row>
    <row r="17408" ht="15.75" customHeight="1">
      <c r="A17408" s="1" t="str">
        <f t="shared" si="1461"/>
        <v>UTP15</v>
      </c>
      <c r="B17408" s="1" t="s">
        <v>987</v>
      </c>
      <c r="C17408" s="1">
        <v>7.2861762E7</v>
      </c>
      <c r="D17408" s="1" t="s">
        <v>14</v>
      </c>
      <c r="E17408" s="1">
        <v>23.0</v>
      </c>
      <c r="F17408" s="1" t="s">
        <v>17376</v>
      </c>
      <c r="G17408" s="1">
        <v>0.35452637314</v>
      </c>
    </row>
    <row r="17409" ht="15.75" customHeight="1">
      <c r="A17409" s="1" t="str">
        <f t="shared" si="1461"/>
        <v>UTP15</v>
      </c>
      <c r="B17409" s="1" t="s">
        <v>987</v>
      </c>
      <c r="C17409" s="1">
        <v>7.2861737E7</v>
      </c>
      <c r="D17409" s="1" t="s">
        <v>14</v>
      </c>
      <c r="E17409" s="1">
        <v>24.0</v>
      </c>
      <c r="F17409" s="1" t="s">
        <v>17377</v>
      </c>
      <c r="G17409" s="1">
        <v>0.29069601601</v>
      </c>
    </row>
    <row r="17410" ht="15.75" customHeight="1">
      <c r="A17410" s="1" t="str">
        <f t="shared" si="1461"/>
        <v>UTP15</v>
      </c>
      <c r="B17410" s="1" t="s">
        <v>987</v>
      </c>
      <c r="C17410" s="1">
        <v>7.2861783E7</v>
      </c>
      <c r="D17410" s="1" t="s">
        <v>14</v>
      </c>
      <c r="E17410" s="1">
        <v>23.0</v>
      </c>
      <c r="F17410" s="1" t="s">
        <v>17378</v>
      </c>
      <c r="G17410" s="1">
        <v>0.555665998644</v>
      </c>
    </row>
    <row r="17411" ht="15.75" customHeight="1">
      <c r="A17411" s="1" t="str">
        <f t="shared" si="1461"/>
        <v>UTP15</v>
      </c>
      <c r="B17411" s="1" t="s">
        <v>987</v>
      </c>
      <c r="C17411" s="1">
        <v>7.2861815E7</v>
      </c>
      <c r="D17411" s="1" t="s">
        <v>14</v>
      </c>
      <c r="E17411" s="1">
        <v>23.0</v>
      </c>
      <c r="F17411" s="1" t="s">
        <v>17379</v>
      </c>
      <c r="G17411" s="1">
        <v>0.0561643517707</v>
      </c>
    </row>
    <row r="17412" ht="15.75" customHeight="1">
      <c r="A17412" s="1" t="str">
        <f t="shared" si="1461"/>
        <v>UTP15</v>
      </c>
      <c r="B17412" s="1" t="s">
        <v>987</v>
      </c>
      <c r="C17412" s="1">
        <v>7.2861726E7</v>
      </c>
      <c r="D17412" s="1" t="s">
        <v>14</v>
      </c>
      <c r="E17412" s="1">
        <v>23.0</v>
      </c>
      <c r="F17412" s="1" t="s">
        <v>17380</v>
      </c>
      <c r="G17412" s="1">
        <v>0.173702285835</v>
      </c>
    </row>
    <row r="17413" ht="15.75" customHeight="1">
      <c r="A17413" s="1" t="str">
        <f t="shared" ref="A17413:A17422" si="1462">"UTP20"</f>
        <v>UTP20</v>
      </c>
      <c r="B17413" s="1" t="s">
        <v>379</v>
      </c>
      <c r="C17413" s="1">
        <v>1.01674114E8</v>
      </c>
      <c r="D17413" s="1" t="s">
        <v>14</v>
      </c>
      <c r="E17413" s="1">
        <v>23.0</v>
      </c>
      <c r="F17413" s="1" t="s">
        <v>17381</v>
      </c>
      <c r="G17413" s="1">
        <v>0.64198516641</v>
      </c>
    </row>
    <row r="17414" ht="15.75" customHeight="1">
      <c r="A17414" s="1" t="str">
        <f t="shared" si="1462"/>
        <v>UTP20</v>
      </c>
      <c r="B17414" s="1" t="s">
        <v>379</v>
      </c>
      <c r="C17414" s="1">
        <v>1.01674058E8</v>
      </c>
      <c r="D17414" s="1" t="s">
        <v>8</v>
      </c>
      <c r="E17414" s="1">
        <v>23.0</v>
      </c>
      <c r="F17414" s="1" t="s">
        <v>17382</v>
      </c>
      <c r="G17414" s="1">
        <v>0.126628971457</v>
      </c>
    </row>
    <row r="17415" ht="15.75" customHeight="1">
      <c r="A17415" s="1" t="str">
        <f t="shared" si="1462"/>
        <v>UTP20</v>
      </c>
      <c r="B17415" s="1" t="s">
        <v>379</v>
      </c>
      <c r="C17415" s="1">
        <v>1.01674131E8</v>
      </c>
      <c r="D17415" s="1" t="s">
        <v>8</v>
      </c>
      <c r="E17415" s="1">
        <v>24.0</v>
      </c>
      <c r="F17415" s="1" t="s">
        <v>17383</v>
      </c>
      <c r="G17415" s="1">
        <v>1.30395955711</v>
      </c>
    </row>
    <row r="17416" ht="15.75" customHeight="1">
      <c r="A17416" s="1" t="str">
        <f t="shared" si="1462"/>
        <v>UTP20</v>
      </c>
      <c r="B17416" s="1" t="s">
        <v>379</v>
      </c>
      <c r="C17416" s="1">
        <v>1.01674013E8</v>
      </c>
      <c r="D17416" s="1" t="s">
        <v>8</v>
      </c>
      <c r="E17416" s="1">
        <v>23.0</v>
      </c>
      <c r="F17416" s="1" t="s">
        <v>17384</v>
      </c>
      <c r="G17416" s="1">
        <v>0.0618345067121</v>
      </c>
    </row>
    <row r="17417" ht="15.75" customHeight="1">
      <c r="A17417" s="1" t="str">
        <f t="shared" si="1462"/>
        <v>UTP20</v>
      </c>
      <c r="B17417" s="1" t="s">
        <v>379</v>
      </c>
      <c r="C17417" s="1">
        <v>1.0167391E8</v>
      </c>
      <c r="D17417" s="1" t="s">
        <v>14</v>
      </c>
      <c r="E17417" s="1">
        <v>23.0</v>
      </c>
      <c r="F17417" s="1" t="s">
        <v>17385</v>
      </c>
      <c r="G17417" s="1">
        <v>0.0115772762625</v>
      </c>
    </row>
    <row r="17418" ht="15.75" customHeight="1">
      <c r="A17418" s="1" t="str">
        <f t="shared" si="1462"/>
        <v>UTP20</v>
      </c>
      <c r="B17418" s="1" t="s">
        <v>379</v>
      </c>
      <c r="C17418" s="1">
        <v>1.01673989E8</v>
      </c>
      <c r="D17418" s="1" t="s">
        <v>8</v>
      </c>
      <c r="E17418" s="1">
        <v>24.0</v>
      </c>
      <c r="F17418" s="1" t="s">
        <v>17386</v>
      </c>
      <c r="G17418" s="1">
        <v>0.811344547211</v>
      </c>
    </row>
    <row r="17419" ht="15.75" customHeight="1">
      <c r="A17419" s="1" t="str">
        <f t="shared" si="1462"/>
        <v>UTP20</v>
      </c>
      <c r="B17419" s="1" t="s">
        <v>379</v>
      </c>
      <c r="C17419" s="1">
        <v>1.01673894E8</v>
      </c>
      <c r="D17419" s="1" t="s">
        <v>8</v>
      </c>
      <c r="E17419" s="1">
        <v>23.0</v>
      </c>
      <c r="F17419" s="1" t="s">
        <v>17387</v>
      </c>
      <c r="G17419" s="1">
        <v>0.0654319150371</v>
      </c>
    </row>
    <row r="17420" ht="15.75" customHeight="1">
      <c r="A17420" s="1" t="str">
        <f t="shared" si="1462"/>
        <v>UTP20</v>
      </c>
      <c r="B17420" s="1" t="s">
        <v>379</v>
      </c>
      <c r="C17420" s="1">
        <v>1.01673871E8</v>
      </c>
      <c r="D17420" s="1" t="s">
        <v>8</v>
      </c>
      <c r="E17420" s="1">
        <v>24.0</v>
      </c>
      <c r="F17420" s="1" t="s">
        <v>17388</v>
      </c>
      <c r="G17420" s="1">
        <v>0.0984712542118</v>
      </c>
    </row>
    <row r="17421" ht="15.75" customHeight="1">
      <c r="A17421" s="1" t="str">
        <f t="shared" si="1462"/>
        <v>UTP20</v>
      </c>
      <c r="B17421" s="1" t="s">
        <v>379</v>
      </c>
      <c r="C17421" s="1">
        <v>1.01674128E8</v>
      </c>
      <c r="D17421" s="1" t="s">
        <v>14</v>
      </c>
      <c r="E17421" s="1">
        <v>24.0</v>
      </c>
      <c r="F17421" s="1" t="s">
        <v>17389</v>
      </c>
      <c r="G17421" s="1">
        <v>0.884695895678</v>
      </c>
    </row>
    <row r="17422" ht="15.75" customHeight="1">
      <c r="A17422" s="1" t="str">
        <f t="shared" si="1462"/>
        <v>UTP20</v>
      </c>
      <c r="B17422" s="1" t="s">
        <v>379</v>
      </c>
      <c r="C17422" s="1">
        <v>1.01673994E8</v>
      </c>
      <c r="D17422" s="1" t="s">
        <v>8</v>
      </c>
      <c r="E17422" s="1">
        <v>24.0</v>
      </c>
      <c r="F17422" s="1" t="s">
        <v>17390</v>
      </c>
      <c r="G17422" s="1">
        <v>0.660141535283</v>
      </c>
    </row>
    <row r="17423" ht="15.75" customHeight="1">
      <c r="A17423" s="1" t="str">
        <f t="shared" ref="A17423:A17432" si="1463">"UTP3"</f>
        <v>UTP3</v>
      </c>
      <c r="B17423" s="1" t="s">
        <v>87</v>
      </c>
      <c r="C17423" s="1">
        <v>7.1554274E7</v>
      </c>
      <c r="D17423" s="1" t="s">
        <v>8</v>
      </c>
      <c r="E17423" s="1">
        <v>23.0</v>
      </c>
      <c r="F17423" s="1" t="s">
        <v>17391</v>
      </c>
      <c r="G17423" s="1">
        <v>1.19164262372</v>
      </c>
    </row>
    <row r="17424" ht="15.75" customHeight="1">
      <c r="A17424" s="1" t="str">
        <f t="shared" si="1463"/>
        <v>UTP3</v>
      </c>
      <c r="B17424" s="1" t="s">
        <v>87</v>
      </c>
      <c r="C17424" s="1">
        <v>7.1554331E7</v>
      </c>
      <c r="D17424" s="1" t="s">
        <v>8</v>
      </c>
      <c r="E17424" s="1">
        <v>24.0</v>
      </c>
      <c r="F17424" s="1" t="s">
        <v>17392</v>
      </c>
      <c r="G17424" s="1">
        <v>0.00516222627725</v>
      </c>
    </row>
    <row r="17425" ht="15.75" customHeight="1">
      <c r="A17425" s="1" t="str">
        <f t="shared" si="1463"/>
        <v>UTP3</v>
      </c>
      <c r="B17425" s="1" t="s">
        <v>87</v>
      </c>
      <c r="C17425" s="1">
        <v>7.1554186E7</v>
      </c>
      <c r="D17425" s="1" t="s">
        <v>14</v>
      </c>
      <c r="E17425" s="1">
        <v>24.0</v>
      </c>
      <c r="F17425" s="1" t="s">
        <v>17393</v>
      </c>
      <c r="G17425" s="1">
        <v>0.0370062980185</v>
      </c>
    </row>
    <row r="17426" ht="15.75" customHeight="1">
      <c r="A17426" s="1" t="str">
        <f t="shared" si="1463"/>
        <v>UTP3</v>
      </c>
      <c r="B17426" s="1" t="s">
        <v>87</v>
      </c>
      <c r="C17426" s="1">
        <v>7.1554211E7</v>
      </c>
      <c r="D17426" s="1" t="s">
        <v>14</v>
      </c>
      <c r="E17426" s="1">
        <v>23.0</v>
      </c>
      <c r="F17426" s="1" t="s">
        <v>17394</v>
      </c>
      <c r="G17426" s="1">
        <v>0.00597231380501</v>
      </c>
    </row>
    <row r="17427" ht="15.75" customHeight="1">
      <c r="A17427" s="1" t="str">
        <f t="shared" si="1463"/>
        <v>UTP3</v>
      </c>
      <c r="B17427" s="1" t="s">
        <v>87</v>
      </c>
      <c r="C17427" s="1">
        <v>7.1554225E7</v>
      </c>
      <c r="D17427" s="1" t="s">
        <v>14</v>
      </c>
      <c r="E17427" s="1">
        <v>23.0</v>
      </c>
      <c r="F17427" s="1" t="s">
        <v>17395</v>
      </c>
      <c r="G17427" s="1">
        <v>0.33270909249</v>
      </c>
    </row>
    <row r="17428" ht="15.75" customHeight="1">
      <c r="A17428" s="1" t="str">
        <f t="shared" si="1463"/>
        <v>UTP3</v>
      </c>
      <c r="B17428" s="1" t="s">
        <v>87</v>
      </c>
      <c r="C17428" s="1">
        <v>7.1554261E7</v>
      </c>
      <c r="D17428" s="1" t="s">
        <v>14</v>
      </c>
      <c r="E17428" s="1">
        <v>22.0</v>
      </c>
      <c r="F17428" s="1" t="s">
        <v>17396</v>
      </c>
      <c r="G17428" s="1">
        <v>0.704974502395</v>
      </c>
    </row>
    <row r="17429" ht="15.75" customHeight="1">
      <c r="A17429" s="1" t="str">
        <f t="shared" si="1463"/>
        <v>UTP3</v>
      </c>
      <c r="B17429" s="1" t="s">
        <v>87</v>
      </c>
      <c r="C17429" s="1">
        <v>7.1554284E7</v>
      </c>
      <c r="D17429" s="1" t="s">
        <v>14</v>
      </c>
      <c r="E17429" s="1">
        <v>22.0</v>
      </c>
      <c r="F17429" s="1" t="s">
        <v>17397</v>
      </c>
      <c r="G17429" s="1">
        <v>1.10338287389</v>
      </c>
    </row>
    <row r="17430" ht="15.75" customHeight="1">
      <c r="A17430" s="1" t="str">
        <f t="shared" si="1463"/>
        <v>UTP3</v>
      </c>
      <c r="B17430" s="1" t="s">
        <v>87</v>
      </c>
      <c r="C17430" s="1">
        <v>7.1554419E7</v>
      </c>
      <c r="D17430" s="1" t="s">
        <v>14</v>
      </c>
      <c r="E17430" s="1">
        <v>23.0</v>
      </c>
      <c r="F17430" s="1" t="s">
        <v>17398</v>
      </c>
      <c r="G17430" s="1">
        <v>0.191059846533</v>
      </c>
    </row>
    <row r="17431" ht="15.75" customHeight="1">
      <c r="A17431" s="1" t="str">
        <f t="shared" si="1463"/>
        <v>UTP3</v>
      </c>
      <c r="B17431" s="1" t="s">
        <v>87</v>
      </c>
      <c r="C17431" s="1">
        <v>7.1554432E7</v>
      </c>
      <c r="D17431" s="1" t="s">
        <v>14</v>
      </c>
      <c r="E17431" s="1">
        <v>23.0</v>
      </c>
      <c r="F17431" s="1" t="s">
        <v>17399</v>
      </c>
      <c r="G17431" s="1">
        <v>0.560558435386</v>
      </c>
    </row>
    <row r="17432" ht="15.75" customHeight="1">
      <c r="A17432" s="1" t="str">
        <f t="shared" si="1463"/>
        <v>UTP3</v>
      </c>
      <c r="B17432" s="1" t="s">
        <v>87</v>
      </c>
      <c r="C17432" s="1">
        <v>7.1554179E7</v>
      </c>
      <c r="D17432" s="1" t="s">
        <v>8</v>
      </c>
      <c r="E17432" s="1">
        <v>24.0</v>
      </c>
      <c r="F17432" s="1" t="s">
        <v>17400</v>
      </c>
      <c r="G17432" s="1">
        <v>0.033072557902</v>
      </c>
    </row>
    <row r="17433" ht="15.75" customHeight="1">
      <c r="A17433" s="1" t="str">
        <f t="shared" ref="A17433:A17442" si="1464">"UTP6"</f>
        <v>UTP6</v>
      </c>
      <c r="B17433" s="1" t="s">
        <v>39</v>
      </c>
      <c r="C17433" s="1">
        <v>3.0228732E7</v>
      </c>
      <c r="D17433" s="1" t="s">
        <v>8</v>
      </c>
      <c r="E17433" s="1">
        <v>22.0</v>
      </c>
      <c r="F17433" s="1" t="s">
        <v>17401</v>
      </c>
      <c r="G17433" s="1">
        <v>0.795329892064</v>
      </c>
    </row>
    <row r="17434" ht="15.75" customHeight="1">
      <c r="A17434" s="1" t="str">
        <f t="shared" si="1464"/>
        <v>UTP6</v>
      </c>
      <c r="B17434" s="1" t="s">
        <v>39</v>
      </c>
      <c r="C17434" s="1">
        <v>3.0228664E7</v>
      </c>
      <c r="D17434" s="1" t="s">
        <v>8</v>
      </c>
      <c r="E17434" s="1">
        <v>24.0</v>
      </c>
      <c r="F17434" s="1" t="s">
        <v>17402</v>
      </c>
      <c r="G17434" s="1">
        <v>0.496872651132</v>
      </c>
    </row>
    <row r="17435" ht="15.75" customHeight="1">
      <c r="A17435" s="1" t="str">
        <f t="shared" si="1464"/>
        <v>UTP6</v>
      </c>
      <c r="B17435" s="1" t="s">
        <v>39</v>
      </c>
      <c r="C17435" s="1">
        <v>3.0228642E7</v>
      </c>
      <c r="D17435" s="1" t="s">
        <v>8</v>
      </c>
      <c r="E17435" s="1">
        <v>24.0</v>
      </c>
      <c r="F17435" s="1" t="s">
        <v>17403</v>
      </c>
      <c r="G17435" s="1">
        <v>0.75159467773</v>
      </c>
    </row>
    <row r="17436" ht="15.75" customHeight="1">
      <c r="A17436" s="1" t="str">
        <f t="shared" si="1464"/>
        <v>UTP6</v>
      </c>
      <c r="B17436" s="1" t="s">
        <v>39</v>
      </c>
      <c r="C17436" s="1">
        <v>3.0228727E7</v>
      </c>
      <c r="D17436" s="1" t="s">
        <v>8</v>
      </c>
      <c r="E17436" s="1">
        <v>22.0</v>
      </c>
      <c r="F17436" s="1" t="s">
        <v>17404</v>
      </c>
      <c r="G17436" s="1">
        <v>0.871463076332</v>
      </c>
    </row>
    <row r="17437" ht="15.75" customHeight="1">
      <c r="A17437" s="1" t="str">
        <f t="shared" si="1464"/>
        <v>UTP6</v>
      </c>
      <c r="B17437" s="1" t="s">
        <v>39</v>
      </c>
      <c r="C17437" s="1">
        <v>3.0228791E7</v>
      </c>
      <c r="D17437" s="1" t="s">
        <v>8</v>
      </c>
      <c r="E17437" s="1">
        <v>23.0</v>
      </c>
      <c r="F17437" s="1" t="s">
        <v>17405</v>
      </c>
      <c r="G17437" s="1">
        <v>0.0433867327717</v>
      </c>
    </row>
    <row r="17438" ht="15.75" customHeight="1">
      <c r="A17438" s="1" t="str">
        <f t="shared" si="1464"/>
        <v>UTP6</v>
      </c>
      <c r="B17438" s="1" t="s">
        <v>39</v>
      </c>
      <c r="C17438" s="1">
        <v>3.0228671E7</v>
      </c>
      <c r="D17438" s="1" t="s">
        <v>14</v>
      </c>
      <c r="E17438" s="1">
        <v>23.0</v>
      </c>
      <c r="F17438" s="1" t="s">
        <v>17406</v>
      </c>
      <c r="G17438" s="1">
        <v>0.886984719829</v>
      </c>
    </row>
    <row r="17439" ht="15.75" customHeight="1">
      <c r="A17439" s="1" t="str">
        <f t="shared" si="1464"/>
        <v>UTP6</v>
      </c>
      <c r="B17439" s="1" t="s">
        <v>39</v>
      </c>
      <c r="C17439" s="1">
        <v>3.0228717E7</v>
      </c>
      <c r="D17439" s="1" t="s">
        <v>14</v>
      </c>
      <c r="E17439" s="1">
        <v>24.0</v>
      </c>
      <c r="F17439" s="1" t="s">
        <v>17407</v>
      </c>
      <c r="G17439" s="1">
        <v>0.121870076939</v>
      </c>
    </row>
    <row r="17440" ht="15.75" customHeight="1">
      <c r="A17440" s="1" t="str">
        <f t="shared" si="1464"/>
        <v>UTP6</v>
      </c>
      <c r="B17440" s="1" t="s">
        <v>39</v>
      </c>
      <c r="C17440" s="1">
        <v>3.0228722E7</v>
      </c>
      <c r="D17440" s="1" t="s">
        <v>14</v>
      </c>
      <c r="E17440" s="1">
        <v>23.0</v>
      </c>
      <c r="F17440" s="1" t="s">
        <v>17408</v>
      </c>
      <c r="G17440" s="1">
        <v>0.774985635223</v>
      </c>
    </row>
    <row r="17441" ht="15.75" customHeight="1">
      <c r="A17441" s="1" t="str">
        <f t="shared" si="1464"/>
        <v>UTP6</v>
      </c>
      <c r="B17441" s="1" t="s">
        <v>39</v>
      </c>
      <c r="C17441" s="1">
        <v>3.0228807E7</v>
      </c>
      <c r="D17441" s="1" t="s">
        <v>14</v>
      </c>
      <c r="E17441" s="1">
        <v>24.0</v>
      </c>
      <c r="F17441" s="1" t="s">
        <v>17409</v>
      </c>
      <c r="G17441" s="1">
        <v>-0.0126702015805</v>
      </c>
    </row>
    <row r="17442" ht="15.75" customHeight="1">
      <c r="A17442" s="1" t="str">
        <f t="shared" si="1464"/>
        <v>UTP6</v>
      </c>
      <c r="B17442" s="1" t="s">
        <v>39</v>
      </c>
      <c r="C17442" s="1">
        <v>3.0228707E7</v>
      </c>
      <c r="D17442" s="1" t="s">
        <v>8</v>
      </c>
      <c r="E17442" s="1">
        <v>22.0</v>
      </c>
      <c r="F17442" s="1" t="s">
        <v>17410</v>
      </c>
      <c r="G17442" s="1">
        <v>1.24155220384</v>
      </c>
    </row>
    <row r="17443" ht="15.75" customHeight="1">
      <c r="A17443" s="1" t="str">
        <f t="shared" ref="A17443:A17452" si="1465">"UXS1"</f>
        <v>UXS1</v>
      </c>
      <c r="B17443" s="1" t="s">
        <v>256</v>
      </c>
      <c r="C17443" s="1">
        <v>1.06810763E8</v>
      </c>
      <c r="D17443" s="1" t="s">
        <v>14</v>
      </c>
      <c r="E17443" s="1">
        <v>23.0</v>
      </c>
      <c r="F17443" s="1" t="s">
        <v>17411</v>
      </c>
      <c r="G17443" s="1">
        <v>0.978395109779</v>
      </c>
    </row>
    <row r="17444" ht="15.75" customHeight="1">
      <c r="A17444" s="1" t="str">
        <f t="shared" si="1465"/>
        <v>UXS1</v>
      </c>
      <c r="B17444" s="1" t="s">
        <v>256</v>
      </c>
      <c r="C17444" s="1">
        <v>1.06810523E8</v>
      </c>
      <c r="D17444" s="1" t="s">
        <v>8</v>
      </c>
      <c r="E17444" s="1">
        <v>22.0</v>
      </c>
      <c r="F17444" s="1" t="s">
        <v>17412</v>
      </c>
      <c r="G17444" s="1">
        <v>0.664910319251</v>
      </c>
    </row>
    <row r="17445" ht="15.75" customHeight="1">
      <c r="A17445" s="1" t="str">
        <f t="shared" si="1465"/>
        <v>UXS1</v>
      </c>
      <c r="B17445" s="1" t="s">
        <v>256</v>
      </c>
      <c r="C17445" s="1">
        <v>1.06810575E8</v>
      </c>
      <c r="D17445" s="1" t="s">
        <v>8</v>
      </c>
      <c r="E17445" s="1">
        <v>24.0</v>
      </c>
      <c r="F17445" s="1" t="s">
        <v>17413</v>
      </c>
      <c r="G17445" s="1">
        <v>0.535916312788</v>
      </c>
    </row>
    <row r="17446" ht="15.75" customHeight="1">
      <c r="A17446" s="1" t="str">
        <f t="shared" si="1465"/>
        <v>UXS1</v>
      </c>
      <c r="B17446" s="1" t="s">
        <v>256</v>
      </c>
      <c r="C17446" s="1">
        <v>1.06810646E8</v>
      </c>
      <c r="D17446" s="1" t="s">
        <v>8</v>
      </c>
      <c r="E17446" s="1">
        <v>22.0</v>
      </c>
      <c r="F17446" s="1" t="s">
        <v>17414</v>
      </c>
      <c r="G17446" s="1">
        <v>0.487163604813</v>
      </c>
    </row>
    <row r="17447" ht="15.75" customHeight="1">
      <c r="A17447" s="1" t="str">
        <f t="shared" si="1465"/>
        <v>UXS1</v>
      </c>
      <c r="B17447" s="1" t="s">
        <v>256</v>
      </c>
      <c r="C17447" s="1">
        <v>1.06810684E8</v>
      </c>
      <c r="D17447" s="1" t="s">
        <v>8</v>
      </c>
      <c r="E17447" s="1">
        <v>23.0</v>
      </c>
      <c r="F17447" s="1" t="s">
        <v>17415</v>
      </c>
      <c r="G17447" s="1">
        <v>1.13097219664</v>
      </c>
    </row>
    <row r="17448" ht="15.75" customHeight="1">
      <c r="A17448" s="1" t="str">
        <f t="shared" si="1465"/>
        <v>UXS1</v>
      </c>
      <c r="B17448" s="1" t="s">
        <v>256</v>
      </c>
      <c r="C17448" s="1">
        <v>1.06810722E8</v>
      </c>
      <c r="D17448" s="1" t="s">
        <v>8</v>
      </c>
      <c r="E17448" s="1">
        <v>22.0</v>
      </c>
      <c r="F17448" s="1" t="s">
        <v>17416</v>
      </c>
      <c r="G17448" s="1">
        <v>0.155055845655</v>
      </c>
    </row>
    <row r="17449" ht="15.75" customHeight="1">
      <c r="A17449" s="1" t="str">
        <f t="shared" si="1465"/>
        <v>UXS1</v>
      </c>
      <c r="B17449" s="1" t="s">
        <v>256</v>
      </c>
      <c r="C17449" s="1">
        <v>1.06810605E8</v>
      </c>
      <c r="D17449" s="1" t="s">
        <v>14</v>
      </c>
      <c r="E17449" s="1">
        <v>23.0</v>
      </c>
      <c r="F17449" s="1" t="s">
        <v>17417</v>
      </c>
      <c r="G17449" s="1">
        <v>0.436767727079</v>
      </c>
    </row>
    <row r="17450" ht="15.75" customHeight="1">
      <c r="A17450" s="1" t="str">
        <f t="shared" si="1465"/>
        <v>UXS1</v>
      </c>
      <c r="B17450" s="1" t="s">
        <v>256</v>
      </c>
      <c r="C17450" s="1">
        <v>1.06810662E8</v>
      </c>
      <c r="D17450" s="1" t="s">
        <v>14</v>
      </c>
      <c r="E17450" s="1">
        <v>24.0</v>
      </c>
      <c r="F17450" s="1" t="s">
        <v>17418</v>
      </c>
      <c r="G17450" s="1">
        <v>0.384512142516</v>
      </c>
    </row>
    <row r="17451" ht="15.75" customHeight="1">
      <c r="A17451" s="1" t="str">
        <f t="shared" si="1465"/>
        <v>UXS1</v>
      </c>
      <c r="B17451" s="1" t="s">
        <v>256</v>
      </c>
      <c r="C17451" s="1">
        <v>1.06810673E8</v>
      </c>
      <c r="D17451" s="1" t="s">
        <v>14</v>
      </c>
      <c r="E17451" s="1">
        <v>22.0</v>
      </c>
      <c r="F17451" s="1" t="s">
        <v>17419</v>
      </c>
      <c r="G17451" s="1">
        <v>0.890632693581</v>
      </c>
    </row>
    <row r="17452" ht="15.75" customHeight="1">
      <c r="A17452" s="1" t="str">
        <f t="shared" si="1465"/>
        <v>UXS1</v>
      </c>
      <c r="B17452" s="1" t="s">
        <v>256</v>
      </c>
      <c r="C17452" s="1">
        <v>1.06810735E8</v>
      </c>
      <c r="D17452" s="1" t="s">
        <v>14</v>
      </c>
      <c r="E17452" s="1">
        <v>24.0</v>
      </c>
      <c r="F17452" s="1" t="s">
        <v>17420</v>
      </c>
      <c r="G17452" s="1">
        <v>-0.296276489315</v>
      </c>
    </row>
    <row r="17453" ht="15.75" customHeight="1">
      <c r="A17453" s="1" t="str">
        <f t="shared" ref="A17453:A17462" si="1466">"VARS"</f>
        <v>VARS</v>
      </c>
      <c r="B17453" s="1" t="s">
        <v>28</v>
      </c>
      <c r="C17453" s="1">
        <v>3.176345E7</v>
      </c>
      <c r="D17453" s="1" t="s">
        <v>8</v>
      </c>
      <c r="E17453" s="1">
        <v>24.0</v>
      </c>
      <c r="F17453" s="1" t="s">
        <v>17421</v>
      </c>
      <c r="G17453" s="1">
        <v>0.670632508613</v>
      </c>
    </row>
    <row r="17454" ht="15.75" customHeight="1">
      <c r="A17454" s="1" t="str">
        <f t="shared" si="1466"/>
        <v>VARS</v>
      </c>
      <c r="B17454" s="1" t="s">
        <v>28</v>
      </c>
      <c r="C17454" s="1">
        <v>3.1763473E7</v>
      </c>
      <c r="D17454" s="1" t="s">
        <v>8</v>
      </c>
      <c r="E17454" s="1">
        <v>24.0</v>
      </c>
      <c r="F17454" s="1" t="s">
        <v>17422</v>
      </c>
      <c r="G17454" s="1">
        <v>0.00104015345029</v>
      </c>
    </row>
    <row r="17455" ht="15.75" customHeight="1">
      <c r="A17455" s="1" t="str">
        <f t="shared" si="1466"/>
        <v>VARS</v>
      </c>
      <c r="B17455" s="1" t="s">
        <v>28</v>
      </c>
      <c r="C17455" s="1">
        <v>3.1763719E7</v>
      </c>
      <c r="D17455" s="1" t="s">
        <v>14</v>
      </c>
      <c r="E17455" s="1">
        <v>23.0</v>
      </c>
      <c r="F17455" s="1" t="s">
        <v>17423</v>
      </c>
      <c r="G17455" s="1">
        <v>-0.0061571148977</v>
      </c>
    </row>
    <row r="17456" ht="15.75" customHeight="1">
      <c r="A17456" s="1" t="str">
        <f t="shared" si="1466"/>
        <v>VARS</v>
      </c>
      <c r="B17456" s="1" t="s">
        <v>28</v>
      </c>
      <c r="C17456" s="1">
        <v>3.1763486E7</v>
      </c>
      <c r="D17456" s="1" t="s">
        <v>8</v>
      </c>
      <c r="E17456" s="1">
        <v>24.0</v>
      </c>
      <c r="F17456" s="1" t="s">
        <v>17424</v>
      </c>
      <c r="G17456" s="1">
        <v>1.00097339969</v>
      </c>
    </row>
    <row r="17457" ht="15.75" customHeight="1">
      <c r="A17457" s="1" t="str">
        <f t="shared" si="1466"/>
        <v>VARS</v>
      </c>
      <c r="B17457" s="1" t="s">
        <v>28</v>
      </c>
      <c r="C17457" s="1">
        <v>3.1763583E7</v>
      </c>
      <c r="D17457" s="1" t="s">
        <v>8</v>
      </c>
      <c r="E17457" s="1">
        <v>24.0</v>
      </c>
      <c r="F17457" s="1" t="s">
        <v>17425</v>
      </c>
      <c r="G17457" s="1">
        <v>0.289763239071</v>
      </c>
    </row>
    <row r="17458" ht="15.75" customHeight="1">
      <c r="A17458" s="1" t="str">
        <f t="shared" si="1466"/>
        <v>VARS</v>
      </c>
      <c r="B17458" s="1" t="s">
        <v>28</v>
      </c>
      <c r="C17458" s="1">
        <v>3.1763616E7</v>
      </c>
      <c r="D17458" s="1" t="s">
        <v>8</v>
      </c>
      <c r="E17458" s="1">
        <v>24.0</v>
      </c>
      <c r="F17458" s="1" t="s">
        <v>17426</v>
      </c>
      <c r="G17458" s="1">
        <v>0.0397315103124</v>
      </c>
    </row>
    <row r="17459" ht="15.75" customHeight="1">
      <c r="A17459" s="1" t="str">
        <f t="shared" si="1466"/>
        <v>VARS</v>
      </c>
      <c r="B17459" s="1" t="s">
        <v>28</v>
      </c>
      <c r="C17459" s="1">
        <v>3.1763599E7</v>
      </c>
      <c r="D17459" s="1" t="s">
        <v>14</v>
      </c>
      <c r="E17459" s="1">
        <v>24.0</v>
      </c>
      <c r="F17459" s="1" t="s">
        <v>17427</v>
      </c>
      <c r="G17459" s="1">
        <v>0.0744381398926</v>
      </c>
    </row>
    <row r="17460" ht="15.75" customHeight="1">
      <c r="A17460" s="1" t="str">
        <f t="shared" si="1466"/>
        <v>VARS</v>
      </c>
      <c r="B17460" s="1" t="s">
        <v>28</v>
      </c>
      <c r="C17460" s="1">
        <v>3.1763633E7</v>
      </c>
      <c r="D17460" s="1" t="s">
        <v>14</v>
      </c>
      <c r="E17460" s="1">
        <v>22.0</v>
      </c>
      <c r="F17460" s="1" t="s">
        <v>17428</v>
      </c>
      <c r="G17460" s="1">
        <v>-0.0126834572595</v>
      </c>
    </row>
    <row r="17461" ht="15.75" customHeight="1">
      <c r="A17461" s="1" t="str">
        <f t="shared" si="1466"/>
        <v>VARS</v>
      </c>
      <c r="B17461" s="1" t="s">
        <v>28</v>
      </c>
      <c r="C17461" s="1">
        <v>3.1763457E7</v>
      </c>
      <c r="D17461" s="1" t="s">
        <v>8</v>
      </c>
      <c r="E17461" s="1">
        <v>24.0</v>
      </c>
      <c r="F17461" s="1" t="s">
        <v>17429</v>
      </c>
      <c r="G17461" s="1">
        <v>1.3283940917</v>
      </c>
    </row>
    <row r="17462" ht="15.75" customHeight="1">
      <c r="A17462" s="1" t="str">
        <f t="shared" si="1466"/>
        <v>VARS</v>
      </c>
      <c r="B17462" s="1" t="s">
        <v>28</v>
      </c>
      <c r="C17462" s="1">
        <v>3.1763645E7</v>
      </c>
      <c r="D17462" s="1" t="s">
        <v>14</v>
      </c>
      <c r="E17462" s="1">
        <v>24.0</v>
      </c>
      <c r="F17462" s="1" t="s">
        <v>17430</v>
      </c>
      <c r="G17462" s="1">
        <v>0.170776936991</v>
      </c>
    </row>
    <row r="17463" ht="15.75" customHeight="1">
      <c r="A17463" s="1" t="str">
        <f t="shared" ref="A17463:A17470" si="1467">"VARS2"</f>
        <v>VARS2</v>
      </c>
      <c r="B17463" s="1" t="s">
        <v>28</v>
      </c>
      <c r="C17463" s="1">
        <v>3.0882215E7</v>
      </c>
      <c r="D17463" s="1" t="s">
        <v>14</v>
      </c>
      <c r="E17463" s="1">
        <v>24.0</v>
      </c>
      <c r="F17463" s="1" t="s">
        <v>17431</v>
      </c>
      <c r="G17463" s="1">
        <v>0.0329262895645</v>
      </c>
    </row>
    <row r="17464" ht="15.75" customHeight="1">
      <c r="A17464" s="1" t="str">
        <f t="shared" si="1467"/>
        <v>VARS2</v>
      </c>
      <c r="B17464" s="1" t="s">
        <v>28</v>
      </c>
      <c r="C17464" s="1">
        <v>3.0882012E7</v>
      </c>
      <c r="D17464" s="1" t="s">
        <v>8</v>
      </c>
      <c r="E17464" s="1">
        <v>24.0</v>
      </c>
      <c r="F17464" s="1" t="s">
        <v>17432</v>
      </c>
      <c r="G17464" s="1">
        <v>-0.00869337663917</v>
      </c>
    </row>
    <row r="17465" ht="15.75" customHeight="1">
      <c r="A17465" s="1" t="str">
        <f t="shared" si="1467"/>
        <v>VARS2</v>
      </c>
      <c r="B17465" s="1" t="s">
        <v>28</v>
      </c>
      <c r="C17465" s="1">
        <v>3.0882141E7</v>
      </c>
      <c r="D17465" s="1" t="s">
        <v>8</v>
      </c>
      <c r="E17465" s="1">
        <v>24.0</v>
      </c>
      <c r="F17465" s="1" t="s">
        <v>17433</v>
      </c>
      <c r="G17465" s="1">
        <v>1.26828304076</v>
      </c>
    </row>
    <row r="17466" ht="15.75" customHeight="1">
      <c r="A17466" s="1" t="str">
        <f t="shared" si="1467"/>
        <v>VARS2</v>
      </c>
      <c r="B17466" s="1" t="s">
        <v>28</v>
      </c>
      <c r="C17466" s="1">
        <v>3.0881963E7</v>
      </c>
      <c r="D17466" s="1" t="s">
        <v>14</v>
      </c>
      <c r="E17466" s="1">
        <v>24.0</v>
      </c>
      <c r="F17466" s="1" t="s">
        <v>17434</v>
      </c>
      <c r="G17466" s="1">
        <v>0.377976482712</v>
      </c>
    </row>
    <row r="17467" ht="15.75" customHeight="1">
      <c r="A17467" s="1" t="str">
        <f t="shared" si="1467"/>
        <v>VARS2</v>
      </c>
      <c r="B17467" s="1" t="s">
        <v>28</v>
      </c>
      <c r="C17467" s="1">
        <v>3.0882271E7</v>
      </c>
      <c r="D17467" s="1" t="s">
        <v>14</v>
      </c>
      <c r="E17467" s="1">
        <v>24.0</v>
      </c>
      <c r="F17467" s="1" t="s">
        <v>17435</v>
      </c>
      <c r="G17467" s="1">
        <v>0.0597240063906</v>
      </c>
    </row>
    <row r="17468" ht="15.75" customHeight="1">
      <c r="A17468" s="1" t="str">
        <f t="shared" si="1467"/>
        <v>VARS2</v>
      </c>
      <c r="B17468" s="1" t="s">
        <v>28</v>
      </c>
      <c r="C17468" s="1">
        <v>3.0882195E7</v>
      </c>
      <c r="D17468" s="1" t="s">
        <v>14</v>
      </c>
      <c r="E17468" s="1">
        <v>24.0</v>
      </c>
      <c r="F17468" s="1" t="s">
        <v>17436</v>
      </c>
      <c r="G17468" s="1">
        <v>0.539963505927</v>
      </c>
    </row>
    <row r="17469" ht="15.75" customHeight="1">
      <c r="A17469" s="1" t="str">
        <f t="shared" si="1467"/>
        <v>VARS2</v>
      </c>
      <c r="B17469" s="1" t="s">
        <v>28</v>
      </c>
      <c r="C17469" s="1">
        <v>3.0882048E7</v>
      </c>
      <c r="D17469" s="1" t="s">
        <v>8</v>
      </c>
      <c r="E17469" s="1">
        <v>24.0</v>
      </c>
      <c r="F17469" s="1" t="s">
        <v>17437</v>
      </c>
      <c r="G17469" s="1">
        <v>1.19175345332</v>
      </c>
    </row>
    <row r="17470" ht="15.75" customHeight="1">
      <c r="A17470" s="1" t="str">
        <f t="shared" si="1467"/>
        <v>VARS2</v>
      </c>
      <c r="B17470" s="1" t="s">
        <v>28</v>
      </c>
      <c r="C17470" s="1">
        <v>3.088197E7</v>
      </c>
      <c r="D17470" s="1" t="s">
        <v>14</v>
      </c>
      <c r="E17470" s="1">
        <v>24.0</v>
      </c>
      <c r="F17470" s="1" t="s">
        <v>17438</v>
      </c>
      <c r="G17470" s="1">
        <v>0.212877670287</v>
      </c>
    </row>
    <row r="17471" ht="15.75" customHeight="1">
      <c r="A17471" s="1" t="str">
        <f t="shared" ref="A17471:A17480" si="1468">"VBP1"</f>
        <v>VBP1</v>
      </c>
      <c r="B17471" s="1" t="s">
        <v>50</v>
      </c>
      <c r="C17471" s="1">
        <v>1.54444874E8</v>
      </c>
      <c r="D17471" s="1" t="s">
        <v>14</v>
      </c>
      <c r="E17471" s="1">
        <v>24.0</v>
      </c>
      <c r="F17471" s="1" t="s">
        <v>17439</v>
      </c>
      <c r="G17471" s="1">
        <v>0.471301626222</v>
      </c>
    </row>
    <row r="17472" ht="15.75" customHeight="1">
      <c r="A17472" s="1" t="str">
        <f t="shared" si="1468"/>
        <v>VBP1</v>
      </c>
      <c r="B17472" s="1" t="s">
        <v>50</v>
      </c>
      <c r="C17472" s="1">
        <v>1.54444852E8</v>
      </c>
      <c r="D17472" s="1" t="s">
        <v>14</v>
      </c>
      <c r="E17472" s="1">
        <v>24.0</v>
      </c>
      <c r="F17472" s="1" t="s">
        <v>17440</v>
      </c>
      <c r="G17472" s="1">
        <v>0.0297579279762</v>
      </c>
    </row>
    <row r="17473" ht="15.75" customHeight="1">
      <c r="A17473" s="1" t="str">
        <f t="shared" si="1468"/>
        <v>VBP1</v>
      </c>
      <c r="B17473" s="1" t="s">
        <v>50</v>
      </c>
      <c r="C17473" s="1">
        <v>1.54444698E8</v>
      </c>
      <c r="D17473" s="1" t="s">
        <v>8</v>
      </c>
      <c r="E17473" s="1">
        <v>23.0</v>
      </c>
      <c r="F17473" s="1" t="s">
        <v>17441</v>
      </c>
      <c r="G17473" s="1">
        <v>0.781927410152</v>
      </c>
    </row>
    <row r="17474" ht="15.75" customHeight="1">
      <c r="A17474" s="1" t="str">
        <f t="shared" si="1468"/>
        <v>VBP1</v>
      </c>
      <c r="B17474" s="1" t="s">
        <v>50</v>
      </c>
      <c r="C17474" s="1">
        <v>1.54444727E8</v>
      </c>
      <c r="D17474" s="1" t="s">
        <v>8</v>
      </c>
      <c r="E17474" s="1">
        <v>23.0</v>
      </c>
      <c r="F17474" s="1" t="s">
        <v>17442</v>
      </c>
      <c r="G17474" s="1">
        <v>1.06341743041</v>
      </c>
    </row>
    <row r="17475" ht="15.75" customHeight="1">
      <c r="A17475" s="1" t="str">
        <f t="shared" si="1468"/>
        <v>VBP1</v>
      </c>
      <c r="B17475" s="1" t="s">
        <v>50</v>
      </c>
      <c r="C17475" s="1">
        <v>1.54444754E8</v>
      </c>
      <c r="D17475" s="1" t="s">
        <v>8</v>
      </c>
      <c r="E17475" s="1">
        <v>23.0</v>
      </c>
      <c r="F17475" s="1" t="s">
        <v>17443</v>
      </c>
      <c r="G17475" s="1">
        <v>0.0842353827872</v>
      </c>
    </row>
    <row r="17476" ht="15.75" customHeight="1">
      <c r="A17476" s="1" t="str">
        <f t="shared" si="1468"/>
        <v>VBP1</v>
      </c>
      <c r="B17476" s="1" t="s">
        <v>50</v>
      </c>
      <c r="C17476" s="1">
        <v>1.54444707E8</v>
      </c>
      <c r="D17476" s="1" t="s">
        <v>14</v>
      </c>
      <c r="E17476" s="1">
        <v>21.0</v>
      </c>
      <c r="F17476" s="1" t="s">
        <v>17444</v>
      </c>
      <c r="G17476" s="1">
        <v>0.428179957059</v>
      </c>
    </row>
    <row r="17477" ht="15.75" customHeight="1">
      <c r="A17477" s="1" t="str">
        <f t="shared" si="1468"/>
        <v>VBP1</v>
      </c>
      <c r="B17477" s="1" t="s">
        <v>50</v>
      </c>
      <c r="C17477" s="1">
        <v>1.54444765E8</v>
      </c>
      <c r="D17477" s="1" t="s">
        <v>14</v>
      </c>
      <c r="E17477" s="1">
        <v>24.0</v>
      </c>
      <c r="F17477" s="1" t="s">
        <v>17445</v>
      </c>
      <c r="G17477" s="1">
        <v>0.775093244577</v>
      </c>
    </row>
    <row r="17478" ht="15.75" customHeight="1">
      <c r="A17478" s="1" t="str">
        <f t="shared" si="1468"/>
        <v>VBP1</v>
      </c>
      <c r="B17478" s="1" t="s">
        <v>50</v>
      </c>
      <c r="C17478" s="1">
        <v>1.54444784E8</v>
      </c>
      <c r="D17478" s="1" t="s">
        <v>14</v>
      </c>
      <c r="E17478" s="1">
        <v>24.0</v>
      </c>
      <c r="F17478" s="1" t="s">
        <v>17446</v>
      </c>
      <c r="G17478" s="1">
        <v>1.15465515944</v>
      </c>
    </row>
    <row r="17479" ht="15.75" customHeight="1">
      <c r="A17479" s="1" t="str">
        <f t="shared" si="1468"/>
        <v>VBP1</v>
      </c>
      <c r="B17479" s="1" t="s">
        <v>50</v>
      </c>
      <c r="C17479" s="1">
        <v>1.54444829E8</v>
      </c>
      <c r="D17479" s="1" t="s">
        <v>14</v>
      </c>
      <c r="E17479" s="1">
        <v>24.0</v>
      </c>
      <c r="F17479" s="1" t="s">
        <v>17447</v>
      </c>
      <c r="G17479" s="1">
        <v>0.346288842809</v>
      </c>
    </row>
    <row r="17480" ht="15.75" customHeight="1">
      <c r="A17480" s="1" t="str">
        <f t="shared" si="1468"/>
        <v>VBP1</v>
      </c>
      <c r="B17480" s="1" t="s">
        <v>50</v>
      </c>
      <c r="C17480" s="1">
        <v>1.5444468E8</v>
      </c>
      <c r="D17480" s="1" t="s">
        <v>8</v>
      </c>
      <c r="E17480" s="1">
        <v>24.0</v>
      </c>
      <c r="F17480" s="1" t="s">
        <v>17448</v>
      </c>
      <c r="G17480" s="1">
        <v>0.0304477839311</v>
      </c>
    </row>
    <row r="17481" ht="15.75" customHeight="1">
      <c r="A17481" s="1" t="str">
        <f t="shared" ref="A17481:A17494" si="1469">"VCP"</f>
        <v>VCP</v>
      </c>
      <c r="B17481" s="1" t="s">
        <v>298</v>
      </c>
      <c r="C17481" s="1">
        <v>3.5073097E7</v>
      </c>
      <c r="D17481" s="1" t="s">
        <v>8</v>
      </c>
      <c r="E17481" s="1">
        <v>25.0</v>
      </c>
      <c r="F17481" s="1" t="s">
        <v>17449</v>
      </c>
      <c r="G17481" s="1">
        <v>0.53762434084</v>
      </c>
    </row>
    <row r="17482" ht="15.75" customHeight="1">
      <c r="A17482" s="1" t="str">
        <f t="shared" si="1469"/>
        <v>VCP</v>
      </c>
      <c r="B17482" s="1" t="s">
        <v>298</v>
      </c>
      <c r="C17482" s="1">
        <v>3.5073255E7</v>
      </c>
      <c r="D17482" s="1" t="s">
        <v>8</v>
      </c>
      <c r="E17482" s="1">
        <v>24.0</v>
      </c>
      <c r="F17482" s="1" t="s">
        <v>17450</v>
      </c>
      <c r="G17482" s="1">
        <v>0.317735237701</v>
      </c>
    </row>
    <row r="17483" ht="15.75" customHeight="1">
      <c r="A17483" s="1" t="str">
        <f t="shared" si="1469"/>
        <v>VCP</v>
      </c>
      <c r="B17483" s="1" t="s">
        <v>298</v>
      </c>
      <c r="C17483" s="1">
        <v>3.5073233E7</v>
      </c>
      <c r="D17483" s="1" t="s">
        <v>8</v>
      </c>
      <c r="E17483" s="1">
        <v>24.0</v>
      </c>
      <c r="F17483" s="1" t="s">
        <v>17451</v>
      </c>
      <c r="G17483" s="1">
        <v>0.145687758552</v>
      </c>
    </row>
    <row r="17484" ht="15.75" customHeight="1">
      <c r="A17484" s="1" t="str">
        <f t="shared" si="1469"/>
        <v>VCP</v>
      </c>
      <c r="B17484" s="1" t="s">
        <v>298</v>
      </c>
      <c r="C17484" s="1">
        <v>3.5073193E7</v>
      </c>
      <c r="D17484" s="1" t="s">
        <v>8</v>
      </c>
      <c r="E17484" s="1">
        <v>25.0</v>
      </c>
      <c r="F17484" s="1" t="s">
        <v>17452</v>
      </c>
      <c r="G17484" s="1">
        <v>0.266264174893</v>
      </c>
    </row>
    <row r="17485" ht="15.75" customHeight="1">
      <c r="A17485" s="1" t="str">
        <f t="shared" si="1469"/>
        <v>VCP</v>
      </c>
      <c r="B17485" s="1" t="s">
        <v>298</v>
      </c>
      <c r="C17485" s="1">
        <v>3.5073123E7</v>
      </c>
      <c r="D17485" s="1" t="s">
        <v>8</v>
      </c>
      <c r="E17485" s="1">
        <v>24.0</v>
      </c>
      <c r="F17485" s="1" t="s">
        <v>17453</v>
      </c>
      <c r="G17485" s="1">
        <v>0.634654600576</v>
      </c>
    </row>
    <row r="17486" ht="15.75" customHeight="1">
      <c r="A17486" s="1" t="str">
        <f t="shared" si="1469"/>
        <v>VCP</v>
      </c>
      <c r="B17486" s="1" t="s">
        <v>298</v>
      </c>
      <c r="C17486" s="1">
        <v>3.5073114E7</v>
      </c>
      <c r="D17486" s="1" t="s">
        <v>8</v>
      </c>
      <c r="E17486" s="1">
        <v>25.0</v>
      </c>
      <c r="F17486" s="1" t="s">
        <v>17454</v>
      </c>
      <c r="G17486" s="1">
        <v>0.168950330477</v>
      </c>
    </row>
    <row r="17487" ht="15.75" customHeight="1">
      <c r="A17487" s="1" t="str">
        <f t="shared" si="1469"/>
        <v>VCP</v>
      </c>
      <c r="B17487" s="1" t="s">
        <v>298</v>
      </c>
      <c r="C17487" s="1">
        <v>3.5072966E7</v>
      </c>
      <c r="D17487" s="1" t="s">
        <v>8</v>
      </c>
      <c r="E17487" s="1">
        <v>25.0</v>
      </c>
      <c r="F17487" s="1" t="s">
        <v>17455</v>
      </c>
      <c r="G17487" s="1">
        <v>0.399493701534</v>
      </c>
    </row>
    <row r="17488" ht="15.75" customHeight="1">
      <c r="A17488" s="1" t="str">
        <f t="shared" si="1469"/>
        <v>VCP</v>
      </c>
      <c r="B17488" s="1" t="s">
        <v>298</v>
      </c>
      <c r="C17488" s="1">
        <v>3.5073071E7</v>
      </c>
      <c r="D17488" s="1" t="s">
        <v>8</v>
      </c>
      <c r="E17488" s="1">
        <v>25.0</v>
      </c>
      <c r="F17488" s="1" t="s">
        <v>17456</v>
      </c>
      <c r="G17488" s="1">
        <v>0.329047293764</v>
      </c>
    </row>
    <row r="17489" ht="15.75" customHeight="1">
      <c r="A17489" s="1" t="str">
        <f t="shared" si="1469"/>
        <v>VCP</v>
      </c>
      <c r="B17489" s="1" t="s">
        <v>298</v>
      </c>
      <c r="C17489" s="1">
        <v>3.5073118E7</v>
      </c>
      <c r="D17489" s="1" t="s">
        <v>8</v>
      </c>
      <c r="E17489" s="1">
        <v>25.0</v>
      </c>
      <c r="F17489" s="1" t="s">
        <v>17457</v>
      </c>
      <c r="G17489" s="1">
        <v>0.357581010756</v>
      </c>
    </row>
    <row r="17490" ht="15.75" customHeight="1">
      <c r="A17490" s="1" t="str">
        <f t="shared" si="1469"/>
        <v>VCP</v>
      </c>
      <c r="B17490" s="1" t="s">
        <v>298</v>
      </c>
      <c r="C17490" s="1">
        <v>3.507308E7</v>
      </c>
      <c r="D17490" s="1" t="s">
        <v>8</v>
      </c>
      <c r="E17490" s="1">
        <v>24.0</v>
      </c>
      <c r="F17490" s="1" t="s">
        <v>17458</v>
      </c>
      <c r="G17490" s="1">
        <v>0.87834923867</v>
      </c>
    </row>
    <row r="17491" ht="15.75" customHeight="1">
      <c r="A17491" s="1" t="str">
        <f t="shared" si="1469"/>
        <v>VCP</v>
      </c>
      <c r="B17491" s="1" t="s">
        <v>298</v>
      </c>
      <c r="C17491" s="1">
        <v>3.5073027E7</v>
      </c>
      <c r="D17491" s="1" t="s">
        <v>8</v>
      </c>
      <c r="E17491" s="1">
        <v>25.0</v>
      </c>
      <c r="F17491" s="1" t="s">
        <v>17459</v>
      </c>
      <c r="G17491" s="1">
        <v>0.485416468861</v>
      </c>
    </row>
    <row r="17492" ht="15.75" customHeight="1">
      <c r="A17492" s="1" t="str">
        <f t="shared" si="1469"/>
        <v>VCP</v>
      </c>
      <c r="B17492" s="1" t="s">
        <v>298</v>
      </c>
      <c r="C17492" s="1">
        <v>3.5073022E7</v>
      </c>
      <c r="D17492" s="1" t="s">
        <v>14</v>
      </c>
      <c r="E17492" s="1">
        <v>23.0</v>
      </c>
      <c r="F17492" s="1" t="s">
        <v>17460</v>
      </c>
      <c r="G17492" s="1">
        <v>0.392019423849</v>
      </c>
    </row>
    <row r="17493" ht="15.75" customHeight="1">
      <c r="A17493" s="1" t="str">
        <f t="shared" si="1469"/>
        <v>VCP</v>
      </c>
      <c r="B17493" s="1" t="s">
        <v>298</v>
      </c>
      <c r="C17493" s="1">
        <v>3.5073081E7</v>
      </c>
      <c r="D17493" s="1" t="s">
        <v>8</v>
      </c>
      <c r="E17493" s="1">
        <v>23.0</v>
      </c>
      <c r="F17493" s="1" t="s">
        <v>17461</v>
      </c>
      <c r="G17493" s="1">
        <v>1.01531084483</v>
      </c>
    </row>
    <row r="17494" ht="15.75" customHeight="1">
      <c r="A17494" s="1" t="str">
        <f t="shared" si="1469"/>
        <v>VCP</v>
      </c>
      <c r="B17494" s="1" t="s">
        <v>298</v>
      </c>
      <c r="C17494" s="1">
        <v>3.507297E7</v>
      </c>
      <c r="D17494" s="1" t="s">
        <v>14</v>
      </c>
      <c r="E17494" s="1">
        <v>23.0</v>
      </c>
      <c r="F17494" s="1" t="s">
        <v>17462</v>
      </c>
      <c r="G17494" s="1">
        <v>1.1063399165</v>
      </c>
    </row>
    <row r="17495" ht="15.75" customHeight="1">
      <c r="A17495" s="1" t="str">
        <f t="shared" ref="A17495:A17514" si="1470">"VDAC1"</f>
        <v>VDAC1</v>
      </c>
      <c r="B17495" s="1" t="s">
        <v>987</v>
      </c>
      <c r="C17495" s="1">
        <v>1.33340379E8</v>
      </c>
      <c r="D17495" s="1" t="s">
        <v>14</v>
      </c>
      <c r="E17495" s="1">
        <v>24.0</v>
      </c>
      <c r="F17495" s="1" t="s">
        <v>17463</v>
      </c>
      <c r="G17495" s="1">
        <v>1.04548555733</v>
      </c>
    </row>
    <row r="17496" ht="15.75" customHeight="1">
      <c r="A17496" s="1" t="str">
        <f t="shared" si="1470"/>
        <v>VDAC1</v>
      </c>
      <c r="B17496" s="1" t="s">
        <v>987</v>
      </c>
      <c r="C17496" s="1">
        <v>1.33340802E8</v>
      </c>
      <c r="D17496" s="1" t="s">
        <v>14</v>
      </c>
      <c r="E17496" s="1">
        <v>24.0</v>
      </c>
      <c r="F17496" s="1" t="s">
        <v>17464</v>
      </c>
      <c r="G17496" s="1">
        <v>-0.24975012421</v>
      </c>
    </row>
    <row r="17497" ht="15.75" customHeight="1">
      <c r="A17497" s="1" t="str">
        <f t="shared" si="1470"/>
        <v>VDAC1</v>
      </c>
      <c r="B17497" s="1" t="s">
        <v>987</v>
      </c>
      <c r="C17497" s="1">
        <v>1.33340307E8</v>
      </c>
      <c r="D17497" s="1" t="s">
        <v>14</v>
      </c>
      <c r="E17497" s="1">
        <v>24.0</v>
      </c>
      <c r="F17497" s="1" t="s">
        <v>17465</v>
      </c>
      <c r="G17497" s="1">
        <v>0.151559135703</v>
      </c>
    </row>
    <row r="17498" ht="15.75" customHeight="1">
      <c r="A17498" s="1" t="str">
        <f t="shared" si="1470"/>
        <v>VDAC1</v>
      </c>
      <c r="B17498" s="1" t="s">
        <v>987</v>
      </c>
      <c r="C17498" s="1">
        <v>1.33340557E8</v>
      </c>
      <c r="D17498" s="1" t="s">
        <v>8</v>
      </c>
      <c r="E17498" s="1">
        <v>24.0</v>
      </c>
      <c r="F17498" s="1" t="s">
        <v>17466</v>
      </c>
      <c r="G17498" s="1">
        <v>-0.438197584556</v>
      </c>
    </row>
    <row r="17499" ht="15.75" customHeight="1">
      <c r="A17499" s="1" t="str">
        <f t="shared" si="1470"/>
        <v>VDAC1</v>
      </c>
      <c r="B17499" s="1" t="s">
        <v>987</v>
      </c>
      <c r="C17499" s="1">
        <v>1.33340548E8</v>
      </c>
      <c r="D17499" s="1" t="s">
        <v>8</v>
      </c>
      <c r="E17499" s="1">
        <v>26.0</v>
      </c>
      <c r="F17499" s="1" t="s">
        <v>17467</v>
      </c>
      <c r="G17499" s="1">
        <v>0.792693225193</v>
      </c>
    </row>
    <row r="17500" ht="15.75" customHeight="1">
      <c r="A17500" s="1" t="str">
        <f t="shared" si="1470"/>
        <v>VDAC1</v>
      </c>
      <c r="B17500" s="1" t="s">
        <v>987</v>
      </c>
      <c r="C17500" s="1">
        <v>1.33340543E8</v>
      </c>
      <c r="D17500" s="1" t="s">
        <v>8</v>
      </c>
      <c r="E17500" s="1">
        <v>27.0</v>
      </c>
      <c r="F17500" s="1" t="s">
        <v>17468</v>
      </c>
      <c r="G17500" s="1">
        <v>0.1171759064</v>
      </c>
    </row>
    <row r="17501" ht="15.75" customHeight="1">
      <c r="A17501" s="1" t="str">
        <f t="shared" si="1470"/>
        <v>VDAC1</v>
      </c>
      <c r="B17501" s="1" t="s">
        <v>987</v>
      </c>
      <c r="C17501" s="1">
        <v>1.33340538E8</v>
      </c>
      <c r="D17501" s="1" t="s">
        <v>8</v>
      </c>
      <c r="E17501" s="1">
        <v>25.0</v>
      </c>
      <c r="F17501" s="1" t="s">
        <v>17469</v>
      </c>
      <c r="G17501" s="1">
        <v>-0.0510928514516</v>
      </c>
    </row>
    <row r="17502" ht="15.75" customHeight="1">
      <c r="A17502" s="1" t="str">
        <f t="shared" si="1470"/>
        <v>VDAC1</v>
      </c>
      <c r="B17502" s="1" t="s">
        <v>987</v>
      </c>
      <c r="C17502" s="1">
        <v>1.33340407E8</v>
      </c>
      <c r="D17502" s="1" t="s">
        <v>8</v>
      </c>
      <c r="E17502" s="1">
        <v>23.0</v>
      </c>
      <c r="F17502" s="1" t="s">
        <v>17470</v>
      </c>
      <c r="G17502" s="1">
        <v>1.07291385535</v>
      </c>
    </row>
    <row r="17503" ht="15.75" customHeight="1">
      <c r="A17503" s="1" t="str">
        <f t="shared" si="1470"/>
        <v>VDAC1</v>
      </c>
      <c r="B17503" s="1" t="s">
        <v>987</v>
      </c>
      <c r="C17503" s="1">
        <v>1.33340336E8</v>
      </c>
      <c r="D17503" s="1" t="s">
        <v>8</v>
      </c>
      <c r="E17503" s="1">
        <v>23.0</v>
      </c>
      <c r="F17503" s="1" t="s">
        <v>17471</v>
      </c>
      <c r="G17503" s="1">
        <v>0.878103879002</v>
      </c>
    </row>
    <row r="17504" ht="15.75" customHeight="1">
      <c r="A17504" s="1" t="str">
        <f t="shared" si="1470"/>
        <v>VDAC1</v>
      </c>
      <c r="B17504" s="1" t="s">
        <v>987</v>
      </c>
      <c r="C17504" s="1">
        <v>1.33340295E8</v>
      </c>
      <c r="D17504" s="1" t="s">
        <v>8</v>
      </c>
      <c r="E17504" s="1">
        <v>24.0</v>
      </c>
      <c r="F17504" s="1" t="s">
        <v>17472</v>
      </c>
      <c r="G17504" s="1">
        <v>-0.00544846200155</v>
      </c>
    </row>
    <row r="17505" ht="15.75" customHeight="1">
      <c r="A17505" s="1" t="str">
        <f t="shared" si="1470"/>
        <v>VDAC1</v>
      </c>
      <c r="B17505" s="1" t="s">
        <v>987</v>
      </c>
      <c r="C17505" s="1">
        <v>1.33340288E8</v>
      </c>
      <c r="D17505" s="1" t="s">
        <v>8</v>
      </c>
      <c r="E17505" s="1">
        <v>24.0</v>
      </c>
      <c r="F17505" s="1" t="s">
        <v>17473</v>
      </c>
      <c r="G17505" s="1">
        <v>0.0950303457296</v>
      </c>
    </row>
    <row r="17506" ht="15.75" customHeight="1">
      <c r="A17506" s="1" t="str">
        <f t="shared" si="1470"/>
        <v>VDAC1</v>
      </c>
      <c r="B17506" s="1" t="s">
        <v>987</v>
      </c>
      <c r="C17506" s="1">
        <v>1.33340249E8</v>
      </c>
      <c r="D17506" s="1" t="s">
        <v>8</v>
      </c>
      <c r="E17506" s="1">
        <v>24.0</v>
      </c>
      <c r="F17506" s="1" t="s">
        <v>17474</v>
      </c>
      <c r="G17506" s="1">
        <v>0.881600587329</v>
      </c>
    </row>
    <row r="17507" ht="15.75" customHeight="1">
      <c r="A17507" s="1" t="str">
        <f t="shared" si="1470"/>
        <v>VDAC1</v>
      </c>
      <c r="B17507" s="1" t="s">
        <v>987</v>
      </c>
      <c r="C17507" s="1">
        <v>1.33340233E8</v>
      </c>
      <c r="D17507" s="1" t="s">
        <v>8</v>
      </c>
      <c r="E17507" s="1">
        <v>23.0</v>
      </c>
      <c r="F17507" s="1" t="s">
        <v>17475</v>
      </c>
      <c r="G17507" s="1">
        <v>0.627914464386</v>
      </c>
    </row>
    <row r="17508" ht="15.75" customHeight="1">
      <c r="A17508" s="1" t="str">
        <f t="shared" si="1470"/>
        <v>VDAC1</v>
      </c>
      <c r="B17508" s="1" t="s">
        <v>987</v>
      </c>
      <c r="C17508" s="1">
        <v>1.33340442E8</v>
      </c>
      <c r="D17508" s="1" t="s">
        <v>14</v>
      </c>
      <c r="E17508" s="1">
        <v>24.0</v>
      </c>
      <c r="F17508" s="1" t="s">
        <v>17476</v>
      </c>
      <c r="G17508" s="1">
        <v>-0.0073476999679</v>
      </c>
    </row>
    <row r="17509" ht="15.75" customHeight="1">
      <c r="A17509" s="1" t="str">
        <f t="shared" si="1470"/>
        <v>VDAC1</v>
      </c>
      <c r="B17509" s="1" t="s">
        <v>987</v>
      </c>
      <c r="C17509" s="1">
        <v>1.33340838E8</v>
      </c>
      <c r="D17509" s="1" t="s">
        <v>14</v>
      </c>
      <c r="E17509" s="1">
        <v>23.0</v>
      </c>
      <c r="F17509" s="1" t="s">
        <v>17477</v>
      </c>
      <c r="G17509" s="1">
        <v>0.090996421883</v>
      </c>
    </row>
    <row r="17510" ht="15.75" customHeight="1">
      <c r="A17510" s="1" t="str">
        <f t="shared" si="1470"/>
        <v>VDAC1</v>
      </c>
      <c r="B17510" s="1" t="s">
        <v>987</v>
      </c>
      <c r="C17510" s="1">
        <v>1.33340547E8</v>
      </c>
      <c r="D17510" s="1" t="s">
        <v>14</v>
      </c>
      <c r="E17510" s="1">
        <v>24.0</v>
      </c>
      <c r="F17510" s="1" t="s">
        <v>17478</v>
      </c>
      <c r="G17510" s="1">
        <v>0.12381539905</v>
      </c>
    </row>
    <row r="17511" ht="15.75" customHeight="1">
      <c r="A17511" s="1" t="str">
        <f t="shared" si="1470"/>
        <v>VDAC1</v>
      </c>
      <c r="B17511" s="1" t="s">
        <v>987</v>
      </c>
      <c r="C17511" s="1">
        <v>1.33340399E8</v>
      </c>
      <c r="D17511" s="1" t="s">
        <v>14</v>
      </c>
      <c r="E17511" s="1">
        <v>24.0</v>
      </c>
      <c r="F17511" s="1" t="s">
        <v>17479</v>
      </c>
      <c r="G17511" s="1">
        <v>0.845087353799</v>
      </c>
    </row>
    <row r="17512" ht="15.75" customHeight="1">
      <c r="A17512" s="1" t="str">
        <f t="shared" si="1470"/>
        <v>VDAC1</v>
      </c>
      <c r="B17512" s="1" t="s">
        <v>987</v>
      </c>
      <c r="C17512" s="1">
        <v>1.33340641E8</v>
      </c>
      <c r="D17512" s="1" t="s">
        <v>14</v>
      </c>
      <c r="E17512" s="1">
        <v>22.0</v>
      </c>
      <c r="F17512" s="1" t="s">
        <v>17480</v>
      </c>
      <c r="G17512" s="1">
        <v>0.273023258955</v>
      </c>
    </row>
    <row r="17513" ht="15.75" customHeight="1">
      <c r="A17513" s="1" t="str">
        <f t="shared" si="1470"/>
        <v>VDAC1</v>
      </c>
      <c r="B17513" s="1" t="s">
        <v>987</v>
      </c>
      <c r="C17513" s="1">
        <v>1.33340667E8</v>
      </c>
      <c r="D17513" s="1" t="s">
        <v>14</v>
      </c>
      <c r="E17513" s="1">
        <v>23.0</v>
      </c>
      <c r="F17513" s="1" t="s">
        <v>17481</v>
      </c>
      <c r="G17513" s="1">
        <v>-0.100121989276</v>
      </c>
    </row>
    <row r="17514" ht="15.75" customHeight="1">
      <c r="A17514" s="1" t="str">
        <f t="shared" si="1470"/>
        <v>VDAC1</v>
      </c>
      <c r="B17514" s="1" t="s">
        <v>987</v>
      </c>
      <c r="C17514" s="1">
        <v>1.33340718E8</v>
      </c>
      <c r="D17514" s="1" t="s">
        <v>14</v>
      </c>
      <c r="E17514" s="1">
        <v>23.0</v>
      </c>
      <c r="F17514" s="1" t="s">
        <v>17482</v>
      </c>
      <c r="G17514" s="1">
        <v>0.218229341637</v>
      </c>
    </row>
    <row r="17515" ht="15.75" customHeight="1">
      <c r="A17515" s="1" t="str">
        <f t="shared" ref="A17515:A17524" si="1471">"VMA21"</f>
        <v>VMA21</v>
      </c>
      <c r="B17515" s="1" t="s">
        <v>50</v>
      </c>
      <c r="C17515" s="1">
        <v>1.50565681E8</v>
      </c>
      <c r="D17515" s="1" t="s">
        <v>8</v>
      </c>
      <c r="E17515" s="1">
        <v>21.0</v>
      </c>
      <c r="F17515" s="1" t="s">
        <v>17483</v>
      </c>
      <c r="G17515" s="1">
        <v>0.790542871024</v>
      </c>
    </row>
    <row r="17516" ht="15.75" customHeight="1">
      <c r="A17516" s="1" t="str">
        <f t="shared" si="1471"/>
        <v>VMA21</v>
      </c>
      <c r="B17516" s="1" t="s">
        <v>50</v>
      </c>
      <c r="C17516" s="1">
        <v>1.50565706E8</v>
      </c>
      <c r="D17516" s="1" t="s">
        <v>8</v>
      </c>
      <c r="E17516" s="1">
        <v>22.0</v>
      </c>
      <c r="F17516" s="1" t="s">
        <v>17484</v>
      </c>
      <c r="G17516" s="1">
        <v>1.55081124559</v>
      </c>
    </row>
    <row r="17517" ht="15.75" customHeight="1">
      <c r="A17517" s="1" t="str">
        <f t="shared" si="1471"/>
        <v>VMA21</v>
      </c>
      <c r="B17517" s="1" t="s">
        <v>50</v>
      </c>
      <c r="C17517" s="1">
        <v>1.50565745E8</v>
      </c>
      <c r="D17517" s="1" t="s">
        <v>8</v>
      </c>
      <c r="E17517" s="1">
        <v>24.0</v>
      </c>
      <c r="F17517" s="1" t="s">
        <v>17485</v>
      </c>
      <c r="G17517" s="1">
        <v>-0.0693906583039</v>
      </c>
    </row>
    <row r="17518" ht="15.75" customHeight="1">
      <c r="A17518" s="1" t="str">
        <f t="shared" si="1471"/>
        <v>VMA21</v>
      </c>
      <c r="B17518" s="1" t="s">
        <v>50</v>
      </c>
      <c r="C17518" s="1">
        <v>1.50565789E8</v>
      </c>
      <c r="D17518" s="1" t="s">
        <v>8</v>
      </c>
      <c r="E17518" s="1">
        <v>23.0</v>
      </c>
      <c r="F17518" s="1" t="s">
        <v>17486</v>
      </c>
      <c r="G17518" s="1">
        <v>0.125103034581</v>
      </c>
    </row>
    <row r="17519" ht="15.75" customHeight="1">
      <c r="A17519" s="1" t="str">
        <f t="shared" si="1471"/>
        <v>VMA21</v>
      </c>
      <c r="B17519" s="1" t="s">
        <v>50</v>
      </c>
      <c r="C17519" s="1">
        <v>1.50565855E8</v>
      </c>
      <c r="D17519" s="1" t="s">
        <v>8</v>
      </c>
      <c r="E17519" s="1">
        <v>23.0</v>
      </c>
      <c r="F17519" s="1" t="s">
        <v>17487</v>
      </c>
      <c r="G17519" s="1">
        <v>0.103640994664</v>
      </c>
    </row>
    <row r="17520" ht="15.75" customHeight="1">
      <c r="A17520" s="1" t="str">
        <f t="shared" si="1471"/>
        <v>VMA21</v>
      </c>
      <c r="B17520" s="1" t="s">
        <v>50</v>
      </c>
      <c r="C17520" s="1">
        <v>1.5056587E8</v>
      </c>
      <c r="D17520" s="1" t="s">
        <v>14</v>
      </c>
      <c r="E17520" s="1">
        <v>23.0</v>
      </c>
      <c r="F17520" s="1" t="s">
        <v>17488</v>
      </c>
      <c r="G17520" s="1">
        <v>0.658645883387</v>
      </c>
    </row>
    <row r="17521" ht="15.75" customHeight="1">
      <c r="A17521" s="1" t="str">
        <f t="shared" si="1471"/>
        <v>VMA21</v>
      </c>
      <c r="B17521" s="1" t="s">
        <v>50</v>
      </c>
      <c r="C17521" s="1">
        <v>1.50565915E8</v>
      </c>
      <c r="D17521" s="1" t="s">
        <v>14</v>
      </c>
      <c r="E17521" s="1">
        <v>24.0</v>
      </c>
      <c r="F17521" s="1" t="s">
        <v>17489</v>
      </c>
      <c r="G17521" s="1">
        <v>0.603977362428</v>
      </c>
    </row>
    <row r="17522" ht="15.75" customHeight="1">
      <c r="A17522" s="1" t="str">
        <f t="shared" si="1471"/>
        <v>VMA21</v>
      </c>
      <c r="B17522" s="1" t="s">
        <v>50</v>
      </c>
      <c r="C17522" s="1">
        <v>1.50565946E8</v>
      </c>
      <c r="D17522" s="1" t="s">
        <v>14</v>
      </c>
      <c r="E17522" s="1">
        <v>24.0</v>
      </c>
      <c r="F17522" s="1" t="s">
        <v>17490</v>
      </c>
      <c r="G17522" s="1">
        <v>0.161148001624</v>
      </c>
    </row>
    <row r="17523" ht="15.75" customHeight="1">
      <c r="A17523" s="1" t="str">
        <f t="shared" si="1471"/>
        <v>VMA21</v>
      </c>
      <c r="B17523" s="1" t="s">
        <v>50</v>
      </c>
      <c r="C17523" s="1">
        <v>1.50565662E8</v>
      </c>
      <c r="D17523" s="1" t="s">
        <v>8</v>
      </c>
      <c r="E17523" s="1">
        <v>21.0</v>
      </c>
      <c r="F17523" s="1" t="s">
        <v>17491</v>
      </c>
      <c r="G17523" s="1">
        <v>0.212237053918</v>
      </c>
    </row>
    <row r="17524" ht="15.75" customHeight="1">
      <c r="A17524" s="1" t="str">
        <f t="shared" si="1471"/>
        <v>VMA21</v>
      </c>
      <c r="B17524" s="1" t="s">
        <v>50</v>
      </c>
      <c r="C17524" s="1">
        <v>1.50565672E8</v>
      </c>
      <c r="D17524" s="1" t="s">
        <v>8</v>
      </c>
      <c r="E17524" s="1">
        <v>24.0</v>
      </c>
      <c r="F17524" s="1" t="s">
        <v>17492</v>
      </c>
      <c r="G17524" s="1">
        <v>0.509566540532</v>
      </c>
    </row>
    <row r="17525" ht="15.75" customHeight="1">
      <c r="A17525" s="1" t="str">
        <f t="shared" ref="A17525:A17536" si="1472">"VMP1"</f>
        <v>VMP1</v>
      </c>
      <c r="B17525" s="1" t="s">
        <v>39</v>
      </c>
      <c r="C17525" s="1">
        <v>5.7785061E7</v>
      </c>
      <c r="D17525" s="1" t="s">
        <v>14</v>
      </c>
      <c r="E17525" s="1">
        <v>22.0</v>
      </c>
      <c r="F17525" s="1" t="s">
        <v>17493</v>
      </c>
      <c r="G17525" s="1">
        <v>1.20732605497</v>
      </c>
    </row>
    <row r="17526" ht="15.75" customHeight="1">
      <c r="A17526" s="1" t="str">
        <f t="shared" si="1472"/>
        <v>VMP1</v>
      </c>
      <c r="B17526" s="1" t="s">
        <v>39</v>
      </c>
      <c r="C17526" s="1">
        <v>5.778503E7</v>
      </c>
      <c r="D17526" s="1" t="s">
        <v>14</v>
      </c>
      <c r="E17526" s="1">
        <v>23.0</v>
      </c>
      <c r="F17526" s="1" t="s">
        <v>17494</v>
      </c>
      <c r="G17526" s="1">
        <v>0.0225359006733</v>
      </c>
    </row>
    <row r="17527" ht="15.75" customHeight="1">
      <c r="A17527" s="1" t="str">
        <f t="shared" si="1472"/>
        <v>VMP1</v>
      </c>
      <c r="B17527" s="1" t="s">
        <v>39</v>
      </c>
      <c r="C17527" s="1">
        <v>5.778504E7</v>
      </c>
      <c r="D17527" s="1" t="s">
        <v>14</v>
      </c>
      <c r="E17527" s="1">
        <v>25.0</v>
      </c>
      <c r="F17527" s="1" t="s">
        <v>17495</v>
      </c>
      <c r="G17527" s="1">
        <v>0.319658122518</v>
      </c>
    </row>
    <row r="17528" ht="15.75" customHeight="1">
      <c r="A17528" s="1" t="str">
        <f t="shared" si="1472"/>
        <v>VMP1</v>
      </c>
      <c r="B17528" s="1" t="s">
        <v>39</v>
      </c>
      <c r="C17528" s="1">
        <v>5.7785061E7</v>
      </c>
      <c r="D17528" s="1" t="s">
        <v>14</v>
      </c>
      <c r="E17528" s="1">
        <v>23.0</v>
      </c>
      <c r="F17528" s="1" t="s">
        <v>17496</v>
      </c>
      <c r="G17528" s="1">
        <v>0.991165721325</v>
      </c>
    </row>
    <row r="17529" ht="15.75" customHeight="1">
      <c r="A17529" s="1" t="str">
        <f t="shared" si="1472"/>
        <v>VMP1</v>
      </c>
      <c r="B17529" s="1" t="s">
        <v>39</v>
      </c>
      <c r="C17529" s="1">
        <v>5.7785074E7</v>
      </c>
      <c r="D17529" s="1" t="s">
        <v>14</v>
      </c>
      <c r="E17529" s="1">
        <v>23.0</v>
      </c>
      <c r="F17529" s="1" t="s">
        <v>17497</v>
      </c>
      <c r="G17529" s="1">
        <v>0.763703570871</v>
      </c>
    </row>
    <row r="17530" ht="15.75" customHeight="1">
      <c r="A17530" s="1" t="str">
        <f t="shared" si="1472"/>
        <v>VMP1</v>
      </c>
      <c r="B17530" s="1" t="s">
        <v>39</v>
      </c>
      <c r="C17530" s="1">
        <v>5.7785088E7</v>
      </c>
      <c r="D17530" s="1" t="s">
        <v>14</v>
      </c>
      <c r="E17530" s="1">
        <v>23.0</v>
      </c>
      <c r="F17530" s="1" t="s">
        <v>17498</v>
      </c>
      <c r="G17530" s="1">
        <v>0.801508223701</v>
      </c>
    </row>
    <row r="17531" ht="15.75" customHeight="1">
      <c r="A17531" s="1" t="str">
        <f t="shared" si="1472"/>
        <v>VMP1</v>
      </c>
      <c r="B17531" s="1" t="s">
        <v>39</v>
      </c>
      <c r="C17531" s="1">
        <v>5.7785113E7</v>
      </c>
      <c r="D17531" s="1" t="s">
        <v>14</v>
      </c>
      <c r="E17531" s="1">
        <v>24.0</v>
      </c>
      <c r="F17531" s="1" t="s">
        <v>17499</v>
      </c>
      <c r="G17531" s="1">
        <v>0.633579947147</v>
      </c>
    </row>
    <row r="17532" ht="15.75" customHeight="1">
      <c r="A17532" s="1" t="str">
        <f t="shared" si="1472"/>
        <v>VMP1</v>
      </c>
      <c r="B17532" s="1" t="s">
        <v>39</v>
      </c>
      <c r="C17532" s="1">
        <v>5.7785033E7</v>
      </c>
      <c r="D17532" s="1" t="s">
        <v>8</v>
      </c>
      <c r="E17532" s="1">
        <v>23.0</v>
      </c>
      <c r="F17532" s="1" t="s">
        <v>17500</v>
      </c>
      <c r="G17532" s="1">
        <v>0.688915896644</v>
      </c>
    </row>
    <row r="17533" ht="15.75" customHeight="1">
      <c r="A17533" s="1" t="str">
        <f t="shared" si="1472"/>
        <v>VMP1</v>
      </c>
      <c r="B17533" s="1" t="s">
        <v>39</v>
      </c>
      <c r="C17533" s="1">
        <v>5.778507E7</v>
      </c>
      <c r="D17533" s="1" t="s">
        <v>8</v>
      </c>
      <c r="E17533" s="1">
        <v>25.0</v>
      </c>
      <c r="F17533" s="1" t="s">
        <v>17501</v>
      </c>
      <c r="G17533" s="1">
        <v>0.186690795553</v>
      </c>
    </row>
    <row r="17534" ht="15.75" customHeight="1">
      <c r="A17534" s="1" t="str">
        <f t="shared" si="1472"/>
        <v>VMP1</v>
      </c>
      <c r="B17534" s="1" t="s">
        <v>39</v>
      </c>
      <c r="C17534" s="1">
        <v>5.7785016E7</v>
      </c>
      <c r="D17534" s="1" t="s">
        <v>14</v>
      </c>
      <c r="E17534" s="1">
        <v>23.0</v>
      </c>
      <c r="F17534" s="1" t="s">
        <v>17502</v>
      </c>
      <c r="G17534" s="1">
        <v>-0.178856075809</v>
      </c>
    </row>
    <row r="17535" ht="15.75" customHeight="1">
      <c r="A17535" s="1" t="str">
        <f t="shared" si="1472"/>
        <v>VMP1</v>
      </c>
      <c r="B17535" s="1" t="s">
        <v>39</v>
      </c>
      <c r="C17535" s="1">
        <v>5.7785022E7</v>
      </c>
      <c r="D17535" s="1" t="s">
        <v>14</v>
      </c>
      <c r="E17535" s="1">
        <v>23.0</v>
      </c>
      <c r="F17535" s="1" t="s">
        <v>17503</v>
      </c>
      <c r="G17535" s="1">
        <v>-0.00745922278444</v>
      </c>
    </row>
    <row r="17536" ht="15.75" customHeight="1">
      <c r="A17536" s="1" t="str">
        <f t="shared" si="1472"/>
        <v>VMP1</v>
      </c>
      <c r="B17536" s="1" t="s">
        <v>39</v>
      </c>
      <c r="C17536" s="1">
        <v>5.7785044E7</v>
      </c>
      <c r="D17536" s="1" t="s">
        <v>14</v>
      </c>
      <c r="E17536" s="1">
        <v>24.0</v>
      </c>
      <c r="F17536" s="1" t="s">
        <v>17504</v>
      </c>
      <c r="G17536" s="1">
        <v>-0.0288269075969</v>
      </c>
    </row>
    <row r="17537" ht="15.75" customHeight="1">
      <c r="A17537" s="1" t="str">
        <f t="shared" ref="A17537:A17546" si="1473">"VPS13B"</f>
        <v>VPS13B</v>
      </c>
      <c r="B17537" s="1" t="s">
        <v>779</v>
      </c>
      <c r="C17537" s="1">
        <v>1.00025722E8</v>
      </c>
      <c r="D17537" s="1" t="s">
        <v>14</v>
      </c>
      <c r="E17537" s="1">
        <v>24.0</v>
      </c>
      <c r="F17537" s="1" t="s">
        <v>17505</v>
      </c>
      <c r="G17537" s="1">
        <v>0.999187245833</v>
      </c>
    </row>
    <row r="17538" ht="15.75" customHeight="1">
      <c r="A17538" s="1" t="str">
        <f t="shared" si="1473"/>
        <v>VPS13B</v>
      </c>
      <c r="B17538" s="1" t="s">
        <v>779</v>
      </c>
      <c r="C17538" s="1">
        <v>1.00025703E8</v>
      </c>
      <c r="D17538" s="1" t="s">
        <v>14</v>
      </c>
      <c r="E17538" s="1">
        <v>24.0</v>
      </c>
      <c r="F17538" s="1" t="s">
        <v>17506</v>
      </c>
      <c r="G17538" s="1">
        <v>0.624033821648</v>
      </c>
    </row>
    <row r="17539" ht="15.75" customHeight="1">
      <c r="A17539" s="1" t="str">
        <f t="shared" si="1473"/>
        <v>VPS13B</v>
      </c>
      <c r="B17539" s="1" t="s">
        <v>779</v>
      </c>
      <c r="C17539" s="1">
        <v>1.00025688E8</v>
      </c>
      <c r="D17539" s="1" t="s">
        <v>14</v>
      </c>
      <c r="E17539" s="1">
        <v>23.0</v>
      </c>
      <c r="F17539" s="1" t="s">
        <v>17507</v>
      </c>
      <c r="G17539" s="1">
        <v>0.832497596202</v>
      </c>
    </row>
    <row r="17540" ht="15.75" customHeight="1">
      <c r="A17540" s="1" t="str">
        <f t="shared" si="1473"/>
        <v>VPS13B</v>
      </c>
      <c r="B17540" s="1" t="s">
        <v>779</v>
      </c>
      <c r="C17540" s="1">
        <v>1.00025665E8</v>
      </c>
      <c r="D17540" s="1" t="s">
        <v>14</v>
      </c>
      <c r="E17540" s="1">
        <v>24.0</v>
      </c>
      <c r="F17540" s="1" t="s">
        <v>17508</v>
      </c>
      <c r="G17540" s="1">
        <v>-0.00326593976926</v>
      </c>
    </row>
    <row r="17541" ht="15.75" customHeight="1">
      <c r="A17541" s="1" t="str">
        <f t="shared" si="1473"/>
        <v>VPS13B</v>
      </c>
      <c r="B17541" s="1" t="s">
        <v>779</v>
      </c>
      <c r="C17541" s="1">
        <v>1.00025634E8</v>
      </c>
      <c r="D17541" s="1" t="s">
        <v>14</v>
      </c>
      <c r="E17541" s="1">
        <v>24.0</v>
      </c>
      <c r="F17541" s="1" t="s">
        <v>17509</v>
      </c>
      <c r="G17541" s="1">
        <v>0.0112165078997</v>
      </c>
    </row>
    <row r="17542" ht="15.75" customHeight="1">
      <c r="A17542" s="1" t="str">
        <f t="shared" si="1473"/>
        <v>VPS13B</v>
      </c>
      <c r="B17542" s="1" t="s">
        <v>779</v>
      </c>
      <c r="C17542" s="1">
        <v>1.00025488E8</v>
      </c>
      <c r="D17542" s="1" t="s">
        <v>14</v>
      </c>
      <c r="E17542" s="1">
        <v>24.0</v>
      </c>
      <c r="F17542" s="1" t="s">
        <v>17510</v>
      </c>
      <c r="G17542" s="1">
        <v>0.228199332032</v>
      </c>
    </row>
    <row r="17543" ht="15.75" customHeight="1">
      <c r="A17543" s="1" t="str">
        <f t="shared" si="1473"/>
        <v>VPS13B</v>
      </c>
      <c r="B17543" s="1" t="s">
        <v>779</v>
      </c>
      <c r="C17543" s="1">
        <v>1.00025571E8</v>
      </c>
      <c r="D17543" s="1" t="s">
        <v>14</v>
      </c>
      <c r="E17543" s="1">
        <v>23.0</v>
      </c>
      <c r="F17543" s="1" t="s">
        <v>17511</v>
      </c>
      <c r="G17543" s="1">
        <v>1.04237139237</v>
      </c>
    </row>
    <row r="17544" ht="15.75" customHeight="1">
      <c r="A17544" s="1" t="str">
        <f t="shared" si="1473"/>
        <v>VPS13B</v>
      </c>
      <c r="B17544" s="1" t="s">
        <v>779</v>
      </c>
      <c r="C17544" s="1">
        <v>1.00025499E8</v>
      </c>
      <c r="D17544" s="1" t="s">
        <v>14</v>
      </c>
      <c r="E17544" s="1">
        <v>24.0</v>
      </c>
      <c r="F17544" s="1" t="s">
        <v>17512</v>
      </c>
      <c r="G17544" s="1">
        <v>0.367555696724</v>
      </c>
    </row>
    <row r="17545" ht="15.75" customHeight="1">
      <c r="A17545" s="1" t="str">
        <f t="shared" si="1473"/>
        <v>VPS13B</v>
      </c>
      <c r="B17545" s="1" t="s">
        <v>779</v>
      </c>
      <c r="C17545" s="1">
        <v>1.00025758E8</v>
      </c>
      <c r="D17545" s="1" t="s">
        <v>8</v>
      </c>
      <c r="E17545" s="1">
        <v>24.0</v>
      </c>
      <c r="F17545" s="1" t="s">
        <v>17513</v>
      </c>
      <c r="G17545" s="1">
        <v>0.915936887756</v>
      </c>
    </row>
    <row r="17546" ht="15.75" customHeight="1">
      <c r="A17546" s="1" t="str">
        <f t="shared" si="1473"/>
        <v>VPS13B</v>
      </c>
      <c r="B17546" s="1" t="s">
        <v>779</v>
      </c>
      <c r="C17546" s="1">
        <v>1.00025585E8</v>
      </c>
      <c r="D17546" s="1" t="s">
        <v>14</v>
      </c>
      <c r="E17546" s="1">
        <v>23.0</v>
      </c>
      <c r="F17546" s="1" t="s">
        <v>17514</v>
      </c>
      <c r="G17546" s="1">
        <v>0.958441361798</v>
      </c>
    </row>
    <row r="17547" ht="15.75" customHeight="1">
      <c r="A17547" s="1" t="str">
        <f t="shared" ref="A17547:A17565" si="1474">"VPS13D"</f>
        <v>VPS13D</v>
      </c>
      <c r="B17547" s="1" t="s">
        <v>108</v>
      </c>
      <c r="C17547" s="1">
        <v>1.2290229E7</v>
      </c>
      <c r="D17547" s="1" t="s">
        <v>14</v>
      </c>
      <c r="E17547" s="1">
        <v>24.0</v>
      </c>
      <c r="F17547" s="1" t="s">
        <v>17515</v>
      </c>
      <c r="G17547" s="1">
        <v>0.154858735384</v>
      </c>
    </row>
    <row r="17548" ht="15.75" customHeight="1">
      <c r="A17548" s="1" t="str">
        <f t="shared" si="1474"/>
        <v>VPS13D</v>
      </c>
      <c r="B17548" s="1" t="s">
        <v>108</v>
      </c>
      <c r="C17548" s="1">
        <v>1.2290259E7</v>
      </c>
      <c r="D17548" s="1" t="s">
        <v>14</v>
      </c>
      <c r="E17548" s="1">
        <v>23.0</v>
      </c>
      <c r="F17548" s="1" t="s">
        <v>17516</v>
      </c>
      <c r="G17548" s="1">
        <v>0.030156763346</v>
      </c>
    </row>
    <row r="17549" ht="15.75" customHeight="1">
      <c r="A17549" s="1" t="str">
        <f t="shared" si="1474"/>
        <v>VPS13D</v>
      </c>
      <c r="B17549" s="1" t="s">
        <v>108</v>
      </c>
      <c r="C17549" s="1">
        <v>1.2290269E7</v>
      </c>
      <c r="D17549" s="1" t="s">
        <v>14</v>
      </c>
      <c r="E17549" s="1">
        <v>23.0</v>
      </c>
      <c r="F17549" s="1" t="s">
        <v>17517</v>
      </c>
      <c r="G17549" s="1">
        <v>-0.0537451895132</v>
      </c>
    </row>
    <row r="17550" ht="15.75" customHeight="1">
      <c r="A17550" s="1" t="str">
        <f t="shared" si="1474"/>
        <v>VPS13D</v>
      </c>
      <c r="B17550" s="1" t="s">
        <v>108</v>
      </c>
      <c r="C17550" s="1">
        <v>1.2290275E7</v>
      </c>
      <c r="D17550" s="1" t="s">
        <v>14</v>
      </c>
      <c r="E17550" s="1">
        <v>23.0</v>
      </c>
      <c r="F17550" s="1" t="s">
        <v>17518</v>
      </c>
      <c r="G17550" s="1">
        <v>0.0554003401182</v>
      </c>
    </row>
    <row r="17551" ht="15.75" customHeight="1">
      <c r="A17551" s="1" t="str">
        <f t="shared" si="1474"/>
        <v>VPS13D</v>
      </c>
      <c r="B17551" s="1" t="s">
        <v>108</v>
      </c>
      <c r="C17551" s="1">
        <v>1.2290317E7</v>
      </c>
      <c r="D17551" s="1" t="s">
        <v>14</v>
      </c>
      <c r="E17551" s="1">
        <v>24.0</v>
      </c>
      <c r="F17551" s="1" t="s">
        <v>17519</v>
      </c>
      <c r="G17551" s="1">
        <v>0.0156284682748</v>
      </c>
    </row>
    <row r="17552" ht="15.75" customHeight="1">
      <c r="A17552" s="1" t="str">
        <f t="shared" si="1474"/>
        <v>VPS13D</v>
      </c>
      <c r="B17552" s="1" t="s">
        <v>108</v>
      </c>
      <c r="C17552" s="1">
        <v>1.2290339E7</v>
      </c>
      <c r="D17552" s="1" t="s">
        <v>14</v>
      </c>
      <c r="E17552" s="1">
        <v>24.0</v>
      </c>
      <c r="F17552" s="1" t="s">
        <v>17520</v>
      </c>
      <c r="G17552" s="1">
        <v>-0.0474392539671</v>
      </c>
    </row>
    <row r="17553" ht="15.75" customHeight="1">
      <c r="A17553" s="1" t="str">
        <f t="shared" si="1474"/>
        <v>VPS13D</v>
      </c>
      <c r="B17553" s="1" t="s">
        <v>108</v>
      </c>
      <c r="C17553" s="1">
        <v>1.2290162E7</v>
      </c>
      <c r="D17553" s="1" t="s">
        <v>8</v>
      </c>
      <c r="E17553" s="1">
        <v>23.0</v>
      </c>
      <c r="F17553" s="1" t="s">
        <v>17521</v>
      </c>
      <c r="G17553" s="1">
        <v>0.319910206985</v>
      </c>
    </row>
    <row r="17554" ht="15.75" customHeight="1">
      <c r="A17554" s="1" t="str">
        <f t="shared" si="1474"/>
        <v>VPS13D</v>
      </c>
      <c r="B17554" s="1" t="s">
        <v>108</v>
      </c>
      <c r="C17554" s="1">
        <v>1.2290206E7</v>
      </c>
      <c r="D17554" s="1" t="s">
        <v>14</v>
      </c>
      <c r="E17554" s="1">
        <v>24.0</v>
      </c>
      <c r="F17554" s="1" t="s">
        <v>17522</v>
      </c>
      <c r="G17554" s="1">
        <v>0.0154906937225</v>
      </c>
    </row>
    <row r="17555" ht="15.75" customHeight="1">
      <c r="A17555" s="1" t="str">
        <f t="shared" si="1474"/>
        <v>VPS13D</v>
      </c>
      <c r="B17555" s="1" t="s">
        <v>108</v>
      </c>
      <c r="C17555" s="1">
        <v>1.2290262E7</v>
      </c>
      <c r="D17555" s="1" t="s">
        <v>8</v>
      </c>
      <c r="E17555" s="1">
        <v>24.0</v>
      </c>
      <c r="F17555" s="1" t="s">
        <v>17523</v>
      </c>
      <c r="G17555" s="1">
        <v>-0.111492133971</v>
      </c>
    </row>
    <row r="17556" ht="15.75" customHeight="1">
      <c r="A17556" s="1" t="str">
        <f t="shared" si="1474"/>
        <v>VPS13D</v>
      </c>
      <c r="B17556" s="1" t="s">
        <v>108</v>
      </c>
      <c r="C17556" s="1">
        <v>1.229017E7</v>
      </c>
      <c r="D17556" s="1" t="s">
        <v>8</v>
      </c>
      <c r="E17556" s="1">
        <v>23.0</v>
      </c>
      <c r="F17556" s="1" t="s">
        <v>17524</v>
      </c>
      <c r="G17556" s="1">
        <v>0.841219657068</v>
      </c>
    </row>
    <row r="17557" ht="15.75" customHeight="1">
      <c r="A17557" s="1" t="str">
        <f t="shared" si="1474"/>
        <v>VPS13D</v>
      </c>
      <c r="B17557" s="1" t="s">
        <v>108</v>
      </c>
      <c r="C17557" s="1">
        <v>1.2290404E7</v>
      </c>
      <c r="D17557" s="1" t="s">
        <v>14</v>
      </c>
      <c r="E17557" s="1">
        <v>24.0</v>
      </c>
      <c r="F17557" s="1" t="s">
        <v>17525</v>
      </c>
      <c r="G17557" s="1">
        <v>0.0032348123231</v>
      </c>
    </row>
    <row r="17558" ht="15.75" customHeight="1">
      <c r="A17558" s="1" t="str">
        <f t="shared" si="1474"/>
        <v>VPS13D</v>
      </c>
      <c r="B17558" s="1" t="s">
        <v>108</v>
      </c>
      <c r="C17558" s="1">
        <v>1.2290374E7</v>
      </c>
      <c r="D17558" s="1" t="s">
        <v>8</v>
      </c>
      <c r="E17558" s="1">
        <v>24.0</v>
      </c>
      <c r="F17558" s="1" t="s">
        <v>17526</v>
      </c>
      <c r="G17558" s="1">
        <v>0.0060010988491</v>
      </c>
    </row>
    <row r="17559" ht="15.75" customHeight="1">
      <c r="A17559" s="1" t="str">
        <f t="shared" si="1474"/>
        <v>VPS13D</v>
      </c>
      <c r="B17559" s="1" t="s">
        <v>108</v>
      </c>
      <c r="C17559" s="1">
        <v>1.2290318E7</v>
      </c>
      <c r="D17559" s="1" t="s">
        <v>14</v>
      </c>
      <c r="E17559" s="1">
        <v>24.0</v>
      </c>
      <c r="F17559" s="1" t="s">
        <v>17527</v>
      </c>
      <c r="G17559" s="1">
        <v>0.0124583135549</v>
      </c>
    </row>
    <row r="17560" ht="15.75" customHeight="1">
      <c r="A17560" s="1" t="str">
        <f t="shared" si="1474"/>
        <v>VPS13D</v>
      </c>
      <c r="B17560" s="1" t="s">
        <v>108</v>
      </c>
      <c r="C17560" s="1">
        <v>1.2290276E7</v>
      </c>
      <c r="D17560" s="1" t="s">
        <v>14</v>
      </c>
      <c r="E17560" s="1">
        <v>24.0</v>
      </c>
      <c r="F17560" s="1" t="s">
        <v>17528</v>
      </c>
      <c r="G17560" s="1">
        <v>0.170232254513</v>
      </c>
    </row>
    <row r="17561" ht="15.75" customHeight="1">
      <c r="A17561" s="1" t="str">
        <f t="shared" si="1474"/>
        <v>VPS13D</v>
      </c>
      <c r="B17561" s="1" t="s">
        <v>108</v>
      </c>
      <c r="C17561" s="1">
        <v>1.2290259E7</v>
      </c>
      <c r="D17561" s="1" t="s">
        <v>14</v>
      </c>
      <c r="E17561" s="1">
        <v>22.0</v>
      </c>
      <c r="F17561" s="1" t="s">
        <v>17529</v>
      </c>
      <c r="G17561" s="1">
        <v>0.0484012246713</v>
      </c>
    </row>
    <row r="17562" ht="15.75" customHeight="1">
      <c r="A17562" s="1" t="str">
        <f t="shared" si="1474"/>
        <v>VPS13D</v>
      </c>
      <c r="B17562" s="1" t="s">
        <v>108</v>
      </c>
      <c r="C17562" s="1">
        <v>1.2290177E7</v>
      </c>
      <c r="D17562" s="1" t="s">
        <v>14</v>
      </c>
      <c r="E17562" s="1">
        <v>23.0</v>
      </c>
      <c r="F17562" s="1" t="s">
        <v>17530</v>
      </c>
      <c r="G17562" s="1">
        <v>0.929754853866</v>
      </c>
    </row>
    <row r="17563" ht="15.75" customHeight="1">
      <c r="A17563" s="1" t="str">
        <f t="shared" si="1474"/>
        <v>VPS13D</v>
      </c>
      <c r="B17563" s="1" t="s">
        <v>108</v>
      </c>
      <c r="C17563" s="1">
        <v>1.2290114E7</v>
      </c>
      <c r="D17563" s="1" t="s">
        <v>14</v>
      </c>
      <c r="E17563" s="1">
        <v>23.0</v>
      </c>
      <c r="F17563" s="1" t="s">
        <v>17531</v>
      </c>
      <c r="G17563" s="1">
        <v>1.22902548907</v>
      </c>
    </row>
    <row r="17564" ht="15.75" customHeight="1">
      <c r="A17564" s="1" t="str">
        <f t="shared" si="1474"/>
        <v>VPS13D</v>
      </c>
      <c r="B17564" s="1" t="s">
        <v>108</v>
      </c>
      <c r="C17564" s="1">
        <v>1.22904E7</v>
      </c>
      <c r="D17564" s="1" t="s">
        <v>8</v>
      </c>
      <c r="E17564" s="1">
        <v>24.0</v>
      </c>
      <c r="F17564" s="1" t="s">
        <v>17532</v>
      </c>
      <c r="G17564" s="1">
        <v>0.00981912161863</v>
      </c>
    </row>
    <row r="17565" ht="15.75" customHeight="1">
      <c r="A17565" s="1" t="str">
        <f t="shared" si="1474"/>
        <v>VPS13D</v>
      </c>
      <c r="B17565" s="1" t="s">
        <v>108</v>
      </c>
      <c r="C17565" s="1">
        <v>1.2290122E7</v>
      </c>
      <c r="D17565" s="1" t="s">
        <v>14</v>
      </c>
      <c r="E17565" s="1">
        <v>24.0</v>
      </c>
      <c r="F17565" s="1" t="s">
        <v>17533</v>
      </c>
      <c r="G17565" s="1">
        <v>0.603983712255</v>
      </c>
    </row>
    <row r="17566" ht="15.75" customHeight="1">
      <c r="A17566" s="1" t="str">
        <f t="shared" ref="A17566:A17575" si="1475">"VPS16"</f>
        <v>VPS16</v>
      </c>
      <c r="B17566" s="1" t="s">
        <v>145</v>
      </c>
      <c r="C17566" s="1">
        <v>2821643.0</v>
      </c>
      <c r="D17566" s="1" t="s">
        <v>14</v>
      </c>
      <c r="E17566" s="1">
        <v>24.0</v>
      </c>
      <c r="F17566" s="1" t="s">
        <v>17534</v>
      </c>
      <c r="G17566" s="1">
        <v>0.283656075594</v>
      </c>
    </row>
    <row r="17567" ht="15.75" customHeight="1">
      <c r="A17567" s="1" t="str">
        <f t="shared" si="1475"/>
        <v>VPS16</v>
      </c>
      <c r="B17567" s="1" t="s">
        <v>145</v>
      </c>
      <c r="C17567" s="1">
        <v>2821572.0</v>
      </c>
      <c r="D17567" s="1" t="s">
        <v>14</v>
      </c>
      <c r="E17567" s="1">
        <v>24.0</v>
      </c>
      <c r="F17567" s="1" t="s">
        <v>17535</v>
      </c>
      <c r="G17567" s="1">
        <v>0.227627037437</v>
      </c>
    </row>
    <row r="17568" ht="15.75" customHeight="1">
      <c r="A17568" s="1" t="str">
        <f t="shared" si="1475"/>
        <v>VPS16</v>
      </c>
      <c r="B17568" s="1" t="s">
        <v>145</v>
      </c>
      <c r="C17568" s="1">
        <v>2821443.0</v>
      </c>
      <c r="D17568" s="1" t="s">
        <v>14</v>
      </c>
      <c r="E17568" s="1">
        <v>22.0</v>
      </c>
      <c r="F17568" s="1" t="s">
        <v>17536</v>
      </c>
      <c r="G17568" s="1">
        <v>0.913079495887</v>
      </c>
    </row>
    <row r="17569" ht="15.75" customHeight="1">
      <c r="A17569" s="1" t="str">
        <f t="shared" si="1475"/>
        <v>VPS16</v>
      </c>
      <c r="B17569" s="1" t="s">
        <v>145</v>
      </c>
      <c r="C17569" s="1">
        <v>2821595.0</v>
      </c>
      <c r="D17569" s="1" t="s">
        <v>8</v>
      </c>
      <c r="E17569" s="1">
        <v>22.0</v>
      </c>
      <c r="F17569" s="1" t="s">
        <v>17537</v>
      </c>
      <c r="G17569" s="1">
        <v>0.189863634846</v>
      </c>
    </row>
    <row r="17570" ht="15.75" customHeight="1">
      <c r="A17570" s="1" t="str">
        <f t="shared" si="1475"/>
        <v>VPS16</v>
      </c>
      <c r="B17570" s="1" t="s">
        <v>145</v>
      </c>
      <c r="C17570" s="1">
        <v>2821526.0</v>
      </c>
      <c r="D17570" s="1" t="s">
        <v>14</v>
      </c>
      <c r="E17570" s="1">
        <v>23.0</v>
      </c>
      <c r="F17570" s="1" t="s">
        <v>17538</v>
      </c>
      <c r="G17570" s="1">
        <v>-0.0285080116306</v>
      </c>
    </row>
    <row r="17571" ht="15.75" customHeight="1">
      <c r="A17571" s="1" t="str">
        <f t="shared" si="1475"/>
        <v>VPS16</v>
      </c>
      <c r="B17571" s="1" t="s">
        <v>145</v>
      </c>
      <c r="C17571" s="1">
        <v>2821511.0</v>
      </c>
      <c r="D17571" s="1" t="s">
        <v>8</v>
      </c>
      <c r="E17571" s="1">
        <v>24.0</v>
      </c>
      <c r="F17571" s="1" t="s">
        <v>17539</v>
      </c>
      <c r="G17571" s="1">
        <v>0.181464808293</v>
      </c>
    </row>
    <row r="17572" ht="15.75" customHeight="1">
      <c r="A17572" s="1" t="str">
        <f t="shared" si="1475"/>
        <v>VPS16</v>
      </c>
      <c r="B17572" s="1" t="s">
        <v>145</v>
      </c>
      <c r="C17572" s="1">
        <v>2821487.0</v>
      </c>
      <c r="D17572" s="1" t="s">
        <v>8</v>
      </c>
      <c r="E17572" s="1">
        <v>24.0</v>
      </c>
      <c r="F17572" s="1" t="s">
        <v>17540</v>
      </c>
      <c r="G17572" s="1">
        <v>0.237743568706</v>
      </c>
    </row>
    <row r="17573" ht="15.75" customHeight="1">
      <c r="A17573" s="1" t="str">
        <f t="shared" si="1475"/>
        <v>VPS16</v>
      </c>
      <c r="B17573" s="1" t="s">
        <v>145</v>
      </c>
      <c r="C17573" s="1">
        <v>2821405.0</v>
      </c>
      <c r="D17573" s="1" t="s">
        <v>8</v>
      </c>
      <c r="E17573" s="1">
        <v>24.0</v>
      </c>
      <c r="F17573" s="1" t="s">
        <v>17541</v>
      </c>
      <c r="G17573" s="1">
        <v>1.09043275974</v>
      </c>
    </row>
    <row r="17574" ht="15.75" customHeight="1">
      <c r="A17574" s="1" t="str">
        <f t="shared" si="1475"/>
        <v>VPS16</v>
      </c>
      <c r="B17574" s="1" t="s">
        <v>145</v>
      </c>
      <c r="C17574" s="1">
        <v>2821367.0</v>
      </c>
      <c r="D17574" s="1" t="s">
        <v>8</v>
      </c>
      <c r="E17574" s="1">
        <v>23.0</v>
      </c>
      <c r="F17574" s="1" t="s">
        <v>17542</v>
      </c>
      <c r="G17574" s="1">
        <v>0.996487744372</v>
      </c>
    </row>
    <row r="17575" ht="15.75" customHeight="1">
      <c r="A17575" s="1" t="str">
        <f t="shared" si="1475"/>
        <v>VPS16</v>
      </c>
      <c r="B17575" s="1" t="s">
        <v>145</v>
      </c>
      <c r="C17575" s="1">
        <v>2821519.0</v>
      </c>
      <c r="D17575" s="1" t="s">
        <v>8</v>
      </c>
      <c r="E17575" s="1">
        <v>23.0</v>
      </c>
      <c r="F17575" s="1" t="s">
        <v>17543</v>
      </c>
      <c r="G17575" s="1">
        <v>0.145231735921</v>
      </c>
    </row>
    <row r="17576" ht="15.75" customHeight="1">
      <c r="A17576" s="1" t="str">
        <f t="shared" ref="A17576:A17585" si="1476">"VPS29"</f>
        <v>VPS29</v>
      </c>
      <c r="B17576" s="1" t="s">
        <v>379</v>
      </c>
      <c r="C17576" s="1">
        <v>1.10939755E8</v>
      </c>
      <c r="D17576" s="1" t="s">
        <v>14</v>
      </c>
      <c r="E17576" s="1">
        <v>24.0</v>
      </c>
      <c r="F17576" s="1" t="s">
        <v>17544</v>
      </c>
      <c r="G17576" s="1">
        <v>0.221623823141</v>
      </c>
    </row>
    <row r="17577" ht="15.75" customHeight="1">
      <c r="A17577" s="1" t="str">
        <f t="shared" si="1476"/>
        <v>VPS29</v>
      </c>
      <c r="B17577" s="1" t="s">
        <v>379</v>
      </c>
      <c r="C17577" s="1">
        <v>1.10939658E8</v>
      </c>
      <c r="D17577" s="1" t="s">
        <v>14</v>
      </c>
      <c r="E17577" s="1">
        <v>23.0</v>
      </c>
      <c r="F17577" s="1" t="s">
        <v>17545</v>
      </c>
      <c r="G17577" s="1">
        <v>0.491681406202</v>
      </c>
    </row>
    <row r="17578" ht="15.75" customHeight="1">
      <c r="A17578" s="1" t="str">
        <f t="shared" si="1476"/>
        <v>VPS29</v>
      </c>
      <c r="B17578" s="1" t="s">
        <v>379</v>
      </c>
      <c r="C17578" s="1">
        <v>1.10939912E8</v>
      </c>
      <c r="D17578" s="1" t="s">
        <v>8</v>
      </c>
      <c r="E17578" s="1">
        <v>24.0</v>
      </c>
      <c r="F17578" s="1" t="s">
        <v>17546</v>
      </c>
      <c r="G17578" s="1">
        <v>0.0440233380908</v>
      </c>
    </row>
    <row r="17579" ht="15.75" customHeight="1">
      <c r="A17579" s="1" t="str">
        <f t="shared" si="1476"/>
        <v>VPS29</v>
      </c>
      <c r="B17579" s="1" t="s">
        <v>379</v>
      </c>
      <c r="C17579" s="1">
        <v>1.10939856E8</v>
      </c>
      <c r="D17579" s="1" t="s">
        <v>8</v>
      </c>
      <c r="E17579" s="1">
        <v>24.0</v>
      </c>
      <c r="F17579" s="1" t="s">
        <v>17547</v>
      </c>
      <c r="G17579" s="1">
        <v>0.54507970467</v>
      </c>
    </row>
    <row r="17580" ht="15.75" customHeight="1">
      <c r="A17580" s="1" t="str">
        <f t="shared" si="1476"/>
        <v>VPS29</v>
      </c>
      <c r="B17580" s="1" t="s">
        <v>379</v>
      </c>
      <c r="C17580" s="1">
        <v>1.10939834E8</v>
      </c>
      <c r="D17580" s="1" t="s">
        <v>8</v>
      </c>
      <c r="E17580" s="1">
        <v>24.0</v>
      </c>
      <c r="F17580" s="1" t="s">
        <v>17548</v>
      </c>
      <c r="G17580" s="1">
        <v>1.10867146078</v>
      </c>
    </row>
    <row r="17581" ht="15.75" customHeight="1">
      <c r="A17581" s="1" t="str">
        <f t="shared" si="1476"/>
        <v>VPS29</v>
      </c>
      <c r="B17581" s="1" t="s">
        <v>379</v>
      </c>
      <c r="C17581" s="1">
        <v>1.10939825E8</v>
      </c>
      <c r="D17581" s="1" t="s">
        <v>8</v>
      </c>
      <c r="E17581" s="1">
        <v>22.0</v>
      </c>
      <c r="F17581" s="1" t="s">
        <v>17549</v>
      </c>
      <c r="G17581" s="1">
        <v>0.777779802713</v>
      </c>
    </row>
    <row r="17582" ht="15.75" customHeight="1">
      <c r="A17582" s="1" t="str">
        <f t="shared" si="1476"/>
        <v>VPS29</v>
      </c>
      <c r="B17582" s="1" t="s">
        <v>379</v>
      </c>
      <c r="C17582" s="1">
        <v>1.10939694E8</v>
      </c>
      <c r="D17582" s="1" t="s">
        <v>8</v>
      </c>
      <c r="E17582" s="1">
        <v>24.0</v>
      </c>
      <c r="F17582" s="1" t="s">
        <v>17550</v>
      </c>
      <c r="G17582" s="1">
        <v>0.986432674588</v>
      </c>
    </row>
    <row r="17583" ht="15.75" customHeight="1">
      <c r="A17583" s="1" t="str">
        <f t="shared" si="1476"/>
        <v>VPS29</v>
      </c>
      <c r="B17583" s="1" t="s">
        <v>379</v>
      </c>
      <c r="C17583" s="1">
        <v>1.1093964E8</v>
      </c>
      <c r="D17583" s="1" t="s">
        <v>8</v>
      </c>
      <c r="E17583" s="1">
        <v>24.0</v>
      </c>
      <c r="F17583" s="1" t="s">
        <v>17551</v>
      </c>
      <c r="G17583" s="1">
        <v>0.904895864632</v>
      </c>
    </row>
    <row r="17584" ht="15.75" customHeight="1">
      <c r="A17584" s="1" t="str">
        <f t="shared" si="1476"/>
        <v>VPS29</v>
      </c>
      <c r="B17584" s="1" t="s">
        <v>379</v>
      </c>
      <c r="C17584" s="1">
        <v>1.1093963E8</v>
      </c>
      <c r="D17584" s="1" t="s">
        <v>8</v>
      </c>
      <c r="E17584" s="1">
        <v>24.0</v>
      </c>
      <c r="F17584" s="1" t="s">
        <v>17552</v>
      </c>
      <c r="G17584" s="1">
        <v>0.451624100027</v>
      </c>
    </row>
    <row r="17585" ht="15.75" customHeight="1">
      <c r="A17585" s="1" t="str">
        <f t="shared" si="1476"/>
        <v>VPS29</v>
      </c>
      <c r="B17585" s="1" t="s">
        <v>379</v>
      </c>
      <c r="C17585" s="1">
        <v>1.10939779E8</v>
      </c>
      <c r="D17585" s="1" t="s">
        <v>8</v>
      </c>
      <c r="E17585" s="1">
        <v>24.0</v>
      </c>
      <c r="F17585" s="1" t="s">
        <v>17553</v>
      </c>
      <c r="G17585" s="1">
        <v>0.167621200215</v>
      </c>
    </row>
    <row r="17586" ht="15.75" customHeight="1">
      <c r="A17586" s="1" t="str">
        <f t="shared" ref="A17586:A17594" si="1477">"VPS35"</f>
        <v>VPS35</v>
      </c>
      <c r="B17586" s="1" t="s">
        <v>7</v>
      </c>
      <c r="C17586" s="1">
        <v>4.6723041E7</v>
      </c>
      <c r="D17586" s="1" t="s">
        <v>8</v>
      </c>
      <c r="E17586" s="1">
        <v>24.0</v>
      </c>
      <c r="F17586" s="1" t="s">
        <v>17554</v>
      </c>
      <c r="G17586" s="1">
        <v>0.990889683828</v>
      </c>
    </row>
    <row r="17587" ht="15.75" customHeight="1">
      <c r="A17587" s="1" t="str">
        <f t="shared" si="1477"/>
        <v>VPS35</v>
      </c>
      <c r="B17587" s="1" t="s">
        <v>7</v>
      </c>
      <c r="C17587" s="1">
        <v>4.6722873E7</v>
      </c>
      <c r="D17587" s="1" t="s">
        <v>8</v>
      </c>
      <c r="E17587" s="1">
        <v>24.0</v>
      </c>
      <c r="F17587" s="1" t="s">
        <v>17555</v>
      </c>
      <c r="G17587" s="1">
        <v>0.94781985307</v>
      </c>
    </row>
    <row r="17588" ht="15.75" customHeight="1">
      <c r="A17588" s="1" t="str">
        <f t="shared" si="1477"/>
        <v>VPS35</v>
      </c>
      <c r="B17588" s="1" t="s">
        <v>7</v>
      </c>
      <c r="C17588" s="1">
        <v>4.672291E7</v>
      </c>
      <c r="D17588" s="1" t="s">
        <v>8</v>
      </c>
      <c r="E17588" s="1">
        <v>24.0</v>
      </c>
      <c r="F17588" s="1" t="s">
        <v>17556</v>
      </c>
      <c r="G17588" s="1">
        <v>0.0129073200497</v>
      </c>
    </row>
    <row r="17589" ht="15.75" customHeight="1">
      <c r="A17589" s="1" t="str">
        <f t="shared" si="1477"/>
        <v>VPS35</v>
      </c>
      <c r="B17589" s="1" t="s">
        <v>7</v>
      </c>
      <c r="C17589" s="1">
        <v>4.6722949E7</v>
      </c>
      <c r="D17589" s="1" t="s">
        <v>8</v>
      </c>
      <c r="E17589" s="1">
        <v>24.0</v>
      </c>
      <c r="F17589" s="1" t="s">
        <v>17557</v>
      </c>
      <c r="G17589" s="1">
        <v>0.0758617392295</v>
      </c>
    </row>
    <row r="17590" ht="15.75" customHeight="1">
      <c r="A17590" s="1" t="str">
        <f t="shared" si="1477"/>
        <v>VPS35</v>
      </c>
      <c r="B17590" s="1" t="s">
        <v>7</v>
      </c>
      <c r="C17590" s="1">
        <v>4.6723053E7</v>
      </c>
      <c r="D17590" s="1" t="s">
        <v>8</v>
      </c>
      <c r="E17590" s="1">
        <v>24.0</v>
      </c>
      <c r="F17590" s="1" t="s">
        <v>17558</v>
      </c>
      <c r="G17590" s="1">
        <v>0.281719544646</v>
      </c>
    </row>
    <row r="17591" ht="15.75" customHeight="1">
      <c r="A17591" s="1" t="str">
        <f t="shared" si="1477"/>
        <v>VPS35</v>
      </c>
      <c r="B17591" s="1" t="s">
        <v>7</v>
      </c>
      <c r="C17591" s="1">
        <v>4.6722939E7</v>
      </c>
      <c r="D17591" s="1" t="s">
        <v>14</v>
      </c>
      <c r="E17591" s="1">
        <v>23.0</v>
      </c>
      <c r="F17591" s="1" t="s">
        <v>17559</v>
      </c>
      <c r="G17591" s="1">
        <v>0.106721515081</v>
      </c>
    </row>
    <row r="17592" ht="15.75" customHeight="1">
      <c r="A17592" s="1" t="str">
        <f t="shared" si="1477"/>
        <v>VPS35</v>
      </c>
      <c r="B17592" s="1" t="s">
        <v>7</v>
      </c>
      <c r="C17592" s="1">
        <v>4.6723096E7</v>
      </c>
      <c r="D17592" s="1" t="s">
        <v>8</v>
      </c>
      <c r="E17592" s="1">
        <v>24.0</v>
      </c>
      <c r="F17592" s="1" t="s">
        <v>17560</v>
      </c>
      <c r="G17592" s="1">
        <v>0.303981385726</v>
      </c>
    </row>
    <row r="17593" ht="15.75" customHeight="1">
      <c r="A17593" s="1" t="str">
        <f t="shared" si="1477"/>
        <v>VPS35</v>
      </c>
      <c r="B17593" s="1" t="s">
        <v>7</v>
      </c>
      <c r="C17593" s="1">
        <v>4.6722829E7</v>
      </c>
      <c r="D17593" s="1" t="s">
        <v>14</v>
      </c>
      <c r="E17593" s="1">
        <v>23.0</v>
      </c>
      <c r="F17593" s="1" t="s">
        <v>17561</v>
      </c>
      <c r="G17593" s="1">
        <v>0.482399688692</v>
      </c>
    </row>
    <row r="17594" ht="15.75" customHeight="1">
      <c r="A17594" s="1" t="str">
        <f t="shared" si="1477"/>
        <v>VPS35</v>
      </c>
      <c r="B17594" s="1" t="s">
        <v>7</v>
      </c>
      <c r="C17594" s="1">
        <v>4.6723081E7</v>
      </c>
      <c r="D17594" s="1" t="s">
        <v>8</v>
      </c>
      <c r="E17594" s="1">
        <v>23.0</v>
      </c>
      <c r="F17594" s="1" t="s">
        <v>17562</v>
      </c>
      <c r="G17594" s="1">
        <v>1.0612904631</v>
      </c>
    </row>
    <row r="17595" ht="15.75" customHeight="1">
      <c r="A17595" s="1" t="str">
        <f t="shared" ref="A17595:A17604" si="1478">"VPS4A"</f>
        <v>VPS4A</v>
      </c>
      <c r="B17595" s="1" t="s">
        <v>7</v>
      </c>
      <c r="C17595" s="1">
        <v>6.9345395E7</v>
      </c>
      <c r="D17595" s="1" t="s">
        <v>14</v>
      </c>
      <c r="E17595" s="1">
        <v>24.0</v>
      </c>
      <c r="F17595" s="1" t="s">
        <v>17563</v>
      </c>
      <c r="G17595" s="1">
        <v>0.0583830447935</v>
      </c>
    </row>
    <row r="17596" ht="15.75" customHeight="1">
      <c r="A17596" s="1" t="str">
        <f t="shared" si="1478"/>
        <v>VPS4A</v>
      </c>
      <c r="B17596" s="1" t="s">
        <v>7</v>
      </c>
      <c r="C17596" s="1">
        <v>6.9345281E7</v>
      </c>
      <c r="D17596" s="1" t="s">
        <v>14</v>
      </c>
      <c r="E17596" s="1">
        <v>23.0</v>
      </c>
      <c r="F17596" s="1" t="s">
        <v>17564</v>
      </c>
      <c r="G17596" s="1">
        <v>0.819956362075</v>
      </c>
    </row>
    <row r="17597" ht="15.75" customHeight="1">
      <c r="A17597" s="1" t="str">
        <f t="shared" si="1478"/>
        <v>VPS4A</v>
      </c>
      <c r="B17597" s="1" t="s">
        <v>7</v>
      </c>
      <c r="C17597" s="1">
        <v>6.9345427E7</v>
      </c>
      <c r="D17597" s="1" t="s">
        <v>8</v>
      </c>
      <c r="E17597" s="1">
        <v>24.0</v>
      </c>
      <c r="F17597" s="1" t="s">
        <v>17565</v>
      </c>
      <c r="G17597" s="1">
        <v>0.305915777169</v>
      </c>
    </row>
    <row r="17598" ht="15.75" customHeight="1">
      <c r="A17598" s="1" t="str">
        <f t="shared" si="1478"/>
        <v>VPS4A</v>
      </c>
      <c r="B17598" s="1" t="s">
        <v>7</v>
      </c>
      <c r="C17598" s="1">
        <v>6.9345402E7</v>
      </c>
      <c r="D17598" s="1" t="s">
        <v>8</v>
      </c>
      <c r="E17598" s="1">
        <v>23.0</v>
      </c>
      <c r="F17598" s="1" t="s">
        <v>17566</v>
      </c>
      <c r="G17598" s="1">
        <v>-0.00963362912753</v>
      </c>
    </row>
    <row r="17599" ht="15.75" customHeight="1">
      <c r="A17599" s="1" t="str">
        <f t="shared" si="1478"/>
        <v>VPS4A</v>
      </c>
      <c r="B17599" s="1" t="s">
        <v>7</v>
      </c>
      <c r="C17599" s="1">
        <v>6.9345479E7</v>
      </c>
      <c r="D17599" s="1" t="s">
        <v>14</v>
      </c>
      <c r="E17599" s="1">
        <v>24.0</v>
      </c>
      <c r="F17599" s="1" t="s">
        <v>17567</v>
      </c>
      <c r="G17599" s="1">
        <v>0.550365717688</v>
      </c>
    </row>
    <row r="17600" ht="15.75" customHeight="1">
      <c r="A17600" s="1" t="str">
        <f t="shared" si="1478"/>
        <v>VPS4A</v>
      </c>
      <c r="B17600" s="1" t="s">
        <v>7</v>
      </c>
      <c r="C17600" s="1">
        <v>6.9345337E7</v>
      </c>
      <c r="D17600" s="1" t="s">
        <v>8</v>
      </c>
      <c r="E17600" s="1">
        <v>24.0</v>
      </c>
      <c r="F17600" s="1" t="s">
        <v>17568</v>
      </c>
      <c r="G17600" s="1">
        <v>0.337360721993</v>
      </c>
    </row>
    <row r="17601" ht="15.75" customHeight="1">
      <c r="A17601" s="1" t="str">
        <f t="shared" si="1478"/>
        <v>VPS4A</v>
      </c>
      <c r="B17601" s="1" t="s">
        <v>7</v>
      </c>
      <c r="C17601" s="1">
        <v>6.9345331E7</v>
      </c>
      <c r="D17601" s="1" t="s">
        <v>8</v>
      </c>
      <c r="E17601" s="1">
        <v>24.0</v>
      </c>
      <c r="F17601" s="1" t="s">
        <v>17569</v>
      </c>
      <c r="G17601" s="1">
        <v>0.666216524734</v>
      </c>
    </row>
    <row r="17602" ht="15.75" customHeight="1">
      <c r="A17602" s="1" t="str">
        <f t="shared" si="1478"/>
        <v>VPS4A</v>
      </c>
      <c r="B17602" s="1" t="s">
        <v>7</v>
      </c>
      <c r="C17602" s="1">
        <v>6.9345326E7</v>
      </c>
      <c r="D17602" s="1" t="s">
        <v>8</v>
      </c>
      <c r="E17602" s="1">
        <v>24.0</v>
      </c>
      <c r="F17602" s="1" t="s">
        <v>17570</v>
      </c>
      <c r="G17602" s="1">
        <v>0.111713091414</v>
      </c>
    </row>
    <row r="17603" ht="15.75" customHeight="1">
      <c r="A17603" s="1" t="str">
        <f t="shared" si="1478"/>
        <v>VPS4A</v>
      </c>
      <c r="B17603" s="1" t="s">
        <v>7</v>
      </c>
      <c r="C17603" s="1">
        <v>6.9345269E7</v>
      </c>
      <c r="D17603" s="1" t="s">
        <v>8</v>
      </c>
      <c r="E17603" s="1">
        <v>24.0</v>
      </c>
      <c r="F17603" s="1" t="s">
        <v>17571</v>
      </c>
      <c r="G17603" s="1">
        <v>1.51382711319</v>
      </c>
    </row>
    <row r="17604" ht="15.75" customHeight="1">
      <c r="A17604" s="1" t="str">
        <f t="shared" si="1478"/>
        <v>VPS4A</v>
      </c>
      <c r="B17604" s="1" t="s">
        <v>7</v>
      </c>
      <c r="C17604" s="1">
        <v>6.9345351E7</v>
      </c>
      <c r="D17604" s="1" t="s">
        <v>8</v>
      </c>
      <c r="E17604" s="1">
        <v>23.0</v>
      </c>
      <c r="F17604" s="1" t="s">
        <v>17572</v>
      </c>
      <c r="G17604" s="1">
        <v>-0.00425299463076</v>
      </c>
    </row>
    <row r="17605" ht="15.75" customHeight="1">
      <c r="A17605" s="1" t="str">
        <f t="shared" ref="A17605:A17621" si="1479">"VPS53"</f>
        <v>VPS53</v>
      </c>
      <c r="B17605" s="1" t="s">
        <v>39</v>
      </c>
      <c r="C17605" s="1">
        <v>617872.0</v>
      </c>
      <c r="D17605" s="1" t="s">
        <v>14</v>
      </c>
      <c r="E17605" s="1">
        <v>24.0</v>
      </c>
      <c r="F17605" s="1" t="s">
        <v>17573</v>
      </c>
      <c r="G17605" s="1">
        <v>-0.0378776323181</v>
      </c>
    </row>
    <row r="17606" ht="15.75" customHeight="1">
      <c r="A17606" s="1" t="str">
        <f t="shared" si="1479"/>
        <v>VPS53</v>
      </c>
      <c r="B17606" s="1" t="s">
        <v>39</v>
      </c>
      <c r="C17606" s="1">
        <v>618056.0</v>
      </c>
      <c r="D17606" s="1" t="s">
        <v>8</v>
      </c>
      <c r="E17606" s="1">
        <v>23.0</v>
      </c>
      <c r="F17606" s="1" t="s">
        <v>17574</v>
      </c>
      <c r="G17606" s="1">
        <v>1.0583362895</v>
      </c>
    </row>
    <row r="17607" ht="15.75" customHeight="1">
      <c r="A17607" s="1" t="str">
        <f t="shared" si="1479"/>
        <v>VPS53</v>
      </c>
      <c r="B17607" s="1" t="s">
        <v>39</v>
      </c>
      <c r="C17607" s="1">
        <v>618089.0</v>
      </c>
      <c r="D17607" s="1" t="s">
        <v>14</v>
      </c>
      <c r="E17607" s="1">
        <v>22.0</v>
      </c>
      <c r="F17607" s="1" t="s">
        <v>17575</v>
      </c>
      <c r="G17607" s="1">
        <v>0.0554685638882</v>
      </c>
    </row>
    <row r="17608" ht="15.75" customHeight="1">
      <c r="A17608" s="1" t="str">
        <f t="shared" si="1479"/>
        <v>VPS53</v>
      </c>
      <c r="B17608" s="1" t="s">
        <v>39</v>
      </c>
      <c r="C17608" s="1">
        <v>618102.0</v>
      </c>
      <c r="D17608" s="1" t="s">
        <v>14</v>
      </c>
      <c r="E17608" s="1">
        <v>23.0</v>
      </c>
      <c r="F17608" s="1" t="s">
        <v>17576</v>
      </c>
      <c r="G17608" s="1">
        <v>0.00253206324553</v>
      </c>
    </row>
    <row r="17609" ht="15.75" customHeight="1">
      <c r="A17609" s="1" t="str">
        <f t="shared" si="1479"/>
        <v>VPS53</v>
      </c>
      <c r="B17609" s="1" t="s">
        <v>39</v>
      </c>
      <c r="C17609" s="1">
        <v>618032.0</v>
      </c>
      <c r="D17609" s="1" t="s">
        <v>8</v>
      </c>
      <c r="E17609" s="1">
        <v>24.0</v>
      </c>
      <c r="F17609" s="1" t="s">
        <v>17577</v>
      </c>
      <c r="G17609" s="1">
        <v>-0.125701852127</v>
      </c>
    </row>
    <row r="17610" ht="15.75" customHeight="1">
      <c r="A17610" s="1" t="str">
        <f t="shared" si="1479"/>
        <v>VPS53</v>
      </c>
      <c r="B17610" s="1" t="s">
        <v>39</v>
      </c>
      <c r="C17610" s="1">
        <v>617818.0</v>
      </c>
      <c r="D17610" s="1" t="s">
        <v>8</v>
      </c>
      <c r="E17610" s="1">
        <v>24.0</v>
      </c>
      <c r="F17610" s="1" t="s">
        <v>17578</v>
      </c>
      <c r="G17610" s="1">
        <v>0.919803482066</v>
      </c>
    </row>
    <row r="17611" ht="15.75" customHeight="1">
      <c r="A17611" s="1" t="str">
        <f t="shared" si="1479"/>
        <v>VPS53</v>
      </c>
      <c r="B17611" s="1" t="s">
        <v>39</v>
      </c>
      <c r="C17611" s="1">
        <v>617872.0</v>
      </c>
      <c r="D17611" s="1" t="s">
        <v>14</v>
      </c>
      <c r="E17611" s="1">
        <v>22.0</v>
      </c>
      <c r="F17611" s="1" t="s">
        <v>17579</v>
      </c>
      <c r="G17611" s="1">
        <v>0.0334050706476</v>
      </c>
    </row>
    <row r="17612" ht="15.75" customHeight="1">
      <c r="A17612" s="1" t="str">
        <f t="shared" si="1479"/>
        <v>VPS53</v>
      </c>
      <c r="B17612" s="1" t="s">
        <v>39</v>
      </c>
      <c r="C17612" s="1">
        <v>618081.0</v>
      </c>
      <c r="D17612" s="1" t="s">
        <v>8</v>
      </c>
      <c r="E17612" s="1">
        <v>23.0</v>
      </c>
      <c r="F17612" s="1" t="s">
        <v>17580</v>
      </c>
      <c r="G17612" s="1">
        <v>0.482317031565</v>
      </c>
    </row>
    <row r="17613" ht="15.75" customHeight="1">
      <c r="A17613" s="1" t="str">
        <f t="shared" si="1479"/>
        <v>VPS53</v>
      </c>
      <c r="B17613" s="1" t="s">
        <v>39</v>
      </c>
      <c r="C17613" s="1">
        <v>618069.0</v>
      </c>
      <c r="D17613" s="1" t="s">
        <v>8</v>
      </c>
      <c r="E17613" s="1">
        <v>24.0</v>
      </c>
      <c r="F17613" s="1" t="s">
        <v>17581</v>
      </c>
      <c r="G17613" s="1">
        <v>0.817235338691</v>
      </c>
    </row>
    <row r="17614" ht="15.75" customHeight="1">
      <c r="A17614" s="1" t="str">
        <f t="shared" si="1479"/>
        <v>VPS53</v>
      </c>
      <c r="B17614" s="1" t="s">
        <v>39</v>
      </c>
      <c r="C17614" s="1">
        <v>618055.0</v>
      </c>
      <c r="D17614" s="1" t="s">
        <v>8</v>
      </c>
      <c r="E17614" s="1">
        <v>24.0</v>
      </c>
      <c r="F17614" s="1" t="s">
        <v>17582</v>
      </c>
      <c r="G17614" s="1">
        <v>-0.146383708794</v>
      </c>
    </row>
    <row r="17615" ht="15.75" customHeight="1">
      <c r="A17615" s="1" t="str">
        <f t="shared" si="1479"/>
        <v>VPS53</v>
      </c>
      <c r="B17615" s="1" t="s">
        <v>39</v>
      </c>
      <c r="C17615" s="1">
        <v>617873.0</v>
      </c>
      <c r="D17615" s="1" t="s">
        <v>8</v>
      </c>
      <c r="E17615" s="1">
        <v>23.0</v>
      </c>
      <c r="F17615" s="1" t="s">
        <v>17583</v>
      </c>
      <c r="G17615" s="1">
        <v>0.0347155675816</v>
      </c>
    </row>
    <row r="17616" ht="15.75" customHeight="1">
      <c r="A17616" s="1" t="str">
        <f t="shared" si="1479"/>
        <v>VPS53</v>
      </c>
      <c r="B17616" s="1" t="s">
        <v>39</v>
      </c>
      <c r="C17616" s="1">
        <v>618046.0</v>
      </c>
      <c r="D17616" s="1" t="s">
        <v>8</v>
      </c>
      <c r="E17616" s="1">
        <v>24.0</v>
      </c>
      <c r="F17616" s="1" t="s">
        <v>17584</v>
      </c>
      <c r="G17616" s="1">
        <v>0.834657494718</v>
      </c>
    </row>
    <row r="17617" ht="15.75" customHeight="1">
      <c r="A17617" s="1" t="str">
        <f t="shared" si="1479"/>
        <v>VPS53</v>
      </c>
      <c r="B17617" s="1" t="s">
        <v>39</v>
      </c>
      <c r="C17617" s="1">
        <v>617887.0</v>
      </c>
      <c r="D17617" s="1" t="s">
        <v>14</v>
      </c>
      <c r="E17617" s="1">
        <v>24.0</v>
      </c>
      <c r="F17617" s="1" t="s">
        <v>17585</v>
      </c>
      <c r="G17617" s="1">
        <v>0.0779056745409</v>
      </c>
    </row>
    <row r="17618" ht="15.75" customHeight="1">
      <c r="A17618" s="1" t="str">
        <f t="shared" si="1479"/>
        <v>VPS53</v>
      </c>
      <c r="B17618" s="1" t="s">
        <v>39</v>
      </c>
      <c r="C17618" s="1">
        <v>617939.0</v>
      </c>
      <c r="D17618" s="1" t="s">
        <v>8</v>
      </c>
      <c r="E17618" s="1">
        <v>24.0</v>
      </c>
      <c r="F17618" s="1" t="s">
        <v>17586</v>
      </c>
      <c r="G17618" s="1">
        <v>0.828096878207</v>
      </c>
    </row>
    <row r="17619" ht="15.75" customHeight="1">
      <c r="A17619" s="1" t="str">
        <f t="shared" si="1479"/>
        <v>VPS53</v>
      </c>
      <c r="B17619" s="1" t="s">
        <v>39</v>
      </c>
      <c r="C17619" s="1">
        <v>617838.0</v>
      </c>
      <c r="D17619" s="1" t="s">
        <v>8</v>
      </c>
      <c r="E17619" s="1">
        <v>24.0</v>
      </c>
      <c r="F17619" s="1" t="s">
        <v>17587</v>
      </c>
      <c r="G17619" s="1">
        <v>0.467290329252</v>
      </c>
    </row>
    <row r="17620" ht="15.75" customHeight="1">
      <c r="A17620" s="1" t="str">
        <f t="shared" si="1479"/>
        <v>VPS53</v>
      </c>
      <c r="B17620" s="1" t="s">
        <v>39</v>
      </c>
      <c r="C17620" s="1">
        <v>617962.0</v>
      </c>
      <c r="D17620" s="1" t="s">
        <v>8</v>
      </c>
      <c r="E17620" s="1">
        <v>24.0</v>
      </c>
      <c r="F17620" s="1" t="s">
        <v>17588</v>
      </c>
      <c r="G17620" s="1">
        <v>0.366443228281</v>
      </c>
    </row>
    <row r="17621" ht="15.75" customHeight="1">
      <c r="A17621" s="1" t="str">
        <f t="shared" si="1479"/>
        <v>VPS53</v>
      </c>
      <c r="B17621" s="1" t="s">
        <v>39</v>
      </c>
      <c r="C17621" s="1">
        <v>617817.0</v>
      </c>
      <c r="D17621" s="1" t="s">
        <v>8</v>
      </c>
      <c r="E17621" s="1">
        <v>23.0</v>
      </c>
      <c r="F17621" s="1" t="s">
        <v>17589</v>
      </c>
      <c r="G17621" s="1">
        <v>1.02186022843</v>
      </c>
    </row>
    <row r="17622" ht="15.75" customHeight="1">
      <c r="A17622" s="1" t="str">
        <f t="shared" ref="A17622:A17631" si="1480">"VPS54"</f>
        <v>VPS54</v>
      </c>
      <c r="B17622" s="1" t="s">
        <v>256</v>
      </c>
      <c r="C17622" s="1">
        <v>6.4246242E7</v>
      </c>
      <c r="D17622" s="1" t="s">
        <v>14</v>
      </c>
      <c r="E17622" s="1">
        <v>24.0</v>
      </c>
      <c r="F17622" s="1" t="s">
        <v>17590</v>
      </c>
      <c r="G17622" s="1">
        <v>0.406767541109</v>
      </c>
    </row>
    <row r="17623" ht="15.75" customHeight="1">
      <c r="A17623" s="1" t="str">
        <f t="shared" si="1480"/>
        <v>VPS54</v>
      </c>
      <c r="B17623" s="1" t="s">
        <v>256</v>
      </c>
      <c r="C17623" s="1">
        <v>6.4246084E7</v>
      </c>
      <c r="D17623" s="1" t="s">
        <v>14</v>
      </c>
      <c r="E17623" s="1">
        <v>24.0</v>
      </c>
      <c r="F17623" s="1" t="s">
        <v>17591</v>
      </c>
      <c r="G17623" s="1">
        <v>0.068830894514</v>
      </c>
    </row>
    <row r="17624" ht="15.75" customHeight="1">
      <c r="A17624" s="1" t="str">
        <f t="shared" si="1480"/>
        <v>VPS54</v>
      </c>
      <c r="B17624" s="1" t="s">
        <v>256</v>
      </c>
      <c r="C17624" s="1">
        <v>6.4246076E7</v>
      </c>
      <c r="D17624" s="1" t="s">
        <v>14</v>
      </c>
      <c r="E17624" s="1">
        <v>24.0</v>
      </c>
      <c r="F17624" s="1" t="s">
        <v>17592</v>
      </c>
      <c r="G17624" s="1">
        <v>0.661131059585</v>
      </c>
    </row>
    <row r="17625" ht="15.75" customHeight="1">
      <c r="A17625" s="1" t="str">
        <f t="shared" si="1480"/>
        <v>VPS54</v>
      </c>
      <c r="B17625" s="1" t="s">
        <v>256</v>
      </c>
      <c r="C17625" s="1">
        <v>6.4246036E7</v>
      </c>
      <c r="D17625" s="1" t="s">
        <v>14</v>
      </c>
      <c r="E17625" s="1">
        <v>24.0</v>
      </c>
      <c r="F17625" s="1" t="s">
        <v>17593</v>
      </c>
      <c r="G17625" s="1">
        <v>0.982636481237</v>
      </c>
    </row>
    <row r="17626" ht="15.75" customHeight="1">
      <c r="A17626" s="1" t="str">
        <f t="shared" si="1480"/>
        <v>VPS54</v>
      </c>
      <c r="B17626" s="1" t="s">
        <v>256</v>
      </c>
      <c r="C17626" s="1">
        <v>6.4245966E7</v>
      </c>
      <c r="D17626" s="1" t="s">
        <v>14</v>
      </c>
      <c r="E17626" s="1">
        <v>24.0</v>
      </c>
      <c r="F17626" s="1" t="s">
        <v>17594</v>
      </c>
      <c r="G17626" s="1">
        <v>0.00138250792477</v>
      </c>
    </row>
    <row r="17627" ht="15.75" customHeight="1">
      <c r="A17627" s="1" t="str">
        <f t="shared" si="1480"/>
        <v>VPS54</v>
      </c>
      <c r="B17627" s="1" t="s">
        <v>256</v>
      </c>
      <c r="C17627" s="1">
        <v>6.4246143E7</v>
      </c>
      <c r="D17627" s="1" t="s">
        <v>8</v>
      </c>
      <c r="E17627" s="1">
        <v>24.0</v>
      </c>
      <c r="F17627" s="1" t="s">
        <v>17595</v>
      </c>
      <c r="G17627" s="1">
        <v>-0.0383354814643</v>
      </c>
    </row>
    <row r="17628" ht="15.75" customHeight="1">
      <c r="A17628" s="1" t="str">
        <f t="shared" si="1480"/>
        <v>VPS54</v>
      </c>
      <c r="B17628" s="1" t="s">
        <v>256</v>
      </c>
      <c r="C17628" s="1">
        <v>6.4246104E7</v>
      </c>
      <c r="D17628" s="1" t="s">
        <v>8</v>
      </c>
      <c r="E17628" s="1">
        <v>23.0</v>
      </c>
      <c r="F17628" s="1" t="s">
        <v>17596</v>
      </c>
      <c r="G17628" s="1">
        <v>0.787330873824</v>
      </c>
    </row>
    <row r="17629" ht="15.75" customHeight="1">
      <c r="A17629" s="1" t="str">
        <f t="shared" si="1480"/>
        <v>VPS54</v>
      </c>
      <c r="B17629" s="1" t="s">
        <v>256</v>
      </c>
      <c r="C17629" s="1">
        <v>6.4246093E7</v>
      </c>
      <c r="D17629" s="1" t="s">
        <v>8</v>
      </c>
      <c r="E17629" s="1">
        <v>24.0</v>
      </c>
      <c r="F17629" s="1" t="s">
        <v>17597</v>
      </c>
      <c r="G17629" s="1">
        <v>0.0307469779909</v>
      </c>
    </row>
    <row r="17630" ht="15.75" customHeight="1">
      <c r="A17630" s="1" t="str">
        <f t="shared" si="1480"/>
        <v>VPS54</v>
      </c>
      <c r="B17630" s="1" t="s">
        <v>256</v>
      </c>
      <c r="C17630" s="1">
        <v>6.4245933E7</v>
      </c>
      <c r="D17630" s="1" t="s">
        <v>8</v>
      </c>
      <c r="E17630" s="1">
        <v>23.0</v>
      </c>
      <c r="F17630" s="1" t="s">
        <v>17598</v>
      </c>
      <c r="G17630" s="1">
        <v>0.673455354035</v>
      </c>
    </row>
    <row r="17631" ht="15.75" customHeight="1">
      <c r="A17631" s="1" t="str">
        <f t="shared" si="1480"/>
        <v>VPS54</v>
      </c>
      <c r="B17631" s="1" t="s">
        <v>256</v>
      </c>
      <c r="C17631" s="1">
        <v>6.4246129E7</v>
      </c>
      <c r="D17631" s="1" t="s">
        <v>8</v>
      </c>
      <c r="E17631" s="1">
        <v>24.0</v>
      </c>
      <c r="F17631" s="1" t="s">
        <v>17599</v>
      </c>
      <c r="G17631" s="1">
        <v>1.23003264494</v>
      </c>
    </row>
    <row r="17632" ht="15.75" customHeight="1">
      <c r="A17632" s="1" t="str">
        <f t="shared" ref="A17632:A17641" si="1481">"VPS72"</f>
        <v>VPS72</v>
      </c>
      <c r="B17632" s="1" t="s">
        <v>108</v>
      </c>
      <c r="C17632" s="1">
        <v>1.51162674E8</v>
      </c>
      <c r="D17632" s="1" t="s">
        <v>8</v>
      </c>
      <c r="E17632" s="1">
        <v>22.0</v>
      </c>
      <c r="F17632" s="1" t="s">
        <v>17600</v>
      </c>
      <c r="G17632" s="1">
        <v>0.475602272171</v>
      </c>
    </row>
    <row r="17633" ht="15.75" customHeight="1">
      <c r="A17633" s="1" t="str">
        <f t="shared" si="1481"/>
        <v>VPS72</v>
      </c>
      <c r="B17633" s="1" t="s">
        <v>108</v>
      </c>
      <c r="C17633" s="1">
        <v>1.51162507E8</v>
      </c>
      <c r="D17633" s="1" t="s">
        <v>14</v>
      </c>
      <c r="E17633" s="1">
        <v>24.0</v>
      </c>
      <c r="F17633" s="1" t="s">
        <v>17601</v>
      </c>
      <c r="G17633" s="1">
        <v>0.0995762469007</v>
      </c>
    </row>
    <row r="17634" ht="15.75" customHeight="1">
      <c r="A17634" s="1" t="str">
        <f t="shared" si="1481"/>
        <v>VPS72</v>
      </c>
      <c r="B17634" s="1" t="s">
        <v>108</v>
      </c>
      <c r="C17634" s="1">
        <v>1.51162651E8</v>
      </c>
      <c r="D17634" s="1" t="s">
        <v>14</v>
      </c>
      <c r="E17634" s="1">
        <v>24.0</v>
      </c>
      <c r="F17634" s="1" t="s">
        <v>17602</v>
      </c>
      <c r="G17634" s="1">
        <v>-0.0347938500801</v>
      </c>
    </row>
    <row r="17635" ht="15.75" customHeight="1">
      <c r="A17635" s="1" t="str">
        <f t="shared" si="1481"/>
        <v>VPS72</v>
      </c>
      <c r="B17635" s="1" t="s">
        <v>108</v>
      </c>
      <c r="C17635" s="1">
        <v>1.51162681E8</v>
      </c>
      <c r="D17635" s="1" t="s">
        <v>14</v>
      </c>
      <c r="E17635" s="1">
        <v>22.0</v>
      </c>
      <c r="F17635" s="1" t="s">
        <v>17603</v>
      </c>
      <c r="G17635" s="1">
        <v>0.176276732059</v>
      </c>
    </row>
    <row r="17636" ht="15.75" customHeight="1">
      <c r="A17636" s="1" t="str">
        <f t="shared" si="1481"/>
        <v>VPS72</v>
      </c>
      <c r="B17636" s="1" t="s">
        <v>108</v>
      </c>
      <c r="C17636" s="1">
        <v>1.51162601E8</v>
      </c>
      <c r="D17636" s="1" t="s">
        <v>8</v>
      </c>
      <c r="E17636" s="1">
        <v>23.0</v>
      </c>
      <c r="F17636" s="1" t="s">
        <v>17604</v>
      </c>
      <c r="G17636" s="1">
        <v>1.98713143563</v>
      </c>
    </row>
    <row r="17637" ht="15.75" customHeight="1">
      <c r="A17637" s="1" t="str">
        <f t="shared" si="1481"/>
        <v>VPS72</v>
      </c>
      <c r="B17637" s="1" t="s">
        <v>108</v>
      </c>
      <c r="C17637" s="1">
        <v>1.51162582E8</v>
      </c>
      <c r="D17637" s="1" t="s">
        <v>8</v>
      </c>
      <c r="E17637" s="1">
        <v>24.0</v>
      </c>
      <c r="F17637" s="1" t="s">
        <v>17605</v>
      </c>
      <c r="G17637" s="1">
        <v>0.5372662922</v>
      </c>
    </row>
    <row r="17638" ht="15.75" customHeight="1">
      <c r="A17638" s="1" t="str">
        <f t="shared" si="1481"/>
        <v>VPS72</v>
      </c>
      <c r="B17638" s="1" t="s">
        <v>108</v>
      </c>
      <c r="C17638" s="1">
        <v>1.51162541E8</v>
      </c>
      <c r="D17638" s="1" t="s">
        <v>8</v>
      </c>
      <c r="E17638" s="1">
        <v>24.0</v>
      </c>
      <c r="F17638" s="1" t="s">
        <v>17606</v>
      </c>
      <c r="G17638" s="1">
        <v>0.0677333933281</v>
      </c>
    </row>
    <row r="17639" ht="15.75" customHeight="1">
      <c r="A17639" s="1" t="str">
        <f t="shared" si="1481"/>
        <v>VPS72</v>
      </c>
      <c r="B17639" s="1" t="s">
        <v>108</v>
      </c>
      <c r="C17639" s="1">
        <v>1.51162493E8</v>
      </c>
      <c r="D17639" s="1" t="s">
        <v>8</v>
      </c>
      <c r="E17639" s="1">
        <v>21.0</v>
      </c>
      <c r="F17639" s="1" t="s">
        <v>17607</v>
      </c>
      <c r="G17639" s="3">
        <v>-2.16247331565E-5</v>
      </c>
    </row>
    <row r="17640" ht="15.75" customHeight="1">
      <c r="A17640" s="1" t="str">
        <f t="shared" si="1481"/>
        <v>VPS72</v>
      </c>
      <c r="B17640" s="1" t="s">
        <v>108</v>
      </c>
      <c r="C17640" s="1">
        <v>1.51162715E8</v>
      </c>
      <c r="D17640" s="1" t="s">
        <v>14</v>
      </c>
      <c r="E17640" s="1">
        <v>22.0</v>
      </c>
      <c r="F17640" s="1" t="s">
        <v>17608</v>
      </c>
      <c r="G17640" s="1">
        <v>0.447254163008</v>
      </c>
    </row>
    <row r="17641" ht="15.75" customHeight="1">
      <c r="A17641" s="1" t="str">
        <f t="shared" si="1481"/>
        <v>VPS72</v>
      </c>
      <c r="B17641" s="1" t="s">
        <v>108</v>
      </c>
      <c r="C17641" s="1">
        <v>1.51162704E8</v>
      </c>
      <c r="D17641" s="1" t="s">
        <v>14</v>
      </c>
      <c r="E17641" s="1">
        <v>24.0</v>
      </c>
      <c r="F17641" s="1" t="s">
        <v>17609</v>
      </c>
      <c r="G17641" s="1">
        <v>0.458804704702</v>
      </c>
    </row>
    <row r="17642" ht="15.75" customHeight="1">
      <c r="A17642" s="1" t="str">
        <f t="shared" ref="A17642:A17651" si="1482">"WAPAL"</f>
        <v>WAPAL</v>
      </c>
      <c r="B17642" s="1" t="s">
        <v>176</v>
      </c>
      <c r="C17642" s="1">
        <v>8.8281343E7</v>
      </c>
      <c r="D17642" s="1" t="s">
        <v>8</v>
      </c>
      <c r="E17642" s="1">
        <v>24.0</v>
      </c>
      <c r="F17642" s="1" t="s">
        <v>17610</v>
      </c>
      <c r="G17642" s="1">
        <v>0.0952773443771</v>
      </c>
    </row>
    <row r="17643" ht="15.75" customHeight="1">
      <c r="A17643" s="1" t="str">
        <f t="shared" si="1482"/>
        <v>WAPAL</v>
      </c>
      <c r="B17643" s="1" t="s">
        <v>176</v>
      </c>
      <c r="C17643" s="1">
        <v>8.8281494E7</v>
      </c>
      <c r="D17643" s="1" t="s">
        <v>8</v>
      </c>
      <c r="E17643" s="1">
        <v>24.0</v>
      </c>
      <c r="F17643" s="1" t="s">
        <v>17611</v>
      </c>
      <c r="G17643" s="1">
        <v>0.155656773018</v>
      </c>
    </row>
    <row r="17644" ht="15.75" customHeight="1">
      <c r="A17644" s="1" t="str">
        <f t="shared" si="1482"/>
        <v>WAPAL</v>
      </c>
      <c r="B17644" s="1" t="s">
        <v>176</v>
      </c>
      <c r="C17644" s="1">
        <v>8.8281533E7</v>
      </c>
      <c r="D17644" s="1" t="s">
        <v>8</v>
      </c>
      <c r="E17644" s="1">
        <v>24.0</v>
      </c>
      <c r="F17644" s="1" t="s">
        <v>17612</v>
      </c>
      <c r="G17644" s="1">
        <v>0.875130316287</v>
      </c>
    </row>
    <row r="17645" ht="15.75" customHeight="1">
      <c r="A17645" s="1" t="str">
        <f t="shared" si="1482"/>
        <v>WAPAL</v>
      </c>
      <c r="B17645" s="1" t="s">
        <v>176</v>
      </c>
      <c r="C17645" s="1">
        <v>8.8281542E7</v>
      </c>
      <c r="D17645" s="1" t="s">
        <v>8</v>
      </c>
      <c r="E17645" s="1">
        <v>23.0</v>
      </c>
      <c r="F17645" s="1" t="s">
        <v>17613</v>
      </c>
      <c r="G17645" s="1">
        <v>1.28355804718</v>
      </c>
    </row>
    <row r="17646" ht="15.75" customHeight="1">
      <c r="A17646" s="1" t="str">
        <f t="shared" si="1482"/>
        <v>WAPAL</v>
      </c>
      <c r="B17646" s="1" t="s">
        <v>176</v>
      </c>
      <c r="C17646" s="1">
        <v>8.8281574E7</v>
      </c>
      <c r="D17646" s="1" t="s">
        <v>8</v>
      </c>
      <c r="E17646" s="1">
        <v>24.0</v>
      </c>
      <c r="F17646" s="1" t="s">
        <v>17614</v>
      </c>
      <c r="G17646" s="1">
        <v>0.0538037854485</v>
      </c>
    </row>
    <row r="17647" ht="15.75" customHeight="1">
      <c r="A17647" s="1" t="str">
        <f t="shared" si="1482"/>
        <v>WAPAL</v>
      </c>
      <c r="B17647" s="1" t="s">
        <v>176</v>
      </c>
      <c r="C17647" s="1">
        <v>8.828159E7</v>
      </c>
      <c r="D17647" s="1" t="s">
        <v>8</v>
      </c>
      <c r="E17647" s="1">
        <v>22.0</v>
      </c>
      <c r="F17647" s="1" t="s">
        <v>17615</v>
      </c>
      <c r="G17647" s="1">
        <v>-0.0198486153419</v>
      </c>
    </row>
    <row r="17648" ht="15.75" customHeight="1">
      <c r="A17648" s="1" t="str">
        <f t="shared" si="1482"/>
        <v>WAPAL</v>
      </c>
      <c r="B17648" s="1" t="s">
        <v>176</v>
      </c>
      <c r="C17648" s="1">
        <v>8.8281375E7</v>
      </c>
      <c r="D17648" s="1" t="s">
        <v>14</v>
      </c>
      <c r="E17648" s="1">
        <v>24.0</v>
      </c>
      <c r="F17648" s="1" t="s">
        <v>17616</v>
      </c>
      <c r="G17648" s="1">
        <v>0.129291976378</v>
      </c>
    </row>
    <row r="17649" ht="15.75" customHeight="1">
      <c r="A17649" s="1" t="str">
        <f t="shared" si="1482"/>
        <v>WAPAL</v>
      </c>
      <c r="B17649" s="1" t="s">
        <v>176</v>
      </c>
      <c r="C17649" s="1">
        <v>8.8281411E7</v>
      </c>
      <c r="D17649" s="1" t="s">
        <v>14</v>
      </c>
      <c r="E17649" s="1">
        <v>25.0</v>
      </c>
      <c r="F17649" s="1" t="s">
        <v>17617</v>
      </c>
      <c r="G17649" s="1">
        <v>0.0141749325101</v>
      </c>
    </row>
    <row r="17650" ht="15.75" customHeight="1">
      <c r="A17650" s="1" t="str">
        <f t="shared" si="1482"/>
        <v>WAPAL</v>
      </c>
      <c r="B17650" s="1" t="s">
        <v>176</v>
      </c>
      <c r="C17650" s="1">
        <v>8.8281556E7</v>
      </c>
      <c r="D17650" s="1" t="s">
        <v>8</v>
      </c>
      <c r="E17650" s="1">
        <v>24.0</v>
      </c>
      <c r="F17650" s="1" t="s">
        <v>17618</v>
      </c>
      <c r="G17650" s="1">
        <v>0.841311636537</v>
      </c>
    </row>
    <row r="17651" ht="15.75" customHeight="1">
      <c r="A17651" s="1" t="str">
        <f t="shared" si="1482"/>
        <v>WAPAL</v>
      </c>
      <c r="B17651" s="1" t="s">
        <v>176</v>
      </c>
      <c r="C17651" s="1">
        <v>8.8281483E7</v>
      </c>
      <c r="D17651" s="1" t="s">
        <v>8</v>
      </c>
      <c r="E17651" s="1">
        <v>24.0</v>
      </c>
      <c r="F17651" s="1" t="s">
        <v>17619</v>
      </c>
      <c r="G17651" s="1">
        <v>0.296464621511</v>
      </c>
    </row>
    <row r="17652" ht="15.75" customHeight="1">
      <c r="A17652" s="1" t="str">
        <f t="shared" ref="A17652:A17661" si="1483">"WARS2"</f>
        <v>WARS2</v>
      </c>
      <c r="B17652" s="1" t="s">
        <v>108</v>
      </c>
      <c r="C17652" s="1">
        <v>1.1968318E8</v>
      </c>
      <c r="D17652" s="1" t="s">
        <v>14</v>
      </c>
      <c r="E17652" s="1">
        <v>24.0</v>
      </c>
      <c r="F17652" s="1" t="s">
        <v>17620</v>
      </c>
      <c r="G17652" s="1">
        <v>0.343604067098</v>
      </c>
    </row>
    <row r="17653" ht="15.75" customHeight="1">
      <c r="A17653" s="1" t="str">
        <f t="shared" si="1483"/>
        <v>WARS2</v>
      </c>
      <c r="B17653" s="1" t="s">
        <v>108</v>
      </c>
      <c r="C17653" s="1">
        <v>1.19683139E8</v>
      </c>
      <c r="D17653" s="1" t="s">
        <v>14</v>
      </c>
      <c r="E17653" s="1">
        <v>24.0</v>
      </c>
      <c r="F17653" s="1" t="s">
        <v>17621</v>
      </c>
      <c r="G17653" s="1">
        <v>0.0559493290349</v>
      </c>
    </row>
    <row r="17654" ht="15.75" customHeight="1">
      <c r="A17654" s="1" t="str">
        <f t="shared" si="1483"/>
        <v>WARS2</v>
      </c>
      <c r="B17654" s="1" t="s">
        <v>108</v>
      </c>
      <c r="C17654" s="1">
        <v>1.1968312E8</v>
      </c>
      <c r="D17654" s="1" t="s">
        <v>14</v>
      </c>
      <c r="E17654" s="1">
        <v>24.0</v>
      </c>
      <c r="F17654" s="1" t="s">
        <v>17622</v>
      </c>
      <c r="G17654" s="1">
        <v>0.123821488438</v>
      </c>
    </row>
    <row r="17655" ht="15.75" customHeight="1">
      <c r="A17655" s="1" t="str">
        <f t="shared" si="1483"/>
        <v>WARS2</v>
      </c>
      <c r="B17655" s="1" t="s">
        <v>108</v>
      </c>
      <c r="C17655" s="1">
        <v>1.19683068E8</v>
      </c>
      <c r="D17655" s="1" t="s">
        <v>14</v>
      </c>
      <c r="E17655" s="1">
        <v>24.0</v>
      </c>
      <c r="F17655" s="1" t="s">
        <v>17623</v>
      </c>
      <c r="G17655" s="1">
        <v>0.755688625716</v>
      </c>
    </row>
    <row r="17656" ht="15.75" customHeight="1">
      <c r="A17656" s="1" t="str">
        <f t="shared" si="1483"/>
        <v>WARS2</v>
      </c>
      <c r="B17656" s="1" t="s">
        <v>108</v>
      </c>
      <c r="C17656" s="1">
        <v>1.19683058E8</v>
      </c>
      <c r="D17656" s="1" t="s">
        <v>14</v>
      </c>
      <c r="E17656" s="1">
        <v>23.0</v>
      </c>
      <c r="F17656" s="1" t="s">
        <v>17624</v>
      </c>
      <c r="G17656" s="1">
        <v>0.802866428052</v>
      </c>
    </row>
    <row r="17657" ht="15.75" customHeight="1">
      <c r="A17657" s="1" t="str">
        <f t="shared" si="1483"/>
        <v>WARS2</v>
      </c>
      <c r="B17657" s="1" t="s">
        <v>108</v>
      </c>
      <c r="C17657" s="1">
        <v>1.19683246E8</v>
      </c>
      <c r="D17657" s="1" t="s">
        <v>8</v>
      </c>
      <c r="E17657" s="1">
        <v>22.0</v>
      </c>
      <c r="F17657" s="1" t="s">
        <v>17625</v>
      </c>
      <c r="G17657" s="1">
        <v>0.928756241347</v>
      </c>
    </row>
    <row r="17658" ht="15.75" customHeight="1">
      <c r="A17658" s="1" t="str">
        <f t="shared" si="1483"/>
        <v>WARS2</v>
      </c>
      <c r="B17658" s="1" t="s">
        <v>108</v>
      </c>
      <c r="C17658" s="1">
        <v>1.19683216E8</v>
      </c>
      <c r="D17658" s="1" t="s">
        <v>8</v>
      </c>
      <c r="E17658" s="1">
        <v>23.0</v>
      </c>
      <c r="F17658" s="1" t="s">
        <v>17626</v>
      </c>
      <c r="G17658" s="1">
        <v>0.89187189898</v>
      </c>
    </row>
    <row r="17659" ht="15.75" customHeight="1">
      <c r="A17659" s="1" t="str">
        <f t="shared" si="1483"/>
        <v>WARS2</v>
      </c>
      <c r="B17659" s="1" t="s">
        <v>108</v>
      </c>
      <c r="C17659" s="1">
        <v>1.19683203E8</v>
      </c>
      <c r="D17659" s="1" t="s">
        <v>8</v>
      </c>
      <c r="E17659" s="1">
        <v>24.0</v>
      </c>
      <c r="F17659" s="1" t="s">
        <v>17627</v>
      </c>
      <c r="G17659" s="1">
        <v>0.370281365203</v>
      </c>
    </row>
    <row r="17660" ht="15.75" customHeight="1">
      <c r="A17660" s="1" t="str">
        <f t="shared" si="1483"/>
        <v>WARS2</v>
      </c>
      <c r="B17660" s="1" t="s">
        <v>108</v>
      </c>
      <c r="C17660" s="1">
        <v>1.19683001E8</v>
      </c>
      <c r="D17660" s="1" t="s">
        <v>8</v>
      </c>
      <c r="E17660" s="1">
        <v>21.0</v>
      </c>
      <c r="F17660" s="1" t="s">
        <v>17628</v>
      </c>
      <c r="G17660" s="1">
        <v>0.0273141110827</v>
      </c>
    </row>
    <row r="17661" ht="15.75" customHeight="1">
      <c r="A17661" s="1" t="str">
        <f t="shared" si="1483"/>
        <v>WARS2</v>
      </c>
      <c r="B17661" s="1" t="s">
        <v>108</v>
      </c>
      <c r="C17661" s="1">
        <v>1.19683162E8</v>
      </c>
      <c r="D17661" s="1" t="s">
        <v>14</v>
      </c>
      <c r="E17661" s="1">
        <v>24.0</v>
      </c>
      <c r="F17661" s="1" t="s">
        <v>17629</v>
      </c>
      <c r="G17661" s="1">
        <v>1.17937185967</v>
      </c>
    </row>
    <row r="17662" ht="15.75" customHeight="1">
      <c r="A17662" s="1" t="str">
        <f t="shared" ref="A17662:A17671" si="1484">"WBP11"</f>
        <v>WBP11</v>
      </c>
      <c r="B17662" s="1" t="s">
        <v>379</v>
      </c>
      <c r="C17662" s="1">
        <v>1.4956336E7</v>
      </c>
      <c r="D17662" s="1" t="s">
        <v>14</v>
      </c>
      <c r="E17662" s="1">
        <v>25.0</v>
      </c>
      <c r="F17662" s="1" t="s">
        <v>17630</v>
      </c>
      <c r="G17662" s="1">
        <v>0.388125905364</v>
      </c>
    </row>
    <row r="17663" ht="15.75" customHeight="1">
      <c r="A17663" s="1" t="str">
        <f t="shared" si="1484"/>
        <v>WBP11</v>
      </c>
      <c r="B17663" s="1" t="s">
        <v>379</v>
      </c>
      <c r="C17663" s="1">
        <v>1.4956249E7</v>
      </c>
      <c r="D17663" s="1" t="s">
        <v>14</v>
      </c>
      <c r="E17663" s="1">
        <v>26.0</v>
      </c>
      <c r="F17663" s="1" t="s">
        <v>17631</v>
      </c>
      <c r="G17663" s="1">
        <v>0.693342625329</v>
      </c>
    </row>
    <row r="17664" ht="15.75" customHeight="1">
      <c r="A17664" s="1" t="str">
        <f t="shared" si="1484"/>
        <v>WBP11</v>
      </c>
      <c r="B17664" s="1" t="s">
        <v>379</v>
      </c>
      <c r="C17664" s="1">
        <v>1.4956227E7</v>
      </c>
      <c r="D17664" s="1" t="s">
        <v>14</v>
      </c>
      <c r="E17664" s="1">
        <v>23.0</v>
      </c>
      <c r="F17664" s="1" t="s">
        <v>17632</v>
      </c>
      <c r="G17664" s="1">
        <v>0.885524430527</v>
      </c>
    </row>
    <row r="17665" ht="15.75" customHeight="1">
      <c r="A17665" s="1" t="str">
        <f t="shared" si="1484"/>
        <v>WBP11</v>
      </c>
      <c r="B17665" s="1" t="s">
        <v>379</v>
      </c>
      <c r="C17665" s="1">
        <v>1.49562E7</v>
      </c>
      <c r="D17665" s="1" t="s">
        <v>14</v>
      </c>
      <c r="E17665" s="1">
        <v>26.0</v>
      </c>
      <c r="F17665" s="1" t="s">
        <v>17633</v>
      </c>
      <c r="G17665" s="1">
        <v>0.764920957617</v>
      </c>
    </row>
    <row r="17666" ht="15.75" customHeight="1">
      <c r="A17666" s="1" t="str">
        <f t="shared" si="1484"/>
        <v>WBP11</v>
      </c>
      <c r="B17666" s="1" t="s">
        <v>379</v>
      </c>
      <c r="C17666" s="1">
        <v>1.4956415E7</v>
      </c>
      <c r="D17666" s="1" t="s">
        <v>8</v>
      </c>
      <c r="E17666" s="1">
        <v>24.0</v>
      </c>
      <c r="F17666" s="1" t="s">
        <v>17634</v>
      </c>
      <c r="G17666" s="1">
        <v>0.606494511139</v>
      </c>
    </row>
    <row r="17667" ht="15.75" customHeight="1">
      <c r="A17667" s="1" t="str">
        <f t="shared" si="1484"/>
        <v>WBP11</v>
      </c>
      <c r="B17667" s="1" t="s">
        <v>379</v>
      </c>
      <c r="C17667" s="1">
        <v>1.4956444E7</v>
      </c>
      <c r="D17667" s="1" t="s">
        <v>8</v>
      </c>
      <c r="E17667" s="1">
        <v>25.0</v>
      </c>
      <c r="F17667" s="1" t="s">
        <v>17635</v>
      </c>
      <c r="G17667" s="1">
        <v>0.800928851261</v>
      </c>
    </row>
    <row r="17668" ht="15.75" customHeight="1">
      <c r="A17668" s="1" t="str">
        <f t="shared" si="1484"/>
        <v>WBP11</v>
      </c>
      <c r="B17668" s="1" t="s">
        <v>379</v>
      </c>
      <c r="C17668" s="1">
        <v>1.4956383E7</v>
      </c>
      <c r="D17668" s="1" t="s">
        <v>8</v>
      </c>
      <c r="E17668" s="1">
        <v>27.0</v>
      </c>
      <c r="F17668" s="1" t="s">
        <v>17636</v>
      </c>
      <c r="G17668" s="1">
        <v>-0.0165479377112</v>
      </c>
    </row>
    <row r="17669" ht="15.75" customHeight="1">
      <c r="A17669" s="1" t="str">
        <f t="shared" si="1484"/>
        <v>WBP11</v>
      </c>
      <c r="B17669" s="1" t="s">
        <v>379</v>
      </c>
      <c r="C17669" s="1">
        <v>1.4956357E7</v>
      </c>
      <c r="D17669" s="1" t="s">
        <v>8</v>
      </c>
      <c r="E17669" s="1">
        <v>25.0</v>
      </c>
      <c r="F17669" s="1" t="s">
        <v>17637</v>
      </c>
      <c r="G17669" s="1">
        <v>0.833684310526</v>
      </c>
    </row>
    <row r="17670" ht="15.75" customHeight="1">
      <c r="A17670" s="1" t="str">
        <f t="shared" si="1484"/>
        <v>WBP11</v>
      </c>
      <c r="B17670" s="1" t="s">
        <v>379</v>
      </c>
      <c r="C17670" s="1">
        <v>1.4956452E7</v>
      </c>
      <c r="D17670" s="1" t="s">
        <v>8</v>
      </c>
      <c r="E17670" s="1">
        <v>25.0</v>
      </c>
      <c r="F17670" s="1" t="s">
        <v>17638</v>
      </c>
      <c r="G17670" s="1">
        <v>1.28079125895</v>
      </c>
    </row>
    <row r="17671" ht="15.75" customHeight="1">
      <c r="A17671" s="1" t="str">
        <f t="shared" si="1484"/>
        <v>WBP11</v>
      </c>
      <c r="B17671" s="1" t="s">
        <v>379</v>
      </c>
      <c r="C17671" s="1">
        <v>1.4956227E7</v>
      </c>
      <c r="D17671" s="1" t="s">
        <v>14</v>
      </c>
      <c r="E17671" s="1">
        <v>24.0</v>
      </c>
      <c r="F17671" s="1" t="s">
        <v>17639</v>
      </c>
      <c r="G17671" s="1">
        <v>0.828822718959</v>
      </c>
    </row>
    <row r="17672" ht="15.75" customHeight="1">
      <c r="A17672" s="1" t="str">
        <f t="shared" ref="A17672:A17680" si="1485">"WDHD1"</f>
        <v>WDHD1</v>
      </c>
      <c r="B17672" s="1" t="s">
        <v>135</v>
      </c>
      <c r="C17672" s="1">
        <v>5.549379E7</v>
      </c>
      <c r="D17672" s="1" t="s">
        <v>8</v>
      </c>
      <c r="E17672" s="1">
        <v>24.0</v>
      </c>
      <c r="F17672" s="1" t="s">
        <v>17640</v>
      </c>
      <c r="G17672" s="1">
        <v>0.441706998405</v>
      </c>
    </row>
    <row r="17673" ht="15.75" customHeight="1">
      <c r="A17673" s="1" t="str">
        <f t="shared" si="1485"/>
        <v>WDHD1</v>
      </c>
      <c r="B17673" s="1" t="s">
        <v>135</v>
      </c>
      <c r="C17673" s="1">
        <v>5.5493612E7</v>
      </c>
      <c r="D17673" s="1" t="s">
        <v>8</v>
      </c>
      <c r="E17673" s="1">
        <v>24.0</v>
      </c>
      <c r="F17673" s="1" t="s">
        <v>17641</v>
      </c>
      <c r="G17673" s="1">
        <v>0.7288815682</v>
      </c>
    </row>
    <row r="17674" ht="15.75" customHeight="1">
      <c r="A17674" s="1" t="str">
        <f t="shared" si="1485"/>
        <v>WDHD1</v>
      </c>
      <c r="B17674" s="1" t="s">
        <v>135</v>
      </c>
      <c r="C17674" s="1">
        <v>5.5493626E7</v>
      </c>
      <c r="D17674" s="1" t="s">
        <v>8</v>
      </c>
      <c r="E17674" s="1">
        <v>24.0</v>
      </c>
      <c r="F17674" s="1" t="s">
        <v>17642</v>
      </c>
      <c r="G17674" s="1">
        <v>0.285670277138</v>
      </c>
    </row>
    <row r="17675" ht="15.75" customHeight="1">
      <c r="A17675" s="1" t="str">
        <f t="shared" si="1485"/>
        <v>WDHD1</v>
      </c>
      <c r="B17675" s="1" t="s">
        <v>135</v>
      </c>
      <c r="C17675" s="1">
        <v>5.5493651E7</v>
      </c>
      <c r="D17675" s="1" t="s">
        <v>8</v>
      </c>
      <c r="E17675" s="1">
        <v>23.0</v>
      </c>
      <c r="F17675" s="1" t="s">
        <v>17643</v>
      </c>
      <c r="G17675" s="1">
        <v>0.128491322509</v>
      </c>
    </row>
    <row r="17676" ht="15.75" customHeight="1">
      <c r="A17676" s="1" t="str">
        <f t="shared" si="1485"/>
        <v>WDHD1</v>
      </c>
      <c r="B17676" s="1" t="s">
        <v>135</v>
      </c>
      <c r="C17676" s="1">
        <v>5.5493764E7</v>
      </c>
      <c r="D17676" s="1" t="s">
        <v>8</v>
      </c>
      <c r="E17676" s="1">
        <v>24.0</v>
      </c>
      <c r="F17676" s="1" t="s">
        <v>17644</v>
      </c>
      <c r="G17676" s="1">
        <v>1.71315504131</v>
      </c>
    </row>
    <row r="17677" ht="15.75" customHeight="1">
      <c r="A17677" s="1" t="str">
        <f t="shared" si="1485"/>
        <v>WDHD1</v>
      </c>
      <c r="B17677" s="1" t="s">
        <v>135</v>
      </c>
      <c r="C17677" s="1">
        <v>5.549367E7</v>
      </c>
      <c r="D17677" s="1" t="s">
        <v>14</v>
      </c>
      <c r="E17677" s="1">
        <v>24.0</v>
      </c>
      <c r="F17677" s="1" t="s">
        <v>17645</v>
      </c>
      <c r="G17677" s="1">
        <v>0.350524191382</v>
      </c>
    </row>
    <row r="17678" ht="15.75" customHeight="1">
      <c r="A17678" s="1" t="str">
        <f t="shared" si="1485"/>
        <v>WDHD1</v>
      </c>
      <c r="B17678" s="1" t="s">
        <v>135</v>
      </c>
      <c r="C17678" s="1">
        <v>5.5493697E7</v>
      </c>
      <c r="D17678" s="1" t="s">
        <v>14</v>
      </c>
      <c r="E17678" s="1">
        <v>23.0</v>
      </c>
      <c r="F17678" s="1" t="s">
        <v>17646</v>
      </c>
      <c r="G17678" s="1">
        <v>0.142232339835</v>
      </c>
    </row>
    <row r="17679" ht="15.75" customHeight="1">
      <c r="A17679" s="1" t="str">
        <f t="shared" si="1485"/>
        <v>WDHD1</v>
      </c>
      <c r="B17679" s="1" t="s">
        <v>135</v>
      </c>
      <c r="C17679" s="1">
        <v>5.549361E7</v>
      </c>
      <c r="D17679" s="1" t="s">
        <v>14</v>
      </c>
      <c r="E17679" s="1">
        <v>24.0</v>
      </c>
      <c r="F17679" s="1" t="s">
        <v>17647</v>
      </c>
      <c r="G17679" s="1">
        <v>0.476897008723</v>
      </c>
    </row>
    <row r="17680" ht="15.75" customHeight="1">
      <c r="A17680" s="1" t="str">
        <f t="shared" si="1485"/>
        <v>WDHD1</v>
      </c>
      <c r="B17680" s="1" t="s">
        <v>135</v>
      </c>
      <c r="C17680" s="1">
        <v>5.5493714E7</v>
      </c>
      <c r="D17680" s="1" t="s">
        <v>14</v>
      </c>
      <c r="E17680" s="1">
        <v>24.0</v>
      </c>
      <c r="F17680" s="1" t="s">
        <v>17648</v>
      </c>
      <c r="G17680" s="1">
        <v>0.557963390494</v>
      </c>
    </row>
    <row r="17681" ht="15.75" customHeight="1">
      <c r="A17681" s="1" t="str">
        <f t="shared" ref="A17681:A17690" si="1486">"WDR11"</f>
        <v>WDR11</v>
      </c>
      <c r="B17681" s="1" t="s">
        <v>176</v>
      </c>
      <c r="C17681" s="1">
        <v>1.2261067E8</v>
      </c>
      <c r="D17681" s="1" t="s">
        <v>8</v>
      </c>
      <c r="E17681" s="1">
        <v>24.0</v>
      </c>
      <c r="F17681" s="1" t="s">
        <v>17649</v>
      </c>
      <c r="G17681" s="1">
        <v>0.223367345319</v>
      </c>
    </row>
    <row r="17682" ht="15.75" customHeight="1">
      <c r="A17682" s="1" t="str">
        <f t="shared" si="1486"/>
        <v>WDR11</v>
      </c>
      <c r="B17682" s="1" t="s">
        <v>176</v>
      </c>
      <c r="C17682" s="1">
        <v>1.22610791E8</v>
      </c>
      <c r="D17682" s="1" t="s">
        <v>8</v>
      </c>
      <c r="E17682" s="1">
        <v>24.0</v>
      </c>
      <c r="F17682" s="1" t="s">
        <v>17650</v>
      </c>
      <c r="G17682" s="1">
        <v>1.68392975691</v>
      </c>
    </row>
    <row r="17683" ht="15.75" customHeight="1">
      <c r="A17683" s="1" t="str">
        <f t="shared" si="1486"/>
        <v>WDR11</v>
      </c>
      <c r="B17683" s="1" t="s">
        <v>176</v>
      </c>
      <c r="C17683" s="1">
        <v>1.22610883E8</v>
      </c>
      <c r="D17683" s="1" t="s">
        <v>8</v>
      </c>
      <c r="E17683" s="1">
        <v>23.0</v>
      </c>
      <c r="F17683" s="1" t="s">
        <v>17651</v>
      </c>
      <c r="G17683" s="1">
        <v>0.360409144332</v>
      </c>
    </row>
    <row r="17684" ht="15.75" customHeight="1">
      <c r="A17684" s="1" t="str">
        <f t="shared" si="1486"/>
        <v>WDR11</v>
      </c>
      <c r="B17684" s="1" t="s">
        <v>176</v>
      </c>
      <c r="C17684" s="1">
        <v>1.22610704E8</v>
      </c>
      <c r="D17684" s="1" t="s">
        <v>14</v>
      </c>
      <c r="E17684" s="1">
        <v>23.0</v>
      </c>
      <c r="F17684" s="1" t="s">
        <v>17652</v>
      </c>
      <c r="G17684" s="1">
        <v>0.111230813104</v>
      </c>
    </row>
    <row r="17685" ht="15.75" customHeight="1">
      <c r="A17685" s="1" t="str">
        <f t="shared" si="1486"/>
        <v>WDR11</v>
      </c>
      <c r="B17685" s="1" t="s">
        <v>176</v>
      </c>
      <c r="C17685" s="1">
        <v>1.2261074E8</v>
      </c>
      <c r="D17685" s="1" t="s">
        <v>14</v>
      </c>
      <c r="E17685" s="1">
        <v>24.0</v>
      </c>
      <c r="F17685" s="1" t="s">
        <v>17653</v>
      </c>
      <c r="G17685" s="1">
        <v>0.837046666534</v>
      </c>
    </row>
    <row r="17686" ht="15.75" customHeight="1">
      <c r="A17686" s="1" t="str">
        <f t="shared" si="1486"/>
        <v>WDR11</v>
      </c>
      <c r="B17686" s="1" t="s">
        <v>176</v>
      </c>
      <c r="C17686" s="1">
        <v>1.2261082E8</v>
      </c>
      <c r="D17686" s="1" t="s">
        <v>14</v>
      </c>
      <c r="E17686" s="1">
        <v>24.0</v>
      </c>
      <c r="F17686" s="1" t="s">
        <v>17654</v>
      </c>
      <c r="G17686" s="1">
        <v>0.479023576551</v>
      </c>
    </row>
    <row r="17687" ht="15.75" customHeight="1">
      <c r="A17687" s="1" t="str">
        <f t="shared" si="1486"/>
        <v>WDR11</v>
      </c>
      <c r="B17687" s="1" t="s">
        <v>176</v>
      </c>
      <c r="C17687" s="1">
        <v>1.22610841E8</v>
      </c>
      <c r="D17687" s="1" t="s">
        <v>14</v>
      </c>
      <c r="E17687" s="1">
        <v>23.0</v>
      </c>
      <c r="F17687" s="1" t="s">
        <v>17655</v>
      </c>
      <c r="G17687" s="1">
        <v>0.151482341142</v>
      </c>
    </row>
    <row r="17688" ht="15.75" customHeight="1">
      <c r="A17688" s="1" t="str">
        <f t="shared" si="1486"/>
        <v>WDR11</v>
      </c>
      <c r="B17688" s="1" t="s">
        <v>176</v>
      </c>
      <c r="C17688" s="1">
        <v>1.22610923E8</v>
      </c>
      <c r="D17688" s="1" t="s">
        <v>14</v>
      </c>
      <c r="E17688" s="1">
        <v>24.0</v>
      </c>
      <c r="F17688" s="1" t="s">
        <v>17656</v>
      </c>
      <c r="G17688" s="1">
        <v>0.200952814885</v>
      </c>
    </row>
    <row r="17689" ht="15.75" customHeight="1">
      <c r="A17689" s="1" t="str">
        <f t="shared" si="1486"/>
        <v>WDR11</v>
      </c>
      <c r="B17689" s="1" t="s">
        <v>176</v>
      </c>
      <c r="C17689" s="1">
        <v>1.22610981E8</v>
      </c>
      <c r="D17689" s="1" t="s">
        <v>14</v>
      </c>
      <c r="E17689" s="1">
        <v>24.0</v>
      </c>
      <c r="F17689" s="1" t="s">
        <v>17657</v>
      </c>
      <c r="G17689" s="1">
        <v>0.237085247634</v>
      </c>
    </row>
    <row r="17690" ht="15.75" customHeight="1">
      <c r="A17690" s="1" t="str">
        <f t="shared" si="1486"/>
        <v>WDR11</v>
      </c>
      <c r="B17690" s="1" t="s">
        <v>176</v>
      </c>
      <c r="C17690" s="1">
        <v>1.22610785E8</v>
      </c>
      <c r="D17690" s="1" t="s">
        <v>14</v>
      </c>
      <c r="E17690" s="1">
        <v>24.0</v>
      </c>
      <c r="F17690" s="1" t="s">
        <v>17658</v>
      </c>
      <c r="G17690" s="1">
        <v>0.406728546431</v>
      </c>
    </row>
    <row r="17691" ht="15.75" customHeight="1">
      <c r="A17691" s="1" t="str">
        <f t="shared" ref="A17691:A17700" si="1487">"WDR20"</f>
        <v>WDR20</v>
      </c>
      <c r="B17691" s="1" t="s">
        <v>135</v>
      </c>
      <c r="C17691" s="1">
        <v>1.02606236E8</v>
      </c>
      <c r="D17691" s="1" t="s">
        <v>14</v>
      </c>
      <c r="E17691" s="1">
        <v>23.0</v>
      </c>
      <c r="F17691" s="1" t="s">
        <v>17659</v>
      </c>
      <c r="G17691" s="1">
        <v>1.26598786575</v>
      </c>
    </row>
    <row r="17692" ht="15.75" customHeight="1">
      <c r="A17692" s="1" t="str">
        <f t="shared" si="1487"/>
        <v>WDR20</v>
      </c>
      <c r="B17692" s="1" t="s">
        <v>135</v>
      </c>
      <c r="C17692" s="1">
        <v>1.02606223E8</v>
      </c>
      <c r="D17692" s="1" t="s">
        <v>8</v>
      </c>
      <c r="E17692" s="1">
        <v>24.0</v>
      </c>
      <c r="F17692" s="1" t="s">
        <v>17660</v>
      </c>
      <c r="G17692" s="1">
        <v>0.0343496203153</v>
      </c>
    </row>
    <row r="17693" ht="15.75" customHeight="1">
      <c r="A17693" s="1" t="str">
        <f t="shared" si="1487"/>
        <v>WDR20</v>
      </c>
      <c r="B17693" s="1" t="s">
        <v>135</v>
      </c>
      <c r="C17693" s="1">
        <v>1.02606341E8</v>
      </c>
      <c r="D17693" s="1" t="s">
        <v>8</v>
      </c>
      <c r="E17693" s="1">
        <v>24.0</v>
      </c>
      <c r="F17693" s="1" t="s">
        <v>17661</v>
      </c>
      <c r="G17693" s="1">
        <v>0.916102483211</v>
      </c>
    </row>
    <row r="17694" ht="15.75" customHeight="1">
      <c r="A17694" s="1" t="str">
        <f t="shared" si="1487"/>
        <v>WDR20</v>
      </c>
      <c r="B17694" s="1" t="s">
        <v>135</v>
      </c>
      <c r="C17694" s="1">
        <v>1.02606375E8</v>
      </c>
      <c r="D17694" s="1" t="s">
        <v>8</v>
      </c>
      <c r="E17694" s="1">
        <v>24.0</v>
      </c>
      <c r="F17694" s="1" t="s">
        <v>17662</v>
      </c>
      <c r="G17694" s="1">
        <v>0.0232492677448</v>
      </c>
    </row>
    <row r="17695" ht="15.75" customHeight="1">
      <c r="A17695" s="1" t="str">
        <f t="shared" si="1487"/>
        <v>WDR20</v>
      </c>
      <c r="B17695" s="1" t="s">
        <v>135</v>
      </c>
      <c r="C17695" s="1">
        <v>1.02606521E8</v>
      </c>
      <c r="D17695" s="1" t="s">
        <v>14</v>
      </c>
      <c r="E17695" s="1">
        <v>22.0</v>
      </c>
      <c r="F17695" s="1" t="s">
        <v>17663</v>
      </c>
      <c r="G17695" s="1">
        <v>0.671061896802</v>
      </c>
    </row>
    <row r="17696" ht="15.75" customHeight="1">
      <c r="A17696" s="1" t="str">
        <f t="shared" si="1487"/>
        <v>WDR20</v>
      </c>
      <c r="B17696" s="1" t="s">
        <v>135</v>
      </c>
      <c r="C17696" s="1">
        <v>1.02606324E8</v>
      </c>
      <c r="D17696" s="1" t="s">
        <v>14</v>
      </c>
      <c r="E17696" s="1">
        <v>24.0</v>
      </c>
      <c r="F17696" s="1" t="s">
        <v>17664</v>
      </c>
      <c r="G17696" s="1">
        <v>0.614628265206</v>
      </c>
    </row>
    <row r="17697" ht="15.75" customHeight="1">
      <c r="A17697" s="1" t="str">
        <f t="shared" si="1487"/>
        <v>WDR20</v>
      </c>
      <c r="B17697" s="1" t="s">
        <v>135</v>
      </c>
      <c r="C17697" s="1">
        <v>1.02606226E8</v>
      </c>
      <c r="D17697" s="1" t="s">
        <v>14</v>
      </c>
      <c r="E17697" s="1">
        <v>24.0</v>
      </c>
      <c r="F17697" s="1" t="s">
        <v>17665</v>
      </c>
      <c r="G17697" s="1">
        <v>0.102395262404</v>
      </c>
    </row>
    <row r="17698" ht="15.75" customHeight="1">
      <c r="A17698" s="1" t="str">
        <f t="shared" si="1487"/>
        <v>WDR20</v>
      </c>
      <c r="B17698" s="1" t="s">
        <v>135</v>
      </c>
      <c r="C17698" s="1">
        <v>1.0260643E8</v>
      </c>
      <c r="D17698" s="1" t="s">
        <v>8</v>
      </c>
      <c r="E17698" s="1">
        <v>22.0</v>
      </c>
      <c r="F17698" s="1" t="s">
        <v>17666</v>
      </c>
      <c r="G17698" s="1">
        <v>0.817909651039</v>
      </c>
    </row>
    <row r="17699" ht="15.75" customHeight="1">
      <c r="A17699" s="1" t="str">
        <f t="shared" si="1487"/>
        <v>WDR20</v>
      </c>
      <c r="B17699" s="1" t="s">
        <v>135</v>
      </c>
      <c r="C17699" s="1">
        <v>1.02606411E8</v>
      </c>
      <c r="D17699" s="1" t="s">
        <v>8</v>
      </c>
      <c r="E17699" s="1">
        <v>21.0</v>
      </c>
      <c r="F17699" s="1" t="s">
        <v>17667</v>
      </c>
      <c r="G17699" s="1">
        <v>0.0720980091336</v>
      </c>
    </row>
    <row r="17700" ht="15.75" customHeight="1">
      <c r="A17700" s="1" t="str">
        <f t="shared" si="1487"/>
        <v>WDR20</v>
      </c>
      <c r="B17700" s="1" t="s">
        <v>135</v>
      </c>
      <c r="C17700" s="1">
        <v>1.02606398E8</v>
      </c>
      <c r="D17700" s="1" t="s">
        <v>8</v>
      </c>
      <c r="E17700" s="1">
        <v>24.0</v>
      </c>
      <c r="F17700" s="1" t="s">
        <v>17668</v>
      </c>
      <c r="G17700" s="1">
        <v>0.146503752532</v>
      </c>
    </row>
    <row r="17701" ht="15.75" customHeight="1">
      <c r="A17701" s="1" t="str">
        <f t="shared" ref="A17701:A17710" si="1488">"WDR26"</f>
        <v>WDR26</v>
      </c>
      <c r="B17701" s="1" t="s">
        <v>108</v>
      </c>
      <c r="C17701" s="1">
        <v>2.24621971E8</v>
      </c>
      <c r="D17701" s="1" t="s">
        <v>8</v>
      </c>
      <c r="E17701" s="1">
        <v>24.0</v>
      </c>
      <c r="F17701" s="1" t="s">
        <v>17669</v>
      </c>
      <c r="G17701" s="1">
        <v>0.0735224402362</v>
      </c>
    </row>
    <row r="17702" ht="15.75" customHeight="1">
      <c r="A17702" s="1" t="str">
        <f t="shared" si="1488"/>
        <v>WDR26</v>
      </c>
      <c r="B17702" s="1" t="s">
        <v>108</v>
      </c>
      <c r="C17702" s="1">
        <v>2.24621716E8</v>
      </c>
      <c r="D17702" s="1" t="s">
        <v>8</v>
      </c>
      <c r="E17702" s="1">
        <v>24.0</v>
      </c>
      <c r="F17702" s="1" t="s">
        <v>17670</v>
      </c>
      <c r="G17702" s="1">
        <v>0.25232905294</v>
      </c>
    </row>
    <row r="17703" ht="15.75" customHeight="1">
      <c r="A17703" s="1" t="str">
        <f t="shared" si="1488"/>
        <v>WDR26</v>
      </c>
      <c r="B17703" s="1" t="s">
        <v>108</v>
      </c>
      <c r="C17703" s="1">
        <v>2.24621988E8</v>
      </c>
      <c r="D17703" s="1" t="s">
        <v>8</v>
      </c>
      <c r="E17703" s="1">
        <v>23.0</v>
      </c>
      <c r="F17703" s="1" t="s">
        <v>17671</v>
      </c>
      <c r="G17703" s="1">
        <v>1.18576110935</v>
      </c>
    </row>
    <row r="17704" ht="15.75" customHeight="1">
      <c r="A17704" s="1" t="str">
        <f t="shared" si="1488"/>
        <v>WDR26</v>
      </c>
      <c r="B17704" s="1" t="s">
        <v>108</v>
      </c>
      <c r="C17704" s="1">
        <v>2.24621848E8</v>
      </c>
      <c r="D17704" s="1" t="s">
        <v>14</v>
      </c>
      <c r="E17704" s="1">
        <v>24.0</v>
      </c>
      <c r="F17704" s="1" t="s">
        <v>17672</v>
      </c>
      <c r="G17704" s="1">
        <v>0.403463095097</v>
      </c>
    </row>
    <row r="17705" ht="15.75" customHeight="1">
      <c r="A17705" s="1" t="str">
        <f t="shared" si="1488"/>
        <v>WDR26</v>
      </c>
      <c r="B17705" s="1" t="s">
        <v>108</v>
      </c>
      <c r="C17705" s="1">
        <v>2.24621957E8</v>
      </c>
      <c r="D17705" s="1" t="s">
        <v>14</v>
      </c>
      <c r="E17705" s="1">
        <v>24.0</v>
      </c>
      <c r="F17705" s="1" t="s">
        <v>17673</v>
      </c>
      <c r="G17705" s="1">
        <v>0.311518524945</v>
      </c>
    </row>
    <row r="17706" ht="15.75" customHeight="1">
      <c r="A17706" s="1" t="str">
        <f t="shared" si="1488"/>
        <v>WDR26</v>
      </c>
      <c r="B17706" s="1" t="s">
        <v>108</v>
      </c>
      <c r="C17706" s="1">
        <v>2.24622001E8</v>
      </c>
      <c r="D17706" s="1" t="s">
        <v>8</v>
      </c>
      <c r="E17706" s="1">
        <v>24.0</v>
      </c>
      <c r="F17706" s="1" t="s">
        <v>17674</v>
      </c>
      <c r="G17706" s="1">
        <v>0.224403756823</v>
      </c>
    </row>
    <row r="17707" ht="15.75" customHeight="1">
      <c r="A17707" s="1" t="str">
        <f t="shared" si="1488"/>
        <v>WDR26</v>
      </c>
      <c r="B17707" s="1" t="s">
        <v>108</v>
      </c>
      <c r="C17707" s="1">
        <v>2.24622039E8</v>
      </c>
      <c r="D17707" s="1" t="s">
        <v>14</v>
      </c>
      <c r="E17707" s="1">
        <v>25.0</v>
      </c>
      <c r="F17707" s="1" t="s">
        <v>17675</v>
      </c>
      <c r="G17707" s="1">
        <v>1.41077579555</v>
      </c>
    </row>
    <row r="17708" ht="15.75" customHeight="1">
      <c r="A17708" s="1" t="str">
        <f t="shared" si="1488"/>
        <v>WDR26</v>
      </c>
      <c r="B17708" s="1" t="s">
        <v>108</v>
      </c>
      <c r="C17708" s="1">
        <v>2.24622031E8</v>
      </c>
      <c r="D17708" s="1" t="s">
        <v>14</v>
      </c>
      <c r="E17708" s="1">
        <v>23.0</v>
      </c>
      <c r="F17708" s="1" t="s">
        <v>17676</v>
      </c>
      <c r="G17708" s="1">
        <v>0.185130779172</v>
      </c>
    </row>
    <row r="17709" ht="15.75" customHeight="1">
      <c r="A17709" s="1" t="str">
        <f t="shared" si="1488"/>
        <v>WDR26</v>
      </c>
      <c r="B17709" s="1" t="s">
        <v>108</v>
      </c>
      <c r="C17709" s="1">
        <v>2.24621832E8</v>
      </c>
      <c r="D17709" s="1" t="s">
        <v>8</v>
      </c>
      <c r="E17709" s="1">
        <v>23.0</v>
      </c>
      <c r="F17709" s="1" t="s">
        <v>17677</v>
      </c>
      <c r="G17709" s="1">
        <v>0.200323010506</v>
      </c>
    </row>
    <row r="17710" ht="15.75" customHeight="1">
      <c r="A17710" s="1" t="str">
        <f t="shared" si="1488"/>
        <v>WDR26</v>
      </c>
      <c r="B17710" s="1" t="s">
        <v>108</v>
      </c>
      <c r="C17710" s="1">
        <v>2.24621791E8</v>
      </c>
      <c r="D17710" s="1" t="s">
        <v>8</v>
      </c>
      <c r="E17710" s="1">
        <v>24.0</v>
      </c>
      <c r="F17710" s="1" t="s">
        <v>17678</v>
      </c>
      <c r="G17710" s="1">
        <v>0.398224672708</v>
      </c>
    </row>
    <row r="17711" ht="15.75" customHeight="1">
      <c r="A17711" s="1" t="str">
        <f t="shared" ref="A17711:A17720" si="1489">"WDR3"</f>
        <v>WDR3</v>
      </c>
      <c r="B17711" s="1" t="s">
        <v>108</v>
      </c>
      <c r="C17711" s="1">
        <v>1.18472499E8</v>
      </c>
      <c r="D17711" s="1" t="s">
        <v>8</v>
      </c>
      <c r="E17711" s="1">
        <v>23.0</v>
      </c>
      <c r="F17711" s="1" t="s">
        <v>17679</v>
      </c>
      <c r="G17711" s="1">
        <v>0.0760738539896</v>
      </c>
    </row>
    <row r="17712" ht="15.75" customHeight="1">
      <c r="A17712" s="1" t="str">
        <f t="shared" si="1489"/>
        <v>WDR3</v>
      </c>
      <c r="B17712" s="1" t="s">
        <v>108</v>
      </c>
      <c r="C17712" s="1">
        <v>1.18472578E8</v>
      </c>
      <c r="D17712" s="1" t="s">
        <v>14</v>
      </c>
      <c r="E17712" s="1">
        <v>24.0</v>
      </c>
      <c r="F17712" s="1" t="s">
        <v>17680</v>
      </c>
      <c r="G17712" s="1">
        <v>0.42953515884</v>
      </c>
    </row>
    <row r="17713" ht="15.75" customHeight="1">
      <c r="A17713" s="1" t="str">
        <f t="shared" si="1489"/>
        <v>WDR3</v>
      </c>
      <c r="B17713" s="1" t="s">
        <v>108</v>
      </c>
      <c r="C17713" s="1">
        <v>1.18472583E8</v>
      </c>
      <c r="D17713" s="1" t="s">
        <v>8</v>
      </c>
      <c r="E17713" s="1">
        <v>24.0</v>
      </c>
      <c r="F17713" s="1" t="s">
        <v>17681</v>
      </c>
      <c r="G17713" s="1">
        <v>0.030841530224</v>
      </c>
    </row>
    <row r="17714" ht="15.75" customHeight="1">
      <c r="A17714" s="1" t="str">
        <f t="shared" si="1489"/>
        <v>WDR3</v>
      </c>
      <c r="B17714" s="1" t="s">
        <v>108</v>
      </c>
      <c r="C17714" s="1">
        <v>1.1847263E8</v>
      </c>
      <c r="D17714" s="1" t="s">
        <v>8</v>
      </c>
      <c r="E17714" s="1">
        <v>23.0</v>
      </c>
      <c r="F17714" s="1" t="s">
        <v>17682</v>
      </c>
      <c r="G17714" s="1">
        <v>0.0765639189032</v>
      </c>
    </row>
    <row r="17715" ht="15.75" customHeight="1">
      <c r="A17715" s="1" t="str">
        <f t="shared" si="1489"/>
        <v>WDR3</v>
      </c>
      <c r="B17715" s="1" t="s">
        <v>108</v>
      </c>
      <c r="C17715" s="1">
        <v>1.18472381E8</v>
      </c>
      <c r="D17715" s="1" t="s">
        <v>14</v>
      </c>
      <c r="E17715" s="1">
        <v>23.0</v>
      </c>
      <c r="F17715" s="1" t="s">
        <v>17683</v>
      </c>
      <c r="G17715" s="1">
        <v>-0.00681404726651</v>
      </c>
    </row>
    <row r="17716" ht="15.75" customHeight="1">
      <c r="A17716" s="1" t="str">
        <f t="shared" si="1489"/>
        <v>WDR3</v>
      </c>
      <c r="B17716" s="1" t="s">
        <v>108</v>
      </c>
      <c r="C17716" s="1">
        <v>1.18472385E8</v>
      </c>
      <c r="D17716" s="1" t="s">
        <v>14</v>
      </c>
      <c r="E17716" s="1">
        <v>22.0</v>
      </c>
      <c r="F17716" s="1" t="s">
        <v>17684</v>
      </c>
      <c r="G17716" s="1">
        <v>0.00305386433402</v>
      </c>
    </row>
    <row r="17717" ht="15.75" customHeight="1">
      <c r="A17717" s="1" t="str">
        <f t="shared" si="1489"/>
        <v>WDR3</v>
      </c>
      <c r="B17717" s="1" t="s">
        <v>108</v>
      </c>
      <c r="C17717" s="1">
        <v>1.1847243E8</v>
      </c>
      <c r="D17717" s="1" t="s">
        <v>14</v>
      </c>
      <c r="E17717" s="1">
        <v>24.0</v>
      </c>
      <c r="F17717" s="1" t="s">
        <v>17685</v>
      </c>
      <c r="G17717" s="1">
        <v>1.23610806326</v>
      </c>
    </row>
    <row r="17718" ht="15.75" customHeight="1">
      <c r="A17718" s="1" t="str">
        <f t="shared" si="1489"/>
        <v>WDR3</v>
      </c>
      <c r="B17718" s="1" t="s">
        <v>108</v>
      </c>
      <c r="C17718" s="1">
        <v>1.18472531E8</v>
      </c>
      <c r="D17718" s="1" t="s">
        <v>14</v>
      </c>
      <c r="E17718" s="1">
        <v>22.0</v>
      </c>
      <c r="F17718" s="1" t="s">
        <v>17686</v>
      </c>
      <c r="G17718" s="1">
        <v>0.037738667412</v>
      </c>
    </row>
    <row r="17719" ht="15.75" customHeight="1">
      <c r="A17719" s="1" t="str">
        <f t="shared" si="1489"/>
        <v>WDR3</v>
      </c>
      <c r="B17719" s="1" t="s">
        <v>108</v>
      </c>
      <c r="C17719" s="1">
        <v>1.18472557E8</v>
      </c>
      <c r="D17719" s="1" t="s">
        <v>14</v>
      </c>
      <c r="E17719" s="1">
        <v>22.0</v>
      </c>
      <c r="F17719" s="1" t="s">
        <v>17687</v>
      </c>
      <c r="G17719" s="1">
        <v>0.640582874829</v>
      </c>
    </row>
    <row r="17720" ht="15.75" customHeight="1">
      <c r="A17720" s="1" t="str">
        <f t="shared" si="1489"/>
        <v>WDR3</v>
      </c>
      <c r="B17720" s="1" t="s">
        <v>108</v>
      </c>
      <c r="C17720" s="1">
        <v>1.18472389E8</v>
      </c>
      <c r="D17720" s="1" t="s">
        <v>8</v>
      </c>
      <c r="E17720" s="1">
        <v>23.0</v>
      </c>
      <c r="F17720" s="1" t="s">
        <v>17688</v>
      </c>
      <c r="G17720" s="1">
        <v>1.12330906191</v>
      </c>
    </row>
    <row r="17721" ht="15.75" customHeight="1">
      <c r="A17721" s="1" t="str">
        <f t="shared" ref="A17721:A17735" si="1490">"WDR33"</f>
        <v>WDR33</v>
      </c>
      <c r="B17721" s="1" t="s">
        <v>256</v>
      </c>
      <c r="C17721" s="1">
        <v>1.28568427E8</v>
      </c>
      <c r="D17721" s="1" t="s">
        <v>8</v>
      </c>
      <c r="E17721" s="1">
        <v>23.0</v>
      </c>
      <c r="F17721" s="1" t="s">
        <v>17689</v>
      </c>
      <c r="G17721" s="1">
        <v>-0.0130349124239</v>
      </c>
    </row>
    <row r="17722" ht="15.75" customHeight="1">
      <c r="A17722" s="1" t="str">
        <f t="shared" si="1490"/>
        <v>WDR33</v>
      </c>
      <c r="B17722" s="1" t="s">
        <v>256</v>
      </c>
      <c r="C17722" s="1">
        <v>1.28568442E8</v>
      </c>
      <c r="D17722" s="1" t="s">
        <v>8</v>
      </c>
      <c r="E17722" s="1">
        <v>22.0</v>
      </c>
      <c r="F17722" s="1" t="s">
        <v>17690</v>
      </c>
      <c r="G17722" s="1">
        <v>0.519713791365</v>
      </c>
    </row>
    <row r="17723" ht="15.75" customHeight="1">
      <c r="A17723" s="1" t="str">
        <f t="shared" si="1490"/>
        <v>WDR33</v>
      </c>
      <c r="B17723" s="1" t="s">
        <v>256</v>
      </c>
      <c r="C17723" s="1">
        <v>1.28568497E8</v>
      </c>
      <c r="D17723" s="1" t="s">
        <v>8</v>
      </c>
      <c r="E17723" s="1">
        <v>23.0</v>
      </c>
      <c r="F17723" s="1" t="s">
        <v>17691</v>
      </c>
      <c r="G17723" s="1">
        <v>0.0215049344776</v>
      </c>
    </row>
    <row r="17724" ht="15.75" customHeight="1">
      <c r="A17724" s="1" t="str">
        <f t="shared" si="1490"/>
        <v>WDR33</v>
      </c>
      <c r="B17724" s="1" t="s">
        <v>256</v>
      </c>
      <c r="C17724" s="1">
        <v>1.28568563E8</v>
      </c>
      <c r="D17724" s="1" t="s">
        <v>8</v>
      </c>
      <c r="E17724" s="1">
        <v>22.0</v>
      </c>
      <c r="F17724" s="1" t="s">
        <v>17692</v>
      </c>
      <c r="G17724" s="1">
        <v>0.465071792554</v>
      </c>
    </row>
    <row r="17725" ht="15.75" customHeight="1">
      <c r="A17725" s="1" t="str">
        <f t="shared" si="1490"/>
        <v>WDR33</v>
      </c>
      <c r="B17725" s="1" t="s">
        <v>256</v>
      </c>
      <c r="C17725" s="1">
        <v>1.28568707E8</v>
      </c>
      <c r="D17725" s="1" t="s">
        <v>8</v>
      </c>
      <c r="E17725" s="1">
        <v>24.0</v>
      </c>
      <c r="F17725" s="1" t="s">
        <v>17693</v>
      </c>
      <c r="G17725" s="1">
        <v>0.92334624106</v>
      </c>
    </row>
    <row r="17726" ht="15.75" customHeight="1">
      <c r="A17726" s="1" t="str">
        <f t="shared" si="1490"/>
        <v>WDR33</v>
      </c>
      <c r="B17726" s="1" t="s">
        <v>256</v>
      </c>
      <c r="C17726" s="1">
        <v>1.28568717E8</v>
      </c>
      <c r="D17726" s="1" t="s">
        <v>8</v>
      </c>
      <c r="E17726" s="1">
        <v>21.0</v>
      </c>
      <c r="F17726" s="1" t="s">
        <v>17694</v>
      </c>
      <c r="G17726" s="1">
        <v>1.12312118692</v>
      </c>
    </row>
    <row r="17727" ht="15.75" customHeight="1">
      <c r="A17727" s="1" t="str">
        <f t="shared" si="1490"/>
        <v>WDR33</v>
      </c>
      <c r="B17727" s="1" t="s">
        <v>256</v>
      </c>
      <c r="C17727" s="1">
        <v>1.2856873E8</v>
      </c>
      <c r="D17727" s="1" t="s">
        <v>8</v>
      </c>
      <c r="E17727" s="1">
        <v>24.0</v>
      </c>
      <c r="F17727" s="1" t="s">
        <v>17695</v>
      </c>
      <c r="G17727" s="1">
        <v>0.612411420847</v>
      </c>
    </row>
    <row r="17728" ht="15.75" customHeight="1">
      <c r="A17728" s="1" t="str">
        <f t="shared" si="1490"/>
        <v>WDR33</v>
      </c>
      <c r="B17728" s="1" t="s">
        <v>256</v>
      </c>
      <c r="C17728" s="1">
        <v>1.2856877E8</v>
      </c>
      <c r="D17728" s="1" t="s">
        <v>14</v>
      </c>
      <c r="E17728" s="1">
        <v>24.0</v>
      </c>
      <c r="F17728" s="1" t="s">
        <v>17696</v>
      </c>
      <c r="G17728" s="1">
        <v>0.353943564248</v>
      </c>
    </row>
    <row r="17729" ht="15.75" customHeight="1">
      <c r="A17729" s="1" t="str">
        <f t="shared" si="1490"/>
        <v>WDR33</v>
      </c>
      <c r="B17729" s="1" t="s">
        <v>256</v>
      </c>
      <c r="C17729" s="1">
        <v>1.28568747E8</v>
      </c>
      <c r="D17729" s="1" t="s">
        <v>14</v>
      </c>
      <c r="E17729" s="1">
        <v>23.0</v>
      </c>
      <c r="F17729" s="1" t="s">
        <v>17697</v>
      </c>
      <c r="G17729" s="1">
        <v>0.799090229057</v>
      </c>
    </row>
    <row r="17730" ht="15.75" customHeight="1">
      <c r="A17730" s="1" t="str">
        <f t="shared" si="1490"/>
        <v>WDR33</v>
      </c>
      <c r="B17730" s="1" t="s">
        <v>256</v>
      </c>
      <c r="C17730" s="1">
        <v>1.28568762E8</v>
      </c>
      <c r="D17730" s="1" t="s">
        <v>14</v>
      </c>
      <c r="E17730" s="1">
        <v>23.0</v>
      </c>
      <c r="F17730" s="1" t="s">
        <v>17698</v>
      </c>
      <c r="G17730" s="1">
        <v>0.804308958685</v>
      </c>
    </row>
    <row r="17731" ht="15.75" customHeight="1">
      <c r="A17731" s="1" t="str">
        <f t="shared" si="1490"/>
        <v>WDR33</v>
      </c>
      <c r="B17731" s="1" t="s">
        <v>256</v>
      </c>
      <c r="C17731" s="1">
        <v>1.28568496E8</v>
      </c>
      <c r="D17731" s="1" t="s">
        <v>8</v>
      </c>
      <c r="E17731" s="1">
        <v>24.0</v>
      </c>
      <c r="F17731" s="1" t="s">
        <v>17699</v>
      </c>
      <c r="G17731" s="1">
        <v>-0.0750860753592</v>
      </c>
    </row>
    <row r="17732" ht="15.75" customHeight="1">
      <c r="A17732" s="1" t="str">
        <f t="shared" si="1490"/>
        <v>WDR33</v>
      </c>
      <c r="B17732" s="1" t="s">
        <v>256</v>
      </c>
      <c r="C17732" s="1">
        <v>1.28568563E8</v>
      </c>
      <c r="D17732" s="1" t="s">
        <v>8</v>
      </c>
      <c r="E17732" s="1">
        <v>23.0</v>
      </c>
      <c r="F17732" s="1" t="s">
        <v>17700</v>
      </c>
      <c r="G17732" s="1">
        <v>0.439601908926</v>
      </c>
    </row>
    <row r="17733" ht="15.75" customHeight="1">
      <c r="A17733" s="1" t="str">
        <f t="shared" si="1490"/>
        <v>WDR33</v>
      </c>
      <c r="B17733" s="1" t="s">
        <v>256</v>
      </c>
      <c r="C17733" s="1">
        <v>1.28568718E8</v>
      </c>
      <c r="D17733" s="1" t="s">
        <v>8</v>
      </c>
      <c r="E17733" s="1">
        <v>24.0</v>
      </c>
      <c r="F17733" s="1" t="s">
        <v>17701</v>
      </c>
      <c r="G17733" s="1">
        <v>0.382832557294</v>
      </c>
    </row>
    <row r="17734" ht="15.75" customHeight="1">
      <c r="A17734" s="1" t="str">
        <f t="shared" si="1490"/>
        <v>WDR33</v>
      </c>
      <c r="B17734" s="1" t="s">
        <v>256</v>
      </c>
      <c r="C17734" s="1">
        <v>1.28568746E8</v>
      </c>
      <c r="D17734" s="1" t="s">
        <v>14</v>
      </c>
      <c r="E17734" s="1">
        <v>22.0</v>
      </c>
      <c r="F17734" s="1" t="s">
        <v>17702</v>
      </c>
      <c r="G17734" s="1">
        <v>0.95353257202</v>
      </c>
    </row>
    <row r="17735" ht="15.75" customHeight="1">
      <c r="A17735" s="1" t="str">
        <f t="shared" si="1490"/>
        <v>WDR33</v>
      </c>
      <c r="B17735" s="1" t="s">
        <v>256</v>
      </c>
      <c r="C17735" s="1">
        <v>1.28568554E8</v>
      </c>
      <c r="D17735" s="1" t="s">
        <v>14</v>
      </c>
      <c r="E17735" s="1">
        <v>24.0</v>
      </c>
      <c r="F17735" s="1" t="s">
        <v>17703</v>
      </c>
      <c r="G17735" s="1">
        <v>0.204431402942</v>
      </c>
    </row>
    <row r="17736" ht="15.75" customHeight="1">
      <c r="A17736" s="1" t="str">
        <f t="shared" ref="A17736:A17761" si="1491">"WDR36"</f>
        <v>WDR36</v>
      </c>
      <c r="B17736" s="1" t="s">
        <v>987</v>
      </c>
      <c r="C17736" s="1">
        <v>1.10428235E8</v>
      </c>
      <c r="D17736" s="1" t="s">
        <v>8</v>
      </c>
      <c r="E17736" s="1">
        <v>23.0</v>
      </c>
      <c r="F17736" s="1" t="s">
        <v>17704</v>
      </c>
      <c r="G17736" s="1">
        <v>0.45629211453</v>
      </c>
    </row>
    <row r="17737" ht="15.75" customHeight="1">
      <c r="A17737" s="1" t="str">
        <f t="shared" si="1491"/>
        <v>WDR36</v>
      </c>
      <c r="B17737" s="1" t="s">
        <v>987</v>
      </c>
      <c r="C17737" s="1">
        <v>1.10428164E8</v>
      </c>
      <c r="D17737" s="1" t="s">
        <v>8</v>
      </c>
      <c r="E17737" s="1">
        <v>23.0</v>
      </c>
      <c r="F17737" s="1" t="s">
        <v>17705</v>
      </c>
      <c r="G17737" s="1">
        <v>0.241108462137</v>
      </c>
    </row>
    <row r="17738" ht="15.75" customHeight="1">
      <c r="A17738" s="1" t="str">
        <f t="shared" si="1491"/>
        <v>WDR36</v>
      </c>
      <c r="B17738" s="1" t="s">
        <v>987</v>
      </c>
      <c r="C17738" s="1">
        <v>1.10427411E8</v>
      </c>
      <c r="D17738" s="1" t="s">
        <v>8</v>
      </c>
      <c r="E17738" s="1">
        <v>24.0</v>
      </c>
      <c r="F17738" s="1" t="s">
        <v>17706</v>
      </c>
      <c r="G17738" s="1">
        <v>0.0297131430693</v>
      </c>
    </row>
    <row r="17739" ht="15.75" customHeight="1">
      <c r="A17739" s="1" t="str">
        <f t="shared" si="1491"/>
        <v>WDR36</v>
      </c>
      <c r="B17739" s="1" t="s">
        <v>987</v>
      </c>
      <c r="C17739" s="1">
        <v>1.10428034E8</v>
      </c>
      <c r="D17739" s="1" t="s">
        <v>8</v>
      </c>
      <c r="E17739" s="1">
        <v>22.0</v>
      </c>
      <c r="F17739" s="1" t="s">
        <v>17707</v>
      </c>
      <c r="G17739" s="1">
        <v>0.269898933239</v>
      </c>
    </row>
    <row r="17740" ht="15.75" customHeight="1">
      <c r="A17740" s="1" t="str">
        <f t="shared" si="1491"/>
        <v>WDR36</v>
      </c>
      <c r="B17740" s="1" t="s">
        <v>987</v>
      </c>
      <c r="C17740" s="1">
        <v>1.10428009E8</v>
      </c>
      <c r="D17740" s="1" t="s">
        <v>8</v>
      </c>
      <c r="E17740" s="1">
        <v>24.0</v>
      </c>
      <c r="F17740" s="1" t="s">
        <v>17708</v>
      </c>
      <c r="G17740" s="1">
        <v>0.121403934897</v>
      </c>
    </row>
    <row r="17741" ht="15.75" customHeight="1">
      <c r="A17741" s="1" t="str">
        <f t="shared" si="1491"/>
        <v>WDR36</v>
      </c>
      <c r="B17741" s="1" t="s">
        <v>987</v>
      </c>
      <c r="C17741" s="1">
        <v>1.10427567E8</v>
      </c>
      <c r="D17741" s="1" t="s">
        <v>8</v>
      </c>
      <c r="E17741" s="1">
        <v>24.0</v>
      </c>
      <c r="F17741" s="1" t="s">
        <v>17709</v>
      </c>
      <c r="G17741" s="1">
        <v>0.082999438878</v>
      </c>
    </row>
    <row r="17742" ht="15.75" customHeight="1">
      <c r="A17742" s="1" t="str">
        <f t="shared" si="1491"/>
        <v>WDR36</v>
      </c>
      <c r="B17742" s="1" t="s">
        <v>987</v>
      </c>
      <c r="C17742" s="1">
        <v>1.10427545E8</v>
      </c>
      <c r="D17742" s="1" t="s">
        <v>8</v>
      </c>
      <c r="E17742" s="1">
        <v>26.0</v>
      </c>
      <c r="F17742" s="1" t="s">
        <v>17710</v>
      </c>
      <c r="G17742" s="1">
        <v>0.0200278988401</v>
      </c>
    </row>
    <row r="17743" ht="15.75" customHeight="1">
      <c r="A17743" s="1" t="str">
        <f t="shared" si="1491"/>
        <v>WDR36</v>
      </c>
      <c r="B17743" s="1" t="s">
        <v>987</v>
      </c>
      <c r="C17743" s="1">
        <v>1.10427521E8</v>
      </c>
      <c r="D17743" s="1" t="s">
        <v>8</v>
      </c>
      <c r="E17743" s="1">
        <v>23.0</v>
      </c>
      <c r="F17743" s="1" t="s">
        <v>17711</v>
      </c>
      <c r="G17743" s="1">
        <v>0.0309401684479</v>
      </c>
    </row>
    <row r="17744" ht="15.75" customHeight="1">
      <c r="A17744" s="1" t="str">
        <f t="shared" si="1491"/>
        <v>WDR36</v>
      </c>
      <c r="B17744" s="1" t="s">
        <v>987</v>
      </c>
      <c r="C17744" s="1">
        <v>1.10427502E8</v>
      </c>
      <c r="D17744" s="1" t="s">
        <v>8</v>
      </c>
      <c r="E17744" s="1">
        <v>24.0</v>
      </c>
      <c r="F17744" s="1" t="s">
        <v>17712</v>
      </c>
      <c r="G17744" s="1">
        <v>0.0513215552152</v>
      </c>
    </row>
    <row r="17745" ht="15.75" customHeight="1">
      <c r="A17745" s="1" t="str">
        <f t="shared" si="1491"/>
        <v>WDR36</v>
      </c>
      <c r="B17745" s="1" t="s">
        <v>987</v>
      </c>
      <c r="C17745" s="1">
        <v>1.10427442E8</v>
      </c>
      <c r="D17745" s="1" t="s">
        <v>8</v>
      </c>
      <c r="E17745" s="1">
        <v>26.0</v>
      </c>
      <c r="F17745" s="1" t="s">
        <v>17713</v>
      </c>
      <c r="G17745" s="1">
        <v>-0.0916956947155</v>
      </c>
    </row>
    <row r="17746" ht="15.75" customHeight="1">
      <c r="A17746" s="1" t="str">
        <f t="shared" si="1491"/>
        <v>WDR36</v>
      </c>
      <c r="B17746" s="1" t="s">
        <v>987</v>
      </c>
      <c r="C17746" s="1">
        <v>1.10427384E8</v>
      </c>
      <c r="D17746" s="1" t="s">
        <v>8</v>
      </c>
      <c r="E17746" s="1">
        <v>24.0</v>
      </c>
      <c r="F17746" s="1" t="s">
        <v>17714</v>
      </c>
      <c r="G17746" s="1">
        <v>-0.0488520809693</v>
      </c>
    </row>
    <row r="17747" ht="15.75" customHeight="1">
      <c r="A17747" s="1" t="str">
        <f t="shared" si="1491"/>
        <v>WDR36</v>
      </c>
      <c r="B17747" s="1" t="s">
        <v>987</v>
      </c>
      <c r="C17747" s="1">
        <v>1.10427373E8</v>
      </c>
      <c r="D17747" s="1" t="s">
        <v>8</v>
      </c>
      <c r="E17747" s="1">
        <v>25.0</v>
      </c>
      <c r="F17747" s="1" t="s">
        <v>17715</v>
      </c>
      <c r="G17747" s="1">
        <v>-0.0162389024885</v>
      </c>
    </row>
    <row r="17748" ht="15.75" customHeight="1">
      <c r="A17748" s="1" t="str">
        <f t="shared" si="1491"/>
        <v>WDR36</v>
      </c>
      <c r="B17748" s="1" t="s">
        <v>987</v>
      </c>
      <c r="C17748" s="1">
        <v>1.10427639E8</v>
      </c>
      <c r="D17748" s="1" t="s">
        <v>14</v>
      </c>
      <c r="E17748" s="1">
        <v>25.0</v>
      </c>
      <c r="F17748" s="1" t="s">
        <v>17716</v>
      </c>
      <c r="G17748" s="1">
        <v>0.144350218014</v>
      </c>
    </row>
    <row r="17749" ht="15.75" customHeight="1">
      <c r="A17749" s="1" t="str">
        <f t="shared" si="1491"/>
        <v>WDR36</v>
      </c>
      <c r="B17749" s="1" t="s">
        <v>987</v>
      </c>
      <c r="C17749" s="1">
        <v>1.10428002E8</v>
      </c>
      <c r="D17749" s="1" t="s">
        <v>14</v>
      </c>
      <c r="E17749" s="1">
        <v>24.0</v>
      </c>
      <c r="F17749" s="1" t="s">
        <v>17717</v>
      </c>
      <c r="G17749" s="1">
        <v>-0.00306006741</v>
      </c>
    </row>
    <row r="17750" ht="15.75" customHeight="1">
      <c r="A17750" s="1" t="str">
        <f t="shared" si="1491"/>
        <v>WDR36</v>
      </c>
      <c r="B17750" s="1" t="s">
        <v>987</v>
      </c>
      <c r="C17750" s="1">
        <v>1.10428063E8</v>
      </c>
      <c r="D17750" s="1" t="s">
        <v>14</v>
      </c>
      <c r="E17750" s="1">
        <v>24.0</v>
      </c>
      <c r="F17750" s="1" t="s">
        <v>17718</v>
      </c>
      <c r="G17750" s="1">
        <v>0.383535969777</v>
      </c>
    </row>
    <row r="17751" ht="15.75" customHeight="1">
      <c r="A17751" s="1" t="str">
        <f t="shared" si="1491"/>
        <v>WDR36</v>
      </c>
      <c r="B17751" s="1" t="s">
        <v>987</v>
      </c>
      <c r="C17751" s="1">
        <v>1.10428151E8</v>
      </c>
      <c r="D17751" s="1" t="s">
        <v>14</v>
      </c>
      <c r="E17751" s="1">
        <v>23.0</v>
      </c>
      <c r="F17751" s="1" t="s">
        <v>17719</v>
      </c>
      <c r="G17751" s="1">
        <v>0.772687647236</v>
      </c>
    </row>
    <row r="17752" ht="15.75" customHeight="1">
      <c r="A17752" s="1" t="str">
        <f t="shared" si="1491"/>
        <v>WDR36</v>
      </c>
      <c r="B17752" s="1" t="s">
        <v>987</v>
      </c>
      <c r="C17752" s="1">
        <v>1.10427551E8</v>
      </c>
      <c r="D17752" s="1" t="s">
        <v>14</v>
      </c>
      <c r="E17752" s="1">
        <v>24.0</v>
      </c>
      <c r="F17752" s="1" t="s">
        <v>17720</v>
      </c>
      <c r="G17752" s="1">
        <v>-0.0535569934858</v>
      </c>
    </row>
    <row r="17753" ht="15.75" customHeight="1">
      <c r="A17753" s="1" t="str">
        <f t="shared" si="1491"/>
        <v>WDR36</v>
      </c>
      <c r="B17753" s="1" t="s">
        <v>987</v>
      </c>
      <c r="C17753" s="1">
        <v>1.10428208E8</v>
      </c>
      <c r="D17753" s="1" t="s">
        <v>14</v>
      </c>
      <c r="E17753" s="1">
        <v>22.0</v>
      </c>
      <c r="F17753" s="1" t="s">
        <v>17721</v>
      </c>
      <c r="G17753" s="1">
        <v>-0.0296799414621</v>
      </c>
    </row>
    <row r="17754" ht="15.75" customHeight="1">
      <c r="A17754" s="1" t="str">
        <f t="shared" si="1491"/>
        <v>WDR36</v>
      </c>
      <c r="B17754" s="1" t="s">
        <v>987</v>
      </c>
      <c r="C17754" s="1">
        <v>1.10427493E8</v>
      </c>
      <c r="D17754" s="1" t="s">
        <v>8</v>
      </c>
      <c r="E17754" s="1">
        <v>26.0</v>
      </c>
      <c r="F17754" s="1" t="s">
        <v>17722</v>
      </c>
      <c r="G17754" s="1">
        <v>0.0466293059178</v>
      </c>
    </row>
    <row r="17755" ht="15.75" customHeight="1">
      <c r="A17755" s="1" t="str">
        <f t="shared" si="1491"/>
        <v>WDR36</v>
      </c>
      <c r="B17755" s="1" t="s">
        <v>987</v>
      </c>
      <c r="C17755" s="1">
        <v>1.10428157E8</v>
      </c>
      <c r="D17755" s="1" t="s">
        <v>14</v>
      </c>
      <c r="E17755" s="1">
        <v>22.0</v>
      </c>
      <c r="F17755" s="1" t="s">
        <v>17723</v>
      </c>
      <c r="G17755" s="1">
        <v>0.319172841275</v>
      </c>
    </row>
    <row r="17756" ht="15.75" customHeight="1">
      <c r="A17756" s="1" t="str">
        <f t="shared" si="1491"/>
        <v>WDR36</v>
      </c>
      <c r="B17756" s="1" t="s">
        <v>987</v>
      </c>
      <c r="C17756" s="1">
        <v>1.10428031E8</v>
      </c>
      <c r="D17756" s="1" t="s">
        <v>14</v>
      </c>
      <c r="E17756" s="1">
        <v>21.0</v>
      </c>
      <c r="F17756" s="1" t="s">
        <v>17724</v>
      </c>
      <c r="G17756" s="1">
        <v>0.0324204854048</v>
      </c>
    </row>
    <row r="17757" ht="15.75" customHeight="1">
      <c r="A17757" s="1" t="str">
        <f t="shared" si="1491"/>
        <v>WDR36</v>
      </c>
      <c r="B17757" s="1" t="s">
        <v>987</v>
      </c>
      <c r="C17757" s="1">
        <v>1.10428095E8</v>
      </c>
      <c r="D17757" s="1" t="s">
        <v>14</v>
      </c>
      <c r="E17757" s="1">
        <v>23.0</v>
      </c>
      <c r="F17757" s="1" t="s">
        <v>17725</v>
      </c>
      <c r="G17757" s="1">
        <v>1.77102023823</v>
      </c>
    </row>
    <row r="17758" ht="15.75" customHeight="1">
      <c r="A17758" s="1" t="str">
        <f t="shared" si="1491"/>
        <v>WDR36</v>
      </c>
      <c r="B17758" s="1" t="s">
        <v>987</v>
      </c>
      <c r="C17758" s="1">
        <v>1.10428157E8</v>
      </c>
      <c r="D17758" s="1" t="s">
        <v>14</v>
      </c>
      <c r="E17758" s="1">
        <v>24.0</v>
      </c>
      <c r="F17758" s="1" t="s">
        <v>17726</v>
      </c>
      <c r="G17758" s="1">
        <v>0.326483606715</v>
      </c>
    </row>
    <row r="17759" ht="15.75" customHeight="1">
      <c r="A17759" s="1" t="str">
        <f t="shared" si="1491"/>
        <v>WDR36</v>
      </c>
      <c r="B17759" s="1" t="s">
        <v>987</v>
      </c>
      <c r="C17759" s="1">
        <v>1.10428208E8</v>
      </c>
      <c r="D17759" s="1" t="s">
        <v>14</v>
      </c>
      <c r="E17759" s="1">
        <v>24.0</v>
      </c>
      <c r="F17759" s="1" t="s">
        <v>17727</v>
      </c>
      <c r="G17759" s="1">
        <v>0.089592503867</v>
      </c>
    </row>
    <row r="17760" ht="15.75" customHeight="1">
      <c r="A17760" s="1" t="str">
        <f t="shared" si="1491"/>
        <v>WDR36</v>
      </c>
      <c r="B17760" s="1" t="s">
        <v>987</v>
      </c>
      <c r="C17760" s="1">
        <v>1.10427521E8</v>
      </c>
      <c r="D17760" s="1" t="s">
        <v>8</v>
      </c>
      <c r="E17760" s="1">
        <v>24.0</v>
      </c>
      <c r="F17760" s="1" t="s">
        <v>17728</v>
      </c>
      <c r="G17760" s="1">
        <v>0.125448583221</v>
      </c>
    </row>
    <row r="17761" ht="15.75" customHeight="1">
      <c r="A17761" s="1" t="str">
        <f t="shared" si="1491"/>
        <v>WDR36</v>
      </c>
      <c r="B17761" s="1" t="s">
        <v>987</v>
      </c>
      <c r="C17761" s="1">
        <v>1.1042827E8</v>
      </c>
      <c r="D17761" s="1" t="s">
        <v>14</v>
      </c>
      <c r="E17761" s="1">
        <v>23.0</v>
      </c>
      <c r="F17761" s="1" t="s">
        <v>17729</v>
      </c>
      <c r="G17761" s="1">
        <v>-0.0103920500197</v>
      </c>
    </row>
    <row r="17762" ht="15.75" customHeight="1">
      <c r="A17762" s="1" t="str">
        <f t="shared" ref="A17762:A17777" si="1492">"WDR43"</f>
        <v>WDR43</v>
      </c>
      <c r="B17762" s="1" t="s">
        <v>256</v>
      </c>
      <c r="C17762" s="1">
        <v>2.9117723E7</v>
      </c>
      <c r="D17762" s="1" t="s">
        <v>8</v>
      </c>
      <c r="E17762" s="1">
        <v>24.0</v>
      </c>
      <c r="F17762" s="1" t="s">
        <v>17730</v>
      </c>
      <c r="G17762" s="1">
        <v>0.551564698649</v>
      </c>
    </row>
    <row r="17763" ht="15.75" customHeight="1">
      <c r="A17763" s="1" t="str">
        <f t="shared" si="1492"/>
        <v>WDR43</v>
      </c>
      <c r="B17763" s="1" t="s">
        <v>256</v>
      </c>
      <c r="C17763" s="1">
        <v>2.9117567E7</v>
      </c>
      <c r="D17763" s="1" t="s">
        <v>14</v>
      </c>
      <c r="E17763" s="1">
        <v>24.0</v>
      </c>
      <c r="F17763" s="1" t="s">
        <v>17731</v>
      </c>
      <c r="G17763" s="1">
        <v>1.3654834486</v>
      </c>
    </row>
    <row r="17764" ht="15.75" customHeight="1">
      <c r="A17764" s="1" t="str">
        <f t="shared" si="1492"/>
        <v>WDR43</v>
      </c>
      <c r="B17764" s="1" t="s">
        <v>256</v>
      </c>
      <c r="C17764" s="1">
        <v>2.91176E7</v>
      </c>
      <c r="D17764" s="1" t="s">
        <v>14</v>
      </c>
      <c r="E17764" s="1">
        <v>24.0</v>
      </c>
      <c r="F17764" s="1" t="s">
        <v>17732</v>
      </c>
      <c r="G17764" s="1">
        <v>1.03319465058</v>
      </c>
    </row>
    <row r="17765" ht="15.75" customHeight="1">
      <c r="A17765" s="1" t="str">
        <f t="shared" si="1492"/>
        <v>WDR43</v>
      </c>
      <c r="B17765" s="1" t="s">
        <v>256</v>
      </c>
      <c r="C17765" s="1">
        <v>2.9117642E7</v>
      </c>
      <c r="D17765" s="1" t="s">
        <v>14</v>
      </c>
      <c r="E17765" s="1">
        <v>24.0</v>
      </c>
      <c r="F17765" s="1" t="s">
        <v>17733</v>
      </c>
      <c r="G17765" s="1">
        <v>-0.0432710918989</v>
      </c>
    </row>
    <row r="17766" ht="15.75" customHeight="1">
      <c r="A17766" s="1" t="str">
        <f t="shared" si="1492"/>
        <v>WDR43</v>
      </c>
      <c r="B17766" s="1" t="s">
        <v>256</v>
      </c>
      <c r="C17766" s="1">
        <v>2.9117801E7</v>
      </c>
      <c r="D17766" s="1" t="s">
        <v>14</v>
      </c>
      <c r="E17766" s="1">
        <v>23.0</v>
      </c>
      <c r="F17766" s="1" t="s">
        <v>17734</v>
      </c>
      <c r="G17766" s="1">
        <v>0.311253513761</v>
      </c>
    </row>
    <row r="17767" ht="15.75" customHeight="1">
      <c r="A17767" s="1" t="str">
        <f t="shared" si="1492"/>
        <v>WDR43</v>
      </c>
      <c r="B17767" s="1" t="s">
        <v>256</v>
      </c>
      <c r="C17767" s="1">
        <v>2.9117504E7</v>
      </c>
      <c r="D17767" s="1" t="s">
        <v>8</v>
      </c>
      <c r="E17767" s="1">
        <v>24.0</v>
      </c>
      <c r="F17767" s="1" t="s">
        <v>17735</v>
      </c>
      <c r="G17767" s="1">
        <v>0.00104169008071</v>
      </c>
    </row>
    <row r="17768" ht="15.75" customHeight="1">
      <c r="A17768" s="1" t="str">
        <f t="shared" si="1492"/>
        <v>WDR43</v>
      </c>
      <c r="B17768" s="1" t="s">
        <v>256</v>
      </c>
      <c r="C17768" s="1">
        <v>2.9117629E7</v>
      </c>
      <c r="D17768" s="1" t="s">
        <v>8</v>
      </c>
      <c r="E17768" s="1">
        <v>24.0</v>
      </c>
      <c r="F17768" s="1" t="s">
        <v>17736</v>
      </c>
      <c r="G17768" s="1">
        <v>0.0236863460144</v>
      </c>
    </row>
    <row r="17769" ht="15.75" customHeight="1">
      <c r="A17769" s="1" t="str">
        <f t="shared" si="1492"/>
        <v>WDR43</v>
      </c>
      <c r="B17769" s="1" t="s">
        <v>256</v>
      </c>
      <c r="C17769" s="1">
        <v>2.9117638E7</v>
      </c>
      <c r="D17769" s="1" t="s">
        <v>8</v>
      </c>
      <c r="E17769" s="1">
        <v>24.0</v>
      </c>
      <c r="F17769" s="1" t="s">
        <v>17737</v>
      </c>
      <c r="G17769" s="1">
        <v>0.0383506195305</v>
      </c>
    </row>
    <row r="17770" ht="15.75" customHeight="1">
      <c r="A17770" s="1" t="str">
        <f t="shared" si="1492"/>
        <v>WDR43</v>
      </c>
      <c r="B17770" s="1" t="s">
        <v>256</v>
      </c>
      <c r="C17770" s="1">
        <v>2.9117643E7</v>
      </c>
      <c r="D17770" s="1" t="s">
        <v>8</v>
      </c>
      <c r="E17770" s="1">
        <v>23.0</v>
      </c>
      <c r="F17770" s="1" t="s">
        <v>17738</v>
      </c>
      <c r="G17770" s="1">
        <v>0.145618016898</v>
      </c>
    </row>
    <row r="17771" ht="15.75" customHeight="1">
      <c r="A17771" s="1" t="str">
        <f t="shared" si="1492"/>
        <v>WDR43</v>
      </c>
      <c r="B17771" s="1" t="s">
        <v>256</v>
      </c>
      <c r="C17771" s="1">
        <v>2.9117727E7</v>
      </c>
      <c r="D17771" s="1" t="s">
        <v>8</v>
      </c>
      <c r="E17771" s="1">
        <v>23.0</v>
      </c>
      <c r="F17771" s="1" t="s">
        <v>17739</v>
      </c>
      <c r="G17771" s="1">
        <v>0.501111851292</v>
      </c>
    </row>
    <row r="17772" ht="15.75" customHeight="1">
      <c r="A17772" s="1" t="str">
        <f t="shared" si="1492"/>
        <v>WDR43</v>
      </c>
      <c r="B17772" s="1" t="s">
        <v>256</v>
      </c>
      <c r="C17772" s="1">
        <v>2.9117784E7</v>
      </c>
      <c r="D17772" s="1" t="s">
        <v>8</v>
      </c>
      <c r="E17772" s="1">
        <v>24.0</v>
      </c>
      <c r="F17772" s="1" t="s">
        <v>17740</v>
      </c>
      <c r="G17772" s="1">
        <v>0.601321900817</v>
      </c>
    </row>
    <row r="17773" ht="15.75" customHeight="1">
      <c r="A17773" s="1" t="str">
        <f t="shared" si="1492"/>
        <v>WDR43</v>
      </c>
      <c r="B17773" s="1" t="s">
        <v>256</v>
      </c>
      <c r="C17773" s="1">
        <v>2.9117541E7</v>
      </c>
      <c r="D17773" s="1" t="s">
        <v>14</v>
      </c>
      <c r="E17773" s="1">
        <v>24.0</v>
      </c>
      <c r="F17773" s="1" t="s">
        <v>17741</v>
      </c>
      <c r="G17773" s="1">
        <v>0.336451739155</v>
      </c>
    </row>
    <row r="17774" ht="15.75" customHeight="1">
      <c r="A17774" s="1" t="str">
        <f t="shared" si="1492"/>
        <v>WDR43</v>
      </c>
      <c r="B17774" s="1" t="s">
        <v>256</v>
      </c>
      <c r="C17774" s="1">
        <v>2.9117551E7</v>
      </c>
      <c r="D17774" s="1" t="s">
        <v>14</v>
      </c>
      <c r="E17774" s="1">
        <v>24.0</v>
      </c>
      <c r="F17774" s="1" t="s">
        <v>17742</v>
      </c>
      <c r="G17774" s="1">
        <v>0.0277349649024</v>
      </c>
    </row>
    <row r="17775" ht="15.75" customHeight="1">
      <c r="A17775" s="1" t="str">
        <f t="shared" si="1492"/>
        <v>WDR43</v>
      </c>
      <c r="B17775" s="1" t="s">
        <v>256</v>
      </c>
      <c r="C17775" s="1">
        <v>2.9117643E7</v>
      </c>
      <c r="D17775" s="1" t="s">
        <v>8</v>
      </c>
      <c r="E17775" s="1">
        <v>22.0</v>
      </c>
      <c r="F17775" s="1" t="s">
        <v>17743</v>
      </c>
      <c r="G17775" s="1">
        <v>0.17691947929</v>
      </c>
    </row>
    <row r="17776" ht="15.75" customHeight="1">
      <c r="A17776" s="1" t="str">
        <f t="shared" si="1492"/>
        <v>WDR43</v>
      </c>
      <c r="B17776" s="1" t="s">
        <v>256</v>
      </c>
      <c r="C17776" s="1">
        <v>2.9117802E7</v>
      </c>
      <c r="D17776" s="1" t="s">
        <v>14</v>
      </c>
      <c r="E17776" s="1">
        <v>24.0</v>
      </c>
      <c r="F17776" s="1" t="s">
        <v>17744</v>
      </c>
      <c r="G17776" s="1">
        <v>0.182642361749</v>
      </c>
    </row>
    <row r="17777" ht="15.75" customHeight="1">
      <c r="A17777" s="1" t="str">
        <f t="shared" si="1492"/>
        <v>WDR43</v>
      </c>
      <c r="B17777" s="1" t="s">
        <v>256</v>
      </c>
      <c r="C17777" s="1">
        <v>2.9117693E7</v>
      </c>
      <c r="D17777" s="1" t="s">
        <v>14</v>
      </c>
      <c r="E17777" s="1">
        <v>24.0</v>
      </c>
      <c r="F17777" s="1" t="s">
        <v>17745</v>
      </c>
      <c r="G17777" s="1">
        <v>-0.0306635210463</v>
      </c>
    </row>
    <row r="17778" ht="15.75" customHeight="1">
      <c r="A17778" s="1" t="str">
        <f t="shared" ref="A17778:A17785" si="1493">"WDR44"</f>
        <v>WDR44</v>
      </c>
      <c r="B17778" s="1" t="s">
        <v>50</v>
      </c>
      <c r="C17778" s="1">
        <v>1.17480119E8</v>
      </c>
      <c r="D17778" s="1" t="s">
        <v>14</v>
      </c>
      <c r="E17778" s="1">
        <v>24.0</v>
      </c>
      <c r="F17778" s="1" t="s">
        <v>17746</v>
      </c>
      <c r="G17778" s="1">
        <v>0.233616617405</v>
      </c>
    </row>
    <row r="17779" ht="15.75" customHeight="1">
      <c r="A17779" s="1" t="str">
        <f t="shared" si="1493"/>
        <v>WDR44</v>
      </c>
      <c r="B17779" s="1" t="s">
        <v>50</v>
      </c>
      <c r="C17779" s="1">
        <v>1.17480301E8</v>
      </c>
      <c r="D17779" s="1" t="s">
        <v>14</v>
      </c>
      <c r="E17779" s="1">
        <v>22.0</v>
      </c>
      <c r="F17779" s="1" t="s">
        <v>17747</v>
      </c>
      <c r="G17779" s="1">
        <v>0.754939182055</v>
      </c>
    </row>
    <row r="17780" ht="15.75" customHeight="1">
      <c r="A17780" s="1" t="str">
        <f t="shared" si="1493"/>
        <v>WDR44</v>
      </c>
      <c r="B17780" s="1" t="s">
        <v>50</v>
      </c>
      <c r="C17780" s="1">
        <v>1.1748008E8</v>
      </c>
      <c r="D17780" s="1" t="s">
        <v>14</v>
      </c>
      <c r="E17780" s="1">
        <v>23.0</v>
      </c>
      <c r="F17780" s="1" t="s">
        <v>17748</v>
      </c>
      <c r="G17780" s="1">
        <v>0.0101802130363</v>
      </c>
    </row>
    <row r="17781" ht="15.75" customHeight="1">
      <c r="A17781" s="1" t="str">
        <f t="shared" si="1493"/>
        <v>WDR44</v>
      </c>
      <c r="B17781" s="1" t="s">
        <v>50</v>
      </c>
      <c r="C17781" s="1">
        <v>1.17480322E8</v>
      </c>
      <c r="D17781" s="1" t="s">
        <v>8</v>
      </c>
      <c r="E17781" s="1">
        <v>23.0</v>
      </c>
      <c r="F17781" s="1" t="s">
        <v>17749</v>
      </c>
      <c r="G17781" s="1">
        <v>0.601007823773</v>
      </c>
    </row>
    <row r="17782" ht="15.75" customHeight="1">
      <c r="A17782" s="1" t="str">
        <f t="shared" si="1493"/>
        <v>WDR44</v>
      </c>
      <c r="B17782" s="1" t="s">
        <v>50</v>
      </c>
      <c r="C17782" s="1">
        <v>1.17480284E8</v>
      </c>
      <c r="D17782" s="1" t="s">
        <v>8</v>
      </c>
      <c r="E17782" s="1">
        <v>23.0</v>
      </c>
      <c r="F17782" s="1" t="s">
        <v>17750</v>
      </c>
      <c r="G17782" s="1">
        <v>0.207546444248</v>
      </c>
    </row>
    <row r="17783" ht="15.75" customHeight="1">
      <c r="A17783" s="1" t="str">
        <f t="shared" si="1493"/>
        <v>WDR44</v>
      </c>
      <c r="B17783" s="1" t="s">
        <v>50</v>
      </c>
      <c r="C17783" s="1">
        <v>1.1748023E8</v>
      </c>
      <c r="D17783" s="1" t="s">
        <v>8</v>
      </c>
      <c r="E17783" s="1">
        <v>24.0</v>
      </c>
      <c r="F17783" s="1" t="s">
        <v>17751</v>
      </c>
      <c r="G17783" s="1">
        <v>0.275536347579</v>
      </c>
    </row>
    <row r="17784" ht="15.75" customHeight="1">
      <c r="A17784" s="1" t="str">
        <f t="shared" si="1493"/>
        <v>WDR44</v>
      </c>
      <c r="B17784" s="1" t="s">
        <v>50</v>
      </c>
      <c r="C17784" s="1">
        <v>1.17480156E8</v>
      </c>
      <c r="D17784" s="1" t="s">
        <v>8</v>
      </c>
      <c r="E17784" s="1">
        <v>24.0</v>
      </c>
      <c r="F17784" s="1" t="s">
        <v>17752</v>
      </c>
      <c r="G17784" s="1">
        <v>1.44897931004</v>
      </c>
    </row>
    <row r="17785" ht="15.75" customHeight="1">
      <c r="A17785" s="1" t="str">
        <f t="shared" si="1493"/>
        <v>WDR44</v>
      </c>
      <c r="B17785" s="1" t="s">
        <v>50</v>
      </c>
      <c r="C17785" s="1">
        <v>1.17480175E8</v>
      </c>
      <c r="D17785" s="1" t="s">
        <v>8</v>
      </c>
      <c r="E17785" s="1">
        <v>24.0</v>
      </c>
      <c r="F17785" s="1" t="s">
        <v>17753</v>
      </c>
      <c r="G17785" s="1">
        <v>0.796081507906</v>
      </c>
    </row>
    <row r="17786" ht="15.75" customHeight="1">
      <c r="A17786" s="1" t="str">
        <f t="shared" ref="A17786:A17795" si="1494">"WDR48"</f>
        <v>WDR48</v>
      </c>
      <c r="B17786" s="1" t="s">
        <v>119</v>
      </c>
      <c r="C17786" s="1">
        <v>3.9093729E7</v>
      </c>
      <c r="D17786" s="1" t="s">
        <v>14</v>
      </c>
      <c r="E17786" s="1">
        <v>24.0</v>
      </c>
      <c r="F17786" s="1" t="s">
        <v>17754</v>
      </c>
      <c r="G17786" s="1">
        <v>0.0322511441517</v>
      </c>
    </row>
    <row r="17787" ht="15.75" customHeight="1">
      <c r="A17787" s="1" t="str">
        <f t="shared" si="1494"/>
        <v>WDR48</v>
      </c>
      <c r="B17787" s="1" t="s">
        <v>119</v>
      </c>
      <c r="C17787" s="1">
        <v>3.9093678E7</v>
      </c>
      <c r="D17787" s="1" t="s">
        <v>14</v>
      </c>
      <c r="E17787" s="1">
        <v>24.0</v>
      </c>
      <c r="F17787" s="1" t="s">
        <v>17755</v>
      </c>
      <c r="G17787" s="1">
        <v>0.0606215479481</v>
      </c>
    </row>
    <row r="17788" ht="15.75" customHeight="1">
      <c r="A17788" s="1" t="str">
        <f t="shared" si="1494"/>
        <v>WDR48</v>
      </c>
      <c r="B17788" s="1" t="s">
        <v>119</v>
      </c>
      <c r="C17788" s="1">
        <v>3.9093654E7</v>
      </c>
      <c r="D17788" s="1" t="s">
        <v>14</v>
      </c>
      <c r="E17788" s="1">
        <v>24.0</v>
      </c>
      <c r="F17788" s="1" t="s">
        <v>17756</v>
      </c>
      <c r="G17788" s="1">
        <v>0.126658630751</v>
      </c>
    </row>
    <row r="17789" ht="15.75" customHeight="1">
      <c r="A17789" s="1" t="str">
        <f t="shared" si="1494"/>
        <v>WDR48</v>
      </c>
      <c r="B17789" s="1" t="s">
        <v>119</v>
      </c>
      <c r="C17789" s="1">
        <v>3.9093614E7</v>
      </c>
      <c r="D17789" s="1" t="s">
        <v>8</v>
      </c>
      <c r="E17789" s="1">
        <v>23.0</v>
      </c>
      <c r="F17789" s="1" t="s">
        <v>17757</v>
      </c>
      <c r="G17789" s="1">
        <v>0.422746262439</v>
      </c>
    </row>
    <row r="17790" ht="15.75" customHeight="1">
      <c r="A17790" s="1" t="str">
        <f t="shared" si="1494"/>
        <v>WDR48</v>
      </c>
      <c r="B17790" s="1" t="s">
        <v>119</v>
      </c>
      <c r="C17790" s="1">
        <v>3.9093574E7</v>
      </c>
      <c r="D17790" s="1" t="s">
        <v>8</v>
      </c>
      <c r="E17790" s="1">
        <v>24.0</v>
      </c>
      <c r="F17790" s="1" t="s">
        <v>17758</v>
      </c>
      <c r="G17790" s="1">
        <v>1.0364729693</v>
      </c>
    </row>
    <row r="17791" ht="15.75" customHeight="1">
      <c r="A17791" s="1" t="str">
        <f t="shared" si="1494"/>
        <v>WDR48</v>
      </c>
      <c r="B17791" s="1" t="s">
        <v>119</v>
      </c>
      <c r="C17791" s="1">
        <v>3.9093762E7</v>
      </c>
      <c r="D17791" s="1" t="s">
        <v>14</v>
      </c>
      <c r="E17791" s="1">
        <v>23.0</v>
      </c>
      <c r="F17791" s="1" t="s">
        <v>17759</v>
      </c>
      <c r="G17791" s="1">
        <v>-0.0288372855255</v>
      </c>
    </row>
    <row r="17792" ht="15.75" customHeight="1">
      <c r="A17792" s="1" t="str">
        <f t="shared" si="1494"/>
        <v>WDR48</v>
      </c>
      <c r="B17792" s="1" t="s">
        <v>119</v>
      </c>
      <c r="C17792" s="1">
        <v>3.9093722E7</v>
      </c>
      <c r="D17792" s="1" t="s">
        <v>14</v>
      </c>
      <c r="E17792" s="1">
        <v>24.0</v>
      </c>
      <c r="F17792" s="1" t="s">
        <v>17760</v>
      </c>
      <c r="G17792" s="1">
        <v>0.153628542326</v>
      </c>
    </row>
    <row r="17793" ht="15.75" customHeight="1">
      <c r="A17793" s="1" t="str">
        <f t="shared" si="1494"/>
        <v>WDR48</v>
      </c>
      <c r="B17793" s="1" t="s">
        <v>119</v>
      </c>
      <c r="C17793" s="1">
        <v>3.9093786E7</v>
      </c>
      <c r="D17793" s="1" t="s">
        <v>14</v>
      </c>
      <c r="E17793" s="1">
        <v>24.0</v>
      </c>
      <c r="F17793" s="1" t="s">
        <v>17761</v>
      </c>
      <c r="G17793" s="1">
        <v>0.515263337695</v>
      </c>
    </row>
    <row r="17794" ht="15.75" customHeight="1">
      <c r="A17794" s="1" t="str">
        <f t="shared" si="1494"/>
        <v>WDR48</v>
      </c>
      <c r="B17794" s="1" t="s">
        <v>119</v>
      </c>
      <c r="C17794" s="1">
        <v>3.9093738E7</v>
      </c>
      <c r="D17794" s="1" t="s">
        <v>14</v>
      </c>
      <c r="E17794" s="1">
        <v>24.0</v>
      </c>
      <c r="F17794" s="1" t="s">
        <v>17762</v>
      </c>
      <c r="G17794" s="1">
        <v>1.448263693</v>
      </c>
    </row>
    <row r="17795" ht="15.75" customHeight="1">
      <c r="A17795" s="1" t="str">
        <f t="shared" si="1494"/>
        <v>WDR48</v>
      </c>
      <c r="B17795" s="1" t="s">
        <v>119</v>
      </c>
      <c r="C17795" s="1">
        <v>3.9093523E7</v>
      </c>
      <c r="D17795" s="1" t="s">
        <v>8</v>
      </c>
      <c r="E17795" s="1">
        <v>22.0</v>
      </c>
      <c r="F17795" s="1" t="s">
        <v>17763</v>
      </c>
      <c r="G17795" s="1">
        <v>0.174309664658</v>
      </c>
    </row>
    <row r="17796" ht="15.75" customHeight="1">
      <c r="A17796" s="1" t="str">
        <f t="shared" ref="A17796:A17815" si="1495">"WDR5"</f>
        <v>WDR5</v>
      </c>
      <c r="B17796" s="1" t="s">
        <v>298</v>
      </c>
      <c r="C17796" s="1">
        <v>1.37004961E8</v>
      </c>
      <c r="D17796" s="1" t="s">
        <v>8</v>
      </c>
      <c r="E17796" s="1">
        <v>25.0</v>
      </c>
      <c r="F17796" s="1" t="s">
        <v>17764</v>
      </c>
      <c r="G17796" s="1">
        <v>-0.0062145365168</v>
      </c>
    </row>
    <row r="17797" ht="15.75" customHeight="1">
      <c r="A17797" s="1" t="str">
        <f t="shared" si="1495"/>
        <v>WDR5</v>
      </c>
      <c r="B17797" s="1" t="s">
        <v>298</v>
      </c>
      <c r="C17797" s="1">
        <v>1.37005139E8</v>
      </c>
      <c r="D17797" s="1" t="s">
        <v>14</v>
      </c>
      <c r="E17797" s="1">
        <v>24.0</v>
      </c>
      <c r="F17797" s="1" t="s">
        <v>17765</v>
      </c>
      <c r="G17797" s="1">
        <v>0.0117489420898</v>
      </c>
    </row>
    <row r="17798" ht="15.75" customHeight="1">
      <c r="A17798" s="1" t="str">
        <f t="shared" si="1495"/>
        <v>WDR5</v>
      </c>
      <c r="B17798" s="1" t="s">
        <v>298</v>
      </c>
      <c r="C17798" s="1">
        <v>1.37005116E8</v>
      </c>
      <c r="D17798" s="1" t="s">
        <v>14</v>
      </c>
      <c r="E17798" s="1">
        <v>24.0</v>
      </c>
      <c r="F17798" s="1" t="s">
        <v>17766</v>
      </c>
      <c r="G17798" s="1">
        <v>-0.0164268068725</v>
      </c>
    </row>
    <row r="17799" ht="15.75" customHeight="1">
      <c r="A17799" s="1" t="str">
        <f t="shared" si="1495"/>
        <v>WDR5</v>
      </c>
      <c r="B17799" s="1" t="s">
        <v>298</v>
      </c>
      <c r="C17799" s="1">
        <v>1.37004957E8</v>
      </c>
      <c r="D17799" s="1" t="s">
        <v>14</v>
      </c>
      <c r="E17799" s="1">
        <v>26.0</v>
      </c>
      <c r="F17799" s="1" t="s">
        <v>17767</v>
      </c>
      <c r="G17799" s="1">
        <v>0.0185288805085</v>
      </c>
    </row>
    <row r="17800" ht="15.75" customHeight="1">
      <c r="A17800" s="1" t="str">
        <f t="shared" si="1495"/>
        <v>WDR5</v>
      </c>
      <c r="B17800" s="1" t="s">
        <v>298</v>
      </c>
      <c r="C17800" s="1">
        <v>1.3700517E8</v>
      </c>
      <c r="D17800" s="1" t="s">
        <v>8</v>
      </c>
      <c r="E17800" s="1">
        <v>23.0</v>
      </c>
      <c r="F17800" s="1" t="s">
        <v>17768</v>
      </c>
      <c r="G17800" s="1">
        <v>0.00808354902348</v>
      </c>
    </row>
    <row r="17801" ht="15.75" customHeight="1">
      <c r="A17801" s="1" t="str">
        <f t="shared" si="1495"/>
        <v>WDR5</v>
      </c>
      <c r="B17801" s="1" t="s">
        <v>298</v>
      </c>
      <c r="C17801" s="1">
        <v>1.37005066E8</v>
      </c>
      <c r="D17801" s="1" t="s">
        <v>8</v>
      </c>
      <c r="E17801" s="1">
        <v>24.0</v>
      </c>
      <c r="F17801" s="1" t="s">
        <v>17769</v>
      </c>
      <c r="G17801" s="1">
        <v>-0.0194545647199</v>
      </c>
    </row>
    <row r="17802" ht="15.75" customHeight="1">
      <c r="A17802" s="1" t="str">
        <f t="shared" si="1495"/>
        <v>WDR5</v>
      </c>
      <c r="B17802" s="1" t="s">
        <v>298</v>
      </c>
      <c r="C17802" s="1">
        <v>1.37005033E8</v>
      </c>
      <c r="D17802" s="1" t="s">
        <v>8</v>
      </c>
      <c r="E17802" s="1">
        <v>25.0</v>
      </c>
      <c r="F17802" s="1" t="s">
        <v>17770</v>
      </c>
      <c r="G17802" s="1">
        <v>-0.0177884046652</v>
      </c>
    </row>
    <row r="17803" ht="15.75" customHeight="1">
      <c r="A17803" s="1" t="str">
        <f t="shared" si="1495"/>
        <v>WDR5</v>
      </c>
      <c r="B17803" s="1" t="s">
        <v>298</v>
      </c>
      <c r="C17803" s="1">
        <v>1.37001159E8</v>
      </c>
      <c r="D17803" s="1" t="s">
        <v>8</v>
      </c>
      <c r="E17803" s="1">
        <v>24.0</v>
      </c>
      <c r="F17803" s="1" t="s">
        <v>17771</v>
      </c>
      <c r="G17803" s="1">
        <v>-0.0245921091469</v>
      </c>
    </row>
    <row r="17804" ht="15.75" customHeight="1">
      <c r="A17804" s="1" t="str">
        <f t="shared" si="1495"/>
        <v>WDR5</v>
      </c>
      <c r="B17804" s="1" t="s">
        <v>298</v>
      </c>
      <c r="C17804" s="1">
        <v>1.37001182E8</v>
      </c>
      <c r="D17804" s="1" t="s">
        <v>8</v>
      </c>
      <c r="E17804" s="1">
        <v>24.0</v>
      </c>
      <c r="F17804" s="1" t="s">
        <v>17772</v>
      </c>
      <c r="G17804" s="1">
        <v>0.0287076843321</v>
      </c>
    </row>
    <row r="17805" ht="15.75" customHeight="1">
      <c r="A17805" s="1" t="str">
        <f t="shared" si="1495"/>
        <v>WDR5</v>
      </c>
      <c r="B17805" s="1" t="s">
        <v>298</v>
      </c>
      <c r="C17805" s="1">
        <v>1.3700122E8</v>
      </c>
      <c r="D17805" s="1" t="s">
        <v>8</v>
      </c>
      <c r="E17805" s="1">
        <v>23.0</v>
      </c>
      <c r="F17805" s="1" t="s">
        <v>17773</v>
      </c>
      <c r="G17805" s="1">
        <v>1.26648020994</v>
      </c>
    </row>
    <row r="17806" ht="15.75" customHeight="1">
      <c r="A17806" s="1" t="str">
        <f t="shared" si="1495"/>
        <v>WDR5</v>
      </c>
      <c r="B17806" s="1" t="s">
        <v>298</v>
      </c>
      <c r="C17806" s="1">
        <v>1.37001233E8</v>
      </c>
      <c r="D17806" s="1" t="s">
        <v>8</v>
      </c>
      <c r="E17806" s="1">
        <v>21.0</v>
      </c>
      <c r="F17806" s="1" t="s">
        <v>17774</v>
      </c>
      <c r="G17806" s="1">
        <v>0.67051853411</v>
      </c>
    </row>
    <row r="17807" ht="15.75" customHeight="1">
      <c r="A17807" s="1" t="str">
        <f t="shared" si="1495"/>
        <v>WDR5</v>
      </c>
      <c r="B17807" s="1" t="s">
        <v>298</v>
      </c>
      <c r="C17807" s="1">
        <v>1.37001275E8</v>
      </c>
      <c r="D17807" s="1" t="s">
        <v>8</v>
      </c>
      <c r="E17807" s="1">
        <v>23.0</v>
      </c>
      <c r="F17807" s="1" t="s">
        <v>17775</v>
      </c>
      <c r="G17807" s="1">
        <v>0.912959108236</v>
      </c>
    </row>
    <row r="17808" ht="15.75" customHeight="1">
      <c r="A17808" s="1" t="str">
        <f t="shared" si="1495"/>
        <v>WDR5</v>
      </c>
      <c r="B17808" s="1" t="s">
        <v>298</v>
      </c>
      <c r="C17808" s="1">
        <v>1.37001305E8</v>
      </c>
      <c r="D17808" s="1" t="s">
        <v>8</v>
      </c>
      <c r="E17808" s="1">
        <v>23.0</v>
      </c>
      <c r="F17808" s="1" t="s">
        <v>17776</v>
      </c>
      <c r="G17808" s="1">
        <v>0.507828236576</v>
      </c>
    </row>
    <row r="17809" ht="15.75" customHeight="1">
      <c r="A17809" s="1" t="str">
        <f t="shared" si="1495"/>
        <v>WDR5</v>
      </c>
      <c r="B17809" s="1" t="s">
        <v>298</v>
      </c>
      <c r="C17809" s="1">
        <v>1.37001342E8</v>
      </c>
      <c r="D17809" s="1" t="s">
        <v>8</v>
      </c>
      <c r="E17809" s="1">
        <v>24.0</v>
      </c>
      <c r="F17809" s="1" t="s">
        <v>17777</v>
      </c>
      <c r="G17809" s="1">
        <v>0.0807724391231</v>
      </c>
    </row>
    <row r="17810" ht="15.75" customHeight="1">
      <c r="A17810" s="1" t="str">
        <f t="shared" si="1495"/>
        <v>WDR5</v>
      </c>
      <c r="B17810" s="1" t="s">
        <v>298</v>
      </c>
      <c r="C17810" s="1">
        <v>1.37001385E8</v>
      </c>
      <c r="D17810" s="1" t="s">
        <v>8</v>
      </c>
      <c r="E17810" s="1">
        <v>24.0</v>
      </c>
      <c r="F17810" s="1" t="s">
        <v>17778</v>
      </c>
      <c r="G17810" s="1">
        <v>0.291889175605</v>
      </c>
    </row>
    <row r="17811" ht="15.75" customHeight="1">
      <c r="A17811" s="1" t="str">
        <f t="shared" si="1495"/>
        <v>WDR5</v>
      </c>
      <c r="B17811" s="1" t="s">
        <v>298</v>
      </c>
      <c r="C17811" s="1">
        <v>1.37001403E8</v>
      </c>
      <c r="D17811" s="1" t="s">
        <v>8</v>
      </c>
      <c r="E17811" s="1">
        <v>22.0</v>
      </c>
      <c r="F17811" s="1" t="s">
        <v>17779</v>
      </c>
      <c r="G17811" s="1">
        <v>0.820560681822</v>
      </c>
    </row>
    <row r="17812" ht="15.75" customHeight="1">
      <c r="A17812" s="1" t="str">
        <f t="shared" si="1495"/>
        <v>WDR5</v>
      </c>
      <c r="B17812" s="1" t="s">
        <v>298</v>
      </c>
      <c r="C17812" s="1">
        <v>1.37005021E8</v>
      </c>
      <c r="D17812" s="1" t="s">
        <v>8</v>
      </c>
      <c r="E17812" s="1">
        <v>24.0</v>
      </c>
      <c r="F17812" s="1" t="s">
        <v>17780</v>
      </c>
      <c r="G17812" s="1">
        <v>-0.0284609725822</v>
      </c>
    </row>
    <row r="17813" ht="15.75" customHeight="1">
      <c r="A17813" s="1" t="str">
        <f t="shared" si="1495"/>
        <v>WDR5</v>
      </c>
      <c r="B17813" s="1" t="s">
        <v>298</v>
      </c>
      <c r="C17813" s="1">
        <v>1.37004916E8</v>
      </c>
      <c r="D17813" s="1" t="s">
        <v>8</v>
      </c>
      <c r="E17813" s="1">
        <v>23.0</v>
      </c>
      <c r="F17813" s="1" t="s">
        <v>17781</v>
      </c>
      <c r="G17813" s="1">
        <v>0.0129321362793</v>
      </c>
    </row>
    <row r="17814" ht="15.75" customHeight="1">
      <c r="A17814" s="1" t="str">
        <f t="shared" si="1495"/>
        <v>WDR5</v>
      </c>
      <c r="B17814" s="1" t="s">
        <v>298</v>
      </c>
      <c r="C17814" s="1">
        <v>1.37004968E8</v>
      </c>
      <c r="D17814" s="1" t="s">
        <v>8</v>
      </c>
      <c r="E17814" s="1">
        <v>25.0</v>
      </c>
      <c r="F17814" s="1" t="s">
        <v>17782</v>
      </c>
      <c r="G17814" s="1">
        <v>0.0718648590848</v>
      </c>
    </row>
    <row r="17815" ht="15.75" customHeight="1">
      <c r="A17815" s="1" t="str">
        <f t="shared" si="1495"/>
        <v>WDR5</v>
      </c>
      <c r="B17815" s="1" t="s">
        <v>298</v>
      </c>
      <c r="C17815" s="1">
        <v>1.37001419E8</v>
      </c>
      <c r="D17815" s="1" t="s">
        <v>8</v>
      </c>
      <c r="E17815" s="1">
        <v>24.0</v>
      </c>
      <c r="F17815" s="1" t="s">
        <v>17783</v>
      </c>
      <c r="G17815" s="1">
        <v>0.0231440525516</v>
      </c>
    </row>
    <row r="17816" ht="15.75" customHeight="1">
      <c r="A17816" s="1" t="str">
        <f t="shared" ref="A17816:A17825" si="1496">"WDR61"</f>
        <v>WDR61</v>
      </c>
      <c r="B17816" s="1" t="s">
        <v>425</v>
      </c>
      <c r="C17816" s="1">
        <v>7.8591837E7</v>
      </c>
      <c r="D17816" s="1" t="s">
        <v>8</v>
      </c>
      <c r="E17816" s="1">
        <v>25.0</v>
      </c>
      <c r="F17816" s="1" t="s">
        <v>17784</v>
      </c>
      <c r="G17816" s="1">
        <v>0.173685922519</v>
      </c>
    </row>
    <row r="17817" ht="15.75" customHeight="1">
      <c r="A17817" s="1" t="str">
        <f t="shared" si="1496"/>
        <v>WDR61</v>
      </c>
      <c r="B17817" s="1" t="s">
        <v>425</v>
      </c>
      <c r="C17817" s="1">
        <v>7.8591894E7</v>
      </c>
      <c r="D17817" s="1" t="s">
        <v>8</v>
      </c>
      <c r="E17817" s="1">
        <v>25.0</v>
      </c>
      <c r="F17817" s="1" t="s">
        <v>17785</v>
      </c>
      <c r="G17817" s="1">
        <v>1.373847805</v>
      </c>
    </row>
    <row r="17818" ht="15.75" customHeight="1">
      <c r="A17818" s="1" t="str">
        <f t="shared" si="1496"/>
        <v>WDR61</v>
      </c>
      <c r="B17818" s="1" t="s">
        <v>425</v>
      </c>
      <c r="C17818" s="1">
        <v>7.8591977E7</v>
      </c>
      <c r="D17818" s="1" t="s">
        <v>14</v>
      </c>
      <c r="E17818" s="1">
        <v>24.0</v>
      </c>
      <c r="F17818" s="1" t="s">
        <v>17786</v>
      </c>
      <c r="G17818" s="1">
        <v>0.00733602627423</v>
      </c>
    </row>
    <row r="17819" ht="15.75" customHeight="1">
      <c r="A17819" s="1" t="str">
        <f t="shared" si="1496"/>
        <v>WDR61</v>
      </c>
      <c r="B17819" s="1" t="s">
        <v>425</v>
      </c>
      <c r="C17819" s="1">
        <v>7.8591935E7</v>
      </c>
      <c r="D17819" s="1" t="s">
        <v>14</v>
      </c>
      <c r="E17819" s="1">
        <v>24.0</v>
      </c>
      <c r="F17819" s="1" t="s">
        <v>17787</v>
      </c>
      <c r="G17819" s="1">
        <v>0.234475159757</v>
      </c>
    </row>
    <row r="17820" ht="15.75" customHeight="1">
      <c r="A17820" s="1" t="str">
        <f t="shared" si="1496"/>
        <v>WDR61</v>
      </c>
      <c r="B17820" s="1" t="s">
        <v>425</v>
      </c>
      <c r="C17820" s="1">
        <v>7.8591932E7</v>
      </c>
      <c r="D17820" s="1" t="s">
        <v>8</v>
      </c>
      <c r="E17820" s="1">
        <v>24.0</v>
      </c>
      <c r="F17820" s="1" t="s">
        <v>17788</v>
      </c>
      <c r="G17820" s="1">
        <v>-0.00944079094909</v>
      </c>
    </row>
    <row r="17821" ht="15.75" customHeight="1">
      <c r="A17821" s="1" t="str">
        <f t="shared" si="1496"/>
        <v>WDR61</v>
      </c>
      <c r="B17821" s="1" t="s">
        <v>425</v>
      </c>
      <c r="C17821" s="1">
        <v>7.8591885E7</v>
      </c>
      <c r="D17821" s="1" t="s">
        <v>8</v>
      </c>
      <c r="E17821" s="1">
        <v>24.0</v>
      </c>
      <c r="F17821" s="1" t="s">
        <v>17789</v>
      </c>
      <c r="G17821" s="1">
        <v>0.891430839682</v>
      </c>
    </row>
    <row r="17822" ht="15.75" customHeight="1">
      <c r="A17822" s="1" t="str">
        <f t="shared" si="1496"/>
        <v>WDR61</v>
      </c>
      <c r="B17822" s="1" t="s">
        <v>425</v>
      </c>
      <c r="C17822" s="1">
        <v>7.8591877E7</v>
      </c>
      <c r="D17822" s="1" t="s">
        <v>8</v>
      </c>
      <c r="E17822" s="1">
        <v>24.0</v>
      </c>
      <c r="F17822" s="1" t="s">
        <v>17790</v>
      </c>
      <c r="G17822" s="1">
        <v>0.568826199289</v>
      </c>
    </row>
    <row r="17823" ht="15.75" customHeight="1">
      <c r="A17823" s="1" t="str">
        <f t="shared" si="1496"/>
        <v>WDR61</v>
      </c>
      <c r="B17823" s="1" t="s">
        <v>425</v>
      </c>
      <c r="C17823" s="1">
        <v>7.8591869E7</v>
      </c>
      <c r="D17823" s="1" t="s">
        <v>8</v>
      </c>
      <c r="E17823" s="1">
        <v>24.0</v>
      </c>
      <c r="F17823" s="1" t="s">
        <v>17791</v>
      </c>
      <c r="G17823" s="1">
        <v>0.734721355322</v>
      </c>
    </row>
    <row r="17824" ht="15.75" customHeight="1">
      <c r="A17824" s="1" t="str">
        <f t="shared" si="1496"/>
        <v>WDR61</v>
      </c>
      <c r="B17824" s="1" t="s">
        <v>425</v>
      </c>
      <c r="C17824" s="1">
        <v>7.859186E7</v>
      </c>
      <c r="D17824" s="1" t="s">
        <v>8</v>
      </c>
      <c r="E17824" s="1">
        <v>23.0</v>
      </c>
      <c r="F17824" s="1" t="s">
        <v>17792</v>
      </c>
      <c r="G17824" s="1">
        <v>0.459920407849</v>
      </c>
    </row>
    <row r="17825" ht="15.75" customHeight="1">
      <c r="A17825" s="1" t="str">
        <f t="shared" si="1496"/>
        <v>WDR61</v>
      </c>
      <c r="B17825" s="1" t="s">
        <v>425</v>
      </c>
      <c r="C17825" s="1">
        <v>7.8591844E7</v>
      </c>
      <c r="D17825" s="1" t="s">
        <v>8</v>
      </c>
      <c r="E17825" s="1">
        <v>26.0</v>
      </c>
      <c r="F17825" s="1" t="s">
        <v>17793</v>
      </c>
      <c r="G17825" s="1">
        <v>0.12122122597</v>
      </c>
    </row>
    <row r="17826" ht="15.75" customHeight="1">
      <c r="A17826" s="1" t="str">
        <f t="shared" ref="A17826:A17835" si="1497">"WDR7"</f>
        <v>WDR7</v>
      </c>
      <c r="B17826" s="1" t="s">
        <v>245</v>
      </c>
      <c r="C17826" s="1">
        <v>5.4318914E7</v>
      </c>
      <c r="D17826" s="1" t="s">
        <v>14</v>
      </c>
      <c r="E17826" s="1">
        <v>24.0</v>
      </c>
      <c r="F17826" s="1" t="s">
        <v>17794</v>
      </c>
      <c r="G17826" s="1">
        <v>0.0230999223228</v>
      </c>
    </row>
    <row r="17827" ht="15.75" customHeight="1">
      <c r="A17827" s="1" t="str">
        <f t="shared" si="1497"/>
        <v>WDR7</v>
      </c>
      <c r="B17827" s="1" t="s">
        <v>245</v>
      </c>
      <c r="C17827" s="1">
        <v>5.4318875E7</v>
      </c>
      <c r="D17827" s="1" t="s">
        <v>14</v>
      </c>
      <c r="E17827" s="1">
        <v>23.0</v>
      </c>
      <c r="F17827" s="1" t="s">
        <v>17795</v>
      </c>
      <c r="G17827" s="1">
        <v>-0.125641066261</v>
      </c>
    </row>
    <row r="17828" ht="15.75" customHeight="1">
      <c r="A17828" s="1" t="str">
        <f t="shared" si="1497"/>
        <v>WDR7</v>
      </c>
      <c r="B17828" s="1" t="s">
        <v>245</v>
      </c>
      <c r="C17828" s="1">
        <v>5.4318628E7</v>
      </c>
      <c r="D17828" s="1" t="s">
        <v>8</v>
      </c>
      <c r="E17828" s="1">
        <v>23.0</v>
      </c>
      <c r="F17828" s="1" t="s">
        <v>17796</v>
      </c>
      <c r="G17828" s="1">
        <v>1.59961930666</v>
      </c>
    </row>
    <row r="17829" ht="15.75" customHeight="1">
      <c r="A17829" s="1" t="str">
        <f t="shared" si="1497"/>
        <v>WDR7</v>
      </c>
      <c r="B17829" s="1" t="s">
        <v>245</v>
      </c>
      <c r="C17829" s="1">
        <v>5.4318674E7</v>
      </c>
      <c r="D17829" s="1" t="s">
        <v>8</v>
      </c>
      <c r="E17829" s="1">
        <v>24.0</v>
      </c>
      <c r="F17829" s="1" t="s">
        <v>17797</v>
      </c>
      <c r="G17829" s="1">
        <v>0.667148778813</v>
      </c>
    </row>
    <row r="17830" ht="15.75" customHeight="1">
      <c r="A17830" s="1" t="str">
        <f t="shared" si="1497"/>
        <v>WDR7</v>
      </c>
      <c r="B17830" s="1" t="s">
        <v>245</v>
      </c>
      <c r="C17830" s="1">
        <v>5.4318705E7</v>
      </c>
      <c r="D17830" s="1" t="s">
        <v>8</v>
      </c>
      <c r="E17830" s="1">
        <v>23.0</v>
      </c>
      <c r="F17830" s="1" t="s">
        <v>17798</v>
      </c>
      <c r="G17830" s="1">
        <v>0.554783452045</v>
      </c>
    </row>
    <row r="17831" ht="15.75" customHeight="1">
      <c r="A17831" s="1" t="str">
        <f t="shared" si="1497"/>
        <v>WDR7</v>
      </c>
      <c r="B17831" s="1" t="s">
        <v>245</v>
      </c>
      <c r="C17831" s="1">
        <v>5.4318712E7</v>
      </c>
      <c r="D17831" s="1" t="s">
        <v>8</v>
      </c>
      <c r="E17831" s="1">
        <v>22.0</v>
      </c>
      <c r="F17831" s="1" t="s">
        <v>17799</v>
      </c>
      <c r="G17831" s="1">
        <v>0.733231914529</v>
      </c>
    </row>
    <row r="17832" ht="15.75" customHeight="1">
      <c r="A17832" s="1" t="str">
        <f t="shared" si="1497"/>
        <v>WDR7</v>
      </c>
      <c r="B17832" s="1" t="s">
        <v>245</v>
      </c>
      <c r="C17832" s="1">
        <v>5.4318839E7</v>
      </c>
      <c r="D17832" s="1" t="s">
        <v>8</v>
      </c>
      <c r="E17832" s="1">
        <v>24.0</v>
      </c>
      <c r="F17832" s="1" t="s">
        <v>17800</v>
      </c>
      <c r="G17832" s="1">
        <v>0.332471098141</v>
      </c>
    </row>
    <row r="17833" ht="15.75" customHeight="1">
      <c r="A17833" s="1" t="str">
        <f t="shared" si="1497"/>
        <v>WDR7</v>
      </c>
      <c r="B17833" s="1" t="s">
        <v>245</v>
      </c>
      <c r="C17833" s="1">
        <v>5.4318774E7</v>
      </c>
      <c r="D17833" s="1" t="s">
        <v>14</v>
      </c>
      <c r="E17833" s="1">
        <v>21.0</v>
      </c>
      <c r="F17833" s="1" t="s">
        <v>17801</v>
      </c>
      <c r="G17833" s="1">
        <v>0.496369452864</v>
      </c>
    </row>
    <row r="17834" ht="15.75" customHeight="1">
      <c r="A17834" s="1" t="str">
        <f t="shared" si="1497"/>
        <v>WDR7</v>
      </c>
      <c r="B17834" s="1" t="s">
        <v>245</v>
      </c>
      <c r="C17834" s="1">
        <v>5.4318785E7</v>
      </c>
      <c r="D17834" s="1" t="s">
        <v>14</v>
      </c>
      <c r="E17834" s="1">
        <v>24.0</v>
      </c>
      <c r="F17834" s="1" t="s">
        <v>17802</v>
      </c>
      <c r="G17834" s="1">
        <v>0.482888271136</v>
      </c>
    </row>
    <row r="17835" ht="15.75" customHeight="1">
      <c r="A17835" s="1" t="str">
        <f t="shared" si="1497"/>
        <v>WDR7</v>
      </c>
      <c r="B17835" s="1" t="s">
        <v>245</v>
      </c>
      <c r="C17835" s="1">
        <v>5.4318814E7</v>
      </c>
      <c r="D17835" s="1" t="s">
        <v>14</v>
      </c>
      <c r="E17835" s="1">
        <v>24.0</v>
      </c>
      <c r="F17835" s="1" t="s">
        <v>17803</v>
      </c>
      <c r="G17835" s="1">
        <v>0.416279248655</v>
      </c>
    </row>
    <row r="17836" ht="15.75" customHeight="1">
      <c r="A17836" s="1" t="str">
        <f t="shared" ref="A17836:A17847" si="1498">"WDR70"</f>
        <v>WDR70</v>
      </c>
      <c r="B17836" s="1" t="s">
        <v>987</v>
      </c>
      <c r="C17836" s="1">
        <v>3.7379281E7</v>
      </c>
      <c r="D17836" s="1" t="s">
        <v>8</v>
      </c>
      <c r="E17836" s="1">
        <v>23.0</v>
      </c>
      <c r="F17836" s="1" t="s">
        <v>17804</v>
      </c>
      <c r="G17836" s="1">
        <v>0.0239097437922</v>
      </c>
    </row>
    <row r="17837" ht="15.75" customHeight="1">
      <c r="A17837" s="1" t="str">
        <f t="shared" si="1498"/>
        <v>WDR70</v>
      </c>
      <c r="B17837" s="1" t="s">
        <v>987</v>
      </c>
      <c r="C17837" s="1">
        <v>3.7379611E7</v>
      </c>
      <c r="D17837" s="1" t="s">
        <v>14</v>
      </c>
      <c r="E17837" s="1">
        <v>23.0</v>
      </c>
      <c r="F17837" s="1" t="s">
        <v>17805</v>
      </c>
      <c r="G17837" s="1">
        <v>0.714569062552</v>
      </c>
    </row>
    <row r="17838" ht="15.75" customHeight="1">
      <c r="A17838" s="1" t="str">
        <f t="shared" si="1498"/>
        <v>WDR70</v>
      </c>
      <c r="B17838" s="1" t="s">
        <v>987</v>
      </c>
      <c r="C17838" s="1">
        <v>3.7379453E7</v>
      </c>
      <c r="D17838" s="1" t="s">
        <v>14</v>
      </c>
      <c r="E17838" s="1">
        <v>25.0</v>
      </c>
      <c r="F17838" s="1" t="s">
        <v>17806</v>
      </c>
      <c r="G17838" s="1">
        <v>0.138355591702</v>
      </c>
    </row>
    <row r="17839" ht="15.75" customHeight="1">
      <c r="A17839" s="1" t="str">
        <f t="shared" si="1498"/>
        <v>WDR70</v>
      </c>
      <c r="B17839" s="1" t="s">
        <v>987</v>
      </c>
      <c r="C17839" s="1">
        <v>3.7379407E7</v>
      </c>
      <c r="D17839" s="1" t="s">
        <v>14</v>
      </c>
      <c r="E17839" s="1">
        <v>21.0</v>
      </c>
      <c r="F17839" s="1" t="s">
        <v>17807</v>
      </c>
      <c r="G17839" s="1">
        <v>0.472062379892</v>
      </c>
    </row>
    <row r="17840" ht="15.75" customHeight="1">
      <c r="A17840" s="1" t="str">
        <f t="shared" si="1498"/>
        <v>WDR70</v>
      </c>
      <c r="B17840" s="1" t="s">
        <v>987</v>
      </c>
      <c r="C17840" s="1">
        <v>3.7379372E7</v>
      </c>
      <c r="D17840" s="1" t="s">
        <v>14</v>
      </c>
      <c r="E17840" s="1">
        <v>21.0</v>
      </c>
      <c r="F17840" s="1" t="s">
        <v>17808</v>
      </c>
      <c r="G17840" s="1">
        <v>0.184506988598</v>
      </c>
    </row>
    <row r="17841" ht="15.75" customHeight="1">
      <c r="A17841" s="1" t="str">
        <f t="shared" si="1498"/>
        <v>WDR70</v>
      </c>
      <c r="B17841" s="1" t="s">
        <v>987</v>
      </c>
      <c r="C17841" s="1">
        <v>3.7379317E7</v>
      </c>
      <c r="D17841" s="1" t="s">
        <v>14</v>
      </c>
      <c r="E17841" s="1">
        <v>26.0</v>
      </c>
      <c r="F17841" s="1" t="s">
        <v>17809</v>
      </c>
      <c r="G17841" s="1">
        <v>0.107067759814</v>
      </c>
    </row>
    <row r="17842" ht="15.75" customHeight="1">
      <c r="A17842" s="1" t="str">
        <f t="shared" si="1498"/>
        <v>WDR70</v>
      </c>
      <c r="B17842" s="1" t="s">
        <v>987</v>
      </c>
      <c r="C17842" s="1">
        <v>3.7379372E7</v>
      </c>
      <c r="D17842" s="1" t="s">
        <v>14</v>
      </c>
      <c r="E17842" s="1">
        <v>24.0</v>
      </c>
      <c r="F17842" s="1" t="s">
        <v>17810</v>
      </c>
      <c r="G17842" s="1">
        <v>-0.0834161099576</v>
      </c>
    </row>
    <row r="17843" ht="15.75" customHeight="1">
      <c r="A17843" s="1" t="str">
        <f t="shared" si="1498"/>
        <v>WDR70</v>
      </c>
      <c r="B17843" s="1" t="s">
        <v>987</v>
      </c>
      <c r="C17843" s="1">
        <v>3.7379437E7</v>
      </c>
      <c r="D17843" s="1" t="s">
        <v>8</v>
      </c>
      <c r="E17843" s="1">
        <v>27.0</v>
      </c>
      <c r="F17843" s="1" t="s">
        <v>17811</v>
      </c>
      <c r="G17843" s="1">
        <v>0.132063591651</v>
      </c>
    </row>
    <row r="17844" ht="15.75" customHeight="1">
      <c r="A17844" s="1" t="str">
        <f t="shared" si="1498"/>
        <v>WDR70</v>
      </c>
      <c r="B17844" s="1" t="s">
        <v>987</v>
      </c>
      <c r="C17844" s="1">
        <v>3.7379312E7</v>
      </c>
      <c r="D17844" s="1" t="s">
        <v>8</v>
      </c>
      <c r="E17844" s="1">
        <v>24.0</v>
      </c>
      <c r="F17844" s="1" t="s">
        <v>17812</v>
      </c>
      <c r="G17844" s="1">
        <v>0.974803525689</v>
      </c>
    </row>
    <row r="17845" ht="15.75" customHeight="1">
      <c r="A17845" s="1" t="str">
        <f t="shared" si="1498"/>
        <v>WDR70</v>
      </c>
      <c r="B17845" s="1" t="s">
        <v>987</v>
      </c>
      <c r="C17845" s="1">
        <v>3.7379286E7</v>
      </c>
      <c r="D17845" s="1" t="s">
        <v>8</v>
      </c>
      <c r="E17845" s="1">
        <v>27.0</v>
      </c>
      <c r="F17845" s="1" t="s">
        <v>17813</v>
      </c>
      <c r="G17845" s="1">
        <v>0.0226871540117</v>
      </c>
    </row>
    <row r="17846" ht="15.75" customHeight="1">
      <c r="A17846" s="1" t="str">
        <f t="shared" si="1498"/>
        <v>WDR70</v>
      </c>
      <c r="B17846" s="1" t="s">
        <v>987</v>
      </c>
      <c r="C17846" s="1">
        <v>3.7379312E7</v>
      </c>
      <c r="D17846" s="1" t="s">
        <v>8</v>
      </c>
      <c r="E17846" s="1">
        <v>22.0</v>
      </c>
      <c r="F17846" s="1" t="s">
        <v>17814</v>
      </c>
      <c r="G17846" s="1">
        <v>1.31062741176</v>
      </c>
    </row>
    <row r="17847" ht="15.75" customHeight="1">
      <c r="A17847" s="1" t="str">
        <f t="shared" si="1498"/>
        <v>WDR70</v>
      </c>
      <c r="B17847" s="1" t="s">
        <v>987</v>
      </c>
      <c r="C17847" s="1">
        <v>3.7379297E7</v>
      </c>
      <c r="D17847" s="1" t="s">
        <v>14</v>
      </c>
      <c r="E17847" s="1">
        <v>26.0</v>
      </c>
      <c r="F17847" s="1" t="s">
        <v>17815</v>
      </c>
      <c r="G17847" s="1">
        <v>0.161077556615</v>
      </c>
    </row>
    <row r="17848" ht="15.75" customHeight="1">
      <c r="A17848" s="1" t="str">
        <f t="shared" ref="A17848:A17857" si="1499">"WDR75"</f>
        <v>WDR75</v>
      </c>
      <c r="B17848" s="1" t="s">
        <v>256</v>
      </c>
      <c r="C17848" s="1">
        <v>1.90306421E8</v>
      </c>
      <c r="D17848" s="1" t="s">
        <v>14</v>
      </c>
      <c r="E17848" s="1">
        <v>23.0</v>
      </c>
      <c r="F17848" s="1" t="s">
        <v>17816</v>
      </c>
      <c r="G17848" s="1">
        <v>0.0576404174379</v>
      </c>
    </row>
    <row r="17849" ht="15.75" customHeight="1">
      <c r="A17849" s="1" t="str">
        <f t="shared" si="1499"/>
        <v>WDR75</v>
      </c>
      <c r="B17849" s="1" t="s">
        <v>256</v>
      </c>
      <c r="C17849" s="1">
        <v>1.90306407E8</v>
      </c>
      <c r="D17849" s="1" t="s">
        <v>14</v>
      </c>
      <c r="E17849" s="1">
        <v>23.0</v>
      </c>
      <c r="F17849" s="1" t="s">
        <v>17817</v>
      </c>
      <c r="G17849" s="1">
        <v>0.303111926089</v>
      </c>
    </row>
    <row r="17850" ht="15.75" customHeight="1">
      <c r="A17850" s="1" t="str">
        <f t="shared" si="1499"/>
        <v>WDR75</v>
      </c>
      <c r="B17850" s="1" t="s">
        <v>256</v>
      </c>
      <c r="C17850" s="1">
        <v>1.9030634E8</v>
      </c>
      <c r="D17850" s="1" t="s">
        <v>14</v>
      </c>
      <c r="E17850" s="1">
        <v>23.0</v>
      </c>
      <c r="F17850" s="1" t="s">
        <v>17818</v>
      </c>
      <c r="G17850" s="1">
        <v>-0.0174132527806</v>
      </c>
    </row>
    <row r="17851" ht="15.75" customHeight="1">
      <c r="A17851" s="1" t="str">
        <f t="shared" si="1499"/>
        <v>WDR75</v>
      </c>
      <c r="B17851" s="1" t="s">
        <v>256</v>
      </c>
      <c r="C17851" s="1">
        <v>1.90306363E8</v>
      </c>
      <c r="D17851" s="1" t="s">
        <v>14</v>
      </c>
      <c r="E17851" s="1">
        <v>24.0</v>
      </c>
      <c r="F17851" s="1" t="s">
        <v>17819</v>
      </c>
      <c r="G17851" s="1">
        <v>0.173630756512</v>
      </c>
    </row>
    <row r="17852" ht="15.75" customHeight="1">
      <c r="A17852" s="1" t="str">
        <f t="shared" si="1499"/>
        <v>WDR75</v>
      </c>
      <c r="B17852" s="1" t="s">
        <v>256</v>
      </c>
      <c r="C17852" s="1">
        <v>1.90306245E8</v>
      </c>
      <c r="D17852" s="1" t="s">
        <v>14</v>
      </c>
      <c r="E17852" s="1">
        <v>23.0</v>
      </c>
      <c r="F17852" s="1" t="s">
        <v>17820</v>
      </c>
      <c r="G17852" s="1">
        <v>0.881519321345</v>
      </c>
    </row>
    <row r="17853" ht="15.75" customHeight="1">
      <c r="A17853" s="1" t="str">
        <f t="shared" si="1499"/>
        <v>WDR75</v>
      </c>
      <c r="B17853" s="1" t="s">
        <v>256</v>
      </c>
      <c r="C17853" s="1">
        <v>1.90306227E8</v>
      </c>
      <c r="D17853" s="1" t="s">
        <v>14</v>
      </c>
      <c r="E17853" s="1">
        <v>24.0</v>
      </c>
      <c r="F17853" s="1" t="s">
        <v>17821</v>
      </c>
      <c r="G17853" s="1">
        <v>0.796629017013</v>
      </c>
    </row>
    <row r="17854" ht="15.75" customHeight="1">
      <c r="A17854" s="1" t="str">
        <f t="shared" si="1499"/>
        <v>WDR75</v>
      </c>
      <c r="B17854" s="1" t="s">
        <v>256</v>
      </c>
      <c r="C17854" s="1">
        <v>1.90306159E8</v>
      </c>
      <c r="D17854" s="1" t="s">
        <v>14</v>
      </c>
      <c r="E17854" s="1">
        <v>24.0</v>
      </c>
      <c r="F17854" s="1" t="s">
        <v>17822</v>
      </c>
      <c r="G17854" s="1">
        <v>0.181441817412</v>
      </c>
    </row>
    <row r="17855" ht="15.75" customHeight="1">
      <c r="A17855" s="1" t="str">
        <f t="shared" si="1499"/>
        <v>WDR75</v>
      </c>
      <c r="B17855" s="1" t="s">
        <v>256</v>
      </c>
      <c r="C17855" s="1">
        <v>1.90306255E8</v>
      </c>
      <c r="D17855" s="1" t="s">
        <v>14</v>
      </c>
      <c r="E17855" s="1">
        <v>24.0</v>
      </c>
      <c r="F17855" s="1" t="s">
        <v>17823</v>
      </c>
      <c r="G17855" s="1">
        <v>1.32185166164</v>
      </c>
    </row>
    <row r="17856" ht="15.75" customHeight="1">
      <c r="A17856" s="1" t="str">
        <f t="shared" si="1499"/>
        <v>WDR75</v>
      </c>
      <c r="B17856" s="1" t="s">
        <v>256</v>
      </c>
      <c r="C17856" s="1">
        <v>1.90306277E8</v>
      </c>
      <c r="D17856" s="1" t="s">
        <v>14</v>
      </c>
      <c r="E17856" s="1">
        <v>24.0</v>
      </c>
      <c r="F17856" s="1" t="s">
        <v>17824</v>
      </c>
      <c r="G17856" s="1">
        <v>0.539164911809</v>
      </c>
    </row>
    <row r="17857" ht="15.75" customHeight="1">
      <c r="A17857" s="1" t="str">
        <f t="shared" si="1499"/>
        <v>WDR75</v>
      </c>
      <c r="B17857" s="1" t="s">
        <v>256</v>
      </c>
      <c r="C17857" s="1">
        <v>1.90306336E8</v>
      </c>
      <c r="D17857" s="1" t="s">
        <v>14</v>
      </c>
      <c r="E17857" s="1">
        <v>24.0</v>
      </c>
      <c r="F17857" s="1" t="s">
        <v>17825</v>
      </c>
      <c r="G17857" s="1">
        <v>0.035990591685</v>
      </c>
    </row>
    <row r="17858" ht="15.75" customHeight="1">
      <c r="A17858" s="1" t="str">
        <f t="shared" ref="A17858:A17867" si="1500">"WDR77"</f>
        <v>WDR77</v>
      </c>
      <c r="B17858" s="1" t="s">
        <v>108</v>
      </c>
      <c r="C17858" s="1">
        <v>1.11991881E8</v>
      </c>
      <c r="D17858" s="1" t="s">
        <v>8</v>
      </c>
      <c r="E17858" s="1">
        <v>24.0</v>
      </c>
      <c r="F17858" s="1" t="s">
        <v>17826</v>
      </c>
      <c r="G17858" s="1">
        <v>0.113489101176</v>
      </c>
    </row>
    <row r="17859" ht="15.75" customHeight="1">
      <c r="A17859" s="1" t="str">
        <f t="shared" si="1500"/>
        <v>WDR77</v>
      </c>
      <c r="B17859" s="1" t="s">
        <v>108</v>
      </c>
      <c r="C17859" s="1">
        <v>1.11991887E8</v>
      </c>
      <c r="D17859" s="1" t="s">
        <v>8</v>
      </c>
      <c r="E17859" s="1">
        <v>24.0</v>
      </c>
      <c r="F17859" s="1" t="s">
        <v>17827</v>
      </c>
      <c r="G17859" s="1">
        <v>0.582862079679</v>
      </c>
    </row>
    <row r="17860" ht="15.75" customHeight="1">
      <c r="A17860" s="1" t="str">
        <f t="shared" si="1500"/>
        <v>WDR77</v>
      </c>
      <c r="B17860" s="1" t="s">
        <v>108</v>
      </c>
      <c r="C17860" s="1">
        <v>1.11991904E8</v>
      </c>
      <c r="D17860" s="1" t="s">
        <v>8</v>
      </c>
      <c r="E17860" s="1">
        <v>28.0</v>
      </c>
      <c r="F17860" s="1" t="s">
        <v>17828</v>
      </c>
      <c r="G17860" s="1">
        <v>0.0659799861692</v>
      </c>
    </row>
    <row r="17861" ht="15.75" customHeight="1">
      <c r="A17861" s="1" t="str">
        <f t="shared" si="1500"/>
        <v>WDR77</v>
      </c>
      <c r="B17861" s="1" t="s">
        <v>108</v>
      </c>
      <c r="C17861" s="1">
        <v>1.11991894E8</v>
      </c>
      <c r="D17861" s="1" t="s">
        <v>8</v>
      </c>
      <c r="E17861" s="1">
        <v>25.0</v>
      </c>
      <c r="F17861" s="1" t="s">
        <v>17829</v>
      </c>
      <c r="G17861" s="1">
        <v>0.0529426537073</v>
      </c>
    </row>
    <row r="17862" ht="15.75" customHeight="1">
      <c r="A17862" s="1" t="str">
        <f t="shared" si="1500"/>
        <v>WDR77</v>
      </c>
      <c r="B17862" s="1" t="s">
        <v>108</v>
      </c>
      <c r="C17862" s="1">
        <v>1.11991942E8</v>
      </c>
      <c r="D17862" s="1" t="s">
        <v>8</v>
      </c>
      <c r="E17862" s="1">
        <v>23.0</v>
      </c>
      <c r="F17862" s="1" t="s">
        <v>17830</v>
      </c>
      <c r="G17862" s="1">
        <v>0.0835968962312</v>
      </c>
    </row>
    <row r="17863" ht="15.75" customHeight="1">
      <c r="A17863" s="1" t="str">
        <f t="shared" si="1500"/>
        <v>WDR77</v>
      </c>
      <c r="B17863" s="1" t="s">
        <v>108</v>
      </c>
      <c r="C17863" s="1">
        <v>1.11991965E8</v>
      </c>
      <c r="D17863" s="1" t="s">
        <v>8</v>
      </c>
      <c r="E17863" s="1">
        <v>22.0</v>
      </c>
      <c r="F17863" s="1" t="s">
        <v>17831</v>
      </c>
      <c r="G17863" s="1">
        <v>0.0548700743095</v>
      </c>
    </row>
    <row r="17864" ht="15.75" customHeight="1">
      <c r="A17864" s="1" t="str">
        <f t="shared" si="1500"/>
        <v>WDR77</v>
      </c>
      <c r="B17864" s="1" t="s">
        <v>108</v>
      </c>
      <c r="C17864" s="1">
        <v>1.11991868E8</v>
      </c>
      <c r="D17864" s="1" t="s">
        <v>14</v>
      </c>
      <c r="E17864" s="1">
        <v>24.0</v>
      </c>
      <c r="F17864" s="1" t="s">
        <v>17832</v>
      </c>
      <c r="G17864" s="1">
        <v>1.02466821713</v>
      </c>
    </row>
    <row r="17865" ht="15.75" customHeight="1">
      <c r="A17865" s="1" t="str">
        <f t="shared" si="1500"/>
        <v>WDR77</v>
      </c>
      <c r="B17865" s="1" t="s">
        <v>108</v>
      </c>
      <c r="C17865" s="1">
        <v>1.11991978E8</v>
      </c>
      <c r="D17865" s="1" t="s">
        <v>14</v>
      </c>
      <c r="E17865" s="1">
        <v>23.0</v>
      </c>
      <c r="F17865" s="1" t="s">
        <v>17833</v>
      </c>
      <c r="G17865" s="1">
        <v>0.159144258762</v>
      </c>
    </row>
    <row r="17866" ht="15.75" customHeight="1">
      <c r="A17866" s="1" t="str">
        <f t="shared" si="1500"/>
        <v>WDR77</v>
      </c>
      <c r="B17866" s="1" t="s">
        <v>108</v>
      </c>
      <c r="C17866" s="1">
        <v>1.11991859E8</v>
      </c>
      <c r="D17866" s="1" t="s">
        <v>8</v>
      </c>
      <c r="E17866" s="1">
        <v>24.0</v>
      </c>
      <c r="F17866" s="1" t="s">
        <v>17834</v>
      </c>
      <c r="G17866" s="1">
        <v>1.39246970319</v>
      </c>
    </row>
    <row r="17867" ht="15.75" customHeight="1">
      <c r="A17867" s="1" t="str">
        <f t="shared" si="1500"/>
        <v>WDR77</v>
      </c>
      <c r="B17867" s="1" t="s">
        <v>108</v>
      </c>
      <c r="C17867" s="1">
        <v>1.11991834E8</v>
      </c>
      <c r="D17867" s="1" t="s">
        <v>8</v>
      </c>
      <c r="E17867" s="1">
        <v>26.0</v>
      </c>
      <c r="F17867" s="1" t="s">
        <v>17835</v>
      </c>
      <c r="G17867" s="1">
        <v>-0.0473433218621</v>
      </c>
    </row>
    <row r="17868" ht="15.75" customHeight="1">
      <c r="A17868" s="1" t="str">
        <f t="shared" ref="A17868:A17877" si="1501">"WDR91"</f>
        <v>WDR91</v>
      </c>
      <c r="B17868" s="1" t="s">
        <v>715</v>
      </c>
      <c r="C17868" s="1">
        <v>1.34896238E8</v>
      </c>
      <c r="D17868" s="1" t="s">
        <v>8</v>
      </c>
      <c r="E17868" s="1">
        <v>24.0</v>
      </c>
      <c r="F17868" s="1" t="s">
        <v>17836</v>
      </c>
      <c r="G17868" s="1">
        <v>0.231192999383</v>
      </c>
    </row>
    <row r="17869" ht="15.75" customHeight="1">
      <c r="A17869" s="1" t="str">
        <f t="shared" si="1501"/>
        <v>WDR91</v>
      </c>
      <c r="B17869" s="1" t="s">
        <v>715</v>
      </c>
      <c r="C17869" s="1">
        <v>1.34896247E8</v>
      </c>
      <c r="D17869" s="1" t="s">
        <v>8</v>
      </c>
      <c r="E17869" s="1">
        <v>22.0</v>
      </c>
      <c r="F17869" s="1" t="s">
        <v>17837</v>
      </c>
      <c r="G17869" s="1">
        <v>1.26163720216</v>
      </c>
    </row>
    <row r="17870" ht="15.75" customHeight="1">
      <c r="A17870" s="1" t="str">
        <f t="shared" si="1501"/>
        <v>WDR91</v>
      </c>
      <c r="B17870" s="1" t="s">
        <v>715</v>
      </c>
      <c r="C17870" s="1">
        <v>1.34896209E8</v>
      </c>
      <c r="D17870" s="1" t="s">
        <v>14</v>
      </c>
      <c r="E17870" s="1">
        <v>23.0</v>
      </c>
      <c r="F17870" s="1" t="s">
        <v>17838</v>
      </c>
      <c r="G17870" s="1">
        <v>0.340014095092</v>
      </c>
    </row>
    <row r="17871" ht="15.75" customHeight="1">
      <c r="A17871" s="1" t="str">
        <f t="shared" si="1501"/>
        <v>WDR91</v>
      </c>
      <c r="B17871" s="1" t="s">
        <v>715</v>
      </c>
      <c r="C17871" s="1">
        <v>1.34896016E8</v>
      </c>
      <c r="D17871" s="1" t="s">
        <v>14</v>
      </c>
      <c r="E17871" s="1">
        <v>24.0</v>
      </c>
      <c r="F17871" s="1" t="s">
        <v>17839</v>
      </c>
      <c r="G17871" s="1">
        <v>0.2536384017</v>
      </c>
    </row>
    <row r="17872" ht="15.75" customHeight="1">
      <c r="A17872" s="1" t="str">
        <f t="shared" si="1501"/>
        <v>WDR91</v>
      </c>
      <c r="B17872" s="1" t="s">
        <v>715</v>
      </c>
      <c r="C17872" s="1">
        <v>1.34896024E8</v>
      </c>
      <c r="D17872" s="1" t="s">
        <v>14</v>
      </c>
      <c r="E17872" s="1">
        <v>24.0</v>
      </c>
      <c r="F17872" s="1" t="s">
        <v>17840</v>
      </c>
      <c r="G17872" s="1">
        <v>0.208336426868</v>
      </c>
    </row>
    <row r="17873" ht="15.75" customHeight="1">
      <c r="A17873" s="1" t="str">
        <f t="shared" si="1501"/>
        <v>WDR91</v>
      </c>
      <c r="B17873" s="1" t="s">
        <v>715</v>
      </c>
      <c r="C17873" s="1">
        <v>1.34896084E8</v>
      </c>
      <c r="D17873" s="1" t="s">
        <v>14</v>
      </c>
      <c r="E17873" s="1">
        <v>24.0</v>
      </c>
      <c r="F17873" s="1" t="s">
        <v>17841</v>
      </c>
      <c r="G17873" s="1">
        <v>0.66670622701</v>
      </c>
    </row>
    <row r="17874" ht="15.75" customHeight="1">
      <c r="A17874" s="1" t="str">
        <f t="shared" si="1501"/>
        <v>WDR91</v>
      </c>
      <c r="B17874" s="1" t="s">
        <v>715</v>
      </c>
      <c r="C17874" s="1">
        <v>1.34896087E8</v>
      </c>
      <c r="D17874" s="1" t="s">
        <v>8</v>
      </c>
      <c r="E17874" s="1">
        <v>24.0</v>
      </c>
      <c r="F17874" s="1" t="s">
        <v>17842</v>
      </c>
      <c r="G17874" s="1">
        <v>0.28378799413</v>
      </c>
    </row>
    <row r="17875" ht="15.75" customHeight="1">
      <c r="A17875" s="1" t="str">
        <f t="shared" si="1501"/>
        <v>WDR91</v>
      </c>
      <c r="B17875" s="1" t="s">
        <v>715</v>
      </c>
      <c r="C17875" s="1">
        <v>1.34896298E8</v>
      </c>
      <c r="D17875" s="1" t="s">
        <v>14</v>
      </c>
      <c r="E17875" s="1">
        <v>24.0</v>
      </c>
      <c r="F17875" s="1" t="s">
        <v>17843</v>
      </c>
      <c r="G17875" s="1">
        <v>0.128718854899</v>
      </c>
    </row>
    <row r="17876" ht="15.75" customHeight="1">
      <c r="A17876" s="1" t="str">
        <f t="shared" si="1501"/>
        <v>WDR91</v>
      </c>
      <c r="B17876" s="1" t="s">
        <v>715</v>
      </c>
      <c r="C17876" s="1">
        <v>1.34896218E8</v>
      </c>
      <c r="D17876" s="1" t="s">
        <v>14</v>
      </c>
      <c r="E17876" s="1">
        <v>22.0</v>
      </c>
      <c r="F17876" s="1" t="s">
        <v>17844</v>
      </c>
      <c r="G17876" s="1">
        <v>0.966753463701</v>
      </c>
    </row>
    <row r="17877" ht="15.75" customHeight="1">
      <c r="A17877" s="1" t="str">
        <f t="shared" si="1501"/>
        <v>WDR91</v>
      </c>
      <c r="B17877" s="1" t="s">
        <v>715</v>
      </c>
      <c r="C17877" s="1">
        <v>1.34896215E8</v>
      </c>
      <c r="D17877" s="1" t="s">
        <v>8</v>
      </c>
      <c r="E17877" s="1">
        <v>24.0</v>
      </c>
      <c r="F17877" s="1" t="s">
        <v>17845</v>
      </c>
      <c r="G17877" s="1">
        <v>0.771609334138</v>
      </c>
    </row>
    <row r="17878" ht="15.75" customHeight="1">
      <c r="A17878" s="1" t="str">
        <f t="shared" ref="A17878:A17887" si="1502">"WNK1"</f>
        <v>WNK1</v>
      </c>
      <c r="B17878" s="1" t="s">
        <v>379</v>
      </c>
      <c r="C17878" s="1">
        <v>862268.0</v>
      </c>
      <c r="D17878" s="1" t="s">
        <v>8</v>
      </c>
      <c r="E17878" s="1">
        <v>23.0</v>
      </c>
      <c r="F17878" s="1" t="s">
        <v>17846</v>
      </c>
      <c r="G17878" s="1">
        <v>0.983666488638</v>
      </c>
    </row>
    <row r="17879" ht="15.75" customHeight="1">
      <c r="A17879" s="1" t="str">
        <f t="shared" si="1502"/>
        <v>WNK1</v>
      </c>
      <c r="B17879" s="1" t="s">
        <v>379</v>
      </c>
      <c r="C17879" s="1">
        <v>862063.0</v>
      </c>
      <c r="D17879" s="1" t="s">
        <v>8</v>
      </c>
      <c r="E17879" s="1">
        <v>24.0</v>
      </c>
      <c r="F17879" s="1" t="s">
        <v>17847</v>
      </c>
      <c r="G17879" s="1">
        <v>0.125242283416</v>
      </c>
    </row>
    <row r="17880" ht="15.75" customHeight="1">
      <c r="A17880" s="1" t="str">
        <f t="shared" si="1502"/>
        <v>WNK1</v>
      </c>
      <c r="B17880" s="1" t="s">
        <v>379</v>
      </c>
      <c r="C17880" s="1">
        <v>862298.0</v>
      </c>
      <c r="D17880" s="1" t="s">
        <v>8</v>
      </c>
      <c r="E17880" s="1">
        <v>24.0</v>
      </c>
      <c r="F17880" s="1" t="s">
        <v>17848</v>
      </c>
      <c r="G17880" s="1">
        <v>-0.122468798384</v>
      </c>
    </row>
    <row r="17881" ht="15.75" customHeight="1">
      <c r="A17881" s="1" t="str">
        <f t="shared" si="1502"/>
        <v>WNK1</v>
      </c>
      <c r="B17881" s="1" t="s">
        <v>379</v>
      </c>
      <c r="C17881" s="1">
        <v>862144.0</v>
      </c>
      <c r="D17881" s="1" t="s">
        <v>14</v>
      </c>
      <c r="E17881" s="1">
        <v>23.0</v>
      </c>
      <c r="F17881" s="1" t="s">
        <v>17849</v>
      </c>
      <c r="G17881" s="1">
        <v>0.895805976102</v>
      </c>
    </row>
    <row r="17882" ht="15.75" customHeight="1">
      <c r="A17882" s="1" t="str">
        <f t="shared" si="1502"/>
        <v>WNK1</v>
      </c>
      <c r="B17882" s="1" t="s">
        <v>379</v>
      </c>
      <c r="C17882" s="1">
        <v>862262.0</v>
      </c>
      <c r="D17882" s="1" t="s">
        <v>8</v>
      </c>
      <c r="E17882" s="1">
        <v>23.0</v>
      </c>
      <c r="F17882" s="1" t="s">
        <v>17850</v>
      </c>
      <c r="G17882" s="1">
        <v>0.836535715475</v>
      </c>
    </row>
    <row r="17883" ht="15.75" customHeight="1">
      <c r="A17883" s="1" t="str">
        <f t="shared" si="1502"/>
        <v>WNK1</v>
      </c>
      <c r="B17883" s="1" t="s">
        <v>379</v>
      </c>
      <c r="C17883" s="1">
        <v>862113.0</v>
      </c>
      <c r="D17883" s="1" t="s">
        <v>14</v>
      </c>
      <c r="E17883" s="1">
        <v>23.0</v>
      </c>
      <c r="F17883" s="1" t="s">
        <v>17851</v>
      </c>
      <c r="G17883" s="1">
        <v>0.248409508397</v>
      </c>
    </row>
    <row r="17884" ht="15.75" customHeight="1">
      <c r="A17884" s="1" t="str">
        <f t="shared" si="1502"/>
        <v>WNK1</v>
      </c>
      <c r="B17884" s="1" t="s">
        <v>379</v>
      </c>
      <c r="C17884" s="1">
        <v>862105.0</v>
      </c>
      <c r="D17884" s="1" t="s">
        <v>14</v>
      </c>
      <c r="E17884" s="1">
        <v>24.0</v>
      </c>
      <c r="F17884" s="1" t="s">
        <v>17852</v>
      </c>
      <c r="G17884" s="1">
        <v>0.0366944181169</v>
      </c>
    </row>
    <row r="17885" ht="15.75" customHeight="1">
      <c r="A17885" s="1" t="str">
        <f t="shared" si="1502"/>
        <v>WNK1</v>
      </c>
      <c r="B17885" s="1" t="s">
        <v>379</v>
      </c>
      <c r="C17885" s="1">
        <v>862345.0</v>
      </c>
      <c r="D17885" s="1" t="s">
        <v>8</v>
      </c>
      <c r="E17885" s="1">
        <v>24.0</v>
      </c>
      <c r="F17885" s="1" t="s">
        <v>17853</v>
      </c>
      <c r="G17885" s="1">
        <v>0.898969271793</v>
      </c>
    </row>
    <row r="17886" ht="15.75" customHeight="1">
      <c r="A17886" s="1" t="str">
        <f t="shared" si="1502"/>
        <v>WNK1</v>
      </c>
      <c r="B17886" s="1" t="s">
        <v>379</v>
      </c>
      <c r="C17886" s="1">
        <v>862246.0</v>
      </c>
      <c r="D17886" s="1" t="s">
        <v>8</v>
      </c>
      <c r="E17886" s="1">
        <v>23.0</v>
      </c>
      <c r="F17886" s="1" t="s">
        <v>17854</v>
      </c>
      <c r="G17886" s="1">
        <v>1.11736423957</v>
      </c>
    </row>
    <row r="17887" ht="15.75" customHeight="1">
      <c r="A17887" s="1" t="str">
        <f t="shared" si="1502"/>
        <v>WNK1</v>
      </c>
      <c r="B17887" s="1" t="s">
        <v>379</v>
      </c>
      <c r="C17887" s="1">
        <v>862058.0</v>
      </c>
      <c r="D17887" s="1" t="s">
        <v>8</v>
      </c>
      <c r="E17887" s="1">
        <v>23.0</v>
      </c>
      <c r="F17887" s="1" t="s">
        <v>17855</v>
      </c>
      <c r="G17887" s="1">
        <v>0.689256075779</v>
      </c>
    </row>
    <row r="17888" ht="15.75" customHeight="1">
      <c r="A17888" s="1" t="str">
        <f t="shared" ref="A17888:A17897" si="1503">"XPNPEP3"</f>
        <v>XPNPEP3</v>
      </c>
      <c r="B17888" s="1" t="s">
        <v>222</v>
      </c>
      <c r="C17888" s="1">
        <v>4.1253139E7</v>
      </c>
      <c r="D17888" s="1" t="s">
        <v>8</v>
      </c>
      <c r="E17888" s="1">
        <v>24.0</v>
      </c>
      <c r="F17888" s="1" t="s">
        <v>17856</v>
      </c>
      <c r="G17888" s="1">
        <v>1.31344345784</v>
      </c>
    </row>
    <row r="17889" ht="15.75" customHeight="1">
      <c r="A17889" s="1" t="str">
        <f t="shared" si="1503"/>
        <v>XPNPEP3</v>
      </c>
      <c r="B17889" s="1" t="s">
        <v>222</v>
      </c>
      <c r="C17889" s="1">
        <v>4.1253206E7</v>
      </c>
      <c r="D17889" s="1" t="s">
        <v>8</v>
      </c>
      <c r="E17889" s="1">
        <v>23.0</v>
      </c>
      <c r="F17889" s="1" t="s">
        <v>17857</v>
      </c>
      <c r="G17889" s="1">
        <v>0.951994864562</v>
      </c>
    </row>
    <row r="17890" ht="15.75" customHeight="1">
      <c r="A17890" s="1" t="str">
        <f t="shared" si="1503"/>
        <v>XPNPEP3</v>
      </c>
      <c r="B17890" s="1" t="s">
        <v>222</v>
      </c>
      <c r="C17890" s="1">
        <v>4.1253219E7</v>
      </c>
      <c r="D17890" s="1" t="s">
        <v>8</v>
      </c>
      <c r="E17890" s="1">
        <v>24.0</v>
      </c>
      <c r="F17890" s="1" t="s">
        <v>17858</v>
      </c>
      <c r="G17890" s="1">
        <v>0.333196352146</v>
      </c>
    </row>
    <row r="17891" ht="15.75" customHeight="1">
      <c r="A17891" s="1" t="str">
        <f t="shared" si="1503"/>
        <v>XPNPEP3</v>
      </c>
      <c r="B17891" s="1" t="s">
        <v>222</v>
      </c>
      <c r="C17891" s="1">
        <v>4.1253241E7</v>
      </c>
      <c r="D17891" s="1" t="s">
        <v>8</v>
      </c>
      <c r="E17891" s="1">
        <v>24.0</v>
      </c>
      <c r="F17891" s="1" t="s">
        <v>17859</v>
      </c>
      <c r="G17891" s="1">
        <v>0.253720657966</v>
      </c>
    </row>
    <row r="17892" ht="15.75" customHeight="1">
      <c r="A17892" s="1" t="str">
        <f t="shared" si="1503"/>
        <v>XPNPEP3</v>
      </c>
      <c r="B17892" s="1" t="s">
        <v>222</v>
      </c>
      <c r="C17892" s="1">
        <v>4.1253275E7</v>
      </c>
      <c r="D17892" s="1" t="s">
        <v>8</v>
      </c>
      <c r="E17892" s="1">
        <v>24.0</v>
      </c>
      <c r="F17892" s="1" t="s">
        <v>17860</v>
      </c>
      <c r="G17892" s="1">
        <v>0.0592739074178</v>
      </c>
    </row>
    <row r="17893" ht="15.75" customHeight="1">
      <c r="A17893" s="1" t="str">
        <f t="shared" si="1503"/>
        <v>XPNPEP3</v>
      </c>
      <c r="B17893" s="1" t="s">
        <v>222</v>
      </c>
      <c r="C17893" s="1">
        <v>4.1253287E7</v>
      </c>
      <c r="D17893" s="1" t="s">
        <v>8</v>
      </c>
      <c r="E17893" s="1">
        <v>24.0</v>
      </c>
      <c r="F17893" s="1" t="s">
        <v>17861</v>
      </c>
      <c r="G17893" s="1">
        <v>0.724117931485</v>
      </c>
    </row>
    <row r="17894" ht="15.75" customHeight="1">
      <c r="A17894" s="1" t="str">
        <f t="shared" si="1503"/>
        <v>XPNPEP3</v>
      </c>
      <c r="B17894" s="1" t="s">
        <v>222</v>
      </c>
      <c r="C17894" s="1">
        <v>4.1253298E7</v>
      </c>
      <c r="D17894" s="1" t="s">
        <v>8</v>
      </c>
      <c r="E17894" s="1">
        <v>23.0</v>
      </c>
      <c r="F17894" s="1" t="s">
        <v>17862</v>
      </c>
      <c r="G17894" s="1">
        <v>0.43689846435</v>
      </c>
    </row>
    <row r="17895" ht="15.75" customHeight="1">
      <c r="A17895" s="1" t="str">
        <f t="shared" si="1503"/>
        <v>XPNPEP3</v>
      </c>
      <c r="B17895" s="1" t="s">
        <v>222</v>
      </c>
      <c r="C17895" s="1">
        <v>4.1253318E7</v>
      </c>
      <c r="D17895" s="1" t="s">
        <v>8</v>
      </c>
      <c r="E17895" s="1">
        <v>24.0</v>
      </c>
      <c r="F17895" s="1" t="s">
        <v>17863</v>
      </c>
      <c r="G17895" s="1">
        <v>0.734561677599</v>
      </c>
    </row>
    <row r="17896" ht="15.75" customHeight="1">
      <c r="A17896" s="1" t="str">
        <f t="shared" si="1503"/>
        <v>XPNPEP3</v>
      </c>
      <c r="B17896" s="1" t="s">
        <v>222</v>
      </c>
      <c r="C17896" s="1">
        <v>4.1253084E7</v>
      </c>
      <c r="D17896" s="1" t="s">
        <v>14</v>
      </c>
      <c r="E17896" s="1">
        <v>23.0</v>
      </c>
      <c r="F17896" s="1" t="s">
        <v>17864</v>
      </c>
      <c r="G17896" s="1">
        <v>0.328790388813</v>
      </c>
    </row>
    <row r="17897" ht="15.75" customHeight="1">
      <c r="A17897" s="1" t="str">
        <f t="shared" si="1503"/>
        <v>XPNPEP3</v>
      </c>
      <c r="B17897" s="1" t="s">
        <v>222</v>
      </c>
      <c r="C17897" s="1">
        <v>4.1253193E7</v>
      </c>
      <c r="D17897" s="1" t="s">
        <v>14</v>
      </c>
      <c r="E17897" s="1">
        <v>24.0</v>
      </c>
      <c r="F17897" s="1" t="s">
        <v>17865</v>
      </c>
      <c r="G17897" s="1">
        <v>0.154288842157</v>
      </c>
    </row>
    <row r="17898" ht="15.75" customHeight="1">
      <c r="A17898" s="1" t="str">
        <f t="shared" ref="A17898:A17923" si="1504">"XPO1"</f>
        <v>XPO1</v>
      </c>
      <c r="B17898" s="1" t="s">
        <v>256</v>
      </c>
      <c r="C17898" s="1">
        <v>6.1765136E7</v>
      </c>
      <c r="D17898" s="1" t="s">
        <v>8</v>
      </c>
      <c r="E17898" s="1">
        <v>24.0</v>
      </c>
      <c r="F17898" s="1" t="s">
        <v>17866</v>
      </c>
      <c r="G17898" s="1">
        <v>0.47148036586</v>
      </c>
    </row>
    <row r="17899" ht="15.75" customHeight="1">
      <c r="A17899" s="1" t="str">
        <f t="shared" si="1504"/>
        <v>XPO1</v>
      </c>
      <c r="B17899" s="1" t="s">
        <v>256</v>
      </c>
      <c r="C17899" s="1">
        <v>6.1765251E7</v>
      </c>
      <c r="D17899" s="1" t="s">
        <v>8</v>
      </c>
      <c r="E17899" s="1">
        <v>24.0</v>
      </c>
      <c r="F17899" s="1" t="s">
        <v>17867</v>
      </c>
      <c r="G17899" s="1">
        <v>0.153806663068</v>
      </c>
    </row>
    <row r="17900" ht="15.75" customHeight="1">
      <c r="A17900" s="1" t="str">
        <f t="shared" si="1504"/>
        <v>XPO1</v>
      </c>
      <c r="B17900" s="1" t="s">
        <v>256</v>
      </c>
      <c r="C17900" s="1">
        <v>6.176405E7</v>
      </c>
      <c r="D17900" s="1" t="s">
        <v>8</v>
      </c>
      <c r="E17900" s="1">
        <v>24.0</v>
      </c>
      <c r="F17900" s="1" t="s">
        <v>17868</v>
      </c>
      <c r="G17900" s="1">
        <v>0.227484719432</v>
      </c>
    </row>
    <row r="17901" ht="15.75" customHeight="1">
      <c r="A17901" s="1" t="str">
        <f t="shared" si="1504"/>
        <v>XPO1</v>
      </c>
      <c r="B17901" s="1" t="s">
        <v>256</v>
      </c>
      <c r="C17901" s="1">
        <v>6.1763964E7</v>
      </c>
      <c r="D17901" s="1" t="s">
        <v>8</v>
      </c>
      <c r="E17901" s="1">
        <v>23.0</v>
      </c>
      <c r="F17901" s="1" t="s">
        <v>17869</v>
      </c>
      <c r="G17901" s="1">
        <v>0.0724327650288</v>
      </c>
    </row>
    <row r="17902" ht="15.75" customHeight="1">
      <c r="A17902" s="1" t="str">
        <f t="shared" si="1504"/>
        <v>XPO1</v>
      </c>
      <c r="B17902" s="1" t="s">
        <v>256</v>
      </c>
      <c r="C17902" s="1">
        <v>6.1764129E7</v>
      </c>
      <c r="D17902" s="1" t="s">
        <v>8</v>
      </c>
      <c r="E17902" s="1">
        <v>24.0</v>
      </c>
      <c r="F17902" s="1" t="s">
        <v>17870</v>
      </c>
      <c r="G17902" s="1">
        <v>0.0267244251378</v>
      </c>
    </row>
    <row r="17903" ht="15.75" customHeight="1">
      <c r="A17903" s="1" t="str">
        <f t="shared" si="1504"/>
        <v>XPO1</v>
      </c>
      <c r="B17903" s="1" t="s">
        <v>256</v>
      </c>
      <c r="C17903" s="1">
        <v>6.1764174E7</v>
      </c>
      <c r="D17903" s="1" t="s">
        <v>8</v>
      </c>
      <c r="E17903" s="1">
        <v>25.0</v>
      </c>
      <c r="F17903" s="1" t="s">
        <v>17871</v>
      </c>
      <c r="G17903" s="1">
        <v>-0.204596882316</v>
      </c>
    </row>
    <row r="17904" ht="15.75" customHeight="1">
      <c r="A17904" s="1" t="str">
        <f t="shared" si="1504"/>
        <v>XPO1</v>
      </c>
      <c r="B17904" s="1" t="s">
        <v>256</v>
      </c>
      <c r="C17904" s="1">
        <v>6.1764238E7</v>
      </c>
      <c r="D17904" s="1" t="s">
        <v>8</v>
      </c>
      <c r="E17904" s="1">
        <v>22.0</v>
      </c>
      <c r="F17904" s="1" t="s">
        <v>17872</v>
      </c>
      <c r="G17904" s="1">
        <v>0.00186314942341</v>
      </c>
    </row>
    <row r="17905" ht="15.75" customHeight="1">
      <c r="A17905" s="1" t="str">
        <f t="shared" si="1504"/>
        <v>XPO1</v>
      </c>
      <c r="B17905" s="1" t="s">
        <v>256</v>
      </c>
      <c r="C17905" s="1">
        <v>6.176425E7</v>
      </c>
      <c r="D17905" s="1" t="s">
        <v>8</v>
      </c>
      <c r="E17905" s="1">
        <v>24.0</v>
      </c>
      <c r="F17905" s="1" t="s">
        <v>17873</v>
      </c>
      <c r="G17905" s="1">
        <v>0.00703364342791</v>
      </c>
    </row>
    <row r="17906" ht="15.75" customHeight="1">
      <c r="A17906" s="1" t="str">
        <f t="shared" si="1504"/>
        <v>XPO1</v>
      </c>
      <c r="B17906" s="1" t="s">
        <v>256</v>
      </c>
      <c r="C17906" s="1">
        <v>6.176518E7</v>
      </c>
      <c r="D17906" s="1" t="s">
        <v>8</v>
      </c>
      <c r="E17906" s="1">
        <v>24.0</v>
      </c>
      <c r="F17906" s="1" t="s">
        <v>17874</v>
      </c>
      <c r="G17906" s="1">
        <v>0.101664480808</v>
      </c>
    </row>
    <row r="17907" ht="15.75" customHeight="1">
      <c r="A17907" s="1" t="str">
        <f t="shared" si="1504"/>
        <v>XPO1</v>
      </c>
      <c r="B17907" s="1" t="s">
        <v>256</v>
      </c>
      <c r="C17907" s="1">
        <v>6.1765257E7</v>
      </c>
      <c r="D17907" s="1" t="s">
        <v>14</v>
      </c>
      <c r="E17907" s="1">
        <v>24.0</v>
      </c>
      <c r="F17907" s="1" t="s">
        <v>17875</v>
      </c>
      <c r="G17907" s="1">
        <v>0.417595380485</v>
      </c>
    </row>
    <row r="17908" ht="15.75" customHeight="1">
      <c r="A17908" s="1" t="str">
        <f t="shared" si="1504"/>
        <v>XPO1</v>
      </c>
      <c r="B17908" s="1" t="s">
        <v>256</v>
      </c>
      <c r="C17908" s="1">
        <v>6.1765169E7</v>
      </c>
      <c r="D17908" s="1" t="s">
        <v>14</v>
      </c>
      <c r="E17908" s="1">
        <v>24.0</v>
      </c>
      <c r="F17908" s="1" t="s">
        <v>17876</v>
      </c>
      <c r="G17908" s="1">
        <v>0.292188025741</v>
      </c>
    </row>
    <row r="17909" ht="15.75" customHeight="1">
      <c r="A17909" s="1" t="str">
        <f t="shared" si="1504"/>
        <v>XPO1</v>
      </c>
      <c r="B17909" s="1" t="s">
        <v>256</v>
      </c>
      <c r="C17909" s="1">
        <v>6.1764211E7</v>
      </c>
      <c r="D17909" s="1" t="s">
        <v>14</v>
      </c>
      <c r="E17909" s="1">
        <v>23.0</v>
      </c>
      <c r="F17909" s="1" t="s">
        <v>17877</v>
      </c>
      <c r="G17909" s="1">
        <v>0.300220678666</v>
      </c>
    </row>
    <row r="17910" ht="15.75" customHeight="1">
      <c r="A17910" s="1" t="str">
        <f t="shared" si="1504"/>
        <v>XPO1</v>
      </c>
      <c r="B17910" s="1" t="s">
        <v>256</v>
      </c>
      <c r="C17910" s="1">
        <v>6.1765307E7</v>
      </c>
      <c r="D17910" s="1" t="s">
        <v>14</v>
      </c>
      <c r="E17910" s="1">
        <v>24.0</v>
      </c>
      <c r="F17910" s="1" t="s">
        <v>17878</v>
      </c>
      <c r="G17910" s="1">
        <v>0.877468399371</v>
      </c>
    </row>
    <row r="17911" ht="15.75" customHeight="1">
      <c r="A17911" s="1" t="str">
        <f t="shared" si="1504"/>
        <v>XPO1</v>
      </c>
      <c r="B17911" s="1" t="s">
        <v>256</v>
      </c>
      <c r="C17911" s="1">
        <v>6.1764116E7</v>
      </c>
      <c r="D17911" s="1" t="s">
        <v>8</v>
      </c>
      <c r="E17911" s="1">
        <v>24.0</v>
      </c>
      <c r="F17911" s="1" t="s">
        <v>17879</v>
      </c>
      <c r="G17911" s="1">
        <v>0.135702487212</v>
      </c>
    </row>
    <row r="17912" ht="15.75" customHeight="1">
      <c r="A17912" s="1" t="str">
        <f t="shared" si="1504"/>
        <v>XPO1</v>
      </c>
      <c r="B17912" s="1" t="s">
        <v>256</v>
      </c>
      <c r="C17912" s="1">
        <v>6.1765128E7</v>
      </c>
      <c r="D17912" s="1" t="s">
        <v>8</v>
      </c>
      <c r="E17912" s="1">
        <v>23.0</v>
      </c>
      <c r="F17912" s="1" t="s">
        <v>17880</v>
      </c>
      <c r="G17912" s="1">
        <v>0.296370226082</v>
      </c>
    </row>
    <row r="17913" ht="15.75" customHeight="1">
      <c r="A17913" s="1" t="str">
        <f t="shared" si="1504"/>
        <v>XPO1</v>
      </c>
      <c r="B17913" s="1" t="s">
        <v>256</v>
      </c>
      <c r="C17913" s="1">
        <v>6.1764237E7</v>
      </c>
      <c r="D17913" s="1" t="s">
        <v>8</v>
      </c>
      <c r="E17913" s="1">
        <v>24.0</v>
      </c>
      <c r="F17913" s="1" t="s">
        <v>17881</v>
      </c>
      <c r="G17913" s="1">
        <v>-0.142904950726</v>
      </c>
    </row>
    <row r="17914" ht="15.75" customHeight="1">
      <c r="A17914" s="1" t="str">
        <f t="shared" si="1504"/>
        <v>XPO1</v>
      </c>
      <c r="B17914" s="1" t="s">
        <v>256</v>
      </c>
      <c r="C17914" s="1">
        <v>6.1765186E7</v>
      </c>
      <c r="D17914" s="1" t="s">
        <v>8</v>
      </c>
      <c r="E17914" s="1">
        <v>23.0</v>
      </c>
      <c r="F17914" s="1" t="s">
        <v>17882</v>
      </c>
      <c r="G17914" s="1">
        <v>0.0282341271453</v>
      </c>
    </row>
    <row r="17915" ht="15.75" customHeight="1">
      <c r="A17915" s="1" t="str">
        <f t="shared" si="1504"/>
        <v>XPO1</v>
      </c>
      <c r="B17915" s="1" t="s">
        <v>256</v>
      </c>
      <c r="C17915" s="1">
        <v>6.1765223E7</v>
      </c>
      <c r="D17915" s="1" t="s">
        <v>8</v>
      </c>
      <c r="E17915" s="1">
        <v>24.0</v>
      </c>
      <c r="F17915" s="1" t="s">
        <v>17883</v>
      </c>
      <c r="G17915" s="1">
        <v>0.790931620528</v>
      </c>
    </row>
    <row r="17916" ht="15.75" customHeight="1">
      <c r="A17916" s="1" t="str">
        <f t="shared" si="1504"/>
        <v>XPO1</v>
      </c>
      <c r="B17916" s="1" t="s">
        <v>256</v>
      </c>
      <c r="C17916" s="1">
        <v>6.1765244E7</v>
      </c>
      <c r="D17916" s="1" t="s">
        <v>8</v>
      </c>
      <c r="E17916" s="1">
        <v>24.0</v>
      </c>
      <c r="F17916" s="1" t="s">
        <v>17884</v>
      </c>
      <c r="G17916" s="1">
        <v>0.376367116189</v>
      </c>
    </row>
    <row r="17917" ht="15.75" customHeight="1">
      <c r="A17917" s="1" t="str">
        <f t="shared" si="1504"/>
        <v>XPO1</v>
      </c>
      <c r="B17917" s="1" t="s">
        <v>256</v>
      </c>
      <c r="C17917" s="1">
        <v>6.1765184E7</v>
      </c>
      <c r="D17917" s="1" t="s">
        <v>8</v>
      </c>
      <c r="E17917" s="1">
        <v>24.0</v>
      </c>
      <c r="F17917" s="1" t="s">
        <v>17885</v>
      </c>
      <c r="G17917" s="1">
        <v>0.0377347035676</v>
      </c>
    </row>
    <row r="17918" ht="15.75" customHeight="1">
      <c r="A17918" s="1" t="str">
        <f t="shared" si="1504"/>
        <v>XPO1</v>
      </c>
      <c r="B17918" s="1" t="s">
        <v>256</v>
      </c>
      <c r="C17918" s="1">
        <v>6.176515E7</v>
      </c>
      <c r="D17918" s="1" t="s">
        <v>8</v>
      </c>
      <c r="E17918" s="1">
        <v>23.0</v>
      </c>
      <c r="F17918" s="1" t="s">
        <v>17886</v>
      </c>
      <c r="G17918" s="1">
        <v>1.3315999801</v>
      </c>
    </row>
    <row r="17919" ht="15.75" customHeight="1">
      <c r="A17919" s="1" t="str">
        <f t="shared" si="1504"/>
        <v>XPO1</v>
      </c>
      <c r="B17919" s="1" t="s">
        <v>256</v>
      </c>
      <c r="C17919" s="1">
        <v>6.1764204E7</v>
      </c>
      <c r="D17919" s="1" t="s">
        <v>14</v>
      </c>
      <c r="E17919" s="1">
        <v>24.0</v>
      </c>
      <c r="F17919" s="1" t="s">
        <v>17887</v>
      </c>
      <c r="G17919" s="1">
        <v>0.115837427448</v>
      </c>
    </row>
    <row r="17920" ht="15.75" customHeight="1">
      <c r="A17920" s="1" t="str">
        <f t="shared" si="1504"/>
        <v>XPO1</v>
      </c>
      <c r="B17920" s="1" t="s">
        <v>256</v>
      </c>
      <c r="C17920" s="1">
        <v>6.1764088E7</v>
      </c>
      <c r="D17920" s="1" t="s">
        <v>8</v>
      </c>
      <c r="E17920" s="1">
        <v>23.0</v>
      </c>
      <c r="F17920" s="1" t="s">
        <v>17888</v>
      </c>
      <c r="G17920" s="1">
        <v>0.0131984254459</v>
      </c>
    </row>
    <row r="17921" ht="15.75" customHeight="1">
      <c r="A17921" s="1" t="str">
        <f t="shared" si="1504"/>
        <v>XPO1</v>
      </c>
      <c r="B17921" s="1" t="s">
        <v>256</v>
      </c>
      <c r="C17921" s="1">
        <v>6.1765132E7</v>
      </c>
      <c r="D17921" s="1" t="s">
        <v>8</v>
      </c>
      <c r="E17921" s="1">
        <v>24.0</v>
      </c>
      <c r="F17921" s="1" t="s">
        <v>17889</v>
      </c>
      <c r="G17921" s="1">
        <v>0.127367528164</v>
      </c>
    </row>
    <row r="17922" ht="15.75" customHeight="1">
      <c r="A17922" s="1" t="str">
        <f t="shared" si="1504"/>
        <v>XPO1</v>
      </c>
      <c r="B17922" s="1" t="s">
        <v>256</v>
      </c>
      <c r="C17922" s="1">
        <v>6.1765122E7</v>
      </c>
      <c r="D17922" s="1" t="s">
        <v>8</v>
      </c>
      <c r="E17922" s="1">
        <v>23.0</v>
      </c>
      <c r="F17922" s="1" t="s">
        <v>17890</v>
      </c>
      <c r="G17922" s="1">
        <v>0.0868441966466</v>
      </c>
    </row>
    <row r="17923" ht="15.75" customHeight="1">
      <c r="A17923" s="1" t="str">
        <f t="shared" si="1504"/>
        <v>XPO1</v>
      </c>
      <c r="B17923" s="1" t="s">
        <v>256</v>
      </c>
      <c r="C17923" s="1">
        <v>6.1764029E7</v>
      </c>
      <c r="D17923" s="1" t="s">
        <v>14</v>
      </c>
      <c r="E17923" s="1">
        <v>25.0</v>
      </c>
      <c r="F17923" s="1" t="s">
        <v>17891</v>
      </c>
      <c r="G17923" s="1">
        <v>0.0927820254849</v>
      </c>
    </row>
    <row r="17924" ht="15.75" customHeight="1">
      <c r="A17924" s="1" t="str">
        <f t="shared" ref="A17924:A17932" si="1505">"XPR1"</f>
        <v>XPR1</v>
      </c>
      <c r="B17924" s="1" t="s">
        <v>108</v>
      </c>
      <c r="C17924" s="1">
        <v>1.80601122E8</v>
      </c>
      <c r="D17924" s="1" t="s">
        <v>14</v>
      </c>
      <c r="E17924" s="1">
        <v>24.0</v>
      </c>
      <c r="F17924" s="1" t="s">
        <v>17892</v>
      </c>
      <c r="G17924" s="1">
        <v>-0.0504895760419</v>
      </c>
    </row>
    <row r="17925" ht="15.75" customHeight="1">
      <c r="A17925" s="1" t="str">
        <f t="shared" si="1505"/>
        <v>XPR1</v>
      </c>
      <c r="B17925" s="1" t="s">
        <v>108</v>
      </c>
      <c r="C17925" s="1">
        <v>1.80601373E8</v>
      </c>
      <c r="D17925" s="1" t="s">
        <v>8</v>
      </c>
      <c r="E17925" s="1">
        <v>24.0</v>
      </c>
      <c r="F17925" s="1" t="s">
        <v>17893</v>
      </c>
      <c r="G17925" s="1">
        <v>0.448345322626</v>
      </c>
    </row>
    <row r="17926" ht="15.75" customHeight="1">
      <c r="A17926" s="1" t="str">
        <f t="shared" si="1505"/>
        <v>XPR1</v>
      </c>
      <c r="B17926" s="1" t="s">
        <v>108</v>
      </c>
      <c r="C17926" s="1">
        <v>1.80601354E8</v>
      </c>
      <c r="D17926" s="1" t="s">
        <v>8</v>
      </c>
      <c r="E17926" s="1">
        <v>22.0</v>
      </c>
      <c r="F17926" s="1" t="s">
        <v>17894</v>
      </c>
      <c r="G17926" s="1">
        <v>0.753646219514</v>
      </c>
    </row>
    <row r="17927" ht="15.75" customHeight="1">
      <c r="A17927" s="1" t="str">
        <f t="shared" si="1505"/>
        <v>XPR1</v>
      </c>
      <c r="B17927" s="1" t="s">
        <v>108</v>
      </c>
      <c r="C17927" s="1">
        <v>1.80601286E8</v>
      </c>
      <c r="D17927" s="1" t="s">
        <v>8</v>
      </c>
      <c r="E17927" s="1">
        <v>23.0</v>
      </c>
      <c r="F17927" s="1" t="s">
        <v>17895</v>
      </c>
      <c r="G17927" s="1">
        <v>0.700957357534</v>
      </c>
    </row>
    <row r="17928" ht="15.75" customHeight="1">
      <c r="A17928" s="1" t="str">
        <f t="shared" si="1505"/>
        <v>XPR1</v>
      </c>
      <c r="B17928" s="1" t="s">
        <v>108</v>
      </c>
      <c r="C17928" s="1">
        <v>1.80601252E8</v>
      </c>
      <c r="D17928" s="1" t="s">
        <v>8</v>
      </c>
      <c r="E17928" s="1">
        <v>24.0</v>
      </c>
      <c r="F17928" s="1" t="s">
        <v>17896</v>
      </c>
      <c r="G17928" s="1">
        <v>0.531496967662</v>
      </c>
    </row>
    <row r="17929" ht="15.75" customHeight="1">
      <c r="A17929" s="1" t="str">
        <f t="shared" si="1505"/>
        <v>XPR1</v>
      </c>
      <c r="B17929" s="1" t="s">
        <v>108</v>
      </c>
      <c r="C17929" s="1">
        <v>1.80601384E8</v>
      </c>
      <c r="D17929" s="1" t="s">
        <v>14</v>
      </c>
      <c r="E17929" s="1">
        <v>24.0</v>
      </c>
      <c r="F17929" s="1" t="s">
        <v>17897</v>
      </c>
      <c r="G17929" s="1">
        <v>0.470140484362</v>
      </c>
    </row>
    <row r="17930" ht="15.75" customHeight="1">
      <c r="A17930" s="1" t="str">
        <f t="shared" si="1505"/>
        <v>XPR1</v>
      </c>
      <c r="B17930" s="1" t="s">
        <v>108</v>
      </c>
      <c r="C17930" s="1">
        <v>1.80601421E8</v>
      </c>
      <c r="D17930" s="1" t="s">
        <v>14</v>
      </c>
      <c r="E17930" s="1">
        <v>23.0</v>
      </c>
      <c r="F17930" s="1" t="s">
        <v>17898</v>
      </c>
      <c r="G17930" s="1">
        <v>0.0780348739483</v>
      </c>
    </row>
    <row r="17931" ht="15.75" customHeight="1">
      <c r="A17931" s="1" t="str">
        <f t="shared" si="1505"/>
        <v>XPR1</v>
      </c>
      <c r="B17931" s="1" t="s">
        <v>108</v>
      </c>
      <c r="C17931" s="1">
        <v>1.80601147E8</v>
      </c>
      <c r="D17931" s="1" t="s">
        <v>14</v>
      </c>
      <c r="E17931" s="1">
        <v>24.0</v>
      </c>
      <c r="F17931" s="1" t="s">
        <v>17899</v>
      </c>
      <c r="G17931" s="1">
        <v>1.48063899087</v>
      </c>
    </row>
    <row r="17932" ht="15.75" customHeight="1">
      <c r="A17932" s="1" t="str">
        <f t="shared" si="1505"/>
        <v>XPR1</v>
      </c>
      <c r="B17932" s="1" t="s">
        <v>108</v>
      </c>
      <c r="C17932" s="1">
        <v>1.80601262E8</v>
      </c>
      <c r="D17932" s="1" t="s">
        <v>14</v>
      </c>
      <c r="E17932" s="1">
        <v>23.0</v>
      </c>
      <c r="F17932" s="1" t="s">
        <v>17900</v>
      </c>
      <c r="G17932" s="1">
        <v>0.76571478962</v>
      </c>
    </row>
    <row r="17933" ht="15.75" customHeight="1">
      <c r="A17933" s="1" t="str">
        <f t="shared" ref="A17933:A17958" si="1506">"XRCC5"</f>
        <v>XRCC5</v>
      </c>
      <c r="B17933" s="1" t="s">
        <v>256</v>
      </c>
      <c r="C17933" s="1">
        <v>2.16974172E8</v>
      </c>
      <c r="D17933" s="1" t="s">
        <v>14</v>
      </c>
      <c r="E17933" s="1">
        <v>24.0</v>
      </c>
      <c r="F17933" s="1" t="s">
        <v>17901</v>
      </c>
      <c r="G17933" s="1">
        <v>0.41132400868</v>
      </c>
    </row>
    <row r="17934" ht="15.75" customHeight="1">
      <c r="A17934" s="1" t="str">
        <f t="shared" si="1506"/>
        <v>XRCC5</v>
      </c>
      <c r="B17934" s="1" t="s">
        <v>256</v>
      </c>
      <c r="C17934" s="1">
        <v>2.16974298E8</v>
      </c>
      <c r="D17934" s="1" t="s">
        <v>14</v>
      </c>
      <c r="E17934" s="1">
        <v>24.0</v>
      </c>
      <c r="F17934" s="1" t="s">
        <v>17902</v>
      </c>
      <c r="G17934" s="1">
        <v>0.760939702813</v>
      </c>
    </row>
    <row r="17935" ht="15.75" customHeight="1">
      <c r="A17935" s="1" t="str">
        <f t="shared" si="1506"/>
        <v>XRCC5</v>
      </c>
      <c r="B17935" s="1" t="s">
        <v>256</v>
      </c>
      <c r="C17935" s="1">
        <v>2.1697428E8</v>
      </c>
      <c r="D17935" s="1" t="s">
        <v>14</v>
      </c>
      <c r="E17935" s="1">
        <v>24.0</v>
      </c>
      <c r="F17935" s="1" t="s">
        <v>17903</v>
      </c>
      <c r="G17935" s="1">
        <v>0.329724946304</v>
      </c>
    </row>
    <row r="17936" ht="15.75" customHeight="1">
      <c r="A17936" s="1" t="str">
        <f t="shared" si="1506"/>
        <v>XRCC5</v>
      </c>
      <c r="B17936" s="1" t="s">
        <v>256</v>
      </c>
      <c r="C17936" s="1">
        <v>2.16974264E8</v>
      </c>
      <c r="D17936" s="1" t="s">
        <v>14</v>
      </c>
      <c r="E17936" s="1">
        <v>24.0</v>
      </c>
      <c r="F17936" s="1" t="s">
        <v>17904</v>
      </c>
      <c r="G17936" s="1">
        <v>0.0396511885073</v>
      </c>
    </row>
    <row r="17937" ht="15.75" customHeight="1">
      <c r="A17937" s="1" t="str">
        <f t="shared" si="1506"/>
        <v>XRCC5</v>
      </c>
      <c r="B17937" s="1" t="s">
        <v>256</v>
      </c>
      <c r="C17937" s="1">
        <v>2.16974257E8</v>
      </c>
      <c r="D17937" s="1" t="s">
        <v>14</v>
      </c>
      <c r="E17937" s="1">
        <v>23.0</v>
      </c>
      <c r="F17937" s="1" t="s">
        <v>17905</v>
      </c>
      <c r="G17937" s="1">
        <v>0.0618771543671</v>
      </c>
    </row>
    <row r="17938" ht="15.75" customHeight="1">
      <c r="A17938" s="1" t="str">
        <f t="shared" si="1506"/>
        <v>XRCC5</v>
      </c>
      <c r="B17938" s="1" t="s">
        <v>256</v>
      </c>
      <c r="C17938" s="1">
        <v>2.16974219E8</v>
      </c>
      <c r="D17938" s="1" t="s">
        <v>14</v>
      </c>
      <c r="E17938" s="1">
        <v>23.0</v>
      </c>
      <c r="F17938" s="1" t="s">
        <v>17906</v>
      </c>
      <c r="G17938" s="1">
        <v>-0.00257343401796</v>
      </c>
    </row>
    <row r="17939" ht="15.75" customHeight="1">
      <c r="A17939" s="1" t="str">
        <f t="shared" si="1506"/>
        <v>XRCC5</v>
      </c>
      <c r="B17939" s="1" t="s">
        <v>256</v>
      </c>
      <c r="C17939" s="1">
        <v>2.16972274E8</v>
      </c>
      <c r="D17939" s="1" t="s">
        <v>8</v>
      </c>
      <c r="E17939" s="1">
        <v>25.0</v>
      </c>
      <c r="F17939" s="1" t="s">
        <v>17907</v>
      </c>
      <c r="G17939" s="1">
        <v>0.0131230483343</v>
      </c>
    </row>
    <row r="17940" ht="15.75" customHeight="1">
      <c r="A17940" s="1" t="str">
        <f t="shared" si="1506"/>
        <v>XRCC5</v>
      </c>
      <c r="B17940" s="1" t="s">
        <v>256</v>
      </c>
      <c r="C17940" s="1">
        <v>2.16974125E8</v>
      </c>
      <c r="D17940" s="1" t="s">
        <v>14</v>
      </c>
      <c r="E17940" s="1">
        <v>24.0</v>
      </c>
      <c r="F17940" s="1" t="s">
        <v>17908</v>
      </c>
      <c r="G17940" s="1">
        <v>0.264064944079</v>
      </c>
    </row>
    <row r="17941" ht="15.75" customHeight="1">
      <c r="A17941" s="1" t="str">
        <f t="shared" si="1506"/>
        <v>XRCC5</v>
      </c>
      <c r="B17941" s="1" t="s">
        <v>256</v>
      </c>
      <c r="C17941" s="1">
        <v>2.16974114E8</v>
      </c>
      <c r="D17941" s="1" t="s">
        <v>14</v>
      </c>
      <c r="E17941" s="1">
        <v>24.0</v>
      </c>
      <c r="F17941" s="1" t="s">
        <v>17909</v>
      </c>
      <c r="G17941" s="1">
        <v>0.0468139317444</v>
      </c>
    </row>
    <row r="17942" ht="15.75" customHeight="1">
      <c r="A17942" s="1" t="str">
        <f t="shared" si="1506"/>
        <v>XRCC5</v>
      </c>
      <c r="B17942" s="1" t="s">
        <v>256</v>
      </c>
      <c r="C17942" s="1">
        <v>2.16972475E8</v>
      </c>
      <c r="D17942" s="1" t="s">
        <v>14</v>
      </c>
      <c r="E17942" s="1">
        <v>22.0</v>
      </c>
      <c r="F17942" s="1" t="s">
        <v>17910</v>
      </c>
      <c r="G17942" s="1">
        <v>0.0180471497435</v>
      </c>
    </row>
    <row r="17943" ht="15.75" customHeight="1">
      <c r="A17943" s="1" t="str">
        <f t="shared" si="1506"/>
        <v>XRCC5</v>
      </c>
      <c r="B17943" s="1" t="s">
        <v>256</v>
      </c>
      <c r="C17943" s="1">
        <v>2.16972471E8</v>
      </c>
      <c r="D17943" s="1" t="s">
        <v>14</v>
      </c>
      <c r="E17943" s="1">
        <v>28.0</v>
      </c>
      <c r="F17943" s="1" t="s">
        <v>17911</v>
      </c>
      <c r="G17943" s="1">
        <v>0.00193892798695</v>
      </c>
    </row>
    <row r="17944" ht="15.75" customHeight="1">
      <c r="A17944" s="1" t="str">
        <f t="shared" si="1506"/>
        <v>XRCC5</v>
      </c>
      <c r="B17944" s="1" t="s">
        <v>256</v>
      </c>
      <c r="C17944" s="1">
        <v>2.16972444E8</v>
      </c>
      <c r="D17944" s="1" t="s">
        <v>14</v>
      </c>
      <c r="E17944" s="1">
        <v>25.0</v>
      </c>
      <c r="F17944" s="1" t="s">
        <v>17912</v>
      </c>
      <c r="G17944" s="1">
        <v>-0.00881954932685</v>
      </c>
    </row>
    <row r="17945" ht="15.75" customHeight="1">
      <c r="A17945" s="1" t="str">
        <f t="shared" si="1506"/>
        <v>XRCC5</v>
      </c>
      <c r="B17945" s="1" t="s">
        <v>256</v>
      </c>
      <c r="C17945" s="1">
        <v>2.16972421E8</v>
      </c>
      <c r="D17945" s="1" t="s">
        <v>14</v>
      </c>
      <c r="E17945" s="1">
        <v>25.0</v>
      </c>
      <c r="F17945" s="1" t="s">
        <v>17913</v>
      </c>
      <c r="G17945" s="1">
        <v>0.0253818943741</v>
      </c>
    </row>
    <row r="17946" ht="15.75" customHeight="1">
      <c r="A17946" s="1" t="str">
        <f t="shared" si="1506"/>
        <v>XRCC5</v>
      </c>
      <c r="B17946" s="1" t="s">
        <v>256</v>
      </c>
      <c r="C17946" s="1">
        <v>2.16972394E8</v>
      </c>
      <c r="D17946" s="1" t="s">
        <v>14</v>
      </c>
      <c r="E17946" s="1">
        <v>21.0</v>
      </c>
      <c r="F17946" s="1" t="s">
        <v>17914</v>
      </c>
      <c r="G17946" s="1">
        <v>-0.0278831684496</v>
      </c>
    </row>
    <row r="17947" ht="15.75" customHeight="1">
      <c r="A17947" s="1" t="str">
        <f t="shared" si="1506"/>
        <v>XRCC5</v>
      </c>
      <c r="B17947" s="1" t="s">
        <v>256</v>
      </c>
      <c r="C17947" s="1">
        <v>2.16974121E8</v>
      </c>
      <c r="D17947" s="1" t="s">
        <v>8</v>
      </c>
      <c r="E17947" s="1">
        <v>24.0</v>
      </c>
      <c r="F17947" s="1" t="s">
        <v>17915</v>
      </c>
      <c r="G17947" s="1">
        <v>1.02167869794</v>
      </c>
    </row>
    <row r="17948" ht="15.75" customHeight="1">
      <c r="A17948" s="1" t="str">
        <f t="shared" si="1506"/>
        <v>XRCC5</v>
      </c>
      <c r="B17948" s="1" t="s">
        <v>256</v>
      </c>
      <c r="C17948" s="1">
        <v>2.16972405E8</v>
      </c>
      <c r="D17948" s="1" t="s">
        <v>8</v>
      </c>
      <c r="E17948" s="1">
        <v>27.0</v>
      </c>
      <c r="F17948" s="1" t="s">
        <v>17916</v>
      </c>
      <c r="G17948" s="1">
        <v>0.0201605362735</v>
      </c>
    </row>
    <row r="17949" ht="15.75" customHeight="1">
      <c r="A17949" s="1" t="str">
        <f t="shared" si="1506"/>
        <v>XRCC5</v>
      </c>
      <c r="B17949" s="1" t="s">
        <v>256</v>
      </c>
      <c r="C17949" s="1">
        <v>2.1697234E8</v>
      </c>
      <c r="D17949" s="1" t="s">
        <v>8</v>
      </c>
      <c r="E17949" s="1">
        <v>28.0</v>
      </c>
      <c r="F17949" s="1" t="s">
        <v>17917</v>
      </c>
      <c r="G17949" s="1">
        <v>0.0426653008035</v>
      </c>
    </row>
    <row r="17950" ht="15.75" customHeight="1">
      <c r="A17950" s="1" t="str">
        <f t="shared" si="1506"/>
        <v>XRCC5</v>
      </c>
      <c r="B17950" s="1" t="s">
        <v>256</v>
      </c>
      <c r="C17950" s="1">
        <v>2.16974305E8</v>
      </c>
      <c r="D17950" s="1" t="s">
        <v>14</v>
      </c>
      <c r="E17950" s="1">
        <v>24.0</v>
      </c>
      <c r="F17950" s="1" t="s">
        <v>17918</v>
      </c>
      <c r="G17950" s="1">
        <v>0.825392171263</v>
      </c>
    </row>
    <row r="17951" ht="15.75" customHeight="1">
      <c r="A17951" s="1" t="str">
        <f t="shared" si="1506"/>
        <v>XRCC5</v>
      </c>
      <c r="B17951" s="1" t="s">
        <v>256</v>
      </c>
      <c r="C17951" s="1">
        <v>2.16972329E8</v>
      </c>
      <c r="D17951" s="1" t="s">
        <v>8</v>
      </c>
      <c r="E17951" s="1">
        <v>23.0</v>
      </c>
      <c r="F17951" s="1" t="s">
        <v>17919</v>
      </c>
      <c r="G17951" s="1">
        <v>-0.0203111743342</v>
      </c>
    </row>
    <row r="17952" ht="15.75" customHeight="1">
      <c r="A17952" s="1" t="str">
        <f t="shared" si="1506"/>
        <v>XRCC5</v>
      </c>
      <c r="B17952" s="1" t="s">
        <v>256</v>
      </c>
      <c r="C17952" s="1">
        <v>2.16972319E8</v>
      </c>
      <c r="D17952" s="1" t="s">
        <v>8</v>
      </c>
      <c r="E17952" s="1">
        <v>27.0</v>
      </c>
      <c r="F17952" s="1" t="s">
        <v>17920</v>
      </c>
      <c r="G17952" s="1">
        <v>0.00789778745528</v>
      </c>
    </row>
    <row r="17953" ht="15.75" customHeight="1">
      <c r="A17953" s="1" t="str">
        <f t="shared" si="1506"/>
        <v>XRCC5</v>
      </c>
      <c r="B17953" s="1" t="s">
        <v>256</v>
      </c>
      <c r="C17953" s="1">
        <v>2.16974086E8</v>
      </c>
      <c r="D17953" s="1" t="s">
        <v>8</v>
      </c>
      <c r="E17953" s="1">
        <v>21.0</v>
      </c>
      <c r="F17953" s="1" t="s">
        <v>17921</v>
      </c>
      <c r="G17953" s="1">
        <v>-0.0223210017431</v>
      </c>
    </row>
    <row r="17954" ht="15.75" customHeight="1">
      <c r="A17954" s="1" t="str">
        <f t="shared" si="1506"/>
        <v>XRCC5</v>
      </c>
      <c r="B17954" s="1" t="s">
        <v>256</v>
      </c>
      <c r="C17954" s="1">
        <v>2.16974236E8</v>
      </c>
      <c r="D17954" s="1" t="s">
        <v>14</v>
      </c>
      <c r="E17954" s="1">
        <v>23.0</v>
      </c>
      <c r="F17954" s="1" t="s">
        <v>17922</v>
      </c>
      <c r="G17954" s="1">
        <v>0.00569376122038</v>
      </c>
    </row>
    <row r="17955" ht="15.75" customHeight="1">
      <c r="A17955" s="1" t="str">
        <f t="shared" si="1506"/>
        <v>XRCC5</v>
      </c>
      <c r="B17955" s="1" t="s">
        <v>256</v>
      </c>
      <c r="C17955" s="1">
        <v>2.16974227E8</v>
      </c>
      <c r="D17955" s="1" t="s">
        <v>14</v>
      </c>
      <c r="E17955" s="1">
        <v>24.0</v>
      </c>
      <c r="F17955" s="1" t="s">
        <v>17923</v>
      </c>
      <c r="G17955" s="1">
        <v>0.0438786059287</v>
      </c>
    </row>
    <row r="17956" ht="15.75" customHeight="1">
      <c r="A17956" s="1" t="str">
        <f t="shared" si="1506"/>
        <v>XRCC5</v>
      </c>
      <c r="B17956" s="1" t="s">
        <v>256</v>
      </c>
      <c r="C17956" s="1">
        <v>2.16974219E8</v>
      </c>
      <c r="D17956" s="1" t="s">
        <v>14</v>
      </c>
      <c r="E17956" s="1">
        <v>24.0</v>
      </c>
      <c r="F17956" s="1" t="s">
        <v>17924</v>
      </c>
      <c r="G17956" s="1">
        <v>0.0193139609987</v>
      </c>
    </row>
    <row r="17957" ht="15.75" customHeight="1">
      <c r="A17957" s="1" t="str">
        <f t="shared" si="1506"/>
        <v>XRCC5</v>
      </c>
      <c r="B17957" s="1" t="s">
        <v>256</v>
      </c>
      <c r="C17957" s="1">
        <v>2.16974143E8</v>
      </c>
      <c r="D17957" s="1" t="s">
        <v>8</v>
      </c>
      <c r="E17957" s="1">
        <v>23.0</v>
      </c>
      <c r="F17957" s="1" t="s">
        <v>17925</v>
      </c>
      <c r="G17957" s="1">
        <v>0.967272119336</v>
      </c>
    </row>
    <row r="17958" ht="15.75" customHeight="1">
      <c r="A17958" s="1" t="str">
        <f t="shared" si="1506"/>
        <v>XRCC5</v>
      </c>
      <c r="B17958" s="1" t="s">
        <v>256</v>
      </c>
      <c r="C17958" s="1">
        <v>2.16974121E8</v>
      </c>
      <c r="D17958" s="1" t="s">
        <v>8</v>
      </c>
      <c r="E17958" s="1">
        <v>23.0</v>
      </c>
      <c r="F17958" s="1" t="s">
        <v>17926</v>
      </c>
      <c r="G17958" s="1">
        <v>1.01104918272</v>
      </c>
    </row>
    <row r="17959" ht="15.75" customHeight="1">
      <c r="A17959" s="1" t="str">
        <f t="shared" ref="A17959:A17978" si="1507">"XRCC6"</f>
        <v>XRCC6</v>
      </c>
      <c r="B17959" s="1" t="s">
        <v>222</v>
      </c>
      <c r="C17959" s="1">
        <v>4.2017522E7</v>
      </c>
      <c r="D17959" s="1" t="s">
        <v>14</v>
      </c>
      <c r="E17959" s="1">
        <v>24.0</v>
      </c>
      <c r="F17959" s="1" t="s">
        <v>17927</v>
      </c>
      <c r="G17959" s="1">
        <v>0.461255790051</v>
      </c>
    </row>
    <row r="17960" ht="15.75" customHeight="1">
      <c r="A17960" s="1" t="str">
        <f t="shared" si="1507"/>
        <v>XRCC6</v>
      </c>
      <c r="B17960" s="1" t="s">
        <v>222</v>
      </c>
      <c r="C17960" s="1">
        <v>4.2017449E7</v>
      </c>
      <c r="D17960" s="1" t="s">
        <v>14</v>
      </c>
      <c r="E17960" s="1">
        <v>23.0</v>
      </c>
      <c r="F17960" s="1" t="s">
        <v>17928</v>
      </c>
      <c r="G17960" s="1">
        <v>-0.0106894024905</v>
      </c>
    </row>
    <row r="17961" ht="15.75" customHeight="1">
      <c r="A17961" s="1" t="str">
        <f t="shared" si="1507"/>
        <v>XRCC6</v>
      </c>
      <c r="B17961" s="1" t="s">
        <v>222</v>
      </c>
      <c r="C17961" s="1">
        <v>4.2017414E7</v>
      </c>
      <c r="D17961" s="1" t="s">
        <v>14</v>
      </c>
      <c r="E17961" s="1">
        <v>26.0</v>
      </c>
      <c r="F17961" s="1" t="s">
        <v>17929</v>
      </c>
      <c r="G17961" s="1">
        <v>0.031338027203</v>
      </c>
    </row>
    <row r="17962" ht="15.75" customHeight="1">
      <c r="A17962" s="1" t="str">
        <f t="shared" si="1507"/>
        <v>XRCC6</v>
      </c>
      <c r="B17962" s="1" t="s">
        <v>222</v>
      </c>
      <c r="C17962" s="1">
        <v>4.2017394E7</v>
      </c>
      <c r="D17962" s="1" t="s">
        <v>14</v>
      </c>
      <c r="E17962" s="1">
        <v>24.0</v>
      </c>
      <c r="F17962" s="1" t="s">
        <v>17930</v>
      </c>
      <c r="G17962" s="1">
        <v>0.0455163369992</v>
      </c>
    </row>
    <row r="17963" ht="15.75" customHeight="1">
      <c r="A17963" s="1" t="str">
        <f t="shared" si="1507"/>
        <v>XRCC6</v>
      </c>
      <c r="B17963" s="1" t="s">
        <v>222</v>
      </c>
      <c r="C17963" s="1">
        <v>4.2017349E7</v>
      </c>
      <c r="D17963" s="1" t="s">
        <v>14</v>
      </c>
      <c r="E17963" s="1">
        <v>22.0</v>
      </c>
      <c r="F17963" s="1" t="s">
        <v>17931</v>
      </c>
      <c r="G17963" s="1">
        <v>0.641504986234</v>
      </c>
    </row>
    <row r="17964" ht="15.75" customHeight="1">
      <c r="A17964" s="1" t="str">
        <f t="shared" si="1507"/>
        <v>XRCC6</v>
      </c>
      <c r="B17964" s="1" t="s">
        <v>222</v>
      </c>
      <c r="C17964" s="1">
        <v>4.2017531E7</v>
      </c>
      <c r="D17964" s="1" t="s">
        <v>8</v>
      </c>
      <c r="E17964" s="1">
        <v>23.0</v>
      </c>
      <c r="F17964" s="1" t="s">
        <v>17932</v>
      </c>
      <c r="G17964" s="1">
        <v>0.435882756275</v>
      </c>
    </row>
    <row r="17965" ht="15.75" customHeight="1">
      <c r="A17965" s="1" t="str">
        <f t="shared" si="1507"/>
        <v>XRCC6</v>
      </c>
      <c r="B17965" s="1" t="s">
        <v>222</v>
      </c>
      <c r="C17965" s="1">
        <v>4.2017508E7</v>
      </c>
      <c r="D17965" s="1" t="s">
        <v>8</v>
      </c>
      <c r="E17965" s="1">
        <v>24.0</v>
      </c>
      <c r="F17965" s="1" t="s">
        <v>17933</v>
      </c>
      <c r="G17965" s="1">
        <v>0.468229422244</v>
      </c>
    </row>
    <row r="17966" ht="15.75" customHeight="1">
      <c r="A17966" s="1" t="str">
        <f t="shared" si="1507"/>
        <v>XRCC6</v>
      </c>
      <c r="B17966" s="1" t="s">
        <v>222</v>
      </c>
      <c r="C17966" s="1">
        <v>4.2017633E7</v>
      </c>
      <c r="D17966" s="1" t="s">
        <v>14</v>
      </c>
      <c r="E17966" s="1">
        <v>23.0</v>
      </c>
      <c r="F17966" s="1" t="s">
        <v>17934</v>
      </c>
      <c r="G17966" s="1">
        <v>0.0148671351958</v>
      </c>
    </row>
    <row r="17967" ht="15.75" customHeight="1">
      <c r="A17967" s="1" t="str">
        <f t="shared" si="1507"/>
        <v>XRCC6</v>
      </c>
      <c r="B17967" s="1" t="s">
        <v>222</v>
      </c>
      <c r="C17967" s="1">
        <v>4.2017437E7</v>
      </c>
      <c r="D17967" s="1" t="s">
        <v>8</v>
      </c>
      <c r="E17967" s="1">
        <v>24.0</v>
      </c>
      <c r="F17967" s="1" t="s">
        <v>17935</v>
      </c>
      <c r="G17967" s="1">
        <v>0.0188204311529</v>
      </c>
    </row>
    <row r="17968" ht="15.75" customHeight="1">
      <c r="A17968" s="1" t="str">
        <f t="shared" si="1507"/>
        <v>XRCC6</v>
      </c>
      <c r="B17968" s="1" t="s">
        <v>222</v>
      </c>
      <c r="C17968" s="1">
        <v>4.2017642E7</v>
      </c>
      <c r="D17968" s="1" t="s">
        <v>14</v>
      </c>
      <c r="E17968" s="1">
        <v>22.0</v>
      </c>
      <c r="F17968" s="1" t="s">
        <v>17936</v>
      </c>
      <c r="G17968" s="1">
        <v>0.0145852020744</v>
      </c>
    </row>
    <row r="17969" ht="15.75" customHeight="1">
      <c r="A17969" s="1" t="str">
        <f t="shared" si="1507"/>
        <v>XRCC6</v>
      </c>
      <c r="B17969" s="1" t="s">
        <v>222</v>
      </c>
      <c r="C17969" s="1">
        <v>4.2017343E7</v>
      </c>
      <c r="D17969" s="1" t="s">
        <v>8</v>
      </c>
      <c r="E17969" s="1">
        <v>24.0</v>
      </c>
      <c r="F17969" s="1" t="s">
        <v>17937</v>
      </c>
      <c r="G17969" s="1">
        <v>1.29611876093</v>
      </c>
    </row>
    <row r="17970" ht="15.75" customHeight="1">
      <c r="A17970" s="1" t="str">
        <f t="shared" si="1507"/>
        <v>XRCC6</v>
      </c>
      <c r="B17970" s="1" t="s">
        <v>222</v>
      </c>
      <c r="C17970" s="1">
        <v>4.2017544E7</v>
      </c>
      <c r="D17970" s="1" t="s">
        <v>14</v>
      </c>
      <c r="E17970" s="1">
        <v>23.0</v>
      </c>
      <c r="F17970" s="1" t="s">
        <v>17938</v>
      </c>
      <c r="G17970" s="3">
        <v>-7.32338007416E-5</v>
      </c>
    </row>
    <row r="17971" ht="15.75" customHeight="1">
      <c r="A17971" s="1" t="str">
        <f t="shared" si="1507"/>
        <v>XRCC6</v>
      </c>
      <c r="B17971" s="1" t="s">
        <v>222</v>
      </c>
      <c r="C17971" s="1">
        <v>4.2017365E7</v>
      </c>
      <c r="D17971" s="1" t="s">
        <v>8</v>
      </c>
      <c r="E17971" s="1">
        <v>26.0</v>
      </c>
      <c r="F17971" s="1" t="s">
        <v>17939</v>
      </c>
      <c r="G17971" s="1">
        <v>0.0346152012346</v>
      </c>
    </row>
    <row r="17972" ht="15.75" customHeight="1">
      <c r="A17972" s="1" t="str">
        <f t="shared" si="1507"/>
        <v>XRCC6</v>
      </c>
      <c r="B17972" s="1" t="s">
        <v>222</v>
      </c>
      <c r="C17972" s="1">
        <v>4.2017381E7</v>
      </c>
      <c r="D17972" s="1" t="s">
        <v>8</v>
      </c>
      <c r="E17972" s="1">
        <v>25.0</v>
      </c>
      <c r="F17972" s="1" t="s">
        <v>17940</v>
      </c>
      <c r="G17972" s="1">
        <v>-0.0396271862649</v>
      </c>
    </row>
    <row r="17973" ht="15.75" customHeight="1">
      <c r="A17973" s="1" t="str">
        <f t="shared" si="1507"/>
        <v>XRCC6</v>
      </c>
      <c r="B17973" s="1" t="s">
        <v>222</v>
      </c>
      <c r="C17973" s="1">
        <v>4.2017395E7</v>
      </c>
      <c r="D17973" s="1" t="s">
        <v>8</v>
      </c>
      <c r="E17973" s="1">
        <v>22.0</v>
      </c>
      <c r="F17973" s="1" t="s">
        <v>17941</v>
      </c>
      <c r="G17973" s="1">
        <v>0.272460574033</v>
      </c>
    </row>
    <row r="17974" ht="15.75" customHeight="1">
      <c r="A17974" s="1" t="str">
        <f t="shared" si="1507"/>
        <v>XRCC6</v>
      </c>
      <c r="B17974" s="1" t="s">
        <v>222</v>
      </c>
      <c r="C17974" s="1">
        <v>4.2017401E7</v>
      </c>
      <c r="D17974" s="1" t="s">
        <v>8</v>
      </c>
      <c r="E17974" s="1">
        <v>22.0</v>
      </c>
      <c r="F17974" s="1" t="s">
        <v>17942</v>
      </c>
      <c r="G17974" s="1">
        <v>0.0700901975526</v>
      </c>
    </row>
    <row r="17975" ht="15.75" customHeight="1">
      <c r="A17975" s="1" t="str">
        <f t="shared" si="1507"/>
        <v>XRCC6</v>
      </c>
      <c r="B17975" s="1" t="s">
        <v>222</v>
      </c>
      <c r="C17975" s="1">
        <v>4.2017622E7</v>
      </c>
      <c r="D17975" s="1" t="s">
        <v>14</v>
      </c>
      <c r="E17975" s="1">
        <v>24.0</v>
      </c>
      <c r="F17975" s="1" t="s">
        <v>17943</v>
      </c>
      <c r="G17975" s="1">
        <v>-0.00834112165538</v>
      </c>
    </row>
    <row r="17976" ht="15.75" customHeight="1">
      <c r="A17976" s="1" t="str">
        <f t="shared" si="1507"/>
        <v>XRCC6</v>
      </c>
      <c r="B17976" s="1" t="s">
        <v>222</v>
      </c>
      <c r="C17976" s="1">
        <v>4.2017653E7</v>
      </c>
      <c r="D17976" s="1" t="s">
        <v>14</v>
      </c>
      <c r="E17976" s="1">
        <v>24.0</v>
      </c>
      <c r="F17976" s="1" t="s">
        <v>17944</v>
      </c>
      <c r="G17976" s="1">
        <v>0.025345244085</v>
      </c>
    </row>
    <row r="17977" ht="15.75" customHeight="1">
      <c r="A17977" s="1" t="str">
        <f t="shared" si="1507"/>
        <v>XRCC6</v>
      </c>
      <c r="B17977" s="1" t="s">
        <v>222</v>
      </c>
      <c r="C17977" s="1">
        <v>4.2017336E7</v>
      </c>
      <c r="D17977" s="1" t="s">
        <v>8</v>
      </c>
      <c r="E17977" s="1">
        <v>23.0</v>
      </c>
      <c r="F17977" s="1" t="s">
        <v>17945</v>
      </c>
      <c r="G17977" s="1">
        <v>1.06237625284</v>
      </c>
    </row>
    <row r="17978" ht="15.75" customHeight="1">
      <c r="A17978" s="1" t="str">
        <f t="shared" si="1507"/>
        <v>XRCC6</v>
      </c>
      <c r="B17978" s="1" t="s">
        <v>222</v>
      </c>
      <c r="C17978" s="1">
        <v>4.2017358E7</v>
      </c>
      <c r="D17978" s="1" t="s">
        <v>8</v>
      </c>
      <c r="E17978" s="1">
        <v>24.0</v>
      </c>
      <c r="F17978" s="1" t="s">
        <v>17946</v>
      </c>
      <c r="G17978" s="1">
        <v>0.191401918377</v>
      </c>
    </row>
    <row r="17979" ht="15.75" customHeight="1">
      <c r="A17979" s="1" t="str">
        <f t="shared" ref="A17979:A17986" si="1508">"XRN2"</f>
        <v>XRN2</v>
      </c>
      <c r="B17979" s="1" t="s">
        <v>145</v>
      </c>
      <c r="C17979" s="1">
        <v>2.1283899E7</v>
      </c>
      <c r="D17979" s="1" t="s">
        <v>8</v>
      </c>
      <c r="E17979" s="1">
        <v>24.0</v>
      </c>
      <c r="F17979" s="1" t="s">
        <v>17947</v>
      </c>
      <c r="G17979" s="1">
        <v>0.0753005789196</v>
      </c>
    </row>
    <row r="17980" ht="15.75" customHeight="1">
      <c r="A17980" s="1" t="str">
        <f t="shared" si="1508"/>
        <v>XRN2</v>
      </c>
      <c r="B17980" s="1" t="s">
        <v>145</v>
      </c>
      <c r="C17980" s="1">
        <v>2.1284031E7</v>
      </c>
      <c r="D17980" s="1" t="s">
        <v>8</v>
      </c>
      <c r="E17980" s="1">
        <v>23.0</v>
      </c>
      <c r="F17980" s="1" t="s">
        <v>17948</v>
      </c>
      <c r="G17980" s="1">
        <v>1.19765366659</v>
      </c>
    </row>
    <row r="17981" ht="15.75" customHeight="1">
      <c r="A17981" s="1" t="str">
        <f t="shared" si="1508"/>
        <v>XRN2</v>
      </c>
      <c r="B17981" s="1" t="s">
        <v>145</v>
      </c>
      <c r="C17981" s="1">
        <v>2.128415E7</v>
      </c>
      <c r="D17981" s="1" t="s">
        <v>8</v>
      </c>
      <c r="E17981" s="1">
        <v>24.0</v>
      </c>
      <c r="F17981" s="1" t="s">
        <v>17949</v>
      </c>
      <c r="G17981" s="1">
        <v>0.044873028818</v>
      </c>
    </row>
    <row r="17982" ht="15.75" customHeight="1">
      <c r="A17982" s="1" t="str">
        <f t="shared" si="1508"/>
        <v>XRN2</v>
      </c>
      <c r="B17982" s="1" t="s">
        <v>145</v>
      </c>
      <c r="C17982" s="1">
        <v>2.1284186E7</v>
      </c>
      <c r="D17982" s="1" t="s">
        <v>8</v>
      </c>
      <c r="E17982" s="1">
        <v>24.0</v>
      </c>
      <c r="F17982" s="1" t="s">
        <v>17950</v>
      </c>
      <c r="G17982" s="1">
        <v>0.96295031625</v>
      </c>
    </row>
    <row r="17983" ht="15.75" customHeight="1">
      <c r="A17983" s="1" t="str">
        <f t="shared" si="1508"/>
        <v>XRN2</v>
      </c>
      <c r="B17983" s="1" t="s">
        <v>145</v>
      </c>
      <c r="C17983" s="1">
        <v>2.1284204E7</v>
      </c>
      <c r="D17983" s="1" t="s">
        <v>8</v>
      </c>
      <c r="E17983" s="1">
        <v>23.0</v>
      </c>
      <c r="F17983" s="1" t="s">
        <v>17951</v>
      </c>
      <c r="G17983" s="1">
        <v>0.785603324875</v>
      </c>
    </row>
    <row r="17984" ht="15.75" customHeight="1">
      <c r="A17984" s="1" t="str">
        <f t="shared" si="1508"/>
        <v>XRN2</v>
      </c>
      <c r="B17984" s="1" t="s">
        <v>145</v>
      </c>
      <c r="C17984" s="1">
        <v>2.128395E7</v>
      </c>
      <c r="D17984" s="1" t="s">
        <v>14</v>
      </c>
      <c r="E17984" s="1">
        <v>24.0</v>
      </c>
      <c r="F17984" s="1" t="s">
        <v>17952</v>
      </c>
      <c r="G17984" s="1">
        <v>-0.13224767094</v>
      </c>
    </row>
    <row r="17985" ht="15.75" customHeight="1">
      <c r="A17985" s="1" t="str">
        <f t="shared" si="1508"/>
        <v>XRN2</v>
      </c>
      <c r="B17985" s="1" t="s">
        <v>145</v>
      </c>
      <c r="C17985" s="1">
        <v>2.1284062E7</v>
      </c>
      <c r="D17985" s="1" t="s">
        <v>14</v>
      </c>
      <c r="E17985" s="1">
        <v>24.0</v>
      </c>
      <c r="F17985" s="1" t="s">
        <v>17953</v>
      </c>
      <c r="G17985" s="1">
        <v>0.050615393723</v>
      </c>
    </row>
    <row r="17986" ht="15.75" customHeight="1">
      <c r="A17986" s="1" t="str">
        <f t="shared" si="1508"/>
        <v>XRN2</v>
      </c>
      <c r="B17986" s="1" t="s">
        <v>145</v>
      </c>
      <c r="C17986" s="1">
        <v>2.1284024E7</v>
      </c>
      <c r="D17986" s="1" t="s">
        <v>8</v>
      </c>
      <c r="E17986" s="1">
        <v>22.0</v>
      </c>
      <c r="F17986" s="1" t="s">
        <v>17954</v>
      </c>
      <c r="G17986" s="1">
        <v>0.839396017158</v>
      </c>
    </row>
    <row r="17987" ht="15.75" customHeight="1">
      <c r="A17987" s="1" t="str">
        <f t="shared" ref="A17987:A17995" si="1509">"YIPF5"</f>
        <v>YIPF5</v>
      </c>
      <c r="B17987" s="1" t="s">
        <v>987</v>
      </c>
      <c r="C17987" s="1">
        <v>1.43549949E8</v>
      </c>
      <c r="D17987" s="1" t="s">
        <v>14</v>
      </c>
      <c r="E17987" s="1">
        <v>24.0</v>
      </c>
      <c r="F17987" s="1" t="s">
        <v>17955</v>
      </c>
      <c r="G17987" s="1">
        <v>0.566885087384</v>
      </c>
    </row>
    <row r="17988" ht="15.75" customHeight="1">
      <c r="A17988" s="1" t="str">
        <f t="shared" si="1509"/>
        <v>YIPF5</v>
      </c>
      <c r="B17988" s="1" t="s">
        <v>987</v>
      </c>
      <c r="C17988" s="1">
        <v>1.43550185E8</v>
      </c>
      <c r="D17988" s="1" t="s">
        <v>8</v>
      </c>
      <c r="E17988" s="1">
        <v>24.0</v>
      </c>
      <c r="F17988" s="1" t="s">
        <v>17956</v>
      </c>
      <c r="G17988" s="1">
        <v>0.551423603726</v>
      </c>
    </row>
    <row r="17989" ht="15.75" customHeight="1">
      <c r="A17989" s="1" t="str">
        <f t="shared" si="1509"/>
        <v>YIPF5</v>
      </c>
      <c r="B17989" s="1" t="s">
        <v>987</v>
      </c>
      <c r="C17989" s="1">
        <v>1.43549956E8</v>
      </c>
      <c r="D17989" s="1" t="s">
        <v>14</v>
      </c>
      <c r="E17989" s="1">
        <v>24.0</v>
      </c>
      <c r="F17989" s="1" t="s">
        <v>17957</v>
      </c>
      <c r="G17989" s="1">
        <v>0.862662779427</v>
      </c>
    </row>
    <row r="17990" ht="15.75" customHeight="1">
      <c r="A17990" s="1" t="str">
        <f t="shared" si="1509"/>
        <v>YIPF5</v>
      </c>
      <c r="B17990" s="1" t="s">
        <v>987</v>
      </c>
      <c r="C17990" s="1">
        <v>1.43549969E8</v>
      </c>
      <c r="D17990" s="1" t="s">
        <v>14</v>
      </c>
      <c r="E17990" s="1">
        <v>24.0</v>
      </c>
      <c r="F17990" s="1" t="s">
        <v>17958</v>
      </c>
      <c r="G17990" s="1">
        <v>1.08858531978</v>
      </c>
    </row>
    <row r="17991" ht="15.75" customHeight="1">
      <c r="A17991" s="1" t="str">
        <f t="shared" si="1509"/>
        <v>YIPF5</v>
      </c>
      <c r="B17991" s="1" t="s">
        <v>987</v>
      </c>
      <c r="C17991" s="1">
        <v>1.43550006E8</v>
      </c>
      <c r="D17991" s="1" t="s">
        <v>14</v>
      </c>
      <c r="E17991" s="1">
        <v>24.0</v>
      </c>
      <c r="F17991" s="1" t="s">
        <v>17959</v>
      </c>
      <c r="G17991" s="1">
        <v>0.582253294501</v>
      </c>
    </row>
    <row r="17992" ht="15.75" customHeight="1">
      <c r="A17992" s="1" t="str">
        <f t="shared" si="1509"/>
        <v>YIPF5</v>
      </c>
      <c r="B17992" s="1" t="s">
        <v>987</v>
      </c>
      <c r="C17992" s="1">
        <v>1.43550051E8</v>
      </c>
      <c r="D17992" s="1" t="s">
        <v>14</v>
      </c>
      <c r="E17992" s="1">
        <v>25.0</v>
      </c>
      <c r="F17992" s="1" t="s">
        <v>17960</v>
      </c>
      <c r="G17992" s="1">
        <v>0.313559877053</v>
      </c>
    </row>
    <row r="17993" ht="15.75" customHeight="1">
      <c r="A17993" s="1" t="str">
        <f t="shared" si="1509"/>
        <v>YIPF5</v>
      </c>
      <c r="B17993" s="1" t="s">
        <v>987</v>
      </c>
      <c r="C17993" s="1">
        <v>1.43550083E8</v>
      </c>
      <c r="D17993" s="1" t="s">
        <v>14</v>
      </c>
      <c r="E17993" s="1">
        <v>23.0</v>
      </c>
      <c r="F17993" s="1" t="s">
        <v>17961</v>
      </c>
      <c r="G17993" s="1">
        <v>0.353756577503</v>
      </c>
    </row>
    <row r="17994" ht="15.75" customHeight="1">
      <c r="A17994" s="1" t="str">
        <f t="shared" si="1509"/>
        <v>YIPF5</v>
      </c>
      <c r="B17994" s="1" t="s">
        <v>987</v>
      </c>
      <c r="C17994" s="1">
        <v>1.4355018E8</v>
      </c>
      <c r="D17994" s="1" t="s">
        <v>8</v>
      </c>
      <c r="E17994" s="1">
        <v>23.0</v>
      </c>
      <c r="F17994" s="1" t="s">
        <v>17962</v>
      </c>
      <c r="G17994" s="1">
        <v>0.958813138902</v>
      </c>
    </row>
    <row r="17995" ht="15.75" customHeight="1">
      <c r="A17995" s="1" t="str">
        <f t="shared" si="1509"/>
        <v>YIPF5</v>
      </c>
      <c r="B17995" s="1" t="s">
        <v>987</v>
      </c>
      <c r="C17995" s="1">
        <v>1.43550109E8</v>
      </c>
      <c r="D17995" s="1" t="s">
        <v>14</v>
      </c>
      <c r="E17995" s="1">
        <v>23.0</v>
      </c>
      <c r="F17995" s="1" t="s">
        <v>17963</v>
      </c>
      <c r="G17995" s="1">
        <v>0.952601541314</v>
      </c>
    </row>
    <row r="17996" ht="15.75" customHeight="1">
      <c r="A17996" s="1" t="str">
        <f t="shared" ref="A17996:A18005" si="1510">"YLPM1"</f>
        <v>YLPM1</v>
      </c>
      <c r="B17996" s="1" t="s">
        <v>135</v>
      </c>
      <c r="C17996" s="1">
        <v>7.5230165E7</v>
      </c>
      <c r="D17996" s="1" t="s">
        <v>14</v>
      </c>
      <c r="E17996" s="1">
        <v>24.0</v>
      </c>
      <c r="F17996" s="1" t="s">
        <v>17964</v>
      </c>
      <c r="G17996" s="1">
        <v>-0.0282245313444</v>
      </c>
    </row>
    <row r="17997" ht="15.75" customHeight="1">
      <c r="A17997" s="1" t="str">
        <f t="shared" si="1510"/>
        <v>YLPM1</v>
      </c>
      <c r="B17997" s="1" t="s">
        <v>135</v>
      </c>
      <c r="C17997" s="1">
        <v>7.5230237E7</v>
      </c>
      <c r="D17997" s="1" t="s">
        <v>8</v>
      </c>
      <c r="E17997" s="1">
        <v>23.0</v>
      </c>
      <c r="F17997" s="1" t="s">
        <v>17965</v>
      </c>
      <c r="G17997" s="1">
        <v>0.759583947121</v>
      </c>
    </row>
    <row r="17998" ht="15.75" customHeight="1">
      <c r="A17998" s="1" t="str">
        <f t="shared" si="1510"/>
        <v>YLPM1</v>
      </c>
      <c r="B17998" s="1" t="s">
        <v>135</v>
      </c>
      <c r="C17998" s="1">
        <v>7.5230328E7</v>
      </c>
      <c r="D17998" s="1" t="s">
        <v>8</v>
      </c>
      <c r="E17998" s="1">
        <v>23.0</v>
      </c>
      <c r="F17998" s="1" t="s">
        <v>17966</v>
      </c>
      <c r="G17998" s="1">
        <v>0.806703487028</v>
      </c>
    </row>
    <row r="17999" ht="15.75" customHeight="1">
      <c r="A17999" s="1" t="str">
        <f t="shared" si="1510"/>
        <v>YLPM1</v>
      </c>
      <c r="B17999" s="1" t="s">
        <v>135</v>
      </c>
      <c r="C17999" s="1">
        <v>7.5230051E7</v>
      </c>
      <c r="D17999" s="1" t="s">
        <v>14</v>
      </c>
      <c r="E17999" s="1">
        <v>24.0</v>
      </c>
      <c r="F17999" s="1" t="s">
        <v>17967</v>
      </c>
      <c r="G17999" s="1">
        <v>0.284915288677</v>
      </c>
    </row>
    <row r="18000" ht="15.75" customHeight="1">
      <c r="A18000" s="1" t="str">
        <f t="shared" si="1510"/>
        <v>YLPM1</v>
      </c>
      <c r="B18000" s="1" t="s">
        <v>135</v>
      </c>
      <c r="C18000" s="1">
        <v>7.5230084E7</v>
      </c>
      <c r="D18000" s="1" t="s">
        <v>14</v>
      </c>
      <c r="E18000" s="1">
        <v>24.0</v>
      </c>
      <c r="F18000" s="1" t="s">
        <v>17968</v>
      </c>
      <c r="G18000" s="1">
        <v>0.338804284136</v>
      </c>
    </row>
    <row r="18001" ht="15.75" customHeight="1">
      <c r="A18001" s="1" t="str">
        <f t="shared" si="1510"/>
        <v>YLPM1</v>
      </c>
      <c r="B18001" s="1" t="s">
        <v>135</v>
      </c>
      <c r="C18001" s="1">
        <v>7.5230107E7</v>
      </c>
      <c r="D18001" s="1" t="s">
        <v>14</v>
      </c>
      <c r="E18001" s="1">
        <v>24.0</v>
      </c>
      <c r="F18001" s="1" t="s">
        <v>17969</v>
      </c>
      <c r="G18001" s="1">
        <v>1.06473598587</v>
      </c>
    </row>
    <row r="18002" ht="15.75" customHeight="1">
      <c r="A18002" s="1" t="str">
        <f t="shared" si="1510"/>
        <v>YLPM1</v>
      </c>
      <c r="B18002" s="1" t="s">
        <v>135</v>
      </c>
      <c r="C18002" s="1">
        <v>7.5230366E7</v>
      </c>
      <c r="D18002" s="1" t="s">
        <v>14</v>
      </c>
      <c r="E18002" s="1">
        <v>23.0</v>
      </c>
      <c r="F18002" s="1" t="s">
        <v>17970</v>
      </c>
      <c r="G18002" s="1">
        <v>0.0832707191989</v>
      </c>
    </row>
    <row r="18003" ht="15.75" customHeight="1">
      <c r="A18003" s="1" t="str">
        <f t="shared" si="1510"/>
        <v>YLPM1</v>
      </c>
      <c r="B18003" s="1" t="s">
        <v>135</v>
      </c>
      <c r="C18003" s="1">
        <v>7.5230212E7</v>
      </c>
      <c r="D18003" s="1" t="s">
        <v>14</v>
      </c>
      <c r="E18003" s="1">
        <v>24.0</v>
      </c>
      <c r="F18003" s="1" t="s">
        <v>17971</v>
      </c>
      <c r="G18003" s="1">
        <v>0.0488254391322</v>
      </c>
    </row>
    <row r="18004" ht="15.75" customHeight="1">
      <c r="A18004" s="1" t="str">
        <f t="shared" si="1510"/>
        <v>YLPM1</v>
      </c>
      <c r="B18004" s="1" t="s">
        <v>135</v>
      </c>
      <c r="C18004" s="1">
        <v>7.5230066E7</v>
      </c>
      <c r="D18004" s="1" t="s">
        <v>8</v>
      </c>
      <c r="E18004" s="1">
        <v>21.0</v>
      </c>
      <c r="F18004" s="1" t="s">
        <v>17972</v>
      </c>
      <c r="G18004" s="1">
        <v>1.1285605271</v>
      </c>
    </row>
    <row r="18005" ht="15.75" customHeight="1">
      <c r="A18005" s="1" t="str">
        <f t="shared" si="1510"/>
        <v>YLPM1</v>
      </c>
      <c r="B18005" s="1" t="s">
        <v>135</v>
      </c>
      <c r="C18005" s="1">
        <v>7.5230158E7</v>
      </c>
      <c r="D18005" s="1" t="s">
        <v>14</v>
      </c>
      <c r="E18005" s="1">
        <v>22.0</v>
      </c>
      <c r="F18005" s="1" t="s">
        <v>17973</v>
      </c>
      <c r="G18005" s="1">
        <v>0.490719701514</v>
      </c>
    </row>
    <row r="18006" ht="15.75" customHeight="1">
      <c r="A18006" s="1" t="str">
        <f t="shared" ref="A18006:A18025" si="1511">"YPEL5"</f>
        <v>YPEL5</v>
      </c>
      <c r="B18006" s="1" t="s">
        <v>256</v>
      </c>
      <c r="C18006" s="1">
        <v>3.0370412E7</v>
      </c>
      <c r="D18006" s="1" t="s">
        <v>8</v>
      </c>
      <c r="E18006" s="1">
        <v>24.0</v>
      </c>
      <c r="F18006" s="1" t="s">
        <v>17974</v>
      </c>
      <c r="G18006" s="1">
        <v>0.349743662163</v>
      </c>
    </row>
    <row r="18007" ht="15.75" customHeight="1">
      <c r="A18007" s="1" t="str">
        <f t="shared" si="1511"/>
        <v>YPEL5</v>
      </c>
      <c r="B18007" s="1" t="s">
        <v>256</v>
      </c>
      <c r="C18007" s="1">
        <v>3.0370543E7</v>
      </c>
      <c r="D18007" s="1" t="s">
        <v>8</v>
      </c>
      <c r="E18007" s="1">
        <v>23.0</v>
      </c>
      <c r="F18007" s="1" t="s">
        <v>17975</v>
      </c>
      <c r="G18007" s="1">
        <v>-0.259151554669</v>
      </c>
    </row>
    <row r="18008" ht="15.75" customHeight="1">
      <c r="A18008" s="1" t="str">
        <f t="shared" si="1511"/>
        <v>YPEL5</v>
      </c>
      <c r="B18008" s="1" t="s">
        <v>256</v>
      </c>
      <c r="C18008" s="1">
        <v>3.0369986E7</v>
      </c>
      <c r="D18008" s="1" t="s">
        <v>14</v>
      </c>
      <c r="E18008" s="1">
        <v>21.0</v>
      </c>
      <c r="F18008" s="1" t="s">
        <v>17976</v>
      </c>
      <c r="G18008" s="1">
        <v>0.436964697273</v>
      </c>
    </row>
    <row r="18009" ht="15.75" customHeight="1">
      <c r="A18009" s="1" t="str">
        <f t="shared" si="1511"/>
        <v>YPEL5</v>
      </c>
      <c r="B18009" s="1" t="s">
        <v>256</v>
      </c>
      <c r="C18009" s="1">
        <v>3.0369928E7</v>
      </c>
      <c r="D18009" s="1" t="s">
        <v>14</v>
      </c>
      <c r="E18009" s="1">
        <v>23.0</v>
      </c>
      <c r="F18009" s="1" t="s">
        <v>17977</v>
      </c>
      <c r="G18009" s="1">
        <v>0.326619059196</v>
      </c>
    </row>
    <row r="18010" ht="15.75" customHeight="1">
      <c r="A18010" s="1" t="str">
        <f t="shared" si="1511"/>
        <v>YPEL5</v>
      </c>
      <c r="B18010" s="1" t="s">
        <v>256</v>
      </c>
      <c r="C18010" s="1">
        <v>3.0369859E7</v>
      </c>
      <c r="D18010" s="1" t="s">
        <v>14</v>
      </c>
      <c r="E18010" s="1">
        <v>24.0</v>
      </c>
      <c r="F18010" s="1" t="s">
        <v>17978</v>
      </c>
      <c r="G18010" s="1">
        <v>1.10519875794</v>
      </c>
    </row>
    <row r="18011" ht="15.75" customHeight="1">
      <c r="A18011" s="1" t="str">
        <f t="shared" si="1511"/>
        <v>YPEL5</v>
      </c>
      <c r="B18011" s="1" t="s">
        <v>256</v>
      </c>
      <c r="C18011" s="1">
        <v>3.037063E7</v>
      </c>
      <c r="D18011" s="1" t="s">
        <v>8</v>
      </c>
      <c r="E18011" s="1">
        <v>23.0</v>
      </c>
      <c r="F18011" s="1" t="s">
        <v>17979</v>
      </c>
      <c r="G18011" s="1">
        <v>0.631450449144</v>
      </c>
    </row>
    <row r="18012" ht="15.75" customHeight="1">
      <c r="A18012" s="1" t="str">
        <f t="shared" si="1511"/>
        <v>YPEL5</v>
      </c>
      <c r="B18012" s="1" t="s">
        <v>256</v>
      </c>
      <c r="C18012" s="1">
        <v>3.0370551E7</v>
      </c>
      <c r="D18012" s="1" t="s">
        <v>8</v>
      </c>
      <c r="E18012" s="1">
        <v>22.0</v>
      </c>
      <c r="F18012" s="1" t="s">
        <v>17980</v>
      </c>
      <c r="G18012" s="1">
        <v>-0.0256539940062</v>
      </c>
    </row>
    <row r="18013" ht="15.75" customHeight="1">
      <c r="A18013" s="1" t="str">
        <f t="shared" si="1511"/>
        <v>YPEL5</v>
      </c>
      <c r="B18013" s="1" t="s">
        <v>256</v>
      </c>
      <c r="C18013" s="1">
        <v>3.0370392E7</v>
      </c>
      <c r="D18013" s="1" t="s">
        <v>14</v>
      </c>
      <c r="E18013" s="1">
        <v>23.0</v>
      </c>
      <c r="F18013" s="1" t="s">
        <v>17981</v>
      </c>
      <c r="G18013" s="1">
        <v>-0.138479699054</v>
      </c>
    </row>
    <row r="18014" ht="15.75" customHeight="1">
      <c r="A18014" s="1" t="str">
        <f t="shared" si="1511"/>
        <v>YPEL5</v>
      </c>
      <c r="B18014" s="1" t="s">
        <v>256</v>
      </c>
      <c r="C18014" s="1">
        <v>3.0370448E7</v>
      </c>
      <c r="D18014" s="1" t="s">
        <v>14</v>
      </c>
      <c r="E18014" s="1">
        <v>23.0</v>
      </c>
      <c r="F18014" s="1" t="s">
        <v>17982</v>
      </c>
      <c r="G18014" s="1">
        <v>0.466041958973</v>
      </c>
    </row>
    <row r="18015" ht="15.75" customHeight="1">
      <c r="A18015" s="1" t="str">
        <f t="shared" si="1511"/>
        <v>YPEL5</v>
      </c>
      <c r="B18015" s="1" t="s">
        <v>256</v>
      </c>
      <c r="C18015" s="1">
        <v>3.0370634E7</v>
      </c>
      <c r="D18015" s="1" t="s">
        <v>14</v>
      </c>
      <c r="E18015" s="1">
        <v>22.0</v>
      </c>
      <c r="F18015" s="1" t="s">
        <v>17983</v>
      </c>
      <c r="G18015" s="1">
        <v>0.105451336479</v>
      </c>
    </row>
    <row r="18016" ht="15.75" customHeight="1">
      <c r="A18016" s="1" t="str">
        <f t="shared" si="1511"/>
        <v>YPEL5</v>
      </c>
      <c r="B18016" s="1" t="s">
        <v>256</v>
      </c>
      <c r="C18016" s="1">
        <v>3.0370427E7</v>
      </c>
      <c r="D18016" s="1" t="s">
        <v>14</v>
      </c>
      <c r="E18016" s="1">
        <v>24.0</v>
      </c>
      <c r="F18016" s="1" t="s">
        <v>17984</v>
      </c>
      <c r="G18016" s="1">
        <v>-0.00446577608373</v>
      </c>
    </row>
    <row r="18017" ht="15.75" customHeight="1">
      <c r="A18017" s="1" t="str">
        <f t="shared" si="1511"/>
        <v>YPEL5</v>
      </c>
      <c r="B18017" s="1" t="s">
        <v>256</v>
      </c>
      <c r="C18017" s="1">
        <v>3.0370002E7</v>
      </c>
      <c r="D18017" s="1" t="s">
        <v>14</v>
      </c>
      <c r="E18017" s="1">
        <v>23.0</v>
      </c>
      <c r="F18017" s="1" t="s">
        <v>17985</v>
      </c>
      <c r="G18017" s="1">
        <v>0.71892718021</v>
      </c>
    </row>
    <row r="18018" ht="15.75" customHeight="1">
      <c r="A18018" s="1" t="str">
        <f t="shared" si="1511"/>
        <v>YPEL5</v>
      </c>
      <c r="B18018" s="1" t="s">
        <v>256</v>
      </c>
      <c r="C18018" s="1">
        <v>3.0370016E7</v>
      </c>
      <c r="D18018" s="1" t="s">
        <v>14</v>
      </c>
      <c r="E18018" s="1">
        <v>24.0</v>
      </c>
      <c r="F18018" s="1" t="s">
        <v>17986</v>
      </c>
      <c r="G18018" s="1">
        <v>0.253394912819</v>
      </c>
    </row>
    <row r="18019" ht="15.75" customHeight="1">
      <c r="A18019" s="1" t="str">
        <f t="shared" si="1511"/>
        <v>YPEL5</v>
      </c>
      <c r="B18019" s="1" t="s">
        <v>256</v>
      </c>
      <c r="C18019" s="1">
        <v>3.0370377E7</v>
      </c>
      <c r="D18019" s="1" t="s">
        <v>8</v>
      </c>
      <c r="E18019" s="1">
        <v>22.0</v>
      </c>
      <c r="F18019" s="1" t="s">
        <v>17987</v>
      </c>
      <c r="G18019" s="1">
        <v>-0.0199075448026</v>
      </c>
    </row>
    <row r="18020" ht="15.75" customHeight="1">
      <c r="A18020" s="1" t="str">
        <f t="shared" si="1511"/>
        <v>YPEL5</v>
      </c>
      <c r="B18020" s="1" t="s">
        <v>256</v>
      </c>
      <c r="C18020" s="1">
        <v>3.0370067E7</v>
      </c>
      <c r="D18020" s="1" t="s">
        <v>8</v>
      </c>
      <c r="E18020" s="1">
        <v>24.0</v>
      </c>
      <c r="F18020" s="1" t="s">
        <v>17988</v>
      </c>
      <c r="G18020" s="1">
        <v>0.41664249196</v>
      </c>
    </row>
    <row r="18021" ht="15.75" customHeight="1">
      <c r="A18021" s="1" t="str">
        <f t="shared" si="1511"/>
        <v>YPEL5</v>
      </c>
      <c r="B18021" s="1" t="s">
        <v>256</v>
      </c>
      <c r="C18021" s="1">
        <v>3.0370052E7</v>
      </c>
      <c r="D18021" s="1" t="s">
        <v>8</v>
      </c>
      <c r="E18021" s="1">
        <v>24.0</v>
      </c>
      <c r="F18021" s="1" t="s">
        <v>17989</v>
      </c>
      <c r="G18021" s="1">
        <v>0.475426459894</v>
      </c>
    </row>
    <row r="18022" ht="15.75" customHeight="1">
      <c r="A18022" s="1" t="str">
        <f t="shared" si="1511"/>
        <v>YPEL5</v>
      </c>
      <c r="B18022" s="1" t="s">
        <v>256</v>
      </c>
      <c r="C18022" s="1">
        <v>3.0370046E7</v>
      </c>
      <c r="D18022" s="1" t="s">
        <v>8</v>
      </c>
      <c r="E18022" s="1">
        <v>24.0</v>
      </c>
      <c r="F18022" s="1" t="s">
        <v>17990</v>
      </c>
      <c r="G18022" s="1">
        <v>0.881351608229</v>
      </c>
    </row>
    <row r="18023" ht="15.75" customHeight="1">
      <c r="A18023" s="1" t="str">
        <f t="shared" si="1511"/>
        <v>YPEL5</v>
      </c>
      <c r="B18023" s="1" t="s">
        <v>256</v>
      </c>
      <c r="C18023" s="1">
        <v>3.0369916E7</v>
      </c>
      <c r="D18023" s="1" t="s">
        <v>8</v>
      </c>
      <c r="E18023" s="1">
        <v>23.0</v>
      </c>
      <c r="F18023" s="1" t="s">
        <v>17991</v>
      </c>
      <c r="G18023" s="1">
        <v>1.01344963383</v>
      </c>
    </row>
    <row r="18024" ht="15.75" customHeight="1">
      <c r="A18024" s="1" t="str">
        <f t="shared" si="1511"/>
        <v>YPEL5</v>
      </c>
      <c r="B18024" s="1" t="s">
        <v>256</v>
      </c>
      <c r="C18024" s="1">
        <v>3.0369894E7</v>
      </c>
      <c r="D18024" s="1" t="s">
        <v>8</v>
      </c>
      <c r="E18024" s="1">
        <v>24.0</v>
      </c>
      <c r="F18024" s="1" t="s">
        <v>17992</v>
      </c>
      <c r="G18024" s="1">
        <v>0.715850822947</v>
      </c>
    </row>
    <row r="18025" ht="15.75" customHeight="1">
      <c r="A18025" s="1" t="str">
        <f t="shared" si="1511"/>
        <v>YPEL5</v>
      </c>
      <c r="B18025" s="1" t="s">
        <v>256</v>
      </c>
      <c r="C18025" s="1">
        <v>3.0370435E7</v>
      </c>
      <c r="D18025" s="1" t="s">
        <v>8</v>
      </c>
      <c r="E18025" s="1">
        <v>24.0</v>
      </c>
      <c r="F18025" s="1" t="s">
        <v>17993</v>
      </c>
      <c r="G18025" s="1">
        <v>-0.00973470196678</v>
      </c>
    </row>
    <row r="18026" ht="15.75" customHeight="1">
      <c r="A18026" s="1" t="str">
        <f t="shared" ref="A18026:A18035" si="1512">"YTHDC1"</f>
        <v>YTHDC1</v>
      </c>
      <c r="B18026" s="1" t="s">
        <v>87</v>
      </c>
      <c r="C18026" s="1">
        <v>6.9215579E7</v>
      </c>
      <c r="D18026" s="1" t="s">
        <v>8</v>
      </c>
      <c r="E18026" s="1">
        <v>24.0</v>
      </c>
      <c r="F18026" s="1" t="s">
        <v>17994</v>
      </c>
      <c r="G18026" s="1">
        <v>0.0346122304792</v>
      </c>
    </row>
    <row r="18027" ht="15.75" customHeight="1">
      <c r="A18027" s="1" t="str">
        <f t="shared" si="1512"/>
        <v>YTHDC1</v>
      </c>
      <c r="B18027" s="1" t="s">
        <v>87</v>
      </c>
      <c r="C18027" s="1">
        <v>6.9215571E7</v>
      </c>
      <c r="D18027" s="1" t="s">
        <v>8</v>
      </c>
      <c r="E18027" s="1">
        <v>23.0</v>
      </c>
      <c r="F18027" s="1" t="s">
        <v>17995</v>
      </c>
      <c r="G18027" s="1">
        <v>0.735129220022</v>
      </c>
    </row>
    <row r="18028" ht="15.75" customHeight="1">
      <c r="A18028" s="1" t="str">
        <f t="shared" si="1512"/>
        <v>YTHDC1</v>
      </c>
      <c r="B18028" s="1" t="s">
        <v>87</v>
      </c>
      <c r="C18028" s="1">
        <v>6.9215755E7</v>
      </c>
      <c r="D18028" s="1" t="s">
        <v>14</v>
      </c>
      <c r="E18028" s="1">
        <v>23.0</v>
      </c>
      <c r="F18028" s="1" t="s">
        <v>17996</v>
      </c>
      <c r="G18028" s="1">
        <v>1.10694193215</v>
      </c>
    </row>
    <row r="18029" ht="15.75" customHeight="1">
      <c r="A18029" s="1" t="str">
        <f t="shared" si="1512"/>
        <v>YTHDC1</v>
      </c>
      <c r="B18029" s="1" t="s">
        <v>87</v>
      </c>
      <c r="C18029" s="1">
        <v>6.921584E7</v>
      </c>
      <c r="D18029" s="1" t="s">
        <v>14</v>
      </c>
      <c r="E18029" s="1">
        <v>23.0</v>
      </c>
      <c r="F18029" s="1" t="s">
        <v>17997</v>
      </c>
      <c r="G18029" s="1">
        <v>0.0714099778503</v>
      </c>
    </row>
    <row r="18030" ht="15.75" customHeight="1">
      <c r="A18030" s="1" t="str">
        <f t="shared" si="1512"/>
        <v>YTHDC1</v>
      </c>
      <c r="B18030" s="1" t="s">
        <v>87</v>
      </c>
      <c r="C18030" s="1">
        <v>6.921554E7</v>
      </c>
      <c r="D18030" s="1" t="s">
        <v>8</v>
      </c>
      <c r="E18030" s="1">
        <v>24.0</v>
      </c>
      <c r="F18030" s="1" t="s">
        <v>17998</v>
      </c>
      <c r="G18030" s="1">
        <v>0.89309977618</v>
      </c>
    </row>
    <row r="18031" ht="15.75" customHeight="1">
      <c r="A18031" s="1" t="str">
        <f t="shared" si="1512"/>
        <v>YTHDC1</v>
      </c>
      <c r="B18031" s="1" t="s">
        <v>87</v>
      </c>
      <c r="C18031" s="1">
        <v>6.9215751E7</v>
      </c>
      <c r="D18031" s="1" t="s">
        <v>14</v>
      </c>
      <c r="E18031" s="1">
        <v>24.0</v>
      </c>
      <c r="F18031" s="1" t="s">
        <v>17999</v>
      </c>
      <c r="G18031" s="1">
        <v>0.99995829167</v>
      </c>
    </row>
    <row r="18032" ht="15.75" customHeight="1">
      <c r="A18032" s="1" t="str">
        <f t="shared" si="1512"/>
        <v>YTHDC1</v>
      </c>
      <c r="B18032" s="1" t="s">
        <v>87</v>
      </c>
      <c r="C18032" s="1">
        <v>6.9215723E7</v>
      </c>
      <c r="D18032" s="1" t="s">
        <v>14</v>
      </c>
      <c r="E18032" s="1">
        <v>23.0</v>
      </c>
      <c r="F18032" s="1" t="s">
        <v>18000</v>
      </c>
      <c r="G18032" s="1">
        <v>0.870307796326</v>
      </c>
    </row>
    <row r="18033" ht="15.75" customHeight="1">
      <c r="A18033" s="1" t="str">
        <f t="shared" si="1512"/>
        <v>YTHDC1</v>
      </c>
      <c r="B18033" s="1" t="s">
        <v>87</v>
      </c>
      <c r="C18033" s="1">
        <v>6.921553E7</v>
      </c>
      <c r="D18033" s="1" t="s">
        <v>14</v>
      </c>
      <c r="E18033" s="1">
        <v>21.0</v>
      </c>
      <c r="F18033" s="1" t="s">
        <v>18001</v>
      </c>
      <c r="G18033" s="1">
        <v>0.0256835056871</v>
      </c>
    </row>
    <row r="18034" ht="15.75" customHeight="1">
      <c r="A18034" s="1" t="str">
        <f t="shared" si="1512"/>
        <v>YTHDC1</v>
      </c>
      <c r="B18034" s="1" t="s">
        <v>87</v>
      </c>
      <c r="C18034" s="1">
        <v>6.9215809E7</v>
      </c>
      <c r="D18034" s="1" t="s">
        <v>8</v>
      </c>
      <c r="E18034" s="1">
        <v>24.0</v>
      </c>
      <c r="F18034" s="1" t="s">
        <v>18002</v>
      </c>
      <c r="G18034" s="1">
        <v>0.0891685175723</v>
      </c>
    </row>
    <row r="18035" ht="15.75" customHeight="1">
      <c r="A18035" s="1" t="str">
        <f t="shared" si="1512"/>
        <v>YTHDC1</v>
      </c>
      <c r="B18035" s="1" t="s">
        <v>87</v>
      </c>
      <c r="C18035" s="1">
        <v>6.9215779E7</v>
      </c>
      <c r="D18035" s="1" t="s">
        <v>8</v>
      </c>
      <c r="E18035" s="1">
        <v>24.0</v>
      </c>
      <c r="F18035" s="1" t="s">
        <v>18003</v>
      </c>
      <c r="G18035" s="1">
        <v>0.00693181228377</v>
      </c>
    </row>
    <row r="18036" ht="15.75" customHeight="1">
      <c r="A18036" s="1" t="str">
        <f t="shared" ref="A18036:A18055" si="1513">"ZBTB10"</f>
        <v>ZBTB10</v>
      </c>
      <c r="B18036" s="1" t="s">
        <v>779</v>
      </c>
      <c r="C18036" s="1">
        <v>8.1398081E7</v>
      </c>
      <c r="D18036" s="1" t="s">
        <v>14</v>
      </c>
      <c r="E18036" s="1">
        <v>24.0</v>
      </c>
      <c r="F18036" s="1" t="s">
        <v>18004</v>
      </c>
      <c r="G18036" s="1">
        <v>0.029765939264</v>
      </c>
    </row>
    <row r="18037" ht="15.75" customHeight="1">
      <c r="A18037" s="1" t="str">
        <f t="shared" si="1513"/>
        <v>ZBTB10</v>
      </c>
      <c r="B18037" s="1" t="s">
        <v>779</v>
      </c>
      <c r="C18037" s="1">
        <v>8.1398091E7</v>
      </c>
      <c r="D18037" s="1" t="s">
        <v>14</v>
      </c>
      <c r="E18037" s="1">
        <v>22.0</v>
      </c>
      <c r="F18037" s="1" t="s">
        <v>18005</v>
      </c>
      <c r="G18037" s="1">
        <v>0.0558290109167</v>
      </c>
    </row>
    <row r="18038" ht="15.75" customHeight="1">
      <c r="A18038" s="1" t="str">
        <f t="shared" si="1513"/>
        <v>ZBTB10</v>
      </c>
      <c r="B18038" s="1" t="s">
        <v>779</v>
      </c>
      <c r="C18038" s="1">
        <v>8.1398714E7</v>
      </c>
      <c r="D18038" s="1" t="s">
        <v>8</v>
      </c>
      <c r="E18038" s="1">
        <v>24.0</v>
      </c>
      <c r="F18038" s="1" t="s">
        <v>18006</v>
      </c>
      <c r="G18038" s="1">
        <v>0.650162882267</v>
      </c>
    </row>
    <row r="18039" ht="15.75" customHeight="1">
      <c r="A18039" s="1" t="str">
        <f t="shared" si="1513"/>
        <v>ZBTB10</v>
      </c>
      <c r="B18039" s="1" t="s">
        <v>779</v>
      </c>
      <c r="C18039" s="1">
        <v>8.1398128E7</v>
      </c>
      <c r="D18039" s="1" t="s">
        <v>14</v>
      </c>
      <c r="E18039" s="1">
        <v>23.0</v>
      </c>
      <c r="F18039" s="1" t="s">
        <v>18007</v>
      </c>
      <c r="G18039" s="1">
        <v>-0.167258118664</v>
      </c>
    </row>
    <row r="18040" ht="15.75" customHeight="1">
      <c r="A18040" s="1" t="str">
        <f t="shared" si="1513"/>
        <v>ZBTB10</v>
      </c>
      <c r="B18040" s="1" t="s">
        <v>779</v>
      </c>
      <c r="C18040" s="1">
        <v>8.1398135E7</v>
      </c>
      <c r="D18040" s="1" t="s">
        <v>14</v>
      </c>
      <c r="E18040" s="1">
        <v>24.0</v>
      </c>
      <c r="F18040" s="1" t="s">
        <v>18008</v>
      </c>
      <c r="G18040" s="1">
        <v>0.179853406819</v>
      </c>
    </row>
    <row r="18041" ht="15.75" customHeight="1">
      <c r="A18041" s="1" t="str">
        <f t="shared" si="1513"/>
        <v>ZBTB10</v>
      </c>
      <c r="B18041" s="1" t="s">
        <v>779</v>
      </c>
      <c r="C18041" s="1">
        <v>8.1398694E7</v>
      </c>
      <c r="D18041" s="1" t="s">
        <v>8</v>
      </c>
      <c r="E18041" s="1">
        <v>22.0</v>
      </c>
      <c r="F18041" s="1" t="s">
        <v>18009</v>
      </c>
      <c r="G18041" s="1">
        <v>0.521880355163</v>
      </c>
    </row>
    <row r="18042" ht="15.75" customHeight="1">
      <c r="A18042" s="1" t="str">
        <f t="shared" si="1513"/>
        <v>ZBTB10</v>
      </c>
      <c r="B18042" s="1" t="s">
        <v>779</v>
      </c>
      <c r="C18042" s="1">
        <v>8.1398485E7</v>
      </c>
      <c r="D18042" s="1" t="s">
        <v>8</v>
      </c>
      <c r="E18042" s="1">
        <v>21.0</v>
      </c>
      <c r="F18042" s="1" t="s">
        <v>18010</v>
      </c>
      <c r="G18042" s="1">
        <v>0.98616279061</v>
      </c>
    </row>
    <row r="18043" ht="15.75" customHeight="1">
      <c r="A18043" s="1" t="str">
        <f t="shared" si="1513"/>
        <v>ZBTB10</v>
      </c>
      <c r="B18043" s="1" t="s">
        <v>779</v>
      </c>
      <c r="C18043" s="1">
        <v>8.1397943E7</v>
      </c>
      <c r="D18043" s="1" t="s">
        <v>14</v>
      </c>
      <c r="E18043" s="1">
        <v>24.0</v>
      </c>
      <c r="F18043" s="1" t="s">
        <v>18011</v>
      </c>
      <c r="G18043" s="1">
        <v>-0.209979480203</v>
      </c>
    </row>
    <row r="18044" ht="15.75" customHeight="1">
      <c r="A18044" s="1" t="str">
        <f t="shared" si="1513"/>
        <v>ZBTB10</v>
      </c>
      <c r="B18044" s="1" t="s">
        <v>779</v>
      </c>
      <c r="C18044" s="1">
        <v>8.1398634E7</v>
      </c>
      <c r="D18044" s="1" t="s">
        <v>14</v>
      </c>
      <c r="E18044" s="1">
        <v>23.0</v>
      </c>
      <c r="F18044" s="1" t="s">
        <v>18012</v>
      </c>
      <c r="G18044" s="1">
        <v>0.770060533336</v>
      </c>
    </row>
    <row r="18045" ht="15.75" customHeight="1">
      <c r="A18045" s="1" t="str">
        <f t="shared" si="1513"/>
        <v>ZBTB10</v>
      </c>
      <c r="B18045" s="1" t="s">
        <v>779</v>
      </c>
      <c r="C18045" s="1">
        <v>8.1398677E7</v>
      </c>
      <c r="D18045" s="1" t="s">
        <v>14</v>
      </c>
      <c r="E18045" s="1">
        <v>24.0</v>
      </c>
      <c r="F18045" s="1" t="s">
        <v>18013</v>
      </c>
      <c r="G18045" s="1">
        <v>0.58432724441</v>
      </c>
    </row>
    <row r="18046" ht="15.75" customHeight="1">
      <c r="A18046" s="1" t="str">
        <f t="shared" si="1513"/>
        <v>ZBTB10</v>
      </c>
      <c r="B18046" s="1" t="s">
        <v>779</v>
      </c>
      <c r="C18046" s="1">
        <v>8.1398451E7</v>
      </c>
      <c r="D18046" s="1" t="s">
        <v>8</v>
      </c>
      <c r="E18046" s="1">
        <v>24.0</v>
      </c>
      <c r="F18046" s="1" t="s">
        <v>18014</v>
      </c>
      <c r="G18046" s="1">
        <v>0.864960537733</v>
      </c>
    </row>
    <row r="18047" ht="15.75" customHeight="1">
      <c r="A18047" s="1" t="str">
        <f t="shared" si="1513"/>
        <v>ZBTB10</v>
      </c>
      <c r="B18047" s="1" t="s">
        <v>779</v>
      </c>
      <c r="C18047" s="1">
        <v>8.1398428E7</v>
      </c>
      <c r="D18047" s="1" t="s">
        <v>8</v>
      </c>
      <c r="E18047" s="1">
        <v>24.0</v>
      </c>
      <c r="F18047" s="1" t="s">
        <v>18015</v>
      </c>
      <c r="G18047" s="1">
        <v>0.610284460392</v>
      </c>
    </row>
    <row r="18048" ht="15.75" customHeight="1">
      <c r="A18048" s="1" t="str">
        <f t="shared" si="1513"/>
        <v>ZBTB10</v>
      </c>
      <c r="B18048" s="1" t="s">
        <v>779</v>
      </c>
      <c r="C18048" s="1">
        <v>8.1398404E7</v>
      </c>
      <c r="D18048" s="1" t="s">
        <v>8</v>
      </c>
      <c r="E18048" s="1">
        <v>24.0</v>
      </c>
      <c r="F18048" s="1" t="s">
        <v>18016</v>
      </c>
      <c r="G18048" s="1">
        <v>1.14887667166</v>
      </c>
    </row>
    <row r="18049" ht="15.75" customHeight="1">
      <c r="A18049" s="1" t="str">
        <f t="shared" si="1513"/>
        <v>ZBTB10</v>
      </c>
      <c r="B18049" s="1" t="s">
        <v>779</v>
      </c>
      <c r="C18049" s="1">
        <v>8.139816E7</v>
      </c>
      <c r="D18049" s="1" t="s">
        <v>8</v>
      </c>
      <c r="E18049" s="1">
        <v>24.0</v>
      </c>
      <c r="F18049" s="1" t="s">
        <v>18017</v>
      </c>
      <c r="G18049" s="1">
        <v>0.0984126333264</v>
      </c>
    </row>
    <row r="18050" ht="15.75" customHeight="1">
      <c r="A18050" s="1" t="str">
        <f t="shared" si="1513"/>
        <v>ZBTB10</v>
      </c>
      <c r="B18050" s="1" t="s">
        <v>779</v>
      </c>
      <c r="C18050" s="1">
        <v>8.1398149E7</v>
      </c>
      <c r="D18050" s="1" t="s">
        <v>8</v>
      </c>
      <c r="E18050" s="1">
        <v>24.0</v>
      </c>
      <c r="F18050" s="1" t="s">
        <v>18018</v>
      </c>
      <c r="G18050" s="1">
        <v>0.276154892822</v>
      </c>
    </row>
    <row r="18051" ht="15.75" customHeight="1">
      <c r="A18051" s="1" t="str">
        <f t="shared" si="1513"/>
        <v>ZBTB10</v>
      </c>
      <c r="B18051" s="1" t="s">
        <v>779</v>
      </c>
      <c r="C18051" s="1">
        <v>8.1398044E7</v>
      </c>
      <c r="D18051" s="1" t="s">
        <v>8</v>
      </c>
      <c r="E18051" s="1">
        <v>24.0</v>
      </c>
      <c r="F18051" s="1" t="s">
        <v>18019</v>
      </c>
      <c r="G18051" s="1">
        <v>0.330812830695</v>
      </c>
    </row>
    <row r="18052" ht="15.75" customHeight="1">
      <c r="A18052" s="1" t="str">
        <f t="shared" si="1513"/>
        <v>ZBTB10</v>
      </c>
      <c r="B18052" s="1" t="s">
        <v>779</v>
      </c>
      <c r="C18052" s="1">
        <v>8.1397927E7</v>
      </c>
      <c r="D18052" s="1" t="s">
        <v>8</v>
      </c>
      <c r="E18052" s="1">
        <v>24.0</v>
      </c>
      <c r="F18052" s="1" t="s">
        <v>18020</v>
      </c>
      <c r="G18052" s="1">
        <v>0.215907297506</v>
      </c>
    </row>
    <row r="18053" ht="15.75" customHeight="1">
      <c r="A18053" s="1" t="str">
        <f t="shared" si="1513"/>
        <v>ZBTB10</v>
      </c>
      <c r="B18053" s="1" t="s">
        <v>779</v>
      </c>
      <c r="C18053" s="1">
        <v>8.1397874E7</v>
      </c>
      <c r="D18053" s="1" t="s">
        <v>8</v>
      </c>
      <c r="E18053" s="1">
        <v>24.0</v>
      </c>
      <c r="F18053" s="1" t="s">
        <v>18021</v>
      </c>
      <c r="G18053" s="1">
        <v>0.14110632626</v>
      </c>
    </row>
    <row r="18054" ht="15.75" customHeight="1">
      <c r="A18054" s="1" t="str">
        <f t="shared" si="1513"/>
        <v>ZBTB10</v>
      </c>
      <c r="B18054" s="1" t="s">
        <v>779</v>
      </c>
      <c r="C18054" s="1">
        <v>8.1398608E7</v>
      </c>
      <c r="D18054" s="1" t="s">
        <v>14</v>
      </c>
      <c r="E18054" s="1">
        <v>24.0</v>
      </c>
      <c r="F18054" s="1" t="s">
        <v>18022</v>
      </c>
      <c r="G18054" s="1">
        <v>0.411578144085</v>
      </c>
    </row>
    <row r="18055" ht="15.75" customHeight="1">
      <c r="A18055" s="1" t="str">
        <f t="shared" si="1513"/>
        <v>ZBTB10</v>
      </c>
      <c r="B18055" s="1" t="s">
        <v>779</v>
      </c>
      <c r="C18055" s="1">
        <v>8.1398615E7</v>
      </c>
      <c r="D18055" s="1" t="s">
        <v>14</v>
      </c>
      <c r="E18055" s="1">
        <v>24.0</v>
      </c>
      <c r="F18055" s="1" t="s">
        <v>18023</v>
      </c>
      <c r="G18055" s="1">
        <v>0.274444606656</v>
      </c>
    </row>
    <row r="18056" ht="15.75" customHeight="1">
      <c r="A18056" s="1" t="str">
        <f t="shared" ref="A18056:A18065" si="1514">"ZBTB14"</f>
        <v>ZBTB14</v>
      </c>
      <c r="B18056" s="1" t="s">
        <v>245</v>
      </c>
      <c r="C18056" s="1">
        <v>5296085.0</v>
      </c>
      <c r="D18056" s="1" t="s">
        <v>14</v>
      </c>
      <c r="E18056" s="1">
        <v>24.0</v>
      </c>
      <c r="F18056" s="1" t="s">
        <v>18024</v>
      </c>
      <c r="G18056" s="1">
        <v>0.157880213057</v>
      </c>
    </row>
    <row r="18057" ht="15.75" customHeight="1">
      <c r="A18057" s="1" t="str">
        <f t="shared" si="1514"/>
        <v>ZBTB14</v>
      </c>
      <c r="B18057" s="1" t="s">
        <v>245</v>
      </c>
      <c r="C18057" s="1">
        <v>5295987.0</v>
      </c>
      <c r="D18057" s="1" t="s">
        <v>14</v>
      </c>
      <c r="E18057" s="1">
        <v>23.0</v>
      </c>
      <c r="F18057" s="1" t="s">
        <v>18025</v>
      </c>
      <c r="G18057" s="1">
        <v>1.16652061614</v>
      </c>
    </row>
    <row r="18058" ht="15.75" customHeight="1">
      <c r="A18058" s="1" t="str">
        <f t="shared" si="1514"/>
        <v>ZBTB14</v>
      </c>
      <c r="B18058" s="1" t="s">
        <v>245</v>
      </c>
      <c r="C18058" s="1">
        <v>5295952.0</v>
      </c>
      <c r="D18058" s="1" t="s">
        <v>14</v>
      </c>
      <c r="E18058" s="1">
        <v>26.0</v>
      </c>
      <c r="F18058" s="1" t="s">
        <v>18026</v>
      </c>
      <c r="G18058" s="1">
        <v>0.121792796486</v>
      </c>
    </row>
    <row r="18059" ht="15.75" customHeight="1">
      <c r="A18059" s="1" t="str">
        <f t="shared" si="1514"/>
        <v>ZBTB14</v>
      </c>
      <c r="B18059" s="1" t="s">
        <v>245</v>
      </c>
      <c r="C18059" s="1">
        <v>5295927.0</v>
      </c>
      <c r="D18059" s="1" t="s">
        <v>14</v>
      </c>
      <c r="E18059" s="1">
        <v>26.0</v>
      </c>
      <c r="F18059" s="1" t="s">
        <v>18027</v>
      </c>
      <c r="G18059" s="1">
        <v>0.0456678646796</v>
      </c>
    </row>
    <row r="18060" ht="15.75" customHeight="1">
      <c r="A18060" s="1" t="str">
        <f t="shared" si="1514"/>
        <v>ZBTB14</v>
      </c>
      <c r="B18060" s="1" t="s">
        <v>245</v>
      </c>
      <c r="C18060" s="1">
        <v>5296025.0</v>
      </c>
      <c r="D18060" s="1" t="s">
        <v>8</v>
      </c>
      <c r="E18060" s="1">
        <v>24.0</v>
      </c>
      <c r="F18060" s="1" t="s">
        <v>18028</v>
      </c>
      <c r="G18060" s="1">
        <v>0.573374410519</v>
      </c>
    </row>
    <row r="18061" ht="15.75" customHeight="1">
      <c r="A18061" s="1" t="str">
        <f t="shared" si="1514"/>
        <v>ZBTB14</v>
      </c>
      <c r="B18061" s="1" t="s">
        <v>245</v>
      </c>
      <c r="C18061" s="1">
        <v>5296044.0</v>
      </c>
      <c r="D18061" s="1" t="s">
        <v>8</v>
      </c>
      <c r="E18061" s="1">
        <v>24.0</v>
      </c>
      <c r="F18061" s="1" t="s">
        <v>18029</v>
      </c>
      <c r="G18061" s="1">
        <v>0.0960470583535</v>
      </c>
    </row>
    <row r="18062" ht="15.75" customHeight="1">
      <c r="A18062" s="1" t="str">
        <f t="shared" si="1514"/>
        <v>ZBTB14</v>
      </c>
      <c r="B18062" s="1" t="s">
        <v>245</v>
      </c>
      <c r="C18062" s="1">
        <v>5296039.0</v>
      </c>
      <c r="D18062" s="1" t="s">
        <v>8</v>
      </c>
      <c r="E18062" s="1">
        <v>25.0</v>
      </c>
      <c r="F18062" s="1" t="s">
        <v>18030</v>
      </c>
      <c r="G18062" s="1">
        <v>0.188831521408</v>
      </c>
    </row>
    <row r="18063" ht="15.75" customHeight="1">
      <c r="A18063" s="1" t="str">
        <f t="shared" si="1514"/>
        <v>ZBTB14</v>
      </c>
      <c r="B18063" s="1" t="s">
        <v>245</v>
      </c>
      <c r="C18063" s="1">
        <v>5296001.0</v>
      </c>
      <c r="D18063" s="1" t="s">
        <v>8</v>
      </c>
      <c r="E18063" s="1">
        <v>25.0</v>
      </c>
      <c r="F18063" s="1" t="s">
        <v>18031</v>
      </c>
      <c r="G18063" s="1">
        <v>0.399529860092</v>
      </c>
    </row>
    <row r="18064" ht="15.75" customHeight="1">
      <c r="A18064" s="1" t="str">
        <f t="shared" si="1514"/>
        <v>ZBTB14</v>
      </c>
      <c r="B18064" s="1" t="s">
        <v>245</v>
      </c>
      <c r="C18064" s="1">
        <v>5295980.0</v>
      </c>
      <c r="D18064" s="1" t="s">
        <v>8</v>
      </c>
      <c r="E18064" s="1">
        <v>23.0</v>
      </c>
      <c r="F18064" s="1" t="s">
        <v>18032</v>
      </c>
      <c r="G18064" s="1">
        <v>1.26010497334</v>
      </c>
    </row>
    <row r="18065" ht="15.75" customHeight="1">
      <c r="A18065" s="1" t="str">
        <f t="shared" si="1514"/>
        <v>ZBTB14</v>
      </c>
      <c r="B18065" s="1" t="s">
        <v>245</v>
      </c>
      <c r="C18065" s="1">
        <v>5296052.0</v>
      </c>
      <c r="D18065" s="1" t="s">
        <v>8</v>
      </c>
      <c r="E18065" s="1">
        <v>23.0</v>
      </c>
      <c r="F18065" s="1" t="s">
        <v>18033</v>
      </c>
      <c r="G18065" s="1">
        <v>0.096651378405</v>
      </c>
    </row>
    <row r="18066" ht="15.75" customHeight="1">
      <c r="A18066" s="1" t="str">
        <f t="shared" ref="A18066:A18090" si="1515">"ZC3H11A"</f>
        <v>ZC3H11A</v>
      </c>
      <c r="B18066" s="1" t="s">
        <v>108</v>
      </c>
      <c r="C18066" s="1">
        <v>2.03765031E8</v>
      </c>
      <c r="D18066" s="1" t="s">
        <v>8</v>
      </c>
      <c r="E18066" s="1">
        <v>24.0</v>
      </c>
      <c r="F18066" s="1" t="s">
        <v>18034</v>
      </c>
      <c r="G18066" s="1">
        <v>0.218462868299</v>
      </c>
    </row>
    <row r="18067" ht="15.75" customHeight="1">
      <c r="A18067" s="1" t="str">
        <f t="shared" si="1515"/>
        <v>ZC3H11A</v>
      </c>
      <c r="B18067" s="1" t="s">
        <v>108</v>
      </c>
      <c r="C18067" s="1">
        <v>2.03765001E8</v>
      </c>
      <c r="D18067" s="1" t="s">
        <v>8</v>
      </c>
      <c r="E18067" s="1">
        <v>25.0</v>
      </c>
      <c r="F18067" s="1" t="s">
        <v>18035</v>
      </c>
      <c r="G18067" s="1">
        <v>0.357823859984</v>
      </c>
    </row>
    <row r="18068" ht="15.75" customHeight="1">
      <c r="A18068" s="1" t="str">
        <f t="shared" si="1515"/>
        <v>ZC3H11A</v>
      </c>
      <c r="B18068" s="1" t="s">
        <v>108</v>
      </c>
      <c r="C18068" s="1">
        <v>2.0376505E8</v>
      </c>
      <c r="D18068" s="1" t="s">
        <v>8</v>
      </c>
      <c r="E18068" s="1">
        <v>24.0</v>
      </c>
      <c r="F18068" s="1" t="s">
        <v>18036</v>
      </c>
      <c r="G18068" s="1">
        <v>0.40125114899</v>
      </c>
    </row>
    <row r="18069" ht="15.75" customHeight="1">
      <c r="A18069" s="1" t="str">
        <f t="shared" si="1515"/>
        <v>ZC3H11A</v>
      </c>
      <c r="B18069" s="1" t="s">
        <v>108</v>
      </c>
      <c r="C18069" s="1">
        <v>2.03768514E8</v>
      </c>
      <c r="D18069" s="1" t="s">
        <v>8</v>
      </c>
      <c r="E18069" s="1">
        <v>24.0</v>
      </c>
      <c r="F18069" s="1" t="s">
        <v>18037</v>
      </c>
      <c r="G18069" s="1">
        <v>-0.00483826776599</v>
      </c>
    </row>
    <row r="18070" ht="15.75" customHeight="1">
      <c r="A18070" s="1" t="str">
        <f t="shared" si="1515"/>
        <v>ZC3H11A</v>
      </c>
      <c r="B18070" s="1" t="s">
        <v>108</v>
      </c>
      <c r="C18070" s="1">
        <v>2.03765071E8</v>
      </c>
      <c r="D18070" s="1" t="s">
        <v>8</v>
      </c>
      <c r="E18070" s="1">
        <v>25.0</v>
      </c>
      <c r="F18070" s="1" t="s">
        <v>18038</v>
      </c>
      <c r="G18070" s="1">
        <v>-0.422583979941</v>
      </c>
    </row>
    <row r="18071" ht="15.75" customHeight="1">
      <c r="A18071" s="1" t="str">
        <f t="shared" si="1515"/>
        <v>ZC3H11A</v>
      </c>
      <c r="B18071" s="1" t="s">
        <v>108</v>
      </c>
      <c r="C18071" s="1">
        <v>2.03784303E8</v>
      </c>
      <c r="D18071" s="1" t="s">
        <v>14</v>
      </c>
      <c r="E18071" s="1">
        <v>24.0</v>
      </c>
      <c r="F18071" s="1" t="s">
        <v>18039</v>
      </c>
      <c r="G18071" s="1">
        <v>0.125159811776</v>
      </c>
    </row>
    <row r="18072" ht="15.75" customHeight="1">
      <c r="A18072" s="1" t="str">
        <f t="shared" si="1515"/>
        <v>ZC3H11A</v>
      </c>
      <c r="B18072" s="1" t="s">
        <v>108</v>
      </c>
      <c r="C18072" s="1">
        <v>2.03784076E8</v>
      </c>
      <c r="D18072" s="1" t="s">
        <v>14</v>
      </c>
      <c r="E18072" s="1">
        <v>25.0</v>
      </c>
      <c r="F18072" s="1" t="s">
        <v>18040</v>
      </c>
      <c r="G18072" s="1">
        <v>-0.090010510282</v>
      </c>
    </row>
    <row r="18073" ht="15.75" customHeight="1">
      <c r="A18073" s="1" t="str">
        <f t="shared" si="1515"/>
        <v>ZC3H11A</v>
      </c>
      <c r="B18073" s="1" t="s">
        <v>108</v>
      </c>
      <c r="C18073" s="1">
        <v>2.03768658E8</v>
      </c>
      <c r="D18073" s="1" t="s">
        <v>14</v>
      </c>
      <c r="E18073" s="1">
        <v>25.0</v>
      </c>
      <c r="F18073" s="1" t="s">
        <v>18041</v>
      </c>
      <c r="G18073" s="1">
        <v>0.2828092776</v>
      </c>
    </row>
    <row r="18074" ht="15.75" customHeight="1">
      <c r="A18074" s="1" t="str">
        <f t="shared" si="1515"/>
        <v>ZC3H11A</v>
      </c>
      <c r="B18074" s="1" t="s">
        <v>108</v>
      </c>
      <c r="C18074" s="1">
        <v>2.03768593E8</v>
      </c>
      <c r="D18074" s="1" t="s">
        <v>14</v>
      </c>
      <c r="E18074" s="1">
        <v>25.0</v>
      </c>
      <c r="F18074" s="1" t="s">
        <v>18042</v>
      </c>
      <c r="G18074" s="1">
        <v>-0.0203512111882</v>
      </c>
    </row>
    <row r="18075" ht="15.75" customHeight="1">
      <c r="A18075" s="1" t="str">
        <f t="shared" si="1515"/>
        <v>ZC3H11A</v>
      </c>
      <c r="B18075" s="1" t="s">
        <v>108</v>
      </c>
      <c r="C18075" s="1">
        <v>2.03768586E8</v>
      </c>
      <c r="D18075" s="1" t="s">
        <v>14</v>
      </c>
      <c r="E18075" s="1">
        <v>27.0</v>
      </c>
      <c r="F18075" s="1" t="s">
        <v>18043</v>
      </c>
      <c r="G18075" s="1">
        <v>0.0789455947812</v>
      </c>
    </row>
    <row r="18076" ht="15.75" customHeight="1">
      <c r="A18076" s="1" t="str">
        <f t="shared" si="1515"/>
        <v>ZC3H11A</v>
      </c>
      <c r="B18076" s="1" t="s">
        <v>108</v>
      </c>
      <c r="C18076" s="1">
        <v>2.03768513E8</v>
      </c>
      <c r="D18076" s="1" t="s">
        <v>14</v>
      </c>
      <c r="E18076" s="1">
        <v>27.0</v>
      </c>
      <c r="F18076" s="1" t="s">
        <v>18044</v>
      </c>
      <c r="G18076" s="1">
        <v>0.178901777158</v>
      </c>
    </row>
    <row r="18077" ht="15.75" customHeight="1">
      <c r="A18077" s="1" t="str">
        <f t="shared" si="1515"/>
        <v>ZC3H11A</v>
      </c>
      <c r="B18077" s="1" t="s">
        <v>108</v>
      </c>
      <c r="C18077" s="1">
        <v>2.03765047E8</v>
      </c>
      <c r="D18077" s="1" t="s">
        <v>14</v>
      </c>
      <c r="E18077" s="1">
        <v>25.0</v>
      </c>
      <c r="F18077" s="1" t="s">
        <v>18045</v>
      </c>
      <c r="G18077" s="1">
        <v>1.18214844106</v>
      </c>
    </row>
    <row r="18078" ht="15.75" customHeight="1">
      <c r="A18078" s="1" t="str">
        <f t="shared" si="1515"/>
        <v>ZC3H11A</v>
      </c>
      <c r="B18078" s="1" t="s">
        <v>108</v>
      </c>
      <c r="C18078" s="1">
        <v>2.03765062E8</v>
      </c>
      <c r="D18078" s="1" t="s">
        <v>8</v>
      </c>
      <c r="E18078" s="1">
        <v>23.0</v>
      </c>
      <c r="F18078" s="1" t="s">
        <v>18046</v>
      </c>
      <c r="G18078" s="1">
        <v>0.32704676945</v>
      </c>
    </row>
    <row r="18079" ht="15.75" customHeight="1">
      <c r="A18079" s="1" t="str">
        <f t="shared" si="1515"/>
        <v>ZC3H11A</v>
      </c>
      <c r="B18079" s="1" t="s">
        <v>108</v>
      </c>
      <c r="C18079" s="1">
        <v>2.03765017E8</v>
      </c>
      <c r="D18079" s="1" t="s">
        <v>14</v>
      </c>
      <c r="E18079" s="1">
        <v>25.0</v>
      </c>
      <c r="F18079" s="1" t="s">
        <v>18047</v>
      </c>
      <c r="G18079" s="1">
        <v>1.08214785449</v>
      </c>
    </row>
    <row r="18080" ht="15.75" customHeight="1">
      <c r="A18080" s="1" t="str">
        <f t="shared" si="1515"/>
        <v>ZC3H11A</v>
      </c>
      <c r="B18080" s="1" t="s">
        <v>108</v>
      </c>
      <c r="C18080" s="1">
        <v>2.03765034E8</v>
      </c>
      <c r="D18080" s="1" t="s">
        <v>14</v>
      </c>
      <c r="E18080" s="1">
        <v>25.0</v>
      </c>
      <c r="F18080" s="1" t="s">
        <v>18048</v>
      </c>
      <c r="G18080" s="1">
        <v>0.506901148047</v>
      </c>
    </row>
    <row r="18081" ht="15.75" customHeight="1">
      <c r="A18081" s="1" t="str">
        <f t="shared" si="1515"/>
        <v>ZC3H11A</v>
      </c>
      <c r="B18081" s="1" t="s">
        <v>108</v>
      </c>
      <c r="C18081" s="1">
        <v>2.03764922E8</v>
      </c>
      <c r="D18081" s="1" t="s">
        <v>14</v>
      </c>
      <c r="E18081" s="1">
        <v>25.0</v>
      </c>
      <c r="F18081" s="1" t="s">
        <v>18049</v>
      </c>
      <c r="G18081" s="1">
        <v>0.251585187275</v>
      </c>
    </row>
    <row r="18082" ht="15.75" customHeight="1">
      <c r="A18082" s="1" t="str">
        <f t="shared" si="1515"/>
        <v>ZC3H11A</v>
      </c>
      <c r="B18082" s="1" t="s">
        <v>108</v>
      </c>
      <c r="C18082" s="1">
        <v>2.03784284E8</v>
      </c>
      <c r="D18082" s="1" t="s">
        <v>8</v>
      </c>
      <c r="E18082" s="1">
        <v>24.0</v>
      </c>
      <c r="F18082" s="1" t="s">
        <v>18050</v>
      </c>
      <c r="G18082" s="1">
        <v>0.350742498492</v>
      </c>
    </row>
    <row r="18083" ht="15.75" customHeight="1">
      <c r="A18083" s="1" t="str">
        <f t="shared" si="1515"/>
        <v>ZC3H11A</v>
      </c>
      <c r="B18083" s="1" t="s">
        <v>108</v>
      </c>
      <c r="C18083" s="1">
        <v>2.03784255E8</v>
      </c>
      <c r="D18083" s="1" t="s">
        <v>8</v>
      </c>
      <c r="E18083" s="1">
        <v>28.0</v>
      </c>
      <c r="F18083" s="1" t="s">
        <v>18051</v>
      </c>
      <c r="G18083" s="1">
        <v>0.313295610376</v>
      </c>
    </row>
    <row r="18084" ht="15.75" customHeight="1">
      <c r="A18084" s="1" t="str">
        <f t="shared" si="1515"/>
        <v>ZC3H11A</v>
      </c>
      <c r="B18084" s="1" t="s">
        <v>108</v>
      </c>
      <c r="C18084" s="1">
        <v>2.03784065E8</v>
      </c>
      <c r="D18084" s="1" t="s">
        <v>8</v>
      </c>
      <c r="E18084" s="1">
        <v>24.0</v>
      </c>
      <c r="F18084" s="1" t="s">
        <v>18052</v>
      </c>
      <c r="G18084" s="1">
        <v>-0.0562402486072</v>
      </c>
    </row>
    <row r="18085" ht="15.75" customHeight="1">
      <c r="A18085" s="1" t="str">
        <f t="shared" si="1515"/>
        <v>ZC3H11A</v>
      </c>
      <c r="B18085" s="1" t="s">
        <v>108</v>
      </c>
      <c r="C18085" s="1">
        <v>2.03768682E8</v>
      </c>
      <c r="D18085" s="1" t="s">
        <v>8</v>
      </c>
      <c r="E18085" s="1">
        <v>25.0</v>
      </c>
      <c r="F18085" s="1" t="s">
        <v>18053</v>
      </c>
      <c r="G18085" s="1">
        <v>0.132452099463</v>
      </c>
    </row>
    <row r="18086" ht="15.75" customHeight="1">
      <c r="A18086" s="1" t="str">
        <f t="shared" si="1515"/>
        <v>ZC3H11A</v>
      </c>
      <c r="B18086" s="1" t="s">
        <v>108</v>
      </c>
      <c r="C18086" s="1">
        <v>2.03768664E8</v>
      </c>
      <c r="D18086" s="1" t="s">
        <v>8</v>
      </c>
      <c r="E18086" s="1">
        <v>27.0</v>
      </c>
      <c r="F18086" s="1" t="s">
        <v>18054</v>
      </c>
      <c r="G18086" s="1">
        <v>0.0635747111082</v>
      </c>
    </row>
    <row r="18087" ht="15.75" customHeight="1">
      <c r="A18087" s="1" t="str">
        <f t="shared" si="1515"/>
        <v>ZC3H11A</v>
      </c>
      <c r="B18087" s="1" t="s">
        <v>108</v>
      </c>
      <c r="C18087" s="1">
        <v>2.03768548E8</v>
      </c>
      <c r="D18087" s="1" t="s">
        <v>8</v>
      </c>
      <c r="E18087" s="1">
        <v>26.0</v>
      </c>
      <c r="F18087" s="1" t="s">
        <v>18055</v>
      </c>
      <c r="G18087" s="1">
        <v>-0.199924936921</v>
      </c>
    </row>
    <row r="18088" ht="15.75" customHeight="1">
      <c r="A18088" s="1" t="str">
        <f t="shared" si="1515"/>
        <v>ZC3H11A</v>
      </c>
      <c r="B18088" s="1" t="s">
        <v>108</v>
      </c>
      <c r="C18088" s="1">
        <v>2.03768475E8</v>
      </c>
      <c r="D18088" s="1" t="s">
        <v>8</v>
      </c>
      <c r="E18088" s="1">
        <v>27.0</v>
      </c>
      <c r="F18088" s="1" t="s">
        <v>18056</v>
      </c>
      <c r="G18088" s="1">
        <v>-0.226349455595</v>
      </c>
    </row>
    <row r="18089" ht="15.75" customHeight="1">
      <c r="A18089" s="1" t="str">
        <f t="shared" si="1515"/>
        <v>ZC3H11A</v>
      </c>
      <c r="B18089" s="1" t="s">
        <v>108</v>
      </c>
      <c r="C18089" s="1">
        <v>2.03765E8</v>
      </c>
      <c r="D18089" s="1" t="s">
        <v>14</v>
      </c>
      <c r="E18089" s="1">
        <v>25.0</v>
      </c>
      <c r="F18089" s="1" t="s">
        <v>18057</v>
      </c>
      <c r="G18089" s="1">
        <v>0.735703704455</v>
      </c>
    </row>
    <row r="18090" ht="15.75" customHeight="1">
      <c r="A18090" s="1" t="str">
        <f t="shared" si="1515"/>
        <v>ZC3H11A</v>
      </c>
      <c r="B18090" s="1" t="s">
        <v>108</v>
      </c>
      <c r="C18090" s="1">
        <v>2.03768741E8</v>
      </c>
      <c r="D18090" s="1" t="s">
        <v>14</v>
      </c>
      <c r="E18090" s="1">
        <v>27.0</v>
      </c>
      <c r="F18090" s="1" t="s">
        <v>18058</v>
      </c>
      <c r="G18090" s="1">
        <v>0.217815600005</v>
      </c>
    </row>
    <row r="18091" ht="15.75" customHeight="1">
      <c r="A18091" s="1" t="str">
        <f t="shared" ref="A18091:A18103" si="1516">"ZC3H13"</f>
        <v>ZC3H13</v>
      </c>
      <c r="B18091" s="1" t="s">
        <v>76</v>
      </c>
      <c r="C18091" s="1">
        <v>4.6626677E7</v>
      </c>
      <c r="D18091" s="1" t="s">
        <v>8</v>
      </c>
      <c r="E18091" s="1">
        <v>24.0</v>
      </c>
      <c r="F18091" s="1" t="s">
        <v>18059</v>
      </c>
      <c r="G18091" s="1">
        <v>1.07951057182</v>
      </c>
    </row>
    <row r="18092" ht="15.75" customHeight="1">
      <c r="A18092" s="1" t="str">
        <f t="shared" si="1516"/>
        <v>ZC3H13</v>
      </c>
      <c r="B18092" s="1" t="s">
        <v>76</v>
      </c>
      <c r="C18092" s="1">
        <v>4.6626622E7</v>
      </c>
      <c r="D18092" s="1" t="s">
        <v>8</v>
      </c>
      <c r="E18092" s="1">
        <v>23.0</v>
      </c>
      <c r="F18092" s="1" t="s">
        <v>18060</v>
      </c>
      <c r="G18092" s="1">
        <v>0.712104375514</v>
      </c>
    </row>
    <row r="18093" ht="15.75" customHeight="1">
      <c r="A18093" s="1" t="str">
        <f t="shared" si="1516"/>
        <v>ZC3H13</v>
      </c>
      <c r="B18093" s="1" t="s">
        <v>76</v>
      </c>
      <c r="C18093" s="1">
        <v>4.6626779E7</v>
      </c>
      <c r="D18093" s="1" t="s">
        <v>14</v>
      </c>
      <c r="E18093" s="1">
        <v>23.0</v>
      </c>
      <c r="F18093" s="1" t="s">
        <v>18061</v>
      </c>
      <c r="G18093" s="1">
        <v>0.749118258084</v>
      </c>
    </row>
    <row r="18094" ht="15.75" customHeight="1">
      <c r="A18094" s="1" t="str">
        <f t="shared" si="1516"/>
        <v>ZC3H13</v>
      </c>
      <c r="B18094" s="1" t="s">
        <v>76</v>
      </c>
      <c r="C18094" s="1">
        <v>4.6626831E7</v>
      </c>
      <c r="D18094" s="1" t="s">
        <v>8</v>
      </c>
      <c r="E18094" s="1">
        <v>24.0</v>
      </c>
      <c r="F18094" s="1" t="s">
        <v>18062</v>
      </c>
      <c r="G18094" s="1">
        <v>0.104823338405</v>
      </c>
    </row>
    <row r="18095" ht="15.75" customHeight="1">
      <c r="A18095" s="1" t="str">
        <f t="shared" si="1516"/>
        <v>ZC3H13</v>
      </c>
      <c r="B18095" s="1" t="s">
        <v>76</v>
      </c>
      <c r="C18095" s="1">
        <v>4.6626861E7</v>
      </c>
      <c r="D18095" s="1" t="s">
        <v>8</v>
      </c>
      <c r="E18095" s="1">
        <v>23.0</v>
      </c>
      <c r="F18095" s="1" t="s">
        <v>18063</v>
      </c>
      <c r="G18095" s="1">
        <v>-0.045370090683</v>
      </c>
    </row>
    <row r="18096" ht="15.75" customHeight="1">
      <c r="A18096" s="1" t="str">
        <f t="shared" si="1516"/>
        <v>ZC3H13</v>
      </c>
      <c r="B18096" s="1" t="s">
        <v>76</v>
      </c>
      <c r="C18096" s="1">
        <v>4.6626704E7</v>
      </c>
      <c r="D18096" s="1" t="s">
        <v>14</v>
      </c>
      <c r="E18096" s="1">
        <v>23.0</v>
      </c>
      <c r="F18096" s="1" t="s">
        <v>18064</v>
      </c>
      <c r="G18096" s="1">
        <v>0.0928170391118</v>
      </c>
    </row>
    <row r="18097" ht="15.75" customHeight="1">
      <c r="A18097" s="1" t="str">
        <f t="shared" si="1516"/>
        <v>ZC3H13</v>
      </c>
      <c r="B18097" s="1" t="s">
        <v>76</v>
      </c>
      <c r="C18097" s="1">
        <v>4.6626752E7</v>
      </c>
      <c r="D18097" s="1" t="s">
        <v>8</v>
      </c>
      <c r="E18097" s="1">
        <v>23.0</v>
      </c>
      <c r="F18097" s="1" t="s">
        <v>18065</v>
      </c>
      <c r="G18097" s="1">
        <v>-0.0384393680136</v>
      </c>
    </row>
    <row r="18098" ht="15.75" customHeight="1">
      <c r="A18098" s="1" t="str">
        <f t="shared" si="1516"/>
        <v>ZC3H13</v>
      </c>
      <c r="B18098" s="1" t="s">
        <v>76</v>
      </c>
      <c r="C18098" s="1">
        <v>4.6626709E7</v>
      </c>
      <c r="D18098" s="1" t="s">
        <v>8</v>
      </c>
      <c r="E18098" s="1">
        <v>24.0</v>
      </c>
      <c r="F18098" s="1" t="s">
        <v>18066</v>
      </c>
      <c r="G18098" s="1">
        <v>0.288288762719</v>
      </c>
    </row>
    <row r="18099" ht="15.75" customHeight="1">
      <c r="A18099" s="1" t="str">
        <f t="shared" si="1516"/>
        <v>ZC3H13</v>
      </c>
      <c r="B18099" s="1" t="s">
        <v>76</v>
      </c>
      <c r="C18099" s="1">
        <v>4.6626621E7</v>
      </c>
      <c r="D18099" s="1" t="s">
        <v>8</v>
      </c>
      <c r="E18099" s="1">
        <v>24.0</v>
      </c>
      <c r="F18099" s="1" t="s">
        <v>18067</v>
      </c>
      <c r="G18099" s="1">
        <v>1.14704835058</v>
      </c>
    </row>
    <row r="18100" ht="15.75" customHeight="1">
      <c r="A18100" s="1" t="str">
        <f t="shared" si="1516"/>
        <v>ZC3H13</v>
      </c>
      <c r="B18100" s="1" t="s">
        <v>76</v>
      </c>
      <c r="C18100" s="1">
        <v>4.6626595E7</v>
      </c>
      <c r="D18100" s="1" t="s">
        <v>8</v>
      </c>
      <c r="E18100" s="1">
        <v>23.0</v>
      </c>
      <c r="F18100" s="1" t="s">
        <v>18068</v>
      </c>
      <c r="G18100" s="1">
        <v>0.773441077603</v>
      </c>
    </row>
    <row r="18101" ht="15.75" customHeight="1">
      <c r="A18101" s="1" t="str">
        <f t="shared" si="1516"/>
        <v>ZC3H13</v>
      </c>
      <c r="B18101" s="1" t="s">
        <v>76</v>
      </c>
      <c r="C18101" s="1">
        <v>4.6626718E7</v>
      </c>
      <c r="D18101" s="1" t="s">
        <v>14</v>
      </c>
      <c r="E18101" s="1">
        <v>25.0</v>
      </c>
      <c r="F18101" s="1" t="s">
        <v>18069</v>
      </c>
      <c r="G18101" s="1">
        <v>-0.0349863816218</v>
      </c>
    </row>
    <row r="18102" ht="15.75" customHeight="1">
      <c r="A18102" s="1" t="str">
        <f t="shared" si="1516"/>
        <v>ZC3H13</v>
      </c>
      <c r="B18102" s="1" t="s">
        <v>76</v>
      </c>
      <c r="C18102" s="1">
        <v>4.6626674E7</v>
      </c>
      <c r="D18102" s="1" t="s">
        <v>14</v>
      </c>
      <c r="E18102" s="1">
        <v>24.0</v>
      </c>
      <c r="F18102" s="1" t="s">
        <v>18070</v>
      </c>
      <c r="G18102" s="1">
        <v>0.0252654548976</v>
      </c>
    </row>
    <row r="18103" ht="15.75" customHeight="1">
      <c r="A18103" s="1" t="str">
        <f t="shared" si="1516"/>
        <v>ZC3H13</v>
      </c>
      <c r="B18103" s="1" t="s">
        <v>76</v>
      </c>
      <c r="C18103" s="1">
        <v>4.6626632E7</v>
      </c>
      <c r="D18103" s="1" t="s">
        <v>14</v>
      </c>
      <c r="E18103" s="1">
        <v>23.0</v>
      </c>
      <c r="F18103" s="1" t="s">
        <v>18071</v>
      </c>
      <c r="G18103" s="1">
        <v>0.0268608193866</v>
      </c>
    </row>
    <row r="18104" ht="15.75" customHeight="1">
      <c r="A18104" s="1" t="str">
        <f t="shared" ref="A18104:A18113" si="1517">"ZC3H18"</f>
        <v>ZC3H18</v>
      </c>
      <c r="B18104" s="1" t="s">
        <v>7</v>
      </c>
      <c r="C18104" s="1">
        <v>8.8636795E7</v>
      </c>
      <c r="D18104" s="1" t="s">
        <v>8</v>
      </c>
      <c r="E18104" s="1">
        <v>23.0</v>
      </c>
      <c r="F18104" s="1" t="s">
        <v>18072</v>
      </c>
      <c r="G18104" s="1">
        <v>0.0421220303459</v>
      </c>
    </row>
    <row r="18105" ht="15.75" customHeight="1">
      <c r="A18105" s="1" t="str">
        <f t="shared" si="1517"/>
        <v>ZC3H18</v>
      </c>
      <c r="B18105" s="1" t="s">
        <v>7</v>
      </c>
      <c r="C18105" s="1">
        <v>8.8636848E7</v>
      </c>
      <c r="D18105" s="1" t="s">
        <v>8</v>
      </c>
      <c r="E18105" s="1">
        <v>24.0</v>
      </c>
      <c r="F18105" s="1" t="s">
        <v>18073</v>
      </c>
      <c r="G18105" s="1">
        <v>0.755909509465</v>
      </c>
    </row>
    <row r="18106" ht="15.75" customHeight="1">
      <c r="A18106" s="1" t="str">
        <f t="shared" si="1517"/>
        <v>ZC3H18</v>
      </c>
      <c r="B18106" s="1" t="s">
        <v>7</v>
      </c>
      <c r="C18106" s="1">
        <v>8.8636857E7</v>
      </c>
      <c r="D18106" s="1" t="s">
        <v>8</v>
      </c>
      <c r="E18106" s="1">
        <v>22.0</v>
      </c>
      <c r="F18106" s="1" t="s">
        <v>18074</v>
      </c>
      <c r="G18106" s="1">
        <v>1.99607003639</v>
      </c>
    </row>
    <row r="18107" ht="15.75" customHeight="1">
      <c r="A18107" s="1" t="str">
        <f t="shared" si="1517"/>
        <v>ZC3H18</v>
      </c>
      <c r="B18107" s="1" t="s">
        <v>7</v>
      </c>
      <c r="C18107" s="1">
        <v>8.8636903E7</v>
      </c>
      <c r="D18107" s="1" t="s">
        <v>8</v>
      </c>
      <c r="E18107" s="1">
        <v>23.0</v>
      </c>
      <c r="F18107" s="1" t="s">
        <v>18075</v>
      </c>
      <c r="G18107" s="1">
        <v>0.24802045414</v>
      </c>
    </row>
    <row r="18108" ht="15.75" customHeight="1">
      <c r="A18108" s="1" t="str">
        <f t="shared" si="1517"/>
        <v>ZC3H18</v>
      </c>
      <c r="B18108" s="1" t="s">
        <v>7</v>
      </c>
      <c r="C18108" s="1">
        <v>8.8636783E7</v>
      </c>
      <c r="D18108" s="1" t="s">
        <v>14</v>
      </c>
      <c r="E18108" s="1">
        <v>24.0</v>
      </c>
      <c r="F18108" s="1" t="s">
        <v>18076</v>
      </c>
      <c r="G18108" s="1">
        <v>-0.0521426848192</v>
      </c>
    </row>
    <row r="18109" ht="15.75" customHeight="1">
      <c r="A18109" s="1" t="str">
        <f t="shared" si="1517"/>
        <v>ZC3H18</v>
      </c>
      <c r="B18109" s="1" t="s">
        <v>7</v>
      </c>
      <c r="C18109" s="1">
        <v>8.8636824E7</v>
      </c>
      <c r="D18109" s="1" t="s">
        <v>14</v>
      </c>
      <c r="E18109" s="1">
        <v>23.0</v>
      </c>
      <c r="F18109" s="1" t="s">
        <v>18077</v>
      </c>
      <c r="G18109" s="1">
        <v>0.0662931273833</v>
      </c>
    </row>
    <row r="18110" ht="15.75" customHeight="1">
      <c r="A18110" s="1" t="str">
        <f t="shared" si="1517"/>
        <v>ZC3H18</v>
      </c>
      <c r="B18110" s="1" t="s">
        <v>7</v>
      </c>
      <c r="C18110" s="1">
        <v>8.8636838E7</v>
      </c>
      <c r="D18110" s="1" t="s">
        <v>14</v>
      </c>
      <c r="E18110" s="1">
        <v>23.0</v>
      </c>
      <c r="F18110" s="1" t="s">
        <v>18078</v>
      </c>
      <c r="G18110" s="1">
        <v>0.230820061506</v>
      </c>
    </row>
    <row r="18111" ht="15.75" customHeight="1">
      <c r="A18111" s="1" t="str">
        <f t="shared" si="1517"/>
        <v>ZC3H18</v>
      </c>
      <c r="B18111" s="1" t="s">
        <v>7</v>
      </c>
      <c r="C18111" s="1">
        <v>8.8636776E7</v>
      </c>
      <c r="D18111" s="1" t="s">
        <v>8</v>
      </c>
      <c r="E18111" s="1">
        <v>24.0</v>
      </c>
      <c r="F18111" s="1" t="s">
        <v>18079</v>
      </c>
      <c r="G18111" s="1">
        <v>0.0620393288489</v>
      </c>
    </row>
    <row r="18112" ht="15.75" customHeight="1">
      <c r="A18112" s="1" t="str">
        <f t="shared" si="1517"/>
        <v>ZC3H18</v>
      </c>
      <c r="B18112" s="1" t="s">
        <v>7</v>
      </c>
      <c r="C18112" s="1">
        <v>8.8636983E7</v>
      </c>
      <c r="D18112" s="1" t="s">
        <v>14</v>
      </c>
      <c r="E18112" s="1">
        <v>24.0</v>
      </c>
      <c r="F18112" s="1" t="s">
        <v>18080</v>
      </c>
      <c r="G18112" s="1">
        <v>0.0378481556435</v>
      </c>
    </row>
    <row r="18113" ht="15.75" customHeight="1">
      <c r="A18113" s="1" t="str">
        <f t="shared" si="1517"/>
        <v>ZC3H18</v>
      </c>
      <c r="B18113" s="1" t="s">
        <v>7</v>
      </c>
      <c r="C18113" s="1">
        <v>8.8636989E7</v>
      </c>
      <c r="D18113" s="1" t="s">
        <v>14</v>
      </c>
      <c r="E18113" s="1">
        <v>24.0</v>
      </c>
      <c r="F18113" s="1" t="s">
        <v>18081</v>
      </c>
      <c r="G18113" s="1">
        <v>0.0635901970409</v>
      </c>
    </row>
    <row r="18114" ht="15.75" customHeight="1">
      <c r="A18114" s="1" t="str">
        <f t="shared" ref="A18114:A18123" si="1518">"ZC3H8"</f>
        <v>ZC3H8</v>
      </c>
      <c r="B18114" s="1" t="s">
        <v>256</v>
      </c>
      <c r="C18114" s="1">
        <v>1.13012387E8</v>
      </c>
      <c r="D18114" s="1" t="s">
        <v>8</v>
      </c>
      <c r="E18114" s="1">
        <v>24.0</v>
      </c>
      <c r="F18114" s="1" t="s">
        <v>18082</v>
      </c>
      <c r="G18114" s="1">
        <v>0.200054970519</v>
      </c>
    </row>
    <row r="18115" ht="15.75" customHeight="1">
      <c r="A18115" s="1" t="str">
        <f t="shared" si="1518"/>
        <v>ZC3H8</v>
      </c>
      <c r="B18115" s="1" t="s">
        <v>256</v>
      </c>
      <c r="C18115" s="1">
        <v>1.13012574E8</v>
      </c>
      <c r="D18115" s="1" t="s">
        <v>8</v>
      </c>
      <c r="E18115" s="1">
        <v>24.0</v>
      </c>
      <c r="F18115" s="1" t="s">
        <v>18083</v>
      </c>
      <c r="G18115" s="1">
        <v>0.365032258142</v>
      </c>
    </row>
    <row r="18116" ht="15.75" customHeight="1">
      <c r="A18116" s="1" t="str">
        <f t="shared" si="1518"/>
        <v>ZC3H8</v>
      </c>
      <c r="B18116" s="1" t="s">
        <v>256</v>
      </c>
      <c r="C18116" s="1">
        <v>1.13012586E8</v>
      </c>
      <c r="D18116" s="1" t="s">
        <v>8</v>
      </c>
      <c r="E18116" s="1">
        <v>23.0</v>
      </c>
      <c r="F18116" s="1" t="s">
        <v>18084</v>
      </c>
      <c r="G18116" s="1">
        <v>0.634753113747</v>
      </c>
    </row>
    <row r="18117" ht="15.75" customHeight="1">
      <c r="A18117" s="1" t="str">
        <f t="shared" si="1518"/>
        <v>ZC3H8</v>
      </c>
      <c r="B18117" s="1" t="s">
        <v>256</v>
      </c>
      <c r="C18117" s="1">
        <v>1.13012608E8</v>
      </c>
      <c r="D18117" s="1" t="s">
        <v>8</v>
      </c>
      <c r="E18117" s="1">
        <v>23.0</v>
      </c>
      <c r="F18117" s="1" t="s">
        <v>18085</v>
      </c>
      <c r="G18117" s="1">
        <v>1.4778554622</v>
      </c>
    </row>
    <row r="18118" ht="15.75" customHeight="1">
      <c r="A18118" s="1" t="str">
        <f t="shared" si="1518"/>
        <v>ZC3H8</v>
      </c>
      <c r="B18118" s="1" t="s">
        <v>256</v>
      </c>
      <c r="C18118" s="1">
        <v>1.13012625E8</v>
      </c>
      <c r="D18118" s="1" t="s">
        <v>8</v>
      </c>
      <c r="E18118" s="1">
        <v>21.0</v>
      </c>
      <c r="F18118" s="1" t="s">
        <v>18086</v>
      </c>
      <c r="G18118" s="1">
        <v>0.589621590891</v>
      </c>
    </row>
    <row r="18119" ht="15.75" customHeight="1">
      <c r="A18119" s="1" t="str">
        <f t="shared" si="1518"/>
        <v>ZC3H8</v>
      </c>
      <c r="B18119" s="1" t="s">
        <v>256</v>
      </c>
      <c r="C18119" s="1">
        <v>1.13012516E8</v>
      </c>
      <c r="D18119" s="1" t="s">
        <v>14</v>
      </c>
      <c r="E18119" s="1">
        <v>24.0</v>
      </c>
      <c r="F18119" s="1" t="s">
        <v>18087</v>
      </c>
      <c r="G18119" s="1">
        <v>0.00715219387305</v>
      </c>
    </row>
    <row r="18120" ht="15.75" customHeight="1">
      <c r="A18120" s="1" t="str">
        <f t="shared" si="1518"/>
        <v>ZC3H8</v>
      </c>
      <c r="B18120" s="1" t="s">
        <v>256</v>
      </c>
      <c r="C18120" s="1">
        <v>1.13012522E8</v>
      </c>
      <c r="D18120" s="1" t="s">
        <v>14</v>
      </c>
      <c r="E18120" s="1">
        <v>22.0</v>
      </c>
      <c r="F18120" s="1" t="s">
        <v>18088</v>
      </c>
      <c r="G18120" s="1">
        <v>-0.00135158170956</v>
      </c>
    </row>
    <row r="18121" ht="15.75" customHeight="1">
      <c r="A18121" s="1" t="str">
        <f t="shared" si="1518"/>
        <v>ZC3H8</v>
      </c>
      <c r="B18121" s="1" t="s">
        <v>256</v>
      </c>
      <c r="C18121" s="1">
        <v>1.1301259E8</v>
      </c>
      <c r="D18121" s="1" t="s">
        <v>14</v>
      </c>
      <c r="E18121" s="1">
        <v>22.0</v>
      </c>
      <c r="F18121" s="1" t="s">
        <v>18089</v>
      </c>
      <c r="G18121" s="1">
        <v>0.00243389456717</v>
      </c>
    </row>
    <row r="18122" ht="15.75" customHeight="1">
      <c r="A18122" s="1" t="str">
        <f t="shared" si="1518"/>
        <v>ZC3H8</v>
      </c>
      <c r="B18122" s="1" t="s">
        <v>256</v>
      </c>
      <c r="C18122" s="1">
        <v>1.13012661E8</v>
      </c>
      <c r="D18122" s="1" t="s">
        <v>14</v>
      </c>
      <c r="E18122" s="1">
        <v>24.0</v>
      </c>
      <c r="F18122" s="1" t="s">
        <v>18090</v>
      </c>
      <c r="G18122" s="1">
        <v>0.490629573419</v>
      </c>
    </row>
    <row r="18123" ht="15.75" customHeight="1">
      <c r="A18123" s="1" t="str">
        <f t="shared" si="1518"/>
        <v>ZC3H8</v>
      </c>
      <c r="B18123" s="1" t="s">
        <v>256</v>
      </c>
      <c r="C18123" s="1">
        <v>1.13012642E8</v>
      </c>
      <c r="D18123" s="1" t="s">
        <v>14</v>
      </c>
      <c r="E18123" s="1">
        <v>24.0</v>
      </c>
      <c r="F18123" s="1" t="s">
        <v>18091</v>
      </c>
      <c r="G18123" s="1">
        <v>0.887391424049</v>
      </c>
    </row>
    <row r="18124" ht="15.75" customHeight="1">
      <c r="A18124" s="1" t="str">
        <f t="shared" ref="A18124:A18133" si="1519">"ZCCHC6"</f>
        <v>ZCCHC6</v>
      </c>
      <c r="B18124" s="1" t="s">
        <v>298</v>
      </c>
      <c r="C18124" s="1">
        <v>8.8969258E7</v>
      </c>
      <c r="D18124" s="1" t="s">
        <v>14</v>
      </c>
      <c r="E18124" s="1">
        <v>24.0</v>
      </c>
      <c r="F18124" s="1" t="s">
        <v>18092</v>
      </c>
      <c r="G18124" s="1">
        <v>1.03922585641</v>
      </c>
    </row>
    <row r="18125" ht="15.75" customHeight="1">
      <c r="A18125" s="1" t="str">
        <f t="shared" si="1519"/>
        <v>ZCCHC6</v>
      </c>
      <c r="B18125" s="1" t="s">
        <v>298</v>
      </c>
      <c r="C18125" s="1">
        <v>8.8969028E7</v>
      </c>
      <c r="D18125" s="1" t="s">
        <v>8</v>
      </c>
      <c r="E18125" s="1">
        <v>23.0</v>
      </c>
      <c r="F18125" s="1" t="s">
        <v>18093</v>
      </c>
      <c r="G18125" s="1">
        <v>0.563350072945</v>
      </c>
    </row>
    <row r="18126" ht="15.75" customHeight="1">
      <c r="A18126" s="1" t="str">
        <f t="shared" si="1519"/>
        <v>ZCCHC6</v>
      </c>
      <c r="B18126" s="1" t="s">
        <v>298</v>
      </c>
      <c r="C18126" s="1">
        <v>8.8969214E7</v>
      </c>
      <c r="D18126" s="1" t="s">
        <v>14</v>
      </c>
      <c r="E18126" s="1">
        <v>24.0</v>
      </c>
      <c r="F18126" s="1" t="s">
        <v>18094</v>
      </c>
      <c r="G18126" s="1">
        <v>0.903624963567</v>
      </c>
    </row>
    <row r="18127" ht="15.75" customHeight="1">
      <c r="A18127" s="1" t="str">
        <f t="shared" si="1519"/>
        <v>ZCCHC6</v>
      </c>
      <c r="B18127" s="1" t="s">
        <v>298</v>
      </c>
      <c r="C18127" s="1">
        <v>8.896919E7</v>
      </c>
      <c r="D18127" s="1" t="s">
        <v>14</v>
      </c>
      <c r="E18127" s="1">
        <v>24.0</v>
      </c>
      <c r="F18127" s="1" t="s">
        <v>18095</v>
      </c>
      <c r="G18127" s="1">
        <v>1.00955332126</v>
      </c>
    </row>
    <row r="18128" ht="15.75" customHeight="1">
      <c r="A18128" s="1" t="str">
        <f t="shared" si="1519"/>
        <v>ZCCHC6</v>
      </c>
      <c r="B18128" s="1" t="s">
        <v>298</v>
      </c>
      <c r="C18128" s="1">
        <v>8.8969281E7</v>
      </c>
      <c r="D18128" s="1" t="s">
        <v>8</v>
      </c>
      <c r="E18128" s="1">
        <v>24.0</v>
      </c>
      <c r="F18128" s="1" t="s">
        <v>18096</v>
      </c>
      <c r="G18128" s="1">
        <v>0.951220822334</v>
      </c>
    </row>
    <row r="18129" ht="15.75" customHeight="1">
      <c r="A18129" s="1" t="str">
        <f t="shared" si="1519"/>
        <v>ZCCHC6</v>
      </c>
      <c r="B18129" s="1" t="s">
        <v>298</v>
      </c>
      <c r="C18129" s="1">
        <v>8.8969242E7</v>
      </c>
      <c r="D18129" s="1" t="s">
        <v>8</v>
      </c>
      <c r="E18129" s="1">
        <v>24.0</v>
      </c>
      <c r="F18129" s="1" t="s">
        <v>18097</v>
      </c>
      <c r="G18129" s="1">
        <v>0.491551117875</v>
      </c>
    </row>
    <row r="18130" ht="15.75" customHeight="1">
      <c r="A18130" s="1" t="str">
        <f t="shared" si="1519"/>
        <v>ZCCHC6</v>
      </c>
      <c r="B18130" s="1" t="s">
        <v>298</v>
      </c>
      <c r="C18130" s="1">
        <v>8.8969176E7</v>
      </c>
      <c r="D18130" s="1" t="s">
        <v>8</v>
      </c>
      <c r="E18130" s="1">
        <v>24.0</v>
      </c>
      <c r="F18130" s="1" t="s">
        <v>18098</v>
      </c>
      <c r="G18130" s="1">
        <v>0.211703267083</v>
      </c>
    </row>
    <row r="18131" ht="15.75" customHeight="1">
      <c r="A18131" s="1" t="str">
        <f t="shared" si="1519"/>
        <v>ZCCHC6</v>
      </c>
      <c r="B18131" s="1" t="s">
        <v>298</v>
      </c>
      <c r="C18131" s="1">
        <v>8.8969141E7</v>
      </c>
      <c r="D18131" s="1" t="s">
        <v>8</v>
      </c>
      <c r="E18131" s="1">
        <v>24.0</v>
      </c>
      <c r="F18131" s="1" t="s">
        <v>18099</v>
      </c>
      <c r="G18131" s="1">
        <v>0.611291935119</v>
      </c>
    </row>
    <row r="18132" ht="15.75" customHeight="1">
      <c r="A18132" s="1" t="str">
        <f t="shared" si="1519"/>
        <v>ZCCHC6</v>
      </c>
      <c r="B18132" s="1" t="s">
        <v>298</v>
      </c>
      <c r="C18132" s="1">
        <v>8.8969042E7</v>
      </c>
      <c r="D18132" s="1" t="s">
        <v>8</v>
      </c>
      <c r="E18132" s="1">
        <v>22.0</v>
      </c>
      <c r="F18132" s="1" t="s">
        <v>18100</v>
      </c>
      <c r="G18132" s="1">
        <v>0.550922710038</v>
      </c>
    </row>
    <row r="18133" ht="15.75" customHeight="1">
      <c r="A18133" s="1" t="str">
        <f t="shared" si="1519"/>
        <v>ZCCHC6</v>
      </c>
      <c r="B18133" s="1" t="s">
        <v>298</v>
      </c>
      <c r="C18133" s="1">
        <v>8.896927E7</v>
      </c>
      <c r="D18133" s="1" t="s">
        <v>14</v>
      </c>
      <c r="E18133" s="1">
        <v>23.0</v>
      </c>
      <c r="F18133" s="1" t="s">
        <v>18101</v>
      </c>
      <c r="G18133" s="1">
        <v>0.845948593449</v>
      </c>
    </row>
    <row r="18134" ht="15.75" customHeight="1">
      <c r="A18134" s="1" t="str">
        <f t="shared" ref="A18134:A18143" si="1520">"ZCCHC9"</f>
        <v>ZCCHC9</v>
      </c>
      <c r="B18134" s="1" t="s">
        <v>987</v>
      </c>
      <c r="C18134" s="1">
        <v>8.0597522E7</v>
      </c>
      <c r="D18134" s="1" t="s">
        <v>14</v>
      </c>
      <c r="E18134" s="1">
        <v>24.0</v>
      </c>
      <c r="F18134" s="1" t="s">
        <v>18102</v>
      </c>
      <c r="G18134" s="1">
        <v>1.05274156341</v>
      </c>
    </row>
    <row r="18135" ht="15.75" customHeight="1">
      <c r="A18135" s="1" t="str">
        <f t="shared" si="1520"/>
        <v>ZCCHC9</v>
      </c>
      <c r="B18135" s="1" t="s">
        <v>987</v>
      </c>
      <c r="C18135" s="1">
        <v>8.0597512E7</v>
      </c>
      <c r="D18135" s="1" t="s">
        <v>14</v>
      </c>
      <c r="E18135" s="1">
        <v>24.0</v>
      </c>
      <c r="F18135" s="1" t="s">
        <v>18103</v>
      </c>
      <c r="G18135" s="1">
        <v>0.00553428229205</v>
      </c>
    </row>
    <row r="18136" ht="15.75" customHeight="1">
      <c r="A18136" s="1" t="str">
        <f t="shared" si="1520"/>
        <v>ZCCHC9</v>
      </c>
      <c r="B18136" s="1" t="s">
        <v>987</v>
      </c>
      <c r="C18136" s="1">
        <v>8.0597504E7</v>
      </c>
      <c r="D18136" s="1" t="s">
        <v>14</v>
      </c>
      <c r="E18136" s="1">
        <v>23.0</v>
      </c>
      <c r="F18136" s="1" t="s">
        <v>18104</v>
      </c>
      <c r="G18136" s="1">
        <v>0.996232379572</v>
      </c>
    </row>
    <row r="18137" ht="15.75" customHeight="1">
      <c r="A18137" s="1" t="str">
        <f t="shared" si="1520"/>
        <v>ZCCHC9</v>
      </c>
      <c r="B18137" s="1" t="s">
        <v>987</v>
      </c>
      <c r="C18137" s="1">
        <v>8.059753E7</v>
      </c>
      <c r="D18137" s="1" t="s">
        <v>8</v>
      </c>
      <c r="E18137" s="1">
        <v>24.0</v>
      </c>
      <c r="F18137" s="1" t="s">
        <v>18105</v>
      </c>
      <c r="G18137" s="1">
        <v>0.674835235668</v>
      </c>
    </row>
    <row r="18138" ht="15.75" customHeight="1">
      <c r="A18138" s="1" t="str">
        <f t="shared" si="1520"/>
        <v>ZCCHC9</v>
      </c>
      <c r="B18138" s="1" t="s">
        <v>987</v>
      </c>
      <c r="C18138" s="1">
        <v>8.0597622E7</v>
      </c>
      <c r="D18138" s="1" t="s">
        <v>8</v>
      </c>
      <c r="E18138" s="1">
        <v>24.0</v>
      </c>
      <c r="F18138" s="1" t="s">
        <v>18106</v>
      </c>
      <c r="G18138" s="1">
        <v>0.382109402578</v>
      </c>
    </row>
    <row r="18139" ht="15.75" customHeight="1">
      <c r="A18139" s="1" t="str">
        <f t="shared" si="1520"/>
        <v>ZCCHC9</v>
      </c>
      <c r="B18139" s="1" t="s">
        <v>987</v>
      </c>
      <c r="C18139" s="1">
        <v>8.0597545E7</v>
      </c>
      <c r="D18139" s="1" t="s">
        <v>14</v>
      </c>
      <c r="E18139" s="1">
        <v>24.0</v>
      </c>
      <c r="F18139" s="1" t="s">
        <v>18107</v>
      </c>
      <c r="G18139" s="1">
        <v>-0.0174875909673</v>
      </c>
    </row>
    <row r="18140" ht="15.75" customHeight="1">
      <c r="A18140" s="1" t="str">
        <f t="shared" si="1520"/>
        <v>ZCCHC9</v>
      </c>
      <c r="B18140" s="1" t="s">
        <v>987</v>
      </c>
      <c r="C18140" s="1">
        <v>8.0597465E7</v>
      </c>
      <c r="D18140" s="1" t="s">
        <v>14</v>
      </c>
      <c r="E18140" s="1">
        <v>24.0</v>
      </c>
      <c r="F18140" s="1" t="s">
        <v>18108</v>
      </c>
      <c r="G18140" s="1">
        <v>0.951026057017</v>
      </c>
    </row>
    <row r="18141" ht="15.75" customHeight="1">
      <c r="A18141" s="1" t="str">
        <f t="shared" si="1520"/>
        <v>ZCCHC9</v>
      </c>
      <c r="B18141" s="1" t="s">
        <v>987</v>
      </c>
      <c r="C18141" s="1">
        <v>8.0597588E7</v>
      </c>
      <c r="D18141" s="1" t="s">
        <v>14</v>
      </c>
      <c r="E18141" s="1">
        <v>22.0</v>
      </c>
      <c r="F18141" s="1" t="s">
        <v>18109</v>
      </c>
      <c r="G18141" s="1">
        <v>0.358936374119</v>
      </c>
    </row>
    <row r="18142" ht="15.75" customHeight="1">
      <c r="A18142" s="1" t="str">
        <f t="shared" si="1520"/>
        <v>ZCCHC9</v>
      </c>
      <c r="B18142" s="1" t="s">
        <v>987</v>
      </c>
      <c r="C18142" s="1">
        <v>8.0597423E7</v>
      </c>
      <c r="D18142" s="1" t="s">
        <v>8</v>
      </c>
      <c r="E18142" s="1">
        <v>22.0</v>
      </c>
      <c r="F18142" s="1" t="s">
        <v>18110</v>
      </c>
      <c r="G18142" s="1">
        <v>0.00767964582374</v>
      </c>
    </row>
    <row r="18143" ht="15.75" customHeight="1">
      <c r="A18143" s="1" t="str">
        <f t="shared" si="1520"/>
        <v>ZCCHC9</v>
      </c>
      <c r="B18143" s="1" t="s">
        <v>987</v>
      </c>
      <c r="C18143" s="1">
        <v>8.0597447E7</v>
      </c>
      <c r="D18143" s="1" t="s">
        <v>8</v>
      </c>
      <c r="E18143" s="1">
        <v>23.0</v>
      </c>
      <c r="F18143" s="1" t="s">
        <v>18111</v>
      </c>
      <c r="G18143" s="1">
        <v>0.0320122010638</v>
      </c>
    </row>
    <row r="18144" ht="15.75" customHeight="1">
      <c r="A18144" s="1" t="str">
        <f t="shared" ref="A18144:A18153" si="1521">"ZCRB1"</f>
        <v>ZCRB1</v>
      </c>
      <c r="B18144" s="1" t="s">
        <v>379</v>
      </c>
      <c r="C18144" s="1">
        <v>4.2719908E7</v>
      </c>
      <c r="D18144" s="1" t="s">
        <v>8</v>
      </c>
      <c r="E18144" s="1">
        <v>24.0</v>
      </c>
      <c r="F18144" s="1" t="s">
        <v>18112</v>
      </c>
      <c r="G18144" s="1">
        <v>-0.108813765331</v>
      </c>
    </row>
    <row r="18145" ht="15.75" customHeight="1">
      <c r="A18145" s="1" t="str">
        <f t="shared" si="1521"/>
        <v>ZCRB1</v>
      </c>
      <c r="B18145" s="1" t="s">
        <v>379</v>
      </c>
      <c r="C18145" s="1">
        <v>4.2719886E7</v>
      </c>
      <c r="D18145" s="1" t="s">
        <v>8</v>
      </c>
      <c r="E18145" s="1">
        <v>24.0</v>
      </c>
      <c r="F18145" s="1" t="s">
        <v>18113</v>
      </c>
      <c r="G18145" s="1">
        <v>0.681114287798</v>
      </c>
    </row>
    <row r="18146" ht="15.75" customHeight="1">
      <c r="A18146" s="1" t="str">
        <f t="shared" si="1521"/>
        <v>ZCRB1</v>
      </c>
      <c r="B18146" s="1" t="s">
        <v>379</v>
      </c>
      <c r="C18146" s="1">
        <v>4.2719677E7</v>
      </c>
      <c r="D18146" s="1" t="s">
        <v>14</v>
      </c>
      <c r="E18146" s="1">
        <v>24.0</v>
      </c>
      <c r="F18146" s="1" t="s">
        <v>18114</v>
      </c>
      <c r="G18146" s="1">
        <v>0.238328455564</v>
      </c>
    </row>
    <row r="18147" ht="15.75" customHeight="1">
      <c r="A18147" s="1" t="str">
        <f t="shared" si="1521"/>
        <v>ZCRB1</v>
      </c>
      <c r="B18147" s="1" t="s">
        <v>379</v>
      </c>
      <c r="C18147" s="1">
        <v>4.2719731E7</v>
      </c>
      <c r="D18147" s="1" t="s">
        <v>14</v>
      </c>
      <c r="E18147" s="1">
        <v>24.0</v>
      </c>
      <c r="F18147" s="1" t="s">
        <v>18115</v>
      </c>
      <c r="G18147" s="1">
        <v>0.128258800261</v>
      </c>
    </row>
    <row r="18148" ht="15.75" customHeight="1">
      <c r="A18148" s="1" t="str">
        <f t="shared" si="1521"/>
        <v>ZCRB1</v>
      </c>
      <c r="B18148" s="1" t="s">
        <v>379</v>
      </c>
      <c r="C18148" s="1">
        <v>4.2719853E7</v>
      </c>
      <c r="D18148" s="1" t="s">
        <v>14</v>
      </c>
      <c r="E18148" s="1">
        <v>23.0</v>
      </c>
      <c r="F18148" s="1" t="s">
        <v>18116</v>
      </c>
      <c r="G18148" s="1">
        <v>0.813578050191</v>
      </c>
    </row>
    <row r="18149" ht="15.75" customHeight="1">
      <c r="A18149" s="1" t="str">
        <f t="shared" si="1521"/>
        <v>ZCRB1</v>
      </c>
      <c r="B18149" s="1" t="s">
        <v>379</v>
      </c>
      <c r="C18149" s="1">
        <v>4.2719876E7</v>
      </c>
      <c r="D18149" s="1" t="s">
        <v>14</v>
      </c>
      <c r="E18149" s="1">
        <v>24.0</v>
      </c>
      <c r="F18149" s="1" t="s">
        <v>18117</v>
      </c>
      <c r="G18149" s="1">
        <v>1.50530766201</v>
      </c>
    </row>
    <row r="18150" ht="15.75" customHeight="1">
      <c r="A18150" s="1" t="str">
        <f t="shared" si="1521"/>
        <v>ZCRB1</v>
      </c>
      <c r="B18150" s="1" t="s">
        <v>379</v>
      </c>
      <c r="C18150" s="1">
        <v>4.2719914E7</v>
      </c>
      <c r="D18150" s="1" t="s">
        <v>14</v>
      </c>
      <c r="E18150" s="1">
        <v>23.0</v>
      </c>
      <c r="F18150" s="1" t="s">
        <v>18118</v>
      </c>
      <c r="G18150" s="1">
        <v>0.582554919579</v>
      </c>
    </row>
    <row r="18151" ht="15.75" customHeight="1">
      <c r="A18151" s="1" t="str">
        <f t="shared" si="1521"/>
        <v>ZCRB1</v>
      </c>
      <c r="B18151" s="1" t="s">
        <v>379</v>
      </c>
      <c r="C18151" s="1">
        <v>4.2719926E7</v>
      </c>
      <c r="D18151" s="1" t="s">
        <v>14</v>
      </c>
      <c r="E18151" s="1">
        <v>24.0</v>
      </c>
      <c r="F18151" s="1" t="s">
        <v>18119</v>
      </c>
      <c r="G18151" s="1">
        <v>0.126266635835</v>
      </c>
    </row>
    <row r="18152" ht="15.75" customHeight="1">
      <c r="A18152" s="1" t="str">
        <f t="shared" si="1521"/>
        <v>ZCRB1</v>
      </c>
      <c r="B18152" s="1" t="s">
        <v>379</v>
      </c>
      <c r="C18152" s="1">
        <v>4.2719664E7</v>
      </c>
      <c r="D18152" s="1" t="s">
        <v>14</v>
      </c>
      <c r="E18152" s="1">
        <v>23.0</v>
      </c>
      <c r="F18152" s="1" t="s">
        <v>18120</v>
      </c>
      <c r="G18152" s="1">
        <v>0.373370685947</v>
      </c>
    </row>
    <row r="18153" ht="15.75" customHeight="1">
      <c r="A18153" s="1" t="str">
        <f t="shared" si="1521"/>
        <v>ZCRB1</v>
      </c>
      <c r="B18153" s="1" t="s">
        <v>379</v>
      </c>
      <c r="C18153" s="1">
        <v>4.2719735E7</v>
      </c>
      <c r="D18153" s="1" t="s">
        <v>14</v>
      </c>
      <c r="E18153" s="1">
        <v>23.0</v>
      </c>
      <c r="F18153" s="1" t="s">
        <v>18121</v>
      </c>
      <c r="G18153" s="1">
        <v>0.371891446723</v>
      </c>
    </row>
    <row r="18154" ht="15.75" customHeight="1">
      <c r="A18154" s="1" t="str">
        <f t="shared" ref="A18154:A18163" si="1522">"ZIC2"</f>
        <v>ZIC2</v>
      </c>
      <c r="B18154" s="1" t="s">
        <v>76</v>
      </c>
      <c r="C18154" s="1">
        <v>1.00633993E8</v>
      </c>
      <c r="D18154" s="1" t="s">
        <v>8</v>
      </c>
      <c r="E18154" s="1">
        <v>23.0</v>
      </c>
      <c r="F18154" s="1" t="s">
        <v>18122</v>
      </c>
      <c r="G18154" s="1">
        <v>0.209334413456</v>
      </c>
    </row>
    <row r="18155" ht="15.75" customHeight="1">
      <c r="A18155" s="1" t="str">
        <f t="shared" si="1522"/>
        <v>ZIC2</v>
      </c>
      <c r="B18155" s="1" t="s">
        <v>76</v>
      </c>
      <c r="C18155" s="1">
        <v>1.00634025E8</v>
      </c>
      <c r="D18155" s="1" t="s">
        <v>8</v>
      </c>
      <c r="E18155" s="1">
        <v>23.0</v>
      </c>
      <c r="F18155" s="1" t="s">
        <v>18123</v>
      </c>
      <c r="G18155" s="1">
        <v>0.508911197111</v>
      </c>
    </row>
    <row r="18156" ht="15.75" customHeight="1">
      <c r="A18156" s="1" t="str">
        <f t="shared" si="1522"/>
        <v>ZIC2</v>
      </c>
      <c r="B18156" s="1" t="s">
        <v>76</v>
      </c>
      <c r="C18156" s="1">
        <v>1.00634098E8</v>
      </c>
      <c r="D18156" s="1" t="s">
        <v>8</v>
      </c>
      <c r="E18156" s="1">
        <v>24.0</v>
      </c>
      <c r="F18156" s="1" t="s">
        <v>18124</v>
      </c>
      <c r="G18156" s="1">
        <v>0.923889667942</v>
      </c>
    </row>
    <row r="18157" ht="15.75" customHeight="1">
      <c r="A18157" s="1" t="str">
        <f t="shared" si="1522"/>
        <v>ZIC2</v>
      </c>
      <c r="B18157" s="1" t="s">
        <v>76</v>
      </c>
      <c r="C18157" s="1">
        <v>1.00634108E8</v>
      </c>
      <c r="D18157" s="1" t="s">
        <v>8</v>
      </c>
      <c r="E18157" s="1">
        <v>23.0</v>
      </c>
      <c r="F18157" s="1" t="s">
        <v>18125</v>
      </c>
      <c r="G18157" s="1">
        <v>1.28089150416</v>
      </c>
    </row>
    <row r="18158" ht="15.75" customHeight="1">
      <c r="A18158" s="1" t="str">
        <f t="shared" si="1522"/>
        <v>ZIC2</v>
      </c>
      <c r="B18158" s="1" t="s">
        <v>76</v>
      </c>
      <c r="C18158" s="1">
        <v>1.0063413E8</v>
      </c>
      <c r="D18158" s="1" t="s">
        <v>8</v>
      </c>
      <c r="E18158" s="1">
        <v>23.0</v>
      </c>
      <c r="F18158" s="1" t="s">
        <v>18126</v>
      </c>
      <c r="G18158" s="1">
        <v>0.156615818576</v>
      </c>
    </row>
    <row r="18159" ht="15.75" customHeight="1">
      <c r="A18159" s="1" t="str">
        <f t="shared" si="1522"/>
        <v>ZIC2</v>
      </c>
      <c r="B18159" s="1" t="s">
        <v>76</v>
      </c>
      <c r="C18159" s="1">
        <v>1.00634181E8</v>
      </c>
      <c r="D18159" s="1" t="s">
        <v>8</v>
      </c>
      <c r="E18159" s="1">
        <v>23.0</v>
      </c>
      <c r="F18159" s="1" t="s">
        <v>18127</v>
      </c>
      <c r="G18159" s="1">
        <v>0.507783924162</v>
      </c>
    </row>
    <row r="18160" ht="15.75" customHeight="1">
      <c r="A18160" s="1" t="str">
        <f t="shared" si="1522"/>
        <v>ZIC2</v>
      </c>
      <c r="B18160" s="1" t="s">
        <v>76</v>
      </c>
      <c r="C18160" s="1">
        <v>1.00634232E8</v>
      </c>
      <c r="D18160" s="1" t="s">
        <v>8</v>
      </c>
      <c r="E18160" s="1">
        <v>23.0</v>
      </c>
      <c r="F18160" s="1" t="s">
        <v>18128</v>
      </c>
      <c r="G18160" s="1">
        <v>0.523013745004</v>
      </c>
    </row>
    <row r="18161" ht="15.75" customHeight="1">
      <c r="A18161" s="1" t="str">
        <f t="shared" si="1522"/>
        <v>ZIC2</v>
      </c>
      <c r="B18161" s="1" t="s">
        <v>76</v>
      </c>
      <c r="C18161" s="1">
        <v>1.00634148E8</v>
      </c>
      <c r="D18161" s="1" t="s">
        <v>14</v>
      </c>
      <c r="E18161" s="1">
        <v>24.0</v>
      </c>
      <c r="F18161" s="1" t="s">
        <v>18129</v>
      </c>
      <c r="G18161" s="1">
        <v>0.795218827897</v>
      </c>
    </row>
    <row r="18162" ht="15.75" customHeight="1">
      <c r="A18162" s="1" t="str">
        <f t="shared" si="1522"/>
        <v>ZIC2</v>
      </c>
      <c r="B18162" s="1" t="s">
        <v>76</v>
      </c>
      <c r="C18162" s="1">
        <v>1.00634263E8</v>
      </c>
      <c r="D18162" s="1" t="s">
        <v>14</v>
      </c>
      <c r="E18162" s="1">
        <v>23.0</v>
      </c>
      <c r="F18162" s="1" t="s">
        <v>18130</v>
      </c>
      <c r="G18162" s="1">
        <v>0.445462957337</v>
      </c>
    </row>
    <row r="18163" ht="15.75" customHeight="1">
      <c r="A18163" s="1" t="str">
        <f t="shared" si="1522"/>
        <v>ZIC2</v>
      </c>
      <c r="B18163" s="1" t="s">
        <v>76</v>
      </c>
      <c r="C18163" s="1">
        <v>1.00634274E8</v>
      </c>
      <c r="D18163" s="1" t="s">
        <v>14</v>
      </c>
      <c r="E18163" s="1">
        <v>24.0</v>
      </c>
      <c r="F18163" s="1" t="s">
        <v>18131</v>
      </c>
      <c r="G18163" s="1">
        <v>0.708095062883</v>
      </c>
    </row>
    <row r="18164" ht="15.75" customHeight="1">
      <c r="A18164" s="1" t="str">
        <f t="shared" ref="A18164:A18173" si="1523">"ZMAT2"</f>
        <v>ZMAT2</v>
      </c>
      <c r="B18164" s="1" t="s">
        <v>987</v>
      </c>
      <c r="C18164" s="1">
        <v>1.40080213E8</v>
      </c>
      <c r="D18164" s="1" t="s">
        <v>14</v>
      </c>
      <c r="E18164" s="1">
        <v>24.0</v>
      </c>
      <c r="F18164" s="1" t="s">
        <v>18132</v>
      </c>
      <c r="G18164" s="1">
        <v>0.0252197439322</v>
      </c>
    </row>
    <row r="18165" ht="15.75" customHeight="1">
      <c r="A18165" s="1" t="str">
        <f t="shared" si="1523"/>
        <v>ZMAT2</v>
      </c>
      <c r="B18165" s="1" t="s">
        <v>987</v>
      </c>
      <c r="C18165" s="1">
        <v>1.40080207E8</v>
      </c>
      <c r="D18165" s="1" t="s">
        <v>14</v>
      </c>
      <c r="E18165" s="1">
        <v>24.0</v>
      </c>
      <c r="F18165" s="1" t="s">
        <v>18133</v>
      </c>
      <c r="G18165" s="1">
        <v>0.547079278571</v>
      </c>
    </row>
    <row r="18166" ht="15.75" customHeight="1">
      <c r="A18166" s="1" t="str">
        <f t="shared" si="1523"/>
        <v>ZMAT2</v>
      </c>
      <c r="B18166" s="1" t="s">
        <v>987</v>
      </c>
      <c r="C18166" s="1">
        <v>1.40079927E8</v>
      </c>
      <c r="D18166" s="1" t="s">
        <v>8</v>
      </c>
      <c r="E18166" s="1">
        <v>23.0</v>
      </c>
      <c r="F18166" s="1" t="s">
        <v>18134</v>
      </c>
      <c r="G18166" s="1">
        <v>0.0250667073495</v>
      </c>
    </row>
    <row r="18167" ht="15.75" customHeight="1">
      <c r="A18167" s="1" t="str">
        <f t="shared" si="1523"/>
        <v>ZMAT2</v>
      </c>
      <c r="B18167" s="1" t="s">
        <v>987</v>
      </c>
      <c r="C18167" s="1">
        <v>1.40080117E8</v>
      </c>
      <c r="D18167" s="1" t="s">
        <v>8</v>
      </c>
      <c r="E18167" s="1">
        <v>23.0</v>
      </c>
      <c r="F18167" s="1" t="s">
        <v>18135</v>
      </c>
      <c r="G18167" s="1">
        <v>0.435285822333</v>
      </c>
    </row>
    <row r="18168" ht="15.75" customHeight="1">
      <c r="A18168" s="1" t="str">
        <f t="shared" si="1523"/>
        <v>ZMAT2</v>
      </c>
      <c r="B18168" s="1" t="s">
        <v>987</v>
      </c>
      <c r="C18168" s="1">
        <v>1.40080141E8</v>
      </c>
      <c r="D18168" s="1" t="s">
        <v>8</v>
      </c>
      <c r="E18168" s="1">
        <v>23.0</v>
      </c>
      <c r="F18168" s="1" t="s">
        <v>18136</v>
      </c>
      <c r="G18168" s="1">
        <v>0.674602724766</v>
      </c>
    </row>
    <row r="18169" ht="15.75" customHeight="1">
      <c r="A18169" s="1" t="str">
        <f t="shared" si="1523"/>
        <v>ZMAT2</v>
      </c>
      <c r="B18169" s="1" t="s">
        <v>987</v>
      </c>
      <c r="C18169" s="1">
        <v>1.40080172E8</v>
      </c>
      <c r="D18169" s="1" t="s">
        <v>8</v>
      </c>
      <c r="E18169" s="1">
        <v>24.0</v>
      </c>
      <c r="F18169" s="1" t="s">
        <v>18137</v>
      </c>
      <c r="G18169" s="1">
        <v>0.131580583506</v>
      </c>
    </row>
    <row r="18170" ht="15.75" customHeight="1">
      <c r="A18170" s="1" t="str">
        <f t="shared" si="1523"/>
        <v>ZMAT2</v>
      </c>
      <c r="B18170" s="1" t="s">
        <v>987</v>
      </c>
      <c r="C18170" s="1">
        <v>1.40080084E8</v>
      </c>
      <c r="D18170" s="1" t="s">
        <v>14</v>
      </c>
      <c r="E18170" s="1">
        <v>24.0</v>
      </c>
      <c r="F18170" s="1" t="s">
        <v>18138</v>
      </c>
      <c r="G18170" s="1">
        <v>1.12904577433</v>
      </c>
    </row>
    <row r="18171" ht="15.75" customHeight="1">
      <c r="A18171" s="1" t="str">
        <f t="shared" si="1523"/>
        <v>ZMAT2</v>
      </c>
      <c r="B18171" s="1" t="s">
        <v>987</v>
      </c>
      <c r="C18171" s="1">
        <v>1.40080097E8</v>
      </c>
      <c r="D18171" s="1" t="s">
        <v>14</v>
      </c>
      <c r="E18171" s="1">
        <v>24.0</v>
      </c>
      <c r="F18171" s="1" t="s">
        <v>18139</v>
      </c>
      <c r="G18171" s="1">
        <v>1.19635150091</v>
      </c>
    </row>
    <row r="18172" ht="15.75" customHeight="1">
      <c r="A18172" s="1" t="str">
        <f t="shared" si="1523"/>
        <v>ZMAT2</v>
      </c>
      <c r="B18172" s="1" t="s">
        <v>987</v>
      </c>
      <c r="C18172" s="1">
        <v>1.40080149E8</v>
      </c>
      <c r="D18172" s="1" t="s">
        <v>14</v>
      </c>
      <c r="E18172" s="1">
        <v>23.0</v>
      </c>
      <c r="F18172" s="1" t="s">
        <v>18140</v>
      </c>
      <c r="G18172" s="1">
        <v>0.488130690147</v>
      </c>
    </row>
    <row r="18173" ht="15.75" customHeight="1">
      <c r="A18173" s="1" t="str">
        <f t="shared" si="1523"/>
        <v>ZMAT2</v>
      </c>
      <c r="B18173" s="1" t="s">
        <v>987</v>
      </c>
      <c r="C18173" s="1">
        <v>1.40080177E8</v>
      </c>
      <c r="D18173" s="1" t="s">
        <v>14</v>
      </c>
      <c r="E18173" s="1">
        <v>22.0</v>
      </c>
      <c r="F18173" s="1" t="s">
        <v>18141</v>
      </c>
      <c r="G18173" s="1">
        <v>0.191488897529</v>
      </c>
    </row>
    <row r="18174" ht="15.75" customHeight="1">
      <c r="A18174" s="1" t="str">
        <f t="shared" ref="A18174:A18183" si="1524">"ZMAT5"</f>
        <v>ZMAT5</v>
      </c>
      <c r="B18174" s="1" t="s">
        <v>222</v>
      </c>
      <c r="C18174" s="1">
        <v>3.0162773E7</v>
      </c>
      <c r="D18174" s="1" t="s">
        <v>8</v>
      </c>
      <c r="E18174" s="1">
        <v>24.0</v>
      </c>
      <c r="F18174" s="1" t="s">
        <v>18142</v>
      </c>
      <c r="G18174" s="1">
        <v>0.00211274574</v>
      </c>
    </row>
    <row r="18175" ht="15.75" customHeight="1">
      <c r="A18175" s="1" t="str">
        <f t="shared" si="1524"/>
        <v>ZMAT5</v>
      </c>
      <c r="B18175" s="1" t="s">
        <v>222</v>
      </c>
      <c r="C18175" s="1">
        <v>3.0162817E7</v>
      </c>
      <c r="D18175" s="1" t="s">
        <v>8</v>
      </c>
      <c r="E18175" s="1">
        <v>24.0</v>
      </c>
      <c r="F18175" s="1" t="s">
        <v>18143</v>
      </c>
      <c r="G18175" s="1">
        <v>0.0119633959243</v>
      </c>
    </row>
    <row r="18176" ht="15.75" customHeight="1">
      <c r="A18176" s="1" t="str">
        <f t="shared" si="1524"/>
        <v>ZMAT5</v>
      </c>
      <c r="B18176" s="1" t="s">
        <v>222</v>
      </c>
      <c r="C18176" s="1">
        <v>3.0162967E7</v>
      </c>
      <c r="D18176" s="1" t="s">
        <v>8</v>
      </c>
      <c r="E18176" s="1">
        <v>24.0</v>
      </c>
      <c r="F18176" s="1" t="s">
        <v>18144</v>
      </c>
      <c r="G18176" s="1">
        <v>1.06052380155</v>
      </c>
    </row>
    <row r="18177" ht="15.75" customHeight="1">
      <c r="A18177" s="1" t="str">
        <f t="shared" si="1524"/>
        <v>ZMAT5</v>
      </c>
      <c r="B18177" s="1" t="s">
        <v>222</v>
      </c>
      <c r="C18177" s="1">
        <v>3.0162973E7</v>
      </c>
      <c r="D18177" s="1" t="s">
        <v>8</v>
      </c>
      <c r="E18177" s="1">
        <v>22.0</v>
      </c>
      <c r="F18177" s="1" t="s">
        <v>18145</v>
      </c>
      <c r="G18177" s="1">
        <v>0.230100239569</v>
      </c>
    </row>
    <row r="18178" ht="15.75" customHeight="1">
      <c r="A18178" s="1" t="str">
        <f t="shared" si="1524"/>
        <v>ZMAT5</v>
      </c>
      <c r="B18178" s="1" t="s">
        <v>222</v>
      </c>
      <c r="C18178" s="1">
        <v>3.0162697E7</v>
      </c>
      <c r="D18178" s="1" t="s">
        <v>14</v>
      </c>
      <c r="E18178" s="1">
        <v>23.0</v>
      </c>
      <c r="F18178" s="1" t="s">
        <v>18146</v>
      </c>
      <c r="G18178" s="1">
        <v>0.275591966081</v>
      </c>
    </row>
    <row r="18179" ht="15.75" customHeight="1">
      <c r="A18179" s="1" t="str">
        <f t="shared" si="1524"/>
        <v>ZMAT5</v>
      </c>
      <c r="B18179" s="1" t="s">
        <v>222</v>
      </c>
      <c r="C18179" s="1">
        <v>3.0162777E7</v>
      </c>
      <c r="D18179" s="1" t="s">
        <v>14</v>
      </c>
      <c r="E18179" s="1">
        <v>24.0</v>
      </c>
      <c r="F18179" s="1" t="s">
        <v>18147</v>
      </c>
      <c r="G18179" s="1">
        <v>0.0774833857506</v>
      </c>
    </row>
    <row r="18180" ht="15.75" customHeight="1">
      <c r="A18180" s="1" t="str">
        <f t="shared" si="1524"/>
        <v>ZMAT5</v>
      </c>
      <c r="B18180" s="1" t="s">
        <v>222</v>
      </c>
      <c r="C18180" s="1">
        <v>3.0162867E7</v>
      </c>
      <c r="D18180" s="1" t="s">
        <v>14</v>
      </c>
      <c r="E18180" s="1">
        <v>23.0</v>
      </c>
      <c r="F18180" s="1" t="s">
        <v>18148</v>
      </c>
      <c r="G18180" s="1">
        <v>0.467066405049</v>
      </c>
    </row>
    <row r="18181" ht="15.75" customHeight="1">
      <c r="A18181" s="1" t="str">
        <f t="shared" si="1524"/>
        <v>ZMAT5</v>
      </c>
      <c r="B18181" s="1" t="s">
        <v>222</v>
      </c>
      <c r="C18181" s="1">
        <v>3.0162929E7</v>
      </c>
      <c r="D18181" s="1" t="s">
        <v>14</v>
      </c>
      <c r="E18181" s="1">
        <v>24.0</v>
      </c>
      <c r="F18181" s="1" t="s">
        <v>18149</v>
      </c>
      <c r="G18181" s="1">
        <v>0.600537326105</v>
      </c>
    </row>
    <row r="18182" ht="15.75" customHeight="1">
      <c r="A18182" s="1" t="str">
        <f t="shared" si="1524"/>
        <v>ZMAT5</v>
      </c>
      <c r="B18182" s="1" t="s">
        <v>222</v>
      </c>
      <c r="C18182" s="1">
        <v>3.0162933E7</v>
      </c>
      <c r="D18182" s="1" t="s">
        <v>14</v>
      </c>
      <c r="E18182" s="1">
        <v>23.0</v>
      </c>
      <c r="F18182" s="1" t="s">
        <v>18150</v>
      </c>
      <c r="G18182" s="1">
        <v>1.33893887234</v>
      </c>
    </row>
    <row r="18183" ht="15.75" customHeight="1">
      <c r="A18183" s="1" t="str">
        <f t="shared" si="1524"/>
        <v>ZMAT5</v>
      </c>
      <c r="B18183" s="1" t="s">
        <v>222</v>
      </c>
      <c r="C18183" s="1">
        <v>3.016285E7</v>
      </c>
      <c r="D18183" s="1" t="s">
        <v>14</v>
      </c>
      <c r="E18183" s="1">
        <v>24.0</v>
      </c>
      <c r="F18183" s="1" t="s">
        <v>18151</v>
      </c>
      <c r="G18183" s="1">
        <v>0.104954084422</v>
      </c>
    </row>
    <row r="18184" ht="15.75" customHeight="1">
      <c r="A18184" s="1" t="str">
        <f t="shared" ref="A18184:A18208" si="1525">"ZMYM3"</f>
        <v>ZMYM3</v>
      </c>
      <c r="B18184" s="1" t="s">
        <v>50</v>
      </c>
      <c r="C18184" s="1">
        <v>7.0474459E7</v>
      </c>
      <c r="D18184" s="1" t="s">
        <v>8</v>
      </c>
      <c r="E18184" s="1">
        <v>24.0</v>
      </c>
      <c r="F18184" s="1" t="s">
        <v>18152</v>
      </c>
      <c r="G18184" s="1">
        <v>0.164753687269</v>
      </c>
    </row>
    <row r="18185" ht="15.75" customHeight="1">
      <c r="A18185" s="1" t="str">
        <f t="shared" si="1525"/>
        <v>ZMYM3</v>
      </c>
      <c r="B18185" s="1" t="s">
        <v>50</v>
      </c>
      <c r="C18185" s="1">
        <v>7.0474359E7</v>
      </c>
      <c r="D18185" s="1" t="s">
        <v>8</v>
      </c>
      <c r="E18185" s="1">
        <v>24.0</v>
      </c>
      <c r="F18185" s="1" t="s">
        <v>18153</v>
      </c>
      <c r="G18185" s="1">
        <v>-0.0849378254288</v>
      </c>
    </row>
    <row r="18186" ht="15.75" customHeight="1">
      <c r="A18186" s="1" t="str">
        <f t="shared" si="1525"/>
        <v>ZMYM3</v>
      </c>
      <c r="B18186" s="1" t="s">
        <v>50</v>
      </c>
      <c r="C18186" s="1">
        <v>7.047435E7</v>
      </c>
      <c r="D18186" s="1" t="s">
        <v>8</v>
      </c>
      <c r="E18186" s="1">
        <v>24.0</v>
      </c>
      <c r="F18186" s="1" t="s">
        <v>18154</v>
      </c>
      <c r="G18186" s="1">
        <v>0.110841748823</v>
      </c>
    </row>
    <row r="18187" ht="15.75" customHeight="1">
      <c r="A18187" s="1" t="str">
        <f t="shared" si="1525"/>
        <v>ZMYM3</v>
      </c>
      <c r="B18187" s="1" t="s">
        <v>50</v>
      </c>
      <c r="C18187" s="1">
        <v>7.0474329E7</v>
      </c>
      <c r="D18187" s="1" t="s">
        <v>8</v>
      </c>
      <c r="E18187" s="1">
        <v>23.0</v>
      </c>
      <c r="F18187" s="1" t="s">
        <v>18155</v>
      </c>
      <c r="G18187" s="1">
        <v>0.261355898203</v>
      </c>
    </row>
    <row r="18188" ht="15.75" customHeight="1">
      <c r="A18188" s="1" t="str">
        <f t="shared" si="1525"/>
        <v>ZMYM3</v>
      </c>
      <c r="B18188" s="1" t="s">
        <v>50</v>
      </c>
      <c r="C18188" s="1">
        <v>7.0474291E7</v>
      </c>
      <c r="D18188" s="1" t="s">
        <v>8</v>
      </c>
      <c r="E18188" s="1">
        <v>24.0</v>
      </c>
      <c r="F18188" s="1" t="s">
        <v>18156</v>
      </c>
      <c r="G18188" s="1">
        <v>0.169306530405</v>
      </c>
    </row>
    <row r="18189" ht="15.75" customHeight="1">
      <c r="A18189" s="1" t="str">
        <f t="shared" si="1525"/>
        <v>ZMYM3</v>
      </c>
      <c r="B18189" s="1" t="s">
        <v>50</v>
      </c>
      <c r="C18189" s="1">
        <v>7.0474262E7</v>
      </c>
      <c r="D18189" s="1" t="s">
        <v>8</v>
      </c>
      <c r="E18189" s="1">
        <v>24.0</v>
      </c>
      <c r="F18189" s="1" t="s">
        <v>18157</v>
      </c>
      <c r="G18189" s="1">
        <v>0.28422440132</v>
      </c>
    </row>
    <row r="18190" ht="15.75" customHeight="1">
      <c r="A18190" s="1" t="str">
        <f t="shared" si="1525"/>
        <v>ZMYM3</v>
      </c>
      <c r="B18190" s="1" t="s">
        <v>50</v>
      </c>
      <c r="C18190" s="1">
        <v>7.0474244E7</v>
      </c>
      <c r="D18190" s="1" t="s">
        <v>8</v>
      </c>
      <c r="E18190" s="1">
        <v>24.0</v>
      </c>
      <c r="F18190" s="1" t="s">
        <v>18158</v>
      </c>
      <c r="G18190" s="1">
        <v>0.138693544897</v>
      </c>
    </row>
    <row r="18191" ht="15.75" customHeight="1">
      <c r="A18191" s="1" t="str">
        <f t="shared" si="1525"/>
        <v>ZMYM3</v>
      </c>
      <c r="B18191" s="1" t="s">
        <v>50</v>
      </c>
      <c r="C18191" s="1">
        <v>7.0474013E7</v>
      </c>
      <c r="D18191" s="1" t="s">
        <v>8</v>
      </c>
      <c r="E18191" s="1">
        <v>24.0</v>
      </c>
      <c r="F18191" s="1" t="s">
        <v>18159</v>
      </c>
      <c r="G18191" s="1">
        <v>0.964746612874</v>
      </c>
    </row>
    <row r="18192" ht="15.75" customHeight="1">
      <c r="A18192" s="1" t="str">
        <f t="shared" si="1525"/>
        <v>ZMYM3</v>
      </c>
      <c r="B18192" s="1" t="s">
        <v>50</v>
      </c>
      <c r="C18192" s="1">
        <v>7.0474489E7</v>
      </c>
      <c r="D18192" s="1" t="s">
        <v>8</v>
      </c>
      <c r="E18192" s="1">
        <v>23.0</v>
      </c>
      <c r="F18192" s="1" t="s">
        <v>18160</v>
      </c>
      <c r="G18192" s="1">
        <v>0.388800601642</v>
      </c>
    </row>
    <row r="18193" ht="15.75" customHeight="1">
      <c r="A18193" s="1" t="str">
        <f t="shared" si="1525"/>
        <v>ZMYM3</v>
      </c>
      <c r="B18193" s="1" t="s">
        <v>50</v>
      </c>
      <c r="C18193" s="1">
        <v>7.0473984E7</v>
      </c>
      <c r="D18193" s="1" t="s">
        <v>8</v>
      </c>
      <c r="E18193" s="1">
        <v>23.0</v>
      </c>
      <c r="F18193" s="1" t="s">
        <v>18161</v>
      </c>
      <c r="G18193" s="1">
        <v>0.604695055253</v>
      </c>
    </row>
    <row r="18194" ht="15.75" customHeight="1">
      <c r="A18194" s="1" t="str">
        <f t="shared" si="1525"/>
        <v>ZMYM3</v>
      </c>
      <c r="B18194" s="1" t="s">
        <v>50</v>
      </c>
      <c r="C18194" s="1">
        <v>7.0473908E7</v>
      </c>
      <c r="D18194" s="1" t="s">
        <v>8</v>
      </c>
      <c r="E18194" s="1">
        <v>24.0</v>
      </c>
      <c r="F18194" s="1" t="s">
        <v>18162</v>
      </c>
      <c r="G18194" s="1">
        <v>0.987978982025</v>
      </c>
    </row>
    <row r="18195" ht="15.75" customHeight="1">
      <c r="A18195" s="1" t="str">
        <f t="shared" si="1525"/>
        <v>ZMYM3</v>
      </c>
      <c r="B18195" s="1" t="s">
        <v>50</v>
      </c>
      <c r="C18195" s="1">
        <v>7.0473872E7</v>
      </c>
      <c r="D18195" s="1" t="s">
        <v>8</v>
      </c>
      <c r="E18195" s="1">
        <v>24.0</v>
      </c>
      <c r="F18195" s="1" t="s">
        <v>18163</v>
      </c>
      <c r="G18195" s="1">
        <v>0.803477351791</v>
      </c>
    </row>
    <row r="18196" ht="15.75" customHeight="1">
      <c r="A18196" s="1" t="str">
        <f t="shared" si="1525"/>
        <v>ZMYM3</v>
      </c>
      <c r="B18196" s="1" t="s">
        <v>50</v>
      </c>
      <c r="C18196" s="1">
        <v>7.0473817E7</v>
      </c>
      <c r="D18196" s="1" t="s">
        <v>8</v>
      </c>
      <c r="E18196" s="1">
        <v>22.0</v>
      </c>
      <c r="F18196" s="1" t="s">
        <v>18164</v>
      </c>
      <c r="G18196" s="1">
        <v>0.0540327843273</v>
      </c>
    </row>
    <row r="18197" ht="15.75" customHeight="1">
      <c r="A18197" s="1" t="str">
        <f t="shared" si="1525"/>
        <v>ZMYM3</v>
      </c>
      <c r="B18197" s="1" t="s">
        <v>50</v>
      </c>
      <c r="C18197" s="1">
        <v>7.0473811E7</v>
      </c>
      <c r="D18197" s="1" t="s">
        <v>8</v>
      </c>
      <c r="E18197" s="1">
        <v>24.0</v>
      </c>
      <c r="F18197" s="1" t="s">
        <v>18165</v>
      </c>
      <c r="G18197" s="1">
        <v>0.287190939918</v>
      </c>
    </row>
    <row r="18198" ht="15.75" customHeight="1">
      <c r="A18198" s="1" t="str">
        <f t="shared" si="1525"/>
        <v>ZMYM3</v>
      </c>
      <c r="B18198" s="1" t="s">
        <v>50</v>
      </c>
      <c r="C18198" s="1">
        <v>7.0473865E7</v>
      </c>
      <c r="D18198" s="1" t="s">
        <v>14</v>
      </c>
      <c r="E18198" s="1">
        <v>21.0</v>
      </c>
      <c r="F18198" s="1" t="s">
        <v>18166</v>
      </c>
      <c r="G18198" s="1">
        <v>0.0118516599942</v>
      </c>
    </row>
    <row r="18199" ht="15.75" customHeight="1">
      <c r="A18199" s="1" t="str">
        <f t="shared" si="1525"/>
        <v>ZMYM3</v>
      </c>
      <c r="B18199" s="1" t="s">
        <v>50</v>
      </c>
      <c r="C18199" s="1">
        <v>7.0474763E7</v>
      </c>
      <c r="D18199" s="1" t="s">
        <v>14</v>
      </c>
      <c r="E18199" s="1">
        <v>24.0</v>
      </c>
      <c r="F18199" s="1" t="s">
        <v>18167</v>
      </c>
      <c r="G18199" s="1">
        <v>0.146266956675</v>
      </c>
    </row>
    <row r="18200" ht="15.75" customHeight="1">
      <c r="A18200" s="1" t="str">
        <f t="shared" si="1525"/>
        <v>ZMYM3</v>
      </c>
      <c r="B18200" s="1" t="s">
        <v>50</v>
      </c>
      <c r="C18200" s="1">
        <v>7.0474247E7</v>
      </c>
      <c r="D18200" s="1" t="s">
        <v>14</v>
      </c>
      <c r="E18200" s="1">
        <v>23.0</v>
      </c>
      <c r="F18200" s="1" t="s">
        <v>18168</v>
      </c>
      <c r="G18200" s="1">
        <v>1.02050589591</v>
      </c>
    </row>
    <row r="18201" ht="15.75" customHeight="1">
      <c r="A18201" s="1" t="str">
        <f t="shared" si="1525"/>
        <v>ZMYM3</v>
      </c>
      <c r="B18201" s="1" t="s">
        <v>50</v>
      </c>
      <c r="C18201" s="1">
        <v>7.0473956E7</v>
      </c>
      <c r="D18201" s="1" t="s">
        <v>8</v>
      </c>
      <c r="E18201" s="1">
        <v>23.0</v>
      </c>
      <c r="F18201" s="1" t="s">
        <v>18169</v>
      </c>
      <c r="G18201" s="1">
        <v>0.701711297298</v>
      </c>
    </row>
    <row r="18202" ht="15.75" customHeight="1">
      <c r="A18202" s="1" t="str">
        <f t="shared" si="1525"/>
        <v>ZMYM3</v>
      </c>
      <c r="B18202" s="1" t="s">
        <v>50</v>
      </c>
      <c r="C18202" s="1">
        <v>7.0474503E7</v>
      </c>
      <c r="D18202" s="1" t="s">
        <v>8</v>
      </c>
      <c r="E18202" s="1">
        <v>23.0</v>
      </c>
      <c r="F18202" s="1" t="s">
        <v>18170</v>
      </c>
      <c r="G18202" s="1">
        <v>0.606072256101</v>
      </c>
    </row>
    <row r="18203" ht="15.75" customHeight="1">
      <c r="A18203" s="1" t="str">
        <f t="shared" si="1525"/>
        <v>ZMYM3</v>
      </c>
      <c r="B18203" s="1" t="s">
        <v>50</v>
      </c>
      <c r="C18203" s="1">
        <v>7.0473883E7</v>
      </c>
      <c r="D18203" s="1" t="s">
        <v>14</v>
      </c>
      <c r="E18203" s="1">
        <v>23.0</v>
      </c>
      <c r="F18203" s="1" t="s">
        <v>18171</v>
      </c>
      <c r="G18203" s="1">
        <v>0.991515122064</v>
      </c>
    </row>
    <row r="18204" ht="15.75" customHeight="1">
      <c r="A18204" s="1" t="str">
        <f t="shared" si="1525"/>
        <v>ZMYM3</v>
      </c>
      <c r="B18204" s="1" t="s">
        <v>50</v>
      </c>
      <c r="C18204" s="1">
        <v>7.0474728E7</v>
      </c>
      <c r="D18204" s="1" t="s">
        <v>8</v>
      </c>
      <c r="E18204" s="1">
        <v>23.0</v>
      </c>
      <c r="F18204" s="1" t="s">
        <v>18172</v>
      </c>
      <c r="G18204" s="1">
        <v>0.325584594719</v>
      </c>
    </row>
    <row r="18205" ht="15.75" customHeight="1">
      <c r="A18205" s="1" t="str">
        <f t="shared" si="1525"/>
        <v>ZMYM3</v>
      </c>
      <c r="B18205" s="1" t="s">
        <v>50</v>
      </c>
      <c r="C18205" s="1">
        <v>7.0474781E7</v>
      </c>
      <c r="D18205" s="1" t="s">
        <v>8</v>
      </c>
      <c r="E18205" s="1">
        <v>22.0</v>
      </c>
      <c r="F18205" s="1" t="s">
        <v>18173</v>
      </c>
      <c r="G18205" s="1">
        <v>0.277123388331</v>
      </c>
    </row>
    <row r="18206" ht="15.75" customHeight="1">
      <c r="A18206" s="1" t="str">
        <f t="shared" si="1525"/>
        <v>ZMYM3</v>
      </c>
      <c r="B18206" s="1" t="s">
        <v>50</v>
      </c>
      <c r="C18206" s="1">
        <v>7.0474801E7</v>
      </c>
      <c r="D18206" s="1" t="s">
        <v>8</v>
      </c>
      <c r="E18206" s="1">
        <v>24.0</v>
      </c>
      <c r="F18206" s="1" t="s">
        <v>18174</v>
      </c>
      <c r="G18206" s="1">
        <v>-0.0529371852876</v>
      </c>
    </row>
    <row r="18207" ht="15.75" customHeight="1">
      <c r="A18207" s="1" t="str">
        <f t="shared" si="1525"/>
        <v>ZMYM3</v>
      </c>
      <c r="B18207" s="1" t="s">
        <v>50</v>
      </c>
      <c r="C18207" s="1">
        <v>7.047385E7</v>
      </c>
      <c r="D18207" s="1" t="s">
        <v>14</v>
      </c>
      <c r="E18207" s="1">
        <v>24.0</v>
      </c>
      <c r="F18207" s="1" t="s">
        <v>18175</v>
      </c>
      <c r="G18207" s="1">
        <v>0.33453079363</v>
      </c>
    </row>
    <row r="18208" ht="15.75" customHeight="1">
      <c r="A18208" s="1" t="str">
        <f t="shared" si="1525"/>
        <v>ZMYM3</v>
      </c>
      <c r="B18208" s="1" t="s">
        <v>50</v>
      </c>
      <c r="C18208" s="1">
        <v>7.0474653E7</v>
      </c>
      <c r="D18208" s="1" t="s">
        <v>8</v>
      </c>
      <c r="E18208" s="1">
        <v>24.0</v>
      </c>
      <c r="F18208" s="1" t="s">
        <v>18176</v>
      </c>
      <c r="G18208" s="1">
        <v>0.216918917423</v>
      </c>
    </row>
    <row r="18209" ht="15.75" customHeight="1">
      <c r="A18209" s="1" t="str">
        <f t="shared" ref="A18209:A18218" si="1526">"ZNF281"</f>
        <v>ZNF281</v>
      </c>
      <c r="B18209" s="1" t="s">
        <v>108</v>
      </c>
      <c r="C18209" s="1">
        <v>2.00378956E8</v>
      </c>
      <c r="D18209" s="1" t="s">
        <v>8</v>
      </c>
      <c r="E18209" s="1">
        <v>24.0</v>
      </c>
      <c r="F18209" s="1" t="s">
        <v>18177</v>
      </c>
      <c r="G18209" s="1">
        <v>0.517224166991</v>
      </c>
    </row>
    <row r="18210" ht="15.75" customHeight="1">
      <c r="A18210" s="1" t="str">
        <f t="shared" si="1526"/>
        <v>ZNF281</v>
      </c>
      <c r="B18210" s="1" t="s">
        <v>108</v>
      </c>
      <c r="C18210" s="1">
        <v>2.00378951E8</v>
      </c>
      <c r="D18210" s="1" t="s">
        <v>8</v>
      </c>
      <c r="E18210" s="1">
        <v>21.0</v>
      </c>
      <c r="F18210" s="1" t="s">
        <v>18178</v>
      </c>
      <c r="G18210" s="1">
        <v>0.980225146843</v>
      </c>
    </row>
    <row r="18211" ht="15.75" customHeight="1">
      <c r="A18211" s="1" t="str">
        <f t="shared" si="1526"/>
        <v>ZNF281</v>
      </c>
      <c r="B18211" s="1" t="s">
        <v>108</v>
      </c>
      <c r="C18211" s="1">
        <v>2.00378916E8</v>
      </c>
      <c r="D18211" s="1" t="s">
        <v>8</v>
      </c>
      <c r="E18211" s="1">
        <v>24.0</v>
      </c>
      <c r="F18211" s="1" t="s">
        <v>18179</v>
      </c>
      <c r="G18211" s="1">
        <v>0.838346620212</v>
      </c>
    </row>
    <row r="18212" ht="15.75" customHeight="1">
      <c r="A18212" s="1" t="str">
        <f t="shared" si="1526"/>
        <v>ZNF281</v>
      </c>
      <c r="B18212" s="1" t="s">
        <v>108</v>
      </c>
      <c r="C18212" s="1">
        <v>2.00379015E8</v>
      </c>
      <c r="D18212" s="1" t="s">
        <v>8</v>
      </c>
      <c r="E18212" s="1">
        <v>23.0</v>
      </c>
      <c r="F18212" s="1" t="s">
        <v>18180</v>
      </c>
      <c r="G18212" s="1">
        <v>0.751154880205</v>
      </c>
    </row>
    <row r="18213" ht="15.75" customHeight="1">
      <c r="A18213" s="1" t="str">
        <f t="shared" si="1526"/>
        <v>ZNF281</v>
      </c>
      <c r="B18213" s="1" t="s">
        <v>108</v>
      </c>
      <c r="C18213" s="1">
        <v>2.00379045E8</v>
      </c>
      <c r="D18213" s="1" t="s">
        <v>8</v>
      </c>
      <c r="E18213" s="1">
        <v>24.0</v>
      </c>
      <c r="F18213" s="1" t="s">
        <v>18181</v>
      </c>
      <c r="G18213" s="1">
        <v>0.724248619737</v>
      </c>
    </row>
    <row r="18214" ht="15.75" customHeight="1">
      <c r="A18214" s="1" t="str">
        <f t="shared" si="1526"/>
        <v>ZNF281</v>
      </c>
      <c r="B18214" s="1" t="s">
        <v>108</v>
      </c>
      <c r="C18214" s="1">
        <v>2.00379056E8</v>
      </c>
      <c r="D18214" s="1" t="s">
        <v>8</v>
      </c>
      <c r="E18214" s="1">
        <v>23.0</v>
      </c>
      <c r="F18214" s="1" t="s">
        <v>18182</v>
      </c>
      <c r="G18214" s="1">
        <v>0.985548276303</v>
      </c>
    </row>
    <row r="18215" ht="15.75" customHeight="1">
      <c r="A18215" s="1" t="str">
        <f t="shared" si="1526"/>
        <v>ZNF281</v>
      </c>
      <c r="B18215" s="1" t="s">
        <v>108</v>
      </c>
      <c r="C18215" s="1">
        <v>2.00378932E8</v>
      </c>
      <c r="D18215" s="1" t="s">
        <v>14</v>
      </c>
      <c r="E18215" s="1">
        <v>24.0</v>
      </c>
      <c r="F18215" s="1" t="s">
        <v>18183</v>
      </c>
      <c r="G18215" s="1">
        <v>0.577059579336</v>
      </c>
    </row>
    <row r="18216" ht="15.75" customHeight="1">
      <c r="A18216" s="1" t="str">
        <f t="shared" si="1526"/>
        <v>ZNF281</v>
      </c>
      <c r="B18216" s="1" t="s">
        <v>108</v>
      </c>
      <c r="C18216" s="1">
        <v>2.00378992E8</v>
      </c>
      <c r="D18216" s="1" t="s">
        <v>8</v>
      </c>
      <c r="E18216" s="1">
        <v>24.0</v>
      </c>
      <c r="F18216" s="1" t="s">
        <v>18184</v>
      </c>
      <c r="G18216" s="1">
        <v>1.03422657685</v>
      </c>
    </row>
    <row r="18217" ht="15.75" customHeight="1">
      <c r="A18217" s="1" t="str">
        <f t="shared" si="1526"/>
        <v>ZNF281</v>
      </c>
      <c r="B18217" s="1" t="s">
        <v>108</v>
      </c>
      <c r="C18217" s="1">
        <v>2.00379075E8</v>
      </c>
      <c r="D18217" s="1" t="s">
        <v>14</v>
      </c>
      <c r="E18217" s="1">
        <v>24.0</v>
      </c>
      <c r="F18217" s="1" t="s">
        <v>18185</v>
      </c>
      <c r="G18217" s="1">
        <v>0.73046368606</v>
      </c>
    </row>
    <row r="18218" ht="15.75" customHeight="1">
      <c r="A18218" s="1" t="str">
        <f t="shared" si="1526"/>
        <v>ZNF281</v>
      </c>
      <c r="B18218" s="1" t="s">
        <v>108</v>
      </c>
      <c r="C18218" s="1">
        <v>2.00378985E8</v>
      </c>
      <c r="D18218" s="1" t="s">
        <v>8</v>
      </c>
      <c r="E18218" s="1">
        <v>23.0</v>
      </c>
      <c r="F18218" s="1" t="s">
        <v>18186</v>
      </c>
      <c r="G18218" s="1">
        <v>0.817991780832</v>
      </c>
    </row>
    <row r="18219" ht="15.75" customHeight="1">
      <c r="A18219" s="1" t="str">
        <f t="shared" ref="A18219:A18228" si="1527">"ZNF445"</f>
        <v>ZNF445</v>
      </c>
      <c r="B18219" s="1" t="s">
        <v>119</v>
      </c>
      <c r="C18219" s="1">
        <v>4.451898E7</v>
      </c>
      <c r="D18219" s="1" t="s">
        <v>8</v>
      </c>
      <c r="E18219" s="1">
        <v>23.0</v>
      </c>
      <c r="F18219" s="1" t="s">
        <v>18187</v>
      </c>
      <c r="G18219" s="1">
        <v>0.108558023843</v>
      </c>
    </row>
    <row r="18220" ht="15.75" customHeight="1">
      <c r="A18220" s="1" t="str">
        <f t="shared" si="1527"/>
        <v>ZNF445</v>
      </c>
      <c r="B18220" s="1" t="s">
        <v>119</v>
      </c>
      <c r="C18220" s="1">
        <v>4.4519011E7</v>
      </c>
      <c r="D18220" s="1" t="s">
        <v>8</v>
      </c>
      <c r="E18220" s="1">
        <v>23.0</v>
      </c>
      <c r="F18220" s="1" t="s">
        <v>18188</v>
      </c>
      <c r="G18220" s="1">
        <v>0.345194766702</v>
      </c>
    </row>
    <row r="18221" ht="15.75" customHeight="1">
      <c r="A18221" s="1" t="str">
        <f t="shared" si="1527"/>
        <v>ZNF445</v>
      </c>
      <c r="B18221" s="1" t="s">
        <v>119</v>
      </c>
      <c r="C18221" s="1">
        <v>4.4519064E7</v>
      </c>
      <c r="D18221" s="1" t="s">
        <v>8</v>
      </c>
      <c r="E18221" s="1">
        <v>24.0</v>
      </c>
      <c r="F18221" s="1" t="s">
        <v>18189</v>
      </c>
      <c r="G18221" s="1">
        <v>0.141812343243</v>
      </c>
    </row>
    <row r="18222" ht="15.75" customHeight="1">
      <c r="A18222" s="1" t="str">
        <f t="shared" si="1527"/>
        <v>ZNF445</v>
      </c>
      <c r="B18222" s="1" t="s">
        <v>119</v>
      </c>
      <c r="C18222" s="1">
        <v>4.4519137E7</v>
      </c>
      <c r="D18222" s="1" t="s">
        <v>8</v>
      </c>
      <c r="E18222" s="1">
        <v>24.0</v>
      </c>
      <c r="F18222" s="1" t="s">
        <v>18190</v>
      </c>
      <c r="G18222" s="1">
        <v>1.06380531954</v>
      </c>
    </row>
    <row r="18223" ht="15.75" customHeight="1">
      <c r="A18223" s="1" t="str">
        <f t="shared" si="1527"/>
        <v>ZNF445</v>
      </c>
      <c r="B18223" s="1" t="s">
        <v>119</v>
      </c>
      <c r="C18223" s="1">
        <v>4.451916E7</v>
      </c>
      <c r="D18223" s="1" t="s">
        <v>8</v>
      </c>
      <c r="E18223" s="1">
        <v>24.0</v>
      </c>
      <c r="F18223" s="1" t="s">
        <v>18191</v>
      </c>
      <c r="G18223" s="1">
        <v>0.0117264702695</v>
      </c>
    </row>
    <row r="18224" ht="15.75" customHeight="1">
      <c r="A18224" s="1" t="str">
        <f t="shared" si="1527"/>
        <v>ZNF445</v>
      </c>
      <c r="B18224" s="1" t="s">
        <v>119</v>
      </c>
      <c r="C18224" s="1">
        <v>4.4518929E7</v>
      </c>
      <c r="D18224" s="1" t="s">
        <v>14</v>
      </c>
      <c r="E18224" s="1">
        <v>23.0</v>
      </c>
      <c r="F18224" s="1" t="s">
        <v>18192</v>
      </c>
      <c r="G18224" s="1">
        <v>0.184488145046</v>
      </c>
    </row>
    <row r="18225" ht="15.75" customHeight="1">
      <c r="A18225" s="1" t="str">
        <f t="shared" si="1527"/>
        <v>ZNF445</v>
      </c>
      <c r="B18225" s="1" t="s">
        <v>119</v>
      </c>
      <c r="C18225" s="1">
        <v>4.4519199E7</v>
      </c>
      <c r="D18225" s="1" t="s">
        <v>14</v>
      </c>
      <c r="E18225" s="1">
        <v>24.0</v>
      </c>
      <c r="F18225" s="1" t="s">
        <v>18193</v>
      </c>
      <c r="G18225" s="1">
        <v>1.59099991376</v>
      </c>
    </row>
    <row r="18226" ht="15.75" customHeight="1">
      <c r="A18226" s="1" t="str">
        <f t="shared" si="1527"/>
        <v>ZNF445</v>
      </c>
      <c r="B18226" s="1" t="s">
        <v>119</v>
      </c>
      <c r="C18226" s="1">
        <v>4.4519069E7</v>
      </c>
      <c r="D18226" s="1" t="s">
        <v>8</v>
      </c>
      <c r="E18226" s="1">
        <v>24.0</v>
      </c>
      <c r="F18226" s="1" t="s">
        <v>18194</v>
      </c>
      <c r="G18226" s="1">
        <v>0.0479787288592</v>
      </c>
    </row>
    <row r="18227" ht="15.75" customHeight="1">
      <c r="A18227" s="1" t="str">
        <f t="shared" si="1527"/>
        <v>ZNF445</v>
      </c>
      <c r="B18227" s="1" t="s">
        <v>119</v>
      </c>
      <c r="C18227" s="1">
        <v>4.4519088E7</v>
      </c>
      <c r="D18227" s="1" t="s">
        <v>8</v>
      </c>
      <c r="E18227" s="1">
        <v>23.0</v>
      </c>
      <c r="F18227" s="1" t="s">
        <v>18195</v>
      </c>
      <c r="G18227" s="1">
        <v>0.230719760668</v>
      </c>
    </row>
    <row r="18228" ht="15.75" customHeight="1">
      <c r="A18228" s="1" t="str">
        <f t="shared" si="1527"/>
        <v>ZNF445</v>
      </c>
      <c r="B18228" s="1" t="s">
        <v>119</v>
      </c>
      <c r="C18228" s="1">
        <v>4.4519132E7</v>
      </c>
      <c r="D18228" s="1" t="s">
        <v>8</v>
      </c>
      <c r="E18228" s="1">
        <v>24.0</v>
      </c>
      <c r="F18228" s="1" t="s">
        <v>18196</v>
      </c>
      <c r="G18228" s="1">
        <v>0.179524900667</v>
      </c>
    </row>
    <row r="18229" ht="15.75" customHeight="1">
      <c r="A18229" s="1" t="str">
        <f t="shared" ref="A18229:A18238" si="1528">"ZNF451"</f>
        <v>ZNF451</v>
      </c>
      <c r="B18229" s="1" t="s">
        <v>28</v>
      </c>
      <c r="C18229" s="1">
        <v>5.6954918E7</v>
      </c>
      <c r="D18229" s="1" t="s">
        <v>8</v>
      </c>
      <c r="E18229" s="1">
        <v>22.0</v>
      </c>
      <c r="F18229" s="1" t="s">
        <v>18197</v>
      </c>
      <c r="G18229" s="1">
        <v>0.300305213756</v>
      </c>
    </row>
    <row r="18230" ht="15.75" customHeight="1">
      <c r="A18230" s="1" t="str">
        <f t="shared" si="1528"/>
        <v>ZNF451</v>
      </c>
      <c r="B18230" s="1" t="s">
        <v>28</v>
      </c>
      <c r="C18230" s="1">
        <v>5.6954861E7</v>
      </c>
      <c r="D18230" s="1" t="s">
        <v>14</v>
      </c>
      <c r="E18230" s="1">
        <v>23.0</v>
      </c>
      <c r="F18230" s="1" t="s">
        <v>18198</v>
      </c>
      <c r="G18230" s="1">
        <v>0.775570015458</v>
      </c>
    </row>
    <row r="18231" ht="15.75" customHeight="1">
      <c r="A18231" s="1" t="str">
        <f t="shared" si="1528"/>
        <v>ZNF451</v>
      </c>
      <c r="B18231" s="1" t="s">
        <v>28</v>
      </c>
      <c r="C18231" s="1">
        <v>5.6954879E7</v>
      </c>
      <c r="D18231" s="1" t="s">
        <v>14</v>
      </c>
      <c r="E18231" s="1">
        <v>23.0</v>
      </c>
      <c r="F18231" s="1" t="s">
        <v>18199</v>
      </c>
      <c r="G18231" s="1">
        <v>0.441001317739</v>
      </c>
    </row>
    <row r="18232" ht="15.75" customHeight="1">
      <c r="A18232" s="1" t="str">
        <f t="shared" si="1528"/>
        <v>ZNF451</v>
      </c>
      <c r="B18232" s="1" t="s">
        <v>28</v>
      </c>
      <c r="C18232" s="1">
        <v>5.69549E7</v>
      </c>
      <c r="D18232" s="1" t="s">
        <v>14</v>
      </c>
      <c r="E18232" s="1">
        <v>23.0</v>
      </c>
      <c r="F18232" s="1" t="s">
        <v>18200</v>
      </c>
      <c r="G18232" s="1">
        <v>0.84247369875</v>
      </c>
    </row>
    <row r="18233" ht="15.75" customHeight="1">
      <c r="A18233" s="1" t="str">
        <f t="shared" si="1528"/>
        <v>ZNF451</v>
      </c>
      <c r="B18233" s="1" t="s">
        <v>28</v>
      </c>
      <c r="C18233" s="1">
        <v>5.6954921E7</v>
      </c>
      <c r="D18233" s="1" t="s">
        <v>14</v>
      </c>
      <c r="E18233" s="1">
        <v>25.0</v>
      </c>
      <c r="F18233" s="1" t="s">
        <v>18201</v>
      </c>
      <c r="G18233" s="1">
        <v>0.0930105697167</v>
      </c>
    </row>
    <row r="18234" ht="15.75" customHeight="1">
      <c r="A18234" s="1" t="str">
        <f t="shared" si="1528"/>
        <v>ZNF451</v>
      </c>
      <c r="B18234" s="1" t="s">
        <v>28</v>
      </c>
      <c r="C18234" s="1">
        <v>5.695493E7</v>
      </c>
      <c r="D18234" s="1" t="s">
        <v>14</v>
      </c>
      <c r="E18234" s="1">
        <v>24.0</v>
      </c>
      <c r="F18234" s="1" t="s">
        <v>18202</v>
      </c>
      <c r="G18234" s="1">
        <v>0.227264546199</v>
      </c>
    </row>
    <row r="18235" ht="15.75" customHeight="1">
      <c r="A18235" s="1" t="str">
        <f t="shared" si="1528"/>
        <v>ZNF451</v>
      </c>
      <c r="B18235" s="1" t="s">
        <v>28</v>
      </c>
      <c r="C18235" s="1">
        <v>5.6954947E7</v>
      </c>
      <c r="D18235" s="1" t="s">
        <v>14</v>
      </c>
      <c r="E18235" s="1">
        <v>24.0</v>
      </c>
      <c r="F18235" s="1" t="s">
        <v>18203</v>
      </c>
      <c r="G18235" s="1">
        <v>0.280125501367</v>
      </c>
    </row>
    <row r="18236" ht="15.75" customHeight="1">
      <c r="A18236" s="1" t="str">
        <f t="shared" si="1528"/>
        <v>ZNF451</v>
      </c>
      <c r="B18236" s="1" t="s">
        <v>28</v>
      </c>
      <c r="C18236" s="1">
        <v>5.6955001E7</v>
      </c>
      <c r="D18236" s="1" t="s">
        <v>14</v>
      </c>
      <c r="E18236" s="1">
        <v>24.0</v>
      </c>
      <c r="F18236" s="1" t="s">
        <v>18204</v>
      </c>
      <c r="G18236" s="1">
        <v>1.38195628579</v>
      </c>
    </row>
    <row r="18237" ht="15.75" customHeight="1">
      <c r="A18237" s="1" t="str">
        <f t="shared" si="1528"/>
        <v>ZNF451</v>
      </c>
      <c r="B18237" s="1" t="s">
        <v>28</v>
      </c>
      <c r="C18237" s="1">
        <v>5.6954886E7</v>
      </c>
      <c r="D18237" s="1" t="s">
        <v>8</v>
      </c>
      <c r="E18237" s="1">
        <v>24.0</v>
      </c>
      <c r="F18237" s="1" t="s">
        <v>18205</v>
      </c>
      <c r="G18237" s="1">
        <v>0.392134178187</v>
      </c>
    </row>
    <row r="18238" ht="15.75" customHeight="1">
      <c r="A18238" s="1" t="str">
        <f t="shared" si="1528"/>
        <v>ZNF451</v>
      </c>
      <c r="B18238" s="1" t="s">
        <v>28</v>
      </c>
      <c r="C18238" s="1">
        <v>5.6954809E7</v>
      </c>
      <c r="D18238" s="1" t="s">
        <v>8</v>
      </c>
      <c r="E18238" s="1">
        <v>24.0</v>
      </c>
      <c r="F18238" s="1" t="s">
        <v>18206</v>
      </c>
      <c r="G18238" s="1">
        <v>-0.0939895345923</v>
      </c>
    </row>
    <row r="18239" ht="15.75" customHeight="1">
      <c r="A18239" s="1" t="str">
        <f t="shared" ref="A18239:A18248" si="1529">"ZNF511"</f>
        <v>ZNF511</v>
      </c>
      <c r="B18239" s="1" t="s">
        <v>176</v>
      </c>
      <c r="C18239" s="1">
        <v>1.35121983E8</v>
      </c>
      <c r="D18239" s="1" t="s">
        <v>14</v>
      </c>
      <c r="E18239" s="1">
        <v>24.0</v>
      </c>
      <c r="F18239" s="1" t="s">
        <v>18207</v>
      </c>
      <c r="G18239" s="1">
        <v>0.902823885945</v>
      </c>
    </row>
    <row r="18240" ht="15.75" customHeight="1">
      <c r="A18240" s="1" t="str">
        <f t="shared" si="1529"/>
        <v>ZNF511</v>
      </c>
      <c r="B18240" s="1" t="s">
        <v>176</v>
      </c>
      <c r="C18240" s="1">
        <v>1.35122009E8</v>
      </c>
      <c r="D18240" s="1" t="s">
        <v>14</v>
      </c>
      <c r="E18240" s="1">
        <v>23.0</v>
      </c>
      <c r="F18240" s="1" t="s">
        <v>18208</v>
      </c>
      <c r="G18240" s="1">
        <v>0.693498432827</v>
      </c>
    </row>
    <row r="18241" ht="15.75" customHeight="1">
      <c r="A18241" s="1" t="str">
        <f t="shared" si="1529"/>
        <v>ZNF511</v>
      </c>
      <c r="B18241" s="1" t="s">
        <v>176</v>
      </c>
      <c r="C18241" s="1">
        <v>1.35122027E8</v>
      </c>
      <c r="D18241" s="1" t="s">
        <v>14</v>
      </c>
      <c r="E18241" s="1">
        <v>24.0</v>
      </c>
      <c r="F18241" s="1" t="s">
        <v>18209</v>
      </c>
      <c r="G18241" s="1">
        <v>0.34832540852</v>
      </c>
    </row>
    <row r="18242" ht="15.75" customHeight="1">
      <c r="A18242" s="1" t="str">
        <f t="shared" si="1529"/>
        <v>ZNF511</v>
      </c>
      <c r="B18242" s="1" t="s">
        <v>176</v>
      </c>
      <c r="C18242" s="1">
        <v>1.35122039E8</v>
      </c>
      <c r="D18242" s="1" t="s">
        <v>14</v>
      </c>
      <c r="E18242" s="1">
        <v>24.0</v>
      </c>
      <c r="F18242" s="1" t="s">
        <v>18210</v>
      </c>
      <c r="G18242" s="1">
        <v>-0.0217808714151</v>
      </c>
    </row>
    <row r="18243" ht="15.75" customHeight="1">
      <c r="A18243" s="1" t="str">
        <f t="shared" si="1529"/>
        <v>ZNF511</v>
      </c>
      <c r="B18243" s="1" t="s">
        <v>176</v>
      </c>
      <c r="C18243" s="1">
        <v>1.35122093E8</v>
      </c>
      <c r="D18243" s="1" t="s">
        <v>14</v>
      </c>
      <c r="E18243" s="1">
        <v>22.0</v>
      </c>
      <c r="F18243" s="1" t="s">
        <v>18211</v>
      </c>
      <c r="G18243" s="1">
        <v>1.14413077161</v>
      </c>
    </row>
    <row r="18244" ht="15.75" customHeight="1">
      <c r="A18244" s="1" t="str">
        <f t="shared" si="1529"/>
        <v>ZNF511</v>
      </c>
      <c r="B18244" s="1" t="s">
        <v>176</v>
      </c>
      <c r="C18244" s="1">
        <v>1.35122156E8</v>
      </c>
      <c r="D18244" s="1" t="s">
        <v>14</v>
      </c>
      <c r="E18244" s="1">
        <v>24.0</v>
      </c>
      <c r="F18244" s="1" t="s">
        <v>18212</v>
      </c>
      <c r="G18244" s="1">
        <v>0.0440830708343</v>
      </c>
    </row>
    <row r="18245" ht="15.75" customHeight="1">
      <c r="A18245" s="1" t="str">
        <f t="shared" si="1529"/>
        <v>ZNF511</v>
      </c>
      <c r="B18245" s="1" t="s">
        <v>176</v>
      </c>
      <c r="C18245" s="1">
        <v>1.3512217E8</v>
      </c>
      <c r="D18245" s="1" t="s">
        <v>14</v>
      </c>
      <c r="E18245" s="1">
        <v>24.0</v>
      </c>
      <c r="F18245" s="1" t="s">
        <v>18213</v>
      </c>
      <c r="G18245" s="1">
        <v>0.0380087705367</v>
      </c>
    </row>
    <row r="18246" ht="15.75" customHeight="1">
      <c r="A18246" s="1" t="str">
        <f t="shared" si="1529"/>
        <v>ZNF511</v>
      </c>
      <c r="B18246" s="1" t="s">
        <v>176</v>
      </c>
      <c r="C18246" s="1">
        <v>1.35122205E8</v>
      </c>
      <c r="D18246" s="1" t="s">
        <v>8</v>
      </c>
      <c r="E18246" s="1">
        <v>24.0</v>
      </c>
      <c r="F18246" s="1" t="s">
        <v>18214</v>
      </c>
      <c r="G18246" s="1">
        <v>0.366416086466</v>
      </c>
    </row>
    <row r="18247" ht="15.75" customHeight="1">
      <c r="A18247" s="1" t="str">
        <f t="shared" si="1529"/>
        <v>ZNF511</v>
      </c>
      <c r="B18247" s="1" t="s">
        <v>176</v>
      </c>
      <c r="C18247" s="1">
        <v>1.3512218E8</v>
      </c>
      <c r="D18247" s="1" t="s">
        <v>8</v>
      </c>
      <c r="E18247" s="1">
        <v>23.0</v>
      </c>
      <c r="F18247" s="1" t="s">
        <v>18215</v>
      </c>
      <c r="G18247" s="1">
        <v>0.953045342446</v>
      </c>
    </row>
    <row r="18248" ht="15.75" customHeight="1">
      <c r="A18248" s="1" t="str">
        <f t="shared" si="1529"/>
        <v>ZNF511</v>
      </c>
      <c r="B18248" s="1" t="s">
        <v>176</v>
      </c>
      <c r="C18248" s="1">
        <v>1.35122106E8</v>
      </c>
      <c r="D18248" s="1" t="s">
        <v>8</v>
      </c>
      <c r="E18248" s="1">
        <v>24.0</v>
      </c>
      <c r="F18248" s="1" t="s">
        <v>18216</v>
      </c>
      <c r="G18248" s="1">
        <v>0.00665992807991</v>
      </c>
    </row>
    <row r="18249" ht="15.75" customHeight="1">
      <c r="A18249" s="1" t="str">
        <f t="shared" ref="A18249:A18273" si="1530">"ZNF518A"</f>
        <v>ZNF518A</v>
      </c>
      <c r="B18249" s="1" t="s">
        <v>176</v>
      </c>
      <c r="C18249" s="1">
        <v>9.7916061E7</v>
      </c>
      <c r="D18249" s="1" t="s">
        <v>14</v>
      </c>
      <c r="E18249" s="1">
        <v>26.0</v>
      </c>
      <c r="F18249" s="1" t="s">
        <v>18217</v>
      </c>
      <c r="G18249" s="1">
        <v>0.102607856244</v>
      </c>
    </row>
    <row r="18250" ht="15.75" customHeight="1">
      <c r="A18250" s="1" t="str">
        <f t="shared" si="1530"/>
        <v>ZNF518A</v>
      </c>
      <c r="B18250" s="1" t="s">
        <v>176</v>
      </c>
      <c r="C18250" s="1">
        <v>9.7889658E7</v>
      </c>
      <c r="D18250" s="1" t="s">
        <v>14</v>
      </c>
      <c r="E18250" s="1">
        <v>25.0</v>
      </c>
      <c r="F18250" s="1" t="s">
        <v>18218</v>
      </c>
      <c r="G18250" s="1">
        <v>0.432784737378</v>
      </c>
    </row>
    <row r="18251" ht="15.75" customHeight="1">
      <c r="A18251" s="1" t="str">
        <f t="shared" si="1530"/>
        <v>ZNF518A</v>
      </c>
      <c r="B18251" s="1" t="s">
        <v>176</v>
      </c>
      <c r="C18251" s="1">
        <v>9.7889641E7</v>
      </c>
      <c r="D18251" s="1" t="s">
        <v>14</v>
      </c>
      <c r="E18251" s="1">
        <v>23.0</v>
      </c>
      <c r="F18251" s="1" t="s">
        <v>18219</v>
      </c>
      <c r="G18251" s="1">
        <v>0.840655147369</v>
      </c>
    </row>
    <row r="18252" ht="15.75" customHeight="1">
      <c r="A18252" s="1" t="str">
        <f t="shared" si="1530"/>
        <v>ZNF518A</v>
      </c>
      <c r="B18252" s="1" t="s">
        <v>176</v>
      </c>
      <c r="C18252" s="1">
        <v>9.7889635E7</v>
      </c>
      <c r="D18252" s="1" t="s">
        <v>14</v>
      </c>
      <c r="E18252" s="1">
        <v>24.0</v>
      </c>
      <c r="F18252" s="1" t="s">
        <v>18220</v>
      </c>
      <c r="G18252" s="1">
        <v>0.576972135305</v>
      </c>
    </row>
    <row r="18253" ht="15.75" customHeight="1">
      <c r="A18253" s="1" t="str">
        <f t="shared" si="1530"/>
        <v>ZNF518A</v>
      </c>
      <c r="B18253" s="1" t="s">
        <v>176</v>
      </c>
      <c r="C18253" s="1">
        <v>9.7915869E7</v>
      </c>
      <c r="D18253" s="1" t="s">
        <v>8</v>
      </c>
      <c r="E18253" s="1">
        <v>26.0</v>
      </c>
      <c r="F18253" s="1" t="s">
        <v>18221</v>
      </c>
      <c r="G18253" s="1">
        <v>-0.0490089677309</v>
      </c>
    </row>
    <row r="18254" ht="15.75" customHeight="1">
      <c r="A18254" s="1" t="str">
        <f t="shared" si="1530"/>
        <v>ZNF518A</v>
      </c>
      <c r="B18254" s="1" t="s">
        <v>176</v>
      </c>
      <c r="C18254" s="1">
        <v>9.7915764E7</v>
      </c>
      <c r="D18254" s="1" t="s">
        <v>8</v>
      </c>
      <c r="E18254" s="1">
        <v>24.0</v>
      </c>
      <c r="F18254" s="1" t="s">
        <v>18222</v>
      </c>
      <c r="G18254" s="1">
        <v>0.178039344731</v>
      </c>
    </row>
    <row r="18255" ht="15.75" customHeight="1">
      <c r="A18255" s="1" t="str">
        <f t="shared" si="1530"/>
        <v>ZNF518A</v>
      </c>
      <c r="B18255" s="1" t="s">
        <v>176</v>
      </c>
      <c r="C18255" s="1">
        <v>9.7889881E7</v>
      </c>
      <c r="D18255" s="1" t="s">
        <v>8</v>
      </c>
      <c r="E18255" s="1">
        <v>24.0</v>
      </c>
      <c r="F18255" s="1" t="s">
        <v>18223</v>
      </c>
      <c r="G18255" s="1">
        <v>0.528073548395</v>
      </c>
    </row>
    <row r="18256" ht="15.75" customHeight="1">
      <c r="A18256" s="1" t="str">
        <f t="shared" si="1530"/>
        <v>ZNF518A</v>
      </c>
      <c r="B18256" s="1" t="s">
        <v>176</v>
      </c>
      <c r="C18256" s="1">
        <v>9.7889817E7</v>
      </c>
      <c r="D18256" s="1" t="s">
        <v>8</v>
      </c>
      <c r="E18256" s="1">
        <v>23.0</v>
      </c>
      <c r="F18256" s="1" t="s">
        <v>18224</v>
      </c>
      <c r="G18256" s="1">
        <v>0.454453985117</v>
      </c>
    </row>
    <row r="18257" ht="15.75" customHeight="1">
      <c r="A18257" s="1" t="str">
        <f t="shared" si="1530"/>
        <v>ZNF518A</v>
      </c>
      <c r="B18257" s="1" t="s">
        <v>176</v>
      </c>
      <c r="C18257" s="1">
        <v>9.7889762E7</v>
      </c>
      <c r="D18257" s="1" t="s">
        <v>8</v>
      </c>
      <c r="E18257" s="1">
        <v>24.0</v>
      </c>
      <c r="F18257" s="1" t="s">
        <v>18225</v>
      </c>
      <c r="G18257" s="1">
        <v>0.39490675403</v>
      </c>
    </row>
    <row r="18258" ht="15.75" customHeight="1">
      <c r="A18258" s="1" t="str">
        <f t="shared" si="1530"/>
        <v>ZNF518A</v>
      </c>
      <c r="B18258" s="1" t="s">
        <v>176</v>
      </c>
      <c r="C18258" s="1">
        <v>9.7889723E7</v>
      </c>
      <c r="D18258" s="1" t="s">
        <v>8</v>
      </c>
      <c r="E18258" s="1">
        <v>24.0</v>
      </c>
      <c r="F18258" s="1" t="s">
        <v>18226</v>
      </c>
      <c r="G18258" s="1">
        <v>0.709154108046</v>
      </c>
    </row>
    <row r="18259" ht="15.75" customHeight="1">
      <c r="A18259" s="1" t="str">
        <f t="shared" si="1530"/>
        <v>ZNF518A</v>
      </c>
      <c r="B18259" s="1" t="s">
        <v>176</v>
      </c>
      <c r="C18259" s="1">
        <v>9.7889714E7</v>
      </c>
      <c r="D18259" s="1" t="s">
        <v>8</v>
      </c>
      <c r="E18259" s="1">
        <v>24.0</v>
      </c>
      <c r="F18259" s="1" t="s">
        <v>18227</v>
      </c>
      <c r="G18259" s="1">
        <v>0.737930206909</v>
      </c>
    </row>
    <row r="18260" ht="15.75" customHeight="1">
      <c r="A18260" s="1" t="str">
        <f t="shared" si="1530"/>
        <v>ZNF518A</v>
      </c>
      <c r="B18260" s="1" t="s">
        <v>176</v>
      </c>
      <c r="C18260" s="1">
        <v>9.7889688E7</v>
      </c>
      <c r="D18260" s="1" t="s">
        <v>8</v>
      </c>
      <c r="E18260" s="1">
        <v>23.0</v>
      </c>
      <c r="F18260" s="1" t="s">
        <v>18228</v>
      </c>
      <c r="G18260" s="1">
        <v>0.9027624727</v>
      </c>
    </row>
    <row r="18261" ht="15.75" customHeight="1">
      <c r="A18261" s="1" t="str">
        <f t="shared" si="1530"/>
        <v>ZNF518A</v>
      </c>
      <c r="B18261" s="1" t="s">
        <v>176</v>
      </c>
      <c r="C18261" s="1">
        <v>9.7889682E7</v>
      </c>
      <c r="D18261" s="1" t="s">
        <v>8</v>
      </c>
      <c r="E18261" s="1">
        <v>23.0</v>
      </c>
      <c r="F18261" s="1" t="s">
        <v>18229</v>
      </c>
      <c r="G18261" s="1">
        <v>0.55415723796</v>
      </c>
    </row>
    <row r="18262" ht="15.75" customHeight="1">
      <c r="A18262" s="1" t="str">
        <f t="shared" si="1530"/>
        <v>ZNF518A</v>
      </c>
      <c r="B18262" s="1" t="s">
        <v>176</v>
      </c>
      <c r="C18262" s="1">
        <v>9.7889644E7</v>
      </c>
      <c r="D18262" s="1" t="s">
        <v>8</v>
      </c>
      <c r="E18262" s="1">
        <v>22.0</v>
      </c>
      <c r="F18262" s="1" t="s">
        <v>18230</v>
      </c>
      <c r="G18262" s="1">
        <v>0.315299626908</v>
      </c>
    </row>
    <row r="18263" ht="15.75" customHeight="1">
      <c r="A18263" s="1" t="str">
        <f t="shared" si="1530"/>
        <v>ZNF518A</v>
      </c>
      <c r="B18263" s="1" t="s">
        <v>176</v>
      </c>
      <c r="C18263" s="1">
        <v>9.788981E7</v>
      </c>
      <c r="D18263" s="1" t="s">
        <v>14</v>
      </c>
      <c r="E18263" s="1">
        <v>24.0</v>
      </c>
      <c r="F18263" s="1" t="s">
        <v>18231</v>
      </c>
      <c r="G18263" s="1">
        <v>0.0657357814726</v>
      </c>
    </row>
    <row r="18264" ht="15.75" customHeight="1">
      <c r="A18264" s="1" t="str">
        <f t="shared" si="1530"/>
        <v>ZNF518A</v>
      </c>
      <c r="B18264" s="1" t="s">
        <v>176</v>
      </c>
      <c r="C18264" s="1">
        <v>9.7889687E7</v>
      </c>
      <c r="D18264" s="1" t="s">
        <v>14</v>
      </c>
      <c r="E18264" s="1">
        <v>25.0</v>
      </c>
      <c r="F18264" s="1" t="s">
        <v>18232</v>
      </c>
      <c r="G18264" s="1">
        <v>1.25658237993</v>
      </c>
    </row>
    <row r="18265" ht="15.75" customHeight="1">
      <c r="A18265" s="1" t="str">
        <f t="shared" si="1530"/>
        <v>ZNF518A</v>
      </c>
      <c r="B18265" s="1" t="s">
        <v>176</v>
      </c>
      <c r="C18265" s="1">
        <v>9.7915967E7</v>
      </c>
      <c r="D18265" s="1" t="s">
        <v>14</v>
      </c>
      <c r="E18265" s="1">
        <v>27.0</v>
      </c>
      <c r="F18265" s="1" t="s">
        <v>18233</v>
      </c>
      <c r="G18265" s="1">
        <v>0.195331763084</v>
      </c>
    </row>
    <row r="18266" ht="15.75" customHeight="1">
      <c r="A18266" s="1" t="str">
        <f t="shared" si="1530"/>
        <v>ZNF518A</v>
      </c>
      <c r="B18266" s="1" t="s">
        <v>176</v>
      </c>
      <c r="C18266" s="1">
        <v>9.788995E7</v>
      </c>
      <c r="D18266" s="1" t="s">
        <v>14</v>
      </c>
      <c r="E18266" s="1">
        <v>24.0</v>
      </c>
      <c r="F18266" s="1" t="s">
        <v>18234</v>
      </c>
      <c r="G18266" s="1">
        <v>0.5229090642</v>
      </c>
    </row>
    <row r="18267" ht="15.75" customHeight="1">
      <c r="A18267" s="1" t="str">
        <f t="shared" si="1530"/>
        <v>ZNF518A</v>
      </c>
      <c r="B18267" s="1" t="s">
        <v>176</v>
      </c>
      <c r="C18267" s="1">
        <v>9.7889911E7</v>
      </c>
      <c r="D18267" s="1" t="s">
        <v>14</v>
      </c>
      <c r="E18267" s="1">
        <v>24.0</v>
      </c>
      <c r="F18267" s="1" t="s">
        <v>18235</v>
      </c>
      <c r="G18267" s="1">
        <v>0.164018823478</v>
      </c>
    </row>
    <row r="18268" ht="15.75" customHeight="1">
      <c r="A18268" s="1" t="str">
        <f t="shared" si="1530"/>
        <v>ZNF518A</v>
      </c>
      <c r="B18268" s="1" t="s">
        <v>176</v>
      </c>
      <c r="C18268" s="1">
        <v>9.7889891E7</v>
      </c>
      <c r="D18268" s="1" t="s">
        <v>14</v>
      </c>
      <c r="E18268" s="1">
        <v>22.0</v>
      </c>
      <c r="F18268" s="1" t="s">
        <v>18236</v>
      </c>
      <c r="G18268" s="1">
        <v>0.372650504346</v>
      </c>
    </row>
    <row r="18269" ht="15.75" customHeight="1">
      <c r="A18269" s="1" t="str">
        <f t="shared" si="1530"/>
        <v>ZNF518A</v>
      </c>
      <c r="B18269" s="1" t="s">
        <v>176</v>
      </c>
      <c r="C18269" s="1">
        <v>9.7889875E7</v>
      </c>
      <c r="D18269" s="1" t="s">
        <v>14</v>
      </c>
      <c r="E18269" s="1">
        <v>21.0</v>
      </c>
      <c r="F18269" s="1" t="s">
        <v>18237</v>
      </c>
      <c r="G18269" s="1">
        <v>0.500502230758</v>
      </c>
    </row>
    <row r="18270" ht="15.75" customHeight="1">
      <c r="A18270" s="1" t="str">
        <f t="shared" si="1530"/>
        <v>ZNF518A</v>
      </c>
      <c r="B18270" s="1" t="s">
        <v>176</v>
      </c>
      <c r="C18270" s="1">
        <v>9.7889856E7</v>
      </c>
      <c r="D18270" s="1" t="s">
        <v>14</v>
      </c>
      <c r="E18270" s="1">
        <v>23.0</v>
      </c>
      <c r="F18270" s="1" t="s">
        <v>18238</v>
      </c>
      <c r="G18270" s="1">
        <v>0.275892779994</v>
      </c>
    </row>
    <row r="18271" ht="15.75" customHeight="1">
      <c r="A18271" s="1" t="str">
        <f t="shared" si="1530"/>
        <v>ZNF518A</v>
      </c>
      <c r="B18271" s="1" t="s">
        <v>176</v>
      </c>
      <c r="C18271" s="1">
        <v>9.7889846E7</v>
      </c>
      <c r="D18271" s="1" t="s">
        <v>14</v>
      </c>
      <c r="E18271" s="1">
        <v>24.0</v>
      </c>
      <c r="F18271" s="1" t="s">
        <v>18239</v>
      </c>
      <c r="G18271" s="1">
        <v>0.0206764388459</v>
      </c>
    </row>
    <row r="18272" ht="15.75" customHeight="1">
      <c r="A18272" s="1" t="str">
        <f t="shared" si="1530"/>
        <v>ZNF518A</v>
      </c>
      <c r="B18272" s="1" t="s">
        <v>176</v>
      </c>
      <c r="C18272" s="1">
        <v>9.788982E7</v>
      </c>
      <c r="D18272" s="1" t="s">
        <v>14</v>
      </c>
      <c r="E18272" s="1">
        <v>24.0</v>
      </c>
      <c r="F18272" s="1" t="s">
        <v>18240</v>
      </c>
      <c r="G18272" s="1">
        <v>0.05783740608</v>
      </c>
    </row>
    <row r="18273" ht="15.75" customHeight="1">
      <c r="A18273" s="1" t="str">
        <f t="shared" si="1530"/>
        <v>ZNF518A</v>
      </c>
      <c r="B18273" s="1" t="s">
        <v>176</v>
      </c>
      <c r="C18273" s="1">
        <v>9.7889663E7</v>
      </c>
      <c r="D18273" s="1" t="s">
        <v>14</v>
      </c>
      <c r="E18273" s="1">
        <v>24.0</v>
      </c>
      <c r="F18273" s="1" t="s">
        <v>18241</v>
      </c>
      <c r="G18273" s="1">
        <v>0.816303272103</v>
      </c>
    </row>
    <row r="18274" ht="15.75" customHeight="1">
      <c r="A18274" s="1" t="str">
        <f t="shared" ref="A18274:A18293" si="1531">"ZNF574"</f>
        <v>ZNF574</v>
      </c>
      <c r="B18274" s="1" t="s">
        <v>277</v>
      </c>
      <c r="C18274" s="1">
        <v>4.2574648E7</v>
      </c>
      <c r="D18274" s="1" t="s">
        <v>14</v>
      </c>
      <c r="E18274" s="1">
        <v>23.0</v>
      </c>
      <c r="F18274" s="1" t="s">
        <v>18242</v>
      </c>
      <c r="G18274" s="1">
        <v>0.00702960615429</v>
      </c>
    </row>
    <row r="18275" ht="15.75" customHeight="1">
      <c r="A18275" s="1" t="str">
        <f t="shared" si="1531"/>
        <v>ZNF574</v>
      </c>
      <c r="B18275" s="1" t="s">
        <v>277</v>
      </c>
      <c r="C18275" s="1">
        <v>4.257455E7</v>
      </c>
      <c r="D18275" s="1" t="s">
        <v>8</v>
      </c>
      <c r="E18275" s="1">
        <v>24.0</v>
      </c>
      <c r="F18275" s="1" t="s">
        <v>18243</v>
      </c>
      <c r="G18275" s="1">
        <v>-0.0267922233665</v>
      </c>
    </row>
    <row r="18276" ht="15.75" customHeight="1">
      <c r="A18276" s="1" t="str">
        <f t="shared" si="1531"/>
        <v>ZNF574</v>
      </c>
      <c r="B18276" s="1" t="s">
        <v>277</v>
      </c>
      <c r="C18276" s="1">
        <v>4.2574566E7</v>
      </c>
      <c r="D18276" s="1" t="s">
        <v>8</v>
      </c>
      <c r="E18276" s="1">
        <v>24.0</v>
      </c>
      <c r="F18276" s="1" t="s">
        <v>18244</v>
      </c>
      <c r="G18276" s="1">
        <v>-0.00152293884453</v>
      </c>
    </row>
    <row r="18277" ht="15.75" customHeight="1">
      <c r="A18277" s="1" t="str">
        <f t="shared" si="1531"/>
        <v>ZNF574</v>
      </c>
      <c r="B18277" s="1" t="s">
        <v>277</v>
      </c>
      <c r="C18277" s="1">
        <v>4.2574781E7</v>
      </c>
      <c r="D18277" s="1" t="s">
        <v>8</v>
      </c>
      <c r="E18277" s="1">
        <v>24.0</v>
      </c>
      <c r="F18277" s="1" t="s">
        <v>18245</v>
      </c>
      <c r="G18277" s="1">
        <v>-0.0131480717937</v>
      </c>
    </row>
    <row r="18278" ht="15.75" customHeight="1">
      <c r="A18278" s="1" t="str">
        <f t="shared" si="1531"/>
        <v>ZNF574</v>
      </c>
      <c r="B18278" s="1" t="s">
        <v>277</v>
      </c>
      <c r="C18278" s="1">
        <v>4.2574489E7</v>
      </c>
      <c r="D18278" s="1" t="s">
        <v>14</v>
      </c>
      <c r="E18278" s="1">
        <v>23.0</v>
      </c>
      <c r="F18278" s="1" t="s">
        <v>18246</v>
      </c>
      <c r="G18278" s="1">
        <v>-0.0280296932803</v>
      </c>
    </row>
    <row r="18279" ht="15.75" customHeight="1">
      <c r="A18279" s="1" t="str">
        <f t="shared" si="1531"/>
        <v>ZNF574</v>
      </c>
      <c r="B18279" s="1" t="s">
        <v>277</v>
      </c>
      <c r="C18279" s="1">
        <v>4.2580581E7</v>
      </c>
      <c r="D18279" s="1" t="s">
        <v>14</v>
      </c>
      <c r="E18279" s="1">
        <v>24.0</v>
      </c>
      <c r="F18279" s="1" t="s">
        <v>18247</v>
      </c>
      <c r="G18279" s="1">
        <v>0.0556586270286</v>
      </c>
    </row>
    <row r="18280" ht="15.75" customHeight="1">
      <c r="A18280" s="1" t="str">
        <f t="shared" si="1531"/>
        <v>ZNF574</v>
      </c>
      <c r="B18280" s="1" t="s">
        <v>277</v>
      </c>
      <c r="C18280" s="1">
        <v>4.2580572E7</v>
      </c>
      <c r="D18280" s="1" t="s">
        <v>14</v>
      </c>
      <c r="E18280" s="1">
        <v>24.0</v>
      </c>
      <c r="F18280" s="1" t="s">
        <v>18248</v>
      </c>
      <c r="G18280" s="1">
        <v>0.962465410819</v>
      </c>
    </row>
    <row r="18281" ht="15.75" customHeight="1">
      <c r="A18281" s="1" t="str">
        <f t="shared" si="1531"/>
        <v>ZNF574</v>
      </c>
      <c r="B18281" s="1" t="s">
        <v>277</v>
      </c>
      <c r="C18281" s="1">
        <v>4.2580554E7</v>
      </c>
      <c r="D18281" s="1" t="s">
        <v>14</v>
      </c>
      <c r="E18281" s="1">
        <v>24.0</v>
      </c>
      <c r="F18281" s="1" t="s">
        <v>18249</v>
      </c>
      <c r="G18281" s="1">
        <v>0.241087325311</v>
      </c>
    </row>
    <row r="18282" ht="15.75" customHeight="1">
      <c r="A18282" s="1" t="str">
        <f t="shared" si="1531"/>
        <v>ZNF574</v>
      </c>
      <c r="B18282" s="1" t="s">
        <v>277</v>
      </c>
      <c r="C18282" s="1">
        <v>4.2580525E7</v>
      </c>
      <c r="D18282" s="1" t="s">
        <v>14</v>
      </c>
      <c r="E18282" s="1">
        <v>24.0</v>
      </c>
      <c r="F18282" s="1" t="s">
        <v>18250</v>
      </c>
      <c r="G18282" s="1">
        <v>0.0307122303619</v>
      </c>
    </row>
    <row r="18283" ht="15.75" customHeight="1">
      <c r="A18283" s="1" t="str">
        <f t="shared" si="1531"/>
        <v>ZNF574</v>
      </c>
      <c r="B18283" s="1" t="s">
        <v>277</v>
      </c>
      <c r="C18283" s="1">
        <v>4.2580409E7</v>
      </c>
      <c r="D18283" s="1" t="s">
        <v>14</v>
      </c>
      <c r="E18283" s="1">
        <v>24.0</v>
      </c>
      <c r="F18283" s="1" t="s">
        <v>18251</v>
      </c>
      <c r="G18283" s="1">
        <v>-0.0311385727578</v>
      </c>
    </row>
    <row r="18284" ht="15.75" customHeight="1">
      <c r="A18284" s="1" t="str">
        <f t="shared" si="1531"/>
        <v>ZNF574</v>
      </c>
      <c r="B18284" s="1" t="s">
        <v>277</v>
      </c>
      <c r="C18284" s="1">
        <v>4.2580403E7</v>
      </c>
      <c r="D18284" s="1" t="s">
        <v>14</v>
      </c>
      <c r="E18284" s="1">
        <v>24.0</v>
      </c>
      <c r="F18284" s="1" t="s">
        <v>18252</v>
      </c>
      <c r="G18284" s="1">
        <v>0.034236304009</v>
      </c>
    </row>
    <row r="18285" ht="15.75" customHeight="1">
      <c r="A18285" s="1" t="str">
        <f t="shared" si="1531"/>
        <v>ZNF574</v>
      </c>
      <c r="B18285" s="1" t="s">
        <v>277</v>
      </c>
      <c r="C18285" s="1">
        <v>4.2580393E7</v>
      </c>
      <c r="D18285" s="1" t="s">
        <v>14</v>
      </c>
      <c r="E18285" s="1">
        <v>22.0</v>
      </c>
      <c r="F18285" s="1" t="s">
        <v>18253</v>
      </c>
      <c r="G18285" s="1">
        <v>0.342688942056</v>
      </c>
    </row>
    <row r="18286" ht="15.75" customHeight="1">
      <c r="A18286" s="1" t="str">
        <f t="shared" si="1531"/>
        <v>ZNF574</v>
      </c>
      <c r="B18286" s="1" t="s">
        <v>277</v>
      </c>
      <c r="C18286" s="1">
        <v>4.2574474E7</v>
      </c>
      <c r="D18286" s="1" t="s">
        <v>8</v>
      </c>
      <c r="E18286" s="1">
        <v>24.0</v>
      </c>
      <c r="F18286" s="1" t="s">
        <v>18254</v>
      </c>
      <c r="G18286" s="1">
        <v>0.0577495277859</v>
      </c>
    </row>
    <row r="18287" ht="15.75" customHeight="1">
      <c r="A18287" s="1" t="str">
        <f t="shared" si="1531"/>
        <v>ZNF574</v>
      </c>
      <c r="B18287" s="1" t="s">
        <v>277</v>
      </c>
      <c r="C18287" s="1">
        <v>4.2580366E7</v>
      </c>
      <c r="D18287" s="1" t="s">
        <v>14</v>
      </c>
      <c r="E18287" s="1">
        <v>23.0</v>
      </c>
      <c r="F18287" s="1" t="s">
        <v>18255</v>
      </c>
      <c r="G18287" s="1">
        <v>1.08449546673</v>
      </c>
    </row>
    <row r="18288" ht="15.75" customHeight="1">
      <c r="A18288" s="1" t="str">
        <f t="shared" si="1531"/>
        <v>ZNF574</v>
      </c>
      <c r="B18288" s="1" t="s">
        <v>277</v>
      </c>
      <c r="C18288" s="1">
        <v>4.257454E7</v>
      </c>
      <c r="D18288" s="1" t="s">
        <v>14</v>
      </c>
      <c r="E18288" s="1">
        <v>24.0</v>
      </c>
      <c r="F18288" s="1" t="s">
        <v>18256</v>
      </c>
      <c r="G18288" s="1">
        <v>-0.00329214393806</v>
      </c>
    </row>
    <row r="18289" ht="15.75" customHeight="1">
      <c r="A18289" s="1" t="str">
        <f t="shared" si="1531"/>
        <v>ZNF574</v>
      </c>
      <c r="B18289" s="1" t="s">
        <v>277</v>
      </c>
      <c r="C18289" s="1">
        <v>4.2580338E7</v>
      </c>
      <c r="D18289" s="1" t="s">
        <v>14</v>
      </c>
      <c r="E18289" s="1">
        <v>24.0</v>
      </c>
      <c r="F18289" s="1" t="s">
        <v>18257</v>
      </c>
      <c r="G18289" s="1">
        <v>0.953039122453</v>
      </c>
    </row>
    <row r="18290" ht="15.75" customHeight="1">
      <c r="A18290" s="1" t="str">
        <f t="shared" si="1531"/>
        <v>ZNF574</v>
      </c>
      <c r="B18290" s="1" t="s">
        <v>277</v>
      </c>
      <c r="C18290" s="1">
        <v>4.257474E7</v>
      </c>
      <c r="D18290" s="1" t="s">
        <v>14</v>
      </c>
      <c r="E18290" s="1">
        <v>24.0</v>
      </c>
      <c r="F18290" s="1" t="s">
        <v>18258</v>
      </c>
      <c r="G18290" s="1">
        <v>0.00340552096279</v>
      </c>
    </row>
    <row r="18291" ht="15.75" customHeight="1">
      <c r="A18291" s="1" t="str">
        <f t="shared" si="1531"/>
        <v>ZNF574</v>
      </c>
      <c r="B18291" s="1" t="s">
        <v>277</v>
      </c>
      <c r="C18291" s="1">
        <v>4.2574544E7</v>
      </c>
      <c r="D18291" s="1" t="s">
        <v>14</v>
      </c>
      <c r="E18291" s="1">
        <v>23.0</v>
      </c>
      <c r="F18291" s="1" t="s">
        <v>18259</v>
      </c>
      <c r="G18291" s="1">
        <v>0.0194860351298</v>
      </c>
    </row>
    <row r="18292" ht="15.75" customHeight="1">
      <c r="A18292" s="1" t="str">
        <f t="shared" si="1531"/>
        <v>ZNF574</v>
      </c>
      <c r="B18292" s="1" t="s">
        <v>277</v>
      </c>
      <c r="C18292" s="1">
        <v>4.2580379E7</v>
      </c>
      <c r="D18292" s="1" t="s">
        <v>14</v>
      </c>
      <c r="E18292" s="1">
        <v>23.0</v>
      </c>
      <c r="F18292" s="1" t="s">
        <v>18260</v>
      </c>
      <c r="G18292" s="1">
        <v>0.819484828786</v>
      </c>
    </row>
    <row r="18293" ht="15.75" customHeight="1">
      <c r="A18293" s="1" t="str">
        <f t="shared" si="1531"/>
        <v>ZNF574</v>
      </c>
      <c r="B18293" s="1" t="s">
        <v>277</v>
      </c>
      <c r="C18293" s="1">
        <v>4.2574555E7</v>
      </c>
      <c r="D18293" s="1" t="s">
        <v>8</v>
      </c>
      <c r="E18293" s="1">
        <v>24.0</v>
      </c>
      <c r="F18293" s="1" t="s">
        <v>18261</v>
      </c>
      <c r="G18293" s="1">
        <v>0.0145688505147</v>
      </c>
    </row>
    <row r="18294" ht="15.75" customHeight="1">
      <c r="A18294" s="1" t="str">
        <f t="shared" ref="A18294:A18302" si="1532">"ZNF622"</f>
        <v>ZNF622</v>
      </c>
      <c r="B18294" s="1" t="s">
        <v>987</v>
      </c>
      <c r="C18294" s="1">
        <v>1.6465949E7</v>
      </c>
      <c r="D18294" s="1" t="s">
        <v>14</v>
      </c>
      <c r="E18294" s="1">
        <v>22.0</v>
      </c>
      <c r="F18294" s="1" t="s">
        <v>18262</v>
      </c>
      <c r="G18294" s="1">
        <v>-0.107764997438</v>
      </c>
    </row>
    <row r="18295" ht="15.75" customHeight="1">
      <c r="A18295" s="1" t="str">
        <f t="shared" si="1532"/>
        <v>ZNF622</v>
      </c>
      <c r="B18295" s="1" t="s">
        <v>987</v>
      </c>
      <c r="C18295" s="1">
        <v>1.646576E7</v>
      </c>
      <c r="D18295" s="1" t="s">
        <v>14</v>
      </c>
      <c r="E18295" s="1">
        <v>22.0</v>
      </c>
      <c r="F18295" s="1" t="s">
        <v>18263</v>
      </c>
      <c r="G18295" s="1">
        <v>0.071946738535</v>
      </c>
    </row>
    <row r="18296" ht="15.75" customHeight="1">
      <c r="A18296" s="1" t="str">
        <f t="shared" si="1532"/>
        <v>ZNF622</v>
      </c>
      <c r="B18296" s="1" t="s">
        <v>987</v>
      </c>
      <c r="C18296" s="1">
        <v>1.6465712E7</v>
      </c>
      <c r="D18296" s="1" t="s">
        <v>14</v>
      </c>
      <c r="E18296" s="1">
        <v>24.0</v>
      </c>
      <c r="F18296" s="1" t="s">
        <v>18264</v>
      </c>
      <c r="G18296" s="1">
        <v>0.313728987815</v>
      </c>
    </row>
    <row r="18297" ht="15.75" customHeight="1">
      <c r="A18297" s="1" t="str">
        <f t="shared" si="1532"/>
        <v>ZNF622</v>
      </c>
      <c r="B18297" s="1" t="s">
        <v>987</v>
      </c>
      <c r="C18297" s="1">
        <v>1.6465655E7</v>
      </c>
      <c r="D18297" s="1" t="s">
        <v>14</v>
      </c>
      <c r="E18297" s="1">
        <v>24.0</v>
      </c>
      <c r="F18297" s="1" t="s">
        <v>18265</v>
      </c>
      <c r="G18297" s="1">
        <v>0.798753707306</v>
      </c>
    </row>
    <row r="18298" ht="15.75" customHeight="1">
      <c r="A18298" s="1" t="str">
        <f t="shared" si="1532"/>
        <v>ZNF622</v>
      </c>
      <c r="B18298" s="1" t="s">
        <v>987</v>
      </c>
      <c r="C18298" s="1">
        <v>1.6465922E7</v>
      </c>
      <c r="D18298" s="1" t="s">
        <v>14</v>
      </c>
      <c r="E18298" s="1">
        <v>24.0</v>
      </c>
      <c r="F18298" s="1" t="s">
        <v>18266</v>
      </c>
      <c r="G18298" s="1">
        <v>0.121950259765</v>
      </c>
    </row>
    <row r="18299" ht="15.75" customHeight="1">
      <c r="A18299" s="1" t="str">
        <f t="shared" si="1532"/>
        <v>ZNF622</v>
      </c>
      <c r="B18299" s="1" t="s">
        <v>987</v>
      </c>
      <c r="C18299" s="1">
        <v>1.6465867E7</v>
      </c>
      <c r="D18299" s="1" t="s">
        <v>8</v>
      </c>
      <c r="E18299" s="1">
        <v>23.0</v>
      </c>
      <c r="F18299" s="1" t="s">
        <v>18267</v>
      </c>
      <c r="G18299" s="1">
        <v>1.88751730488</v>
      </c>
    </row>
    <row r="18300" ht="15.75" customHeight="1">
      <c r="A18300" s="1" t="str">
        <f t="shared" si="1532"/>
        <v>ZNF622</v>
      </c>
      <c r="B18300" s="1" t="s">
        <v>987</v>
      </c>
      <c r="C18300" s="1">
        <v>1.6465803E7</v>
      </c>
      <c r="D18300" s="1" t="s">
        <v>8</v>
      </c>
      <c r="E18300" s="1">
        <v>23.0</v>
      </c>
      <c r="F18300" s="1" t="s">
        <v>18268</v>
      </c>
      <c r="G18300" s="1">
        <v>0.118823985555</v>
      </c>
    </row>
    <row r="18301" ht="15.75" customHeight="1">
      <c r="A18301" s="1" t="str">
        <f t="shared" si="1532"/>
        <v>ZNF622</v>
      </c>
      <c r="B18301" s="1" t="s">
        <v>987</v>
      </c>
      <c r="C18301" s="1">
        <v>1.6465776E7</v>
      </c>
      <c r="D18301" s="1" t="s">
        <v>8</v>
      </c>
      <c r="E18301" s="1">
        <v>23.0</v>
      </c>
      <c r="F18301" s="1" t="s">
        <v>18269</v>
      </c>
      <c r="G18301" s="1">
        <v>0.0475514495063</v>
      </c>
    </row>
    <row r="18302" ht="15.75" customHeight="1">
      <c r="A18302" s="1" t="str">
        <f t="shared" si="1532"/>
        <v>ZNF622</v>
      </c>
      <c r="B18302" s="1" t="s">
        <v>987</v>
      </c>
      <c r="C18302" s="1">
        <v>1.6465877E7</v>
      </c>
      <c r="D18302" s="1" t="s">
        <v>8</v>
      </c>
      <c r="E18302" s="1">
        <v>21.0</v>
      </c>
      <c r="F18302" s="1" t="s">
        <v>18270</v>
      </c>
      <c r="G18302" s="1">
        <v>0.110981260345</v>
      </c>
    </row>
    <row r="18303" ht="15.75" customHeight="1">
      <c r="A18303" s="1" t="str">
        <f t="shared" ref="A18303:A18322" si="1533">"ZNF699"</f>
        <v>ZNF699</v>
      </c>
      <c r="B18303" s="1" t="s">
        <v>277</v>
      </c>
      <c r="C18303" s="1">
        <v>9420224.0</v>
      </c>
      <c r="D18303" s="1" t="s">
        <v>8</v>
      </c>
      <c r="E18303" s="1">
        <v>25.0</v>
      </c>
      <c r="F18303" s="1" t="s">
        <v>18271</v>
      </c>
      <c r="G18303" s="1">
        <v>0.654821148372</v>
      </c>
    </row>
    <row r="18304" ht="15.75" customHeight="1">
      <c r="A18304" s="1" t="str">
        <f t="shared" si="1533"/>
        <v>ZNF699</v>
      </c>
      <c r="B18304" s="1" t="s">
        <v>277</v>
      </c>
      <c r="C18304" s="1">
        <v>9415735.0</v>
      </c>
      <c r="D18304" s="1" t="s">
        <v>8</v>
      </c>
      <c r="E18304" s="1">
        <v>28.0</v>
      </c>
      <c r="F18304" s="1" t="s">
        <v>18272</v>
      </c>
      <c r="G18304" s="1">
        <v>0.0668178628082</v>
      </c>
    </row>
    <row r="18305" ht="15.75" customHeight="1">
      <c r="A18305" s="1" t="str">
        <f t="shared" si="1533"/>
        <v>ZNF699</v>
      </c>
      <c r="B18305" s="1" t="s">
        <v>277</v>
      </c>
      <c r="C18305" s="1">
        <v>9415746.0</v>
      </c>
      <c r="D18305" s="1" t="s">
        <v>8</v>
      </c>
      <c r="E18305" s="1">
        <v>25.0</v>
      </c>
      <c r="F18305" s="1" t="s">
        <v>18273</v>
      </c>
      <c r="G18305" s="1">
        <v>0.0407529738788</v>
      </c>
    </row>
    <row r="18306" ht="15.75" customHeight="1">
      <c r="A18306" s="1" t="str">
        <f t="shared" si="1533"/>
        <v>ZNF699</v>
      </c>
      <c r="B18306" s="1" t="s">
        <v>277</v>
      </c>
      <c r="C18306" s="1">
        <v>9415791.0</v>
      </c>
      <c r="D18306" s="1" t="s">
        <v>8</v>
      </c>
      <c r="E18306" s="1">
        <v>25.0</v>
      </c>
      <c r="F18306" s="1" t="s">
        <v>18274</v>
      </c>
      <c r="G18306" s="1">
        <v>0.29939030579</v>
      </c>
    </row>
    <row r="18307" ht="15.75" customHeight="1">
      <c r="A18307" s="1" t="str">
        <f t="shared" si="1533"/>
        <v>ZNF699</v>
      </c>
      <c r="B18307" s="1" t="s">
        <v>277</v>
      </c>
      <c r="C18307" s="1">
        <v>9419993.0</v>
      </c>
      <c r="D18307" s="1" t="s">
        <v>8</v>
      </c>
      <c r="E18307" s="1">
        <v>23.0</v>
      </c>
      <c r="F18307" s="1" t="s">
        <v>18275</v>
      </c>
      <c r="G18307" s="1">
        <v>1.04662272671</v>
      </c>
    </row>
    <row r="18308" ht="15.75" customHeight="1">
      <c r="A18308" s="1" t="str">
        <f t="shared" si="1533"/>
        <v>ZNF699</v>
      </c>
      <c r="B18308" s="1" t="s">
        <v>277</v>
      </c>
      <c r="C18308" s="1">
        <v>9420025.0</v>
      </c>
      <c r="D18308" s="1" t="s">
        <v>8</v>
      </c>
      <c r="E18308" s="1">
        <v>24.0</v>
      </c>
      <c r="F18308" s="1" t="s">
        <v>18276</v>
      </c>
      <c r="G18308" s="1">
        <v>0.723665209998</v>
      </c>
    </row>
    <row r="18309" ht="15.75" customHeight="1">
      <c r="A18309" s="1" t="str">
        <f t="shared" si="1533"/>
        <v>ZNF699</v>
      </c>
      <c r="B18309" s="1" t="s">
        <v>277</v>
      </c>
      <c r="C18309" s="1">
        <v>9420033.0</v>
      </c>
      <c r="D18309" s="1" t="s">
        <v>8</v>
      </c>
      <c r="E18309" s="1">
        <v>23.0</v>
      </c>
      <c r="F18309" s="1" t="s">
        <v>18277</v>
      </c>
      <c r="G18309" s="1">
        <v>0.904447435576</v>
      </c>
    </row>
    <row r="18310" ht="15.75" customHeight="1">
      <c r="A18310" s="1" t="str">
        <f t="shared" si="1533"/>
        <v>ZNF699</v>
      </c>
      <c r="B18310" s="1" t="s">
        <v>277</v>
      </c>
      <c r="C18310" s="1">
        <v>9420170.0</v>
      </c>
      <c r="D18310" s="1" t="s">
        <v>8</v>
      </c>
      <c r="E18310" s="1">
        <v>24.0</v>
      </c>
      <c r="F18310" s="1" t="s">
        <v>18278</v>
      </c>
      <c r="G18310" s="1">
        <v>0.804647900591</v>
      </c>
    </row>
    <row r="18311" ht="15.75" customHeight="1">
      <c r="A18311" s="1" t="str">
        <f t="shared" si="1533"/>
        <v>ZNF699</v>
      </c>
      <c r="B18311" s="1" t="s">
        <v>277</v>
      </c>
      <c r="C18311" s="1">
        <v>9420248.0</v>
      </c>
      <c r="D18311" s="1" t="s">
        <v>8</v>
      </c>
      <c r="E18311" s="1">
        <v>23.0</v>
      </c>
      <c r="F18311" s="1" t="s">
        <v>18279</v>
      </c>
      <c r="G18311" s="1">
        <v>0.764644952341</v>
      </c>
    </row>
    <row r="18312" ht="15.75" customHeight="1">
      <c r="A18312" s="1" t="str">
        <f t="shared" si="1533"/>
        <v>ZNF699</v>
      </c>
      <c r="B18312" s="1" t="s">
        <v>277</v>
      </c>
      <c r="C18312" s="1">
        <v>9415702.0</v>
      </c>
      <c r="D18312" s="1" t="s">
        <v>14</v>
      </c>
      <c r="E18312" s="1">
        <v>26.0</v>
      </c>
      <c r="F18312" s="1" t="s">
        <v>18280</v>
      </c>
      <c r="G18312" s="1">
        <v>-0.188139995549</v>
      </c>
    </row>
    <row r="18313" ht="15.75" customHeight="1">
      <c r="A18313" s="1" t="str">
        <f t="shared" si="1533"/>
        <v>ZNF699</v>
      </c>
      <c r="B18313" s="1" t="s">
        <v>277</v>
      </c>
      <c r="C18313" s="1">
        <v>9415671.0</v>
      </c>
      <c r="D18313" s="1" t="s">
        <v>14</v>
      </c>
      <c r="E18313" s="1">
        <v>28.0</v>
      </c>
      <c r="F18313" s="1" t="s">
        <v>18281</v>
      </c>
      <c r="G18313" s="1">
        <v>0.793401853081</v>
      </c>
    </row>
    <row r="18314" ht="15.75" customHeight="1">
      <c r="A18314" s="1" t="str">
        <f t="shared" si="1533"/>
        <v>ZNF699</v>
      </c>
      <c r="B18314" s="1" t="s">
        <v>277</v>
      </c>
      <c r="C18314" s="1">
        <v>9415693.0</v>
      </c>
      <c r="D18314" s="1" t="s">
        <v>14</v>
      </c>
      <c r="E18314" s="1">
        <v>24.0</v>
      </c>
      <c r="F18314" s="1" t="s">
        <v>18282</v>
      </c>
      <c r="G18314" s="1">
        <v>0.0129658519904</v>
      </c>
    </row>
    <row r="18315" ht="15.75" customHeight="1">
      <c r="A18315" s="1" t="str">
        <f t="shared" si="1533"/>
        <v>ZNF699</v>
      </c>
      <c r="B18315" s="1" t="s">
        <v>277</v>
      </c>
      <c r="C18315" s="1">
        <v>9415649.0</v>
      </c>
      <c r="D18315" s="1" t="s">
        <v>8</v>
      </c>
      <c r="E18315" s="1">
        <v>24.0</v>
      </c>
      <c r="F18315" s="1" t="s">
        <v>18283</v>
      </c>
      <c r="G18315" s="1">
        <v>0.229817876632</v>
      </c>
    </row>
    <row r="18316" ht="15.75" customHeight="1">
      <c r="A18316" s="1" t="str">
        <f t="shared" si="1533"/>
        <v>ZNF699</v>
      </c>
      <c r="B18316" s="1" t="s">
        <v>277</v>
      </c>
      <c r="C18316" s="1">
        <v>9415724.0</v>
      </c>
      <c r="D18316" s="1" t="s">
        <v>14</v>
      </c>
      <c r="E18316" s="1">
        <v>24.0</v>
      </c>
      <c r="F18316" s="1" t="s">
        <v>18284</v>
      </c>
      <c r="G18316" s="1">
        <v>0.411696883498</v>
      </c>
    </row>
    <row r="18317" ht="15.75" customHeight="1">
      <c r="A18317" s="1" t="str">
        <f t="shared" si="1533"/>
        <v>ZNF699</v>
      </c>
      <c r="B18317" s="1" t="s">
        <v>277</v>
      </c>
      <c r="C18317" s="1">
        <v>9420066.0</v>
      </c>
      <c r="D18317" s="1" t="s">
        <v>14</v>
      </c>
      <c r="E18317" s="1">
        <v>22.0</v>
      </c>
      <c r="F18317" s="1" t="s">
        <v>18285</v>
      </c>
      <c r="G18317" s="1">
        <v>1.02266801391</v>
      </c>
    </row>
    <row r="18318" ht="15.75" customHeight="1">
      <c r="A18318" s="1" t="str">
        <f t="shared" si="1533"/>
        <v>ZNF699</v>
      </c>
      <c r="B18318" s="1" t="s">
        <v>277</v>
      </c>
      <c r="C18318" s="1">
        <v>9420096.0</v>
      </c>
      <c r="D18318" s="1" t="s">
        <v>14</v>
      </c>
      <c r="E18318" s="1">
        <v>23.0</v>
      </c>
      <c r="F18318" s="1" t="s">
        <v>18286</v>
      </c>
      <c r="G18318" s="1">
        <v>0.913868253277</v>
      </c>
    </row>
    <row r="18319" ht="15.75" customHeight="1">
      <c r="A18319" s="1" t="str">
        <f t="shared" si="1533"/>
        <v>ZNF699</v>
      </c>
      <c r="B18319" s="1" t="s">
        <v>277</v>
      </c>
      <c r="C18319" s="1">
        <v>9420145.0</v>
      </c>
      <c r="D18319" s="1" t="s">
        <v>14</v>
      </c>
      <c r="E18319" s="1">
        <v>24.0</v>
      </c>
      <c r="F18319" s="1" t="s">
        <v>18287</v>
      </c>
      <c r="G18319" s="1">
        <v>0.930709259373</v>
      </c>
    </row>
    <row r="18320" ht="15.75" customHeight="1">
      <c r="A18320" s="1" t="str">
        <f t="shared" si="1533"/>
        <v>ZNF699</v>
      </c>
      <c r="B18320" s="1" t="s">
        <v>277</v>
      </c>
      <c r="C18320" s="1">
        <v>9420165.0</v>
      </c>
      <c r="D18320" s="1" t="s">
        <v>14</v>
      </c>
      <c r="E18320" s="1">
        <v>21.0</v>
      </c>
      <c r="F18320" s="1" t="s">
        <v>18288</v>
      </c>
      <c r="G18320" s="1">
        <v>0.841692056501</v>
      </c>
    </row>
    <row r="18321" ht="15.75" customHeight="1">
      <c r="A18321" s="1" t="str">
        <f t="shared" si="1533"/>
        <v>ZNF699</v>
      </c>
      <c r="B18321" s="1" t="s">
        <v>277</v>
      </c>
      <c r="C18321" s="1">
        <v>9415647.0</v>
      </c>
      <c r="D18321" s="1" t="s">
        <v>14</v>
      </c>
      <c r="E18321" s="1">
        <v>27.0</v>
      </c>
      <c r="F18321" s="1" t="s">
        <v>18289</v>
      </c>
      <c r="G18321" s="1">
        <v>-0.0654111412307</v>
      </c>
    </row>
    <row r="18322" ht="15.75" customHeight="1">
      <c r="A18322" s="1" t="str">
        <f t="shared" si="1533"/>
        <v>ZNF699</v>
      </c>
      <c r="B18322" s="1" t="s">
        <v>277</v>
      </c>
      <c r="C18322" s="1">
        <v>9415631.0</v>
      </c>
      <c r="D18322" s="1" t="s">
        <v>8</v>
      </c>
      <c r="E18322" s="1">
        <v>25.0</v>
      </c>
      <c r="F18322" s="1" t="s">
        <v>18290</v>
      </c>
      <c r="G18322" s="1">
        <v>0.0682196003503</v>
      </c>
    </row>
    <row r="18323" ht="15.75" customHeight="1">
      <c r="A18323" s="1" t="str">
        <f t="shared" ref="A18323:A18332" si="1534">"ZNF830"</f>
        <v>ZNF830</v>
      </c>
      <c r="B18323" s="1" t="s">
        <v>39</v>
      </c>
      <c r="C18323" s="1">
        <v>3.3288601E7</v>
      </c>
      <c r="D18323" s="1" t="s">
        <v>8</v>
      </c>
      <c r="E18323" s="1">
        <v>24.0</v>
      </c>
      <c r="F18323" s="1" t="s">
        <v>18291</v>
      </c>
      <c r="G18323" s="1">
        <v>1.54336292159</v>
      </c>
    </row>
    <row r="18324" ht="15.75" customHeight="1">
      <c r="A18324" s="1" t="str">
        <f t="shared" si="1534"/>
        <v>ZNF830</v>
      </c>
      <c r="B18324" s="1" t="s">
        <v>39</v>
      </c>
      <c r="C18324" s="1">
        <v>3.3288822E7</v>
      </c>
      <c r="D18324" s="1" t="s">
        <v>14</v>
      </c>
      <c r="E18324" s="1">
        <v>24.0</v>
      </c>
      <c r="F18324" s="1" t="s">
        <v>18292</v>
      </c>
      <c r="G18324" s="1">
        <v>0.787171978547</v>
      </c>
    </row>
    <row r="18325" ht="15.75" customHeight="1">
      <c r="A18325" s="1" t="str">
        <f t="shared" si="1534"/>
        <v>ZNF830</v>
      </c>
      <c r="B18325" s="1" t="s">
        <v>39</v>
      </c>
      <c r="C18325" s="1">
        <v>3.3288762E7</v>
      </c>
      <c r="D18325" s="1" t="s">
        <v>14</v>
      </c>
      <c r="E18325" s="1">
        <v>24.0</v>
      </c>
      <c r="F18325" s="1" t="s">
        <v>18293</v>
      </c>
      <c r="G18325" s="1">
        <v>0.669465099861</v>
      </c>
    </row>
    <row r="18326" ht="15.75" customHeight="1">
      <c r="A18326" s="1" t="str">
        <f t="shared" si="1534"/>
        <v>ZNF830</v>
      </c>
      <c r="B18326" s="1" t="s">
        <v>39</v>
      </c>
      <c r="C18326" s="1">
        <v>3.3288731E7</v>
      </c>
      <c r="D18326" s="1" t="s">
        <v>14</v>
      </c>
      <c r="E18326" s="1">
        <v>21.0</v>
      </c>
      <c r="F18326" s="1" t="s">
        <v>18294</v>
      </c>
      <c r="G18326" s="1">
        <v>0.0878814485283</v>
      </c>
    </row>
    <row r="18327" ht="15.75" customHeight="1">
      <c r="A18327" s="1" t="str">
        <f t="shared" si="1534"/>
        <v>ZNF830</v>
      </c>
      <c r="B18327" s="1" t="s">
        <v>39</v>
      </c>
      <c r="C18327" s="1">
        <v>3.3288695E7</v>
      </c>
      <c r="D18327" s="1" t="s">
        <v>14</v>
      </c>
      <c r="E18327" s="1">
        <v>23.0</v>
      </c>
      <c r="F18327" s="1" t="s">
        <v>18295</v>
      </c>
      <c r="G18327" s="1">
        <v>0.0206391712501</v>
      </c>
    </row>
    <row r="18328" ht="15.75" customHeight="1">
      <c r="A18328" s="1" t="str">
        <f t="shared" si="1534"/>
        <v>ZNF830</v>
      </c>
      <c r="B18328" s="1" t="s">
        <v>39</v>
      </c>
      <c r="C18328" s="1">
        <v>3.3288843E7</v>
      </c>
      <c r="D18328" s="1" t="s">
        <v>14</v>
      </c>
      <c r="E18328" s="1">
        <v>23.0</v>
      </c>
      <c r="F18328" s="1" t="s">
        <v>18296</v>
      </c>
      <c r="G18328" s="1">
        <v>0.327896720236</v>
      </c>
    </row>
    <row r="18329" ht="15.75" customHeight="1">
      <c r="A18329" s="1" t="str">
        <f t="shared" si="1534"/>
        <v>ZNF830</v>
      </c>
      <c r="B18329" s="1" t="s">
        <v>39</v>
      </c>
      <c r="C18329" s="1">
        <v>3.3288619E7</v>
      </c>
      <c r="D18329" s="1" t="s">
        <v>14</v>
      </c>
      <c r="E18329" s="1">
        <v>23.0</v>
      </c>
      <c r="F18329" s="1" t="s">
        <v>18297</v>
      </c>
      <c r="G18329" s="1">
        <v>0.0696906959123</v>
      </c>
    </row>
    <row r="18330" ht="15.75" customHeight="1">
      <c r="A18330" s="1" t="str">
        <f t="shared" si="1534"/>
        <v>ZNF830</v>
      </c>
      <c r="B18330" s="1" t="s">
        <v>39</v>
      </c>
      <c r="C18330" s="1">
        <v>3.3288722E7</v>
      </c>
      <c r="D18330" s="1" t="s">
        <v>8</v>
      </c>
      <c r="E18330" s="1">
        <v>24.0</v>
      </c>
      <c r="F18330" s="1" t="s">
        <v>18298</v>
      </c>
      <c r="G18330" s="1">
        <v>0.109796661977</v>
      </c>
    </row>
    <row r="18331" ht="15.75" customHeight="1">
      <c r="A18331" s="1" t="str">
        <f t="shared" si="1534"/>
        <v>ZNF830</v>
      </c>
      <c r="B18331" s="1" t="s">
        <v>39</v>
      </c>
      <c r="C18331" s="1">
        <v>3.3288682E7</v>
      </c>
      <c r="D18331" s="1" t="s">
        <v>8</v>
      </c>
      <c r="E18331" s="1">
        <v>22.0</v>
      </c>
      <c r="F18331" s="1" t="s">
        <v>18299</v>
      </c>
      <c r="G18331" s="1">
        <v>-0.030977436528</v>
      </c>
    </row>
    <row r="18332" ht="15.75" customHeight="1">
      <c r="A18332" s="1" t="str">
        <f t="shared" si="1534"/>
        <v>ZNF830</v>
      </c>
      <c r="B18332" s="1" t="s">
        <v>39</v>
      </c>
      <c r="C18332" s="1">
        <v>3.328865E7</v>
      </c>
      <c r="D18332" s="1" t="s">
        <v>14</v>
      </c>
      <c r="E18332" s="1">
        <v>24.0</v>
      </c>
      <c r="F18332" s="1" t="s">
        <v>18300</v>
      </c>
      <c r="G18332" s="1">
        <v>0.0837117958641</v>
      </c>
    </row>
    <row r="18333" ht="15.75" customHeight="1">
      <c r="A18333" s="1" t="str">
        <f t="shared" ref="A18333:A18341" si="1535">"ZNHIT6"</f>
        <v>ZNHIT6</v>
      </c>
      <c r="B18333" s="1" t="s">
        <v>108</v>
      </c>
      <c r="C18333" s="1">
        <v>8.6174091E7</v>
      </c>
      <c r="D18333" s="1" t="s">
        <v>8</v>
      </c>
      <c r="E18333" s="1">
        <v>24.0</v>
      </c>
      <c r="F18333" s="1" t="s">
        <v>18301</v>
      </c>
      <c r="G18333" s="1">
        <v>0.392126775223</v>
      </c>
    </row>
    <row r="18334" ht="15.75" customHeight="1">
      <c r="A18334" s="1" t="str">
        <f t="shared" si="1535"/>
        <v>ZNHIT6</v>
      </c>
      <c r="B18334" s="1" t="s">
        <v>108</v>
      </c>
      <c r="C18334" s="1">
        <v>8.6174062E7</v>
      </c>
      <c r="D18334" s="1" t="s">
        <v>8</v>
      </c>
      <c r="E18334" s="1">
        <v>23.0</v>
      </c>
      <c r="F18334" s="1" t="s">
        <v>18302</v>
      </c>
      <c r="G18334" s="1">
        <v>1.15782491453</v>
      </c>
    </row>
    <row r="18335" ht="15.75" customHeight="1">
      <c r="A18335" s="1" t="str">
        <f t="shared" si="1535"/>
        <v>ZNHIT6</v>
      </c>
      <c r="B18335" s="1" t="s">
        <v>108</v>
      </c>
      <c r="C18335" s="1">
        <v>8.6173824E7</v>
      </c>
      <c r="D18335" s="1" t="s">
        <v>8</v>
      </c>
      <c r="E18335" s="1">
        <v>24.0</v>
      </c>
      <c r="F18335" s="1" t="s">
        <v>18303</v>
      </c>
      <c r="G18335" s="1">
        <v>0.792394055939</v>
      </c>
    </row>
    <row r="18336" ht="15.75" customHeight="1">
      <c r="A18336" s="1" t="str">
        <f t="shared" si="1535"/>
        <v>ZNHIT6</v>
      </c>
      <c r="B18336" s="1" t="s">
        <v>108</v>
      </c>
      <c r="C18336" s="1">
        <v>8.617404E7</v>
      </c>
      <c r="D18336" s="1" t="s">
        <v>8</v>
      </c>
      <c r="E18336" s="1">
        <v>24.0</v>
      </c>
      <c r="F18336" s="1" t="s">
        <v>18304</v>
      </c>
      <c r="G18336" s="1">
        <v>0.930084564283</v>
      </c>
    </row>
    <row r="18337" ht="15.75" customHeight="1">
      <c r="A18337" s="1" t="str">
        <f t="shared" si="1535"/>
        <v>ZNHIT6</v>
      </c>
      <c r="B18337" s="1" t="s">
        <v>108</v>
      </c>
      <c r="C18337" s="1">
        <v>8.6174024E7</v>
      </c>
      <c r="D18337" s="1" t="s">
        <v>8</v>
      </c>
      <c r="E18337" s="1">
        <v>22.0</v>
      </c>
      <c r="F18337" s="1" t="s">
        <v>18305</v>
      </c>
      <c r="G18337" s="1">
        <v>0.912090521188</v>
      </c>
    </row>
    <row r="18338" ht="15.75" customHeight="1">
      <c r="A18338" s="1" t="str">
        <f t="shared" si="1535"/>
        <v>ZNHIT6</v>
      </c>
      <c r="B18338" s="1" t="s">
        <v>108</v>
      </c>
      <c r="C18338" s="1">
        <v>8.6173906E7</v>
      </c>
      <c r="D18338" s="1" t="s">
        <v>8</v>
      </c>
      <c r="E18338" s="1">
        <v>24.0</v>
      </c>
      <c r="F18338" s="1" t="s">
        <v>18306</v>
      </c>
      <c r="G18338" s="1">
        <v>0.29187614948</v>
      </c>
    </row>
    <row r="18339" ht="15.75" customHeight="1">
      <c r="A18339" s="1" t="str">
        <f t="shared" si="1535"/>
        <v>ZNHIT6</v>
      </c>
      <c r="B18339" s="1" t="s">
        <v>108</v>
      </c>
      <c r="C18339" s="1">
        <v>8.6174013E7</v>
      </c>
      <c r="D18339" s="1" t="s">
        <v>14</v>
      </c>
      <c r="E18339" s="1">
        <v>22.0</v>
      </c>
      <c r="F18339" s="1" t="s">
        <v>18307</v>
      </c>
      <c r="G18339" s="1">
        <v>0.537544202556</v>
      </c>
    </row>
    <row r="18340" ht="15.75" customHeight="1">
      <c r="A18340" s="1" t="str">
        <f t="shared" si="1535"/>
        <v>ZNHIT6</v>
      </c>
      <c r="B18340" s="1" t="s">
        <v>108</v>
      </c>
      <c r="C18340" s="1">
        <v>8.6173854E7</v>
      </c>
      <c r="D18340" s="1" t="s">
        <v>8</v>
      </c>
      <c r="E18340" s="1">
        <v>24.0</v>
      </c>
      <c r="F18340" s="1" t="s">
        <v>18308</v>
      </c>
      <c r="G18340" s="1">
        <v>0.11238808373</v>
      </c>
    </row>
    <row r="18341" ht="15.75" customHeight="1">
      <c r="A18341" s="1" t="str">
        <f t="shared" si="1535"/>
        <v>ZNHIT6</v>
      </c>
      <c r="B18341" s="1" t="s">
        <v>108</v>
      </c>
      <c r="C18341" s="1">
        <v>8.6173801E7</v>
      </c>
      <c r="D18341" s="1" t="s">
        <v>8</v>
      </c>
      <c r="E18341" s="1">
        <v>24.0</v>
      </c>
      <c r="F18341" s="1" t="s">
        <v>18309</v>
      </c>
      <c r="G18341" s="1">
        <v>0.407922031866</v>
      </c>
    </row>
    <row r="18342" ht="15.75" customHeight="1">
      <c r="A18342" s="1" t="str">
        <f t="shared" ref="A18342:A18351" si="1536">"ZNRD1"</f>
        <v>ZNRD1</v>
      </c>
      <c r="B18342" s="1" t="s">
        <v>28</v>
      </c>
      <c r="C18342" s="1">
        <v>3.0029217E7</v>
      </c>
      <c r="D18342" s="1" t="s">
        <v>14</v>
      </c>
      <c r="E18342" s="1">
        <v>24.0</v>
      </c>
      <c r="F18342" s="1" t="s">
        <v>18310</v>
      </c>
      <c r="G18342" s="1">
        <v>0.0804868565674</v>
      </c>
    </row>
    <row r="18343" ht="15.75" customHeight="1">
      <c r="A18343" s="1" t="str">
        <f t="shared" si="1536"/>
        <v>ZNRD1</v>
      </c>
      <c r="B18343" s="1" t="s">
        <v>28</v>
      </c>
      <c r="C18343" s="1">
        <v>3.002924E7</v>
      </c>
      <c r="D18343" s="1" t="s">
        <v>14</v>
      </c>
      <c r="E18343" s="1">
        <v>23.0</v>
      </c>
      <c r="F18343" s="1" t="s">
        <v>18311</v>
      </c>
      <c r="G18343" s="1">
        <v>0.252512774615</v>
      </c>
    </row>
    <row r="18344" ht="15.75" customHeight="1">
      <c r="A18344" s="1" t="str">
        <f t="shared" si="1536"/>
        <v>ZNRD1</v>
      </c>
      <c r="B18344" s="1" t="s">
        <v>28</v>
      </c>
      <c r="C18344" s="1">
        <v>3.0029297E7</v>
      </c>
      <c r="D18344" s="1" t="s">
        <v>8</v>
      </c>
      <c r="E18344" s="1">
        <v>24.0</v>
      </c>
      <c r="F18344" s="1" t="s">
        <v>18312</v>
      </c>
      <c r="G18344" s="1">
        <v>0.918499608131</v>
      </c>
    </row>
    <row r="18345" ht="15.75" customHeight="1">
      <c r="A18345" s="1" t="str">
        <f t="shared" si="1536"/>
        <v>ZNRD1</v>
      </c>
      <c r="B18345" s="1" t="s">
        <v>28</v>
      </c>
      <c r="C18345" s="1">
        <v>3.0029069E7</v>
      </c>
      <c r="D18345" s="1" t="s">
        <v>14</v>
      </c>
      <c r="E18345" s="1">
        <v>23.0</v>
      </c>
      <c r="F18345" s="1" t="s">
        <v>18313</v>
      </c>
      <c r="G18345" s="1">
        <v>1.29692487966</v>
      </c>
    </row>
    <row r="18346" ht="15.75" customHeight="1">
      <c r="A18346" s="1" t="str">
        <f t="shared" si="1536"/>
        <v>ZNRD1</v>
      </c>
      <c r="B18346" s="1" t="s">
        <v>28</v>
      </c>
      <c r="C18346" s="1">
        <v>3.0029149E7</v>
      </c>
      <c r="D18346" s="1" t="s">
        <v>14</v>
      </c>
      <c r="E18346" s="1">
        <v>24.0</v>
      </c>
      <c r="F18346" s="1" t="s">
        <v>18314</v>
      </c>
      <c r="G18346" s="1">
        <v>0.233161380737</v>
      </c>
    </row>
    <row r="18347" ht="15.75" customHeight="1">
      <c r="A18347" s="1" t="str">
        <f t="shared" si="1536"/>
        <v>ZNRD1</v>
      </c>
      <c r="B18347" s="1" t="s">
        <v>28</v>
      </c>
      <c r="C18347" s="1">
        <v>3.0029166E7</v>
      </c>
      <c r="D18347" s="1" t="s">
        <v>14</v>
      </c>
      <c r="E18347" s="1">
        <v>24.0</v>
      </c>
      <c r="F18347" s="1" t="s">
        <v>18315</v>
      </c>
      <c r="G18347" s="1">
        <v>-0.0214996239873</v>
      </c>
    </row>
    <row r="18348" ht="15.75" customHeight="1">
      <c r="A18348" s="1" t="str">
        <f t="shared" si="1536"/>
        <v>ZNRD1</v>
      </c>
      <c r="B18348" s="1" t="s">
        <v>28</v>
      </c>
      <c r="C18348" s="1">
        <v>3.0029196E7</v>
      </c>
      <c r="D18348" s="1" t="s">
        <v>14</v>
      </c>
      <c r="E18348" s="1">
        <v>24.0</v>
      </c>
      <c r="F18348" s="1" t="s">
        <v>18316</v>
      </c>
      <c r="G18348" s="1">
        <v>0.118590319098</v>
      </c>
    </row>
    <row r="18349" ht="15.75" customHeight="1">
      <c r="A18349" s="1" t="str">
        <f t="shared" si="1536"/>
        <v>ZNRD1</v>
      </c>
      <c r="B18349" s="1" t="s">
        <v>28</v>
      </c>
      <c r="C18349" s="1">
        <v>3.0029211E7</v>
      </c>
      <c r="D18349" s="1" t="s">
        <v>14</v>
      </c>
      <c r="E18349" s="1">
        <v>24.0</v>
      </c>
      <c r="F18349" s="1" t="s">
        <v>18317</v>
      </c>
      <c r="G18349" s="1">
        <v>0.124525060457</v>
      </c>
    </row>
    <row r="18350" ht="15.75" customHeight="1">
      <c r="A18350" s="1" t="str">
        <f t="shared" si="1536"/>
        <v>ZNRD1</v>
      </c>
      <c r="B18350" s="1" t="s">
        <v>28</v>
      </c>
      <c r="C18350" s="1">
        <v>3.0029137E7</v>
      </c>
      <c r="D18350" s="1" t="s">
        <v>8</v>
      </c>
      <c r="E18350" s="1">
        <v>23.0</v>
      </c>
      <c r="F18350" s="1" t="s">
        <v>18318</v>
      </c>
      <c r="G18350" s="1">
        <v>0.131865668105</v>
      </c>
    </row>
    <row r="18351" ht="15.75" customHeight="1">
      <c r="A18351" s="1" t="str">
        <f t="shared" si="1536"/>
        <v>ZNRD1</v>
      </c>
      <c r="B18351" s="1" t="s">
        <v>28</v>
      </c>
      <c r="C18351" s="1">
        <v>3.0029282E7</v>
      </c>
      <c r="D18351" s="1" t="s">
        <v>8</v>
      </c>
      <c r="E18351" s="1">
        <v>24.0</v>
      </c>
      <c r="F18351" s="1" t="s">
        <v>18319</v>
      </c>
      <c r="G18351" s="1">
        <v>0.784575512211</v>
      </c>
    </row>
    <row r="18352" ht="15.75" customHeight="1">
      <c r="A18352" s="1" t="str">
        <f t="shared" ref="A18352:A18361" si="1537">"ZRSR2"</f>
        <v>ZRSR2</v>
      </c>
      <c r="B18352" s="1" t="s">
        <v>50</v>
      </c>
      <c r="C18352" s="1">
        <v>1.5808867E7</v>
      </c>
      <c r="D18352" s="1" t="s">
        <v>14</v>
      </c>
      <c r="E18352" s="1">
        <v>24.0</v>
      </c>
      <c r="F18352" s="1" t="s">
        <v>18320</v>
      </c>
      <c r="G18352" s="1">
        <v>0.965584388712</v>
      </c>
    </row>
    <row r="18353" ht="15.75" customHeight="1">
      <c r="A18353" s="1" t="str">
        <f t="shared" si="1537"/>
        <v>ZRSR2</v>
      </c>
      <c r="B18353" s="1" t="s">
        <v>50</v>
      </c>
      <c r="C18353" s="1">
        <v>1.580882E7</v>
      </c>
      <c r="D18353" s="1" t="s">
        <v>14</v>
      </c>
      <c r="E18353" s="1">
        <v>24.0</v>
      </c>
      <c r="F18353" s="1" t="s">
        <v>18321</v>
      </c>
      <c r="G18353" s="1">
        <v>0.545620400569</v>
      </c>
    </row>
    <row r="18354" ht="15.75" customHeight="1">
      <c r="A18354" s="1" t="str">
        <f t="shared" si="1537"/>
        <v>ZRSR2</v>
      </c>
      <c r="B18354" s="1" t="s">
        <v>50</v>
      </c>
      <c r="C18354" s="1">
        <v>1.580885E7</v>
      </c>
      <c r="D18354" s="1" t="s">
        <v>14</v>
      </c>
      <c r="E18354" s="1">
        <v>24.0</v>
      </c>
      <c r="F18354" s="1" t="s">
        <v>18322</v>
      </c>
      <c r="G18354" s="1">
        <v>1.03852016315</v>
      </c>
    </row>
    <row r="18355" ht="15.75" customHeight="1">
      <c r="A18355" s="1" t="str">
        <f t="shared" si="1537"/>
        <v>ZRSR2</v>
      </c>
      <c r="B18355" s="1" t="s">
        <v>50</v>
      </c>
      <c r="C18355" s="1">
        <v>1.5808554E7</v>
      </c>
      <c r="D18355" s="1" t="s">
        <v>8</v>
      </c>
      <c r="E18355" s="1">
        <v>24.0</v>
      </c>
      <c r="F18355" s="1" t="s">
        <v>18323</v>
      </c>
      <c r="G18355" s="1">
        <v>0.271445419406</v>
      </c>
    </row>
    <row r="18356" ht="15.75" customHeight="1">
      <c r="A18356" s="1" t="str">
        <f t="shared" si="1537"/>
        <v>ZRSR2</v>
      </c>
      <c r="B18356" s="1" t="s">
        <v>50</v>
      </c>
      <c r="C18356" s="1">
        <v>1.5808759E7</v>
      </c>
      <c r="D18356" s="1" t="s">
        <v>8</v>
      </c>
      <c r="E18356" s="1">
        <v>24.0</v>
      </c>
      <c r="F18356" s="1" t="s">
        <v>18324</v>
      </c>
      <c r="G18356" s="1">
        <v>0.521925349257</v>
      </c>
    </row>
    <row r="18357" ht="15.75" customHeight="1">
      <c r="A18357" s="1" t="str">
        <f t="shared" si="1537"/>
        <v>ZRSR2</v>
      </c>
      <c r="B18357" s="1" t="s">
        <v>50</v>
      </c>
      <c r="C18357" s="1">
        <v>1.5808704E7</v>
      </c>
      <c r="D18357" s="1" t="s">
        <v>14</v>
      </c>
      <c r="E18357" s="1">
        <v>23.0</v>
      </c>
      <c r="F18357" s="1" t="s">
        <v>18325</v>
      </c>
      <c r="G18357" s="1">
        <v>0.619573317704</v>
      </c>
    </row>
    <row r="18358" ht="15.75" customHeight="1">
      <c r="A18358" s="1" t="str">
        <f t="shared" si="1537"/>
        <v>ZRSR2</v>
      </c>
      <c r="B18358" s="1" t="s">
        <v>50</v>
      </c>
      <c r="C18358" s="1">
        <v>1.5808673E7</v>
      </c>
      <c r="D18358" s="1" t="s">
        <v>14</v>
      </c>
      <c r="E18358" s="1">
        <v>24.0</v>
      </c>
      <c r="F18358" s="1" t="s">
        <v>18326</v>
      </c>
      <c r="G18358" s="1">
        <v>0.766220864554</v>
      </c>
    </row>
    <row r="18359" ht="15.75" customHeight="1">
      <c r="A18359" s="1" t="str">
        <f t="shared" si="1537"/>
        <v>ZRSR2</v>
      </c>
      <c r="B18359" s="1" t="s">
        <v>50</v>
      </c>
      <c r="C18359" s="1">
        <v>1.5808726E7</v>
      </c>
      <c r="D18359" s="1" t="s">
        <v>14</v>
      </c>
      <c r="E18359" s="1">
        <v>24.0</v>
      </c>
      <c r="F18359" s="1" t="s">
        <v>18327</v>
      </c>
      <c r="G18359" s="1">
        <v>-0.027958158757</v>
      </c>
    </row>
    <row r="18360" ht="15.75" customHeight="1">
      <c r="A18360" s="1" t="str">
        <f t="shared" si="1537"/>
        <v>ZRSR2</v>
      </c>
      <c r="B18360" s="1" t="s">
        <v>50</v>
      </c>
      <c r="C18360" s="1">
        <v>1.5808767E7</v>
      </c>
      <c r="D18360" s="1" t="s">
        <v>14</v>
      </c>
      <c r="E18360" s="1">
        <v>24.0</v>
      </c>
      <c r="F18360" s="1" t="s">
        <v>18328</v>
      </c>
      <c r="G18360" s="1">
        <v>0.995895448137</v>
      </c>
    </row>
    <row r="18361" ht="15.75" customHeight="1">
      <c r="A18361" s="1" t="str">
        <f t="shared" si="1537"/>
        <v>ZRSR2</v>
      </c>
      <c r="B18361" s="1" t="s">
        <v>50</v>
      </c>
      <c r="C18361" s="1">
        <v>1.5808778E7</v>
      </c>
      <c r="D18361" s="1" t="s">
        <v>8</v>
      </c>
      <c r="E18361" s="1">
        <v>24.0</v>
      </c>
      <c r="F18361" s="1" t="s">
        <v>18329</v>
      </c>
      <c r="G18361" s="1">
        <v>0.666464737899</v>
      </c>
    </row>
    <row r="18362" ht="15.75" customHeight="1">
      <c r="A18362" s="1" t="str">
        <f t="shared" ref="A18362:A18371" si="1538">"ZW10"</f>
        <v>ZW10</v>
      </c>
      <c r="B18362" s="1" t="s">
        <v>328</v>
      </c>
      <c r="C18362" s="1">
        <v>1.13644291E8</v>
      </c>
      <c r="D18362" s="1" t="s">
        <v>8</v>
      </c>
      <c r="E18362" s="1">
        <v>24.0</v>
      </c>
      <c r="F18362" s="1" t="s">
        <v>18330</v>
      </c>
      <c r="G18362" s="1">
        <v>-0.128471985877</v>
      </c>
    </row>
    <row r="18363" ht="15.75" customHeight="1">
      <c r="A18363" s="1" t="str">
        <f t="shared" si="1538"/>
        <v>ZW10</v>
      </c>
      <c r="B18363" s="1" t="s">
        <v>328</v>
      </c>
      <c r="C18363" s="1">
        <v>1.13644297E8</v>
      </c>
      <c r="D18363" s="1" t="s">
        <v>8</v>
      </c>
      <c r="E18363" s="1">
        <v>24.0</v>
      </c>
      <c r="F18363" s="1" t="s">
        <v>18331</v>
      </c>
      <c r="G18363" s="1">
        <v>0.439984459829</v>
      </c>
    </row>
    <row r="18364" ht="15.75" customHeight="1">
      <c r="A18364" s="1" t="str">
        <f t="shared" si="1538"/>
        <v>ZW10</v>
      </c>
      <c r="B18364" s="1" t="s">
        <v>328</v>
      </c>
      <c r="C18364" s="1">
        <v>1.13644443E8</v>
      </c>
      <c r="D18364" s="1" t="s">
        <v>8</v>
      </c>
      <c r="E18364" s="1">
        <v>23.0</v>
      </c>
      <c r="F18364" s="1" t="s">
        <v>18332</v>
      </c>
      <c r="G18364" s="1">
        <v>1.1658875268</v>
      </c>
    </row>
    <row r="18365" ht="15.75" customHeight="1">
      <c r="A18365" s="1" t="str">
        <f t="shared" si="1538"/>
        <v>ZW10</v>
      </c>
      <c r="B18365" s="1" t="s">
        <v>328</v>
      </c>
      <c r="C18365" s="1">
        <v>1.13644452E8</v>
      </c>
      <c r="D18365" s="1" t="s">
        <v>8</v>
      </c>
      <c r="E18365" s="1">
        <v>22.0</v>
      </c>
      <c r="F18365" s="1" t="s">
        <v>18333</v>
      </c>
      <c r="G18365" s="1">
        <v>0.217651601286</v>
      </c>
    </row>
    <row r="18366" ht="15.75" customHeight="1">
      <c r="A18366" s="1" t="str">
        <f t="shared" si="1538"/>
        <v>ZW10</v>
      </c>
      <c r="B18366" s="1" t="s">
        <v>328</v>
      </c>
      <c r="C18366" s="1">
        <v>1.13644476E8</v>
      </c>
      <c r="D18366" s="1" t="s">
        <v>8</v>
      </c>
      <c r="E18366" s="1">
        <v>24.0</v>
      </c>
      <c r="F18366" s="1" t="s">
        <v>18334</v>
      </c>
      <c r="G18366" s="1">
        <v>0.188588329574</v>
      </c>
    </row>
    <row r="18367" ht="15.75" customHeight="1">
      <c r="A18367" s="1" t="str">
        <f t="shared" si="1538"/>
        <v>ZW10</v>
      </c>
      <c r="B18367" s="1" t="s">
        <v>328</v>
      </c>
      <c r="C18367" s="1">
        <v>1.13644512E8</v>
      </c>
      <c r="D18367" s="1" t="s">
        <v>8</v>
      </c>
      <c r="E18367" s="1">
        <v>23.0</v>
      </c>
      <c r="F18367" s="1" t="s">
        <v>18335</v>
      </c>
      <c r="G18367" s="1">
        <v>0.0158358927472</v>
      </c>
    </row>
    <row r="18368" ht="15.75" customHeight="1">
      <c r="A18368" s="1" t="str">
        <f t="shared" si="1538"/>
        <v>ZW10</v>
      </c>
      <c r="B18368" s="1" t="s">
        <v>328</v>
      </c>
      <c r="C18368" s="1">
        <v>1.13644398E8</v>
      </c>
      <c r="D18368" s="1" t="s">
        <v>14</v>
      </c>
      <c r="E18368" s="1">
        <v>23.0</v>
      </c>
      <c r="F18368" s="1" t="s">
        <v>18336</v>
      </c>
      <c r="G18368" s="1">
        <v>0.979634664194</v>
      </c>
    </row>
    <row r="18369" ht="15.75" customHeight="1">
      <c r="A18369" s="1" t="str">
        <f t="shared" si="1538"/>
        <v>ZW10</v>
      </c>
      <c r="B18369" s="1" t="s">
        <v>328</v>
      </c>
      <c r="C18369" s="1">
        <v>1.1364448E8</v>
      </c>
      <c r="D18369" s="1" t="s">
        <v>14</v>
      </c>
      <c r="E18369" s="1">
        <v>23.0</v>
      </c>
      <c r="F18369" s="1" t="s">
        <v>18337</v>
      </c>
      <c r="G18369" s="1">
        <v>0.0840105457695</v>
      </c>
    </row>
    <row r="18370" ht="15.75" customHeight="1">
      <c r="A18370" s="1" t="str">
        <f t="shared" si="1538"/>
        <v>ZW10</v>
      </c>
      <c r="B18370" s="1" t="s">
        <v>328</v>
      </c>
      <c r="C18370" s="1">
        <v>1.13644519E8</v>
      </c>
      <c r="D18370" s="1" t="s">
        <v>14</v>
      </c>
      <c r="E18370" s="1">
        <v>24.0</v>
      </c>
      <c r="F18370" s="1" t="s">
        <v>18338</v>
      </c>
      <c r="G18370" s="1">
        <v>0.0123969872379</v>
      </c>
    </row>
    <row r="18371" ht="15.75" customHeight="1">
      <c r="A18371" s="1" t="str">
        <f t="shared" si="1538"/>
        <v>ZW10</v>
      </c>
      <c r="B18371" s="1" t="s">
        <v>328</v>
      </c>
      <c r="C18371" s="1">
        <v>1.1364439E8</v>
      </c>
      <c r="D18371" s="1" t="s">
        <v>8</v>
      </c>
      <c r="E18371" s="1">
        <v>23.0</v>
      </c>
      <c r="F18371" s="1" t="s">
        <v>18339</v>
      </c>
      <c r="G18371" s="1">
        <v>0.854477809007</v>
      </c>
    </row>
    <row r="18372" ht="15.75" customHeight="1">
      <c r="A18372" s="1" t="str">
        <f t="shared" ref="A18372:A18381" si="1539">"ZWINT"</f>
        <v>ZWINT</v>
      </c>
      <c r="B18372" s="1" t="s">
        <v>176</v>
      </c>
      <c r="C18372" s="1">
        <v>5.8120783E7</v>
      </c>
      <c r="D18372" s="1" t="s">
        <v>14</v>
      </c>
      <c r="E18372" s="1">
        <v>24.0</v>
      </c>
      <c r="F18372" s="1" t="s">
        <v>18340</v>
      </c>
      <c r="G18372" s="1">
        <v>0.468998656824</v>
      </c>
    </row>
    <row r="18373" ht="15.75" customHeight="1">
      <c r="A18373" s="1" t="str">
        <f t="shared" si="1539"/>
        <v>ZWINT</v>
      </c>
      <c r="B18373" s="1" t="s">
        <v>176</v>
      </c>
      <c r="C18373" s="1">
        <v>5.8121072E7</v>
      </c>
      <c r="D18373" s="1" t="s">
        <v>14</v>
      </c>
      <c r="E18373" s="1">
        <v>22.0</v>
      </c>
      <c r="F18373" s="1" t="s">
        <v>18341</v>
      </c>
      <c r="G18373" s="1">
        <v>0.0318886384666</v>
      </c>
    </row>
    <row r="18374" ht="15.75" customHeight="1">
      <c r="A18374" s="1" t="str">
        <f t="shared" si="1539"/>
        <v>ZWINT</v>
      </c>
      <c r="B18374" s="1" t="s">
        <v>176</v>
      </c>
      <c r="C18374" s="1">
        <v>5.8120881E7</v>
      </c>
      <c r="D18374" s="1" t="s">
        <v>8</v>
      </c>
      <c r="E18374" s="1">
        <v>23.0</v>
      </c>
      <c r="F18374" s="1" t="s">
        <v>18342</v>
      </c>
      <c r="G18374" s="1">
        <v>0.262432480989</v>
      </c>
    </row>
    <row r="18375" ht="15.75" customHeight="1">
      <c r="A18375" s="1" t="str">
        <f t="shared" si="1539"/>
        <v>ZWINT</v>
      </c>
      <c r="B18375" s="1" t="s">
        <v>176</v>
      </c>
      <c r="C18375" s="1">
        <v>5.8120902E7</v>
      </c>
      <c r="D18375" s="1" t="s">
        <v>8</v>
      </c>
      <c r="E18375" s="1">
        <v>24.0</v>
      </c>
      <c r="F18375" s="1" t="s">
        <v>18343</v>
      </c>
      <c r="G18375" s="1">
        <v>0.68175571774</v>
      </c>
    </row>
    <row r="18376" ht="15.75" customHeight="1">
      <c r="A18376" s="1" t="str">
        <f t="shared" si="1539"/>
        <v>ZWINT</v>
      </c>
      <c r="B18376" s="1" t="s">
        <v>176</v>
      </c>
      <c r="C18376" s="1">
        <v>5.812092E7</v>
      </c>
      <c r="D18376" s="1" t="s">
        <v>8</v>
      </c>
      <c r="E18376" s="1">
        <v>24.0</v>
      </c>
      <c r="F18376" s="1" t="s">
        <v>18344</v>
      </c>
      <c r="G18376" s="1">
        <v>0.0251771476408</v>
      </c>
    </row>
    <row r="18377" ht="15.75" customHeight="1">
      <c r="A18377" s="1" t="str">
        <f t="shared" si="1539"/>
        <v>ZWINT</v>
      </c>
      <c r="B18377" s="1" t="s">
        <v>176</v>
      </c>
      <c r="C18377" s="1">
        <v>5.8121021E7</v>
      </c>
      <c r="D18377" s="1" t="s">
        <v>8</v>
      </c>
      <c r="E18377" s="1">
        <v>24.0</v>
      </c>
      <c r="F18377" s="1" t="s">
        <v>18345</v>
      </c>
      <c r="G18377" s="1">
        <v>1.14751809104</v>
      </c>
    </row>
    <row r="18378" ht="15.75" customHeight="1">
      <c r="A18378" s="1" t="str">
        <f t="shared" si="1539"/>
        <v>ZWINT</v>
      </c>
      <c r="B18378" s="1" t="s">
        <v>176</v>
      </c>
      <c r="C18378" s="1">
        <v>5.8121033E7</v>
      </c>
      <c r="D18378" s="1" t="s">
        <v>8</v>
      </c>
      <c r="E18378" s="1">
        <v>23.0</v>
      </c>
      <c r="F18378" s="1" t="s">
        <v>18346</v>
      </c>
      <c r="G18378" s="1">
        <v>0.618441538955</v>
      </c>
    </row>
    <row r="18379" ht="15.75" customHeight="1">
      <c r="A18379" s="1" t="str">
        <f t="shared" si="1539"/>
        <v>ZWINT</v>
      </c>
      <c r="B18379" s="1" t="s">
        <v>176</v>
      </c>
      <c r="C18379" s="1">
        <v>5.812076E7</v>
      </c>
      <c r="D18379" s="1" t="s">
        <v>14</v>
      </c>
      <c r="E18379" s="1">
        <v>24.0</v>
      </c>
      <c r="F18379" s="1" t="s">
        <v>18347</v>
      </c>
      <c r="G18379" s="1">
        <v>0.215028004915</v>
      </c>
    </row>
    <row r="18380" ht="15.75" customHeight="1">
      <c r="A18380" s="1" t="str">
        <f t="shared" si="1539"/>
        <v>ZWINT</v>
      </c>
      <c r="B18380" s="1" t="s">
        <v>176</v>
      </c>
      <c r="C18380" s="1">
        <v>5.8120818E7</v>
      </c>
      <c r="D18380" s="1" t="s">
        <v>14</v>
      </c>
      <c r="E18380" s="1">
        <v>24.0</v>
      </c>
      <c r="F18380" s="1" t="s">
        <v>18348</v>
      </c>
      <c r="G18380" s="1">
        <v>1.17072619122</v>
      </c>
    </row>
    <row r="18381" ht="15.75" customHeight="1">
      <c r="A18381" s="1" t="str">
        <f t="shared" si="1539"/>
        <v>ZWINT</v>
      </c>
      <c r="B18381" s="1" t="s">
        <v>176</v>
      </c>
      <c r="C18381" s="1">
        <v>5.8120898E7</v>
      </c>
      <c r="D18381" s="1" t="s">
        <v>14</v>
      </c>
      <c r="E18381" s="1">
        <v>23.0</v>
      </c>
      <c r="F18381" s="1" t="s">
        <v>18349</v>
      </c>
      <c r="G18381" s="1">
        <v>0.577705857074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33"/>
    <col customWidth="1" min="2" max="2" width="11.78"/>
    <col customWidth="1" min="3" max="3" width="27.33"/>
    <col customWidth="1" min="4" max="4" width="13.67"/>
    <col customWidth="1" min="5" max="5" width="25.33"/>
    <col customWidth="1" min="6" max="6" width="29.67"/>
    <col customWidth="1" min="7" max="7" width="18.78"/>
    <col customWidth="1" min="8" max="26" width="10.56"/>
  </cols>
  <sheetData>
    <row r="1" ht="15.7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18350</v>
      </c>
    </row>
    <row r="2" ht="15.75" customHeight="1">
      <c r="A2" s="1" t="str">
        <f t="shared" ref="A2:A11" si="1">"AHR"</f>
        <v>AHR</v>
      </c>
      <c r="B2" s="1" t="s">
        <v>715</v>
      </c>
      <c r="C2" s="1">
        <v>1.7337908E7</v>
      </c>
      <c r="D2" s="1" t="s">
        <v>8</v>
      </c>
      <c r="E2" s="1">
        <v>24.0</v>
      </c>
      <c r="F2" s="1" t="s">
        <v>18351</v>
      </c>
      <c r="G2" s="1">
        <v>-0.00567068398187</v>
      </c>
    </row>
    <row r="3" ht="15.75" customHeight="1">
      <c r="A3" s="1" t="str">
        <f t="shared" si="1"/>
        <v>AHR</v>
      </c>
      <c r="B3" s="1" t="s">
        <v>715</v>
      </c>
      <c r="C3" s="1">
        <v>1.7337955E7</v>
      </c>
      <c r="D3" s="1" t="s">
        <v>8</v>
      </c>
      <c r="E3" s="1">
        <v>24.0</v>
      </c>
      <c r="F3" s="1" t="s">
        <v>18352</v>
      </c>
      <c r="G3" s="1">
        <v>0.072547188116</v>
      </c>
    </row>
    <row r="4" ht="15.75" customHeight="1">
      <c r="A4" s="1" t="str">
        <f t="shared" si="1"/>
        <v>AHR</v>
      </c>
      <c r="B4" s="1" t="s">
        <v>715</v>
      </c>
      <c r="C4" s="1">
        <v>1.7338075E7</v>
      </c>
      <c r="D4" s="1" t="s">
        <v>8</v>
      </c>
      <c r="E4" s="1">
        <v>23.0</v>
      </c>
      <c r="F4" s="1" t="s">
        <v>18353</v>
      </c>
      <c r="G4" s="1">
        <v>0.181174545829</v>
      </c>
    </row>
    <row r="5" ht="15.75" customHeight="1">
      <c r="A5" s="1" t="str">
        <f t="shared" si="1"/>
        <v>AHR</v>
      </c>
      <c r="B5" s="1" t="s">
        <v>715</v>
      </c>
      <c r="C5" s="1">
        <v>1.7338134E7</v>
      </c>
      <c r="D5" s="1" t="s">
        <v>8</v>
      </c>
      <c r="E5" s="1">
        <v>24.0</v>
      </c>
      <c r="F5" s="1" t="s">
        <v>18354</v>
      </c>
      <c r="G5" s="1">
        <v>0.185430841384</v>
      </c>
    </row>
    <row r="6" ht="15.75" customHeight="1">
      <c r="A6" s="1" t="str">
        <f t="shared" si="1"/>
        <v>AHR</v>
      </c>
      <c r="B6" s="1" t="s">
        <v>715</v>
      </c>
      <c r="C6" s="1">
        <v>1.7337989E7</v>
      </c>
      <c r="D6" s="1" t="s">
        <v>14</v>
      </c>
      <c r="E6" s="1">
        <v>22.0</v>
      </c>
      <c r="F6" s="1" t="s">
        <v>18355</v>
      </c>
      <c r="G6" s="1">
        <v>0.075529065447</v>
      </c>
    </row>
    <row r="7" ht="15.75" customHeight="1">
      <c r="A7" s="1" t="str">
        <f t="shared" si="1"/>
        <v>AHR</v>
      </c>
      <c r="B7" s="1" t="s">
        <v>715</v>
      </c>
      <c r="C7" s="1">
        <v>1.7338082E7</v>
      </c>
      <c r="D7" s="1" t="s">
        <v>14</v>
      </c>
      <c r="E7" s="1">
        <v>23.0</v>
      </c>
      <c r="F7" s="1" t="s">
        <v>18356</v>
      </c>
      <c r="G7" s="1">
        <v>0.0235322838491</v>
      </c>
    </row>
    <row r="8" ht="15.75" customHeight="1">
      <c r="A8" s="1" t="str">
        <f t="shared" si="1"/>
        <v>AHR</v>
      </c>
      <c r="B8" s="1" t="s">
        <v>715</v>
      </c>
      <c r="C8" s="1">
        <v>1.7338119E7</v>
      </c>
      <c r="D8" s="1" t="s">
        <v>14</v>
      </c>
      <c r="E8" s="1">
        <v>22.0</v>
      </c>
      <c r="F8" s="1" t="s">
        <v>18357</v>
      </c>
      <c r="G8" s="1">
        <v>0.0181171494559</v>
      </c>
    </row>
    <row r="9" ht="15.75" customHeight="1">
      <c r="A9" s="1" t="str">
        <f t="shared" si="1"/>
        <v>AHR</v>
      </c>
      <c r="B9" s="1" t="s">
        <v>715</v>
      </c>
      <c r="C9" s="1">
        <v>1.7338126E7</v>
      </c>
      <c r="D9" s="1" t="s">
        <v>14</v>
      </c>
      <c r="E9" s="1">
        <v>22.0</v>
      </c>
      <c r="F9" s="1" t="s">
        <v>18358</v>
      </c>
      <c r="G9" s="1">
        <v>-0.0411941953816</v>
      </c>
    </row>
    <row r="10" ht="15.75" customHeight="1">
      <c r="A10" s="1" t="str">
        <f t="shared" si="1"/>
        <v>AHR</v>
      </c>
      <c r="B10" s="1" t="s">
        <v>715</v>
      </c>
      <c r="C10" s="1">
        <v>1.7338164E7</v>
      </c>
      <c r="D10" s="1" t="s">
        <v>14</v>
      </c>
      <c r="E10" s="1">
        <v>24.0</v>
      </c>
      <c r="F10" s="1" t="s">
        <v>18359</v>
      </c>
      <c r="G10" s="1">
        <v>1.04872137626</v>
      </c>
    </row>
    <row r="11" ht="15.75" customHeight="1">
      <c r="A11" s="1" t="str">
        <f t="shared" si="1"/>
        <v>AHR</v>
      </c>
      <c r="B11" s="1" t="s">
        <v>715</v>
      </c>
      <c r="C11" s="1">
        <v>1.7338168E7</v>
      </c>
      <c r="D11" s="1" t="s">
        <v>14</v>
      </c>
      <c r="E11" s="1">
        <v>22.0</v>
      </c>
      <c r="F11" s="1" t="s">
        <v>18360</v>
      </c>
      <c r="G11" s="1">
        <v>1.76584778236</v>
      </c>
    </row>
    <row r="12" ht="15.75" customHeight="1">
      <c r="A12" s="1" t="str">
        <f t="shared" ref="A12:A19" si="2">"ANP32B"</f>
        <v>ANP32B</v>
      </c>
      <c r="B12" s="1" t="s">
        <v>298</v>
      </c>
      <c r="C12" s="1">
        <v>1.0074533E8</v>
      </c>
      <c r="D12" s="1" t="s">
        <v>14</v>
      </c>
      <c r="E12" s="1">
        <v>24.0</v>
      </c>
      <c r="F12" s="1" t="s">
        <v>18361</v>
      </c>
      <c r="G12" s="1">
        <v>0.054260850542</v>
      </c>
    </row>
    <row r="13" ht="15.75" customHeight="1">
      <c r="A13" s="1" t="str">
        <f t="shared" si="2"/>
        <v>ANP32B</v>
      </c>
      <c r="B13" s="1" t="s">
        <v>298</v>
      </c>
      <c r="C13" s="1">
        <v>1.00745318E8</v>
      </c>
      <c r="D13" s="1" t="s">
        <v>14</v>
      </c>
      <c r="E13" s="1">
        <v>24.0</v>
      </c>
      <c r="F13" s="1" t="s">
        <v>18362</v>
      </c>
      <c r="G13" s="1">
        <v>0.710639718851</v>
      </c>
    </row>
    <row r="14" ht="15.75" customHeight="1">
      <c r="A14" s="1" t="str">
        <f t="shared" si="2"/>
        <v>ANP32B</v>
      </c>
      <c r="B14" s="1" t="s">
        <v>298</v>
      </c>
      <c r="C14" s="1">
        <v>1.00745298E8</v>
      </c>
      <c r="D14" s="1" t="s">
        <v>14</v>
      </c>
      <c r="E14" s="1">
        <v>23.0</v>
      </c>
      <c r="F14" s="1" t="s">
        <v>18363</v>
      </c>
      <c r="G14" s="1">
        <v>0.618893600716</v>
      </c>
    </row>
    <row r="15" ht="15.75" customHeight="1">
      <c r="A15" s="1" t="str">
        <f t="shared" si="2"/>
        <v>ANP32B</v>
      </c>
      <c r="B15" s="1" t="s">
        <v>298</v>
      </c>
      <c r="C15" s="1">
        <v>1.00745556E8</v>
      </c>
      <c r="D15" s="1" t="s">
        <v>14</v>
      </c>
      <c r="E15" s="1">
        <v>24.0</v>
      </c>
      <c r="F15" s="1" t="s">
        <v>18364</v>
      </c>
      <c r="G15" s="1">
        <v>0.261510988718</v>
      </c>
    </row>
    <row r="16" ht="15.75" customHeight="1">
      <c r="A16" s="1" t="str">
        <f t="shared" si="2"/>
        <v>ANP32B</v>
      </c>
      <c r="B16" s="1" t="s">
        <v>298</v>
      </c>
      <c r="C16" s="1">
        <v>1.00745447E8</v>
      </c>
      <c r="D16" s="1" t="s">
        <v>8</v>
      </c>
      <c r="E16" s="1">
        <v>24.0</v>
      </c>
      <c r="F16" s="1" t="s">
        <v>18365</v>
      </c>
      <c r="G16" s="1">
        <v>1.18785172319</v>
      </c>
    </row>
    <row r="17" ht="15.75" customHeight="1">
      <c r="A17" s="1" t="str">
        <f t="shared" si="2"/>
        <v>ANP32B</v>
      </c>
      <c r="B17" s="1" t="s">
        <v>298</v>
      </c>
      <c r="C17" s="1">
        <v>1.00745411E8</v>
      </c>
      <c r="D17" s="1" t="s">
        <v>8</v>
      </c>
      <c r="E17" s="1">
        <v>24.0</v>
      </c>
      <c r="F17" s="1" t="s">
        <v>18366</v>
      </c>
      <c r="G17" s="1">
        <v>0.912894674447</v>
      </c>
    </row>
    <row r="18" ht="15.75" customHeight="1">
      <c r="A18" s="1" t="str">
        <f t="shared" si="2"/>
        <v>ANP32B</v>
      </c>
      <c r="B18" s="1" t="s">
        <v>298</v>
      </c>
      <c r="C18" s="1">
        <v>1.0074535E8</v>
      </c>
      <c r="D18" s="1" t="s">
        <v>8</v>
      </c>
      <c r="E18" s="1">
        <v>24.0</v>
      </c>
      <c r="F18" s="1" t="s">
        <v>18367</v>
      </c>
      <c r="G18" s="1">
        <v>0.384418724606</v>
      </c>
    </row>
    <row r="19" ht="15.75" customHeight="1">
      <c r="A19" s="1" t="str">
        <f t="shared" si="2"/>
        <v>ANP32B</v>
      </c>
      <c r="B19" s="1" t="s">
        <v>298</v>
      </c>
      <c r="C19" s="1">
        <v>1.0074529E8</v>
      </c>
      <c r="D19" s="1" t="s">
        <v>14</v>
      </c>
      <c r="E19" s="1">
        <v>22.0</v>
      </c>
      <c r="F19" s="1" t="s">
        <v>18368</v>
      </c>
      <c r="G19" s="1">
        <v>0.899253602362</v>
      </c>
    </row>
    <row r="20" ht="15.75" customHeight="1">
      <c r="A20" s="1" t="str">
        <f t="shared" ref="A20:A29" si="3">"ARFIP1"</f>
        <v>ARFIP1</v>
      </c>
      <c r="B20" s="1" t="s">
        <v>87</v>
      </c>
      <c r="C20" s="1">
        <v>1.53700956E8</v>
      </c>
      <c r="D20" s="1" t="s">
        <v>14</v>
      </c>
      <c r="E20" s="1">
        <v>22.0</v>
      </c>
      <c r="F20" s="1" t="s">
        <v>18369</v>
      </c>
      <c r="G20" s="1">
        <v>0.785477468308</v>
      </c>
    </row>
    <row r="21" ht="15.75" customHeight="1">
      <c r="A21" s="1" t="str">
        <f t="shared" si="3"/>
        <v>ARFIP1</v>
      </c>
      <c r="B21" s="1" t="s">
        <v>87</v>
      </c>
      <c r="C21" s="1">
        <v>1.53700941E8</v>
      </c>
      <c r="D21" s="1" t="s">
        <v>14</v>
      </c>
      <c r="E21" s="1">
        <v>24.0</v>
      </c>
      <c r="F21" s="1" t="s">
        <v>18370</v>
      </c>
      <c r="G21" s="1">
        <v>0.59586062526</v>
      </c>
    </row>
    <row r="22" ht="15.75" customHeight="1">
      <c r="A22" s="1" t="str">
        <f t="shared" si="3"/>
        <v>ARFIP1</v>
      </c>
      <c r="B22" s="1" t="s">
        <v>87</v>
      </c>
      <c r="C22" s="1">
        <v>1.53700917E8</v>
      </c>
      <c r="D22" s="1" t="s">
        <v>14</v>
      </c>
      <c r="E22" s="1">
        <v>24.0</v>
      </c>
      <c r="F22" s="1" t="s">
        <v>18371</v>
      </c>
      <c r="G22" s="1">
        <v>0.740900051992</v>
      </c>
    </row>
    <row r="23" ht="15.75" customHeight="1">
      <c r="A23" s="1" t="str">
        <f t="shared" si="3"/>
        <v>ARFIP1</v>
      </c>
      <c r="B23" s="1" t="s">
        <v>87</v>
      </c>
      <c r="C23" s="1">
        <v>1.53700895E8</v>
      </c>
      <c r="D23" s="1" t="s">
        <v>14</v>
      </c>
      <c r="E23" s="1">
        <v>24.0</v>
      </c>
      <c r="F23" s="1" t="s">
        <v>18372</v>
      </c>
      <c r="G23" s="1">
        <v>0.415353805149</v>
      </c>
    </row>
    <row r="24" ht="15.75" customHeight="1">
      <c r="A24" s="1" t="str">
        <f t="shared" si="3"/>
        <v>ARFIP1</v>
      </c>
      <c r="B24" s="1" t="s">
        <v>87</v>
      </c>
      <c r="C24" s="1">
        <v>1.53700833E8</v>
      </c>
      <c r="D24" s="1" t="s">
        <v>14</v>
      </c>
      <c r="E24" s="1">
        <v>24.0</v>
      </c>
      <c r="F24" s="1" t="s">
        <v>18373</v>
      </c>
      <c r="G24" s="1">
        <v>0.0797669264431</v>
      </c>
    </row>
    <row r="25" ht="15.75" customHeight="1">
      <c r="A25" s="1" t="str">
        <f t="shared" si="3"/>
        <v>ARFIP1</v>
      </c>
      <c r="B25" s="1" t="s">
        <v>87</v>
      </c>
      <c r="C25" s="1">
        <v>1.5370077E8</v>
      </c>
      <c r="D25" s="1" t="s">
        <v>14</v>
      </c>
      <c r="E25" s="1">
        <v>24.0</v>
      </c>
      <c r="F25" s="1" t="s">
        <v>18374</v>
      </c>
      <c r="G25" s="1">
        <v>0.486939844054</v>
      </c>
    </row>
    <row r="26" ht="15.75" customHeight="1">
      <c r="A26" s="1" t="str">
        <f t="shared" si="3"/>
        <v>ARFIP1</v>
      </c>
      <c r="B26" s="1" t="s">
        <v>87</v>
      </c>
      <c r="C26" s="1">
        <v>1.53700765E8</v>
      </c>
      <c r="D26" s="1" t="s">
        <v>14</v>
      </c>
      <c r="E26" s="1">
        <v>24.0</v>
      </c>
      <c r="F26" s="1" t="s">
        <v>18375</v>
      </c>
      <c r="G26" s="1">
        <v>0.438416497358</v>
      </c>
    </row>
    <row r="27" ht="15.75" customHeight="1">
      <c r="A27" s="1" t="str">
        <f t="shared" si="3"/>
        <v>ARFIP1</v>
      </c>
      <c r="B27" s="1" t="s">
        <v>87</v>
      </c>
      <c r="C27" s="1">
        <v>1.5370088E8</v>
      </c>
      <c r="D27" s="1" t="s">
        <v>8</v>
      </c>
      <c r="E27" s="1">
        <v>24.0</v>
      </c>
      <c r="F27" s="1" t="s">
        <v>18376</v>
      </c>
      <c r="G27" s="1">
        <v>1.23293900638</v>
      </c>
    </row>
    <row r="28" ht="15.75" customHeight="1">
      <c r="A28" s="1" t="str">
        <f t="shared" si="3"/>
        <v>ARFIP1</v>
      </c>
      <c r="B28" s="1" t="s">
        <v>87</v>
      </c>
      <c r="C28" s="1">
        <v>1.53700902E8</v>
      </c>
      <c r="D28" s="1" t="s">
        <v>8</v>
      </c>
      <c r="E28" s="1">
        <v>24.0</v>
      </c>
      <c r="F28" s="1" t="s">
        <v>18377</v>
      </c>
      <c r="G28" s="1">
        <v>0.981583525308</v>
      </c>
    </row>
    <row r="29" ht="15.75" customHeight="1">
      <c r="A29" s="1" t="str">
        <f t="shared" si="3"/>
        <v>ARFIP1</v>
      </c>
      <c r="B29" s="1" t="s">
        <v>87</v>
      </c>
      <c r="C29" s="1">
        <v>1.53700742E8</v>
      </c>
      <c r="D29" s="1" t="s">
        <v>14</v>
      </c>
      <c r="E29" s="1">
        <v>23.0</v>
      </c>
      <c r="F29" s="1" t="s">
        <v>18378</v>
      </c>
      <c r="G29" s="1">
        <v>0.239218842079</v>
      </c>
    </row>
    <row r="30" ht="15.75" customHeight="1">
      <c r="A30" s="1" t="str">
        <f t="shared" ref="A30:A38" si="4">"ARHGEF2"</f>
        <v>ARHGEF2</v>
      </c>
      <c r="B30" s="1" t="s">
        <v>108</v>
      </c>
      <c r="C30" s="1">
        <v>1.55948495E8</v>
      </c>
      <c r="D30" s="1" t="s">
        <v>8</v>
      </c>
      <c r="E30" s="1">
        <v>24.0</v>
      </c>
      <c r="F30" s="1" t="s">
        <v>18379</v>
      </c>
      <c r="G30" s="1">
        <v>0.947381121434</v>
      </c>
    </row>
    <row r="31" ht="15.75" customHeight="1">
      <c r="A31" s="1" t="str">
        <f t="shared" si="4"/>
        <v>ARHGEF2</v>
      </c>
      <c r="B31" s="1" t="s">
        <v>108</v>
      </c>
      <c r="C31" s="1">
        <v>1.559484E8</v>
      </c>
      <c r="D31" s="1" t="s">
        <v>14</v>
      </c>
      <c r="E31" s="1">
        <v>25.0</v>
      </c>
      <c r="F31" s="1" t="s">
        <v>18380</v>
      </c>
      <c r="G31" s="1">
        <v>0.0918081127842</v>
      </c>
    </row>
    <row r="32" ht="15.75" customHeight="1">
      <c r="A32" s="1" t="str">
        <f t="shared" si="4"/>
        <v>ARHGEF2</v>
      </c>
      <c r="B32" s="1" t="s">
        <v>108</v>
      </c>
      <c r="C32" s="1">
        <v>1.55948451E8</v>
      </c>
      <c r="D32" s="1" t="s">
        <v>14</v>
      </c>
      <c r="E32" s="1">
        <v>25.0</v>
      </c>
      <c r="F32" s="1" t="s">
        <v>18381</v>
      </c>
      <c r="G32" s="1">
        <v>0.65191006497</v>
      </c>
    </row>
    <row r="33" ht="15.75" customHeight="1">
      <c r="A33" s="1" t="str">
        <f t="shared" si="4"/>
        <v>ARHGEF2</v>
      </c>
      <c r="B33" s="1" t="s">
        <v>108</v>
      </c>
      <c r="C33" s="1">
        <v>1.55948459E8</v>
      </c>
      <c r="D33" s="1" t="s">
        <v>14</v>
      </c>
      <c r="E33" s="1">
        <v>22.0</v>
      </c>
      <c r="F33" s="1" t="s">
        <v>18382</v>
      </c>
      <c r="G33" s="1">
        <v>0.271353101459</v>
      </c>
    </row>
    <row r="34" ht="15.75" customHeight="1">
      <c r="A34" s="1" t="str">
        <f t="shared" si="4"/>
        <v>ARHGEF2</v>
      </c>
      <c r="B34" s="1" t="s">
        <v>108</v>
      </c>
      <c r="C34" s="1">
        <v>1.5594847E8</v>
      </c>
      <c r="D34" s="1" t="s">
        <v>14</v>
      </c>
      <c r="E34" s="1">
        <v>25.0</v>
      </c>
      <c r="F34" s="1" t="s">
        <v>18383</v>
      </c>
      <c r="G34" s="1">
        <v>1.10508235421</v>
      </c>
    </row>
    <row r="35" ht="15.75" customHeight="1">
      <c r="A35" s="1" t="str">
        <f t="shared" si="4"/>
        <v>ARHGEF2</v>
      </c>
      <c r="B35" s="1" t="s">
        <v>108</v>
      </c>
      <c r="C35" s="1">
        <v>1.55948492E8</v>
      </c>
      <c r="D35" s="1" t="s">
        <v>14</v>
      </c>
      <c r="E35" s="1">
        <v>23.0</v>
      </c>
      <c r="F35" s="1" t="s">
        <v>18384</v>
      </c>
      <c r="G35" s="1">
        <v>0.947536524358</v>
      </c>
    </row>
    <row r="36" ht="15.75" customHeight="1">
      <c r="A36" s="1" t="str">
        <f t="shared" si="4"/>
        <v>ARHGEF2</v>
      </c>
      <c r="B36" s="1" t="s">
        <v>108</v>
      </c>
      <c r="C36" s="1">
        <v>1.55948561E8</v>
      </c>
      <c r="D36" s="1" t="s">
        <v>8</v>
      </c>
      <c r="E36" s="1">
        <v>25.0</v>
      </c>
      <c r="F36" s="1" t="s">
        <v>18385</v>
      </c>
      <c r="G36" s="1">
        <v>0.381234365068</v>
      </c>
    </row>
    <row r="37" ht="15.75" customHeight="1">
      <c r="A37" s="1" t="str">
        <f t="shared" si="4"/>
        <v>ARHGEF2</v>
      </c>
      <c r="B37" s="1" t="s">
        <v>108</v>
      </c>
      <c r="C37" s="1">
        <v>1.55948514E8</v>
      </c>
      <c r="D37" s="1" t="s">
        <v>14</v>
      </c>
      <c r="E37" s="1">
        <v>24.0</v>
      </c>
      <c r="F37" s="1" t="s">
        <v>18386</v>
      </c>
      <c r="G37" s="1">
        <v>0.649273615789</v>
      </c>
    </row>
    <row r="38" ht="15.75" customHeight="1">
      <c r="A38" s="1" t="str">
        <f t="shared" si="4"/>
        <v>ARHGEF2</v>
      </c>
      <c r="B38" s="1" t="s">
        <v>108</v>
      </c>
      <c r="C38" s="1">
        <v>1.55948545E8</v>
      </c>
      <c r="D38" s="1" t="s">
        <v>14</v>
      </c>
      <c r="E38" s="1">
        <v>24.0</v>
      </c>
      <c r="F38" s="1" t="s">
        <v>18387</v>
      </c>
      <c r="G38" s="1">
        <v>0.0745283072414</v>
      </c>
    </row>
    <row r="39" ht="15.75" customHeight="1">
      <c r="A39" s="1" t="str">
        <f t="shared" ref="A39:A57" si="5">"ARID1A"</f>
        <v>ARID1A</v>
      </c>
      <c r="B39" s="1" t="s">
        <v>108</v>
      </c>
      <c r="C39" s="1">
        <v>2.7022723E7</v>
      </c>
      <c r="D39" s="1" t="s">
        <v>8</v>
      </c>
      <c r="E39" s="1">
        <v>25.0</v>
      </c>
      <c r="F39" s="1" t="s">
        <v>18388</v>
      </c>
      <c r="G39" s="1">
        <v>-0.0405937173655</v>
      </c>
    </row>
    <row r="40" ht="15.75" customHeight="1">
      <c r="A40" s="1" t="str">
        <f t="shared" si="5"/>
        <v>ARID1A</v>
      </c>
      <c r="B40" s="1" t="s">
        <v>108</v>
      </c>
      <c r="C40" s="1">
        <v>2.7022147E7</v>
      </c>
      <c r="D40" s="1" t="s">
        <v>14</v>
      </c>
      <c r="E40" s="1">
        <v>24.0</v>
      </c>
      <c r="F40" s="1" t="s">
        <v>18389</v>
      </c>
      <c r="G40" s="1">
        <v>0.600653430476</v>
      </c>
    </row>
    <row r="41" ht="15.75" customHeight="1">
      <c r="A41" s="1" t="str">
        <f t="shared" si="5"/>
        <v>ARID1A</v>
      </c>
      <c r="B41" s="1" t="s">
        <v>108</v>
      </c>
      <c r="C41" s="1">
        <v>2.7022176E7</v>
      </c>
      <c r="D41" s="1" t="s">
        <v>14</v>
      </c>
      <c r="E41" s="1">
        <v>24.0</v>
      </c>
      <c r="F41" s="1" t="s">
        <v>18390</v>
      </c>
      <c r="G41" s="1">
        <v>0.333918444439</v>
      </c>
    </row>
    <row r="42" ht="15.75" customHeight="1">
      <c r="A42" s="1" t="str">
        <f t="shared" si="5"/>
        <v>ARID1A</v>
      </c>
      <c r="B42" s="1" t="s">
        <v>108</v>
      </c>
      <c r="C42" s="1">
        <v>2.7022243E7</v>
      </c>
      <c r="D42" s="1" t="s">
        <v>14</v>
      </c>
      <c r="E42" s="1">
        <v>24.0</v>
      </c>
      <c r="F42" s="1" t="s">
        <v>18391</v>
      </c>
      <c r="G42" s="1">
        <v>0.731993577729</v>
      </c>
    </row>
    <row r="43" ht="15.75" customHeight="1">
      <c r="A43" s="1" t="str">
        <f t="shared" si="5"/>
        <v>ARID1A</v>
      </c>
      <c r="B43" s="1" t="s">
        <v>108</v>
      </c>
      <c r="C43" s="1">
        <v>2.7022282E7</v>
      </c>
      <c r="D43" s="1" t="s">
        <v>14</v>
      </c>
      <c r="E43" s="1">
        <v>24.0</v>
      </c>
      <c r="F43" s="1" t="s">
        <v>18392</v>
      </c>
      <c r="G43" s="1">
        <v>0.337372796991</v>
      </c>
    </row>
    <row r="44" ht="15.75" customHeight="1">
      <c r="A44" s="1" t="str">
        <f t="shared" si="5"/>
        <v>ARID1A</v>
      </c>
      <c r="B44" s="1" t="s">
        <v>108</v>
      </c>
      <c r="C44" s="1">
        <v>2.7022543E7</v>
      </c>
      <c r="D44" s="1" t="s">
        <v>14</v>
      </c>
      <c r="E44" s="1">
        <v>24.0</v>
      </c>
      <c r="F44" s="1" t="s">
        <v>18393</v>
      </c>
      <c r="G44" s="1">
        <v>0.554745234737</v>
      </c>
    </row>
    <row r="45" ht="15.75" customHeight="1">
      <c r="A45" s="1" t="str">
        <f t="shared" si="5"/>
        <v>ARID1A</v>
      </c>
      <c r="B45" s="1" t="s">
        <v>108</v>
      </c>
      <c r="C45" s="1">
        <v>2.7022597E7</v>
      </c>
      <c r="D45" s="1" t="s">
        <v>14</v>
      </c>
      <c r="E45" s="1">
        <v>24.0</v>
      </c>
      <c r="F45" s="1" t="s">
        <v>18394</v>
      </c>
      <c r="G45" s="1">
        <v>-0.00897011114711</v>
      </c>
    </row>
    <row r="46" ht="15.75" customHeight="1">
      <c r="A46" s="1" t="str">
        <f t="shared" si="5"/>
        <v>ARID1A</v>
      </c>
      <c r="B46" s="1" t="s">
        <v>108</v>
      </c>
      <c r="C46" s="1">
        <v>2.7022626E7</v>
      </c>
      <c r="D46" s="1" t="s">
        <v>14</v>
      </c>
      <c r="E46" s="1">
        <v>24.0</v>
      </c>
      <c r="F46" s="1" t="s">
        <v>18395</v>
      </c>
      <c r="G46" s="1">
        <v>-0.0142903739425</v>
      </c>
    </row>
    <row r="47" ht="15.75" customHeight="1">
      <c r="A47" s="1" t="str">
        <f t="shared" si="5"/>
        <v>ARID1A</v>
      </c>
      <c r="B47" s="1" t="s">
        <v>108</v>
      </c>
      <c r="C47" s="1">
        <v>2.7022729E7</v>
      </c>
      <c r="D47" s="1" t="s">
        <v>14</v>
      </c>
      <c r="E47" s="1">
        <v>25.0</v>
      </c>
      <c r="F47" s="1" t="s">
        <v>18396</v>
      </c>
      <c r="G47" s="1">
        <v>0.0440580553777</v>
      </c>
    </row>
    <row r="48" ht="15.75" customHeight="1">
      <c r="A48" s="1" t="str">
        <f t="shared" si="5"/>
        <v>ARID1A</v>
      </c>
      <c r="B48" s="1" t="s">
        <v>108</v>
      </c>
      <c r="C48" s="1">
        <v>2.7022796E7</v>
      </c>
      <c r="D48" s="1" t="s">
        <v>14</v>
      </c>
      <c r="E48" s="1">
        <v>24.0</v>
      </c>
      <c r="F48" s="1" t="s">
        <v>18397</v>
      </c>
      <c r="G48" s="1">
        <v>0.0576859386142</v>
      </c>
    </row>
    <row r="49" ht="15.75" customHeight="1">
      <c r="A49" s="1" t="str">
        <f t="shared" si="5"/>
        <v>ARID1A</v>
      </c>
      <c r="B49" s="1" t="s">
        <v>108</v>
      </c>
      <c r="C49" s="1">
        <v>2.7022622E7</v>
      </c>
      <c r="D49" s="1" t="s">
        <v>8</v>
      </c>
      <c r="E49" s="1">
        <v>23.0</v>
      </c>
      <c r="F49" s="1" t="s">
        <v>18398</v>
      </c>
      <c r="G49" s="1">
        <v>0.09764611642</v>
      </c>
    </row>
    <row r="50" ht="15.75" customHeight="1">
      <c r="A50" s="1" t="str">
        <f t="shared" si="5"/>
        <v>ARID1A</v>
      </c>
      <c r="B50" s="1" t="s">
        <v>108</v>
      </c>
      <c r="C50" s="1">
        <v>2.7022137E7</v>
      </c>
      <c r="D50" s="1" t="s">
        <v>8</v>
      </c>
      <c r="E50" s="1">
        <v>24.0</v>
      </c>
      <c r="F50" s="1" t="s">
        <v>18399</v>
      </c>
      <c r="G50" s="1">
        <v>0.596237375677</v>
      </c>
    </row>
    <row r="51" ht="15.75" customHeight="1">
      <c r="A51" s="1" t="str">
        <f t="shared" si="5"/>
        <v>ARID1A</v>
      </c>
      <c r="B51" s="1" t="s">
        <v>108</v>
      </c>
      <c r="C51" s="1">
        <v>2.7022167E7</v>
      </c>
      <c r="D51" s="1" t="s">
        <v>8</v>
      </c>
      <c r="E51" s="1">
        <v>24.0</v>
      </c>
      <c r="F51" s="1" t="s">
        <v>18400</v>
      </c>
      <c r="G51" s="1">
        <v>1.6673529918</v>
      </c>
    </row>
    <row r="52" ht="15.75" customHeight="1">
      <c r="A52" s="1" t="str">
        <f t="shared" si="5"/>
        <v>ARID1A</v>
      </c>
      <c r="B52" s="1" t="s">
        <v>108</v>
      </c>
      <c r="C52" s="1">
        <v>2.7022766E7</v>
      </c>
      <c r="D52" s="1" t="s">
        <v>14</v>
      </c>
      <c r="E52" s="1">
        <v>24.0</v>
      </c>
      <c r="F52" s="1" t="s">
        <v>18401</v>
      </c>
      <c r="G52" s="1">
        <v>0.3874363892</v>
      </c>
    </row>
    <row r="53" ht="15.75" customHeight="1">
      <c r="A53" s="1" t="str">
        <f t="shared" si="5"/>
        <v>ARID1A</v>
      </c>
      <c r="B53" s="1" t="s">
        <v>108</v>
      </c>
      <c r="C53" s="1">
        <v>2.7022279E7</v>
      </c>
      <c r="D53" s="1" t="s">
        <v>8</v>
      </c>
      <c r="E53" s="1">
        <v>24.0</v>
      </c>
      <c r="F53" s="1" t="s">
        <v>18402</v>
      </c>
      <c r="G53" s="1">
        <v>0.354125348314</v>
      </c>
    </row>
    <row r="54" ht="15.75" customHeight="1">
      <c r="A54" s="1" t="str">
        <f t="shared" si="5"/>
        <v>ARID1A</v>
      </c>
      <c r="B54" s="1" t="s">
        <v>108</v>
      </c>
      <c r="C54" s="1">
        <v>2.7022298E7</v>
      </c>
      <c r="D54" s="1" t="s">
        <v>8</v>
      </c>
      <c r="E54" s="1">
        <v>24.0</v>
      </c>
      <c r="F54" s="1" t="s">
        <v>18403</v>
      </c>
      <c r="G54" s="1">
        <v>-0.0437785356815</v>
      </c>
    </row>
    <row r="55" ht="15.75" customHeight="1">
      <c r="A55" s="1" t="str">
        <f t="shared" si="5"/>
        <v>ARID1A</v>
      </c>
      <c r="B55" s="1" t="s">
        <v>108</v>
      </c>
      <c r="C55" s="1">
        <v>2.7022309E7</v>
      </c>
      <c r="D55" s="1" t="s">
        <v>8</v>
      </c>
      <c r="E55" s="1">
        <v>24.0</v>
      </c>
      <c r="F55" s="1" t="s">
        <v>18404</v>
      </c>
      <c r="G55" s="1">
        <v>0.57969048729</v>
      </c>
    </row>
    <row r="56" ht="15.75" customHeight="1">
      <c r="A56" s="1" t="str">
        <f t="shared" si="5"/>
        <v>ARID1A</v>
      </c>
      <c r="B56" s="1" t="s">
        <v>108</v>
      </c>
      <c r="C56" s="1">
        <v>2.7022424E7</v>
      </c>
      <c r="D56" s="1" t="s">
        <v>8</v>
      </c>
      <c r="E56" s="1">
        <v>24.0</v>
      </c>
      <c r="F56" s="1" t="s">
        <v>18405</v>
      </c>
      <c r="G56" s="1">
        <v>0.142972033045</v>
      </c>
    </row>
    <row r="57" ht="15.75" customHeight="1">
      <c r="A57" s="1" t="str">
        <f t="shared" si="5"/>
        <v>ARID1A</v>
      </c>
      <c r="B57" s="1" t="s">
        <v>108</v>
      </c>
      <c r="C57" s="1">
        <v>2.7022514E7</v>
      </c>
      <c r="D57" s="1" t="s">
        <v>8</v>
      </c>
      <c r="E57" s="1">
        <v>23.0</v>
      </c>
      <c r="F57" s="1" t="s">
        <v>18406</v>
      </c>
      <c r="G57" s="1">
        <v>0.129522571079</v>
      </c>
    </row>
    <row r="58" ht="15.75" customHeight="1">
      <c r="A58" s="1" t="str">
        <f t="shared" ref="A58:A67" si="6">"ARRDC3"</f>
        <v>ARRDC3</v>
      </c>
      <c r="B58" s="1" t="s">
        <v>987</v>
      </c>
      <c r="C58" s="1">
        <v>9.0679382E7</v>
      </c>
      <c r="D58" s="1" t="s">
        <v>14</v>
      </c>
      <c r="E58" s="1">
        <v>23.0</v>
      </c>
      <c r="F58" s="1" t="s">
        <v>18407</v>
      </c>
      <c r="G58" s="1">
        <v>0.303334863362</v>
      </c>
    </row>
    <row r="59" ht="15.75" customHeight="1">
      <c r="A59" s="1" t="str">
        <f t="shared" si="6"/>
        <v>ARRDC3</v>
      </c>
      <c r="B59" s="1" t="s">
        <v>987</v>
      </c>
      <c r="C59" s="1">
        <v>9.0679475E7</v>
      </c>
      <c r="D59" s="1" t="s">
        <v>14</v>
      </c>
      <c r="E59" s="1">
        <v>24.0</v>
      </c>
      <c r="F59" s="1" t="s">
        <v>18408</v>
      </c>
      <c r="G59" s="1">
        <v>0.781425875827</v>
      </c>
    </row>
    <row r="60" ht="15.75" customHeight="1">
      <c r="A60" s="1" t="str">
        <f t="shared" si="6"/>
        <v>ARRDC3</v>
      </c>
      <c r="B60" s="1" t="s">
        <v>987</v>
      </c>
      <c r="C60" s="1">
        <v>9.0679268E7</v>
      </c>
      <c r="D60" s="1" t="s">
        <v>8</v>
      </c>
      <c r="E60" s="1">
        <v>24.0</v>
      </c>
      <c r="F60" s="1" t="s">
        <v>18409</v>
      </c>
      <c r="G60" s="1">
        <v>1.09140763797</v>
      </c>
    </row>
    <row r="61" ht="15.75" customHeight="1">
      <c r="A61" s="1" t="str">
        <f t="shared" si="6"/>
        <v>ARRDC3</v>
      </c>
      <c r="B61" s="1" t="s">
        <v>987</v>
      </c>
      <c r="C61" s="1">
        <v>9.0679394E7</v>
      </c>
      <c r="D61" s="1" t="s">
        <v>8</v>
      </c>
      <c r="E61" s="1">
        <v>23.0</v>
      </c>
      <c r="F61" s="1" t="s">
        <v>18410</v>
      </c>
      <c r="G61" s="1">
        <v>0.442231385697</v>
      </c>
    </row>
    <row r="62" ht="15.75" customHeight="1">
      <c r="A62" s="1" t="str">
        <f t="shared" si="6"/>
        <v>ARRDC3</v>
      </c>
      <c r="B62" s="1" t="s">
        <v>987</v>
      </c>
      <c r="C62" s="1">
        <v>9.0679414E7</v>
      </c>
      <c r="D62" s="1" t="s">
        <v>8</v>
      </c>
      <c r="E62" s="1">
        <v>22.0</v>
      </c>
      <c r="F62" s="1" t="s">
        <v>18411</v>
      </c>
      <c r="G62" s="1">
        <v>0.667938573819</v>
      </c>
    </row>
    <row r="63" ht="15.75" customHeight="1">
      <c r="A63" s="1" t="str">
        <f t="shared" si="6"/>
        <v>ARRDC3</v>
      </c>
      <c r="B63" s="1" t="s">
        <v>987</v>
      </c>
      <c r="C63" s="1">
        <v>9.0679497E7</v>
      </c>
      <c r="D63" s="1" t="s">
        <v>8</v>
      </c>
      <c r="E63" s="1">
        <v>22.0</v>
      </c>
      <c r="F63" s="1" t="s">
        <v>18412</v>
      </c>
      <c r="G63" s="1">
        <v>0.372470446121</v>
      </c>
    </row>
    <row r="64" ht="15.75" customHeight="1">
      <c r="A64" s="1" t="str">
        <f t="shared" si="6"/>
        <v>ARRDC3</v>
      </c>
      <c r="B64" s="1" t="s">
        <v>987</v>
      </c>
      <c r="C64" s="1">
        <v>9.0679541E7</v>
      </c>
      <c r="D64" s="1" t="s">
        <v>8</v>
      </c>
      <c r="E64" s="1">
        <v>24.0</v>
      </c>
      <c r="F64" s="1" t="s">
        <v>18413</v>
      </c>
      <c r="G64" s="1">
        <v>0.618922069602</v>
      </c>
    </row>
    <row r="65" ht="15.75" customHeight="1">
      <c r="A65" s="1" t="str">
        <f t="shared" si="6"/>
        <v>ARRDC3</v>
      </c>
      <c r="B65" s="1" t="s">
        <v>987</v>
      </c>
      <c r="C65" s="1">
        <v>9.0679309E7</v>
      </c>
      <c r="D65" s="1" t="s">
        <v>14</v>
      </c>
      <c r="E65" s="1">
        <v>23.0</v>
      </c>
      <c r="F65" s="1" t="s">
        <v>18414</v>
      </c>
      <c r="G65" s="1">
        <v>1.04192042211</v>
      </c>
    </row>
    <row r="66" ht="15.75" customHeight="1">
      <c r="A66" s="1" t="str">
        <f t="shared" si="6"/>
        <v>ARRDC3</v>
      </c>
      <c r="B66" s="1" t="s">
        <v>987</v>
      </c>
      <c r="C66" s="1">
        <v>9.0679411E7</v>
      </c>
      <c r="D66" s="1" t="s">
        <v>14</v>
      </c>
      <c r="E66" s="1">
        <v>24.0</v>
      </c>
      <c r="F66" s="1" t="s">
        <v>18415</v>
      </c>
      <c r="G66" s="1">
        <v>0.363421088135</v>
      </c>
    </row>
    <row r="67" ht="15.75" customHeight="1">
      <c r="A67" s="1" t="str">
        <f t="shared" si="6"/>
        <v>ARRDC3</v>
      </c>
      <c r="B67" s="1" t="s">
        <v>987</v>
      </c>
      <c r="C67" s="1">
        <v>9.0679525E7</v>
      </c>
      <c r="D67" s="1" t="s">
        <v>8</v>
      </c>
      <c r="E67" s="1">
        <v>23.0</v>
      </c>
      <c r="F67" s="1" t="s">
        <v>18416</v>
      </c>
      <c r="G67" s="1">
        <v>0.86667193992</v>
      </c>
    </row>
    <row r="68" ht="15.75" customHeight="1">
      <c r="A68" s="1" t="str">
        <f t="shared" ref="A68:A77" si="7">"ASF1A"</f>
        <v>ASF1A</v>
      </c>
      <c r="B68" s="1" t="s">
        <v>28</v>
      </c>
      <c r="C68" s="1">
        <v>1.19215039E8</v>
      </c>
      <c r="D68" s="1" t="s">
        <v>8</v>
      </c>
      <c r="E68" s="1">
        <v>24.0</v>
      </c>
      <c r="F68" s="1" t="s">
        <v>18417</v>
      </c>
      <c r="G68" s="1">
        <v>0.653270616444</v>
      </c>
    </row>
    <row r="69" ht="15.75" customHeight="1">
      <c r="A69" s="1" t="str">
        <f t="shared" si="7"/>
        <v>ASF1A</v>
      </c>
      <c r="B69" s="1" t="s">
        <v>28</v>
      </c>
      <c r="C69" s="1">
        <v>1.19215324E8</v>
      </c>
      <c r="D69" s="1" t="s">
        <v>14</v>
      </c>
      <c r="E69" s="1">
        <v>24.0</v>
      </c>
      <c r="F69" s="1" t="s">
        <v>18418</v>
      </c>
      <c r="G69" s="1">
        <v>0.521172492452</v>
      </c>
    </row>
    <row r="70" ht="15.75" customHeight="1">
      <c r="A70" s="1" t="str">
        <f t="shared" si="7"/>
        <v>ASF1A</v>
      </c>
      <c r="B70" s="1" t="s">
        <v>28</v>
      </c>
      <c r="C70" s="1">
        <v>1.19215174E8</v>
      </c>
      <c r="D70" s="1" t="s">
        <v>8</v>
      </c>
      <c r="E70" s="1">
        <v>25.0</v>
      </c>
      <c r="F70" s="1" t="s">
        <v>18419</v>
      </c>
      <c r="G70" s="1">
        <v>1.04552697976</v>
      </c>
    </row>
    <row r="71" ht="15.75" customHeight="1">
      <c r="A71" s="1" t="str">
        <f t="shared" si="7"/>
        <v>ASF1A</v>
      </c>
      <c r="B71" s="1" t="s">
        <v>28</v>
      </c>
      <c r="C71" s="1">
        <v>1.19215232E8</v>
      </c>
      <c r="D71" s="1" t="s">
        <v>8</v>
      </c>
      <c r="E71" s="1">
        <v>23.0</v>
      </c>
      <c r="F71" s="1" t="s">
        <v>18420</v>
      </c>
      <c r="G71" s="1">
        <v>0.575958977705</v>
      </c>
    </row>
    <row r="72" ht="15.75" customHeight="1">
      <c r="A72" s="1" t="str">
        <f t="shared" si="7"/>
        <v>ASF1A</v>
      </c>
      <c r="B72" s="1" t="s">
        <v>28</v>
      </c>
      <c r="C72" s="1">
        <v>1.19215247E8</v>
      </c>
      <c r="D72" s="1" t="s">
        <v>8</v>
      </c>
      <c r="E72" s="1">
        <v>25.0</v>
      </c>
      <c r="F72" s="1" t="s">
        <v>18421</v>
      </c>
      <c r="G72" s="1">
        <v>0.84504851774</v>
      </c>
    </row>
    <row r="73" ht="15.75" customHeight="1">
      <c r="A73" s="1" t="str">
        <f t="shared" si="7"/>
        <v>ASF1A</v>
      </c>
      <c r="B73" s="1" t="s">
        <v>28</v>
      </c>
      <c r="C73" s="1">
        <v>1.19215071E8</v>
      </c>
      <c r="D73" s="1" t="s">
        <v>14</v>
      </c>
      <c r="E73" s="1">
        <v>24.0</v>
      </c>
      <c r="F73" s="1" t="s">
        <v>18422</v>
      </c>
      <c r="G73" s="1">
        <v>0.540900095183</v>
      </c>
    </row>
    <row r="74" ht="15.75" customHeight="1">
      <c r="A74" s="1" t="str">
        <f t="shared" si="7"/>
        <v>ASF1A</v>
      </c>
      <c r="B74" s="1" t="s">
        <v>28</v>
      </c>
      <c r="C74" s="1">
        <v>1.19215229E8</v>
      </c>
      <c r="D74" s="1" t="s">
        <v>14</v>
      </c>
      <c r="E74" s="1">
        <v>24.0</v>
      </c>
      <c r="F74" s="1" t="s">
        <v>18423</v>
      </c>
      <c r="G74" s="1">
        <v>0.408380620163</v>
      </c>
    </row>
    <row r="75" ht="15.75" customHeight="1">
      <c r="A75" s="1" t="str">
        <f t="shared" si="7"/>
        <v>ASF1A</v>
      </c>
      <c r="B75" s="1" t="s">
        <v>28</v>
      </c>
      <c r="C75" s="1">
        <v>1.19215267E8</v>
      </c>
      <c r="D75" s="1" t="s">
        <v>14</v>
      </c>
      <c r="E75" s="1">
        <v>25.0</v>
      </c>
      <c r="F75" s="1" t="s">
        <v>18424</v>
      </c>
      <c r="G75" s="1">
        <v>0.338692423091</v>
      </c>
    </row>
    <row r="76" ht="15.75" customHeight="1">
      <c r="A76" s="1" t="str">
        <f t="shared" si="7"/>
        <v>ASF1A</v>
      </c>
      <c r="B76" s="1" t="s">
        <v>28</v>
      </c>
      <c r="C76" s="1">
        <v>1.19215283E8</v>
      </c>
      <c r="D76" s="1" t="s">
        <v>14</v>
      </c>
      <c r="E76" s="1">
        <v>24.0</v>
      </c>
      <c r="F76" s="1" t="s">
        <v>18425</v>
      </c>
      <c r="G76" s="1">
        <v>1.1094245025</v>
      </c>
    </row>
    <row r="77" ht="15.75" customHeight="1">
      <c r="A77" s="1" t="str">
        <f t="shared" si="7"/>
        <v>ASF1A</v>
      </c>
      <c r="B77" s="1" t="s">
        <v>28</v>
      </c>
      <c r="C77" s="1">
        <v>1.19215302E8</v>
      </c>
      <c r="D77" s="1" t="s">
        <v>14</v>
      </c>
      <c r="E77" s="1">
        <v>24.0</v>
      </c>
      <c r="F77" s="1" t="s">
        <v>18426</v>
      </c>
      <c r="G77" s="1">
        <v>0.709709123655</v>
      </c>
    </row>
    <row r="78" ht="15.75" customHeight="1">
      <c r="A78" s="1" t="str">
        <f t="shared" ref="A78:A95" si="8">"ATL1"</f>
        <v>ATL1</v>
      </c>
      <c r="B78" s="1" t="s">
        <v>135</v>
      </c>
      <c r="C78" s="1">
        <v>5.0999358E7</v>
      </c>
      <c r="D78" s="1" t="s">
        <v>8</v>
      </c>
      <c r="E78" s="1">
        <v>25.0</v>
      </c>
      <c r="F78" s="1" t="s">
        <v>18427</v>
      </c>
      <c r="G78" s="1">
        <v>1.23610126345</v>
      </c>
    </row>
    <row r="79" ht="15.75" customHeight="1">
      <c r="A79" s="1" t="str">
        <f t="shared" si="8"/>
        <v>ATL1</v>
      </c>
      <c r="B79" s="1" t="s">
        <v>135</v>
      </c>
      <c r="C79" s="1">
        <v>5.0999374E7</v>
      </c>
      <c r="D79" s="1" t="s">
        <v>8</v>
      </c>
      <c r="E79" s="1">
        <v>24.0</v>
      </c>
      <c r="F79" s="1" t="s">
        <v>18428</v>
      </c>
      <c r="G79" s="1">
        <v>0.792116369911</v>
      </c>
    </row>
    <row r="80" ht="15.75" customHeight="1">
      <c r="A80" s="1" t="str">
        <f t="shared" si="8"/>
        <v>ATL1</v>
      </c>
      <c r="B80" s="1" t="s">
        <v>135</v>
      </c>
      <c r="C80" s="1">
        <v>5.0999396E7</v>
      </c>
      <c r="D80" s="1" t="s">
        <v>8</v>
      </c>
      <c r="E80" s="1">
        <v>22.0</v>
      </c>
      <c r="F80" s="1" t="s">
        <v>18429</v>
      </c>
      <c r="G80" s="1">
        <v>0.116505158097</v>
      </c>
    </row>
    <row r="81" ht="15.75" customHeight="1">
      <c r="A81" s="1" t="str">
        <f t="shared" si="8"/>
        <v>ATL1</v>
      </c>
      <c r="B81" s="1" t="s">
        <v>135</v>
      </c>
      <c r="C81" s="1">
        <v>5.1026601E7</v>
      </c>
      <c r="D81" s="1" t="s">
        <v>14</v>
      </c>
      <c r="E81" s="1">
        <v>28.0</v>
      </c>
      <c r="F81" s="1" t="s">
        <v>18430</v>
      </c>
      <c r="G81" s="1">
        <v>-0.0114266570801</v>
      </c>
    </row>
    <row r="82" ht="15.75" customHeight="1">
      <c r="A82" s="1" t="str">
        <f t="shared" si="8"/>
        <v>ATL1</v>
      </c>
      <c r="B82" s="1" t="s">
        <v>135</v>
      </c>
      <c r="C82" s="1">
        <v>5.0999508E7</v>
      </c>
      <c r="D82" s="1" t="s">
        <v>8</v>
      </c>
      <c r="E82" s="1">
        <v>24.0</v>
      </c>
      <c r="F82" s="1" t="s">
        <v>18431</v>
      </c>
      <c r="G82" s="1">
        <v>0.471887204725</v>
      </c>
    </row>
    <row r="83" ht="15.75" customHeight="1">
      <c r="A83" s="1" t="str">
        <f t="shared" si="8"/>
        <v>ATL1</v>
      </c>
      <c r="B83" s="1" t="s">
        <v>135</v>
      </c>
      <c r="C83" s="1">
        <v>5.0999553E7</v>
      </c>
      <c r="D83" s="1" t="s">
        <v>8</v>
      </c>
      <c r="E83" s="1">
        <v>24.0</v>
      </c>
      <c r="F83" s="1" t="s">
        <v>18432</v>
      </c>
      <c r="G83" s="1">
        <v>0.0953032996804</v>
      </c>
    </row>
    <row r="84" ht="15.75" customHeight="1">
      <c r="A84" s="1" t="str">
        <f t="shared" si="8"/>
        <v>ATL1</v>
      </c>
      <c r="B84" s="1" t="s">
        <v>135</v>
      </c>
      <c r="C84" s="1">
        <v>5.1026428E7</v>
      </c>
      <c r="D84" s="1" t="s">
        <v>8</v>
      </c>
      <c r="E84" s="1">
        <v>23.0</v>
      </c>
      <c r="F84" s="1" t="s">
        <v>18433</v>
      </c>
      <c r="G84" s="1">
        <v>-0.0190528574615</v>
      </c>
    </row>
    <row r="85" ht="15.75" customHeight="1">
      <c r="A85" s="1" t="str">
        <f t="shared" si="8"/>
        <v>ATL1</v>
      </c>
      <c r="B85" s="1" t="s">
        <v>135</v>
      </c>
      <c r="C85" s="1">
        <v>5.1026528E7</v>
      </c>
      <c r="D85" s="1" t="s">
        <v>8</v>
      </c>
      <c r="E85" s="1">
        <v>26.0</v>
      </c>
      <c r="F85" s="1" t="s">
        <v>18434</v>
      </c>
      <c r="G85" s="1">
        <v>0.0363155660541</v>
      </c>
    </row>
    <row r="86" ht="15.75" customHeight="1">
      <c r="A86" s="1" t="str">
        <f t="shared" si="8"/>
        <v>ATL1</v>
      </c>
      <c r="B86" s="1" t="s">
        <v>135</v>
      </c>
      <c r="C86" s="1">
        <v>5.1026553E7</v>
      </c>
      <c r="D86" s="1" t="s">
        <v>8</v>
      </c>
      <c r="E86" s="1">
        <v>25.0</v>
      </c>
      <c r="F86" s="1" t="s">
        <v>18435</v>
      </c>
      <c r="G86" s="1">
        <v>0.0156011894362</v>
      </c>
    </row>
    <row r="87" ht="15.75" customHeight="1">
      <c r="A87" s="1" t="str">
        <f t="shared" si="8"/>
        <v>ATL1</v>
      </c>
      <c r="B87" s="1" t="s">
        <v>135</v>
      </c>
      <c r="C87" s="1">
        <v>5.0999367E7</v>
      </c>
      <c r="D87" s="1" t="s">
        <v>14</v>
      </c>
      <c r="E87" s="1">
        <v>23.0</v>
      </c>
      <c r="F87" s="1" t="s">
        <v>7578</v>
      </c>
      <c r="G87" s="1">
        <v>0.971782366636</v>
      </c>
    </row>
    <row r="88" ht="15.75" customHeight="1">
      <c r="A88" s="1" t="str">
        <f t="shared" si="8"/>
        <v>ATL1</v>
      </c>
      <c r="B88" s="1" t="s">
        <v>135</v>
      </c>
      <c r="C88" s="1">
        <v>5.0999552E7</v>
      </c>
      <c r="D88" s="1" t="s">
        <v>14</v>
      </c>
      <c r="E88" s="1">
        <v>23.0</v>
      </c>
      <c r="F88" s="1" t="s">
        <v>18436</v>
      </c>
      <c r="G88" s="1">
        <v>0.249856992358</v>
      </c>
    </row>
    <row r="89" ht="15.75" customHeight="1">
      <c r="A89" s="1" t="str">
        <f t="shared" si="8"/>
        <v>ATL1</v>
      </c>
      <c r="B89" s="1" t="s">
        <v>135</v>
      </c>
      <c r="C89" s="1">
        <v>5.0999617E7</v>
      </c>
      <c r="D89" s="1" t="s">
        <v>14</v>
      </c>
      <c r="E89" s="1">
        <v>24.0</v>
      </c>
      <c r="F89" s="1" t="s">
        <v>18437</v>
      </c>
      <c r="G89" s="1">
        <v>0.1403679104</v>
      </c>
    </row>
    <row r="90" ht="15.75" customHeight="1">
      <c r="A90" s="1" t="str">
        <f t="shared" si="8"/>
        <v>ATL1</v>
      </c>
      <c r="B90" s="1" t="s">
        <v>135</v>
      </c>
      <c r="C90" s="1">
        <v>5.1026474E7</v>
      </c>
      <c r="D90" s="1" t="s">
        <v>14</v>
      </c>
      <c r="E90" s="1">
        <v>26.0</v>
      </c>
      <c r="F90" s="1" t="s">
        <v>18438</v>
      </c>
      <c r="G90" s="1">
        <v>0.10641923855</v>
      </c>
    </row>
    <row r="91" ht="15.75" customHeight="1">
      <c r="A91" s="1" t="str">
        <f t="shared" si="8"/>
        <v>ATL1</v>
      </c>
      <c r="B91" s="1" t="s">
        <v>135</v>
      </c>
      <c r="C91" s="1">
        <v>5.1026513E7</v>
      </c>
      <c r="D91" s="1" t="s">
        <v>14</v>
      </c>
      <c r="E91" s="1">
        <v>23.0</v>
      </c>
      <c r="F91" s="1" t="s">
        <v>18439</v>
      </c>
      <c r="G91" s="1">
        <v>-0.00506022504981</v>
      </c>
    </row>
    <row r="92" ht="15.75" customHeight="1">
      <c r="A92" s="1" t="str">
        <f t="shared" si="8"/>
        <v>ATL1</v>
      </c>
      <c r="B92" s="1" t="s">
        <v>135</v>
      </c>
      <c r="C92" s="1">
        <v>5.1026568E7</v>
      </c>
      <c r="D92" s="1" t="s">
        <v>14</v>
      </c>
      <c r="E92" s="1">
        <v>22.0</v>
      </c>
      <c r="F92" s="1" t="s">
        <v>18440</v>
      </c>
      <c r="G92" s="1">
        <v>0.0308504925009</v>
      </c>
    </row>
    <row r="93" ht="15.75" customHeight="1">
      <c r="A93" s="1" t="str">
        <f t="shared" si="8"/>
        <v>ATL1</v>
      </c>
      <c r="B93" s="1" t="s">
        <v>135</v>
      </c>
      <c r="C93" s="1">
        <v>5.1026651E7</v>
      </c>
      <c r="D93" s="1" t="s">
        <v>14</v>
      </c>
      <c r="E93" s="1">
        <v>28.0</v>
      </c>
      <c r="F93" s="1" t="s">
        <v>18441</v>
      </c>
      <c r="G93" s="1">
        <v>0.025488608274</v>
      </c>
    </row>
    <row r="94" ht="15.75" customHeight="1">
      <c r="A94" s="1" t="str">
        <f t="shared" si="8"/>
        <v>ATL1</v>
      </c>
      <c r="B94" s="1" t="s">
        <v>135</v>
      </c>
      <c r="C94" s="1">
        <v>5.099942E7</v>
      </c>
      <c r="D94" s="1" t="s">
        <v>8</v>
      </c>
      <c r="E94" s="1">
        <v>24.0</v>
      </c>
      <c r="F94" s="1" t="s">
        <v>18442</v>
      </c>
      <c r="G94" s="1">
        <v>0.136324688582</v>
      </c>
    </row>
    <row r="95" ht="15.75" customHeight="1">
      <c r="A95" s="1" t="str">
        <f t="shared" si="8"/>
        <v>ATL1</v>
      </c>
      <c r="B95" s="1" t="s">
        <v>135</v>
      </c>
      <c r="C95" s="1">
        <v>5.0999353E7</v>
      </c>
      <c r="D95" s="1" t="s">
        <v>8</v>
      </c>
      <c r="E95" s="1">
        <v>24.0</v>
      </c>
      <c r="F95" s="1" t="s">
        <v>18443</v>
      </c>
      <c r="G95" s="1">
        <v>0.601197618399</v>
      </c>
    </row>
    <row r="96" ht="15.75" customHeight="1">
      <c r="A96" s="1" t="str">
        <f t="shared" ref="A96:A104" si="9">"B3GALT4"</f>
        <v>B3GALT4</v>
      </c>
      <c r="B96" s="1" t="s">
        <v>28</v>
      </c>
      <c r="C96" s="1">
        <v>3.3244756E7</v>
      </c>
      <c r="D96" s="1" t="s">
        <v>14</v>
      </c>
      <c r="E96" s="1">
        <v>23.0</v>
      </c>
      <c r="F96" s="1" t="s">
        <v>18444</v>
      </c>
      <c r="G96" s="1">
        <v>1.16305594199</v>
      </c>
    </row>
    <row r="97" ht="15.75" customHeight="1">
      <c r="A97" s="1" t="str">
        <f t="shared" si="9"/>
        <v>B3GALT4</v>
      </c>
      <c r="B97" s="1" t="s">
        <v>28</v>
      </c>
      <c r="C97" s="1">
        <v>3.3244516E7</v>
      </c>
      <c r="D97" s="1" t="s">
        <v>8</v>
      </c>
      <c r="E97" s="1">
        <v>23.0</v>
      </c>
      <c r="F97" s="1" t="s">
        <v>18445</v>
      </c>
      <c r="G97" s="1">
        <v>0.274830623559</v>
      </c>
    </row>
    <row r="98" ht="15.75" customHeight="1">
      <c r="A98" s="1" t="str">
        <f t="shared" si="9"/>
        <v>B3GALT4</v>
      </c>
      <c r="B98" s="1" t="s">
        <v>28</v>
      </c>
      <c r="C98" s="1">
        <v>3.3244673E7</v>
      </c>
      <c r="D98" s="1" t="s">
        <v>8</v>
      </c>
      <c r="E98" s="1">
        <v>24.0</v>
      </c>
      <c r="F98" s="1" t="s">
        <v>18446</v>
      </c>
      <c r="G98" s="1">
        <v>0.401472802199</v>
      </c>
    </row>
    <row r="99" ht="15.75" customHeight="1">
      <c r="A99" s="1" t="str">
        <f t="shared" si="9"/>
        <v>B3GALT4</v>
      </c>
      <c r="B99" s="1" t="s">
        <v>28</v>
      </c>
      <c r="C99" s="1">
        <v>3.324482E7</v>
      </c>
      <c r="D99" s="1" t="s">
        <v>8</v>
      </c>
      <c r="E99" s="1">
        <v>22.0</v>
      </c>
      <c r="F99" s="1" t="s">
        <v>18447</v>
      </c>
      <c r="G99" s="1">
        <v>1.0653388606</v>
      </c>
    </row>
    <row r="100" ht="15.75" customHeight="1">
      <c r="A100" s="1" t="str">
        <f t="shared" si="9"/>
        <v>B3GALT4</v>
      </c>
      <c r="B100" s="1" t="s">
        <v>28</v>
      </c>
      <c r="C100" s="1">
        <v>3.3244833E7</v>
      </c>
      <c r="D100" s="1" t="s">
        <v>8</v>
      </c>
      <c r="E100" s="1">
        <v>23.0</v>
      </c>
      <c r="F100" s="1" t="s">
        <v>18448</v>
      </c>
      <c r="G100" s="1">
        <v>0.771605197411</v>
      </c>
    </row>
    <row r="101" ht="15.75" customHeight="1">
      <c r="A101" s="1" t="str">
        <f t="shared" si="9"/>
        <v>B3GALT4</v>
      </c>
      <c r="B101" s="1" t="s">
        <v>28</v>
      </c>
      <c r="C101" s="1">
        <v>3.3244551E7</v>
      </c>
      <c r="D101" s="1" t="s">
        <v>14</v>
      </c>
      <c r="E101" s="1">
        <v>24.0</v>
      </c>
      <c r="F101" s="1" t="s">
        <v>18449</v>
      </c>
      <c r="G101" s="1">
        <v>0.595784280841</v>
      </c>
    </row>
    <row r="102" ht="15.75" customHeight="1">
      <c r="A102" s="1" t="str">
        <f t="shared" si="9"/>
        <v>B3GALT4</v>
      </c>
      <c r="B102" s="1" t="s">
        <v>28</v>
      </c>
      <c r="C102" s="1">
        <v>3.3244587E7</v>
      </c>
      <c r="D102" s="1" t="s">
        <v>14</v>
      </c>
      <c r="E102" s="1">
        <v>24.0</v>
      </c>
      <c r="F102" s="1" t="s">
        <v>18450</v>
      </c>
      <c r="G102" s="1">
        <v>0.346896059579</v>
      </c>
    </row>
    <row r="103" ht="15.75" customHeight="1">
      <c r="A103" s="1" t="str">
        <f t="shared" si="9"/>
        <v>B3GALT4</v>
      </c>
      <c r="B103" s="1" t="s">
        <v>28</v>
      </c>
      <c r="C103" s="1">
        <v>3.3244701E7</v>
      </c>
      <c r="D103" s="1" t="s">
        <v>14</v>
      </c>
      <c r="E103" s="1">
        <v>22.0</v>
      </c>
      <c r="F103" s="1" t="s">
        <v>18451</v>
      </c>
      <c r="G103" s="1">
        <v>0.538835395795</v>
      </c>
    </row>
    <row r="104" ht="15.75" customHeight="1">
      <c r="A104" s="1" t="str">
        <f t="shared" si="9"/>
        <v>B3GALT4</v>
      </c>
      <c r="B104" s="1" t="s">
        <v>28</v>
      </c>
      <c r="C104" s="1">
        <v>3.3244764E7</v>
      </c>
      <c r="D104" s="1" t="s">
        <v>14</v>
      </c>
      <c r="E104" s="1">
        <v>23.0</v>
      </c>
      <c r="F104" s="1" t="s">
        <v>18452</v>
      </c>
      <c r="G104" s="1">
        <v>0.447502026643</v>
      </c>
    </row>
    <row r="105" ht="15.75" customHeight="1">
      <c r="A105" s="1" t="str">
        <f t="shared" ref="A105:A129" si="10">"B3GNT5"</f>
        <v>B3GNT5</v>
      </c>
      <c r="B105" s="1" t="s">
        <v>119</v>
      </c>
      <c r="C105" s="1">
        <v>1.82982942E8</v>
      </c>
      <c r="D105" s="1" t="s">
        <v>8</v>
      </c>
      <c r="E105" s="1">
        <v>23.0</v>
      </c>
      <c r="F105" s="1" t="s">
        <v>18453</v>
      </c>
      <c r="G105" s="1">
        <v>0.0137262211378</v>
      </c>
    </row>
    <row r="106" ht="15.75" customHeight="1">
      <c r="A106" s="1" t="str">
        <f t="shared" si="10"/>
        <v>B3GNT5</v>
      </c>
      <c r="B106" s="1" t="s">
        <v>119</v>
      </c>
      <c r="C106" s="1">
        <v>1.82982792E8</v>
      </c>
      <c r="D106" s="1" t="s">
        <v>8</v>
      </c>
      <c r="E106" s="1">
        <v>24.0</v>
      </c>
      <c r="F106" s="1" t="s">
        <v>18454</v>
      </c>
      <c r="G106" s="1">
        <v>0.0101175313057</v>
      </c>
    </row>
    <row r="107" ht="15.75" customHeight="1">
      <c r="A107" s="1" t="str">
        <f t="shared" si="10"/>
        <v>B3GNT5</v>
      </c>
      <c r="B107" s="1" t="s">
        <v>119</v>
      </c>
      <c r="C107" s="1">
        <v>1.82982763E8</v>
      </c>
      <c r="D107" s="1" t="s">
        <v>8</v>
      </c>
      <c r="E107" s="1">
        <v>25.0</v>
      </c>
      <c r="F107" s="1" t="s">
        <v>18455</v>
      </c>
      <c r="G107" s="1">
        <v>-0.0196285292267</v>
      </c>
    </row>
    <row r="108" ht="15.75" customHeight="1">
      <c r="A108" s="1" t="str">
        <f t="shared" si="10"/>
        <v>B3GNT5</v>
      </c>
      <c r="B108" s="1" t="s">
        <v>119</v>
      </c>
      <c r="C108" s="1">
        <v>1.82971428E8</v>
      </c>
      <c r="D108" s="1" t="s">
        <v>8</v>
      </c>
      <c r="E108" s="1">
        <v>24.0</v>
      </c>
      <c r="F108" s="1" t="s">
        <v>18456</v>
      </c>
      <c r="G108" s="1">
        <v>-0.0745500054879</v>
      </c>
    </row>
    <row r="109" ht="15.75" customHeight="1">
      <c r="A109" s="1" t="str">
        <f t="shared" si="10"/>
        <v>B3GNT5</v>
      </c>
      <c r="B109" s="1" t="s">
        <v>119</v>
      </c>
      <c r="C109" s="1">
        <v>1.82971481E8</v>
      </c>
      <c r="D109" s="1" t="s">
        <v>8</v>
      </c>
      <c r="E109" s="1">
        <v>24.0</v>
      </c>
      <c r="F109" s="1" t="s">
        <v>18457</v>
      </c>
      <c r="G109" s="1">
        <v>0.0193060623365</v>
      </c>
    </row>
    <row r="110" ht="15.75" customHeight="1">
      <c r="A110" s="1" t="str">
        <f t="shared" si="10"/>
        <v>B3GNT5</v>
      </c>
      <c r="B110" s="1" t="s">
        <v>119</v>
      </c>
      <c r="C110" s="1">
        <v>1.82970658E8</v>
      </c>
      <c r="D110" s="1" t="s">
        <v>14</v>
      </c>
      <c r="E110" s="1">
        <v>24.0</v>
      </c>
      <c r="F110" s="1" t="s">
        <v>18458</v>
      </c>
      <c r="G110" s="1">
        <v>0.348261645033</v>
      </c>
    </row>
    <row r="111" ht="15.75" customHeight="1">
      <c r="A111" s="1" t="str">
        <f t="shared" si="10"/>
        <v>B3GNT5</v>
      </c>
      <c r="B111" s="1" t="s">
        <v>119</v>
      </c>
      <c r="C111" s="1">
        <v>1.82971358E8</v>
      </c>
      <c r="D111" s="1" t="s">
        <v>8</v>
      </c>
      <c r="E111" s="1">
        <v>24.0</v>
      </c>
      <c r="F111" s="1" t="s">
        <v>18459</v>
      </c>
      <c r="G111" s="1">
        <v>0.159038905138</v>
      </c>
    </row>
    <row r="112" ht="15.75" customHeight="1">
      <c r="A112" s="1" t="str">
        <f t="shared" si="10"/>
        <v>B3GNT5</v>
      </c>
      <c r="B112" s="1" t="s">
        <v>119</v>
      </c>
      <c r="C112" s="1">
        <v>1.82971497E8</v>
      </c>
      <c r="D112" s="1" t="s">
        <v>8</v>
      </c>
      <c r="E112" s="1">
        <v>24.0</v>
      </c>
      <c r="F112" s="1" t="s">
        <v>18460</v>
      </c>
      <c r="G112" s="1">
        <v>-0.111807030453</v>
      </c>
    </row>
    <row r="113" ht="15.75" customHeight="1">
      <c r="A113" s="1" t="str">
        <f t="shared" si="10"/>
        <v>B3GNT5</v>
      </c>
      <c r="B113" s="1" t="s">
        <v>119</v>
      </c>
      <c r="C113" s="1">
        <v>1.82970683E8</v>
      </c>
      <c r="D113" s="1" t="s">
        <v>14</v>
      </c>
      <c r="E113" s="1">
        <v>26.0</v>
      </c>
      <c r="F113" s="1" t="s">
        <v>18461</v>
      </c>
      <c r="G113" s="1">
        <v>-0.0434982089851</v>
      </c>
    </row>
    <row r="114" ht="15.75" customHeight="1">
      <c r="A114" s="1" t="str">
        <f t="shared" si="10"/>
        <v>B3GNT5</v>
      </c>
      <c r="B114" s="1" t="s">
        <v>119</v>
      </c>
      <c r="C114" s="1">
        <v>1.82970949E8</v>
      </c>
      <c r="D114" s="1" t="s">
        <v>14</v>
      </c>
      <c r="E114" s="1">
        <v>25.0</v>
      </c>
      <c r="F114" s="1" t="s">
        <v>18462</v>
      </c>
      <c r="G114" s="1">
        <v>0.079776011557</v>
      </c>
    </row>
    <row r="115" ht="15.75" customHeight="1">
      <c r="A115" s="1" t="str">
        <f t="shared" si="10"/>
        <v>B3GNT5</v>
      </c>
      <c r="B115" s="1" t="s">
        <v>119</v>
      </c>
      <c r="C115" s="1">
        <v>1.82970803E8</v>
      </c>
      <c r="D115" s="1" t="s">
        <v>14</v>
      </c>
      <c r="E115" s="1">
        <v>23.0</v>
      </c>
      <c r="F115" s="1" t="s">
        <v>18463</v>
      </c>
      <c r="G115" s="1">
        <v>1.39724627149</v>
      </c>
    </row>
    <row r="116" ht="15.75" customHeight="1">
      <c r="A116" s="1" t="str">
        <f t="shared" si="10"/>
        <v>B3GNT5</v>
      </c>
      <c r="B116" s="1" t="s">
        <v>119</v>
      </c>
      <c r="C116" s="1">
        <v>1.82970851E8</v>
      </c>
      <c r="D116" s="1" t="s">
        <v>14</v>
      </c>
      <c r="E116" s="1">
        <v>23.0</v>
      </c>
      <c r="F116" s="1" t="s">
        <v>18464</v>
      </c>
      <c r="G116" s="1">
        <v>1.25449208348</v>
      </c>
    </row>
    <row r="117" ht="15.75" customHeight="1">
      <c r="A117" s="1" t="str">
        <f t="shared" si="10"/>
        <v>B3GNT5</v>
      </c>
      <c r="B117" s="1" t="s">
        <v>119</v>
      </c>
      <c r="C117" s="1">
        <v>1.82971299E8</v>
      </c>
      <c r="D117" s="1" t="s">
        <v>8</v>
      </c>
      <c r="E117" s="1">
        <v>22.0</v>
      </c>
      <c r="F117" s="1" t="s">
        <v>18465</v>
      </c>
      <c r="G117" s="1">
        <v>0.110962260394</v>
      </c>
    </row>
    <row r="118" ht="15.75" customHeight="1">
      <c r="A118" s="1" t="str">
        <f t="shared" si="10"/>
        <v>B3GNT5</v>
      </c>
      <c r="B118" s="1" t="s">
        <v>119</v>
      </c>
      <c r="C118" s="1">
        <v>1.82970954E8</v>
      </c>
      <c r="D118" s="1" t="s">
        <v>14</v>
      </c>
      <c r="E118" s="1">
        <v>25.0</v>
      </c>
      <c r="F118" s="1" t="s">
        <v>18466</v>
      </c>
      <c r="G118" s="1">
        <v>0.089141043361</v>
      </c>
    </row>
    <row r="119" ht="15.75" customHeight="1">
      <c r="A119" s="1" t="str">
        <f t="shared" si="10"/>
        <v>B3GNT5</v>
      </c>
      <c r="B119" s="1" t="s">
        <v>119</v>
      </c>
      <c r="C119" s="1">
        <v>1.82971273E8</v>
      </c>
      <c r="D119" s="1" t="s">
        <v>14</v>
      </c>
      <c r="E119" s="1">
        <v>24.0</v>
      </c>
      <c r="F119" s="1" t="s">
        <v>18467</v>
      </c>
      <c r="G119" s="1">
        <v>0.176532998821</v>
      </c>
    </row>
    <row r="120" ht="15.75" customHeight="1">
      <c r="A120" s="1" t="str">
        <f t="shared" si="10"/>
        <v>B3GNT5</v>
      </c>
      <c r="B120" s="1" t="s">
        <v>119</v>
      </c>
      <c r="C120" s="1">
        <v>1.82971459E8</v>
      </c>
      <c r="D120" s="1" t="s">
        <v>14</v>
      </c>
      <c r="E120" s="1">
        <v>24.0</v>
      </c>
      <c r="F120" s="1" t="s">
        <v>18468</v>
      </c>
      <c r="G120" s="1">
        <v>0.18121842546</v>
      </c>
    </row>
    <row r="121" ht="15.75" customHeight="1">
      <c r="A121" s="1" t="str">
        <f t="shared" si="10"/>
        <v>B3GNT5</v>
      </c>
      <c r="B121" s="1" t="s">
        <v>119</v>
      </c>
      <c r="C121" s="1">
        <v>1.82971486E8</v>
      </c>
      <c r="D121" s="1" t="s">
        <v>14</v>
      </c>
      <c r="E121" s="1">
        <v>24.0</v>
      </c>
      <c r="F121" s="1" t="s">
        <v>18469</v>
      </c>
      <c r="G121" s="1">
        <v>0.223028986855</v>
      </c>
    </row>
    <row r="122" ht="15.75" customHeight="1">
      <c r="A122" s="1" t="str">
        <f t="shared" si="10"/>
        <v>B3GNT5</v>
      </c>
      <c r="B122" s="1" t="s">
        <v>119</v>
      </c>
      <c r="C122" s="1">
        <v>1.82971512E8</v>
      </c>
      <c r="D122" s="1" t="s">
        <v>14</v>
      </c>
      <c r="E122" s="1">
        <v>22.0</v>
      </c>
      <c r="F122" s="1" t="s">
        <v>18470</v>
      </c>
      <c r="G122" s="1">
        <v>0.0986955351537</v>
      </c>
    </row>
    <row r="123" ht="15.75" customHeight="1">
      <c r="A123" s="1" t="str">
        <f t="shared" si="10"/>
        <v>B3GNT5</v>
      </c>
      <c r="B123" s="1" t="s">
        <v>119</v>
      </c>
      <c r="C123" s="1">
        <v>1.82982932E8</v>
      </c>
      <c r="D123" s="1" t="s">
        <v>14</v>
      </c>
      <c r="E123" s="1">
        <v>22.0</v>
      </c>
      <c r="F123" s="1" t="s">
        <v>18471</v>
      </c>
      <c r="G123" s="1">
        <v>0.0493184333078</v>
      </c>
    </row>
    <row r="124" ht="15.75" customHeight="1">
      <c r="A124" s="1" t="str">
        <f t="shared" si="10"/>
        <v>B3GNT5</v>
      </c>
      <c r="B124" s="1" t="s">
        <v>119</v>
      </c>
      <c r="C124" s="1">
        <v>1.82982983E8</v>
      </c>
      <c r="D124" s="1" t="s">
        <v>14</v>
      </c>
      <c r="E124" s="1">
        <v>24.0</v>
      </c>
      <c r="F124" s="1" t="s">
        <v>18472</v>
      </c>
      <c r="G124" s="1">
        <v>-0.0400096821622</v>
      </c>
    </row>
    <row r="125" ht="15.75" customHeight="1">
      <c r="A125" s="1" t="str">
        <f t="shared" si="10"/>
        <v>B3GNT5</v>
      </c>
      <c r="B125" s="1" t="s">
        <v>119</v>
      </c>
      <c r="C125" s="1">
        <v>1.82983011E8</v>
      </c>
      <c r="D125" s="1" t="s">
        <v>14</v>
      </c>
      <c r="E125" s="1">
        <v>25.0</v>
      </c>
      <c r="F125" s="1" t="s">
        <v>18473</v>
      </c>
      <c r="G125" s="1">
        <v>-0.0211947630079</v>
      </c>
    </row>
    <row r="126" ht="15.75" customHeight="1">
      <c r="A126" s="1" t="str">
        <f t="shared" si="10"/>
        <v>B3GNT5</v>
      </c>
      <c r="B126" s="1" t="s">
        <v>119</v>
      </c>
      <c r="C126" s="1">
        <v>1.82970739E8</v>
      </c>
      <c r="D126" s="1" t="s">
        <v>14</v>
      </c>
      <c r="E126" s="1">
        <v>25.0</v>
      </c>
      <c r="F126" s="1" t="s">
        <v>18474</v>
      </c>
      <c r="G126" s="1">
        <v>0.0851287536911</v>
      </c>
    </row>
    <row r="127" ht="15.75" customHeight="1">
      <c r="A127" s="1" t="str">
        <f t="shared" si="10"/>
        <v>B3GNT5</v>
      </c>
      <c r="B127" s="1" t="s">
        <v>119</v>
      </c>
      <c r="C127" s="1">
        <v>1.82970679E8</v>
      </c>
      <c r="D127" s="1" t="s">
        <v>8</v>
      </c>
      <c r="E127" s="1">
        <v>25.0</v>
      </c>
      <c r="F127" s="1" t="s">
        <v>18475</v>
      </c>
      <c r="G127" s="1">
        <v>0.0803944139104</v>
      </c>
    </row>
    <row r="128" ht="15.75" customHeight="1">
      <c r="A128" s="1" t="str">
        <f t="shared" si="10"/>
        <v>B3GNT5</v>
      </c>
      <c r="B128" s="1" t="s">
        <v>119</v>
      </c>
      <c r="C128" s="1">
        <v>1.8298287E8</v>
      </c>
      <c r="D128" s="1" t="s">
        <v>8</v>
      </c>
      <c r="E128" s="1">
        <v>25.0</v>
      </c>
      <c r="F128" s="1" t="s">
        <v>18476</v>
      </c>
      <c r="G128" s="1">
        <v>0.00308034120186</v>
      </c>
    </row>
    <row r="129" ht="15.75" customHeight="1">
      <c r="A129" s="1" t="str">
        <f t="shared" si="10"/>
        <v>B3GNT5</v>
      </c>
      <c r="B129" s="1" t="s">
        <v>119</v>
      </c>
      <c r="C129" s="1">
        <v>1.82971475E8</v>
      </c>
      <c r="D129" s="1" t="s">
        <v>8</v>
      </c>
      <c r="E129" s="1">
        <v>24.0</v>
      </c>
      <c r="F129" s="1" t="s">
        <v>18477</v>
      </c>
      <c r="G129" s="1">
        <v>0.0713682141042</v>
      </c>
    </row>
    <row r="130" ht="15.75" customHeight="1">
      <c r="A130" s="1" t="str">
        <f t="shared" ref="A130:A139" si="11">"B4GALNT1"</f>
        <v>B4GALNT1</v>
      </c>
      <c r="B130" s="1" t="s">
        <v>379</v>
      </c>
      <c r="C130" s="1">
        <v>5.8027249E7</v>
      </c>
      <c r="D130" s="1" t="s">
        <v>8</v>
      </c>
      <c r="E130" s="1">
        <v>24.0</v>
      </c>
      <c r="F130" s="1" t="s">
        <v>18478</v>
      </c>
      <c r="G130" s="1">
        <v>0.366768249903</v>
      </c>
    </row>
    <row r="131" ht="15.75" customHeight="1">
      <c r="A131" s="1" t="str">
        <f t="shared" si="11"/>
        <v>B4GALNT1</v>
      </c>
      <c r="B131" s="1" t="s">
        <v>379</v>
      </c>
      <c r="C131" s="1">
        <v>5.8027271E7</v>
      </c>
      <c r="D131" s="1" t="s">
        <v>8</v>
      </c>
      <c r="E131" s="1">
        <v>24.0</v>
      </c>
      <c r="F131" s="1" t="s">
        <v>18479</v>
      </c>
      <c r="G131" s="1">
        <v>0.0181177017353</v>
      </c>
    </row>
    <row r="132" ht="15.75" customHeight="1">
      <c r="A132" s="1" t="str">
        <f t="shared" si="11"/>
        <v>B4GALNT1</v>
      </c>
      <c r="B132" s="1" t="s">
        <v>379</v>
      </c>
      <c r="C132" s="1">
        <v>5.8027325E7</v>
      </c>
      <c r="D132" s="1" t="s">
        <v>8</v>
      </c>
      <c r="E132" s="1">
        <v>24.0</v>
      </c>
      <c r="F132" s="1" t="s">
        <v>18480</v>
      </c>
      <c r="G132" s="1">
        <v>0.123315575798</v>
      </c>
    </row>
    <row r="133" ht="15.75" customHeight="1">
      <c r="A133" s="1" t="str">
        <f t="shared" si="11"/>
        <v>B4GALNT1</v>
      </c>
      <c r="B133" s="1" t="s">
        <v>379</v>
      </c>
      <c r="C133" s="1">
        <v>5.8027384E7</v>
      </c>
      <c r="D133" s="1" t="s">
        <v>8</v>
      </c>
      <c r="E133" s="1">
        <v>24.0</v>
      </c>
      <c r="F133" s="1" t="s">
        <v>18481</v>
      </c>
      <c r="G133" s="1">
        <v>1.03963506734</v>
      </c>
    </row>
    <row r="134" ht="15.75" customHeight="1">
      <c r="A134" s="1" t="str">
        <f t="shared" si="11"/>
        <v>B4GALNT1</v>
      </c>
      <c r="B134" s="1" t="s">
        <v>379</v>
      </c>
      <c r="C134" s="1">
        <v>5.8027465E7</v>
      </c>
      <c r="D134" s="1" t="s">
        <v>8</v>
      </c>
      <c r="E134" s="1">
        <v>24.0</v>
      </c>
      <c r="F134" s="1" t="s">
        <v>18482</v>
      </c>
      <c r="G134" s="1">
        <v>1.02318200673</v>
      </c>
    </row>
    <row r="135" ht="15.75" customHeight="1">
      <c r="A135" s="1" t="str">
        <f t="shared" si="11"/>
        <v>B4GALNT1</v>
      </c>
      <c r="B135" s="1" t="s">
        <v>379</v>
      </c>
      <c r="C135" s="1">
        <v>5.8027445E7</v>
      </c>
      <c r="D135" s="1" t="s">
        <v>14</v>
      </c>
      <c r="E135" s="1">
        <v>24.0</v>
      </c>
      <c r="F135" s="1" t="s">
        <v>18483</v>
      </c>
      <c r="G135" s="1">
        <v>0.937182925936</v>
      </c>
    </row>
    <row r="136" ht="15.75" customHeight="1">
      <c r="A136" s="1" t="str">
        <f t="shared" si="11"/>
        <v>B4GALNT1</v>
      </c>
      <c r="B136" s="1" t="s">
        <v>379</v>
      </c>
      <c r="C136" s="1">
        <v>5.8027471E7</v>
      </c>
      <c r="D136" s="1" t="s">
        <v>14</v>
      </c>
      <c r="E136" s="1">
        <v>24.0</v>
      </c>
      <c r="F136" s="1" t="s">
        <v>18484</v>
      </c>
      <c r="G136" s="1">
        <v>0.228828396793</v>
      </c>
    </row>
    <row r="137" ht="15.75" customHeight="1">
      <c r="A137" s="1" t="str">
        <f t="shared" si="11"/>
        <v>B4GALNT1</v>
      </c>
      <c r="B137" s="1" t="s">
        <v>379</v>
      </c>
      <c r="C137" s="1">
        <v>5.8027505E7</v>
      </c>
      <c r="D137" s="1" t="s">
        <v>14</v>
      </c>
      <c r="E137" s="1">
        <v>25.0</v>
      </c>
      <c r="F137" s="1" t="s">
        <v>18485</v>
      </c>
      <c r="G137" s="1">
        <v>0.467989260545</v>
      </c>
    </row>
    <row r="138" ht="15.75" customHeight="1">
      <c r="A138" s="1" t="str">
        <f t="shared" si="11"/>
        <v>B4GALNT1</v>
      </c>
      <c r="B138" s="1" t="s">
        <v>379</v>
      </c>
      <c r="C138" s="1">
        <v>5.8027515E7</v>
      </c>
      <c r="D138" s="1" t="s">
        <v>14</v>
      </c>
      <c r="E138" s="1">
        <v>22.0</v>
      </c>
      <c r="F138" s="1" t="s">
        <v>18486</v>
      </c>
      <c r="G138" s="1">
        <v>0.579972865649</v>
      </c>
    </row>
    <row r="139" ht="15.75" customHeight="1">
      <c r="A139" s="1" t="str">
        <f t="shared" si="11"/>
        <v>B4GALNT1</v>
      </c>
      <c r="B139" s="1" t="s">
        <v>379</v>
      </c>
      <c r="C139" s="1">
        <v>5.8027523E7</v>
      </c>
      <c r="D139" s="1" t="s">
        <v>14</v>
      </c>
      <c r="E139" s="1">
        <v>25.0</v>
      </c>
      <c r="F139" s="1" t="s">
        <v>18487</v>
      </c>
      <c r="G139" s="1">
        <v>0.059472129732</v>
      </c>
    </row>
    <row r="140" ht="15.75" customHeight="1">
      <c r="A140" s="1" t="str">
        <f t="shared" ref="A140:A149" si="12">"BAK1"</f>
        <v>BAK1</v>
      </c>
      <c r="B140" s="1" t="s">
        <v>28</v>
      </c>
      <c r="C140" s="1">
        <v>3.35481E7</v>
      </c>
      <c r="D140" s="1" t="s">
        <v>14</v>
      </c>
      <c r="E140" s="1">
        <v>25.0</v>
      </c>
      <c r="F140" s="1" t="s">
        <v>18488</v>
      </c>
      <c r="G140" s="1">
        <v>-0.00585332310893</v>
      </c>
    </row>
    <row r="141" ht="15.75" customHeight="1">
      <c r="A141" s="1" t="str">
        <f t="shared" si="12"/>
        <v>BAK1</v>
      </c>
      <c r="B141" s="1" t="s">
        <v>28</v>
      </c>
      <c r="C141" s="1">
        <v>3.3548369E7</v>
      </c>
      <c r="D141" s="1" t="s">
        <v>8</v>
      </c>
      <c r="E141" s="1">
        <v>23.0</v>
      </c>
      <c r="F141" s="1" t="s">
        <v>18489</v>
      </c>
      <c r="G141" s="1">
        <v>0.563934080099</v>
      </c>
    </row>
    <row r="142" ht="15.75" customHeight="1">
      <c r="A142" s="1" t="str">
        <f t="shared" si="12"/>
        <v>BAK1</v>
      </c>
      <c r="B142" s="1" t="s">
        <v>28</v>
      </c>
      <c r="C142" s="1">
        <v>3.3548262E7</v>
      </c>
      <c r="D142" s="1" t="s">
        <v>8</v>
      </c>
      <c r="E142" s="1">
        <v>25.0</v>
      </c>
      <c r="F142" s="1" t="s">
        <v>18490</v>
      </c>
      <c r="G142" s="1">
        <v>0.0952147187068</v>
      </c>
    </row>
    <row r="143" ht="15.75" customHeight="1">
      <c r="A143" s="1" t="str">
        <f t="shared" si="12"/>
        <v>BAK1</v>
      </c>
      <c r="B143" s="1" t="s">
        <v>28</v>
      </c>
      <c r="C143" s="1">
        <v>3.3548226E7</v>
      </c>
      <c r="D143" s="1" t="s">
        <v>8</v>
      </c>
      <c r="E143" s="1">
        <v>25.0</v>
      </c>
      <c r="F143" s="1" t="s">
        <v>18491</v>
      </c>
      <c r="G143" s="1">
        <v>0.0438803054608</v>
      </c>
    </row>
    <row r="144" ht="15.75" customHeight="1">
      <c r="A144" s="1" t="str">
        <f t="shared" si="12"/>
        <v>BAK1</v>
      </c>
      <c r="B144" s="1" t="s">
        <v>28</v>
      </c>
      <c r="C144" s="1">
        <v>3.3548208E7</v>
      </c>
      <c r="D144" s="1" t="s">
        <v>8</v>
      </c>
      <c r="E144" s="1">
        <v>25.0</v>
      </c>
      <c r="F144" s="1" t="s">
        <v>18492</v>
      </c>
      <c r="G144" s="1">
        <v>0.571325809349</v>
      </c>
    </row>
    <row r="145" ht="15.75" customHeight="1">
      <c r="A145" s="1" t="str">
        <f t="shared" si="12"/>
        <v>BAK1</v>
      </c>
      <c r="B145" s="1" t="s">
        <v>28</v>
      </c>
      <c r="C145" s="1">
        <v>3.354819E7</v>
      </c>
      <c r="D145" s="1" t="s">
        <v>8</v>
      </c>
      <c r="E145" s="1">
        <v>25.0</v>
      </c>
      <c r="F145" s="1" t="s">
        <v>18493</v>
      </c>
      <c r="G145" s="1">
        <v>0.410121049159</v>
      </c>
    </row>
    <row r="146" ht="15.75" customHeight="1">
      <c r="A146" s="1" t="str">
        <f t="shared" si="12"/>
        <v>BAK1</v>
      </c>
      <c r="B146" s="1" t="s">
        <v>28</v>
      </c>
      <c r="C146" s="1">
        <v>3.3548177E7</v>
      </c>
      <c r="D146" s="1" t="s">
        <v>8</v>
      </c>
      <c r="E146" s="1">
        <v>26.0</v>
      </c>
      <c r="F146" s="1" t="s">
        <v>18494</v>
      </c>
      <c r="G146" s="1">
        <v>1.02073995379</v>
      </c>
    </row>
    <row r="147" ht="15.75" customHeight="1">
      <c r="A147" s="1" t="str">
        <f t="shared" si="12"/>
        <v>BAK1</v>
      </c>
      <c r="B147" s="1" t="s">
        <v>28</v>
      </c>
      <c r="C147" s="1">
        <v>3.3548142E7</v>
      </c>
      <c r="D147" s="1" t="s">
        <v>8</v>
      </c>
      <c r="E147" s="1">
        <v>26.0</v>
      </c>
      <c r="F147" s="1" t="s">
        <v>18495</v>
      </c>
      <c r="G147" s="1">
        <v>0.501954637973</v>
      </c>
    </row>
    <row r="148" ht="15.75" customHeight="1">
      <c r="A148" s="1" t="str">
        <f t="shared" si="12"/>
        <v>BAK1</v>
      </c>
      <c r="B148" s="1" t="s">
        <v>28</v>
      </c>
      <c r="C148" s="1">
        <v>3.3548112E7</v>
      </c>
      <c r="D148" s="1" t="s">
        <v>8</v>
      </c>
      <c r="E148" s="1">
        <v>25.0</v>
      </c>
      <c r="F148" s="1" t="s">
        <v>18496</v>
      </c>
      <c r="G148" s="1">
        <v>0.0310731549347</v>
      </c>
    </row>
    <row r="149" ht="15.75" customHeight="1">
      <c r="A149" s="1" t="str">
        <f t="shared" si="12"/>
        <v>BAK1</v>
      </c>
      <c r="B149" s="1" t="s">
        <v>28</v>
      </c>
      <c r="C149" s="1">
        <v>3.3548176E7</v>
      </c>
      <c r="D149" s="1" t="s">
        <v>14</v>
      </c>
      <c r="E149" s="1">
        <v>24.0</v>
      </c>
      <c r="F149" s="1" t="s">
        <v>18497</v>
      </c>
      <c r="G149" s="1">
        <v>1.40793423686</v>
      </c>
    </row>
    <row r="150" ht="15.75" customHeight="1">
      <c r="A150" s="1" t="str">
        <f t="shared" ref="A150:A159" si="13">"BCL2L11"</f>
        <v>BCL2L11</v>
      </c>
      <c r="B150" s="1" t="s">
        <v>256</v>
      </c>
      <c r="C150" s="1">
        <v>1.11878401E8</v>
      </c>
      <c r="D150" s="1" t="s">
        <v>14</v>
      </c>
      <c r="E150" s="1">
        <v>23.0</v>
      </c>
      <c r="F150" s="1" t="s">
        <v>18498</v>
      </c>
      <c r="G150" s="1">
        <v>-0.068162068311</v>
      </c>
    </row>
    <row r="151" ht="15.75" customHeight="1">
      <c r="A151" s="1" t="str">
        <f t="shared" si="13"/>
        <v>BCL2L11</v>
      </c>
      <c r="B151" s="1" t="s">
        <v>256</v>
      </c>
      <c r="C151" s="1">
        <v>1.11878416E8</v>
      </c>
      <c r="D151" s="1" t="s">
        <v>14</v>
      </c>
      <c r="E151" s="1">
        <v>24.0</v>
      </c>
      <c r="F151" s="1" t="s">
        <v>18499</v>
      </c>
      <c r="G151" s="1">
        <v>0.0231740844757</v>
      </c>
    </row>
    <row r="152" ht="15.75" customHeight="1">
      <c r="A152" s="1" t="str">
        <f t="shared" si="13"/>
        <v>BCL2L11</v>
      </c>
      <c r="B152" s="1" t="s">
        <v>256</v>
      </c>
      <c r="C152" s="1">
        <v>1.11878362E8</v>
      </c>
      <c r="D152" s="1" t="s">
        <v>14</v>
      </c>
      <c r="E152" s="1">
        <v>24.0</v>
      </c>
      <c r="F152" s="1" t="s">
        <v>18500</v>
      </c>
      <c r="G152" s="1">
        <v>0.0372813404552</v>
      </c>
    </row>
    <row r="153" ht="15.75" customHeight="1">
      <c r="A153" s="1" t="str">
        <f t="shared" si="13"/>
        <v>BCL2L11</v>
      </c>
      <c r="B153" s="1" t="s">
        <v>256</v>
      </c>
      <c r="C153" s="1">
        <v>1.11878356E8</v>
      </c>
      <c r="D153" s="1" t="s">
        <v>14</v>
      </c>
      <c r="E153" s="1">
        <v>24.0</v>
      </c>
      <c r="F153" s="1" t="s">
        <v>18501</v>
      </c>
      <c r="G153" s="1">
        <v>0.760362512476</v>
      </c>
    </row>
    <row r="154" ht="15.75" customHeight="1">
      <c r="A154" s="1" t="str">
        <f t="shared" si="13"/>
        <v>BCL2L11</v>
      </c>
      <c r="B154" s="1" t="s">
        <v>256</v>
      </c>
      <c r="C154" s="1">
        <v>1.11878253E8</v>
      </c>
      <c r="D154" s="1" t="s">
        <v>14</v>
      </c>
      <c r="E154" s="1">
        <v>24.0</v>
      </c>
      <c r="F154" s="1" t="s">
        <v>18502</v>
      </c>
      <c r="G154" s="1">
        <v>0.27828670006</v>
      </c>
    </row>
    <row r="155" ht="15.75" customHeight="1">
      <c r="A155" s="1" t="str">
        <f t="shared" si="13"/>
        <v>BCL2L11</v>
      </c>
      <c r="B155" s="1" t="s">
        <v>256</v>
      </c>
      <c r="C155" s="1">
        <v>1.11878224E8</v>
      </c>
      <c r="D155" s="1" t="s">
        <v>14</v>
      </c>
      <c r="E155" s="1">
        <v>24.0</v>
      </c>
      <c r="F155" s="1" t="s">
        <v>18503</v>
      </c>
      <c r="G155" s="1">
        <v>0.364347652953</v>
      </c>
    </row>
    <row r="156" ht="15.75" customHeight="1">
      <c r="A156" s="1" t="str">
        <f t="shared" si="13"/>
        <v>BCL2L11</v>
      </c>
      <c r="B156" s="1" t="s">
        <v>256</v>
      </c>
      <c r="C156" s="1">
        <v>1.11878199E8</v>
      </c>
      <c r="D156" s="1" t="s">
        <v>14</v>
      </c>
      <c r="E156" s="1">
        <v>24.0</v>
      </c>
      <c r="F156" s="1" t="s">
        <v>18504</v>
      </c>
      <c r="G156" s="1">
        <v>0.182629547965</v>
      </c>
    </row>
    <row r="157" ht="15.75" customHeight="1">
      <c r="A157" s="1" t="str">
        <f t="shared" si="13"/>
        <v>BCL2L11</v>
      </c>
      <c r="B157" s="1" t="s">
        <v>256</v>
      </c>
      <c r="C157" s="1">
        <v>1.11878365E8</v>
      </c>
      <c r="D157" s="1" t="s">
        <v>8</v>
      </c>
      <c r="E157" s="1">
        <v>24.0</v>
      </c>
      <c r="F157" s="1" t="s">
        <v>18505</v>
      </c>
      <c r="G157" s="1">
        <v>0.0597492391379</v>
      </c>
    </row>
    <row r="158" ht="15.75" customHeight="1">
      <c r="A158" s="1" t="str">
        <f t="shared" si="13"/>
        <v>BCL2L11</v>
      </c>
      <c r="B158" s="1" t="s">
        <v>256</v>
      </c>
      <c r="C158" s="1">
        <v>1.11878321E8</v>
      </c>
      <c r="D158" s="1" t="s">
        <v>8</v>
      </c>
      <c r="E158" s="1">
        <v>24.0</v>
      </c>
      <c r="F158" s="1" t="s">
        <v>18506</v>
      </c>
      <c r="G158" s="1">
        <v>1.5471013629</v>
      </c>
    </row>
    <row r="159" ht="15.75" customHeight="1">
      <c r="A159" s="1" t="str">
        <f t="shared" si="13"/>
        <v>BCL2L11</v>
      </c>
      <c r="B159" s="1" t="s">
        <v>256</v>
      </c>
      <c r="C159" s="1">
        <v>1.11878313E8</v>
      </c>
      <c r="D159" s="1" t="s">
        <v>14</v>
      </c>
      <c r="E159" s="1">
        <v>24.0</v>
      </c>
      <c r="F159" s="1" t="s">
        <v>18507</v>
      </c>
      <c r="G159" s="1">
        <v>0.692536124623</v>
      </c>
    </row>
    <row r="160" ht="15.75" customHeight="1">
      <c r="A160" s="1" t="str">
        <f t="shared" ref="A160:A179" si="14">"BCORL1"</f>
        <v>BCORL1</v>
      </c>
      <c r="B160" s="1" t="s">
        <v>50</v>
      </c>
      <c r="C160" s="1">
        <v>1.29116492E8</v>
      </c>
      <c r="D160" s="1" t="s">
        <v>14</v>
      </c>
      <c r="E160" s="1">
        <v>23.0</v>
      </c>
      <c r="F160" s="1" t="s">
        <v>18508</v>
      </c>
      <c r="G160" s="1">
        <v>0.195518579855</v>
      </c>
    </row>
    <row r="161" ht="15.75" customHeight="1">
      <c r="A161" s="1" t="str">
        <f t="shared" si="14"/>
        <v>BCORL1</v>
      </c>
      <c r="B161" s="1" t="s">
        <v>50</v>
      </c>
      <c r="C161" s="1">
        <v>1.2913881E8</v>
      </c>
      <c r="D161" s="1" t="s">
        <v>14</v>
      </c>
      <c r="E161" s="1">
        <v>25.0</v>
      </c>
      <c r="F161" s="1" t="s">
        <v>18509</v>
      </c>
      <c r="G161" s="1">
        <v>0.0381650767479</v>
      </c>
    </row>
    <row r="162" ht="15.75" customHeight="1">
      <c r="A162" s="1" t="str">
        <f t="shared" si="14"/>
        <v>BCORL1</v>
      </c>
      <c r="B162" s="1" t="s">
        <v>50</v>
      </c>
      <c r="C162" s="1">
        <v>1.29138834E8</v>
      </c>
      <c r="D162" s="1" t="s">
        <v>14</v>
      </c>
      <c r="E162" s="1">
        <v>24.0</v>
      </c>
      <c r="F162" s="1" t="s">
        <v>18510</v>
      </c>
      <c r="G162" s="1">
        <v>-0.0700319298116</v>
      </c>
    </row>
    <row r="163" ht="15.75" customHeight="1">
      <c r="A163" s="1" t="str">
        <f t="shared" si="14"/>
        <v>BCORL1</v>
      </c>
      <c r="B163" s="1" t="s">
        <v>50</v>
      </c>
      <c r="C163" s="1">
        <v>1.29139018E8</v>
      </c>
      <c r="D163" s="1" t="s">
        <v>14</v>
      </c>
      <c r="E163" s="1">
        <v>25.0</v>
      </c>
      <c r="F163" s="1" t="s">
        <v>18511</v>
      </c>
      <c r="G163" s="1">
        <v>-0.365065947444</v>
      </c>
    </row>
    <row r="164" ht="15.75" customHeight="1">
      <c r="A164" s="1" t="str">
        <f t="shared" si="14"/>
        <v>BCORL1</v>
      </c>
      <c r="B164" s="1" t="s">
        <v>50</v>
      </c>
      <c r="C164" s="1">
        <v>1.29139035E8</v>
      </c>
      <c r="D164" s="1" t="s">
        <v>8</v>
      </c>
      <c r="E164" s="1">
        <v>28.0</v>
      </c>
      <c r="F164" s="1" t="s">
        <v>18512</v>
      </c>
      <c r="G164" s="1">
        <v>0.0735231663512</v>
      </c>
    </row>
    <row r="165" ht="15.75" customHeight="1">
      <c r="A165" s="1" t="str">
        <f t="shared" si="14"/>
        <v>BCORL1</v>
      </c>
      <c r="B165" s="1" t="s">
        <v>50</v>
      </c>
      <c r="C165" s="1">
        <v>1.29139025E8</v>
      </c>
      <c r="D165" s="1" t="s">
        <v>8</v>
      </c>
      <c r="E165" s="1">
        <v>25.0</v>
      </c>
      <c r="F165" s="1" t="s">
        <v>18513</v>
      </c>
      <c r="G165" s="1">
        <v>-0.118171546447</v>
      </c>
    </row>
    <row r="166" ht="15.75" customHeight="1">
      <c r="A166" s="1" t="str">
        <f t="shared" si="14"/>
        <v>BCORL1</v>
      </c>
      <c r="B166" s="1" t="s">
        <v>50</v>
      </c>
      <c r="C166" s="1">
        <v>1.29139015E8</v>
      </c>
      <c r="D166" s="1" t="s">
        <v>8</v>
      </c>
      <c r="E166" s="1">
        <v>27.0</v>
      </c>
      <c r="F166" s="1" t="s">
        <v>18514</v>
      </c>
      <c r="G166" s="1">
        <v>0.0299591591735</v>
      </c>
    </row>
    <row r="167" ht="15.75" customHeight="1">
      <c r="A167" s="1" t="str">
        <f t="shared" si="14"/>
        <v>BCORL1</v>
      </c>
      <c r="B167" s="1" t="s">
        <v>50</v>
      </c>
      <c r="C167" s="1">
        <v>1.2913898E8</v>
      </c>
      <c r="D167" s="1" t="s">
        <v>8</v>
      </c>
      <c r="E167" s="1">
        <v>26.0</v>
      </c>
      <c r="F167" s="1" t="s">
        <v>18515</v>
      </c>
      <c r="G167" s="1">
        <v>0.00916484804492</v>
      </c>
    </row>
    <row r="168" ht="15.75" customHeight="1">
      <c r="A168" s="1" t="str">
        <f t="shared" si="14"/>
        <v>BCORL1</v>
      </c>
      <c r="B168" s="1" t="s">
        <v>50</v>
      </c>
      <c r="C168" s="1">
        <v>1.29138973E8</v>
      </c>
      <c r="D168" s="1" t="s">
        <v>8</v>
      </c>
      <c r="E168" s="1">
        <v>27.0</v>
      </c>
      <c r="F168" s="1" t="s">
        <v>18516</v>
      </c>
      <c r="G168" s="1">
        <v>0.190164650087</v>
      </c>
    </row>
    <row r="169" ht="15.75" customHeight="1">
      <c r="A169" s="1" t="str">
        <f t="shared" si="14"/>
        <v>BCORL1</v>
      </c>
      <c r="B169" s="1" t="s">
        <v>50</v>
      </c>
      <c r="C169" s="1">
        <v>1.29116501E8</v>
      </c>
      <c r="D169" s="1" t="s">
        <v>8</v>
      </c>
      <c r="E169" s="1">
        <v>24.0</v>
      </c>
      <c r="F169" s="1" t="s">
        <v>18517</v>
      </c>
      <c r="G169" s="1">
        <v>1.20633885161</v>
      </c>
    </row>
    <row r="170" ht="15.75" customHeight="1">
      <c r="A170" s="1" t="str">
        <f t="shared" si="14"/>
        <v>BCORL1</v>
      </c>
      <c r="B170" s="1" t="s">
        <v>50</v>
      </c>
      <c r="C170" s="1">
        <v>1.29138778E8</v>
      </c>
      <c r="D170" s="1" t="s">
        <v>8</v>
      </c>
      <c r="E170" s="1">
        <v>25.0</v>
      </c>
      <c r="F170" s="1" t="s">
        <v>18518</v>
      </c>
      <c r="G170" s="1">
        <v>0.196032573385</v>
      </c>
    </row>
    <row r="171" ht="15.75" customHeight="1">
      <c r="A171" s="1" t="str">
        <f t="shared" si="14"/>
        <v>BCORL1</v>
      </c>
      <c r="B171" s="1" t="s">
        <v>50</v>
      </c>
      <c r="C171" s="1">
        <v>1.29116513E8</v>
      </c>
      <c r="D171" s="1" t="s">
        <v>8</v>
      </c>
      <c r="E171" s="1">
        <v>23.0</v>
      </c>
      <c r="F171" s="1" t="s">
        <v>18519</v>
      </c>
      <c r="G171" s="1">
        <v>0.162469012902</v>
      </c>
    </row>
    <row r="172" ht="15.75" customHeight="1">
      <c r="A172" s="1" t="str">
        <f t="shared" si="14"/>
        <v>BCORL1</v>
      </c>
      <c r="B172" s="1" t="s">
        <v>50</v>
      </c>
      <c r="C172" s="1">
        <v>1.29116445E8</v>
      </c>
      <c r="D172" s="1" t="s">
        <v>8</v>
      </c>
      <c r="E172" s="1">
        <v>22.0</v>
      </c>
      <c r="F172" s="1" t="s">
        <v>18520</v>
      </c>
      <c r="G172" s="1">
        <v>0.302562519144</v>
      </c>
    </row>
    <row r="173" ht="15.75" customHeight="1">
      <c r="A173" s="1" t="str">
        <f t="shared" si="14"/>
        <v>BCORL1</v>
      </c>
      <c r="B173" s="1" t="s">
        <v>50</v>
      </c>
      <c r="C173" s="1">
        <v>1.29116436E8</v>
      </c>
      <c r="D173" s="1" t="s">
        <v>8</v>
      </c>
      <c r="E173" s="1">
        <v>24.0</v>
      </c>
      <c r="F173" s="1" t="s">
        <v>18521</v>
      </c>
      <c r="G173" s="1">
        <v>0.229811432651</v>
      </c>
    </row>
    <row r="174" ht="15.75" customHeight="1">
      <c r="A174" s="1" t="str">
        <f t="shared" si="14"/>
        <v>BCORL1</v>
      </c>
      <c r="B174" s="1" t="s">
        <v>50</v>
      </c>
      <c r="C174" s="1">
        <v>1.29116328E8</v>
      </c>
      <c r="D174" s="1" t="s">
        <v>8</v>
      </c>
      <c r="E174" s="1">
        <v>24.0</v>
      </c>
      <c r="F174" s="1" t="s">
        <v>18522</v>
      </c>
      <c r="G174" s="1">
        <v>0.728529818305</v>
      </c>
    </row>
    <row r="175" ht="15.75" customHeight="1">
      <c r="A175" s="1" t="str">
        <f t="shared" si="14"/>
        <v>BCORL1</v>
      </c>
      <c r="B175" s="1" t="s">
        <v>50</v>
      </c>
      <c r="C175" s="1">
        <v>1.2911629E8</v>
      </c>
      <c r="D175" s="1" t="s">
        <v>8</v>
      </c>
      <c r="E175" s="1">
        <v>24.0</v>
      </c>
      <c r="F175" s="1" t="s">
        <v>18523</v>
      </c>
      <c r="G175" s="1">
        <v>0.768192578035</v>
      </c>
    </row>
    <row r="176" ht="15.75" customHeight="1">
      <c r="A176" s="1" t="str">
        <f t="shared" si="14"/>
        <v>BCORL1</v>
      </c>
      <c r="B176" s="1" t="s">
        <v>50</v>
      </c>
      <c r="C176" s="1">
        <v>1.29116278E8</v>
      </c>
      <c r="D176" s="1" t="s">
        <v>8</v>
      </c>
      <c r="E176" s="1">
        <v>23.0</v>
      </c>
      <c r="F176" s="1" t="s">
        <v>18524</v>
      </c>
      <c r="G176" s="1">
        <v>1.02546857036</v>
      </c>
    </row>
    <row r="177" ht="15.75" customHeight="1">
      <c r="A177" s="1" t="str">
        <f t="shared" si="14"/>
        <v>BCORL1</v>
      </c>
      <c r="B177" s="1" t="s">
        <v>50</v>
      </c>
      <c r="C177" s="1">
        <v>1.29116205E8</v>
      </c>
      <c r="D177" s="1" t="s">
        <v>8</v>
      </c>
      <c r="E177" s="1">
        <v>24.0</v>
      </c>
      <c r="F177" s="1" t="s">
        <v>18525</v>
      </c>
      <c r="G177" s="1">
        <v>0.26783139473</v>
      </c>
    </row>
    <row r="178" ht="15.75" customHeight="1">
      <c r="A178" s="1" t="str">
        <f t="shared" si="14"/>
        <v>BCORL1</v>
      </c>
      <c r="B178" s="1" t="s">
        <v>50</v>
      </c>
      <c r="C178" s="1">
        <v>1.29138797E8</v>
      </c>
      <c r="D178" s="1" t="s">
        <v>8</v>
      </c>
      <c r="E178" s="1">
        <v>23.0</v>
      </c>
      <c r="F178" s="1" t="s">
        <v>18526</v>
      </c>
      <c r="G178" s="1">
        <v>0.0318001026992</v>
      </c>
    </row>
    <row r="179" ht="15.75" customHeight="1">
      <c r="A179" s="1" t="str">
        <f t="shared" si="14"/>
        <v>BCORL1</v>
      </c>
      <c r="B179" s="1" t="s">
        <v>50</v>
      </c>
      <c r="C179" s="1">
        <v>1.29116498E8</v>
      </c>
      <c r="D179" s="1" t="s">
        <v>14</v>
      </c>
      <c r="E179" s="1">
        <v>24.0</v>
      </c>
      <c r="F179" s="1" t="s">
        <v>18527</v>
      </c>
      <c r="G179" s="1">
        <v>-0.229564225586</v>
      </c>
    </row>
    <row r="180" ht="15.75" customHeight="1">
      <c r="A180" s="1" t="str">
        <f t="shared" ref="A180:A189" si="15">"BCR"</f>
        <v>BCR</v>
      </c>
      <c r="B180" s="1" t="s">
        <v>222</v>
      </c>
      <c r="C180" s="1">
        <v>2.3522251E7</v>
      </c>
      <c r="D180" s="1" t="s">
        <v>14</v>
      </c>
      <c r="E180" s="1">
        <v>25.0</v>
      </c>
      <c r="F180" s="1" t="s">
        <v>18528</v>
      </c>
      <c r="G180" s="1">
        <v>-0.189493441553</v>
      </c>
    </row>
    <row r="181" ht="15.75" customHeight="1">
      <c r="A181" s="1" t="str">
        <f t="shared" si="15"/>
        <v>BCR</v>
      </c>
      <c r="B181" s="1" t="s">
        <v>222</v>
      </c>
      <c r="C181" s="1">
        <v>2.3522124E7</v>
      </c>
      <c r="D181" s="1" t="s">
        <v>8</v>
      </c>
      <c r="E181" s="1">
        <v>24.0</v>
      </c>
      <c r="F181" s="1" t="s">
        <v>18529</v>
      </c>
      <c r="G181" s="1">
        <v>0.18761119267</v>
      </c>
    </row>
    <row r="182" ht="15.75" customHeight="1">
      <c r="A182" s="1" t="str">
        <f t="shared" si="15"/>
        <v>BCR</v>
      </c>
      <c r="B182" s="1" t="s">
        <v>222</v>
      </c>
      <c r="C182" s="1">
        <v>2.3522027E7</v>
      </c>
      <c r="D182" s="1" t="s">
        <v>14</v>
      </c>
      <c r="E182" s="1">
        <v>24.0</v>
      </c>
      <c r="F182" s="1" t="s">
        <v>18530</v>
      </c>
      <c r="G182" s="1">
        <v>0.307918760749</v>
      </c>
    </row>
    <row r="183" ht="15.75" customHeight="1">
      <c r="A183" s="1" t="str">
        <f t="shared" si="15"/>
        <v>BCR</v>
      </c>
      <c r="B183" s="1" t="s">
        <v>222</v>
      </c>
      <c r="C183" s="1">
        <v>2.3522065E7</v>
      </c>
      <c r="D183" s="1" t="s">
        <v>14</v>
      </c>
      <c r="E183" s="1">
        <v>26.0</v>
      </c>
      <c r="F183" s="1" t="s">
        <v>18531</v>
      </c>
      <c r="G183" s="1">
        <v>0.471398763575</v>
      </c>
    </row>
    <row r="184" ht="15.75" customHeight="1">
      <c r="A184" s="1" t="str">
        <f t="shared" si="15"/>
        <v>BCR</v>
      </c>
      <c r="B184" s="1" t="s">
        <v>222</v>
      </c>
      <c r="C184" s="1">
        <v>2.352214E7</v>
      </c>
      <c r="D184" s="1" t="s">
        <v>14</v>
      </c>
      <c r="E184" s="1">
        <v>24.0</v>
      </c>
      <c r="F184" s="1" t="s">
        <v>18532</v>
      </c>
      <c r="G184" s="1">
        <v>0.815398872202</v>
      </c>
    </row>
    <row r="185" ht="15.75" customHeight="1">
      <c r="A185" s="1" t="str">
        <f t="shared" si="15"/>
        <v>BCR</v>
      </c>
      <c r="B185" s="1" t="s">
        <v>222</v>
      </c>
      <c r="C185" s="1">
        <v>2.3522198E7</v>
      </c>
      <c r="D185" s="1" t="s">
        <v>14</v>
      </c>
      <c r="E185" s="1">
        <v>21.0</v>
      </c>
      <c r="F185" s="1" t="s">
        <v>18533</v>
      </c>
      <c r="G185" s="1">
        <v>1.0425959748</v>
      </c>
    </row>
    <row r="186" ht="15.75" customHeight="1">
      <c r="A186" s="1" t="str">
        <f t="shared" si="15"/>
        <v>BCR</v>
      </c>
      <c r="B186" s="1" t="s">
        <v>222</v>
      </c>
      <c r="C186" s="1">
        <v>2.3522244E7</v>
      </c>
      <c r="D186" s="1" t="s">
        <v>14</v>
      </c>
      <c r="E186" s="1">
        <v>26.0</v>
      </c>
      <c r="F186" s="1" t="s">
        <v>18534</v>
      </c>
      <c r="G186" s="1">
        <v>-0.0400224230252</v>
      </c>
    </row>
    <row r="187" ht="15.75" customHeight="1">
      <c r="A187" s="1" t="str">
        <f t="shared" si="15"/>
        <v>BCR</v>
      </c>
      <c r="B187" s="1" t="s">
        <v>222</v>
      </c>
      <c r="C187" s="1">
        <v>2.3522264E7</v>
      </c>
      <c r="D187" s="1" t="s">
        <v>14</v>
      </c>
      <c r="E187" s="1">
        <v>24.0</v>
      </c>
      <c r="F187" s="1" t="s">
        <v>18535</v>
      </c>
      <c r="G187" s="1">
        <v>1.142005153</v>
      </c>
    </row>
    <row r="188" ht="15.75" customHeight="1">
      <c r="A188" s="1" t="str">
        <f t="shared" si="15"/>
        <v>BCR</v>
      </c>
      <c r="B188" s="1" t="s">
        <v>222</v>
      </c>
      <c r="C188" s="1">
        <v>2.3522053E7</v>
      </c>
      <c r="D188" s="1" t="s">
        <v>8</v>
      </c>
      <c r="E188" s="1">
        <v>26.0</v>
      </c>
      <c r="F188" s="1" t="s">
        <v>18536</v>
      </c>
      <c r="G188" s="1">
        <v>0.22161995272</v>
      </c>
    </row>
    <row r="189" ht="15.75" customHeight="1">
      <c r="A189" s="1" t="str">
        <f t="shared" si="15"/>
        <v>BCR</v>
      </c>
      <c r="B189" s="1" t="s">
        <v>222</v>
      </c>
      <c r="C189" s="1">
        <v>2.3522029E7</v>
      </c>
      <c r="D189" s="1" t="s">
        <v>8</v>
      </c>
      <c r="E189" s="1">
        <v>25.0</v>
      </c>
      <c r="F189" s="1" t="s">
        <v>18537</v>
      </c>
      <c r="G189" s="1">
        <v>4.1369445265E-4</v>
      </c>
    </row>
    <row r="190" ht="15.75" customHeight="1">
      <c r="A190" s="1" t="str">
        <f t="shared" ref="A190:A199" si="16">"BIK"</f>
        <v>BIK</v>
      </c>
      <c r="B190" s="1" t="s">
        <v>222</v>
      </c>
      <c r="C190" s="1">
        <v>4.35064E7</v>
      </c>
      <c r="D190" s="1" t="s">
        <v>8</v>
      </c>
      <c r="E190" s="1">
        <v>24.0</v>
      </c>
      <c r="F190" s="1" t="s">
        <v>18538</v>
      </c>
      <c r="G190" s="1">
        <v>0.0676112685713</v>
      </c>
    </row>
    <row r="191" ht="15.75" customHeight="1">
      <c r="A191" s="1" t="str">
        <f t="shared" si="16"/>
        <v>BIK</v>
      </c>
      <c r="B191" s="1" t="s">
        <v>222</v>
      </c>
      <c r="C191" s="1">
        <v>4.3506429E7</v>
      </c>
      <c r="D191" s="1" t="s">
        <v>8</v>
      </c>
      <c r="E191" s="1">
        <v>24.0</v>
      </c>
      <c r="F191" s="1" t="s">
        <v>18539</v>
      </c>
      <c r="G191" s="1">
        <v>0.07085024733</v>
      </c>
    </row>
    <row r="192" ht="15.75" customHeight="1">
      <c r="A192" s="1" t="str">
        <f t="shared" si="16"/>
        <v>BIK</v>
      </c>
      <c r="B192" s="1" t="s">
        <v>222</v>
      </c>
      <c r="C192" s="1">
        <v>4.3506445E7</v>
      </c>
      <c r="D192" s="1" t="s">
        <v>8</v>
      </c>
      <c r="E192" s="1">
        <v>24.0</v>
      </c>
      <c r="F192" s="1" t="s">
        <v>18540</v>
      </c>
      <c r="G192" s="1">
        <v>-0.120348746375</v>
      </c>
    </row>
    <row r="193" ht="15.75" customHeight="1">
      <c r="A193" s="1" t="str">
        <f t="shared" si="16"/>
        <v>BIK</v>
      </c>
      <c r="B193" s="1" t="s">
        <v>222</v>
      </c>
      <c r="C193" s="1">
        <v>4.3506468E7</v>
      </c>
      <c r="D193" s="1" t="s">
        <v>8</v>
      </c>
      <c r="E193" s="1">
        <v>24.0</v>
      </c>
      <c r="F193" s="1" t="s">
        <v>18541</v>
      </c>
      <c r="G193" s="1">
        <v>0.301585065956</v>
      </c>
    </row>
    <row r="194" ht="15.75" customHeight="1">
      <c r="A194" s="1" t="str">
        <f t="shared" si="16"/>
        <v>BIK</v>
      </c>
      <c r="B194" s="1" t="s">
        <v>222</v>
      </c>
      <c r="C194" s="1">
        <v>4.3506639E7</v>
      </c>
      <c r="D194" s="1" t="s">
        <v>8</v>
      </c>
      <c r="E194" s="1">
        <v>23.0</v>
      </c>
      <c r="F194" s="1" t="s">
        <v>18542</v>
      </c>
      <c r="G194" s="1">
        <v>1.81120900556</v>
      </c>
    </row>
    <row r="195" ht="15.75" customHeight="1">
      <c r="A195" s="1" t="str">
        <f t="shared" si="16"/>
        <v>BIK</v>
      </c>
      <c r="B195" s="1" t="s">
        <v>222</v>
      </c>
      <c r="C195" s="1">
        <v>4.3506405E7</v>
      </c>
      <c r="D195" s="1" t="s">
        <v>14</v>
      </c>
      <c r="E195" s="1">
        <v>23.0</v>
      </c>
      <c r="F195" s="1" t="s">
        <v>18543</v>
      </c>
      <c r="G195" s="1">
        <v>0.0375314907531</v>
      </c>
    </row>
    <row r="196" ht="15.75" customHeight="1">
      <c r="A196" s="1" t="str">
        <f t="shared" si="16"/>
        <v>BIK</v>
      </c>
      <c r="B196" s="1" t="s">
        <v>222</v>
      </c>
      <c r="C196" s="1">
        <v>4.3506428E7</v>
      </c>
      <c r="D196" s="1" t="s">
        <v>14</v>
      </c>
      <c r="E196" s="1">
        <v>22.0</v>
      </c>
      <c r="F196" s="1" t="s">
        <v>18544</v>
      </c>
      <c r="G196" s="1">
        <v>0.184972326924</v>
      </c>
    </row>
    <row r="197" ht="15.75" customHeight="1">
      <c r="A197" s="1" t="str">
        <f t="shared" si="16"/>
        <v>BIK</v>
      </c>
      <c r="B197" s="1" t="s">
        <v>222</v>
      </c>
      <c r="C197" s="1">
        <v>4.3506518E7</v>
      </c>
      <c r="D197" s="1" t="s">
        <v>14</v>
      </c>
      <c r="E197" s="1">
        <v>24.0</v>
      </c>
      <c r="F197" s="1" t="s">
        <v>18545</v>
      </c>
      <c r="G197" s="1">
        <v>-0.0161641695932</v>
      </c>
    </row>
    <row r="198" ht="15.75" customHeight="1">
      <c r="A198" s="1" t="str">
        <f t="shared" si="16"/>
        <v>BIK</v>
      </c>
      <c r="B198" s="1" t="s">
        <v>222</v>
      </c>
      <c r="C198" s="1">
        <v>4.3506537E7</v>
      </c>
      <c r="D198" s="1" t="s">
        <v>14</v>
      </c>
      <c r="E198" s="1">
        <v>24.0</v>
      </c>
      <c r="F198" s="1" t="s">
        <v>18546</v>
      </c>
      <c r="G198" s="1">
        <v>0.879957302719</v>
      </c>
    </row>
    <row r="199" ht="15.75" customHeight="1">
      <c r="A199" s="1" t="str">
        <f t="shared" si="16"/>
        <v>BIK</v>
      </c>
      <c r="B199" s="1" t="s">
        <v>222</v>
      </c>
      <c r="C199" s="1">
        <v>4.3506592E7</v>
      </c>
      <c r="D199" s="1" t="s">
        <v>14</v>
      </c>
      <c r="E199" s="1">
        <v>24.0</v>
      </c>
      <c r="F199" s="1" t="s">
        <v>18547</v>
      </c>
      <c r="G199" s="1">
        <v>0.308833691722</v>
      </c>
    </row>
    <row r="200" ht="15.75" customHeight="1">
      <c r="A200" s="1" t="str">
        <f t="shared" ref="A200:A209" si="17">"BPGM"</f>
        <v>BPGM</v>
      </c>
      <c r="B200" s="1" t="s">
        <v>715</v>
      </c>
      <c r="C200" s="1">
        <v>1.34331368E8</v>
      </c>
      <c r="D200" s="1" t="s">
        <v>8</v>
      </c>
      <c r="E200" s="1">
        <v>22.0</v>
      </c>
      <c r="F200" s="1" t="s">
        <v>18548</v>
      </c>
      <c r="G200" s="1">
        <v>0.11571073154</v>
      </c>
    </row>
    <row r="201" ht="15.75" customHeight="1">
      <c r="A201" s="1" t="str">
        <f t="shared" si="17"/>
        <v>BPGM</v>
      </c>
      <c r="B201" s="1" t="s">
        <v>715</v>
      </c>
      <c r="C201" s="1">
        <v>1.34331397E8</v>
      </c>
      <c r="D201" s="1" t="s">
        <v>14</v>
      </c>
      <c r="E201" s="1">
        <v>24.0</v>
      </c>
      <c r="F201" s="1" t="s">
        <v>18549</v>
      </c>
      <c r="G201" s="1">
        <v>0.16422828386</v>
      </c>
    </row>
    <row r="202" ht="15.75" customHeight="1">
      <c r="A202" s="1" t="str">
        <f t="shared" si="17"/>
        <v>BPGM</v>
      </c>
      <c r="B202" s="1" t="s">
        <v>715</v>
      </c>
      <c r="C202" s="1">
        <v>1.34331481E8</v>
      </c>
      <c r="D202" s="1" t="s">
        <v>8</v>
      </c>
      <c r="E202" s="1">
        <v>24.0</v>
      </c>
      <c r="F202" s="1" t="s">
        <v>18550</v>
      </c>
      <c r="G202" s="1">
        <v>0.536897920736</v>
      </c>
    </row>
    <row r="203" ht="15.75" customHeight="1">
      <c r="A203" s="1" t="str">
        <f t="shared" si="17"/>
        <v>BPGM</v>
      </c>
      <c r="B203" s="1" t="s">
        <v>715</v>
      </c>
      <c r="C203" s="1">
        <v>1.34331476E8</v>
      </c>
      <c r="D203" s="1" t="s">
        <v>8</v>
      </c>
      <c r="E203" s="1">
        <v>24.0</v>
      </c>
      <c r="F203" s="1" t="s">
        <v>18551</v>
      </c>
      <c r="G203" s="1">
        <v>0.854048976115</v>
      </c>
    </row>
    <row r="204" ht="15.75" customHeight="1">
      <c r="A204" s="1" t="str">
        <f t="shared" si="17"/>
        <v>BPGM</v>
      </c>
      <c r="B204" s="1" t="s">
        <v>715</v>
      </c>
      <c r="C204" s="1">
        <v>1.34331389E8</v>
      </c>
      <c r="D204" s="1" t="s">
        <v>8</v>
      </c>
      <c r="E204" s="1">
        <v>24.0</v>
      </c>
      <c r="F204" s="1" t="s">
        <v>18552</v>
      </c>
      <c r="G204" s="1">
        <v>0.18698383057</v>
      </c>
    </row>
    <row r="205" ht="15.75" customHeight="1">
      <c r="A205" s="1" t="str">
        <f t="shared" si="17"/>
        <v>BPGM</v>
      </c>
      <c r="B205" s="1" t="s">
        <v>715</v>
      </c>
      <c r="C205" s="1">
        <v>1.34331277E8</v>
      </c>
      <c r="D205" s="1" t="s">
        <v>8</v>
      </c>
      <c r="E205" s="1">
        <v>24.0</v>
      </c>
      <c r="F205" s="1" t="s">
        <v>18553</v>
      </c>
      <c r="G205" s="1">
        <v>0.428425187194</v>
      </c>
    </row>
    <row r="206" ht="15.75" customHeight="1">
      <c r="A206" s="1" t="str">
        <f t="shared" si="17"/>
        <v>BPGM</v>
      </c>
      <c r="B206" s="1" t="s">
        <v>715</v>
      </c>
      <c r="C206" s="1">
        <v>1.34331304E8</v>
      </c>
      <c r="D206" s="1" t="s">
        <v>8</v>
      </c>
      <c r="E206" s="1">
        <v>24.0</v>
      </c>
      <c r="F206" s="1" t="s">
        <v>18554</v>
      </c>
      <c r="G206" s="1">
        <v>1.08148463876</v>
      </c>
    </row>
    <row r="207" ht="15.75" customHeight="1">
      <c r="A207" s="1" t="str">
        <f t="shared" si="17"/>
        <v>BPGM</v>
      </c>
      <c r="B207" s="1" t="s">
        <v>715</v>
      </c>
      <c r="C207" s="1">
        <v>1.34331297E8</v>
      </c>
      <c r="D207" s="1" t="s">
        <v>8</v>
      </c>
      <c r="E207" s="1">
        <v>22.0</v>
      </c>
      <c r="F207" s="1" t="s">
        <v>18555</v>
      </c>
      <c r="G207" s="1">
        <v>1.06446638513</v>
      </c>
    </row>
    <row r="208" ht="15.75" customHeight="1">
      <c r="A208" s="1" t="str">
        <f t="shared" si="17"/>
        <v>BPGM</v>
      </c>
      <c r="B208" s="1" t="s">
        <v>715</v>
      </c>
      <c r="C208" s="1">
        <v>1.34331198E8</v>
      </c>
      <c r="D208" s="1" t="s">
        <v>8</v>
      </c>
      <c r="E208" s="1">
        <v>23.0</v>
      </c>
      <c r="F208" s="1" t="s">
        <v>18556</v>
      </c>
      <c r="G208" s="1">
        <v>0.133970611611</v>
      </c>
    </row>
    <row r="209" ht="15.75" customHeight="1">
      <c r="A209" s="1" t="str">
        <f t="shared" si="17"/>
        <v>BPGM</v>
      </c>
      <c r="B209" s="1" t="s">
        <v>715</v>
      </c>
      <c r="C209" s="1">
        <v>1.34331363E8</v>
      </c>
      <c r="D209" s="1" t="s">
        <v>8</v>
      </c>
      <c r="E209" s="1">
        <v>22.0</v>
      </c>
      <c r="F209" s="1" t="s">
        <v>18557</v>
      </c>
      <c r="G209" s="1">
        <v>0.305822590626</v>
      </c>
    </row>
    <row r="210" ht="15.75" customHeight="1">
      <c r="A210" s="1" t="str">
        <f t="shared" ref="A210:A230" si="18">"C12orf23"</f>
        <v>C12orf23</v>
      </c>
      <c r="B210" s="1" t="s">
        <v>379</v>
      </c>
      <c r="C210" s="1">
        <v>1.07350482E8</v>
      </c>
      <c r="D210" s="1" t="s">
        <v>8</v>
      </c>
      <c r="E210" s="1">
        <v>25.0</v>
      </c>
      <c r="F210" s="1" t="s">
        <v>18558</v>
      </c>
      <c r="G210" s="1">
        <v>0.0757305782363</v>
      </c>
    </row>
    <row r="211" ht="15.75" customHeight="1">
      <c r="A211" s="1" t="str">
        <f t="shared" si="18"/>
        <v>C12orf23</v>
      </c>
      <c r="B211" s="1" t="s">
        <v>379</v>
      </c>
      <c r="C211" s="1">
        <v>1.07349309E8</v>
      </c>
      <c r="D211" s="1" t="s">
        <v>14</v>
      </c>
      <c r="E211" s="1">
        <v>24.0</v>
      </c>
      <c r="F211" s="1" t="s">
        <v>18559</v>
      </c>
      <c r="G211" s="1">
        <v>0.230216381353</v>
      </c>
    </row>
    <row r="212" ht="15.75" customHeight="1">
      <c r="A212" s="1" t="str">
        <f t="shared" si="18"/>
        <v>C12orf23</v>
      </c>
      <c r="B212" s="1" t="s">
        <v>379</v>
      </c>
      <c r="C212" s="1">
        <v>1.07360522E8</v>
      </c>
      <c r="D212" s="1" t="s">
        <v>8</v>
      </c>
      <c r="E212" s="1">
        <v>25.0</v>
      </c>
      <c r="F212" s="1" t="s">
        <v>18560</v>
      </c>
      <c r="G212" s="1">
        <v>-0.19474782333</v>
      </c>
    </row>
    <row r="213" ht="15.75" customHeight="1">
      <c r="A213" s="1" t="str">
        <f t="shared" si="18"/>
        <v>C12orf23</v>
      </c>
      <c r="B213" s="1" t="s">
        <v>379</v>
      </c>
      <c r="C213" s="1">
        <v>1.07349277E8</v>
      </c>
      <c r="D213" s="1" t="s">
        <v>14</v>
      </c>
      <c r="E213" s="1">
        <v>24.0</v>
      </c>
      <c r="F213" s="1" t="s">
        <v>18561</v>
      </c>
      <c r="G213" s="1">
        <v>0.0440135863144</v>
      </c>
    </row>
    <row r="214" ht="15.75" customHeight="1">
      <c r="A214" s="1" t="str">
        <f t="shared" si="18"/>
        <v>C12orf23</v>
      </c>
      <c r="B214" s="1" t="s">
        <v>379</v>
      </c>
      <c r="C214" s="1">
        <v>1.07349285E8</v>
      </c>
      <c r="D214" s="1" t="s">
        <v>14</v>
      </c>
      <c r="E214" s="1">
        <v>24.0</v>
      </c>
      <c r="F214" s="1" t="s">
        <v>18562</v>
      </c>
      <c r="G214" s="1">
        <v>0.0806793487666</v>
      </c>
    </row>
    <row r="215" ht="15.75" customHeight="1">
      <c r="A215" s="1" t="str">
        <f t="shared" si="18"/>
        <v>C12orf23</v>
      </c>
      <c r="B215" s="1" t="s">
        <v>379</v>
      </c>
      <c r="C215" s="1">
        <v>1.07349359E8</v>
      </c>
      <c r="D215" s="1" t="s">
        <v>14</v>
      </c>
      <c r="E215" s="1">
        <v>24.0</v>
      </c>
      <c r="F215" s="1" t="s">
        <v>18563</v>
      </c>
      <c r="G215" s="1">
        <v>0.212053134789</v>
      </c>
    </row>
    <row r="216" ht="15.75" customHeight="1">
      <c r="A216" s="1" t="str">
        <f t="shared" si="18"/>
        <v>C12orf23</v>
      </c>
      <c r="B216" s="1" t="s">
        <v>379</v>
      </c>
      <c r="C216" s="1">
        <v>1.07349337E8</v>
      </c>
      <c r="D216" s="1" t="s">
        <v>14</v>
      </c>
      <c r="E216" s="1">
        <v>24.0</v>
      </c>
      <c r="F216" s="1" t="s">
        <v>18564</v>
      </c>
      <c r="G216" s="1">
        <v>0.111937494578</v>
      </c>
    </row>
    <row r="217" ht="15.75" customHeight="1">
      <c r="A217" s="1" t="str">
        <f t="shared" si="18"/>
        <v>C12orf23</v>
      </c>
      <c r="B217" s="1" t="s">
        <v>379</v>
      </c>
      <c r="C217" s="1">
        <v>1.0734942E8</v>
      </c>
      <c r="D217" s="1" t="s">
        <v>14</v>
      </c>
      <c r="E217" s="1">
        <v>24.0</v>
      </c>
      <c r="F217" s="1" t="s">
        <v>18565</v>
      </c>
      <c r="G217" s="1">
        <v>1.11399946944</v>
      </c>
    </row>
    <row r="218" ht="15.75" customHeight="1">
      <c r="A218" s="1" t="str">
        <f t="shared" si="18"/>
        <v>C12orf23</v>
      </c>
      <c r="B218" s="1" t="s">
        <v>379</v>
      </c>
      <c r="C218" s="1">
        <v>1.07349428E8</v>
      </c>
      <c r="D218" s="1" t="s">
        <v>14</v>
      </c>
      <c r="E218" s="1">
        <v>23.0</v>
      </c>
      <c r="F218" s="1" t="s">
        <v>18566</v>
      </c>
      <c r="G218" s="1">
        <v>0.900132861881</v>
      </c>
    </row>
    <row r="219" ht="15.75" customHeight="1">
      <c r="A219" s="1" t="str">
        <f t="shared" si="18"/>
        <v>C12orf23</v>
      </c>
      <c r="B219" s="1" t="s">
        <v>379</v>
      </c>
      <c r="C219" s="1">
        <v>1.0735029E8</v>
      </c>
      <c r="D219" s="1" t="s">
        <v>14</v>
      </c>
      <c r="E219" s="1">
        <v>24.0</v>
      </c>
      <c r="F219" s="1" t="s">
        <v>18567</v>
      </c>
      <c r="G219" s="1">
        <v>0.179098562117</v>
      </c>
    </row>
    <row r="220" ht="15.75" customHeight="1">
      <c r="A220" s="1" t="str">
        <f t="shared" si="18"/>
        <v>C12orf23</v>
      </c>
      <c r="B220" s="1" t="s">
        <v>379</v>
      </c>
      <c r="C220" s="1">
        <v>1.07350386E8</v>
      </c>
      <c r="D220" s="1" t="s">
        <v>14</v>
      </c>
      <c r="E220" s="1">
        <v>24.0</v>
      </c>
      <c r="F220" s="1" t="s">
        <v>18568</v>
      </c>
      <c r="G220" s="1">
        <v>0.0493017173381</v>
      </c>
    </row>
    <row r="221" ht="15.75" customHeight="1">
      <c r="A221" s="1" t="str">
        <f t="shared" si="18"/>
        <v>C12orf23</v>
      </c>
      <c r="B221" s="1" t="s">
        <v>379</v>
      </c>
      <c r="C221" s="1">
        <v>1.07350426E8</v>
      </c>
      <c r="D221" s="1" t="s">
        <v>8</v>
      </c>
      <c r="E221" s="1">
        <v>24.0</v>
      </c>
      <c r="F221" s="1" t="s">
        <v>18569</v>
      </c>
      <c r="G221" s="1">
        <v>0.25857305587</v>
      </c>
    </row>
    <row r="222" ht="15.75" customHeight="1">
      <c r="A222" s="1" t="str">
        <f t="shared" si="18"/>
        <v>C12orf23</v>
      </c>
      <c r="B222" s="1" t="s">
        <v>379</v>
      </c>
      <c r="C222" s="1">
        <v>1.07349377E8</v>
      </c>
      <c r="D222" s="1" t="s">
        <v>14</v>
      </c>
      <c r="E222" s="1">
        <v>24.0</v>
      </c>
      <c r="F222" s="1" t="s">
        <v>18570</v>
      </c>
      <c r="G222" s="1">
        <v>-0.0144933265851</v>
      </c>
    </row>
    <row r="223" ht="15.75" customHeight="1">
      <c r="A223" s="1" t="str">
        <f t="shared" si="18"/>
        <v>C12orf23</v>
      </c>
      <c r="B223" s="1" t="s">
        <v>379</v>
      </c>
      <c r="C223" s="1">
        <v>1.07350407E8</v>
      </c>
      <c r="D223" s="1" t="s">
        <v>8</v>
      </c>
      <c r="E223" s="1">
        <v>25.0</v>
      </c>
      <c r="F223" s="1" t="s">
        <v>18571</v>
      </c>
      <c r="G223" s="1">
        <v>0.499620304253</v>
      </c>
    </row>
    <row r="224" ht="15.75" customHeight="1">
      <c r="A224" s="1" t="str">
        <f t="shared" si="18"/>
        <v>C12orf23</v>
      </c>
      <c r="B224" s="1" t="s">
        <v>379</v>
      </c>
      <c r="C224" s="1">
        <v>1.07360632E8</v>
      </c>
      <c r="D224" s="1" t="s">
        <v>14</v>
      </c>
      <c r="E224" s="1">
        <v>24.0</v>
      </c>
      <c r="F224" s="1" t="s">
        <v>18572</v>
      </c>
      <c r="G224" s="1">
        <v>-0.116480712997</v>
      </c>
    </row>
    <row r="225" ht="15.75" customHeight="1">
      <c r="A225" s="1" t="str">
        <f t="shared" si="18"/>
        <v>C12orf23</v>
      </c>
      <c r="B225" s="1" t="s">
        <v>379</v>
      </c>
      <c r="C225" s="1">
        <v>1.07350283E8</v>
      </c>
      <c r="D225" s="1" t="s">
        <v>8</v>
      </c>
      <c r="E225" s="1">
        <v>23.0</v>
      </c>
      <c r="F225" s="1" t="s">
        <v>18573</v>
      </c>
      <c r="G225" s="1">
        <v>0.180374355389</v>
      </c>
    </row>
    <row r="226" ht="15.75" customHeight="1">
      <c r="A226" s="1" t="str">
        <f t="shared" si="18"/>
        <v>C12orf23</v>
      </c>
      <c r="B226" s="1" t="s">
        <v>379</v>
      </c>
      <c r="C226" s="1">
        <v>1.07350226E8</v>
      </c>
      <c r="D226" s="1" t="s">
        <v>8</v>
      </c>
      <c r="E226" s="1">
        <v>24.0</v>
      </c>
      <c r="F226" s="1" t="s">
        <v>18574</v>
      </c>
      <c r="G226" s="1">
        <v>0.349860821951</v>
      </c>
    </row>
    <row r="227" ht="15.75" customHeight="1">
      <c r="A227" s="1" t="str">
        <f t="shared" si="18"/>
        <v>C12orf23</v>
      </c>
      <c r="B227" s="1" t="s">
        <v>379</v>
      </c>
      <c r="C227" s="1">
        <v>1.07349387E8</v>
      </c>
      <c r="D227" s="1" t="s">
        <v>8</v>
      </c>
      <c r="E227" s="1">
        <v>24.0</v>
      </c>
      <c r="F227" s="1" t="s">
        <v>18575</v>
      </c>
      <c r="G227" s="1">
        <v>0.985867668679</v>
      </c>
    </row>
    <row r="228" ht="15.75" customHeight="1">
      <c r="A228" s="1" t="str">
        <f t="shared" si="18"/>
        <v>C12orf23</v>
      </c>
      <c r="B228" s="1" t="s">
        <v>379</v>
      </c>
      <c r="C228" s="1">
        <v>1.07349279E8</v>
      </c>
      <c r="D228" s="1" t="s">
        <v>8</v>
      </c>
      <c r="E228" s="1">
        <v>24.0</v>
      </c>
      <c r="F228" s="1" t="s">
        <v>18576</v>
      </c>
      <c r="G228" s="1">
        <v>0.578610476128</v>
      </c>
    </row>
    <row r="229" ht="15.75" customHeight="1">
      <c r="A229" s="1" t="str">
        <f t="shared" si="18"/>
        <v>C12orf23</v>
      </c>
      <c r="B229" s="1" t="s">
        <v>379</v>
      </c>
      <c r="C229" s="1">
        <v>1.07360557E8</v>
      </c>
      <c r="D229" s="1" t="s">
        <v>14</v>
      </c>
      <c r="E229" s="1">
        <v>26.0</v>
      </c>
      <c r="F229" s="1" t="s">
        <v>18577</v>
      </c>
      <c r="G229" s="1">
        <v>0.114076057882</v>
      </c>
    </row>
    <row r="230" ht="15.75" customHeight="1">
      <c r="A230" s="1" t="str">
        <f t="shared" si="18"/>
        <v>C12orf23</v>
      </c>
      <c r="B230" s="1" t="s">
        <v>379</v>
      </c>
      <c r="C230" s="1">
        <v>1.07350308E8</v>
      </c>
      <c r="D230" s="1" t="s">
        <v>8</v>
      </c>
      <c r="E230" s="1">
        <v>23.0</v>
      </c>
      <c r="F230" s="1" t="s">
        <v>18578</v>
      </c>
      <c r="G230" s="1">
        <v>0.268852966547</v>
      </c>
    </row>
    <row r="231" ht="15.75" customHeight="1">
      <c r="A231" s="1" t="str">
        <f t="shared" ref="A231:A240" si="19">"C19orf26"</f>
        <v>C19orf26</v>
      </c>
      <c r="B231" s="1" t="s">
        <v>277</v>
      </c>
      <c r="C231" s="1">
        <v>1238322.0</v>
      </c>
      <c r="D231" s="1" t="s">
        <v>14</v>
      </c>
      <c r="E231" s="1">
        <v>23.0</v>
      </c>
      <c r="F231" s="1" t="s">
        <v>18579</v>
      </c>
      <c r="G231" s="1">
        <v>-0.0509974292717</v>
      </c>
    </row>
    <row r="232" ht="15.75" customHeight="1">
      <c r="A232" s="1" t="str">
        <f t="shared" si="19"/>
        <v>C19orf26</v>
      </c>
      <c r="B232" s="1" t="s">
        <v>277</v>
      </c>
      <c r="C232" s="1">
        <v>1238247.0</v>
      </c>
      <c r="D232" s="1" t="s">
        <v>14</v>
      </c>
      <c r="E232" s="1">
        <v>24.0</v>
      </c>
      <c r="F232" s="1" t="s">
        <v>18580</v>
      </c>
      <c r="G232" s="1">
        <v>-0.110762939164</v>
      </c>
    </row>
    <row r="233" ht="15.75" customHeight="1">
      <c r="A233" s="1" t="str">
        <f t="shared" si="19"/>
        <v>C19orf26</v>
      </c>
      <c r="B233" s="1" t="s">
        <v>277</v>
      </c>
      <c r="C233" s="1">
        <v>1238172.0</v>
      </c>
      <c r="D233" s="1" t="s">
        <v>14</v>
      </c>
      <c r="E233" s="1">
        <v>24.0</v>
      </c>
      <c r="F233" s="1" t="s">
        <v>18581</v>
      </c>
      <c r="G233" s="1">
        <v>0.949044149142</v>
      </c>
    </row>
    <row r="234" ht="15.75" customHeight="1">
      <c r="A234" s="1" t="str">
        <f t="shared" si="19"/>
        <v>C19orf26</v>
      </c>
      <c r="B234" s="1" t="s">
        <v>277</v>
      </c>
      <c r="C234" s="1">
        <v>1238358.0</v>
      </c>
      <c r="D234" s="1" t="s">
        <v>8</v>
      </c>
      <c r="E234" s="1">
        <v>24.0</v>
      </c>
      <c r="F234" s="1" t="s">
        <v>18582</v>
      </c>
      <c r="G234" s="1">
        <v>0.665044680076</v>
      </c>
    </row>
    <row r="235" ht="15.75" customHeight="1">
      <c r="A235" s="1" t="str">
        <f t="shared" si="19"/>
        <v>C19orf26</v>
      </c>
      <c r="B235" s="1" t="s">
        <v>277</v>
      </c>
      <c r="C235" s="1">
        <v>1238272.0</v>
      </c>
      <c r="D235" s="1" t="s">
        <v>8</v>
      </c>
      <c r="E235" s="1">
        <v>22.0</v>
      </c>
      <c r="F235" s="1" t="s">
        <v>18583</v>
      </c>
      <c r="G235" s="1">
        <v>0.443574628884</v>
      </c>
    </row>
    <row r="236" ht="15.75" customHeight="1">
      <c r="A236" s="1" t="str">
        <f t="shared" si="19"/>
        <v>C19orf26</v>
      </c>
      <c r="B236" s="1" t="s">
        <v>277</v>
      </c>
      <c r="C236" s="1">
        <v>1238161.0</v>
      </c>
      <c r="D236" s="1" t="s">
        <v>8</v>
      </c>
      <c r="E236" s="1">
        <v>24.0</v>
      </c>
      <c r="F236" s="1" t="s">
        <v>18584</v>
      </c>
      <c r="G236" s="1">
        <v>1.3452334947</v>
      </c>
    </row>
    <row r="237" ht="15.75" customHeight="1">
      <c r="A237" s="1" t="str">
        <f t="shared" si="19"/>
        <v>C19orf26</v>
      </c>
      <c r="B237" s="1" t="s">
        <v>277</v>
      </c>
      <c r="C237" s="1">
        <v>1238139.0</v>
      </c>
      <c r="D237" s="1" t="s">
        <v>8</v>
      </c>
      <c r="E237" s="1">
        <v>24.0</v>
      </c>
      <c r="F237" s="1" t="s">
        <v>18585</v>
      </c>
      <c r="G237" s="1">
        <v>0.0717057964551</v>
      </c>
    </row>
    <row r="238" ht="15.75" customHeight="1">
      <c r="A238" s="1" t="str">
        <f t="shared" si="19"/>
        <v>C19orf26</v>
      </c>
      <c r="B238" s="1" t="s">
        <v>277</v>
      </c>
      <c r="C238" s="1">
        <v>1238134.0</v>
      </c>
      <c r="D238" s="1" t="s">
        <v>8</v>
      </c>
      <c r="E238" s="1">
        <v>23.0</v>
      </c>
      <c r="F238" s="1" t="s">
        <v>18586</v>
      </c>
      <c r="G238" s="1">
        <v>0.292057291273</v>
      </c>
    </row>
    <row r="239" ht="15.75" customHeight="1">
      <c r="A239" s="1" t="str">
        <f t="shared" si="19"/>
        <v>C19orf26</v>
      </c>
      <c r="B239" s="1" t="s">
        <v>277</v>
      </c>
      <c r="C239" s="1">
        <v>1238174.0</v>
      </c>
      <c r="D239" s="1" t="s">
        <v>8</v>
      </c>
      <c r="E239" s="1">
        <v>24.0</v>
      </c>
      <c r="F239" s="1" t="s">
        <v>18587</v>
      </c>
      <c r="G239" s="1">
        <v>0.705722356157</v>
      </c>
    </row>
    <row r="240" ht="15.75" customHeight="1">
      <c r="A240" s="1" t="str">
        <f t="shared" si="19"/>
        <v>C19orf26</v>
      </c>
      <c r="B240" s="1" t="s">
        <v>277</v>
      </c>
      <c r="C240" s="1">
        <v>1238252.0</v>
      </c>
      <c r="D240" s="1" t="s">
        <v>14</v>
      </c>
      <c r="E240" s="1">
        <v>24.0</v>
      </c>
      <c r="F240" s="1" t="s">
        <v>18588</v>
      </c>
      <c r="G240" s="1">
        <v>0.436271291515</v>
      </c>
    </row>
    <row r="241" ht="15.75" customHeight="1">
      <c r="A241" s="1" t="str">
        <f t="shared" ref="A241:A247" si="20">"C3orf72"</f>
        <v>C3orf72</v>
      </c>
      <c r="B241" s="1" t="s">
        <v>119</v>
      </c>
      <c r="C241" s="1">
        <v>1.38666003E8</v>
      </c>
      <c r="D241" s="1" t="s">
        <v>8</v>
      </c>
      <c r="E241" s="1">
        <v>23.0</v>
      </c>
      <c r="F241" s="1" t="s">
        <v>18589</v>
      </c>
      <c r="G241" s="1">
        <v>0.172492214886</v>
      </c>
    </row>
    <row r="242" ht="15.75" customHeight="1">
      <c r="A242" s="1" t="str">
        <f t="shared" si="20"/>
        <v>C3orf72</v>
      </c>
      <c r="B242" s="1" t="s">
        <v>119</v>
      </c>
      <c r="C242" s="1">
        <v>1.38665944E8</v>
      </c>
      <c r="D242" s="1" t="s">
        <v>14</v>
      </c>
      <c r="E242" s="1">
        <v>24.0</v>
      </c>
      <c r="F242" s="1" t="s">
        <v>18590</v>
      </c>
      <c r="G242" s="1">
        <v>1.63038997603</v>
      </c>
    </row>
    <row r="243" ht="15.75" customHeight="1">
      <c r="A243" s="1" t="str">
        <f t="shared" si="20"/>
        <v>C3orf72</v>
      </c>
      <c r="B243" s="1" t="s">
        <v>119</v>
      </c>
      <c r="C243" s="1">
        <v>1.38665928E8</v>
      </c>
      <c r="D243" s="1" t="s">
        <v>14</v>
      </c>
      <c r="E243" s="1">
        <v>22.0</v>
      </c>
      <c r="F243" s="1" t="s">
        <v>18591</v>
      </c>
      <c r="G243" s="1">
        <v>0.974497206969</v>
      </c>
    </row>
    <row r="244" ht="15.75" customHeight="1">
      <c r="A244" s="1" t="str">
        <f t="shared" si="20"/>
        <v>C3orf72</v>
      </c>
      <c r="B244" s="1" t="s">
        <v>119</v>
      </c>
      <c r="C244" s="1">
        <v>1.3866581E8</v>
      </c>
      <c r="D244" s="1" t="s">
        <v>14</v>
      </c>
      <c r="E244" s="1">
        <v>22.0</v>
      </c>
      <c r="F244" s="1" t="s">
        <v>18592</v>
      </c>
      <c r="G244" s="1">
        <v>0.312918638153</v>
      </c>
    </row>
    <row r="245" ht="15.75" customHeight="1">
      <c r="A245" s="1" t="str">
        <f t="shared" si="20"/>
        <v>C3orf72</v>
      </c>
      <c r="B245" s="1" t="s">
        <v>119</v>
      </c>
      <c r="C245" s="1">
        <v>1.38665996E8</v>
      </c>
      <c r="D245" s="1" t="s">
        <v>8</v>
      </c>
      <c r="E245" s="1">
        <v>24.0</v>
      </c>
      <c r="F245" s="1" t="s">
        <v>18593</v>
      </c>
      <c r="G245" s="1">
        <v>0.230957992536</v>
      </c>
    </row>
    <row r="246" ht="15.75" customHeight="1">
      <c r="A246" s="1" t="str">
        <f t="shared" si="20"/>
        <v>C3orf72</v>
      </c>
      <c r="B246" s="1" t="s">
        <v>119</v>
      </c>
      <c r="C246" s="1">
        <v>1.38665797E8</v>
      </c>
      <c r="D246" s="1" t="s">
        <v>8</v>
      </c>
      <c r="E246" s="1">
        <v>23.0</v>
      </c>
      <c r="F246" s="1" t="s">
        <v>18594</v>
      </c>
      <c r="G246" s="1">
        <v>0.395112817001</v>
      </c>
    </row>
    <row r="247" ht="15.75" customHeight="1">
      <c r="A247" s="1" t="str">
        <f t="shared" si="20"/>
        <v>C3orf72</v>
      </c>
      <c r="B247" s="1" t="s">
        <v>119</v>
      </c>
      <c r="C247" s="1">
        <v>1.38665711E8</v>
      </c>
      <c r="D247" s="1" t="s">
        <v>8</v>
      </c>
      <c r="E247" s="1">
        <v>23.0</v>
      </c>
      <c r="F247" s="1" t="s">
        <v>18595</v>
      </c>
      <c r="G247" s="1">
        <v>0.151118073109</v>
      </c>
    </row>
    <row r="248" ht="15.75" customHeight="1">
      <c r="A248" s="1" t="str">
        <f t="shared" ref="A248:A257" si="21">"C7orf26"</f>
        <v>C7orf26</v>
      </c>
      <c r="B248" s="1" t="s">
        <v>715</v>
      </c>
      <c r="C248" s="1">
        <v>6629434.0</v>
      </c>
      <c r="D248" s="1" t="s">
        <v>8</v>
      </c>
      <c r="E248" s="1">
        <v>23.0</v>
      </c>
      <c r="F248" s="1" t="s">
        <v>18596</v>
      </c>
      <c r="G248" s="1">
        <v>0.4694349444</v>
      </c>
    </row>
    <row r="249" ht="15.75" customHeight="1">
      <c r="A249" s="1" t="str">
        <f t="shared" si="21"/>
        <v>C7orf26</v>
      </c>
      <c r="B249" s="1" t="s">
        <v>715</v>
      </c>
      <c r="C249" s="1">
        <v>6629338.0</v>
      </c>
      <c r="D249" s="1" t="s">
        <v>14</v>
      </c>
      <c r="E249" s="1">
        <v>24.0</v>
      </c>
      <c r="F249" s="1" t="s">
        <v>18597</v>
      </c>
      <c r="G249" s="1">
        <v>0.217204502794</v>
      </c>
    </row>
    <row r="250" ht="15.75" customHeight="1">
      <c r="A250" s="1" t="str">
        <f t="shared" si="21"/>
        <v>C7orf26</v>
      </c>
      <c r="B250" s="1" t="s">
        <v>715</v>
      </c>
      <c r="C250" s="1">
        <v>6629347.0</v>
      </c>
      <c r="D250" s="1" t="s">
        <v>14</v>
      </c>
      <c r="E250" s="1">
        <v>24.0</v>
      </c>
      <c r="F250" s="1" t="s">
        <v>18598</v>
      </c>
      <c r="G250" s="1">
        <v>0.0635510573532</v>
      </c>
    </row>
    <row r="251" ht="15.75" customHeight="1">
      <c r="A251" s="1" t="str">
        <f t="shared" si="21"/>
        <v>C7orf26</v>
      </c>
      <c r="B251" s="1" t="s">
        <v>715</v>
      </c>
      <c r="C251" s="1">
        <v>6629512.0</v>
      </c>
      <c r="D251" s="1" t="s">
        <v>14</v>
      </c>
      <c r="E251" s="1">
        <v>24.0</v>
      </c>
      <c r="F251" s="1" t="s">
        <v>18599</v>
      </c>
      <c r="G251" s="1">
        <v>0.600966056164</v>
      </c>
    </row>
    <row r="252" ht="15.75" customHeight="1">
      <c r="A252" s="1" t="str">
        <f t="shared" si="21"/>
        <v>C7orf26</v>
      </c>
      <c r="B252" s="1" t="s">
        <v>715</v>
      </c>
      <c r="C252" s="1">
        <v>6629517.0</v>
      </c>
      <c r="D252" s="1" t="s">
        <v>14</v>
      </c>
      <c r="E252" s="1">
        <v>23.0</v>
      </c>
      <c r="F252" s="1" t="s">
        <v>18600</v>
      </c>
      <c r="G252" s="1">
        <v>0.912972813661</v>
      </c>
    </row>
    <row r="253" ht="15.75" customHeight="1">
      <c r="A253" s="1" t="str">
        <f t="shared" si="21"/>
        <v>C7orf26</v>
      </c>
      <c r="B253" s="1" t="s">
        <v>715</v>
      </c>
      <c r="C253" s="1">
        <v>6629374.0</v>
      </c>
      <c r="D253" s="1" t="s">
        <v>8</v>
      </c>
      <c r="E253" s="1">
        <v>24.0</v>
      </c>
      <c r="F253" s="1" t="s">
        <v>18601</v>
      </c>
      <c r="G253" s="1">
        <v>0.0824826407947</v>
      </c>
    </row>
    <row r="254" ht="15.75" customHeight="1">
      <c r="A254" s="1" t="str">
        <f t="shared" si="21"/>
        <v>C7orf26</v>
      </c>
      <c r="B254" s="1" t="s">
        <v>715</v>
      </c>
      <c r="C254" s="1">
        <v>6629296.0</v>
      </c>
      <c r="D254" s="1" t="s">
        <v>8</v>
      </c>
      <c r="E254" s="1">
        <v>23.0</v>
      </c>
      <c r="F254" s="1" t="s">
        <v>18602</v>
      </c>
      <c r="G254" s="1">
        <v>0.20514682232</v>
      </c>
    </row>
    <row r="255" ht="15.75" customHeight="1">
      <c r="A255" s="1" t="str">
        <f t="shared" si="21"/>
        <v>C7orf26</v>
      </c>
      <c r="B255" s="1" t="s">
        <v>715</v>
      </c>
      <c r="C255" s="1">
        <v>6629280.0</v>
      </c>
      <c r="D255" s="1" t="s">
        <v>8</v>
      </c>
      <c r="E255" s="1">
        <v>24.0</v>
      </c>
      <c r="F255" s="1" t="s">
        <v>18603</v>
      </c>
      <c r="G255" s="1">
        <v>0.122472891886</v>
      </c>
    </row>
    <row r="256" ht="15.75" customHeight="1">
      <c r="A256" s="1" t="str">
        <f t="shared" si="21"/>
        <v>C7orf26</v>
      </c>
      <c r="B256" s="1" t="s">
        <v>715</v>
      </c>
      <c r="C256" s="1">
        <v>6629533.0</v>
      </c>
      <c r="D256" s="1" t="s">
        <v>8</v>
      </c>
      <c r="E256" s="1">
        <v>23.0</v>
      </c>
      <c r="F256" s="1" t="s">
        <v>18604</v>
      </c>
      <c r="G256" s="1">
        <v>1.23906319258</v>
      </c>
    </row>
    <row r="257" ht="15.75" customHeight="1">
      <c r="A257" s="1" t="str">
        <f t="shared" si="21"/>
        <v>C7orf26</v>
      </c>
      <c r="B257" s="1" t="s">
        <v>715</v>
      </c>
      <c r="C257" s="1">
        <v>6629520.0</v>
      </c>
      <c r="D257" s="1" t="s">
        <v>8</v>
      </c>
      <c r="E257" s="1">
        <v>24.0</v>
      </c>
      <c r="F257" s="1" t="s">
        <v>18605</v>
      </c>
      <c r="G257" s="1">
        <v>0.847963993755</v>
      </c>
    </row>
    <row r="258" ht="15.75" customHeight="1">
      <c r="A258" s="1" t="str">
        <f t="shared" ref="A258:A274" si="22">"CBFA2T3"</f>
        <v>CBFA2T3</v>
      </c>
      <c r="B258" s="1" t="s">
        <v>7</v>
      </c>
      <c r="C258" s="1">
        <v>8.9043673E7</v>
      </c>
      <c r="D258" s="1" t="s">
        <v>8</v>
      </c>
      <c r="E258" s="1">
        <v>22.0</v>
      </c>
      <c r="F258" s="1" t="s">
        <v>18606</v>
      </c>
      <c r="G258" s="1">
        <v>1.0889001633</v>
      </c>
    </row>
    <row r="259" ht="15.75" customHeight="1">
      <c r="A259" s="1" t="str">
        <f t="shared" si="22"/>
        <v>CBFA2T3</v>
      </c>
      <c r="B259" s="1" t="s">
        <v>7</v>
      </c>
      <c r="C259" s="1">
        <v>8.9043729E7</v>
      </c>
      <c r="D259" s="1" t="s">
        <v>8</v>
      </c>
      <c r="E259" s="1">
        <v>25.0</v>
      </c>
      <c r="F259" s="1" t="s">
        <v>18607</v>
      </c>
      <c r="G259" s="1">
        <v>0.548799201358</v>
      </c>
    </row>
    <row r="260" ht="15.75" customHeight="1">
      <c r="A260" s="1" t="str">
        <f t="shared" si="22"/>
        <v>CBFA2T3</v>
      </c>
      <c r="B260" s="1" t="s">
        <v>7</v>
      </c>
      <c r="C260" s="1">
        <v>8.9043742E7</v>
      </c>
      <c r="D260" s="1" t="s">
        <v>8</v>
      </c>
      <c r="E260" s="1">
        <v>24.0</v>
      </c>
      <c r="F260" s="1" t="s">
        <v>18608</v>
      </c>
      <c r="G260" s="1">
        <v>0.598082982302</v>
      </c>
    </row>
    <row r="261" ht="15.75" customHeight="1">
      <c r="A261" s="1" t="str">
        <f t="shared" si="22"/>
        <v>CBFA2T3</v>
      </c>
      <c r="B261" s="1" t="s">
        <v>7</v>
      </c>
      <c r="C261" s="1">
        <v>8.9007769E7</v>
      </c>
      <c r="D261" s="1" t="s">
        <v>14</v>
      </c>
      <c r="E261" s="1">
        <v>23.0</v>
      </c>
      <c r="F261" s="1" t="s">
        <v>18609</v>
      </c>
      <c r="G261" s="1">
        <v>0.0745994472771</v>
      </c>
    </row>
    <row r="262" ht="15.75" customHeight="1">
      <c r="A262" s="1" t="str">
        <f t="shared" si="22"/>
        <v>CBFA2T3</v>
      </c>
      <c r="B262" s="1" t="s">
        <v>7</v>
      </c>
      <c r="C262" s="1">
        <v>8.9007663E7</v>
      </c>
      <c r="D262" s="1" t="s">
        <v>8</v>
      </c>
      <c r="E262" s="1">
        <v>24.0</v>
      </c>
      <c r="F262" s="1" t="s">
        <v>18610</v>
      </c>
      <c r="G262" s="1">
        <v>-0.153607988057</v>
      </c>
    </row>
    <row r="263" ht="15.75" customHeight="1">
      <c r="A263" s="1" t="str">
        <f t="shared" si="22"/>
        <v>CBFA2T3</v>
      </c>
      <c r="B263" s="1" t="s">
        <v>7</v>
      </c>
      <c r="C263" s="1">
        <v>8.9007669E7</v>
      </c>
      <c r="D263" s="1" t="s">
        <v>8</v>
      </c>
      <c r="E263" s="1">
        <v>23.0</v>
      </c>
      <c r="F263" s="1" t="s">
        <v>18611</v>
      </c>
      <c r="G263" s="1">
        <v>0.13135573388</v>
      </c>
    </row>
    <row r="264" ht="15.75" customHeight="1">
      <c r="A264" s="1" t="str">
        <f t="shared" si="22"/>
        <v>CBFA2T3</v>
      </c>
      <c r="B264" s="1" t="s">
        <v>7</v>
      </c>
      <c r="C264" s="1">
        <v>8.9007713E7</v>
      </c>
      <c r="D264" s="1" t="s">
        <v>8</v>
      </c>
      <c r="E264" s="1">
        <v>22.0</v>
      </c>
      <c r="F264" s="1" t="s">
        <v>18612</v>
      </c>
      <c r="G264" s="1">
        <v>-0.0830944436301</v>
      </c>
    </row>
    <row r="265" ht="15.75" customHeight="1">
      <c r="A265" s="1" t="str">
        <f t="shared" si="22"/>
        <v>CBFA2T3</v>
      </c>
      <c r="B265" s="1" t="s">
        <v>7</v>
      </c>
      <c r="C265" s="1">
        <v>8.9007733E7</v>
      </c>
      <c r="D265" s="1" t="s">
        <v>8</v>
      </c>
      <c r="E265" s="1">
        <v>23.0</v>
      </c>
      <c r="F265" s="1" t="s">
        <v>18613</v>
      </c>
      <c r="G265" s="1">
        <v>-0.0521272836123</v>
      </c>
    </row>
    <row r="266" ht="15.75" customHeight="1">
      <c r="A266" s="1" t="str">
        <f t="shared" si="22"/>
        <v>CBFA2T3</v>
      </c>
      <c r="B266" s="1" t="s">
        <v>7</v>
      </c>
      <c r="C266" s="1">
        <v>8.9007835E7</v>
      </c>
      <c r="D266" s="1" t="s">
        <v>8</v>
      </c>
      <c r="E266" s="1">
        <v>22.0</v>
      </c>
      <c r="F266" s="1" t="s">
        <v>18614</v>
      </c>
      <c r="G266" s="1">
        <v>-0.217729204428</v>
      </c>
    </row>
    <row r="267" ht="15.75" customHeight="1">
      <c r="A267" s="1" t="str">
        <f t="shared" si="22"/>
        <v>CBFA2T3</v>
      </c>
      <c r="B267" s="1" t="s">
        <v>7</v>
      </c>
      <c r="C267" s="1">
        <v>8.9007897E7</v>
      </c>
      <c r="D267" s="1" t="s">
        <v>8</v>
      </c>
      <c r="E267" s="1">
        <v>23.0</v>
      </c>
      <c r="F267" s="1" t="s">
        <v>18615</v>
      </c>
      <c r="G267" s="1">
        <v>-0.0970858730429</v>
      </c>
    </row>
    <row r="268" ht="15.75" customHeight="1">
      <c r="A268" s="1" t="str">
        <f t="shared" si="22"/>
        <v>CBFA2T3</v>
      </c>
      <c r="B268" s="1" t="s">
        <v>7</v>
      </c>
      <c r="C268" s="1">
        <v>8.9043759E7</v>
      </c>
      <c r="D268" s="1" t="s">
        <v>8</v>
      </c>
      <c r="E268" s="1">
        <v>25.0</v>
      </c>
      <c r="F268" s="1" t="s">
        <v>18616</v>
      </c>
      <c r="G268" s="1">
        <v>-0.0224784006924</v>
      </c>
    </row>
    <row r="269" ht="15.75" customHeight="1">
      <c r="A269" s="1" t="str">
        <f t="shared" si="22"/>
        <v>CBFA2T3</v>
      </c>
      <c r="B269" s="1" t="s">
        <v>7</v>
      </c>
      <c r="C269" s="1">
        <v>8.9043765E7</v>
      </c>
      <c r="D269" s="1" t="s">
        <v>8</v>
      </c>
      <c r="E269" s="1">
        <v>23.0</v>
      </c>
      <c r="F269" s="1" t="s">
        <v>18617</v>
      </c>
      <c r="G269" s="1">
        <v>0.0406025118087</v>
      </c>
    </row>
    <row r="270" ht="15.75" customHeight="1">
      <c r="A270" s="1" t="str">
        <f t="shared" si="22"/>
        <v>CBFA2T3</v>
      </c>
      <c r="B270" s="1" t="s">
        <v>7</v>
      </c>
      <c r="C270" s="1">
        <v>8.9043662E7</v>
      </c>
      <c r="D270" s="1" t="s">
        <v>8</v>
      </c>
      <c r="E270" s="1">
        <v>26.0</v>
      </c>
      <c r="F270" s="1" t="s">
        <v>18618</v>
      </c>
      <c r="G270" s="1">
        <v>1.07208769793</v>
      </c>
    </row>
    <row r="271" ht="15.75" customHeight="1">
      <c r="A271" s="1" t="str">
        <f t="shared" si="22"/>
        <v>CBFA2T3</v>
      </c>
      <c r="B271" s="1" t="s">
        <v>7</v>
      </c>
      <c r="C271" s="1">
        <v>8.9007957E7</v>
      </c>
      <c r="D271" s="1" t="s">
        <v>14</v>
      </c>
      <c r="E271" s="1">
        <v>23.0</v>
      </c>
      <c r="F271" s="1" t="s">
        <v>18619</v>
      </c>
      <c r="G271" s="1">
        <v>-0.0661918275577</v>
      </c>
    </row>
    <row r="272" ht="15.75" customHeight="1">
      <c r="A272" s="1" t="str">
        <f t="shared" si="22"/>
        <v>CBFA2T3</v>
      </c>
      <c r="B272" s="1" t="s">
        <v>7</v>
      </c>
      <c r="C272" s="1">
        <v>8.9043708E7</v>
      </c>
      <c r="D272" s="1" t="s">
        <v>14</v>
      </c>
      <c r="E272" s="1">
        <v>24.0</v>
      </c>
      <c r="F272" s="1" t="s">
        <v>18620</v>
      </c>
      <c r="G272" s="1">
        <v>0.839012138774</v>
      </c>
    </row>
    <row r="273" ht="15.75" customHeight="1">
      <c r="A273" s="1" t="str">
        <f t="shared" si="22"/>
        <v>CBFA2T3</v>
      </c>
      <c r="B273" s="1" t="s">
        <v>7</v>
      </c>
      <c r="C273" s="1">
        <v>8.9043715E7</v>
      </c>
      <c r="D273" s="1" t="s">
        <v>14</v>
      </c>
      <c r="E273" s="1">
        <v>23.0</v>
      </c>
      <c r="F273" s="1" t="s">
        <v>18621</v>
      </c>
      <c r="G273" s="1">
        <v>0.407476035784</v>
      </c>
    </row>
    <row r="274" ht="15.75" customHeight="1">
      <c r="A274" s="1" t="str">
        <f t="shared" si="22"/>
        <v>CBFA2T3</v>
      </c>
      <c r="B274" s="1" t="s">
        <v>7</v>
      </c>
      <c r="C274" s="1">
        <v>8.9007939E7</v>
      </c>
      <c r="D274" s="1" t="s">
        <v>8</v>
      </c>
      <c r="E274" s="1">
        <v>23.0</v>
      </c>
      <c r="F274" s="1" t="s">
        <v>18622</v>
      </c>
      <c r="G274" s="1">
        <v>-0.0114016502626</v>
      </c>
    </row>
    <row r="275" ht="15.75" customHeight="1">
      <c r="A275" s="1" t="str">
        <f t="shared" ref="A275:A284" si="23">"CBL"</f>
        <v>CBL</v>
      </c>
      <c r="B275" s="1" t="s">
        <v>328</v>
      </c>
      <c r="C275" s="1">
        <v>1.19076622E8</v>
      </c>
      <c r="D275" s="1" t="s">
        <v>14</v>
      </c>
      <c r="E275" s="1">
        <v>24.0</v>
      </c>
      <c r="F275" s="1" t="s">
        <v>18623</v>
      </c>
      <c r="G275" s="1">
        <v>0.913298176454</v>
      </c>
    </row>
    <row r="276" ht="15.75" customHeight="1">
      <c r="A276" s="1" t="str">
        <f t="shared" si="23"/>
        <v>CBL</v>
      </c>
      <c r="B276" s="1" t="s">
        <v>328</v>
      </c>
      <c r="C276" s="1">
        <v>1.19076599E8</v>
      </c>
      <c r="D276" s="1" t="s">
        <v>14</v>
      </c>
      <c r="E276" s="1">
        <v>25.0</v>
      </c>
      <c r="F276" s="1" t="s">
        <v>18624</v>
      </c>
      <c r="G276" s="1">
        <v>0.526534665868</v>
      </c>
    </row>
    <row r="277" ht="15.75" customHeight="1">
      <c r="A277" s="1" t="str">
        <f t="shared" si="23"/>
        <v>CBL</v>
      </c>
      <c r="B277" s="1" t="s">
        <v>328</v>
      </c>
      <c r="C277" s="1">
        <v>1.19076576E8</v>
      </c>
      <c r="D277" s="1" t="s">
        <v>14</v>
      </c>
      <c r="E277" s="1">
        <v>23.0</v>
      </c>
      <c r="F277" s="1" t="s">
        <v>18625</v>
      </c>
      <c r="G277" s="1">
        <v>1.08899221476</v>
      </c>
    </row>
    <row r="278" ht="15.75" customHeight="1">
      <c r="A278" s="1" t="str">
        <f t="shared" si="23"/>
        <v>CBL</v>
      </c>
      <c r="B278" s="1" t="s">
        <v>328</v>
      </c>
      <c r="C278" s="1">
        <v>1.19076494E8</v>
      </c>
      <c r="D278" s="1" t="s">
        <v>14</v>
      </c>
      <c r="E278" s="1">
        <v>24.0</v>
      </c>
      <c r="F278" s="1" t="s">
        <v>18626</v>
      </c>
      <c r="G278" s="1">
        <v>0.269281563363</v>
      </c>
    </row>
    <row r="279" ht="15.75" customHeight="1">
      <c r="A279" s="1" t="str">
        <f t="shared" si="23"/>
        <v>CBL</v>
      </c>
      <c r="B279" s="1" t="s">
        <v>328</v>
      </c>
      <c r="C279" s="1">
        <v>1.19076638E8</v>
      </c>
      <c r="D279" s="1" t="s">
        <v>8</v>
      </c>
      <c r="E279" s="1">
        <v>24.0</v>
      </c>
      <c r="F279" s="1" t="s">
        <v>18627</v>
      </c>
      <c r="G279" s="1">
        <v>0.495746221762</v>
      </c>
    </row>
    <row r="280" ht="15.75" customHeight="1">
      <c r="A280" s="1" t="str">
        <f t="shared" si="23"/>
        <v>CBL</v>
      </c>
      <c r="B280" s="1" t="s">
        <v>328</v>
      </c>
      <c r="C280" s="1">
        <v>1.19076624E8</v>
      </c>
      <c r="D280" s="1" t="s">
        <v>8</v>
      </c>
      <c r="E280" s="1">
        <v>25.0</v>
      </c>
      <c r="F280" s="1" t="s">
        <v>18628</v>
      </c>
      <c r="G280" s="1">
        <v>0.177250393194</v>
      </c>
    </row>
    <row r="281" ht="15.75" customHeight="1">
      <c r="A281" s="1" t="str">
        <f t="shared" si="23"/>
        <v>CBL</v>
      </c>
      <c r="B281" s="1" t="s">
        <v>328</v>
      </c>
      <c r="C281" s="1">
        <v>1.19076564E8</v>
      </c>
      <c r="D281" s="1" t="s">
        <v>8</v>
      </c>
      <c r="E281" s="1">
        <v>25.0</v>
      </c>
      <c r="F281" s="1" t="s">
        <v>18629</v>
      </c>
      <c r="G281" s="1">
        <v>0.335652654562</v>
      </c>
    </row>
    <row r="282" ht="15.75" customHeight="1">
      <c r="A282" s="1" t="str">
        <f t="shared" si="23"/>
        <v>CBL</v>
      </c>
      <c r="B282" s="1" t="s">
        <v>328</v>
      </c>
      <c r="C282" s="1">
        <v>1.19076546E8</v>
      </c>
      <c r="D282" s="1" t="s">
        <v>8</v>
      </c>
      <c r="E282" s="1">
        <v>24.0</v>
      </c>
      <c r="F282" s="1" t="s">
        <v>18630</v>
      </c>
      <c r="G282" s="1">
        <v>0.997709608789</v>
      </c>
    </row>
    <row r="283" ht="15.75" customHeight="1">
      <c r="A283" s="1" t="str">
        <f t="shared" si="23"/>
        <v>CBL</v>
      </c>
      <c r="B283" s="1" t="s">
        <v>328</v>
      </c>
      <c r="C283" s="1">
        <v>1.19076535E8</v>
      </c>
      <c r="D283" s="1" t="s">
        <v>8</v>
      </c>
      <c r="E283" s="1">
        <v>24.0</v>
      </c>
      <c r="F283" s="1" t="s">
        <v>18631</v>
      </c>
      <c r="G283" s="1">
        <v>0.598812037684</v>
      </c>
    </row>
    <row r="284" ht="15.75" customHeight="1">
      <c r="A284" s="1" t="str">
        <f t="shared" si="23"/>
        <v>CBL</v>
      </c>
      <c r="B284" s="1" t="s">
        <v>328</v>
      </c>
      <c r="C284" s="1">
        <v>1.19076512E8</v>
      </c>
      <c r="D284" s="1" t="s">
        <v>8</v>
      </c>
      <c r="E284" s="1">
        <v>24.0</v>
      </c>
      <c r="F284" s="1" t="s">
        <v>18632</v>
      </c>
      <c r="G284" s="1">
        <v>0.197132786439</v>
      </c>
    </row>
    <row r="285" ht="15.75" customHeight="1">
      <c r="A285" s="1" t="str">
        <f t="shared" ref="A285:A293" si="24">"CCND3"</f>
        <v>CCND3</v>
      </c>
      <c r="B285" s="1" t="s">
        <v>28</v>
      </c>
      <c r="C285" s="1">
        <v>4.1909763E7</v>
      </c>
      <c r="D285" s="1" t="s">
        <v>14</v>
      </c>
      <c r="E285" s="1">
        <v>24.0</v>
      </c>
      <c r="F285" s="1" t="s">
        <v>18633</v>
      </c>
      <c r="G285" s="1">
        <v>0.392207836328</v>
      </c>
    </row>
    <row r="286" ht="15.75" customHeight="1">
      <c r="A286" s="1" t="str">
        <f t="shared" si="24"/>
        <v>CCND3</v>
      </c>
      <c r="B286" s="1" t="s">
        <v>28</v>
      </c>
      <c r="C286" s="1">
        <v>4.1909711E7</v>
      </c>
      <c r="D286" s="1" t="s">
        <v>14</v>
      </c>
      <c r="E286" s="1">
        <v>24.0</v>
      </c>
      <c r="F286" s="1" t="s">
        <v>18634</v>
      </c>
      <c r="G286" s="1">
        <v>0.75637413062</v>
      </c>
    </row>
    <row r="287" ht="15.75" customHeight="1">
      <c r="A287" s="1" t="str">
        <f t="shared" si="24"/>
        <v>CCND3</v>
      </c>
      <c r="B287" s="1" t="s">
        <v>28</v>
      </c>
      <c r="C287" s="1">
        <v>4.1909869E7</v>
      </c>
      <c r="D287" s="1" t="s">
        <v>8</v>
      </c>
      <c r="E287" s="1">
        <v>23.0</v>
      </c>
      <c r="F287" s="1" t="s">
        <v>18635</v>
      </c>
      <c r="G287" s="1">
        <v>0.641833386708</v>
      </c>
    </row>
    <row r="288" ht="15.75" customHeight="1">
      <c r="A288" s="1" t="str">
        <f t="shared" si="24"/>
        <v>CCND3</v>
      </c>
      <c r="B288" s="1" t="s">
        <v>28</v>
      </c>
      <c r="C288" s="1">
        <v>4.1909784E7</v>
      </c>
      <c r="D288" s="1" t="s">
        <v>8</v>
      </c>
      <c r="E288" s="1">
        <v>24.0</v>
      </c>
      <c r="F288" s="1" t="s">
        <v>18636</v>
      </c>
      <c r="G288" s="1">
        <v>1.28892758551</v>
      </c>
    </row>
    <row r="289" ht="15.75" customHeight="1">
      <c r="A289" s="1" t="str">
        <f t="shared" si="24"/>
        <v>CCND3</v>
      </c>
      <c r="B289" s="1" t="s">
        <v>28</v>
      </c>
      <c r="C289" s="1">
        <v>4.1909701E7</v>
      </c>
      <c r="D289" s="1" t="s">
        <v>8</v>
      </c>
      <c r="E289" s="1">
        <v>24.0</v>
      </c>
      <c r="F289" s="1" t="s">
        <v>18637</v>
      </c>
      <c r="G289" s="1">
        <v>0.234131100539</v>
      </c>
    </row>
    <row r="290" ht="15.75" customHeight="1">
      <c r="A290" s="1" t="str">
        <f t="shared" si="24"/>
        <v>CCND3</v>
      </c>
      <c r="B290" s="1" t="s">
        <v>28</v>
      </c>
      <c r="C290" s="1">
        <v>4.1909731E7</v>
      </c>
      <c r="D290" s="1" t="s">
        <v>8</v>
      </c>
      <c r="E290" s="1">
        <v>22.0</v>
      </c>
      <c r="F290" s="1" t="s">
        <v>18638</v>
      </c>
      <c r="G290" s="1">
        <v>0.954698283872</v>
      </c>
    </row>
    <row r="291" ht="15.75" customHeight="1">
      <c r="A291" s="1" t="str">
        <f t="shared" si="24"/>
        <v>CCND3</v>
      </c>
      <c r="B291" s="1" t="s">
        <v>28</v>
      </c>
      <c r="C291" s="1">
        <v>4.1909717E7</v>
      </c>
      <c r="D291" s="1" t="s">
        <v>8</v>
      </c>
      <c r="E291" s="1">
        <v>25.0</v>
      </c>
      <c r="F291" s="1" t="s">
        <v>18639</v>
      </c>
      <c r="G291" s="1">
        <v>0.686863793769</v>
      </c>
    </row>
    <row r="292" ht="15.75" customHeight="1">
      <c r="A292" s="1" t="str">
        <f t="shared" si="24"/>
        <v>CCND3</v>
      </c>
      <c r="B292" s="1" t="s">
        <v>28</v>
      </c>
      <c r="C292" s="1">
        <v>4.1909776E7</v>
      </c>
      <c r="D292" s="1" t="s">
        <v>8</v>
      </c>
      <c r="E292" s="1">
        <v>24.0</v>
      </c>
      <c r="F292" s="1" t="s">
        <v>18640</v>
      </c>
      <c r="G292" s="1">
        <v>0.334715794563</v>
      </c>
    </row>
    <row r="293" ht="15.75" customHeight="1">
      <c r="A293" s="1" t="str">
        <f t="shared" si="24"/>
        <v>CCND3</v>
      </c>
      <c r="B293" s="1" t="s">
        <v>28</v>
      </c>
      <c r="C293" s="1">
        <v>4.1909947E7</v>
      </c>
      <c r="D293" s="1" t="s">
        <v>8</v>
      </c>
      <c r="E293" s="1">
        <v>24.0</v>
      </c>
      <c r="F293" s="1" t="s">
        <v>18641</v>
      </c>
      <c r="G293" s="1">
        <v>0.481957909106</v>
      </c>
    </row>
    <row r="294" ht="15.75" customHeight="1">
      <c r="A294" s="1" t="str">
        <f t="shared" ref="A294:A301" si="25">"CCNF"</f>
        <v>CCNF</v>
      </c>
      <c r="B294" s="1" t="s">
        <v>7</v>
      </c>
      <c r="C294" s="1">
        <v>2479127.0</v>
      </c>
      <c r="D294" s="1" t="s">
        <v>8</v>
      </c>
      <c r="E294" s="1">
        <v>24.0</v>
      </c>
      <c r="F294" s="1" t="s">
        <v>18642</v>
      </c>
      <c r="G294" s="1">
        <v>0.836119045878</v>
      </c>
    </row>
    <row r="295" ht="15.75" customHeight="1">
      <c r="A295" s="1" t="str">
        <f t="shared" si="25"/>
        <v>CCNF</v>
      </c>
      <c r="B295" s="1" t="s">
        <v>7</v>
      </c>
      <c r="C295" s="1">
        <v>2479299.0</v>
      </c>
      <c r="D295" s="1" t="s">
        <v>14</v>
      </c>
      <c r="E295" s="1">
        <v>24.0</v>
      </c>
      <c r="F295" s="1" t="s">
        <v>18643</v>
      </c>
      <c r="G295" s="1">
        <v>0.214795667871</v>
      </c>
    </row>
    <row r="296" ht="15.75" customHeight="1">
      <c r="A296" s="1" t="str">
        <f t="shared" si="25"/>
        <v>CCNF</v>
      </c>
      <c r="B296" s="1" t="s">
        <v>7</v>
      </c>
      <c r="C296" s="1">
        <v>2479246.0</v>
      </c>
      <c r="D296" s="1" t="s">
        <v>14</v>
      </c>
      <c r="E296" s="1">
        <v>22.0</v>
      </c>
      <c r="F296" s="1" t="s">
        <v>18644</v>
      </c>
      <c r="G296" s="1">
        <v>0.477091677093</v>
      </c>
    </row>
    <row r="297" ht="15.75" customHeight="1">
      <c r="A297" s="1" t="str">
        <f t="shared" si="25"/>
        <v>CCNF</v>
      </c>
      <c r="B297" s="1" t="s">
        <v>7</v>
      </c>
      <c r="C297" s="1">
        <v>2479098.0</v>
      </c>
      <c r="D297" s="1" t="s">
        <v>14</v>
      </c>
      <c r="E297" s="1">
        <v>24.0</v>
      </c>
      <c r="F297" s="1" t="s">
        <v>18645</v>
      </c>
      <c r="G297" s="1">
        <v>0.911072743071</v>
      </c>
    </row>
    <row r="298" ht="15.75" customHeight="1">
      <c r="A298" s="1" t="str">
        <f t="shared" si="25"/>
        <v>CCNF</v>
      </c>
      <c r="B298" s="1" t="s">
        <v>7</v>
      </c>
      <c r="C298" s="1">
        <v>2479069.0</v>
      </c>
      <c r="D298" s="1" t="s">
        <v>14</v>
      </c>
      <c r="E298" s="1">
        <v>23.0</v>
      </c>
      <c r="F298" s="1" t="s">
        <v>18646</v>
      </c>
      <c r="G298" s="1">
        <v>0.0202451563633</v>
      </c>
    </row>
    <row r="299" ht="15.75" customHeight="1">
      <c r="A299" s="1" t="str">
        <f t="shared" si="25"/>
        <v>CCNF</v>
      </c>
      <c r="B299" s="1" t="s">
        <v>7</v>
      </c>
      <c r="C299" s="1">
        <v>2479183.0</v>
      </c>
      <c r="D299" s="1" t="s">
        <v>8</v>
      </c>
      <c r="E299" s="1">
        <v>23.0</v>
      </c>
      <c r="F299" s="1" t="s">
        <v>18647</v>
      </c>
      <c r="G299" s="1">
        <v>-0.0146836339319</v>
      </c>
    </row>
    <row r="300" ht="15.75" customHeight="1">
      <c r="A300" s="1" t="str">
        <f t="shared" si="25"/>
        <v>CCNF</v>
      </c>
      <c r="B300" s="1" t="s">
        <v>7</v>
      </c>
      <c r="C300" s="1">
        <v>2479161.0</v>
      </c>
      <c r="D300" s="1" t="s">
        <v>8</v>
      </c>
      <c r="E300" s="1">
        <v>24.0</v>
      </c>
      <c r="F300" s="1" t="s">
        <v>18648</v>
      </c>
      <c r="G300" s="1">
        <v>0.348788006695</v>
      </c>
    </row>
    <row r="301" ht="15.75" customHeight="1">
      <c r="A301" s="1" t="str">
        <f t="shared" si="25"/>
        <v>CCNF</v>
      </c>
      <c r="B301" s="1" t="s">
        <v>7</v>
      </c>
      <c r="C301" s="1">
        <v>2479112.0</v>
      </c>
      <c r="D301" s="1" t="s">
        <v>8</v>
      </c>
      <c r="E301" s="1">
        <v>23.0</v>
      </c>
      <c r="F301" s="1" t="s">
        <v>18649</v>
      </c>
      <c r="G301" s="1">
        <v>1.25280821105</v>
      </c>
    </row>
    <row r="302" ht="15.75" customHeight="1">
      <c r="A302" s="1" t="str">
        <f t="shared" ref="A302:A310" si="26">"CDKN1A"</f>
        <v>CDKN1A</v>
      </c>
      <c r="B302" s="1" t="s">
        <v>28</v>
      </c>
      <c r="C302" s="1">
        <v>3.6646303E7</v>
      </c>
      <c r="D302" s="1" t="s">
        <v>14</v>
      </c>
      <c r="E302" s="1">
        <v>23.0</v>
      </c>
      <c r="F302" s="1" t="s">
        <v>18650</v>
      </c>
      <c r="G302" s="1">
        <v>0.566580496879</v>
      </c>
    </row>
    <row r="303" ht="15.75" customHeight="1">
      <c r="A303" s="1" t="str">
        <f t="shared" si="26"/>
        <v>CDKN1A</v>
      </c>
      <c r="B303" s="1" t="s">
        <v>28</v>
      </c>
      <c r="C303" s="1">
        <v>3.6646334E7</v>
      </c>
      <c r="D303" s="1" t="s">
        <v>14</v>
      </c>
      <c r="E303" s="1">
        <v>25.0</v>
      </c>
      <c r="F303" s="1" t="s">
        <v>18651</v>
      </c>
      <c r="G303" s="1">
        <v>1.50806152099</v>
      </c>
    </row>
    <row r="304" ht="15.75" customHeight="1">
      <c r="A304" s="1" t="str">
        <f t="shared" si="26"/>
        <v>CDKN1A</v>
      </c>
      <c r="B304" s="1" t="s">
        <v>28</v>
      </c>
      <c r="C304" s="1">
        <v>3.6646141E7</v>
      </c>
      <c r="D304" s="1" t="s">
        <v>14</v>
      </c>
      <c r="E304" s="1">
        <v>23.0</v>
      </c>
      <c r="F304" s="1" t="s">
        <v>18652</v>
      </c>
      <c r="G304" s="1">
        <v>0.648502845138</v>
      </c>
    </row>
    <row r="305" ht="15.75" customHeight="1">
      <c r="A305" s="1" t="str">
        <f t="shared" si="26"/>
        <v>CDKN1A</v>
      </c>
      <c r="B305" s="1" t="s">
        <v>28</v>
      </c>
      <c r="C305" s="1">
        <v>3.664612E7</v>
      </c>
      <c r="D305" s="1" t="s">
        <v>14</v>
      </c>
      <c r="E305" s="1">
        <v>24.0</v>
      </c>
      <c r="F305" s="1" t="s">
        <v>18653</v>
      </c>
      <c r="G305" s="1">
        <v>-0.0484741099703</v>
      </c>
    </row>
    <row r="306" ht="15.75" customHeight="1">
      <c r="A306" s="1" t="str">
        <f t="shared" si="26"/>
        <v>CDKN1A</v>
      </c>
      <c r="B306" s="1" t="s">
        <v>28</v>
      </c>
      <c r="C306" s="1">
        <v>3.6646231E7</v>
      </c>
      <c r="D306" s="1" t="s">
        <v>14</v>
      </c>
      <c r="E306" s="1">
        <v>23.0</v>
      </c>
      <c r="F306" s="1" t="s">
        <v>18654</v>
      </c>
      <c r="G306" s="1">
        <v>8.37974497215E-4</v>
      </c>
    </row>
    <row r="307" ht="15.75" customHeight="1">
      <c r="A307" s="1" t="str">
        <f t="shared" si="26"/>
        <v>CDKN1A</v>
      </c>
      <c r="B307" s="1" t="s">
        <v>28</v>
      </c>
      <c r="C307" s="1">
        <v>3.6646285E7</v>
      </c>
      <c r="D307" s="1" t="s">
        <v>8</v>
      </c>
      <c r="E307" s="1">
        <v>23.0</v>
      </c>
      <c r="F307" s="1" t="s">
        <v>18655</v>
      </c>
      <c r="G307" s="1">
        <v>0.314161213911</v>
      </c>
    </row>
    <row r="308" ht="15.75" customHeight="1">
      <c r="A308" s="1" t="str">
        <f t="shared" si="26"/>
        <v>CDKN1A</v>
      </c>
      <c r="B308" s="1" t="s">
        <v>28</v>
      </c>
      <c r="C308" s="1">
        <v>3.6646169E7</v>
      </c>
      <c r="D308" s="1" t="s">
        <v>8</v>
      </c>
      <c r="E308" s="1">
        <v>22.0</v>
      </c>
      <c r="F308" s="1" t="s">
        <v>18656</v>
      </c>
      <c r="G308" s="1">
        <v>0.168682561713</v>
      </c>
    </row>
    <row r="309" ht="15.75" customHeight="1">
      <c r="A309" s="1" t="str">
        <f t="shared" si="26"/>
        <v>CDKN1A</v>
      </c>
      <c r="B309" s="1" t="s">
        <v>28</v>
      </c>
      <c r="C309" s="1">
        <v>3.6646103E7</v>
      </c>
      <c r="D309" s="1" t="s">
        <v>8</v>
      </c>
      <c r="E309" s="1">
        <v>24.0</v>
      </c>
      <c r="F309" s="1" t="s">
        <v>18657</v>
      </c>
      <c r="G309" s="1">
        <v>-0.0751397854777</v>
      </c>
    </row>
    <row r="310" ht="15.75" customHeight="1">
      <c r="A310" s="1" t="str">
        <f t="shared" si="26"/>
        <v>CDKN1A</v>
      </c>
      <c r="B310" s="1" t="s">
        <v>28</v>
      </c>
      <c r="C310" s="1">
        <v>3.664632E7</v>
      </c>
      <c r="D310" s="1" t="s">
        <v>8</v>
      </c>
      <c r="E310" s="1">
        <v>23.0</v>
      </c>
      <c r="F310" s="1" t="s">
        <v>18658</v>
      </c>
      <c r="G310" s="1">
        <v>0.843435633869</v>
      </c>
    </row>
    <row r="311" ht="15.75" customHeight="1">
      <c r="A311" s="1" t="str">
        <f t="shared" ref="A311:A320" si="27">"CDKN1B"</f>
        <v>CDKN1B</v>
      </c>
      <c r="B311" s="1" t="s">
        <v>379</v>
      </c>
      <c r="C311" s="1">
        <v>1.2869967E7</v>
      </c>
      <c r="D311" s="1" t="s">
        <v>8</v>
      </c>
      <c r="E311" s="1">
        <v>24.0</v>
      </c>
      <c r="F311" s="1" t="s">
        <v>18659</v>
      </c>
      <c r="G311" s="1">
        <v>0.263256936812</v>
      </c>
    </row>
    <row r="312" ht="15.75" customHeight="1">
      <c r="A312" s="1" t="str">
        <f t="shared" si="27"/>
        <v>CDKN1B</v>
      </c>
      <c r="B312" s="1" t="s">
        <v>379</v>
      </c>
      <c r="C312" s="1">
        <v>1.2869978E7</v>
      </c>
      <c r="D312" s="1" t="s">
        <v>8</v>
      </c>
      <c r="E312" s="1">
        <v>23.0</v>
      </c>
      <c r="F312" s="1" t="s">
        <v>18660</v>
      </c>
      <c r="G312" s="1">
        <v>0.552801588883</v>
      </c>
    </row>
    <row r="313" ht="15.75" customHeight="1">
      <c r="A313" s="1" t="str">
        <f t="shared" si="27"/>
        <v>CDKN1B</v>
      </c>
      <c r="B313" s="1" t="s">
        <v>379</v>
      </c>
      <c r="C313" s="1">
        <v>1.2869934E7</v>
      </c>
      <c r="D313" s="1" t="s">
        <v>14</v>
      </c>
      <c r="E313" s="1">
        <v>23.0</v>
      </c>
      <c r="F313" s="1" t="s">
        <v>18661</v>
      </c>
      <c r="G313" s="1">
        <v>1.09546720165</v>
      </c>
    </row>
    <row r="314" ht="15.75" customHeight="1">
      <c r="A314" s="1" t="str">
        <f t="shared" si="27"/>
        <v>CDKN1B</v>
      </c>
      <c r="B314" s="1" t="s">
        <v>379</v>
      </c>
      <c r="C314" s="1">
        <v>1.2869948E7</v>
      </c>
      <c r="D314" s="1" t="s">
        <v>14</v>
      </c>
      <c r="E314" s="1">
        <v>24.0</v>
      </c>
      <c r="F314" s="1" t="s">
        <v>18662</v>
      </c>
      <c r="G314" s="1">
        <v>0.698736482145</v>
      </c>
    </row>
    <row r="315" ht="15.75" customHeight="1">
      <c r="A315" s="1" t="str">
        <f t="shared" si="27"/>
        <v>CDKN1B</v>
      </c>
      <c r="B315" s="1" t="s">
        <v>379</v>
      </c>
      <c r="C315" s="1">
        <v>1.2869867E7</v>
      </c>
      <c r="D315" s="1" t="s">
        <v>8</v>
      </c>
      <c r="E315" s="1">
        <v>24.0</v>
      </c>
      <c r="F315" s="1" t="s">
        <v>18663</v>
      </c>
      <c r="G315" s="1">
        <v>1.10623785313</v>
      </c>
    </row>
    <row r="316" ht="15.75" customHeight="1">
      <c r="A316" s="1" t="str">
        <f t="shared" si="27"/>
        <v>CDKN1B</v>
      </c>
      <c r="B316" s="1" t="s">
        <v>379</v>
      </c>
      <c r="C316" s="1">
        <v>1.286979E7</v>
      </c>
      <c r="D316" s="1" t="s">
        <v>8</v>
      </c>
      <c r="E316" s="1">
        <v>23.0</v>
      </c>
      <c r="F316" s="1" t="s">
        <v>18664</v>
      </c>
      <c r="G316" s="1">
        <v>0.102986095134</v>
      </c>
    </row>
    <row r="317" ht="15.75" customHeight="1">
      <c r="A317" s="1" t="str">
        <f t="shared" si="27"/>
        <v>CDKN1B</v>
      </c>
      <c r="B317" s="1" t="s">
        <v>379</v>
      </c>
      <c r="C317" s="1">
        <v>1.2869726E7</v>
      </c>
      <c r="D317" s="1" t="s">
        <v>8</v>
      </c>
      <c r="E317" s="1">
        <v>24.0</v>
      </c>
      <c r="F317" s="1" t="s">
        <v>18665</v>
      </c>
      <c r="G317" s="1">
        <v>0.798294945226</v>
      </c>
    </row>
    <row r="318" ht="15.75" customHeight="1">
      <c r="A318" s="1" t="str">
        <f t="shared" si="27"/>
        <v>CDKN1B</v>
      </c>
      <c r="B318" s="1" t="s">
        <v>379</v>
      </c>
      <c r="C318" s="1">
        <v>1.2869913E7</v>
      </c>
      <c r="D318" s="1" t="s">
        <v>14</v>
      </c>
      <c r="E318" s="1">
        <v>22.0</v>
      </c>
      <c r="F318" s="1" t="s">
        <v>18666</v>
      </c>
      <c r="G318" s="1">
        <v>0.18693219119</v>
      </c>
    </row>
    <row r="319" ht="15.75" customHeight="1">
      <c r="A319" s="1" t="str">
        <f t="shared" si="27"/>
        <v>CDKN1B</v>
      </c>
      <c r="B319" s="1" t="s">
        <v>379</v>
      </c>
      <c r="C319" s="1">
        <v>1.2869842E7</v>
      </c>
      <c r="D319" s="1" t="s">
        <v>14</v>
      </c>
      <c r="E319" s="1">
        <v>24.0</v>
      </c>
      <c r="F319" s="1" t="s">
        <v>18667</v>
      </c>
      <c r="G319" s="1">
        <v>0.290599497584</v>
      </c>
    </row>
    <row r="320" ht="15.75" customHeight="1">
      <c r="A320" s="1" t="str">
        <f t="shared" si="27"/>
        <v>CDKN1B</v>
      </c>
      <c r="B320" s="1" t="s">
        <v>379</v>
      </c>
      <c r="C320" s="1">
        <v>1.2869956E7</v>
      </c>
      <c r="D320" s="1" t="s">
        <v>14</v>
      </c>
      <c r="E320" s="1">
        <v>24.0</v>
      </c>
      <c r="F320" s="1" t="s">
        <v>18668</v>
      </c>
      <c r="G320" s="1">
        <v>0.696912645644</v>
      </c>
    </row>
    <row r="321" ht="15.75" customHeight="1">
      <c r="A321" s="1" t="str">
        <f t="shared" ref="A321:A325" si="28">"CDKN1C"</f>
        <v>CDKN1C</v>
      </c>
      <c r="B321" s="1" t="s">
        <v>328</v>
      </c>
      <c r="C321" s="1">
        <v>2907170.0</v>
      </c>
      <c r="D321" s="1" t="s">
        <v>8</v>
      </c>
      <c r="E321" s="1">
        <v>22.0</v>
      </c>
      <c r="F321" s="1" t="s">
        <v>18669</v>
      </c>
      <c r="G321" s="1">
        <v>0.772242182398</v>
      </c>
    </row>
    <row r="322" ht="15.75" customHeight="1">
      <c r="A322" s="1" t="str">
        <f t="shared" si="28"/>
        <v>CDKN1C</v>
      </c>
      <c r="B322" s="1" t="s">
        <v>328</v>
      </c>
      <c r="C322" s="1">
        <v>2907351.0</v>
      </c>
      <c r="D322" s="1" t="s">
        <v>8</v>
      </c>
      <c r="E322" s="1">
        <v>24.0</v>
      </c>
      <c r="F322" s="1" t="s">
        <v>18670</v>
      </c>
      <c r="G322" s="1">
        <v>0.63005981898</v>
      </c>
    </row>
    <row r="323" ht="15.75" customHeight="1">
      <c r="A323" s="1" t="str">
        <f t="shared" si="28"/>
        <v>CDKN1C</v>
      </c>
      <c r="B323" s="1" t="s">
        <v>328</v>
      </c>
      <c r="C323" s="1">
        <v>2907357.0</v>
      </c>
      <c r="D323" s="1" t="s">
        <v>8</v>
      </c>
      <c r="E323" s="1">
        <v>25.0</v>
      </c>
      <c r="F323" s="1" t="s">
        <v>18671</v>
      </c>
      <c r="G323" s="1">
        <v>0.131582946749</v>
      </c>
    </row>
    <row r="324" ht="15.75" customHeight="1">
      <c r="A324" s="1" t="str">
        <f t="shared" si="28"/>
        <v>CDKN1C</v>
      </c>
      <c r="B324" s="1" t="s">
        <v>328</v>
      </c>
      <c r="C324" s="1">
        <v>2907198.0</v>
      </c>
      <c r="D324" s="1" t="s">
        <v>14</v>
      </c>
      <c r="E324" s="1">
        <v>23.0</v>
      </c>
      <c r="F324" s="1" t="s">
        <v>18672</v>
      </c>
      <c r="G324" s="1">
        <v>1.4975488444</v>
      </c>
    </row>
    <row r="325" ht="15.75" customHeight="1">
      <c r="A325" s="1" t="str">
        <f t="shared" si="28"/>
        <v>CDKN1C</v>
      </c>
      <c r="B325" s="1" t="s">
        <v>328</v>
      </c>
      <c r="C325" s="1">
        <v>2907316.0</v>
      </c>
      <c r="D325" s="1" t="s">
        <v>14</v>
      </c>
      <c r="E325" s="1">
        <v>22.0</v>
      </c>
      <c r="F325" s="1" t="s">
        <v>18673</v>
      </c>
      <c r="G325" s="1">
        <v>0.730208973202</v>
      </c>
    </row>
    <row r="326" ht="15.75" customHeight="1">
      <c r="A326" s="1" t="str">
        <f t="shared" ref="A326:A334" si="29">"CEBPA"</f>
        <v>CEBPA</v>
      </c>
      <c r="B326" s="1" t="s">
        <v>277</v>
      </c>
      <c r="C326" s="1">
        <v>3.3793568E7</v>
      </c>
      <c r="D326" s="1" t="s">
        <v>14</v>
      </c>
      <c r="E326" s="1">
        <v>24.0</v>
      </c>
      <c r="F326" s="1" t="s">
        <v>18674</v>
      </c>
      <c r="G326" s="1">
        <v>0.721268871876</v>
      </c>
    </row>
    <row r="327" ht="15.75" customHeight="1">
      <c r="A327" s="1" t="str">
        <f t="shared" si="29"/>
        <v>CEBPA</v>
      </c>
      <c r="B327" s="1" t="s">
        <v>277</v>
      </c>
      <c r="C327" s="1">
        <v>3.3793751E7</v>
      </c>
      <c r="D327" s="1" t="s">
        <v>8</v>
      </c>
      <c r="E327" s="1">
        <v>24.0</v>
      </c>
      <c r="F327" s="1" t="s">
        <v>18675</v>
      </c>
      <c r="G327" s="1">
        <v>0.976407246016</v>
      </c>
    </row>
    <row r="328" ht="15.75" customHeight="1">
      <c r="A328" s="1" t="str">
        <f t="shared" si="29"/>
        <v>CEBPA</v>
      </c>
      <c r="B328" s="1" t="s">
        <v>277</v>
      </c>
      <c r="C328" s="1">
        <v>3.3793741E7</v>
      </c>
      <c r="D328" s="1" t="s">
        <v>8</v>
      </c>
      <c r="E328" s="1">
        <v>21.0</v>
      </c>
      <c r="F328" s="1" t="s">
        <v>18676</v>
      </c>
      <c r="G328" s="1">
        <v>0.742922690294</v>
      </c>
    </row>
    <row r="329" ht="15.75" customHeight="1">
      <c r="A329" s="1" t="str">
        <f t="shared" si="29"/>
        <v>CEBPA</v>
      </c>
      <c r="B329" s="1" t="s">
        <v>277</v>
      </c>
      <c r="C329" s="1">
        <v>3.3793601E7</v>
      </c>
      <c r="D329" s="1" t="s">
        <v>8</v>
      </c>
      <c r="E329" s="1">
        <v>24.0</v>
      </c>
      <c r="F329" s="1" t="s">
        <v>18677</v>
      </c>
      <c r="G329" s="1">
        <v>0.0811484028128</v>
      </c>
    </row>
    <row r="330" ht="15.75" customHeight="1">
      <c r="A330" s="1" t="str">
        <f t="shared" si="29"/>
        <v>CEBPA</v>
      </c>
      <c r="B330" s="1" t="s">
        <v>277</v>
      </c>
      <c r="C330" s="1">
        <v>3.3793624E7</v>
      </c>
      <c r="D330" s="1" t="s">
        <v>8</v>
      </c>
      <c r="E330" s="1">
        <v>24.0</v>
      </c>
      <c r="F330" s="1" t="s">
        <v>18678</v>
      </c>
      <c r="G330" s="1">
        <v>0.972218883703</v>
      </c>
    </row>
    <row r="331" ht="15.75" customHeight="1">
      <c r="A331" s="1" t="str">
        <f t="shared" si="29"/>
        <v>CEBPA</v>
      </c>
      <c r="B331" s="1" t="s">
        <v>277</v>
      </c>
      <c r="C331" s="1">
        <v>3.3793774E7</v>
      </c>
      <c r="D331" s="1" t="s">
        <v>8</v>
      </c>
      <c r="E331" s="1">
        <v>24.0</v>
      </c>
      <c r="F331" s="1" t="s">
        <v>18679</v>
      </c>
      <c r="G331" s="1">
        <v>1.05137387028</v>
      </c>
    </row>
    <row r="332" ht="15.75" customHeight="1">
      <c r="A332" s="1" t="str">
        <f t="shared" si="29"/>
        <v>CEBPA</v>
      </c>
      <c r="B332" s="1" t="s">
        <v>277</v>
      </c>
      <c r="C332" s="1">
        <v>3.379372E7</v>
      </c>
      <c r="D332" s="1" t="s">
        <v>14</v>
      </c>
      <c r="E332" s="1">
        <v>22.0</v>
      </c>
      <c r="F332" s="1" t="s">
        <v>18680</v>
      </c>
      <c r="G332" s="1">
        <v>0.122386356155</v>
      </c>
    </row>
    <row r="333" ht="15.75" customHeight="1">
      <c r="A333" s="1" t="str">
        <f t="shared" si="29"/>
        <v>CEBPA</v>
      </c>
      <c r="B333" s="1" t="s">
        <v>277</v>
      </c>
      <c r="C333" s="1">
        <v>3.379377E7</v>
      </c>
      <c r="D333" s="1" t="s">
        <v>14</v>
      </c>
      <c r="E333" s="1">
        <v>24.0</v>
      </c>
      <c r="F333" s="1" t="s">
        <v>18681</v>
      </c>
      <c r="G333" s="1">
        <v>0.706077125185</v>
      </c>
    </row>
    <row r="334" ht="15.75" customHeight="1">
      <c r="A334" s="1" t="str">
        <f t="shared" si="29"/>
        <v>CEBPA</v>
      </c>
      <c r="B334" s="1" t="s">
        <v>277</v>
      </c>
      <c r="C334" s="1">
        <v>3.3793845E7</v>
      </c>
      <c r="D334" s="1" t="s">
        <v>14</v>
      </c>
      <c r="E334" s="1">
        <v>23.0</v>
      </c>
      <c r="F334" s="1" t="s">
        <v>18682</v>
      </c>
      <c r="G334" s="1">
        <v>-0.0117772716771</v>
      </c>
    </row>
    <row r="335" ht="15.75" customHeight="1">
      <c r="A335" s="1" t="str">
        <f t="shared" ref="A335:A344" si="30">"CEBPB"</f>
        <v>CEBPB</v>
      </c>
      <c r="B335" s="1" t="s">
        <v>145</v>
      </c>
      <c r="C335" s="1">
        <v>4.8807216E7</v>
      </c>
      <c r="D335" s="1" t="s">
        <v>8</v>
      </c>
      <c r="E335" s="1">
        <v>24.0</v>
      </c>
      <c r="F335" s="1" t="s">
        <v>18683</v>
      </c>
      <c r="G335" s="1">
        <v>1.28475095835</v>
      </c>
    </row>
    <row r="336" ht="15.75" customHeight="1">
      <c r="A336" s="1" t="str">
        <f t="shared" si="30"/>
        <v>CEBPB</v>
      </c>
      <c r="B336" s="1" t="s">
        <v>145</v>
      </c>
      <c r="C336" s="1">
        <v>4.8807111E7</v>
      </c>
      <c r="D336" s="1" t="s">
        <v>8</v>
      </c>
      <c r="E336" s="1">
        <v>23.0</v>
      </c>
      <c r="F336" s="1" t="s">
        <v>18684</v>
      </c>
      <c r="G336" s="1">
        <v>0.142953995651</v>
      </c>
    </row>
    <row r="337" ht="15.75" customHeight="1">
      <c r="A337" s="1" t="str">
        <f t="shared" si="30"/>
        <v>CEBPB</v>
      </c>
      <c r="B337" s="1" t="s">
        <v>145</v>
      </c>
      <c r="C337" s="1">
        <v>4.8807202E7</v>
      </c>
      <c r="D337" s="1" t="s">
        <v>8</v>
      </c>
      <c r="E337" s="1">
        <v>24.0</v>
      </c>
      <c r="F337" s="1" t="s">
        <v>18685</v>
      </c>
      <c r="G337" s="1">
        <v>-0.0281959493853</v>
      </c>
    </row>
    <row r="338" ht="15.75" customHeight="1">
      <c r="A338" s="1" t="str">
        <f t="shared" si="30"/>
        <v>CEBPB</v>
      </c>
      <c r="B338" s="1" t="s">
        <v>145</v>
      </c>
      <c r="C338" s="1">
        <v>4.880721E7</v>
      </c>
      <c r="D338" s="1" t="s">
        <v>8</v>
      </c>
      <c r="E338" s="1">
        <v>24.0</v>
      </c>
      <c r="F338" s="1" t="s">
        <v>18686</v>
      </c>
      <c r="G338" s="1">
        <v>0.278621293717</v>
      </c>
    </row>
    <row r="339" ht="15.75" customHeight="1">
      <c r="A339" s="1" t="str">
        <f t="shared" si="30"/>
        <v>CEBPB</v>
      </c>
      <c r="B339" s="1" t="s">
        <v>145</v>
      </c>
      <c r="C339" s="1">
        <v>4.8807015E7</v>
      </c>
      <c r="D339" s="1" t="s">
        <v>14</v>
      </c>
      <c r="E339" s="1">
        <v>24.0</v>
      </c>
      <c r="F339" s="1" t="s">
        <v>18687</v>
      </c>
      <c r="G339" s="1">
        <v>0.758149360496</v>
      </c>
    </row>
    <row r="340" ht="15.75" customHeight="1">
      <c r="A340" s="1" t="str">
        <f t="shared" si="30"/>
        <v>CEBPB</v>
      </c>
      <c r="B340" s="1" t="s">
        <v>145</v>
      </c>
      <c r="C340" s="1">
        <v>4.8807182E7</v>
      </c>
      <c r="D340" s="1" t="s">
        <v>14</v>
      </c>
      <c r="E340" s="1">
        <v>22.0</v>
      </c>
      <c r="F340" s="1" t="s">
        <v>18688</v>
      </c>
      <c r="G340" s="1">
        <v>0.107162521005</v>
      </c>
    </row>
    <row r="341" ht="15.75" customHeight="1">
      <c r="A341" s="1" t="str">
        <f t="shared" si="30"/>
        <v>CEBPB</v>
      </c>
      <c r="B341" s="1" t="s">
        <v>145</v>
      </c>
      <c r="C341" s="1">
        <v>4.8807003E7</v>
      </c>
      <c r="D341" s="1" t="s">
        <v>8</v>
      </c>
      <c r="E341" s="1">
        <v>24.0</v>
      </c>
      <c r="F341" s="1" t="s">
        <v>18689</v>
      </c>
      <c r="G341" s="1">
        <v>0.464875983102</v>
      </c>
    </row>
    <row r="342" ht="15.75" customHeight="1">
      <c r="A342" s="1" t="str">
        <f t="shared" si="30"/>
        <v>CEBPB</v>
      </c>
      <c r="B342" s="1" t="s">
        <v>145</v>
      </c>
      <c r="C342" s="1">
        <v>4.8807288E7</v>
      </c>
      <c r="D342" s="1" t="s">
        <v>14</v>
      </c>
      <c r="E342" s="1">
        <v>24.0</v>
      </c>
      <c r="F342" s="1" t="s">
        <v>18690</v>
      </c>
      <c r="G342" s="1">
        <v>0.059344661404</v>
      </c>
    </row>
    <row r="343" ht="15.75" customHeight="1">
      <c r="A343" s="1" t="str">
        <f t="shared" si="30"/>
        <v>CEBPB</v>
      </c>
      <c r="B343" s="1" t="s">
        <v>145</v>
      </c>
      <c r="C343" s="1">
        <v>4.8807249E7</v>
      </c>
      <c r="D343" s="1" t="s">
        <v>14</v>
      </c>
      <c r="E343" s="1">
        <v>24.0</v>
      </c>
      <c r="F343" s="1" t="s">
        <v>18691</v>
      </c>
      <c r="G343" s="1">
        <v>0.957099681154</v>
      </c>
    </row>
    <row r="344" ht="15.75" customHeight="1">
      <c r="A344" s="1" t="str">
        <f t="shared" si="30"/>
        <v>CEBPB</v>
      </c>
      <c r="B344" s="1" t="s">
        <v>145</v>
      </c>
      <c r="C344" s="1">
        <v>4.8807206E7</v>
      </c>
      <c r="D344" s="1" t="s">
        <v>14</v>
      </c>
      <c r="E344" s="1">
        <v>24.0</v>
      </c>
      <c r="F344" s="1" t="s">
        <v>18692</v>
      </c>
      <c r="G344" s="1">
        <v>0.435445935925</v>
      </c>
    </row>
    <row r="345" ht="15.75" customHeight="1">
      <c r="A345" s="1" t="str">
        <f t="shared" ref="A345:A353" si="31">"CEBPE"</f>
        <v>CEBPE</v>
      </c>
      <c r="B345" s="1" t="s">
        <v>135</v>
      </c>
      <c r="C345" s="1">
        <v>2.3589034E7</v>
      </c>
      <c r="D345" s="1" t="s">
        <v>14</v>
      </c>
      <c r="E345" s="1">
        <v>22.0</v>
      </c>
      <c r="F345" s="1" t="s">
        <v>18693</v>
      </c>
      <c r="G345" s="1">
        <v>1.15055562262</v>
      </c>
    </row>
    <row r="346" ht="15.75" customHeight="1">
      <c r="A346" s="1" t="str">
        <f t="shared" si="31"/>
        <v>CEBPE</v>
      </c>
      <c r="B346" s="1" t="s">
        <v>135</v>
      </c>
      <c r="C346" s="1">
        <v>2.3589154E7</v>
      </c>
      <c r="D346" s="1" t="s">
        <v>8</v>
      </c>
      <c r="E346" s="1">
        <v>23.0</v>
      </c>
      <c r="F346" s="1" t="s">
        <v>18694</v>
      </c>
      <c r="G346" s="1">
        <v>0.0184140773112</v>
      </c>
    </row>
    <row r="347" ht="15.75" customHeight="1">
      <c r="A347" s="1" t="str">
        <f t="shared" si="31"/>
        <v>CEBPE</v>
      </c>
      <c r="B347" s="1" t="s">
        <v>135</v>
      </c>
      <c r="C347" s="1">
        <v>2.3589141E7</v>
      </c>
      <c r="D347" s="1" t="s">
        <v>8</v>
      </c>
      <c r="E347" s="1">
        <v>24.0</v>
      </c>
      <c r="F347" s="1" t="s">
        <v>18695</v>
      </c>
      <c r="G347" s="1">
        <v>0.00504388505895</v>
      </c>
    </row>
    <row r="348" ht="15.75" customHeight="1">
      <c r="A348" s="1" t="str">
        <f t="shared" si="31"/>
        <v>CEBPE</v>
      </c>
      <c r="B348" s="1" t="s">
        <v>135</v>
      </c>
      <c r="C348" s="1">
        <v>2.3589123E7</v>
      </c>
      <c r="D348" s="1" t="s">
        <v>8</v>
      </c>
      <c r="E348" s="1">
        <v>24.0</v>
      </c>
      <c r="F348" s="1" t="s">
        <v>18696</v>
      </c>
      <c r="G348" s="1">
        <v>0.169429071492</v>
      </c>
    </row>
    <row r="349" ht="15.75" customHeight="1">
      <c r="A349" s="1" t="str">
        <f t="shared" si="31"/>
        <v>CEBPE</v>
      </c>
      <c r="B349" s="1" t="s">
        <v>135</v>
      </c>
      <c r="C349" s="1">
        <v>2.3589061E7</v>
      </c>
      <c r="D349" s="1" t="s">
        <v>8</v>
      </c>
      <c r="E349" s="1">
        <v>24.0</v>
      </c>
      <c r="F349" s="1" t="s">
        <v>18697</v>
      </c>
      <c r="G349" s="1">
        <v>0.315980117521</v>
      </c>
    </row>
    <row r="350" ht="15.75" customHeight="1">
      <c r="A350" s="1" t="str">
        <f t="shared" si="31"/>
        <v>CEBPE</v>
      </c>
      <c r="B350" s="1" t="s">
        <v>135</v>
      </c>
      <c r="C350" s="1">
        <v>2.3588994E7</v>
      </c>
      <c r="D350" s="1" t="s">
        <v>8</v>
      </c>
      <c r="E350" s="1">
        <v>24.0</v>
      </c>
      <c r="F350" s="1" t="s">
        <v>18698</v>
      </c>
      <c r="G350" s="1">
        <v>1.44576763298</v>
      </c>
    </row>
    <row r="351" ht="15.75" customHeight="1">
      <c r="A351" s="1" t="str">
        <f t="shared" si="31"/>
        <v>CEBPE</v>
      </c>
      <c r="B351" s="1" t="s">
        <v>135</v>
      </c>
      <c r="C351" s="1">
        <v>2.3588971E7</v>
      </c>
      <c r="D351" s="1" t="s">
        <v>8</v>
      </c>
      <c r="E351" s="1">
        <v>24.0</v>
      </c>
      <c r="F351" s="1" t="s">
        <v>18699</v>
      </c>
      <c r="G351" s="1">
        <v>0.403676744399</v>
      </c>
    </row>
    <row r="352" ht="15.75" customHeight="1">
      <c r="A352" s="1" t="str">
        <f t="shared" si="31"/>
        <v>CEBPE</v>
      </c>
      <c r="B352" s="1" t="s">
        <v>135</v>
      </c>
      <c r="C352" s="1">
        <v>2.3588888E7</v>
      </c>
      <c r="D352" s="1" t="s">
        <v>8</v>
      </c>
      <c r="E352" s="1">
        <v>24.0</v>
      </c>
      <c r="F352" s="1" t="s">
        <v>18700</v>
      </c>
      <c r="G352" s="1">
        <v>0.350883657345</v>
      </c>
    </row>
    <row r="353" ht="15.75" customHeight="1">
      <c r="A353" s="1" t="str">
        <f t="shared" si="31"/>
        <v>CEBPE</v>
      </c>
      <c r="B353" s="1" t="s">
        <v>135</v>
      </c>
      <c r="C353" s="1">
        <v>2.3589212E7</v>
      </c>
      <c r="D353" s="1" t="s">
        <v>14</v>
      </c>
      <c r="E353" s="1">
        <v>24.0</v>
      </c>
      <c r="F353" s="1" t="s">
        <v>18701</v>
      </c>
      <c r="G353" s="1">
        <v>0.218816362615</v>
      </c>
    </row>
    <row r="354" ht="15.75" customHeight="1">
      <c r="A354" s="1" t="str">
        <f t="shared" ref="A354:A373" si="32">"CELF2"</f>
        <v>CELF2</v>
      </c>
      <c r="B354" s="1" t="s">
        <v>176</v>
      </c>
      <c r="C354" s="1">
        <v>1.1059933E7</v>
      </c>
      <c r="D354" s="1" t="s">
        <v>14</v>
      </c>
      <c r="E354" s="1">
        <v>23.0</v>
      </c>
      <c r="F354" s="1" t="s">
        <v>18702</v>
      </c>
      <c r="G354" s="1">
        <v>0.148495345173</v>
      </c>
    </row>
    <row r="355" ht="15.75" customHeight="1">
      <c r="A355" s="1" t="str">
        <f t="shared" si="32"/>
        <v>CELF2</v>
      </c>
      <c r="B355" s="1" t="s">
        <v>176</v>
      </c>
      <c r="C355" s="1">
        <v>1.1059912E7</v>
      </c>
      <c r="D355" s="1" t="s">
        <v>14</v>
      </c>
      <c r="E355" s="1">
        <v>24.0</v>
      </c>
      <c r="F355" s="1" t="s">
        <v>18703</v>
      </c>
      <c r="G355" s="1">
        <v>0.0975611669214</v>
      </c>
    </row>
    <row r="356" ht="15.75" customHeight="1">
      <c r="A356" s="1" t="str">
        <f t="shared" si="32"/>
        <v>CELF2</v>
      </c>
      <c r="B356" s="1" t="s">
        <v>176</v>
      </c>
      <c r="C356" s="1">
        <v>1.1059903E7</v>
      </c>
      <c r="D356" s="1" t="s">
        <v>14</v>
      </c>
      <c r="E356" s="1">
        <v>22.0</v>
      </c>
      <c r="F356" s="1" t="s">
        <v>18704</v>
      </c>
      <c r="G356" s="1">
        <v>0.130368528618</v>
      </c>
    </row>
    <row r="357" ht="15.75" customHeight="1">
      <c r="A357" s="1" t="str">
        <f t="shared" si="32"/>
        <v>CELF2</v>
      </c>
      <c r="B357" s="1" t="s">
        <v>176</v>
      </c>
      <c r="C357" s="1">
        <v>1.1206754E7</v>
      </c>
      <c r="D357" s="1" t="s">
        <v>8</v>
      </c>
      <c r="E357" s="1">
        <v>24.0</v>
      </c>
      <c r="F357" s="1" t="s">
        <v>18705</v>
      </c>
      <c r="G357" s="1">
        <v>0.166147338753</v>
      </c>
    </row>
    <row r="358" ht="15.75" customHeight="1">
      <c r="A358" s="1" t="str">
        <f t="shared" si="32"/>
        <v>CELF2</v>
      </c>
      <c r="B358" s="1" t="s">
        <v>176</v>
      </c>
      <c r="C358" s="1">
        <v>1.1059995E7</v>
      </c>
      <c r="D358" s="1" t="s">
        <v>8</v>
      </c>
      <c r="E358" s="1">
        <v>24.0</v>
      </c>
      <c r="F358" s="1" t="s">
        <v>18706</v>
      </c>
      <c r="G358" s="1">
        <v>-0.0202686789699</v>
      </c>
    </row>
    <row r="359" ht="15.75" customHeight="1">
      <c r="A359" s="1" t="str">
        <f t="shared" si="32"/>
        <v>CELF2</v>
      </c>
      <c r="B359" s="1" t="s">
        <v>176</v>
      </c>
      <c r="C359" s="1">
        <v>1.1059786E7</v>
      </c>
      <c r="D359" s="1" t="s">
        <v>8</v>
      </c>
      <c r="E359" s="1">
        <v>24.0</v>
      </c>
      <c r="F359" s="1" t="s">
        <v>18707</v>
      </c>
      <c r="G359" s="1">
        <v>0.103230061414</v>
      </c>
    </row>
    <row r="360" ht="15.75" customHeight="1">
      <c r="A360" s="1" t="str">
        <f t="shared" si="32"/>
        <v>CELF2</v>
      </c>
      <c r="B360" s="1" t="s">
        <v>176</v>
      </c>
      <c r="C360" s="1">
        <v>1.105974E7</v>
      </c>
      <c r="D360" s="1" t="s">
        <v>8</v>
      </c>
      <c r="E360" s="1">
        <v>24.0</v>
      </c>
      <c r="F360" s="1" t="s">
        <v>18708</v>
      </c>
      <c r="G360" s="1">
        <v>2.51117733436</v>
      </c>
    </row>
    <row r="361" ht="15.75" customHeight="1">
      <c r="A361" s="1" t="str">
        <f t="shared" si="32"/>
        <v>CELF2</v>
      </c>
      <c r="B361" s="1" t="s">
        <v>176</v>
      </c>
      <c r="C361" s="1">
        <v>1.1059712E7</v>
      </c>
      <c r="D361" s="1" t="s">
        <v>8</v>
      </c>
      <c r="E361" s="1">
        <v>24.0</v>
      </c>
      <c r="F361" s="1" t="s">
        <v>18709</v>
      </c>
      <c r="G361" s="1">
        <v>-0.0955620482699</v>
      </c>
    </row>
    <row r="362" ht="15.75" customHeight="1">
      <c r="A362" s="1" t="str">
        <f t="shared" si="32"/>
        <v>CELF2</v>
      </c>
      <c r="B362" s="1" t="s">
        <v>176</v>
      </c>
      <c r="C362" s="1">
        <v>1.1206742E7</v>
      </c>
      <c r="D362" s="1" t="s">
        <v>8</v>
      </c>
      <c r="E362" s="1">
        <v>26.0</v>
      </c>
      <c r="F362" s="1" t="s">
        <v>18710</v>
      </c>
      <c r="G362" s="1">
        <v>0.101242997396</v>
      </c>
    </row>
    <row r="363" ht="15.75" customHeight="1">
      <c r="A363" s="1" t="str">
        <f t="shared" si="32"/>
        <v>CELF2</v>
      </c>
      <c r="B363" s="1" t="s">
        <v>176</v>
      </c>
      <c r="C363" s="1">
        <v>1.1059894E7</v>
      </c>
      <c r="D363" s="1" t="s">
        <v>14</v>
      </c>
      <c r="E363" s="1">
        <v>24.0</v>
      </c>
      <c r="F363" s="1" t="s">
        <v>18711</v>
      </c>
      <c r="G363" s="1">
        <v>0.120418793683</v>
      </c>
    </row>
    <row r="364" ht="15.75" customHeight="1">
      <c r="A364" s="1" t="str">
        <f t="shared" si="32"/>
        <v>CELF2</v>
      </c>
      <c r="B364" s="1" t="s">
        <v>176</v>
      </c>
      <c r="C364" s="1">
        <v>1.1206767E7</v>
      </c>
      <c r="D364" s="1" t="s">
        <v>8</v>
      </c>
      <c r="E364" s="1">
        <v>25.0</v>
      </c>
      <c r="F364" s="1" t="s">
        <v>18712</v>
      </c>
      <c r="G364" s="1">
        <v>-0.147376902556</v>
      </c>
    </row>
    <row r="365" ht="15.75" customHeight="1">
      <c r="A365" s="1" t="str">
        <f t="shared" si="32"/>
        <v>CELF2</v>
      </c>
      <c r="B365" s="1" t="s">
        <v>176</v>
      </c>
      <c r="C365" s="1">
        <v>1.120678E7</v>
      </c>
      <c r="D365" s="1" t="s">
        <v>8</v>
      </c>
      <c r="E365" s="1">
        <v>27.0</v>
      </c>
      <c r="F365" s="1" t="s">
        <v>18713</v>
      </c>
      <c r="G365" s="1">
        <v>-0.011881718951</v>
      </c>
    </row>
    <row r="366" ht="15.75" customHeight="1">
      <c r="A366" s="1" t="str">
        <f t="shared" si="32"/>
        <v>CELF2</v>
      </c>
      <c r="B366" s="1" t="s">
        <v>176</v>
      </c>
      <c r="C366" s="1">
        <v>1.1206818E7</v>
      </c>
      <c r="D366" s="1" t="s">
        <v>8</v>
      </c>
      <c r="E366" s="1">
        <v>24.0</v>
      </c>
      <c r="F366" s="1" t="s">
        <v>18714</v>
      </c>
      <c r="G366" s="1">
        <v>0.058976864425</v>
      </c>
    </row>
    <row r="367" ht="15.75" customHeight="1">
      <c r="A367" s="1" t="str">
        <f t="shared" si="32"/>
        <v>CELF2</v>
      </c>
      <c r="B367" s="1" t="s">
        <v>176</v>
      </c>
      <c r="C367" s="1">
        <v>1.1206864E7</v>
      </c>
      <c r="D367" s="1" t="s">
        <v>8</v>
      </c>
      <c r="E367" s="1">
        <v>24.0</v>
      </c>
      <c r="F367" s="1" t="s">
        <v>18715</v>
      </c>
      <c r="G367" s="1">
        <v>0.0236310270746</v>
      </c>
    </row>
    <row r="368" ht="15.75" customHeight="1">
      <c r="A368" s="1" t="str">
        <f t="shared" si="32"/>
        <v>CELF2</v>
      </c>
      <c r="B368" s="1" t="s">
        <v>176</v>
      </c>
      <c r="C368" s="1">
        <v>1.120689E7</v>
      </c>
      <c r="D368" s="1" t="s">
        <v>8</v>
      </c>
      <c r="E368" s="1">
        <v>25.0</v>
      </c>
      <c r="F368" s="1" t="s">
        <v>18716</v>
      </c>
      <c r="G368" s="1">
        <v>0.0287543274659</v>
      </c>
    </row>
    <row r="369" ht="15.75" customHeight="1">
      <c r="A369" s="1" t="str">
        <f t="shared" si="32"/>
        <v>CELF2</v>
      </c>
      <c r="B369" s="1" t="s">
        <v>176</v>
      </c>
      <c r="C369" s="1">
        <v>1.1206941E7</v>
      </c>
      <c r="D369" s="1" t="s">
        <v>8</v>
      </c>
      <c r="E369" s="1">
        <v>26.0</v>
      </c>
      <c r="F369" s="1" t="s">
        <v>18717</v>
      </c>
      <c r="G369" s="1">
        <v>0.0431107578622</v>
      </c>
    </row>
    <row r="370" ht="15.75" customHeight="1">
      <c r="A370" s="1" t="str">
        <f t="shared" si="32"/>
        <v>CELF2</v>
      </c>
      <c r="B370" s="1" t="s">
        <v>176</v>
      </c>
      <c r="C370" s="1">
        <v>1.120696E7</v>
      </c>
      <c r="D370" s="1" t="s">
        <v>8</v>
      </c>
      <c r="E370" s="1">
        <v>26.0</v>
      </c>
      <c r="F370" s="1" t="s">
        <v>18718</v>
      </c>
      <c r="G370" s="3">
        <v>-6.34057102649E-5</v>
      </c>
    </row>
    <row r="371" ht="15.75" customHeight="1">
      <c r="A371" s="1" t="str">
        <f t="shared" si="32"/>
        <v>CELF2</v>
      </c>
      <c r="B371" s="1" t="s">
        <v>176</v>
      </c>
      <c r="C371" s="1">
        <v>1.1059731E7</v>
      </c>
      <c r="D371" s="1" t="s">
        <v>14</v>
      </c>
      <c r="E371" s="1">
        <v>24.0</v>
      </c>
      <c r="F371" s="1" t="s">
        <v>18719</v>
      </c>
      <c r="G371" s="1">
        <v>0.322675326882</v>
      </c>
    </row>
    <row r="372" ht="15.75" customHeight="1">
      <c r="A372" s="1" t="str">
        <f t="shared" si="32"/>
        <v>CELF2</v>
      </c>
      <c r="B372" s="1" t="s">
        <v>176</v>
      </c>
      <c r="C372" s="1">
        <v>1.1059801E7</v>
      </c>
      <c r="D372" s="1" t="s">
        <v>14</v>
      </c>
      <c r="E372" s="1">
        <v>24.0</v>
      </c>
      <c r="F372" s="1" t="s">
        <v>18720</v>
      </c>
      <c r="G372" s="1">
        <v>0.117289947925</v>
      </c>
    </row>
    <row r="373" ht="15.75" customHeight="1">
      <c r="A373" s="1" t="str">
        <f t="shared" si="32"/>
        <v>CELF2</v>
      </c>
      <c r="B373" s="1" t="s">
        <v>176</v>
      </c>
      <c r="C373" s="1">
        <v>1.1206811E7</v>
      </c>
      <c r="D373" s="1" t="s">
        <v>8</v>
      </c>
      <c r="E373" s="1">
        <v>27.0</v>
      </c>
      <c r="F373" s="1" t="s">
        <v>18721</v>
      </c>
      <c r="G373" s="1">
        <v>-0.0111778627291</v>
      </c>
    </row>
    <row r="374" ht="15.75" customHeight="1">
      <c r="A374" s="1" t="str">
        <f t="shared" ref="A374:A393" si="33">"CITED1"</f>
        <v>CITED1</v>
      </c>
      <c r="B374" s="1" t="s">
        <v>50</v>
      </c>
      <c r="C374" s="1">
        <v>7.1527173E7</v>
      </c>
      <c r="D374" s="1" t="s">
        <v>14</v>
      </c>
      <c r="E374" s="1">
        <v>23.0</v>
      </c>
      <c r="F374" s="1" t="s">
        <v>18722</v>
      </c>
      <c r="G374" s="3">
        <v>-3.64848503427E-5</v>
      </c>
    </row>
    <row r="375" ht="15.75" customHeight="1">
      <c r="A375" s="1" t="str">
        <f t="shared" si="33"/>
        <v>CITED1</v>
      </c>
      <c r="B375" s="1" t="s">
        <v>50</v>
      </c>
      <c r="C375" s="1">
        <v>7.1527182E7</v>
      </c>
      <c r="D375" s="1" t="s">
        <v>14</v>
      </c>
      <c r="E375" s="1">
        <v>24.0</v>
      </c>
      <c r="F375" s="1" t="s">
        <v>18723</v>
      </c>
      <c r="G375" s="1">
        <v>0.072274662828</v>
      </c>
    </row>
    <row r="376" ht="15.75" customHeight="1">
      <c r="A376" s="1" t="str">
        <f t="shared" si="33"/>
        <v>CITED1</v>
      </c>
      <c r="B376" s="1" t="s">
        <v>50</v>
      </c>
      <c r="C376" s="1">
        <v>7.1527167E7</v>
      </c>
      <c r="D376" s="1" t="s">
        <v>14</v>
      </c>
      <c r="E376" s="1">
        <v>24.0</v>
      </c>
      <c r="F376" s="1" t="s">
        <v>18724</v>
      </c>
      <c r="G376" s="1">
        <v>0.293207770272</v>
      </c>
    </row>
    <row r="377" ht="15.75" customHeight="1">
      <c r="A377" s="1" t="str">
        <f t="shared" si="33"/>
        <v>CITED1</v>
      </c>
      <c r="B377" s="1" t="s">
        <v>50</v>
      </c>
      <c r="C377" s="1">
        <v>7.1527222E7</v>
      </c>
      <c r="D377" s="1" t="s">
        <v>14</v>
      </c>
      <c r="E377" s="1">
        <v>24.0</v>
      </c>
      <c r="F377" s="1" t="s">
        <v>18725</v>
      </c>
      <c r="G377" s="1">
        <v>0.0623925494127</v>
      </c>
    </row>
    <row r="378" ht="15.75" customHeight="1">
      <c r="A378" s="1" t="str">
        <f t="shared" si="33"/>
        <v>CITED1</v>
      </c>
      <c r="B378" s="1" t="s">
        <v>50</v>
      </c>
      <c r="C378" s="1">
        <v>7.1527119E7</v>
      </c>
      <c r="D378" s="1" t="s">
        <v>14</v>
      </c>
      <c r="E378" s="1">
        <v>24.0</v>
      </c>
      <c r="F378" s="1" t="s">
        <v>18726</v>
      </c>
      <c r="G378" s="1">
        <v>0.0434720049055</v>
      </c>
    </row>
    <row r="379" ht="15.75" customHeight="1">
      <c r="A379" s="1" t="str">
        <f t="shared" si="33"/>
        <v>CITED1</v>
      </c>
      <c r="B379" s="1" t="s">
        <v>50</v>
      </c>
      <c r="C379" s="1">
        <v>7.1527207E7</v>
      </c>
      <c r="D379" s="1" t="s">
        <v>14</v>
      </c>
      <c r="E379" s="1">
        <v>22.0</v>
      </c>
      <c r="F379" s="1" t="s">
        <v>18727</v>
      </c>
      <c r="G379" s="1">
        <v>-0.05866943333</v>
      </c>
    </row>
    <row r="380" ht="15.75" customHeight="1">
      <c r="A380" s="1" t="str">
        <f t="shared" si="33"/>
        <v>CITED1</v>
      </c>
      <c r="B380" s="1" t="s">
        <v>50</v>
      </c>
      <c r="C380" s="1">
        <v>7.1527115E7</v>
      </c>
      <c r="D380" s="1" t="s">
        <v>14</v>
      </c>
      <c r="E380" s="1">
        <v>25.0</v>
      </c>
      <c r="F380" s="1" t="s">
        <v>18728</v>
      </c>
      <c r="G380" s="1">
        <v>0.43580851312</v>
      </c>
    </row>
    <row r="381" ht="15.75" customHeight="1">
      <c r="A381" s="1" t="str">
        <f t="shared" si="33"/>
        <v>CITED1</v>
      </c>
      <c r="B381" s="1" t="s">
        <v>50</v>
      </c>
      <c r="C381" s="1">
        <v>7.1526156E7</v>
      </c>
      <c r="D381" s="1" t="s">
        <v>14</v>
      </c>
      <c r="E381" s="1">
        <v>24.0</v>
      </c>
      <c r="F381" s="1" t="s">
        <v>18729</v>
      </c>
      <c r="G381" s="1">
        <v>0.0213538868037</v>
      </c>
    </row>
    <row r="382" ht="15.75" customHeight="1">
      <c r="A382" s="1" t="str">
        <f t="shared" si="33"/>
        <v>CITED1</v>
      </c>
      <c r="B382" s="1" t="s">
        <v>50</v>
      </c>
      <c r="C382" s="1">
        <v>7.1525883E7</v>
      </c>
      <c r="D382" s="1" t="s">
        <v>8</v>
      </c>
      <c r="E382" s="1">
        <v>23.0</v>
      </c>
      <c r="F382" s="1" t="s">
        <v>18730</v>
      </c>
      <c r="G382" s="1">
        <v>0.214746196023</v>
      </c>
    </row>
    <row r="383" ht="15.75" customHeight="1">
      <c r="A383" s="1" t="str">
        <f t="shared" si="33"/>
        <v>CITED1</v>
      </c>
      <c r="B383" s="1" t="s">
        <v>50</v>
      </c>
      <c r="C383" s="1">
        <v>7.1526062E7</v>
      </c>
      <c r="D383" s="1" t="s">
        <v>14</v>
      </c>
      <c r="E383" s="1">
        <v>24.0</v>
      </c>
      <c r="F383" s="1" t="s">
        <v>18731</v>
      </c>
      <c r="G383" s="1">
        <v>0.424267766673</v>
      </c>
    </row>
    <row r="384" ht="15.75" customHeight="1">
      <c r="A384" s="1" t="str">
        <f t="shared" si="33"/>
        <v>CITED1</v>
      </c>
      <c r="B384" s="1" t="s">
        <v>50</v>
      </c>
      <c r="C384" s="1">
        <v>7.1526031E7</v>
      </c>
      <c r="D384" s="1" t="s">
        <v>14</v>
      </c>
      <c r="E384" s="1">
        <v>22.0</v>
      </c>
      <c r="F384" s="1" t="s">
        <v>18732</v>
      </c>
      <c r="G384" s="1">
        <v>0.940960181809</v>
      </c>
    </row>
    <row r="385" ht="15.75" customHeight="1">
      <c r="A385" s="1" t="str">
        <f t="shared" si="33"/>
        <v>CITED1</v>
      </c>
      <c r="B385" s="1" t="s">
        <v>50</v>
      </c>
      <c r="C385" s="1">
        <v>7.1527168E7</v>
      </c>
      <c r="D385" s="1" t="s">
        <v>8</v>
      </c>
      <c r="E385" s="1">
        <v>25.0</v>
      </c>
      <c r="F385" s="1" t="s">
        <v>18733</v>
      </c>
      <c r="G385" s="1">
        <v>0.0956515556561</v>
      </c>
    </row>
    <row r="386" ht="15.75" customHeight="1">
      <c r="A386" s="1" t="str">
        <f t="shared" si="33"/>
        <v>CITED1</v>
      </c>
      <c r="B386" s="1" t="s">
        <v>50</v>
      </c>
      <c r="C386" s="1">
        <v>7.152713E7</v>
      </c>
      <c r="D386" s="1" t="s">
        <v>8</v>
      </c>
      <c r="E386" s="1">
        <v>23.0</v>
      </c>
      <c r="F386" s="1" t="s">
        <v>18734</v>
      </c>
      <c r="G386" s="1">
        <v>0.147295818616</v>
      </c>
    </row>
    <row r="387" ht="15.75" customHeight="1">
      <c r="A387" s="1" t="str">
        <f t="shared" si="33"/>
        <v>CITED1</v>
      </c>
      <c r="B387" s="1" t="s">
        <v>50</v>
      </c>
      <c r="C387" s="1">
        <v>7.1527112E7</v>
      </c>
      <c r="D387" s="1" t="s">
        <v>8</v>
      </c>
      <c r="E387" s="1">
        <v>24.0</v>
      </c>
      <c r="F387" s="1" t="s">
        <v>18735</v>
      </c>
      <c r="G387" s="1">
        <v>0.0162512009792</v>
      </c>
    </row>
    <row r="388" ht="15.75" customHeight="1">
      <c r="A388" s="1" t="str">
        <f t="shared" si="33"/>
        <v>CITED1</v>
      </c>
      <c r="B388" s="1" t="s">
        <v>50</v>
      </c>
      <c r="C388" s="1">
        <v>7.1526082E7</v>
      </c>
      <c r="D388" s="1" t="s">
        <v>8</v>
      </c>
      <c r="E388" s="1">
        <v>24.0</v>
      </c>
      <c r="F388" s="1" t="s">
        <v>18736</v>
      </c>
      <c r="G388" s="1">
        <v>1.42052301301</v>
      </c>
    </row>
    <row r="389" ht="15.75" customHeight="1">
      <c r="A389" s="1" t="str">
        <f t="shared" si="33"/>
        <v>CITED1</v>
      </c>
      <c r="B389" s="1" t="s">
        <v>50</v>
      </c>
      <c r="C389" s="1">
        <v>7.1525997E7</v>
      </c>
      <c r="D389" s="1" t="s">
        <v>8</v>
      </c>
      <c r="E389" s="1">
        <v>24.0</v>
      </c>
      <c r="F389" s="1" t="s">
        <v>18737</v>
      </c>
      <c r="G389" s="1">
        <v>0.15993574606</v>
      </c>
    </row>
    <row r="390" ht="15.75" customHeight="1">
      <c r="A390" s="1" t="str">
        <f t="shared" si="33"/>
        <v>CITED1</v>
      </c>
      <c r="B390" s="1" t="s">
        <v>50</v>
      </c>
      <c r="C390" s="1">
        <v>7.1525982E7</v>
      </c>
      <c r="D390" s="1" t="s">
        <v>8</v>
      </c>
      <c r="E390" s="1">
        <v>23.0</v>
      </c>
      <c r="F390" s="1" t="s">
        <v>18738</v>
      </c>
      <c r="G390" s="1">
        <v>0.383132321159</v>
      </c>
    </row>
    <row r="391" ht="15.75" customHeight="1">
      <c r="A391" s="1" t="str">
        <f t="shared" si="33"/>
        <v>CITED1</v>
      </c>
      <c r="B391" s="1" t="s">
        <v>50</v>
      </c>
      <c r="C391" s="1">
        <v>7.1525904E7</v>
      </c>
      <c r="D391" s="1" t="s">
        <v>8</v>
      </c>
      <c r="E391" s="1">
        <v>23.0</v>
      </c>
      <c r="F391" s="1" t="s">
        <v>18739</v>
      </c>
      <c r="G391" s="1">
        <v>0.259075895804</v>
      </c>
    </row>
    <row r="392" ht="15.75" customHeight="1">
      <c r="A392" s="1" t="str">
        <f t="shared" si="33"/>
        <v>CITED1</v>
      </c>
      <c r="B392" s="1" t="s">
        <v>50</v>
      </c>
      <c r="C392" s="1">
        <v>7.1525899E7</v>
      </c>
      <c r="D392" s="1" t="s">
        <v>8</v>
      </c>
      <c r="E392" s="1">
        <v>24.0</v>
      </c>
      <c r="F392" s="1" t="s">
        <v>18740</v>
      </c>
      <c r="G392" s="1">
        <v>0.461816270048</v>
      </c>
    </row>
    <row r="393" ht="15.75" customHeight="1">
      <c r="A393" s="1" t="str">
        <f t="shared" si="33"/>
        <v>CITED1</v>
      </c>
      <c r="B393" s="1" t="s">
        <v>50</v>
      </c>
      <c r="C393" s="1">
        <v>7.1526087E7</v>
      </c>
      <c r="D393" s="1" t="s">
        <v>14</v>
      </c>
      <c r="E393" s="1">
        <v>24.0</v>
      </c>
      <c r="F393" s="1" t="s">
        <v>18741</v>
      </c>
      <c r="G393" s="1">
        <v>0.638516805183</v>
      </c>
    </row>
    <row r="394" ht="15.75" customHeight="1">
      <c r="A394" s="1" t="str">
        <f t="shared" ref="A394:A403" si="34">"CKAP2"</f>
        <v>CKAP2</v>
      </c>
      <c r="B394" s="1" t="s">
        <v>76</v>
      </c>
      <c r="C394" s="1">
        <v>5.3029498E7</v>
      </c>
      <c r="D394" s="1" t="s">
        <v>14</v>
      </c>
      <c r="E394" s="1">
        <v>23.0</v>
      </c>
      <c r="F394" s="1" t="s">
        <v>18742</v>
      </c>
      <c r="G394" s="1">
        <v>0.922371057477</v>
      </c>
    </row>
    <row r="395" ht="15.75" customHeight="1">
      <c r="A395" s="1" t="str">
        <f t="shared" si="34"/>
        <v>CKAP2</v>
      </c>
      <c r="B395" s="1" t="s">
        <v>76</v>
      </c>
      <c r="C395" s="1">
        <v>5.3029482E7</v>
      </c>
      <c r="D395" s="1" t="s">
        <v>14</v>
      </c>
      <c r="E395" s="1">
        <v>22.0</v>
      </c>
      <c r="F395" s="1" t="s">
        <v>18743</v>
      </c>
      <c r="G395" s="1">
        <v>1.08879250594</v>
      </c>
    </row>
    <row r="396" ht="15.75" customHeight="1">
      <c r="A396" s="1" t="str">
        <f t="shared" si="34"/>
        <v>CKAP2</v>
      </c>
      <c r="B396" s="1" t="s">
        <v>76</v>
      </c>
      <c r="C396" s="1">
        <v>5.3029333E7</v>
      </c>
      <c r="D396" s="1" t="s">
        <v>14</v>
      </c>
      <c r="E396" s="1">
        <v>24.0</v>
      </c>
      <c r="F396" s="1" t="s">
        <v>18744</v>
      </c>
      <c r="G396" s="1">
        <v>0.340844846217</v>
      </c>
    </row>
    <row r="397" ht="15.75" customHeight="1">
      <c r="A397" s="1" t="str">
        <f t="shared" si="34"/>
        <v>CKAP2</v>
      </c>
      <c r="B397" s="1" t="s">
        <v>76</v>
      </c>
      <c r="C397" s="1">
        <v>5.3029499E7</v>
      </c>
      <c r="D397" s="1" t="s">
        <v>8</v>
      </c>
      <c r="E397" s="1">
        <v>24.0</v>
      </c>
      <c r="F397" s="1" t="s">
        <v>18745</v>
      </c>
      <c r="G397" s="1">
        <v>0.497654677181</v>
      </c>
    </row>
    <row r="398" ht="15.75" customHeight="1">
      <c r="A398" s="1" t="str">
        <f t="shared" si="34"/>
        <v>CKAP2</v>
      </c>
      <c r="B398" s="1" t="s">
        <v>76</v>
      </c>
      <c r="C398" s="1">
        <v>5.3029219E7</v>
      </c>
      <c r="D398" s="1" t="s">
        <v>8</v>
      </c>
      <c r="E398" s="1">
        <v>22.0</v>
      </c>
      <c r="F398" s="1" t="s">
        <v>18746</v>
      </c>
      <c r="G398" s="1">
        <v>0.106114809062</v>
      </c>
    </row>
    <row r="399" ht="15.75" customHeight="1">
      <c r="A399" s="1" t="str">
        <f t="shared" si="34"/>
        <v>CKAP2</v>
      </c>
      <c r="B399" s="1" t="s">
        <v>76</v>
      </c>
      <c r="C399" s="1">
        <v>5.3029401E7</v>
      </c>
      <c r="D399" s="1" t="s">
        <v>8</v>
      </c>
      <c r="E399" s="1">
        <v>24.0</v>
      </c>
      <c r="F399" s="1" t="s">
        <v>18747</v>
      </c>
      <c r="G399" s="1">
        <v>0.166284060171</v>
      </c>
    </row>
    <row r="400" ht="15.75" customHeight="1">
      <c r="A400" s="1" t="str">
        <f t="shared" si="34"/>
        <v>CKAP2</v>
      </c>
      <c r="B400" s="1" t="s">
        <v>76</v>
      </c>
      <c r="C400" s="1">
        <v>5.3029368E7</v>
      </c>
      <c r="D400" s="1" t="s">
        <v>8</v>
      </c>
      <c r="E400" s="1">
        <v>25.0</v>
      </c>
      <c r="F400" s="1" t="s">
        <v>18748</v>
      </c>
      <c r="G400" s="1">
        <v>0.256770190531</v>
      </c>
    </row>
    <row r="401" ht="15.75" customHeight="1">
      <c r="A401" s="1" t="str">
        <f t="shared" si="34"/>
        <v>CKAP2</v>
      </c>
      <c r="B401" s="1" t="s">
        <v>76</v>
      </c>
      <c r="C401" s="1">
        <v>5.3029347E7</v>
      </c>
      <c r="D401" s="1" t="s">
        <v>8</v>
      </c>
      <c r="E401" s="1">
        <v>22.0</v>
      </c>
      <c r="F401" s="1" t="s">
        <v>18749</v>
      </c>
      <c r="G401" s="1">
        <v>0.382990516391</v>
      </c>
    </row>
    <row r="402" ht="15.75" customHeight="1">
      <c r="A402" s="1" t="str">
        <f t="shared" si="34"/>
        <v>CKAP2</v>
      </c>
      <c r="B402" s="1" t="s">
        <v>76</v>
      </c>
      <c r="C402" s="1">
        <v>5.3029504E7</v>
      </c>
      <c r="D402" s="1" t="s">
        <v>14</v>
      </c>
      <c r="E402" s="1">
        <v>23.0</v>
      </c>
      <c r="F402" s="1" t="s">
        <v>18750</v>
      </c>
      <c r="G402" s="1">
        <v>0.727562428612</v>
      </c>
    </row>
    <row r="403" ht="15.75" customHeight="1">
      <c r="A403" s="1" t="str">
        <f t="shared" si="34"/>
        <v>CKAP2</v>
      </c>
      <c r="B403" s="1" t="s">
        <v>76</v>
      </c>
      <c r="C403" s="1">
        <v>5.3029469E7</v>
      </c>
      <c r="D403" s="1" t="s">
        <v>8</v>
      </c>
      <c r="E403" s="1">
        <v>23.0</v>
      </c>
      <c r="F403" s="1" t="s">
        <v>18751</v>
      </c>
      <c r="G403" s="1">
        <v>0.988836436578</v>
      </c>
    </row>
    <row r="404" ht="15.75" customHeight="1">
      <c r="A404" s="1" t="str">
        <f t="shared" ref="A404:A413" si="35">"CKS1B"</f>
        <v>CKS1B</v>
      </c>
      <c r="B404" s="1" t="s">
        <v>987</v>
      </c>
      <c r="C404" s="1">
        <v>6.1808483E7</v>
      </c>
      <c r="D404" s="1" t="s">
        <v>14</v>
      </c>
      <c r="E404" s="1">
        <v>21.0</v>
      </c>
      <c r="F404" s="1" t="s">
        <v>18752</v>
      </c>
      <c r="G404" s="1">
        <v>0.890388678373</v>
      </c>
    </row>
    <row r="405" ht="15.75" customHeight="1">
      <c r="A405" s="1" t="str">
        <f t="shared" si="35"/>
        <v>CKS1B</v>
      </c>
      <c r="B405" s="1" t="s">
        <v>987</v>
      </c>
      <c r="C405" s="1">
        <v>6.180848E7</v>
      </c>
      <c r="D405" s="1" t="s">
        <v>14</v>
      </c>
      <c r="E405" s="1">
        <v>28.0</v>
      </c>
      <c r="F405" s="1" t="s">
        <v>18753</v>
      </c>
      <c r="G405" s="1">
        <v>0.127501674369</v>
      </c>
    </row>
    <row r="406" ht="15.75" customHeight="1">
      <c r="A406" s="1" t="str">
        <f t="shared" si="35"/>
        <v>CKS1B</v>
      </c>
      <c r="B406" s="1" t="s">
        <v>987</v>
      </c>
      <c r="C406" s="1">
        <v>6.1808501E7</v>
      </c>
      <c r="D406" s="1" t="s">
        <v>14</v>
      </c>
      <c r="E406" s="1">
        <v>23.0</v>
      </c>
      <c r="F406" s="1" t="s">
        <v>18754</v>
      </c>
      <c r="G406" s="1">
        <v>0.710952798754</v>
      </c>
    </row>
    <row r="407" ht="15.75" customHeight="1">
      <c r="A407" s="1" t="str">
        <f t="shared" si="35"/>
        <v>CKS1B</v>
      </c>
      <c r="B407" s="1" t="s">
        <v>987</v>
      </c>
      <c r="C407" s="1">
        <v>6.1808398E7</v>
      </c>
      <c r="D407" s="1" t="s">
        <v>14</v>
      </c>
      <c r="E407" s="1">
        <v>22.0</v>
      </c>
      <c r="F407" s="1" t="s">
        <v>18755</v>
      </c>
      <c r="G407" s="1">
        <v>-0.0680185691926</v>
      </c>
    </row>
    <row r="408" ht="15.75" customHeight="1">
      <c r="A408" s="1" t="str">
        <f t="shared" si="35"/>
        <v>CKS1B</v>
      </c>
      <c r="B408" s="1" t="s">
        <v>987</v>
      </c>
      <c r="C408" s="1">
        <v>6.1808545E7</v>
      </c>
      <c r="D408" s="1" t="s">
        <v>14</v>
      </c>
      <c r="E408" s="1">
        <v>23.0</v>
      </c>
      <c r="F408" s="1" t="s">
        <v>18756</v>
      </c>
      <c r="G408" s="1">
        <v>1.26164554937</v>
      </c>
    </row>
    <row r="409" ht="15.75" customHeight="1">
      <c r="A409" s="1" t="str">
        <f t="shared" si="35"/>
        <v>CKS1B</v>
      </c>
      <c r="B409" s="1" t="s">
        <v>987</v>
      </c>
      <c r="C409" s="1">
        <v>6.1808683E7</v>
      </c>
      <c r="D409" s="1" t="s">
        <v>8</v>
      </c>
      <c r="E409" s="1">
        <v>25.0</v>
      </c>
      <c r="F409" s="1" t="s">
        <v>18757</v>
      </c>
      <c r="G409" s="1">
        <v>0.377270736073</v>
      </c>
    </row>
    <row r="410" ht="15.75" customHeight="1">
      <c r="A410" s="1" t="str">
        <f t="shared" si="35"/>
        <v>CKS1B</v>
      </c>
      <c r="B410" s="1" t="s">
        <v>987</v>
      </c>
      <c r="C410" s="1">
        <v>6.1808628E7</v>
      </c>
      <c r="D410" s="1" t="s">
        <v>8</v>
      </c>
      <c r="E410" s="1">
        <v>25.0</v>
      </c>
      <c r="F410" s="1" t="s">
        <v>18758</v>
      </c>
      <c r="G410" s="1">
        <v>0.120552449157</v>
      </c>
    </row>
    <row r="411" ht="15.75" customHeight="1">
      <c r="A411" s="1" t="str">
        <f t="shared" si="35"/>
        <v>CKS1B</v>
      </c>
      <c r="B411" s="1" t="s">
        <v>987</v>
      </c>
      <c r="C411" s="1">
        <v>6.1808557E7</v>
      </c>
      <c r="D411" s="1" t="s">
        <v>8</v>
      </c>
      <c r="E411" s="1">
        <v>23.0</v>
      </c>
      <c r="F411" s="1" t="s">
        <v>18759</v>
      </c>
      <c r="G411" s="1">
        <v>0.140236339512</v>
      </c>
    </row>
    <row r="412" ht="15.75" customHeight="1">
      <c r="A412" s="1" t="str">
        <f t="shared" si="35"/>
        <v>CKS1B</v>
      </c>
      <c r="B412" s="1" t="s">
        <v>987</v>
      </c>
      <c r="C412" s="1">
        <v>6.1808394E7</v>
      </c>
      <c r="D412" s="1" t="s">
        <v>14</v>
      </c>
      <c r="E412" s="1">
        <v>23.0</v>
      </c>
      <c r="F412" s="1" t="s">
        <v>18760</v>
      </c>
      <c r="G412" s="1">
        <v>0.0792726400663</v>
      </c>
    </row>
    <row r="413" ht="15.75" customHeight="1">
      <c r="A413" s="1" t="str">
        <f t="shared" si="35"/>
        <v>CKS1B</v>
      </c>
      <c r="B413" s="1" t="s">
        <v>987</v>
      </c>
      <c r="C413" s="1">
        <v>6.1808514E7</v>
      </c>
      <c r="D413" s="1" t="s">
        <v>14</v>
      </c>
      <c r="E413" s="1">
        <v>23.0</v>
      </c>
      <c r="F413" s="1" t="s">
        <v>18761</v>
      </c>
      <c r="G413" s="1">
        <v>0.847965772262</v>
      </c>
    </row>
    <row r="414" ht="15.75" customHeight="1">
      <c r="A414" s="1" t="str">
        <f t="shared" ref="A414:A423" si="36">"CLASP1"</f>
        <v>CLASP1</v>
      </c>
      <c r="B414" s="1" t="s">
        <v>256</v>
      </c>
      <c r="C414" s="1">
        <v>1.22407545E8</v>
      </c>
      <c r="D414" s="1" t="s">
        <v>14</v>
      </c>
      <c r="E414" s="1">
        <v>23.0</v>
      </c>
      <c r="F414" s="1" t="s">
        <v>18762</v>
      </c>
      <c r="G414" s="1">
        <v>0.0916122694825</v>
      </c>
    </row>
    <row r="415" ht="15.75" customHeight="1">
      <c r="A415" s="1" t="str">
        <f t="shared" si="36"/>
        <v>CLASP1</v>
      </c>
      <c r="B415" s="1" t="s">
        <v>256</v>
      </c>
      <c r="C415" s="1">
        <v>1.22407524E8</v>
      </c>
      <c r="D415" s="1" t="s">
        <v>14</v>
      </c>
      <c r="E415" s="1">
        <v>23.0</v>
      </c>
      <c r="F415" s="1" t="s">
        <v>18763</v>
      </c>
      <c r="G415" s="1">
        <v>0.340899018735</v>
      </c>
    </row>
    <row r="416" ht="15.75" customHeight="1">
      <c r="A416" s="1" t="str">
        <f t="shared" si="36"/>
        <v>CLASP1</v>
      </c>
      <c r="B416" s="1" t="s">
        <v>256</v>
      </c>
      <c r="C416" s="1">
        <v>1.22407477E8</v>
      </c>
      <c r="D416" s="1" t="s">
        <v>14</v>
      </c>
      <c r="E416" s="1">
        <v>23.0</v>
      </c>
      <c r="F416" s="1" t="s">
        <v>18764</v>
      </c>
      <c r="G416" s="1">
        <v>0.382070452099</v>
      </c>
    </row>
    <row r="417" ht="15.75" customHeight="1">
      <c r="A417" s="1" t="str">
        <f t="shared" si="36"/>
        <v>CLASP1</v>
      </c>
      <c r="B417" s="1" t="s">
        <v>256</v>
      </c>
      <c r="C417" s="1">
        <v>1.2240747E8</v>
      </c>
      <c r="D417" s="1" t="s">
        <v>14</v>
      </c>
      <c r="E417" s="1">
        <v>24.0</v>
      </c>
      <c r="F417" s="1" t="s">
        <v>18765</v>
      </c>
      <c r="G417" s="1">
        <v>0.193033977051</v>
      </c>
    </row>
    <row r="418" ht="15.75" customHeight="1">
      <c r="A418" s="1" t="str">
        <f t="shared" si="36"/>
        <v>CLASP1</v>
      </c>
      <c r="B418" s="1" t="s">
        <v>256</v>
      </c>
      <c r="C418" s="1">
        <v>1.224073E8</v>
      </c>
      <c r="D418" s="1" t="s">
        <v>14</v>
      </c>
      <c r="E418" s="1">
        <v>22.0</v>
      </c>
      <c r="F418" s="1" t="s">
        <v>18766</v>
      </c>
      <c r="G418" s="1">
        <v>0.445506210155</v>
      </c>
    </row>
    <row r="419" ht="15.75" customHeight="1">
      <c r="A419" s="1" t="str">
        <f t="shared" si="36"/>
        <v>CLASP1</v>
      </c>
      <c r="B419" s="1" t="s">
        <v>256</v>
      </c>
      <c r="C419" s="1">
        <v>1.22407259E8</v>
      </c>
      <c r="D419" s="1" t="s">
        <v>14</v>
      </c>
      <c r="E419" s="1">
        <v>24.0</v>
      </c>
      <c r="F419" s="1" t="s">
        <v>18767</v>
      </c>
      <c r="G419" s="1">
        <v>1.05296853229</v>
      </c>
    </row>
    <row r="420" ht="15.75" customHeight="1">
      <c r="A420" s="1" t="str">
        <f t="shared" si="36"/>
        <v>CLASP1</v>
      </c>
      <c r="B420" s="1" t="s">
        <v>256</v>
      </c>
      <c r="C420" s="1">
        <v>1.22407236E8</v>
      </c>
      <c r="D420" s="1" t="s">
        <v>14</v>
      </c>
      <c r="E420" s="1">
        <v>23.0</v>
      </c>
      <c r="F420" s="1" t="s">
        <v>18768</v>
      </c>
      <c r="G420" s="1">
        <v>1.50152525756</v>
      </c>
    </row>
    <row r="421" ht="15.75" customHeight="1">
      <c r="A421" s="1" t="str">
        <f t="shared" si="36"/>
        <v>CLASP1</v>
      </c>
      <c r="B421" s="1" t="s">
        <v>256</v>
      </c>
      <c r="C421" s="1">
        <v>1.22407511E8</v>
      </c>
      <c r="D421" s="1" t="s">
        <v>8</v>
      </c>
      <c r="E421" s="1">
        <v>24.0</v>
      </c>
      <c r="F421" s="1" t="s">
        <v>18769</v>
      </c>
      <c r="G421" s="1">
        <v>0.309461703979</v>
      </c>
    </row>
    <row r="422" ht="15.75" customHeight="1">
      <c r="A422" s="1" t="str">
        <f t="shared" si="36"/>
        <v>CLASP1</v>
      </c>
      <c r="B422" s="1" t="s">
        <v>256</v>
      </c>
      <c r="C422" s="1">
        <v>1.22407269E8</v>
      </c>
      <c r="D422" s="1" t="s">
        <v>8</v>
      </c>
      <c r="E422" s="1">
        <v>24.0</v>
      </c>
      <c r="F422" s="1" t="s">
        <v>18770</v>
      </c>
      <c r="G422" s="1">
        <v>0.42357699913</v>
      </c>
    </row>
    <row r="423" ht="15.75" customHeight="1">
      <c r="A423" s="1" t="str">
        <f t="shared" si="36"/>
        <v>CLASP1</v>
      </c>
      <c r="B423" s="1" t="s">
        <v>256</v>
      </c>
      <c r="C423" s="1">
        <v>1.22407539E8</v>
      </c>
      <c r="D423" s="1" t="s">
        <v>14</v>
      </c>
      <c r="E423" s="1">
        <v>23.0</v>
      </c>
      <c r="F423" s="1" t="s">
        <v>18771</v>
      </c>
      <c r="G423" s="1">
        <v>0.40992728806</v>
      </c>
    </row>
    <row r="424" ht="15.75" customHeight="1">
      <c r="A424" s="1" t="str">
        <f t="shared" ref="A424:A443" si="37">"CLDN6"</f>
        <v>CLDN6</v>
      </c>
      <c r="B424" s="1" t="s">
        <v>7</v>
      </c>
      <c r="C424" s="1">
        <v>3068298.0</v>
      </c>
      <c r="D424" s="1" t="s">
        <v>14</v>
      </c>
      <c r="E424" s="1">
        <v>24.0</v>
      </c>
      <c r="F424" s="1" t="s">
        <v>18772</v>
      </c>
      <c r="G424" s="1">
        <v>0.852106134316</v>
      </c>
    </row>
    <row r="425" ht="15.75" customHeight="1">
      <c r="A425" s="1" t="str">
        <f t="shared" si="37"/>
        <v>CLDN6</v>
      </c>
      <c r="B425" s="1" t="s">
        <v>7</v>
      </c>
      <c r="C425" s="1">
        <v>3068310.0</v>
      </c>
      <c r="D425" s="1" t="s">
        <v>14</v>
      </c>
      <c r="E425" s="1">
        <v>24.0</v>
      </c>
      <c r="F425" s="1" t="s">
        <v>18773</v>
      </c>
      <c r="G425" s="1">
        <v>-0.0027731453651</v>
      </c>
    </row>
    <row r="426" ht="15.75" customHeight="1">
      <c r="A426" s="1" t="str">
        <f t="shared" si="37"/>
        <v>CLDN6</v>
      </c>
      <c r="B426" s="1" t="s">
        <v>7</v>
      </c>
      <c r="C426" s="1">
        <v>3068336.0</v>
      </c>
      <c r="D426" s="1" t="s">
        <v>14</v>
      </c>
      <c r="E426" s="1">
        <v>24.0</v>
      </c>
      <c r="F426" s="1" t="s">
        <v>18774</v>
      </c>
      <c r="G426" s="1">
        <v>0.0557165646923</v>
      </c>
    </row>
    <row r="427" ht="15.75" customHeight="1">
      <c r="A427" s="1" t="str">
        <f t="shared" si="37"/>
        <v>CLDN6</v>
      </c>
      <c r="B427" s="1" t="s">
        <v>7</v>
      </c>
      <c r="C427" s="1">
        <v>3068373.0</v>
      </c>
      <c r="D427" s="1" t="s">
        <v>14</v>
      </c>
      <c r="E427" s="1">
        <v>24.0</v>
      </c>
      <c r="F427" s="1" t="s">
        <v>18775</v>
      </c>
      <c r="G427" s="1">
        <v>0.912909346061</v>
      </c>
    </row>
    <row r="428" ht="15.75" customHeight="1">
      <c r="A428" s="1" t="str">
        <f t="shared" si="37"/>
        <v>CLDN6</v>
      </c>
      <c r="B428" s="1" t="s">
        <v>7</v>
      </c>
      <c r="C428" s="1">
        <v>3068438.0</v>
      </c>
      <c r="D428" s="1" t="s">
        <v>14</v>
      </c>
      <c r="E428" s="1">
        <v>23.0</v>
      </c>
      <c r="F428" s="1" t="s">
        <v>18776</v>
      </c>
      <c r="G428" s="1">
        <v>0.05325077536</v>
      </c>
    </row>
    <row r="429" ht="15.75" customHeight="1">
      <c r="A429" s="1" t="str">
        <f t="shared" si="37"/>
        <v>CLDN6</v>
      </c>
      <c r="B429" s="1" t="s">
        <v>7</v>
      </c>
      <c r="C429" s="1">
        <v>3070284.0</v>
      </c>
      <c r="D429" s="1" t="s">
        <v>14</v>
      </c>
      <c r="E429" s="1">
        <v>24.0</v>
      </c>
      <c r="F429" s="1" t="s">
        <v>18777</v>
      </c>
      <c r="G429" s="1">
        <v>0.11008608032</v>
      </c>
    </row>
    <row r="430" ht="15.75" customHeight="1">
      <c r="A430" s="1" t="str">
        <f t="shared" si="37"/>
        <v>CLDN6</v>
      </c>
      <c r="B430" s="1" t="s">
        <v>7</v>
      </c>
      <c r="C430" s="1">
        <v>3070408.0</v>
      </c>
      <c r="D430" s="1" t="s">
        <v>14</v>
      </c>
      <c r="E430" s="1">
        <v>22.0</v>
      </c>
      <c r="F430" s="1" t="s">
        <v>18778</v>
      </c>
      <c r="G430" s="1">
        <v>0.0428681500347</v>
      </c>
    </row>
    <row r="431" ht="15.75" customHeight="1">
      <c r="A431" s="1" t="str">
        <f t="shared" si="37"/>
        <v>CLDN6</v>
      </c>
      <c r="B431" s="1" t="s">
        <v>7</v>
      </c>
      <c r="C431" s="1">
        <v>3070321.0</v>
      </c>
      <c r="D431" s="1" t="s">
        <v>14</v>
      </c>
      <c r="E431" s="1">
        <v>24.0</v>
      </c>
      <c r="F431" s="1" t="s">
        <v>18779</v>
      </c>
      <c r="G431" s="1">
        <v>-0.125242176712</v>
      </c>
    </row>
    <row r="432" ht="15.75" customHeight="1">
      <c r="A432" s="1" t="str">
        <f t="shared" si="37"/>
        <v>CLDN6</v>
      </c>
      <c r="B432" s="1" t="s">
        <v>7</v>
      </c>
      <c r="C432" s="1">
        <v>3070401.0</v>
      </c>
      <c r="D432" s="1" t="s">
        <v>14</v>
      </c>
      <c r="E432" s="1">
        <v>24.0</v>
      </c>
      <c r="F432" s="1" t="s">
        <v>18780</v>
      </c>
      <c r="G432" s="1">
        <v>0.0265879514698</v>
      </c>
    </row>
    <row r="433" ht="15.75" customHeight="1">
      <c r="A433" s="1" t="str">
        <f t="shared" si="37"/>
        <v>CLDN6</v>
      </c>
      <c r="B433" s="1" t="s">
        <v>7</v>
      </c>
      <c r="C433" s="1">
        <v>3068282.0</v>
      </c>
      <c r="D433" s="1" t="s">
        <v>14</v>
      </c>
      <c r="E433" s="1">
        <v>23.0</v>
      </c>
      <c r="F433" s="1" t="s">
        <v>18781</v>
      </c>
      <c r="G433" s="1">
        <v>1.23498451962</v>
      </c>
    </row>
    <row r="434" ht="15.75" customHeight="1">
      <c r="A434" s="1" t="str">
        <f t="shared" si="37"/>
        <v>CLDN6</v>
      </c>
      <c r="B434" s="1" t="s">
        <v>7</v>
      </c>
      <c r="C434" s="1">
        <v>3070430.0</v>
      </c>
      <c r="D434" s="1" t="s">
        <v>14</v>
      </c>
      <c r="E434" s="1">
        <v>24.0</v>
      </c>
      <c r="F434" s="1" t="s">
        <v>18782</v>
      </c>
      <c r="G434" s="1">
        <v>-0.0330762368311</v>
      </c>
    </row>
    <row r="435" ht="15.75" customHeight="1">
      <c r="A435" s="1" t="str">
        <f t="shared" si="37"/>
        <v>CLDN6</v>
      </c>
      <c r="B435" s="1" t="s">
        <v>7</v>
      </c>
      <c r="C435" s="1">
        <v>3070443.0</v>
      </c>
      <c r="D435" s="1" t="s">
        <v>14</v>
      </c>
      <c r="E435" s="1">
        <v>24.0</v>
      </c>
      <c r="F435" s="1" t="s">
        <v>18783</v>
      </c>
      <c r="G435" s="1">
        <v>0.00247244226873</v>
      </c>
    </row>
    <row r="436" ht="15.75" customHeight="1">
      <c r="A436" s="1" t="str">
        <f t="shared" si="37"/>
        <v>CLDN6</v>
      </c>
      <c r="B436" s="1" t="s">
        <v>7</v>
      </c>
      <c r="C436" s="1">
        <v>3070315.0</v>
      </c>
      <c r="D436" s="1" t="s">
        <v>14</v>
      </c>
      <c r="E436" s="1">
        <v>23.0</v>
      </c>
      <c r="F436" s="1" t="s">
        <v>18784</v>
      </c>
      <c r="G436" s="1">
        <v>-0.126124098196</v>
      </c>
    </row>
    <row r="437" ht="15.75" customHeight="1">
      <c r="A437" s="1" t="str">
        <f t="shared" si="37"/>
        <v>CLDN6</v>
      </c>
      <c r="B437" s="1" t="s">
        <v>7</v>
      </c>
      <c r="C437" s="1">
        <v>3068276.0</v>
      </c>
      <c r="D437" s="1" t="s">
        <v>14</v>
      </c>
      <c r="E437" s="1">
        <v>24.0</v>
      </c>
      <c r="F437" s="1" t="s">
        <v>18785</v>
      </c>
      <c r="G437" s="1">
        <v>0.127778516927</v>
      </c>
    </row>
    <row r="438" ht="15.75" customHeight="1">
      <c r="A438" s="1" t="str">
        <f t="shared" si="37"/>
        <v>CLDN6</v>
      </c>
      <c r="B438" s="1" t="s">
        <v>7</v>
      </c>
      <c r="C438" s="1">
        <v>3070433.0</v>
      </c>
      <c r="D438" s="1" t="s">
        <v>8</v>
      </c>
      <c r="E438" s="1">
        <v>24.0</v>
      </c>
      <c r="F438" s="1" t="s">
        <v>18786</v>
      </c>
      <c r="G438" s="1">
        <v>0.0584092390096</v>
      </c>
    </row>
    <row r="439" ht="15.75" customHeight="1">
      <c r="A439" s="1" t="str">
        <f t="shared" si="37"/>
        <v>CLDN6</v>
      </c>
      <c r="B439" s="1" t="s">
        <v>7</v>
      </c>
      <c r="C439" s="1">
        <v>3070356.0</v>
      </c>
      <c r="D439" s="1" t="s">
        <v>8</v>
      </c>
      <c r="E439" s="1">
        <v>24.0</v>
      </c>
      <c r="F439" s="1" t="s">
        <v>18787</v>
      </c>
      <c r="G439" s="1">
        <v>0.0269518508873</v>
      </c>
    </row>
    <row r="440" ht="15.75" customHeight="1">
      <c r="A440" s="1" t="str">
        <f t="shared" si="37"/>
        <v>CLDN6</v>
      </c>
      <c r="B440" s="1" t="s">
        <v>7</v>
      </c>
      <c r="C440" s="1">
        <v>3070266.0</v>
      </c>
      <c r="D440" s="1" t="s">
        <v>8</v>
      </c>
      <c r="E440" s="1">
        <v>24.0</v>
      </c>
      <c r="F440" s="1" t="s">
        <v>18788</v>
      </c>
      <c r="G440" s="1">
        <v>0.191610505964</v>
      </c>
    </row>
    <row r="441" ht="15.75" customHeight="1">
      <c r="A441" s="1" t="str">
        <f t="shared" si="37"/>
        <v>CLDN6</v>
      </c>
      <c r="B441" s="1" t="s">
        <v>7</v>
      </c>
      <c r="C441" s="1">
        <v>3068460.0</v>
      </c>
      <c r="D441" s="1" t="s">
        <v>8</v>
      </c>
      <c r="E441" s="1">
        <v>24.0</v>
      </c>
      <c r="F441" s="1" t="s">
        <v>18789</v>
      </c>
      <c r="G441" s="1">
        <v>0.342523239459</v>
      </c>
    </row>
    <row r="442" ht="15.75" customHeight="1">
      <c r="A442" s="1" t="str">
        <f t="shared" si="37"/>
        <v>CLDN6</v>
      </c>
      <c r="B442" s="1" t="s">
        <v>7</v>
      </c>
      <c r="C442" s="1">
        <v>3068341.0</v>
      </c>
      <c r="D442" s="1" t="s">
        <v>8</v>
      </c>
      <c r="E442" s="1">
        <v>24.0</v>
      </c>
      <c r="F442" s="1" t="s">
        <v>18790</v>
      </c>
      <c r="G442" s="1">
        <v>0.437484646893</v>
      </c>
    </row>
    <row r="443" ht="15.75" customHeight="1">
      <c r="A443" s="1" t="str">
        <f t="shared" si="37"/>
        <v>CLDN6</v>
      </c>
      <c r="B443" s="1" t="s">
        <v>7</v>
      </c>
      <c r="C443" s="1">
        <v>3068239.0</v>
      </c>
      <c r="D443" s="1" t="s">
        <v>8</v>
      </c>
      <c r="E443" s="1">
        <v>24.0</v>
      </c>
      <c r="F443" s="1" t="s">
        <v>18791</v>
      </c>
      <c r="G443" s="1">
        <v>0.0420552069821</v>
      </c>
    </row>
    <row r="444" ht="15.75" customHeight="1">
      <c r="A444" s="1" t="str">
        <f t="shared" ref="A444:A453" si="38">"CNN1"</f>
        <v>CNN1</v>
      </c>
      <c r="B444" s="1" t="s">
        <v>277</v>
      </c>
      <c r="C444" s="1">
        <v>1.1649442E7</v>
      </c>
      <c r="D444" s="1" t="s">
        <v>8</v>
      </c>
      <c r="E444" s="1">
        <v>22.0</v>
      </c>
      <c r="F444" s="1" t="s">
        <v>18792</v>
      </c>
      <c r="G444" s="1">
        <v>0.0414523091593</v>
      </c>
    </row>
    <row r="445" ht="15.75" customHeight="1">
      <c r="A445" s="1" t="str">
        <f t="shared" si="38"/>
        <v>CNN1</v>
      </c>
      <c r="B445" s="1" t="s">
        <v>277</v>
      </c>
      <c r="C445" s="1">
        <v>1.1649447E7</v>
      </c>
      <c r="D445" s="1" t="s">
        <v>8</v>
      </c>
      <c r="E445" s="1">
        <v>24.0</v>
      </c>
      <c r="F445" s="1" t="s">
        <v>18793</v>
      </c>
      <c r="G445" s="1">
        <v>0.979559115289</v>
      </c>
    </row>
    <row r="446" ht="15.75" customHeight="1">
      <c r="A446" s="1" t="str">
        <f t="shared" si="38"/>
        <v>CNN1</v>
      </c>
      <c r="B446" s="1" t="s">
        <v>277</v>
      </c>
      <c r="C446" s="1">
        <v>1.1649452E7</v>
      </c>
      <c r="D446" s="1" t="s">
        <v>8</v>
      </c>
      <c r="E446" s="1">
        <v>22.0</v>
      </c>
      <c r="F446" s="1" t="s">
        <v>18794</v>
      </c>
      <c r="G446" s="1">
        <v>0.719877275729</v>
      </c>
    </row>
    <row r="447" ht="15.75" customHeight="1">
      <c r="A447" s="1" t="str">
        <f t="shared" si="38"/>
        <v>CNN1</v>
      </c>
      <c r="B447" s="1" t="s">
        <v>277</v>
      </c>
      <c r="C447" s="1">
        <v>1.1649268E7</v>
      </c>
      <c r="D447" s="1" t="s">
        <v>14</v>
      </c>
      <c r="E447" s="1">
        <v>26.0</v>
      </c>
      <c r="F447" s="1" t="s">
        <v>18795</v>
      </c>
      <c r="G447" s="1">
        <v>0.0343213235482</v>
      </c>
    </row>
    <row r="448" ht="15.75" customHeight="1">
      <c r="A448" s="1" t="str">
        <f t="shared" si="38"/>
        <v>CNN1</v>
      </c>
      <c r="B448" s="1" t="s">
        <v>277</v>
      </c>
      <c r="C448" s="1">
        <v>1.1649275E7</v>
      </c>
      <c r="D448" s="1" t="s">
        <v>14</v>
      </c>
      <c r="E448" s="1">
        <v>23.0</v>
      </c>
      <c r="F448" s="1" t="s">
        <v>18796</v>
      </c>
      <c r="G448" s="1">
        <v>0.617717383965</v>
      </c>
    </row>
    <row r="449" ht="15.75" customHeight="1">
      <c r="A449" s="1" t="str">
        <f t="shared" si="38"/>
        <v>CNN1</v>
      </c>
      <c r="B449" s="1" t="s">
        <v>277</v>
      </c>
      <c r="C449" s="1">
        <v>1.1649287E7</v>
      </c>
      <c r="D449" s="1" t="s">
        <v>14</v>
      </c>
      <c r="E449" s="1">
        <v>24.0</v>
      </c>
      <c r="F449" s="1" t="s">
        <v>18797</v>
      </c>
      <c r="G449" s="1">
        <v>0.423356333598</v>
      </c>
    </row>
    <row r="450" ht="15.75" customHeight="1">
      <c r="A450" s="1" t="str">
        <f t="shared" si="38"/>
        <v>CNN1</v>
      </c>
      <c r="B450" s="1" t="s">
        <v>277</v>
      </c>
      <c r="C450" s="1">
        <v>1.1649313E7</v>
      </c>
      <c r="D450" s="1" t="s">
        <v>14</v>
      </c>
      <c r="E450" s="1">
        <v>23.0</v>
      </c>
      <c r="F450" s="1" t="s">
        <v>18798</v>
      </c>
      <c r="G450" s="1">
        <v>1.1171761106</v>
      </c>
    </row>
    <row r="451" ht="15.75" customHeight="1">
      <c r="A451" s="1" t="str">
        <f t="shared" si="38"/>
        <v>CNN1</v>
      </c>
      <c r="B451" s="1" t="s">
        <v>277</v>
      </c>
      <c r="C451" s="1">
        <v>1.164941E7</v>
      </c>
      <c r="D451" s="1" t="s">
        <v>14</v>
      </c>
      <c r="E451" s="1">
        <v>23.0</v>
      </c>
      <c r="F451" s="1" t="s">
        <v>18799</v>
      </c>
      <c r="G451" s="1">
        <v>0.903264774115</v>
      </c>
    </row>
    <row r="452" ht="15.75" customHeight="1">
      <c r="A452" s="1" t="str">
        <f t="shared" si="38"/>
        <v>CNN1</v>
      </c>
      <c r="B452" s="1" t="s">
        <v>277</v>
      </c>
      <c r="C452" s="1">
        <v>1.1649284E7</v>
      </c>
      <c r="D452" s="1" t="s">
        <v>8</v>
      </c>
      <c r="E452" s="1">
        <v>24.0</v>
      </c>
      <c r="F452" s="1" t="s">
        <v>18800</v>
      </c>
      <c r="G452" s="1">
        <v>0.419197356321</v>
      </c>
    </row>
    <row r="453" ht="15.75" customHeight="1">
      <c r="A453" s="1" t="str">
        <f t="shared" si="38"/>
        <v>CNN1</v>
      </c>
      <c r="B453" s="1" t="s">
        <v>277</v>
      </c>
      <c r="C453" s="1">
        <v>1.1649335E7</v>
      </c>
      <c r="D453" s="1" t="s">
        <v>8</v>
      </c>
      <c r="E453" s="1">
        <v>26.0</v>
      </c>
      <c r="F453" s="1" t="s">
        <v>18801</v>
      </c>
      <c r="G453" s="1">
        <v>0.100092114836</v>
      </c>
    </row>
    <row r="454" ht="15.75" customHeight="1">
      <c r="A454" s="1" t="str">
        <f t="shared" ref="A454:A463" si="39">"CNNM4"</f>
        <v>CNNM4</v>
      </c>
      <c r="B454" s="1" t="s">
        <v>256</v>
      </c>
      <c r="C454" s="1">
        <v>9.7426469E7</v>
      </c>
      <c r="D454" s="1" t="s">
        <v>14</v>
      </c>
      <c r="E454" s="1">
        <v>24.0</v>
      </c>
      <c r="F454" s="1" t="s">
        <v>18802</v>
      </c>
      <c r="G454" s="1">
        <v>0.38891543331</v>
      </c>
    </row>
    <row r="455" ht="15.75" customHeight="1">
      <c r="A455" s="1" t="str">
        <f t="shared" si="39"/>
        <v>CNNM4</v>
      </c>
      <c r="B455" s="1" t="s">
        <v>256</v>
      </c>
      <c r="C455" s="1">
        <v>9.7426428E7</v>
      </c>
      <c r="D455" s="1" t="s">
        <v>14</v>
      </c>
      <c r="E455" s="1">
        <v>24.0</v>
      </c>
      <c r="F455" s="1" t="s">
        <v>18803</v>
      </c>
      <c r="G455" s="1">
        <v>1.14778719307</v>
      </c>
    </row>
    <row r="456" ht="15.75" customHeight="1">
      <c r="A456" s="1" t="str">
        <f t="shared" si="39"/>
        <v>CNNM4</v>
      </c>
      <c r="B456" s="1" t="s">
        <v>256</v>
      </c>
      <c r="C456" s="1">
        <v>9.7426392E7</v>
      </c>
      <c r="D456" s="1" t="s">
        <v>14</v>
      </c>
      <c r="E456" s="1">
        <v>23.0</v>
      </c>
      <c r="F456" s="1" t="s">
        <v>18804</v>
      </c>
      <c r="G456" s="1">
        <v>0.502138723927</v>
      </c>
    </row>
    <row r="457" ht="15.75" customHeight="1">
      <c r="A457" s="1" t="str">
        <f t="shared" si="39"/>
        <v>CNNM4</v>
      </c>
      <c r="B457" s="1" t="s">
        <v>256</v>
      </c>
      <c r="C457" s="1">
        <v>9.7426378E7</v>
      </c>
      <c r="D457" s="1" t="s">
        <v>14</v>
      </c>
      <c r="E457" s="1">
        <v>23.0</v>
      </c>
      <c r="F457" s="1" t="s">
        <v>18805</v>
      </c>
      <c r="G457" s="1">
        <v>0.121796526256</v>
      </c>
    </row>
    <row r="458" ht="15.75" customHeight="1">
      <c r="A458" s="1" t="str">
        <f t="shared" si="39"/>
        <v>CNNM4</v>
      </c>
      <c r="B458" s="1" t="s">
        <v>256</v>
      </c>
      <c r="C458" s="1">
        <v>9.7426363E7</v>
      </c>
      <c r="D458" s="1" t="s">
        <v>14</v>
      </c>
      <c r="E458" s="1">
        <v>24.0</v>
      </c>
      <c r="F458" s="1" t="s">
        <v>18806</v>
      </c>
      <c r="G458" s="1">
        <v>0.86829100535</v>
      </c>
    </row>
    <row r="459" ht="15.75" customHeight="1">
      <c r="A459" s="1" t="str">
        <f t="shared" si="39"/>
        <v>CNNM4</v>
      </c>
      <c r="B459" s="1" t="s">
        <v>256</v>
      </c>
      <c r="C459" s="1">
        <v>9.7426309E7</v>
      </c>
      <c r="D459" s="1" t="s">
        <v>14</v>
      </c>
      <c r="E459" s="1">
        <v>24.0</v>
      </c>
      <c r="F459" s="1" t="s">
        <v>18807</v>
      </c>
      <c r="G459" s="1">
        <v>0.0710897283872</v>
      </c>
    </row>
    <row r="460" ht="15.75" customHeight="1">
      <c r="A460" s="1" t="str">
        <f t="shared" si="39"/>
        <v>CNNM4</v>
      </c>
      <c r="B460" s="1" t="s">
        <v>256</v>
      </c>
      <c r="C460" s="1">
        <v>9.7426514E7</v>
      </c>
      <c r="D460" s="1" t="s">
        <v>8</v>
      </c>
      <c r="E460" s="1">
        <v>23.0</v>
      </c>
      <c r="F460" s="1" t="s">
        <v>18808</v>
      </c>
      <c r="G460" s="1">
        <v>0.251837743146</v>
      </c>
    </row>
    <row r="461" ht="15.75" customHeight="1">
      <c r="A461" s="1" t="str">
        <f t="shared" si="39"/>
        <v>CNNM4</v>
      </c>
      <c r="B461" s="1" t="s">
        <v>256</v>
      </c>
      <c r="C461" s="1">
        <v>9.7426527E7</v>
      </c>
      <c r="D461" s="1" t="s">
        <v>14</v>
      </c>
      <c r="E461" s="1">
        <v>23.0</v>
      </c>
      <c r="F461" s="1" t="s">
        <v>18809</v>
      </c>
      <c r="G461" s="1">
        <v>0.983921801583</v>
      </c>
    </row>
    <row r="462" ht="15.75" customHeight="1">
      <c r="A462" s="1" t="str">
        <f t="shared" si="39"/>
        <v>CNNM4</v>
      </c>
      <c r="B462" s="1" t="s">
        <v>256</v>
      </c>
      <c r="C462" s="1">
        <v>9.7426458E7</v>
      </c>
      <c r="D462" s="1" t="s">
        <v>14</v>
      </c>
      <c r="E462" s="1">
        <v>24.0</v>
      </c>
      <c r="F462" s="1" t="s">
        <v>18810</v>
      </c>
      <c r="G462" s="1">
        <v>-0.500157222462</v>
      </c>
    </row>
    <row r="463" ht="15.75" customHeight="1">
      <c r="A463" s="1" t="str">
        <f t="shared" si="39"/>
        <v>CNNM4</v>
      </c>
      <c r="B463" s="1" t="s">
        <v>256</v>
      </c>
      <c r="C463" s="1">
        <v>9.7426576E7</v>
      </c>
      <c r="D463" s="1" t="s">
        <v>14</v>
      </c>
      <c r="E463" s="1">
        <v>23.0</v>
      </c>
      <c r="F463" s="1" t="s">
        <v>18811</v>
      </c>
      <c r="G463" s="1">
        <v>0.269827586228</v>
      </c>
    </row>
    <row r="464" ht="15.75" customHeight="1">
      <c r="A464" s="1" t="str">
        <f t="shared" ref="A464:A472" si="40">"COL1A1"</f>
        <v>COL1A1</v>
      </c>
      <c r="B464" s="1" t="s">
        <v>39</v>
      </c>
      <c r="C464" s="1">
        <v>4.8279376E7</v>
      </c>
      <c r="D464" s="1" t="s">
        <v>14</v>
      </c>
      <c r="E464" s="1">
        <v>24.0</v>
      </c>
      <c r="F464" s="1" t="s">
        <v>18812</v>
      </c>
      <c r="G464" s="1">
        <v>0.185889031603</v>
      </c>
    </row>
    <row r="465" ht="15.75" customHeight="1">
      <c r="A465" s="1" t="str">
        <f t="shared" si="40"/>
        <v>COL1A1</v>
      </c>
      <c r="B465" s="1" t="s">
        <v>39</v>
      </c>
      <c r="C465" s="1">
        <v>4.8279052E7</v>
      </c>
      <c r="D465" s="1" t="s">
        <v>8</v>
      </c>
      <c r="E465" s="1">
        <v>24.0</v>
      </c>
      <c r="F465" s="1" t="s">
        <v>18813</v>
      </c>
      <c r="G465" s="1">
        <v>2.02693185053</v>
      </c>
    </row>
    <row r="466" ht="15.75" customHeight="1">
      <c r="A466" s="1" t="str">
        <f t="shared" si="40"/>
        <v>COL1A1</v>
      </c>
      <c r="B466" s="1" t="s">
        <v>39</v>
      </c>
      <c r="C466" s="1">
        <v>4.8279084E7</v>
      </c>
      <c r="D466" s="1" t="s">
        <v>8</v>
      </c>
      <c r="E466" s="1">
        <v>24.0</v>
      </c>
      <c r="F466" s="1" t="s">
        <v>18814</v>
      </c>
      <c r="G466" s="1">
        <v>0.127218768217</v>
      </c>
    </row>
    <row r="467" ht="15.75" customHeight="1">
      <c r="A467" s="1" t="str">
        <f t="shared" si="40"/>
        <v>COL1A1</v>
      </c>
      <c r="B467" s="1" t="s">
        <v>39</v>
      </c>
      <c r="C467" s="1">
        <v>4.8279312E7</v>
      </c>
      <c r="D467" s="1" t="s">
        <v>8</v>
      </c>
      <c r="E467" s="1">
        <v>24.0</v>
      </c>
      <c r="F467" s="1" t="s">
        <v>18815</v>
      </c>
      <c r="G467" s="1">
        <v>0.0266030095731</v>
      </c>
    </row>
    <row r="468" ht="15.75" customHeight="1">
      <c r="A468" s="1" t="str">
        <f t="shared" si="40"/>
        <v>COL1A1</v>
      </c>
      <c r="B468" s="1" t="s">
        <v>39</v>
      </c>
      <c r="C468" s="1">
        <v>4.8279065E7</v>
      </c>
      <c r="D468" s="1" t="s">
        <v>14</v>
      </c>
      <c r="E468" s="1">
        <v>23.0</v>
      </c>
      <c r="F468" s="1" t="s">
        <v>18816</v>
      </c>
      <c r="G468" s="1">
        <v>0.400564810963</v>
      </c>
    </row>
    <row r="469" ht="15.75" customHeight="1">
      <c r="A469" s="1" t="str">
        <f t="shared" si="40"/>
        <v>COL1A1</v>
      </c>
      <c r="B469" s="1" t="s">
        <v>39</v>
      </c>
      <c r="C469" s="1">
        <v>4.8279241E7</v>
      </c>
      <c r="D469" s="1" t="s">
        <v>14</v>
      </c>
      <c r="E469" s="1">
        <v>24.0</v>
      </c>
      <c r="F469" s="1" t="s">
        <v>18817</v>
      </c>
      <c r="G469" s="1">
        <v>0.572503338508</v>
      </c>
    </row>
    <row r="470" ht="15.75" customHeight="1">
      <c r="A470" s="1" t="str">
        <f t="shared" si="40"/>
        <v>COL1A1</v>
      </c>
      <c r="B470" s="1" t="s">
        <v>39</v>
      </c>
      <c r="C470" s="1">
        <v>4.8279269E7</v>
      </c>
      <c r="D470" s="1" t="s">
        <v>14</v>
      </c>
      <c r="E470" s="1">
        <v>24.0</v>
      </c>
      <c r="F470" s="1" t="s">
        <v>18818</v>
      </c>
      <c r="G470" s="1">
        <v>0.208057087672</v>
      </c>
    </row>
    <row r="471" ht="15.75" customHeight="1">
      <c r="A471" s="1" t="str">
        <f t="shared" si="40"/>
        <v>COL1A1</v>
      </c>
      <c r="B471" s="1" t="s">
        <v>39</v>
      </c>
      <c r="C471" s="1">
        <v>4.827928E7</v>
      </c>
      <c r="D471" s="1" t="s">
        <v>14</v>
      </c>
      <c r="E471" s="1">
        <v>23.0</v>
      </c>
      <c r="F471" s="1" t="s">
        <v>18819</v>
      </c>
      <c r="G471" s="1">
        <v>0.346717619988</v>
      </c>
    </row>
    <row r="472" ht="15.75" customHeight="1">
      <c r="A472" s="1" t="str">
        <f t="shared" si="40"/>
        <v>COL1A1</v>
      </c>
      <c r="B472" s="1" t="s">
        <v>39</v>
      </c>
      <c r="C472" s="1">
        <v>4.8279287E7</v>
      </c>
      <c r="D472" s="1" t="s">
        <v>14</v>
      </c>
      <c r="E472" s="1">
        <v>23.0</v>
      </c>
      <c r="F472" s="1" t="s">
        <v>18820</v>
      </c>
      <c r="G472" s="1">
        <v>0.252349820609</v>
      </c>
    </row>
    <row r="473" ht="15.75" customHeight="1">
      <c r="A473" s="1" t="str">
        <f t="shared" ref="A473:A482" si="41">"COL2A1"</f>
        <v>COL2A1</v>
      </c>
      <c r="B473" s="1" t="s">
        <v>379</v>
      </c>
      <c r="C473" s="1">
        <v>4.8398322E7</v>
      </c>
      <c r="D473" s="1" t="s">
        <v>8</v>
      </c>
      <c r="E473" s="1">
        <v>24.0</v>
      </c>
      <c r="F473" s="1" t="s">
        <v>18821</v>
      </c>
      <c r="G473" s="1">
        <v>0.424698453119</v>
      </c>
    </row>
    <row r="474" ht="15.75" customHeight="1">
      <c r="A474" s="1" t="str">
        <f t="shared" si="41"/>
        <v>COL2A1</v>
      </c>
      <c r="B474" s="1" t="s">
        <v>379</v>
      </c>
      <c r="C474" s="1">
        <v>4.8398381E7</v>
      </c>
      <c r="D474" s="1" t="s">
        <v>14</v>
      </c>
      <c r="E474" s="1">
        <v>24.0</v>
      </c>
      <c r="F474" s="1" t="s">
        <v>18822</v>
      </c>
      <c r="G474" s="1">
        <v>0.619589876753</v>
      </c>
    </row>
    <row r="475" ht="15.75" customHeight="1">
      <c r="A475" s="1" t="str">
        <f t="shared" si="41"/>
        <v>COL2A1</v>
      </c>
      <c r="B475" s="1" t="s">
        <v>379</v>
      </c>
      <c r="C475" s="1">
        <v>4.8398393E7</v>
      </c>
      <c r="D475" s="1" t="s">
        <v>14</v>
      </c>
      <c r="E475" s="1">
        <v>24.0</v>
      </c>
      <c r="F475" s="1" t="s">
        <v>18823</v>
      </c>
      <c r="G475" s="1">
        <v>0.0684088436195</v>
      </c>
    </row>
    <row r="476" ht="15.75" customHeight="1">
      <c r="A476" s="1" t="str">
        <f t="shared" si="41"/>
        <v>COL2A1</v>
      </c>
      <c r="B476" s="1" t="s">
        <v>379</v>
      </c>
      <c r="C476" s="1">
        <v>4.8398556E7</v>
      </c>
      <c r="D476" s="1" t="s">
        <v>14</v>
      </c>
      <c r="E476" s="1">
        <v>24.0</v>
      </c>
      <c r="F476" s="1" t="s">
        <v>18824</v>
      </c>
      <c r="G476" s="1">
        <v>0.853724796256</v>
      </c>
    </row>
    <row r="477" ht="15.75" customHeight="1">
      <c r="A477" s="1" t="str">
        <f t="shared" si="41"/>
        <v>COL2A1</v>
      </c>
      <c r="B477" s="1" t="s">
        <v>379</v>
      </c>
      <c r="C477" s="1">
        <v>4.8398458E7</v>
      </c>
      <c r="D477" s="1" t="s">
        <v>8</v>
      </c>
      <c r="E477" s="1">
        <v>23.0</v>
      </c>
      <c r="F477" s="1" t="s">
        <v>18825</v>
      </c>
      <c r="G477" s="1">
        <v>0.708197506494</v>
      </c>
    </row>
    <row r="478" ht="15.75" customHeight="1">
      <c r="A478" s="1" t="str">
        <f t="shared" si="41"/>
        <v>COL2A1</v>
      </c>
      <c r="B478" s="1" t="s">
        <v>379</v>
      </c>
      <c r="C478" s="1">
        <v>4.8398427E7</v>
      </c>
      <c r="D478" s="1" t="s">
        <v>8</v>
      </c>
      <c r="E478" s="1">
        <v>24.0</v>
      </c>
      <c r="F478" s="1" t="s">
        <v>18826</v>
      </c>
      <c r="G478" s="1">
        <v>1.21277983061</v>
      </c>
    </row>
    <row r="479" ht="15.75" customHeight="1">
      <c r="A479" s="1" t="str">
        <f t="shared" si="41"/>
        <v>COL2A1</v>
      </c>
      <c r="B479" s="1" t="s">
        <v>379</v>
      </c>
      <c r="C479" s="1">
        <v>4.8398376E7</v>
      </c>
      <c r="D479" s="1" t="s">
        <v>8</v>
      </c>
      <c r="E479" s="1">
        <v>24.0</v>
      </c>
      <c r="F479" s="1" t="s">
        <v>18827</v>
      </c>
      <c r="G479" s="1">
        <v>0.0913730298296</v>
      </c>
    </row>
    <row r="480" ht="15.75" customHeight="1">
      <c r="A480" s="1" t="str">
        <f t="shared" si="41"/>
        <v>COL2A1</v>
      </c>
      <c r="B480" s="1" t="s">
        <v>379</v>
      </c>
      <c r="C480" s="1">
        <v>4.8398347E7</v>
      </c>
      <c r="D480" s="1" t="s">
        <v>8</v>
      </c>
      <c r="E480" s="1">
        <v>23.0</v>
      </c>
      <c r="F480" s="1" t="s">
        <v>18828</v>
      </c>
      <c r="G480" s="1">
        <v>-0.00998127550121</v>
      </c>
    </row>
    <row r="481" ht="15.75" customHeight="1">
      <c r="A481" s="1" t="str">
        <f t="shared" si="41"/>
        <v>COL2A1</v>
      </c>
      <c r="B481" s="1" t="s">
        <v>379</v>
      </c>
      <c r="C481" s="1">
        <v>4.8398463E7</v>
      </c>
      <c r="D481" s="1" t="s">
        <v>8</v>
      </c>
      <c r="E481" s="1">
        <v>24.0</v>
      </c>
      <c r="F481" s="1" t="s">
        <v>18829</v>
      </c>
      <c r="G481" s="1">
        <v>0.116334453611</v>
      </c>
    </row>
    <row r="482" ht="15.75" customHeight="1">
      <c r="A482" s="1" t="str">
        <f t="shared" si="41"/>
        <v>COL2A1</v>
      </c>
      <c r="B482" s="1" t="s">
        <v>379</v>
      </c>
      <c r="C482" s="1">
        <v>4.8398512E7</v>
      </c>
      <c r="D482" s="1" t="s">
        <v>8</v>
      </c>
      <c r="E482" s="1">
        <v>23.0</v>
      </c>
      <c r="F482" s="1" t="s">
        <v>18830</v>
      </c>
      <c r="G482" s="1">
        <v>0.933495373139</v>
      </c>
    </row>
    <row r="483" ht="15.75" customHeight="1">
      <c r="A483" s="1" t="str">
        <f t="shared" ref="A483:A492" si="42">"CPD"</f>
        <v>CPD</v>
      </c>
      <c r="B483" s="1" t="s">
        <v>39</v>
      </c>
      <c r="C483" s="1">
        <v>2.8705833E7</v>
      </c>
      <c r="D483" s="1" t="s">
        <v>14</v>
      </c>
      <c r="E483" s="1">
        <v>22.0</v>
      </c>
      <c r="F483" s="1" t="s">
        <v>18831</v>
      </c>
      <c r="G483" s="1">
        <v>-0.0466037610374</v>
      </c>
    </row>
    <row r="484" ht="15.75" customHeight="1">
      <c r="A484" s="1" t="str">
        <f t="shared" si="42"/>
        <v>CPD</v>
      </c>
      <c r="B484" s="1" t="s">
        <v>39</v>
      </c>
      <c r="C484" s="1">
        <v>2.8705815E7</v>
      </c>
      <c r="D484" s="1" t="s">
        <v>14</v>
      </c>
      <c r="E484" s="1">
        <v>24.0</v>
      </c>
      <c r="F484" s="1" t="s">
        <v>18832</v>
      </c>
      <c r="G484" s="1">
        <v>0.68497548495</v>
      </c>
    </row>
    <row r="485" ht="15.75" customHeight="1">
      <c r="A485" s="1" t="str">
        <f t="shared" si="42"/>
        <v>CPD</v>
      </c>
      <c r="B485" s="1" t="s">
        <v>39</v>
      </c>
      <c r="C485" s="1">
        <v>2.8705751E7</v>
      </c>
      <c r="D485" s="1" t="s">
        <v>8</v>
      </c>
      <c r="E485" s="1">
        <v>24.0</v>
      </c>
      <c r="F485" s="1" t="s">
        <v>18833</v>
      </c>
      <c r="G485" s="1">
        <v>0.873202399921</v>
      </c>
    </row>
    <row r="486" ht="15.75" customHeight="1">
      <c r="A486" s="1" t="str">
        <f t="shared" si="42"/>
        <v>CPD</v>
      </c>
      <c r="B486" s="1" t="s">
        <v>39</v>
      </c>
      <c r="C486" s="1">
        <v>2.8705839E7</v>
      </c>
      <c r="D486" s="1" t="s">
        <v>8</v>
      </c>
      <c r="E486" s="1">
        <v>24.0</v>
      </c>
      <c r="F486" s="1" t="s">
        <v>18834</v>
      </c>
      <c r="G486" s="1">
        <v>0.118040410565</v>
      </c>
    </row>
    <row r="487" ht="15.75" customHeight="1">
      <c r="A487" s="1" t="str">
        <f t="shared" si="42"/>
        <v>CPD</v>
      </c>
      <c r="B487" s="1" t="s">
        <v>39</v>
      </c>
      <c r="C487" s="1">
        <v>2.8705846E7</v>
      </c>
      <c r="D487" s="1" t="s">
        <v>8</v>
      </c>
      <c r="E487" s="1">
        <v>24.0</v>
      </c>
      <c r="F487" s="1" t="s">
        <v>18835</v>
      </c>
      <c r="G487" s="1">
        <v>0.0248005771518</v>
      </c>
    </row>
    <row r="488" ht="15.75" customHeight="1">
      <c r="A488" s="1" t="str">
        <f t="shared" si="42"/>
        <v>CPD</v>
      </c>
      <c r="B488" s="1" t="s">
        <v>39</v>
      </c>
      <c r="C488" s="1">
        <v>2.8705729E7</v>
      </c>
      <c r="D488" s="1" t="s">
        <v>14</v>
      </c>
      <c r="E488" s="1">
        <v>24.0</v>
      </c>
      <c r="F488" s="1" t="s">
        <v>18836</v>
      </c>
      <c r="G488" s="1">
        <v>0.641091925307</v>
      </c>
    </row>
    <row r="489" ht="15.75" customHeight="1">
      <c r="A489" s="1" t="str">
        <f t="shared" si="42"/>
        <v>CPD</v>
      </c>
      <c r="B489" s="1" t="s">
        <v>39</v>
      </c>
      <c r="C489" s="1">
        <v>2.8705762E7</v>
      </c>
      <c r="D489" s="1" t="s">
        <v>14</v>
      </c>
      <c r="E489" s="1">
        <v>23.0</v>
      </c>
      <c r="F489" s="1" t="s">
        <v>18837</v>
      </c>
      <c r="G489" s="1">
        <v>0.869659064292</v>
      </c>
    </row>
    <row r="490" ht="15.75" customHeight="1">
      <c r="A490" s="1" t="str">
        <f t="shared" si="42"/>
        <v>CPD</v>
      </c>
      <c r="B490" s="1" t="s">
        <v>39</v>
      </c>
      <c r="C490" s="1">
        <v>2.8705792E7</v>
      </c>
      <c r="D490" s="1" t="s">
        <v>14</v>
      </c>
      <c r="E490" s="1">
        <v>24.0</v>
      </c>
      <c r="F490" s="1" t="s">
        <v>18838</v>
      </c>
      <c r="G490" s="1">
        <v>0.669086927175</v>
      </c>
    </row>
    <row r="491" ht="15.75" customHeight="1">
      <c r="A491" s="1" t="str">
        <f t="shared" si="42"/>
        <v>CPD</v>
      </c>
      <c r="B491" s="1" t="s">
        <v>39</v>
      </c>
      <c r="C491" s="1">
        <v>2.8705822E7</v>
      </c>
      <c r="D491" s="1" t="s">
        <v>14</v>
      </c>
      <c r="E491" s="1">
        <v>24.0</v>
      </c>
      <c r="F491" s="1" t="s">
        <v>18839</v>
      </c>
      <c r="G491" s="1">
        <v>1.25713853579</v>
      </c>
    </row>
    <row r="492" ht="15.75" customHeight="1">
      <c r="A492" s="1" t="str">
        <f t="shared" si="42"/>
        <v>CPD</v>
      </c>
      <c r="B492" s="1" t="s">
        <v>39</v>
      </c>
      <c r="C492" s="1">
        <v>2.8705668E7</v>
      </c>
      <c r="D492" s="1" t="s">
        <v>14</v>
      </c>
      <c r="E492" s="1">
        <v>24.0</v>
      </c>
      <c r="F492" s="1" t="s">
        <v>18840</v>
      </c>
      <c r="G492" s="1">
        <v>-0.100307521681</v>
      </c>
    </row>
    <row r="493" ht="15.75" customHeight="1">
      <c r="A493" s="1" t="str">
        <f t="shared" ref="A493:A501" si="43">"CRTC3"</f>
        <v>CRTC3</v>
      </c>
      <c r="B493" s="1" t="s">
        <v>425</v>
      </c>
      <c r="C493" s="1">
        <v>9.1073031E7</v>
      </c>
      <c r="D493" s="1" t="s">
        <v>14</v>
      </c>
      <c r="E493" s="1">
        <v>24.0</v>
      </c>
      <c r="F493" s="1" t="s">
        <v>18841</v>
      </c>
      <c r="G493" s="1">
        <v>1.15648400992</v>
      </c>
    </row>
    <row r="494" ht="15.75" customHeight="1">
      <c r="A494" s="1" t="str">
        <f t="shared" si="43"/>
        <v>CRTC3</v>
      </c>
      <c r="B494" s="1" t="s">
        <v>425</v>
      </c>
      <c r="C494" s="1">
        <v>9.1072971E7</v>
      </c>
      <c r="D494" s="1" t="s">
        <v>14</v>
      </c>
      <c r="E494" s="1">
        <v>24.0</v>
      </c>
      <c r="F494" s="1" t="s">
        <v>18842</v>
      </c>
      <c r="G494" s="1">
        <v>0.0315287886762</v>
      </c>
    </row>
    <row r="495" ht="15.75" customHeight="1">
      <c r="A495" s="1" t="str">
        <f t="shared" si="43"/>
        <v>CRTC3</v>
      </c>
      <c r="B495" s="1" t="s">
        <v>425</v>
      </c>
      <c r="C495" s="1">
        <v>9.1073061E7</v>
      </c>
      <c r="D495" s="1" t="s">
        <v>8</v>
      </c>
      <c r="E495" s="1">
        <v>23.0</v>
      </c>
      <c r="F495" s="1" t="s">
        <v>18843</v>
      </c>
      <c r="G495" s="1">
        <v>1.00069631158</v>
      </c>
    </row>
    <row r="496" ht="15.75" customHeight="1">
      <c r="A496" s="1" t="str">
        <f t="shared" si="43"/>
        <v>CRTC3</v>
      </c>
      <c r="B496" s="1" t="s">
        <v>425</v>
      </c>
      <c r="C496" s="1">
        <v>9.1073039E7</v>
      </c>
      <c r="D496" s="1" t="s">
        <v>8</v>
      </c>
      <c r="E496" s="1">
        <v>23.0</v>
      </c>
      <c r="F496" s="1" t="s">
        <v>18844</v>
      </c>
      <c r="G496" s="1">
        <v>0.792474615712</v>
      </c>
    </row>
    <row r="497" ht="15.75" customHeight="1">
      <c r="A497" s="1" t="str">
        <f t="shared" si="43"/>
        <v>CRTC3</v>
      </c>
      <c r="B497" s="1" t="s">
        <v>425</v>
      </c>
      <c r="C497" s="1">
        <v>9.1072953E7</v>
      </c>
      <c r="D497" s="1" t="s">
        <v>8</v>
      </c>
      <c r="E497" s="1">
        <v>24.0</v>
      </c>
      <c r="F497" s="1" t="s">
        <v>18845</v>
      </c>
      <c r="G497" s="1">
        <v>0.0513944911318</v>
      </c>
    </row>
    <row r="498" ht="15.75" customHeight="1">
      <c r="A498" s="1" t="str">
        <f t="shared" si="43"/>
        <v>CRTC3</v>
      </c>
      <c r="B498" s="1" t="s">
        <v>425</v>
      </c>
      <c r="C498" s="1">
        <v>9.1072921E7</v>
      </c>
      <c r="D498" s="1" t="s">
        <v>8</v>
      </c>
      <c r="E498" s="1">
        <v>24.0</v>
      </c>
      <c r="F498" s="1" t="s">
        <v>18846</v>
      </c>
      <c r="G498" s="1">
        <v>0.14950842695</v>
      </c>
    </row>
    <row r="499" ht="15.75" customHeight="1">
      <c r="A499" s="1" t="str">
        <f t="shared" si="43"/>
        <v>CRTC3</v>
      </c>
      <c r="B499" s="1" t="s">
        <v>425</v>
      </c>
      <c r="C499" s="1">
        <v>9.1072899E7</v>
      </c>
      <c r="D499" s="1" t="s">
        <v>8</v>
      </c>
      <c r="E499" s="1">
        <v>24.0</v>
      </c>
      <c r="F499" s="1" t="s">
        <v>18847</v>
      </c>
      <c r="G499" s="1">
        <v>0.106164278302</v>
      </c>
    </row>
    <row r="500" ht="15.75" customHeight="1">
      <c r="A500" s="1" t="str">
        <f t="shared" si="43"/>
        <v>CRTC3</v>
      </c>
      <c r="B500" s="1" t="s">
        <v>425</v>
      </c>
      <c r="C500" s="1">
        <v>9.1073024E7</v>
      </c>
      <c r="D500" s="1" t="s">
        <v>14</v>
      </c>
      <c r="E500" s="1">
        <v>22.0</v>
      </c>
      <c r="F500" s="1" t="s">
        <v>18848</v>
      </c>
      <c r="G500" s="1">
        <v>0.842819678499</v>
      </c>
    </row>
    <row r="501" ht="15.75" customHeight="1">
      <c r="A501" s="1" t="str">
        <f t="shared" si="43"/>
        <v>CRTC3</v>
      </c>
      <c r="B501" s="1" t="s">
        <v>425</v>
      </c>
      <c r="C501" s="1">
        <v>9.1072991E7</v>
      </c>
      <c r="D501" s="1" t="s">
        <v>14</v>
      </c>
      <c r="E501" s="1">
        <v>23.0</v>
      </c>
      <c r="F501" s="1" t="s">
        <v>18849</v>
      </c>
      <c r="G501" s="1">
        <v>0.120964028694</v>
      </c>
    </row>
    <row r="502" ht="15.75" customHeight="1">
      <c r="A502" s="1" t="str">
        <f t="shared" ref="A502:A521" si="44">"CSRNP1"</f>
        <v>CSRNP1</v>
      </c>
      <c r="B502" s="1" t="s">
        <v>119</v>
      </c>
      <c r="C502" s="1">
        <v>3.9195248E7</v>
      </c>
      <c r="D502" s="1" t="s">
        <v>8</v>
      </c>
      <c r="E502" s="1">
        <v>24.0</v>
      </c>
      <c r="F502" s="1" t="s">
        <v>18850</v>
      </c>
      <c r="G502" s="1">
        <v>0.0480837274375</v>
      </c>
    </row>
    <row r="503" ht="15.75" customHeight="1">
      <c r="A503" s="1" t="str">
        <f t="shared" si="44"/>
        <v>CSRNP1</v>
      </c>
      <c r="B503" s="1" t="s">
        <v>119</v>
      </c>
      <c r="C503" s="1">
        <v>3.919637E7</v>
      </c>
      <c r="D503" s="1" t="s">
        <v>8</v>
      </c>
      <c r="E503" s="1">
        <v>25.0</v>
      </c>
      <c r="F503" s="1" t="s">
        <v>18851</v>
      </c>
      <c r="G503" s="1">
        <v>-0.0112600224052</v>
      </c>
    </row>
    <row r="504" ht="15.75" customHeight="1">
      <c r="A504" s="1" t="str">
        <f t="shared" si="44"/>
        <v>CSRNP1</v>
      </c>
      <c r="B504" s="1" t="s">
        <v>119</v>
      </c>
      <c r="C504" s="1">
        <v>3.919535E7</v>
      </c>
      <c r="D504" s="1" t="s">
        <v>14</v>
      </c>
      <c r="E504" s="1">
        <v>23.0</v>
      </c>
      <c r="F504" s="1" t="s">
        <v>18852</v>
      </c>
      <c r="G504" s="1">
        <v>0.56828851494</v>
      </c>
    </row>
    <row r="505" ht="15.75" customHeight="1">
      <c r="A505" s="1" t="str">
        <f t="shared" si="44"/>
        <v>CSRNP1</v>
      </c>
      <c r="B505" s="1" t="s">
        <v>119</v>
      </c>
      <c r="C505" s="1">
        <v>3.9196126E7</v>
      </c>
      <c r="D505" s="1" t="s">
        <v>14</v>
      </c>
      <c r="E505" s="1">
        <v>25.0</v>
      </c>
      <c r="F505" s="1" t="s">
        <v>18853</v>
      </c>
      <c r="G505" s="1">
        <v>0.872758122483</v>
      </c>
    </row>
    <row r="506" ht="15.75" customHeight="1">
      <c r="A506" s="1" t="str">
        <f t="shared" si="44"/>
        <v>CSRNP1</v>
      </c>
      <c r="B506" s="1" t="s">
        <v>119</v>
      </c>
      <c r="C506" s="1">
        <v>3.919627E7</v>
      </c>
      <c r="D506" s="1" t="s">
        <v>14</v>
      </c>
      <c r="E506" s="1">
        <v>25.0</v>
      </c>
      <c r="F506" s="1" t="s">
        <v>18854</v>
      </c>
      <c r="G506" s="1">
        <v>0.176433013047</v>
      </c>
    </row>
    <row r="507" ht="15.75" customHeight="1">
      <c r="A507" s="1" t="str">
        <f t="shared" si="44"/>
        <v>CSRNP1</v>
      </c>
      <c r="B507" s="1" t="s">
        <v>119</v>
      </c>
      <c r="C507" s="1">
        <v>3.9196283E7</v>
      </c>
      <c r="D507" s="1" t="s">
        <v>14</v>
      </c>
      <c r="E507" s="1">
        <v>23.0</v>
      </c>
      <c r="F507" s="1" t="s">
        <v>18855</v>
      </c>
      <c r="G507" s="1">
        <v>0.830139842796</v>
      </c>
    </row>
    <row r="508" ht="15.75" customHeight="1">
      <c r="A508" s="1" t="str">
        <f t="shared" si="44"/>
        <v>CSRNP1</v>
      </c>
      <c r="B508" s="1" t="s">
        <v>119</v>
      </c>
      <c r="C508" s="1">
        <v>3.9196304E7</v>
      </c>
      <c r="D508" s="1" t="s">
        <v>14</v>
      </c>
      <c r="E508" s="1">
        <v>23.0</v>
      </c>
      <c r="F508" s="1" t="s">
        <v>18856</v>
      </c>
      <c r="G508" s="1">
        <v>0.586167052881</v>
      </c>
    </row>
    <row r="509" ht="15.75" customHeight="1">
      <c r="A509" s="1" t="str">
        <f t="shared" si="44"/>
        <v>CSRNP1</v>
      </c>
      <c r="B509" s="1" t="s">
        <v>119</v>
      </c>
      <c r="C509" s="1">
        <v>3.919645E7</v>
      </c>
      <c r="D509" s="1" t="s">
        <v>14</v>
      </c>
      <c r="E509" s="1">
        <v>24.0</v>
      </c>
      <c r="F509" s="1" t="s">
        <v>18857</v>
      </c>
      <c r="G509" s="1">
        <v>0.427708808767</v>
      </c>
    </row>
    <row r="510" ht="15.75" customHeight="1">
      <c r="A510" s="1" t="str">
        <f t="shared" si="44"/>
        <v>CSRNP1</v>
      </c>
      <c r="B510" s="1" t="s">
        <v>119</v>
      </c>
      <c r="C510" s="1">
        <v>3.9195133E7</v>
      </c>
      <c r="D510" s="1" t="s">
        <v>8</v>
      </c>
      <c r="E510" s="1">
        <v>24.0</v>
      </c>
      <c r="F510" s="1" t="s">
        <v>18858</v>
      </c>
      <c r="G510" s="1">
        <v>0.699611727063</v>
      </c>
    </row>
    <row r="511" ht="15.75" customHeight="1">
      <c r="A511" s="1" t="str">
        <f t="shared" si="44"/>
        <v>CSRNP1</v>
      </c>
      <c r="B511" s="1" t="s">
        <v>119</v>
      </c>
      <c r="C511" s="1">
        <v>3.9195208E7</v>
      </c>
      <c r="D511" s="1" t="s">
        <v>8</v>
      </c>
      <c r="E511" s="1">
        <v>24.0</v>
      </c>
      <c r="F511" s="1" t="s">
        <v>18859</v>
      </c>
      <c r="G511" s="1">
        <v>0.109400784136</v>
      </c>
    </row>
    <row r="512" ht="15.75" customHeight="1">
      <c r="A512" s="1" t="str">
        <f t="shared" si="44"/>
        <v>CSRNP1</v>
      </c>
      <c r="B512" s="1" t="s">
        <v>119</v>
      </c>
      <c r="C512" s="1">
        <v>3.9195319E7</v>
      </c>
      <c r="D512" s="1" t="s">
        <v>8</v>
      </c>
      <c r="E512" s="1">
        <v>24.0</v>
      </c>
      <c r="F512" s="1" t="s">
        <v>18860</v>
      </c>
      <c r="G512" s="1">
        <v>0.17982101953</v>
      </c>
    </row>
    <row r="513" ht="15.75" customHeight="1">
      <c r="A513" s="1" t="str">
        <f t="shared" si="44"/>
        <v>CSRNP1</v>
      </c>
      <c r="B513" s="1" t="s">
        <v>119</v>
      </c>
      <c r="C513" s="1">
        <v>3.9195343E7</v>
      </c>
      <c r="D513" s="1" t="s">
        <v>8</v>
      </c>
      <c r="E513" s="1">
        <v>24.0</v>
      </c>
      <c r="F513" s="1" t="s">
        <v>18861</v>
      </c>
      <c r="G513" s="1">
        <v>0.356587270372</v>
      </c>
    </row>
    <row r="514" ht="15.75" customHeight="1">
      <c r="A514" s="1" t="str">
        <f t="shared" si="44"/>
        <v>CSRNP1</v>
      </c>
      <c r="B514" s="1" t="s">
        <v>119</v>
      </c>
      <c r="C514" s="1">
        <v>3.9195366E7</v>
      </c>
      <c r="D514" s="1" t="s">
        <v>8</v>
      </c>
      <c r="E514" s="1">
        <v>24.0</v>
      </c>
      <c r="F514" s="1" t="s">
        <v>18862</v>
      </c>
      <c r="G514" s="1">
        <v>0.164124186532</v>
      </c>
    </row>
    <row r="515" ht="15.75" customHeight="1">
      <c r="A515" s="1" t="str">
        <f t="shared" si="44"/>
        <v>CSRNP1</v>
      </c>
      <c r="B515" s="1" t="s">
        <v>119</v>
      </c>
      <c r="C515" s="1">
        <v>3.9195375E7</v>
      </c>
      <c r="D515" s="1" t="s">
        <v>8</v>
      </c>
      <c r="E515" s="1">
        <v>23.0</v>
      </c>
      <c r="F515" s="1" t="s">
        <v>18863</v>
      </c>
      <c r="G515" s="1">
        <v>0.465320966897</v>
      </c>
    </row>
    <row r="516" ht="15.75" customHeight="1">
      <c r="A516" s="1" t="str">
        <f t="shared" si="44"/>
        <v>CSRNP1</v>
      </c>
      <c r="B516" s="1" t="s">
        <v>119</v>
      </c>
      <c r="C516" s="1">
        <v>3.9195429E7</v>
      </c>
      <c r="D516" s="1" t="s">
        <v>8</v>
      </c>
      <c r="E516" s="1">
        <v>24.0</v>
      </c>
      <c r="F516" s="1" t="s">
        <v>18864</v>
      </c>
      <c r="G516" s="1">
        <v>6.41833950042E-4</v>
      </c>
    </row>
    <row r="517" ht="15.75" customHeight="1">
      <c r="A517" s="1" t="str">
        <f t="shared" si="44"/>
        <v>CSRNP1</v>
      </c>
      <c r="B517" s="1" t="s">
        <v>119</v>
      </c>
      <c r="C517" s="1">
        <v>3.9195435E7</v>
      </c>
      <c r="D517" s="1" t="s">
        <v>8</v>
      </c>
      <c r="E517" s="1">
        <v>23.0</v>
      </c>
      <c r="F517" s="1" t="s">
        <v>18865</v>
      </c>
      <c r="G517" s="1">
        <v>0.113624962433</v>
      </c>
    </row>
    <row r="518" ht="15.75" customHeight="1">
      <c r="A518" s="1" t="str">
        <f t="shared" si="44"/>
        <v>CSRNP1</v>
      </c>
      <c r="B518" s="1" t="s">
        <v>119</v>
      </c>
      <c r="C518" s="1">
        <v>3.9196322E7</v>
      </c>
      <c r="D518" s="1" t="s">
        <v>8</v>
      </c>
      <c r="E518" s="1">
        <v>24.0</v>
      </c>
      <c r="F518" s="1" t="s">
        <v>18866</v>
      </c>
      <c r="G518" s="1">
        <v>0.431907089458</v>
      </c>
    </row>
    <row r="519" ht="15.75" customHeight="1">
      <c r="A519" s="1" t="str">
        <f t="shared" si="44"/>
        <v>CSRNP1</v>
      </c>
      <c r="B519" s="1" t="s">
        <v>119</v>
      </c>
      <c r="C519" s="1">
        <v>3.9196145E7</v>
      </c>
      <c r="D519" s="1" t="s">
        <v>8</v>
      </c>
      <c r="E519" s="1">
        <v>23.0</v>
      </c>
      <c r="F519" s="1" t="s">
        <v>18867</v>
      </c>
      <c r="G519" s="1">
        <v>0.297482413574</v>
      </c>
    </row>
    <row r="520" ht="15.75" customHeight="1">
      <c r="A520" s="1" t="str">
        <f t="shared" si="44"/>
        <v>CSRNP1</v>
      </c>
      <c r="B520" s="1" t="s">
        <v>119</v>
      </c>
      <c r="C520" s="1">
        <v>3.9196117E7</v>
      </c>
      <c r="D520" s="1" t="s">
        <v>8</v>
      </c>
      <c r="E520" s="1">
        <v>25.0</v>
      </c>
      <c r="F520" s="1" t="s">
        <v>18868</v>
      </c>
      <c r="G520" s="1">
        <v>0.226616559307</v>
      </c>
    </row>
    <row r="521" ht="15.75" customHeight="1">
      <c r="A521" s="1" t="str">
        <f t="shared" si="44"/>
        <v>CSRNP1</v>
      </c>
      <c r="B521" s="1" t="s">
        <v>119</v>
      </c>
      <c r="C521" s="1">
        <v>3.9196217E7</v>
      </c>
      <c r="D521" s="1" t="s">
        <v>8</v>
      </c>
      <c r="E521" s="1">
        <v>24.0</v>
      </c>
      <c r="F521" s="1" t="s">
        <v>18869</v>
      </c>
      <c r="G521" s="1">
        <v>1.29710203472</v>
      </c>
    </row>
    <row r="522" ht="15.75" customHeight="1">
      <c r="A522" s="1" t="str">
        <f t="shared" ref="A522:A531" si="45">"DLGAP5"</f>
        <v>DLGAP5</v>
      </c>
      <c r="B522" s="1" t="s">
        <v>135</v>
      </c>
      <c r="C522" s="1">
        <v>5.5658612E7</v>
      </c>
      <c r="D522" s="1" t="s">
        <v>14</v>
      </c>
      <c r="E522" s="1">
        <v>25.0</v>
      </c>
      <c r="F522" s="1" t="s">
        <v>18870</v>
      </c>
      <c r="G522" s="1">
        <v>0.110800460644</v>
      </c>
    </row>
    <row r="523" ht="15.75" customHeight="1">
      <c r="A523" s="1" t="str">
        <f t="shared" si="45"/>
        <v>DLGAP5</v>
      </c>
      <c r="B523" s="1" t="s">
        <v>135</v>
      </c>
      <c r="C523" s="1">
        <v>5.5658468E7</v>
      </c>
      <c r="D523" s="1" t="s">
        <v>14</v>
      </c>
      <c r="E523" s="1">
        <v>24.0</v>
      </c>
      <c r="F523" s="1" t="s">
        <v>18871</v>
      </c>
      <c r="G523" s="1">
        <v>0.761327504554</v>
      </c>
    </row>
    <row r="524" ht="15.75" customHeight="1">
      <c r="A524" s="1" t="str">
        <f t="shared" si="45"/>
        <v>DLGAP5</v>
      </c>
      <c r="B524" s="1" t="s">
        <v>135</v>
      </c>
      <c r="C524" s="1">
        <v>5.5658481E7</v>
      </c>
      <c r="D524" s="1" t="s">
        <v>14</v>
      </c>
      <c r="E524" s="1">
        <v>25.0</v>
      </c>
      <c r="F524" s="1" t="s">
        <v>18872</v>
      </c>
      <c r="G524" s="1">
        <v>0.772400569103</v>
      </c>
    </row>
    <row r="525" ht="15.75" customHeight="1">
      <c r="A525" s="1" t="str">
        <f t="shared" si="45"/>
        <v>DLGAP5</v>
      </c>
      <c r="B525" s="1" t="s">
        <v>135</v>
      </c>
      <c r="C525" s="1">
        <v>5.5658553E7</v>
      </c>
      <c r="D525" s="1" t="s">
        <v>14</v>
      </c>
      <c r="E525" s="1">
        <v>23.0</v>
      </c>
      <c r="F525" s="1" t="s">
        <v>18873</v>
      </c>
      <c r="G525" s="1">
        <v>0.990409370758</v>
      </c>
    </row>
    <row r="526" ht="15.75" customHeight="1">
      <c r="A526" s="1" t="str">
        <f t="shared" si="45"/>
        <v>DLGAP5</v>
      </c>
      <c r="B526" s="1" t="s">
        <v>135</v>
      </c>
      <c r="C526" s="1">
        <v>5.5658588E7</v>
      </c>
      <c r="D526" s="1" t="s">
        <v>14</v>
      </c>
      <c r="E526" s="1">
        <v>25.0</v>
      </c>
      <c r="F526" s="1" t="s">
        <v>18874</v>
      </c>
      <c r="G526" s="1">
        <v>0.0695825758948</v>
      </c>
    </row>
    <row r="527" ht="15.75" customHeight="1">
      <c r="A527" s="1" t="str">
        <f t="shared" si="45"/>
        <v>DLGAP5</v>
      </c>
      <c r="B527" s="1" t="s">
        <v>135</v>
      </c>
      <c r="C527" s="1">
        <v>5.565852E7</v>
      </c>
      <c r="D527" s="1" t="s">
        <v>14</v>
      </c>
      <c r="E527" s="1">
        <v>23.0</v>
      </c>
      <c r="F527" s="1" t="s">
        <v>18875</v>
      </c>
      <c r="G527" s="1">
        <v>1.04474951923</v>
      </c>
    </row>
    <row r="528" ht="15.75" customHeight="1">
      <c r="A528" s="1" t="str">
        <f t="shared" si="45"/>
        <v>DLGAP5</v>
      </c>
      <c r="B528" s="1" t="s">
        <v>135</v>
      </c>
      <c r="C528" s="1">
        <v>5.5658507E7</v>
      </c>
      <c r="D528" s="1" t="s">
        <v>14</v>
      </c>
      <c r="E528" s="1">
        <v>23.0</v>
      </c>
      <c r="F528" s="1" t="s">
        <v>18876</v>
      </c>
      <c r="G528" s="1">
        <v>0.964841110008</v>
      </c>
    </row>
    <row r="529" ht="15.75" customHeight="1">
      <c r="A529" s="1" t="str">
        <f t="shared" si="45"/>
        <v>DLGAP5</v>
      </c>
      <c r="B529" s="1" t="s">
        <v>135</v>
      </c>
      <c r="C529" s="1">
        <v>5.5658496E7</v>
      </c>
      <c r="D529" s="1" t="s">
        <v>14</v>
      </c>
      <c r="E529" s="1">
        <v>24.0</v>
      </c>
      <c r="F529" s="1" t="s">
        <v>18877</v>
      </c>
      <c r="G529" s="1">
        <v>0.888942313512</v>
      </c>
    </row>
    <row r="530" ht="15.75" customHeight="1">
      <c r="A530" s="1" t="str">
        <f t="shared" si="45"/>
        <v>DLGAP5</v>
      </c>
      <c r="B530" s="1" t="s">
        <v>135</v>
      </c>
      <c r="C530" s="1">
        <v>5.5658491E7</v>
      </c>
      <c r="D530" s="1" t="s">
        <v>14</v>
      </c>
      <c r="E530" s="1">
        <v>24.0</v>
      </c>
      <c r="F530" s="1" t="s">
        <v>18878</v>
      </c>
      <c r="G530" s="1">
        <v>0.94132196099</v>
      </c>
    </row>
    <row r="531" ht="15.75" customHeight="1">
      <c r="A531" s="1" t="str">
        <f t="shared" si="45"/>
        <v>DLGAP5</v>
      </c>
      <c r="B531" s="1" t="s">
        <v>135</v>
      </c>
      <c r="C531" s="1">
        <v>5.565853E7</v>
      </c>
      <c r="D531" s="1" t="s">
        <v>14</v>
      </c>
      <c r="E531" s="1">
        <v>24.0</v>
      </c>
      <c r="F531" s="1" t="s">
        <v>18879</v>
      </c>
      <c r="G531" s="1">
        <v>0.731384976229</v>
      </c>
    </row>
    <row r="532" ht="15.75" customHeight="1">
      <c r="A532" s="1" t="str">
        <f t="shared" ref="A532:A541" si="46">"DLX2"</f>
        <v>DLX2</v>
      </c>
      <c r="B532" s="1" t="s">
        <v>256</v>
      </c>
      <c r="C532" s="1">
        <v>1.72967798E8</v>
      </c>
      <c r="D532" s="1" t="s">
        <v>8</v>
      </c>
      <c r="E532" s="1">
        <v>24.0</v>
      </c>
      <c r="F532" s="1" t="s">
        <v>18880</v>
      </c>
      <c r="G532" s="1">
        <v>0.58932228119</v>
      </c>
    </row>
    <row r="533" ht="15.75" customHeight="1">
      <c r="A533" s="1" t="str">
        <f t="shared" si="46"/>
        <v>DLX2</v>
      </c>
      <c r="B533" s="1" t="s">
        <v>256</v>
      </c>
      <c r="C533" s="1">
        <v>1.72967963E8</v>
      </c>
      <c r="D533" s="1" t="s">
        <v>8</v>
      </c>
      <c r="E533" s="1">
        <v>24.0</v>
      </c>
      <c r="F533" s="1" t="s">
        <v>18881</v>
      </c>
      <c r="G533" s="1">
        <v>0.0722843767588</v>
      </c>
    </row>
    <row r="534" ht="15.75" customHeight="1">
      <c r="A534" s="1" t="str">
        <f t="shared" si="46"/>
        <v>DLX2</v>
      </c>
      <c r="B534" s="1" t="s">
        <v>256</v>
      </c>
      <c r="C534" s="1">
        <v>1.72967732E8</v>
      </c>
      <c r="D534" s="1" t="s">
        <v>14</v>
      </c>
      <c r="E534" s="1">
        <v>23.0</v>
      </c>
      <c r="F534" s="1" t="s">
        <v>18882</v>
      </c>
      <c r="G534" s="1">
        <v>0.00812851592311</v>
      </c>
    </row>
    <row r="535" ht="15.75" customHeight="1">
      <c r="A535" s="1" t="str">
        <f t="shared" si="46"/>
        <v>DLX2</v>
      </c>
      <c r="B535" s="1" t="s">
        <v>256</v>
      </c>
      <c r="C535" s="1">
        <v>1.72967747E8</v>
      </c>
      <c r="D535" s="1" t="s">
        <v>14</v>
      </c>
      <c r="E535" s="1">
        <v>23.0</v>
      </c>
      <c r="F535" s="1" t="s">
        <v>18883</v>
      </c>
      <c r="G535" s="1">
        <v>0.0551929254013</v>
      </c>
    </row>
    <row r="536" ht="15.75" customHeight="1">
      <c r="A536" s="1" t="str">
        <f t="shared" si="46"/>
        <v>DLX2</v>
      </c>
      <c r="B536" s="1" t="s">
        <v>256</v>
      </c>
      <c r="C536" s="1">
        <v>1.72967775E8</v>
      </c>
      <c r="D536" s="1" t="s">
        <v>14</v>
      </c>
      <c r="E536" s="1">
        <v>24.0</v>
      </c>
      <c r="F536" s="1" t="s">
        <v>18884</v>
      </c>
      <c r="G536" s="1">
        <v>1.16902748044</v>
      </c>
    </row>
    <row r="537" ht="15.75" customHeight="1">
      <c r="A537" s="1" t="str">
        <f t="shared" si="46"/>
        <v>DLX2</v>
      </c>
      <c r="B537" s="1" t="s">
        <v>256</v>
      </c>
      <c r="C537" s="1">
        <v>1.72967845E8</v>
      </c>
      <c r="D537" s="1" t="s">
        <v>14</v>
      </c>
      <c r="E537" s="1">
        <v>24.0</v>
      </c>
      <c r="F537" s="1" t="s">
        <v>18885</v>
      </c>
      <c r="G537" s="1">
        <v>1.09588220329</v>
      </c>
    </row>
    <row r="538" ht="15.75" customHeight="1">
      <c r="A538" s="1" t="str">
        <f t="shared" si="46"/>
        <v>DLX2</v>
      </c>
      <c r="B538" s="1" t="s">
        <v>256</v>
      </c>
      <c r="C538" s="1">
        <v>1.72967867E8</v>
      </c>
      <c r="D538" s="1" t="s">
        <v>14</v>
      </c>
      <c r="E538" s="1">
        <v>23.0</v>
      </c>
      <c r="F538" s="1" t="s">
        <v>18886</v>
      </c>
      <c r="G538" s="1">
        <v>0.542190165198</v>
      </c>
    </row>
    <row r="539" ht="15.75" customHeight="1">
      <c r="A539" s="1" t="str">
        <f t="shared" si="46"/>
        <v>DLX2</v>
      </c>
      <c r="B539" s="1" t="s">
        <v>256</v>
      </c>
      <c r="C539" s="1">
        <v>1.72967897E8</v>
      </c>
      <c r="D539" s="1" t="s">
        <v>14</v>
      </c>
      <c r="E539" s="1">
        <v>24.0</v>
      </c>
      <c r="F539" s="1" t="s">
        <v>18887</v>
      </c>
      <c r="G539" s="1">
        <v>0.0882030684829</v>
      </c>
    </row>
    <row r="540" ht="15.75" customHeight="1">
      <c r="A540" s="1" t="str">
        <f t="shared" si="46"/>
        <v>DLX2</v>
      </c>
      <c r="B540" s="1" t="s">
        <v>256</v>
      </c>
      <c r="C540" s="1">
        <v>1.72967996E8</v>
      </c>
      <c r="D540" s="1" t="s">
        <v>14</v>
      </c>
      <c r="E540" s="1">
        <v>23.0</v>
      </c>
      <c r="F540" s="1" t="s">
        <v>18888</v>
      </c>
      <c r="G540" s="1">
        <v>0.0269954663285</v>
      </c>
    </row>
    <row r="541" ht="15.75" customHeight="1">
      <c r="A541" s="1" t="str">
        <f t="shared" si="46"/>
        <v>DLX2</v>
      </c>
      <c r="B541" s="1" t="s">
        <v>256</v>
      </c>
      <c r="C541" s="1">
        <v>1.72967763E8</v>
      </c>
      <c r="D541" s="1" t="s">
        <v>14</v>
      </c>
      <c r="E541" s="1">
        <v>23.0</v>
      </c>
      <c r="F541" s="1" t="s">
        <v>18889</v>
      </c>
      <c r="G541" s="1">
        <v>0.735090316275</v>
      </c>
    </row>
    <row r="542" ht="15.75" customHeight="1">
      <c r="A542" s="1" t="str">
        <f t="shared" ref="A542:A561" si="47">"DUSP9"</f>
        <v>DUSP9</v>
      </c>
      <c r="B542" s="1" t="s">
        <v>50</v>
      </c>
      <c r="C542" s="1">
        <v>1.52907636E8</v>
      </c>
      <c r="D542" s="1" t="s">
        <v>14</v>
      </c>
      <c r="E542" s="1">
        <v>24.0</v>
      </c>
      <c r="F542" s="1" t="s">
        <v>18890</v>
      </c>
      <c r="G542" s="1">
        <v>0.0623265627004</v>
      </c>
    </row>
    <row r="543" ht="15.75" customHeight="1">
      <c r="A543" s="1" t="str">
        <f t="shared" si="47"/>
        <v>DUSP9</v>
      </c>
      <c r="B543" s="1" t="s">
        <v>50</v>
      </c>
      <c r="C543" s="1">
        <v>1.52912579E8</v>
      </c>
      <c r="D543" s="1" t="s">
        <v>14</v>
      </c>
      <c r="E543" s="1">
        <v>24.0</v>
      </c>
      <c r="F543" s="1" t="s">
        <v>18891</v>
      </c>
      <c r="G543" s="1">
        <v>0.12969621719</v>
      </c>
    </row>
    <row r="544" ht="15.75" customHeight="1">
      <c r="A544" s="1" t="str">
        <f t="shared" si="47"/>
        <v>DUSP9</v>
      </c>
      <c r="B544" s="1" t="s">
        <v>50</v>
      </c>
      <c r="C544" s="1">
        <v>1.52907913E8</v>
      </c>
      <c r="D544" s="1" t="s">
        <v>14</v>
      </c>
      <c r="E544" s="1">
        <v>25.0</v>
      </c>
      <c r="F544" s="1" t="s">
        <v>18892</v>
      </c>
      <c r="G544" s="1">
        <v>0.14793906945</v>
      </c>
    </row>
    <row r="545" ht="15.75" customHeight="1">
      <c r="A545" s="1" t="str">
        <f t="shared" si="47"/>
        <v>DUSP9</v>
      </c>
      <c r="B545" s="1" t="s">
        <v>50</v>
      </c>
      <c r="C545" s="1">
        <v>1.52907842E8</v>
      </c>
      <c r="D545" s="1" t="s">
        <v>14</v>
      </c>
      <c r="E545" s="1">
        <v>24.0</v>
      </c>
      <c r="F545" s="1" t="s">
        <v>18893</v>
      </c>
      <c r="G545" s="1">
        <v>0.218559896743</v>
      </c>
    </row>
    <row r="546" ht="15.75" customHeight="1">
      <c r="A546" s="1" t="str">
        <f t="shared" si="47"/>
        <v>DUSP9</v>
      </c>
      <c r="B546" s="1" t="s">
        <v>50</v>
      </c>
      <c r="C546" s="1">
        <v>1.52907695E8</v>
      </c>
      <c r="D546" s="1" t="s">
        <v>14</v>
      </c>
      <c r="E546" s="1">
        <v>24.0</v>
      </c>
      <c r="F546" s="1" t="s">
        <v>18894</v>
      </c>
      <c r="G546" s="1">
        <v>0.451383351361</v>
      </c>
    </row>
    <row r="547" ht="15.75" customHeight="1">
      <c r="A547" s="1" t="str">
        <f t="shared" si="47"/>
        <v>DUSP9</v>
      </c>
      <c r="B547" s="1" t="s">
        <v>50</v>
      </c>
      <c r="C547" s="1">
        <v>1.52907672E8</v>
      </c>
      <c r="D547" s="1" t="s">
        <v>14</v>
      </c>
      <c r="E547" s="1">
        <v>24.0</v>
      </c>
      <c r="F547" s="1" t="s">
        <v>18895</v>
      </c>
      <c r="G547" s="1">
        <v>0.542937097934</v>
      </c>
    </row>
    <row r="548" ht="15.75" customHeight="1">
      <c r="A548" s="1" t="str">
        <f t="shared" si="47"/>
        <v>DUSP9</v>
      </c>
      <c r="B548" s="1" t="s">
        <v>50</v>
      </c>
      <c r="C548" s="1">
        <v>1.52907667E8</v>
      </c>
      <c r="D548" s="1" t="s">
        <v>14</v>
      </c>
      <c r="E548" s="1">
        <v>25.0</v>
      </c>
      <c r="F548" s="1" t="s">
        <v>18896</v>
      </c>
      <c r="G548" s="1">
        <v>0.0496623183085</v>
      </c>
    </row>
    <row r="549" ht="15.75" customHeight="1">
      <c r="A549" s="1" t="str">
        <f t="shared" si="47"/>
        <v>DUSP9</v>
      </c>
      <c r="B549" s="1" t="s">
        <v>50</v>
      </c>
      <c r="C549" s="1">
        <v>1.52907653E8</v>
      </c>
      <c r="D549" s="1" t="s">
        <v>14</v>
      </c>
      <c r="E549" s="1">
        <v>25.0</v>
      </c>
      <c r="F549" s="1" t="s">
        <v>18897</v>
      </c>
      <c r="G549" s="1">
        <v>0.315855911054</v>
      </c>
    </row>
    <row r="550" ht="15.75" customHeight="1">
      <c r="A550" s="1" t="str">
        <f t="shared" si="47"/>
        <v>DUSP9</v>
      </c>
      <c r="B550" s="1" t="s">
        <v>50</v>
      </c>
      <c r="C550" s="1">
        <v>1.5290779E8</v>
      </c>
      <c r="D550" s="1" t="s">
        <v>8</v>
      </c>
      <c r="E550" s="1">
        <v>24.0</v>
      </c>
      <c r="F550" s="1" t="s">
        <v>18898</v>
      </c>
      <c r="G550" s="1">
        <v>0.127772450652</v>
      </c>
    </row>
    <row r="551" ht="15.75" customHeight="1">
      <c r="A551" s="1" t="str">
        <f t="shared" si="47"/>
        <v>DUSP9</v>
      </c>
      <c r="B551" s="1" t="s">
        <v>50</v>
      </c>
      <c r="C551" s="1">
        <v>1.52912494E8</v>
      </c>
      <c r="D551" s="1" t="s">
        <v>8</v>
      </c>
      <c r="E551" s="1">
        <v>24.0</v>
      </c>
      <c r="F551" s="1" t="s">
        <v>18899</v>
      </c>
      <c r="G551" s="1">
        <v>0.704312188903</v>
      </c>
    </row>
    <row r="552" ht="15.75" customHeight="1">
      <c r="A552" s="1" t="str">
        <f t="shared" si="47"/>
        <v>DUSP9</v>
      </c>
      <c r="B552" s="1" t="s">
        <v>50</v>
      </c>
      <c r="C552" s="1">
        <v>1.52912541E8</v>
      </c>
      <c r="D552" s="1" t="s">
        <v>8</v>
      </c>
      <c r="E552" s="1">
        <v>24.0</v>
      </c>
      <c r="F552" s="1" t="s">
        <v>18900</v>
      </c>
      <c r="G552" s="1">
        <v>0.773755848657</v>
      </c>
    </row>
    <row r="553" ht="15.75" customHeight="1">
      <c r="A553" s="1" t="str">
        <f t="shared" si="47"/>
        <v>DUSP9</v>
      </c>
      <c r="B553" s="1" t="s">
        <v>50</v>
      </c>
      <c r="C553" s="1">
        <v>1.52907599E8</v>
      </c>
      <c r="D553" s="1" t="s">
        <v>8</v>
      </c>
      <c r="E553" s="1">
        <v>24.0</v>
      </c>
      <c r="F553" s="1" t="s">
        <v>18901</v>
      </c>
      <c r="G553" s="1">
        <v>-0.0129033301377</v>
      </c>
    </row>
    <row r="554" ht="15.75" customHeight="1">
      <c r="A554" s="1" t="str">
        <f t="shared" si="47"/>
        <v>DUSP9</v>
      </c>
      <c r="B554" s="1" t="s">
        <v>50</v>
      </c>
      <c r="C554" s="1">
        <v>1.5290778E8</v>
      </c>
      <c r="D554" s="1" t="s">
        <v>8</v>
      </c>
      <c r="E554" s="1">
        <v>23.0</v>
      </c>
      <c r="F554" s="1" t="s">
        <v>18902</v>
      </c>
      <c r="G554" s="1">
        <v>0.25677435511</v>
      </c>
    </row>
    <row r="555" ht="15.75" customHeight="1">
      <c r="A555" s="1" t="str">
        <f t="shared" si="47"/>
        <v>DUSP9</v>
      </c>
      <c r="B555" s="1" t="s">
        <v>50</v>
      </c>
      <c r="C555" s="1">
        <v>1.52912251E8</v>
      </c>
      <c r="D555" s="1" t="s">
        <v>8</v>
      </c>
      <c r="E555" s="1">
        <v>23.0</v>
      </c>
      <c r="F555" s="1" t="s">
        <v>18903</v>
      </c>
      <c r="G555" s="1">
        <v>-0.0108584130649</v>
      </c>
    </row>
    <row r="556" ht="15.75" customHeight="1">
      <c r="A556" s="1" t="str">
        <f t="shared" si="47"/>
        <v>DUSP9</v>
      </c>
      <c r="B556" s="1" t="s">
        <v>50</v>
      </c>
      <c r="C556" s="1">
        <v>1.52912261E8</v>
      </c>
      <c r="D556" s="1" t="s">
        <v>8</v>
      </c>
      <c r="E556" s="1">
        <v>22.0</v>
      </c>
      <c r="F556" s="1" t="s">
        <v>18904</v>
      </c>
      <c r="G556" s="1">
        <v>0.0900944906566</v>
      </c>
    </row>
    <row r="557" ht="15.75" customHeight="1">
      <c r="A557" s="1" t="str">
        <f t="shared" si="47"/>
        <v>DUSP9</v>
      </c>
      <c r="B557" s="1" t="s">
        <v>50</v>
      </c>
      <c r="C557" s="1">
        <v>1.52912329E8</v>
      </c>
      <c r="D557" s="1" t="s">
        <v>8</v>
      </c>
      <c r="E557" s="1">
        <v>24.0</v>
      </c>
      <c r="F557" s="1" t="s">
        <v>18905</v>
      </c>
      <c r="G557" s="1">
        <v>0.440997347823</v>
      </c>
    </row>
    <row r="558" ht="15.75" customHeight="1">
      <c r="A558" s="1" t="str">
        <f t="shared" si="47"/>
        <v>DUSP9</v>
      </c>
      <c r="B558" s="1" t="s">
        <v>50</v>
      </c>
      <c r="C558" s="1">
        <v>1.52912433E8</v>
      </c>
      <c r="D558" s="1" t="s">
        <v>8</v>
      </c>
      <c r="E558" s="1">
        <v>24.0</v>
      </c>
      <c r="F558" s="1" t="s">
        <v>18906</v>
      </c>
      <c r="G558" s="1">
        <v>0.0362132580494</v>
      </c>
    </row>
    <row r="559" ht="15.75" customHeight="1">
      <c r="A559" s="1" t="str">
        <f t="shared" si="47"/>
        <v>DUSP9</v>
      </c>
      <c r="B559" s="1" t="s">
        <v>50</v>
      </c>
      <c r="C559" s="1">
        <v>1.52912465E8</v>
      </c>
      <c r="D559" s="1" t="s">
        <v>8</v>
      </c>
      <c r="E559" s="1">
        <v>24.0</v>
      </c>
      <c r="F559" s="1" t="s">
        <v>18907</v>
      </c>
      <c r="G559" s="1">
        <v>0.186086531823</v>
      </c>
    </row>
    <row r="560" ht="15.75" customHeight="1">
      <c r="A560" s="1" t="str">
        <f t="shared" si="47"/>
        <v>DUSP9</v>
      </c>
      <c r="B560" s="1" t="s">
        <v>50</v>
      </c>
      <c r="C560" s="1">
        <v>1.52912501E8</v>
      </c>
      <c r="D560" s="1" t="s">
        <v>8</v>
      </c>
      <c r="E560" s="1">
        <v>24.0</v>
      </c>
      <c r="F560" s="1" t="s">
        <v>18908</v>
      </c>
      <c r="G560" s="1">
        <v>1.29374051854</v>
      </c>
    </row>
    <row r="561" ht="15.75" customHeight="1">
      <c r="A561" s="1" t="str">
        <f t="shared" si="47"/>
        <v>DUSP9</v>
      </c>
      <c r="B561" s="1" t="s">
        <v>50</v>
      </c>
      <c r="C561" s="1">
        <v>1.52912564E8</v>
      </c>
      <c r="D561" s="1" t="s">
        <v>8</v>
      </c>
      <c r="E561" s="1">
        <v>22.0</v>
      </c>
      <c r="F561" s="1" t="s">
        <v>18909</v>
      </c>
      <c r="G561" s="1">
        <v>0.932503632806</v>
      </c>
    </row>
    <row r="562" ht="15.75" customHeight="1">
      <c r="A562" s="1" t="str">
        <f t="shared" ref="A562:A584" si="48">"EEF1A1"</f>
        <v>EEF1A1</v>
      </c>
      <c r="B562" s="1" t="s">
        <v>28</v>
      </c>
      <c r="C562" s="1">
        <v>7.4231589E7</v>
      </c>
      <c r="D562" s="1" t="s">
        <v>8</v>
      </c>
      <c r="E562" s="1">
        <v>26.0</v>
      </c>
      <c r="F562" s="1" t="s">
        <v>18910</v>
      </c>
      <c r="G562" s="1">
        <v>0.108398591196</v>
      </c>
    </row>
    <row r="563" ht="15.75" customHeight="1">
      <c r="A563" s="1" t="str">
        <f t="shared" si="48"/>
        <v>EEF1A1</v>
      </c>
      <c r="B563" s="1" t="s">
        <v>28</v>
      </c>
      <c r="C563" s="1">
        <v>7.4231786E7</v>
      </c>
      <c r="D563" s="1" t="s">
        <v>14</v>
      </c>
      <c r="E563" s="1">
        <v>27.0</v>
      </c>
      <c r="F563" s="1" t="s">
        <v>18911</v>
      </c>
      <c r="G563" s="1">
        <v>-0.053002142509</v>
      </c>
    </row>
    <row r="564" ht="15.75" customHeight="1">
      <c r="A564" s="1" t="str">
        <f t="shared" si="48"/>
        <v>EEF1A1</v>
      </c>
      <c r="B564" s="1" t="s">
        <v>28</v>
      </c>
      <c r="C564" s="1">
        <v>7.4231576E7</v>
      </c>
      <c r="D564" s="1" t="s">
        <v>14</v>
      </c>
      <c r="E564" s="1">
        <v>26.0</v>
      </c>
      <c r="F564" s="1" t="s">
        <v>18912</v>
      </c>
      <c r="G564" s="1">
        <v>-0.0869400949902</v>
      </c>
    </row>
    <row r="565" ht="15.75" customHeight="1">
      <c r="A565" s="1" t="str">
        <f t="shared" si="48"/>
        <v>EEF1A1</v>
      </c>
      <c r="B565" s="1" t="s">
        <v>28</v>
      </c>
      <c r="C565" s="1">
        <v>7.4231451E7</v>
      </c>
      <c r="D565" s="1" t="s">
        <v>14</v>
      </c>
      <c r="E565" s="1">
        <v>22.0</v>
      </c>
      <c r="F565" s="1" t="s">
        <v>18913</v>
      </c>
      <c r="G565" s="1">
        <v>-0.0303536643027</v>
      </c>
    </row>
    <row r="566" ht="15.75" customHeight="1">
      <c r="A566" s="1" t="str">
        <f t="shared" si="48"/>
        <v>EEF1A1</v>
      </c>
      <c r="B566" s="1" t="s">
        <v>28</v>
      </c>
      <c r="C566" s="1">
        <v>7.4231118E7</v>
      </c>
      <c r="D566" s="1" t="s">
        <v>14</v>
      </c>
      <c r="E566" s="1">
        <v>23.0</v>
      </c>
      <c r="F566" s="1" t="s">
        <v>18914</v>
      </c>
      <c r="G566" s="1">
        <v>0.555686109418</v>
      </c>
    </row>
    <row r="567" ht="15.75" customHeight="1">
      <c r="A567" s="1" t="str">
        <f t="shared" si="48"/>
        <v>EEF1A1</v>
      </c>
      <c r="B567" s="1" t="s">
        <v>28</v>
      </c>
      <c r="C567" s="1">
        <v>7.4231063E7</v>
      </c>
      <c r="D567" s="1" t="s">
        <v>14</v>
      </c>
      <c r="E567" s="1">
        <v>23.0</v>
      </c>
      <c r="F567" s="1" t="s">
        <v>18915</v>
      </c>
      <c r="G567" s="1">
        <v>0.340459062309</v>
      </c>
    </row>
    <row r="568" ht="15.75" customHeight="1">
      <c r="A568" s="1" t="str">
        <f t="shared" si="48"/>
        <v>EEF1A1</v>
      </c>
      <c r="B568" s="1" t="s">
        <v>28</v>
      </c>
      <c r="C568" s="1">
        <v>7.4231618E7</v>
      </c>
      <c r="D568" s="1" t="s">
        <v>8</v>
      </c>
      <c r="E568" s="1">
        <v>26.0</v>
      </c>
      <c r="F568" s="1" t="s">
        <v>18916</v>
      </c>
      <c r="G568" s="1">
        <v>0.448745451744</v>
      </c>
    </row>
    <row r="569" ht="15.75" customHeight="1">
      <c r="A569" s="1" t="str">
        <f t="shared" si="48"/>
        <v>EEF1A1</v>
      </c>
      <c r="B569" s="1" t="s">
        <v>28</v>
      </c>
      <c r="C569" s="1">
        <v>7.4231026E7</v>
      </c>
      <c r="D569" s="1" t="s">
        <v>14</v>
      </c>
      <c r="E569" s="1">
        <v>23.0</v>
      </c>
      <c r="F569" s="1" t="s">
        <v>18917</v>
      </c>
      <c r="G569" s="1">
        <v>0.652425249336</v>
      </c>
    </row>
    <row r="570" ht="15.75" customHeight="1">
      <c r="A570" s="1" t="str">
        <f t="shared" si="48"/>
        <v>EEF1A1</v>
      </c>
      <c r="B570" s="1" t="s">
        <v>28</v>
      </c>
      <c r="C570" s="1">
        <v>7.4231815E7</v>
      </c>
      <c r="D570" s="1" t="s">
        <v>8</v>
      </c>
      <c r="E570" s="1">
        <v>25.0</v>
      </c>
      <c r="F570" s="1" t="s">
        <v>18918</v>
      </c>
      <c r="G570" s="1">
        <v>0.145065541872</v>
      </c>
    </row>
    <row r="571" ht="15.75" customHeight="1">
      <c r="A571" s="1" t="str">
        <f t="shared" si="48"/>
        <v>EEF1A1</v>
      </c>
      <c r="B571" s="1" t="s">
        <v>28</v>
      </c>
      <c r="C571" s="1">
        <v>7.4230818E7</v>
      </c>
      <c r="D571" s="1" t="s">
        <v>8</v>
      </c>
      <c r="E571" s="1">
        <v>21.0</v>
      </c>
      <c r="F571" s="1" t="s">
        <v>18919</v>
      </c>
      <c r="G571" s="1">
        <v>0.247641312106</v>
      </c>
    </row>
    <row r="572" ht="15.75" customHeight="1">
      <c r="A572" s="1" t="str">
        <f t="shared" si="48"/>
        <v>EEF1A1</v>
      </c>
      <c r="B572" s="1" t="s">
        <v>28</v>
      </c>
      <c r="C572" s="1">
        <v>7.4230838E7</v>
      </c>
      <c r="D572" s="1" t="s">
        <v>8</v>
      </c>
      <c r="E572" s="1">
        <v>24.0</v>
      </c>
      <c r="F572" s="1" t="s">
        <v>18920</v>
      </c>
      <c r="G572" s="1">
        <v>1.17082402138</v>
      </c>
    </row>
    <row r="573" ht="15.75" customHeight="1">
      <c r="A573" s="1" t="str">
        <f t="shared" si="48"/>
        <v>EEF1A1</v>
      </c>
      <c r="B573" s="1" t="s">
        <v>28</v>
      </c>
      <c r="C573" s="1">
        <v>7.4231041E7</v>
      </c>
      <c r="D573" s="1" t="s">
        <v>14</v>
      </c>
      <c r="E573" s="1">
        <v>24.0</v>
      </c>
      <c r="F573" s="1" t="s">
        <v>18921</v>
      </c>
      <c r="G573" s="1">
        <v>0.386263257366</v>
      </c>
    </row>
    <row r="574" ht="15.75" customHeight="1">
      <c r="A574" s="1" t="str">
        <f t="shared" si="48"/>
        <v>EEF1A1</v>
      </c>
      <c r="B574" s="1" t="s">
        <v>28</v>
      </c>
      <c r="C574" s="1">
        <v>7.4231745E7</v>
      </c>
      <c r="D574" s="1" t="s">
        <v>8</v>
      </c>
      <c r="E574" s="1">
        <v>25.0</v>
      </c>
      <c r="F574" s="1" t="s">
        <v>18922</v>
      </c>
      <c r="G574" s="1">
        <v>0.143991718788</v>
      </c>
    </row>
    <row r="575" ht="15.75" customHeight="1">
      <c r="A575" s="1" t="str">
        <f t="shared" si="48"/>
        <v>EEF1A1</v>
      </c>
      <c r="B575" s="1" t="s">
        <v>28</v>
      </c>
      <c r="C575" s="1">
        <v>7.4231571E7</v>
      </c>
      <c r="D575" s="1" t="s">
        <v>8</v>
      </c>
      <c r="E575" s="1">
        <v>24.0</v>
      </c>
      <c r="F575" s="1" t="s">
        <v>18923</v>
      </c>
      <c r="G575" s="1">
        <v>0.419799317019</v>
      </c>
    </row>
    <row r="576" ht="15.75" customHeight="1">
      <c r="A576" s="1" t="str">
        <f t="shared" si="48"/>
        <v>EEF1A1</v>
      </c>
      <c r="B576" s="1" t="s">
        <v>28</v>
      </c>
      <c r="C576" s="1">
        <v>7.4230894E7</v>
      </c>
      <c r="D576" s="1" t="s">
        <v>8</v>
      </c>
      <c r="E576" s="1">
        <v>24.0</v>
      </c>
      <c r="F576" s="1" t="s">
        <v>18924</v>
      </c>
      <c r="G576" s="1">
        <v>0.893332174166</v>
      </c>
    </row>
    <row r="577" ht="15.75" customHeight="1">
      <c r="A577" s="1" t="str">
        <f t="shared" si="48"/>
        <v>EEF1A1</v>
      </c>
      <c r="B577" s="1" t="s">
        <v>28</v>
      </c>
      <c r="C577" s="1">
        <v>7.4231533E7</v>
      </c>
      <c r="D577" s="1" t="s">
        <v>8</v>
      </c>
      <c r="E577" s="1">
        <v>27.0</v>
      </c>
      <c r="F577" s="1" t="s">
        <v>18925</v>
      </c>
      <c r="G577" s="1">
        <v>-0.0651659424257</v>
      </c>
    </row>
    <row r="578" ht="15.75" customHeight="1">
      <c r="A578" s="1" t="str">
        <f t="shared" si="48"/>
        <v>EEF1A1</v>
      </c>
      <c r="B578" s="1" t="s">
        <v>28</v>
      </c>
      <c r="C578" s="1">
        <v>7.4231509E7</v>
      </c>
      <c r="D578" s="1" t="s">
        <v>8</v>
      </c>
      <c r="E578" s="1">
        <v>25.0</v>
      </c>
      <c r="F578" s="1" t="s">
        <v>18926</v>
      </c>
      <c r="G578" s="1">
        <v>-0.0121171361918</v>
      </c>
    </row>
    <row r="579" ht="15.75" customHeight="1">
      <c r="A579" s="1" t="str">
        <f t="shared" si="48"/>
        <v>EEF1A1</v>
      </c>
      <c r="B579" s="1" t="s">
        <v>28</v>
      </c>
      <c r="C579" s="1">
        <v>7.4230931E7</v>
      </c>
      <c r="D579" s="1" t="s">
        <v>8</v>
      </c>
      <c r="E579" s="1">
        <v>24.0</v>
      </c>
      <c r="F579" s="1" t="s">
        <v>18927</v>
      </c>
      <c r="G579" s="1">
        <v>0.554337668943</v>
      </c>
    </row>
    <row r="580" ht="15.75" customHeight="1">
      <c r="A580" s="1" t="str">
        <f t="shared" si="48"/>
        <v>EEF1A1</v>
      </c>
      <c r="B580" s="1" t="s">
        <v>28</v>
      </c>
      <c r="C580" s="1">
        <v>7.4231436E7</v>
      </c>
      <c r="D580" s="1" t="s">
        <v>8</v>
      </c>
      <c r="E580" s="1">
        <v>22.0</v>
      </c>
      <c r="F580" s="1" t="s">
        <v>18928</v>
      </c>
      <c r="G580" s="1">
        <v>0.0461177645934</v>
      </c>
    </row>
    <row r="581" ht="15.75" customHeight="1">
      <c r="A581" s="1" t="str">
        <f t="shared" si="48"/>
        <v>EEF1A1</v>
      </c>
      <c r="B581" s="1" t="s">
        <v>28</v>
      </c>
      <c r="C581" s="1">
        <v>7.4231361E7</v>
      </c>
      <c r="D581" s="1" t="s">
        <v>8</v>
      </c>
      <c r="E581" s="1">
        <v>23.0</v>
      </c>
      <c r="F581" s="1" t="s">
        <v>18929</v>
      </c>
      <c r="G581" s="1">
        <v>0.559365615402</v>
      </c>
    </row>
    <row r="582" ht="15.75" customHeight="1">
      <c r="A582" s="1" t="str">
        <f t="shared" si="48"/>
        <v>EEF1A1</v>
      </c>
      <c r="B582" s="1" t="s">
        <v>28</v>
      </c>
      <c r="C582" s="1">
        <v>7.4230972E7</v>
      </c>
      <c r="D582" s="1" t="s">
        <v>8</v>
      </c>
      <c r="E582" s="1">
        <v>23.0</v>
      </c>
      <c r="F582" s="1" t="s">
        <v>18930</v>
      </c>
      <c r="G582" s="1">
        <v>0.637314149154</v>
      </c>
    </row>
    <row r="583" ht="15.75" customHeight="1">
      <c r="A583" s="1" t="str">
        <f t="shared" si="48"/>
        <v>EEF1A1</v>
      </c>
      <c r="B583" s="1" t="s">
        <v>28</v>
      </c>
      <c r="C583" s="1">
        <v>7.4230945E7</v>
      </c>
      <c r="D583" s="1" t="s">
        <v>8</v>
      </c>
      <c r="E583" s="1">
        <v>23.0</v>
      </c>
      <c r="F583" s="1" t="s">
        <v>18931</v>
      </c>
      <c r="G583" s="1">
        <v>0.935843804455</v>
      </c>
    </row>
    <row r="584" ht="15.75" customHeight="1">
      <c r="A584" s="1" t="str">
        <f t="shared" si="48"/>
        <v>EEF1A1</v>
      </c>
      <c r="B584" s="1" t="s">
        <v>28</v>
      </c>
      <c r="C584" s="1">
        <v>7.4231494E7</v>
      </c>
      <c r="D584" s="1" t="s">
        <v>8</v>
      </c>
      <c r="E584" s="1">
        <v>26.0</v>
      </c>
      <c r="F584" s="1" t="s">
        <v>18932</v>
      </c>
      <c r="G584" s="1">
        <v>0.541081180324</v>
      </c>
    </row>
    <row r="585" ht="15.75" customHeight="1">
      <c r="A585" s="1" t="str">
        <f t="shared" ref="A585:A593" si="49">"EGR1"</f>
        <v>EGR1</v>
      </c>
      <c r="B585" s="1" t="s">
        <v>987</v>
      </c>
      <c r="C585" s="1">
        <v>1.37800818E8</v>
      </c>
      <c r="D585" s="1" t="s">
        <v>8</v>
      </c>
      <c r="E585" s="1">
        <v>23.0</v>
      </c>
      <c r="F585" s="1" t="s">
        <v>18933</v>
      </c>
      <c r="G585" s="1">
        <v>1.08872984093</v>
      </c>
    </row>
    <row r="586" ht="15.75" customHeight="1">
      <c r="A586" s="1" t="str">
        <f t="shared" si="49"/>
        <v>EGR1</v>
      </c>
      <c r="B586" s="1" t="s">
        <v>987</v>
      </c>
      <c r="C586" s="1">
        <v>1.37800817E8</v>
      </c>
      <c r="D586" s="1" t="s">
        <v>14</v>
      </c>
      <c r="E586" s="1">
        <v>22.0</v>
      </c>
      <c r="F586" s="1" t="s">
        <v>18934</v>
      </c>
      <c r="G586" s="1">
        <v>0.125904338366</v>
      </c>
    </row>
    <row r="587" ht="15.75" customHeight="1">
      <c r="A587" s="1" t="str">
        <f t="shared" si="49"/>
        <v>EGR1</v>
      </c>
      <c r="B587" s="1" t="s">
        <v>987</v>
      </c>
      <c r="C587" s="1">
        <v>1.37800849E8</v>
      </c>
      <c r="D587" s="1" t="s">
        <v>14</v>
      </c>
      <c r="E587" s="1">
        <v>24.0</v>
      </c>
      <c r="F587" s="1" t="s">
        <v>18935</v>
      </c>
      <c r="G587" s="1">
        <v>0.423176380497</v>
      </c>
    </row>
    <row r="588" ht="15.75" customHeight="1">
      <c r="A588" s="1" t="str">
        <f t="shared" si="49"/>
        <v>EGR1</v>
      </c>
      <c r="B588" s="1" t="s">
        <v>987</v>
      </c>
      <c r="C588" s="1">
        <v>1.37800892E8</v>
      </c>
      <c r="D588" s="1" t="s">
        <v>14</v>
      </c>
      <c r="E588" s="1">
        <v>23.0</v>
      </c>
      <c r="F588" s="1" t="s">
        <v>18936</v>
      </c>
      <c r="G588" s="1">
        <v>0.956385546359</v>
      </c>
    </row>
    <row r="589" ht="15.75" customHeight="1">
      <c r="A589" s="1" t="str">
        <f t="shared" si="49"/>
        <v>EGR1</v>
      </c>
      <c r="B589" s="1" t="s">
        <v>987</v>
      </c>
      <c r="C589" s="1">
        <v>1.37801018E8</v>
      </c>
      <c r="D589" s="1" t="s">
        <v>14</v>
      </c>
      <c r="E589" s="1">
        <v>24.0</v>
      </c>
      <c r="F589" s="1" t="s">
        <v>18937</v>
      </c>
      <c r="G589" s="1">
        <v>0.799774078048</v>
      </c>
    </row>
    <row r="590" ht="15.75" customHeight="1">
      <c r="A590" s="1" t="str">
        <f t="shared" si="49"/>
        <v>EGR1</v>
      </c>
      <c r="B590" s="1" t="s">
        <v>987</v>
      </c>
      <c r="C590" s="1">
        <v>1.37801023E8</v>
      </c>
      <c r="D590" s="1" t="s">
        <v>14</v>
      </c>
      <c r="E590" s="1">
        <v>23.0</v>
      </c>
      <c r="F590" s="1" t="s">
        <v>18938</v>
      </c>
      <c r="G590" s="1">
        <v>0.954884612709</v>
      </c>
    </row>
    <row r="591" ht="15.75" customHeight="1">
      <c r="A591" s="1" t="str">
        <f t="shared" si="49"/>
        <v>EGR1</v>
      </c>
      <c r="B591" s="1" t="s">
        <v>987</v>
      </c>
      <c r="C591" s="1">
        <v>1.37801114E8</v>
      </c>
      <c r="D591" s="1" t="s">
        <v>14</v>
      </c>
      <c r="E591" s="1">
        <v>23.0</v>
      </c>
      <c r="F591" s="1" t="s">
        <v>18939</v>
      </c>
      <c r="G591" s="1">
        <v>0.0411113905156</v>
      </c>
    </row>
    <row r="592" ht="15.75" customHeight="1">
      <c r="A592" s="1" t="str">
        <f t="shared" si="49"/>
        <v>EGR1</v>
      </c>
      <c r="B592" s="1" t="s">
        <v>987</v>
      </c>
      <c r="C592" s="1">
        <v>1.37801005E8</v>
      </c>
      <c r="D592" s="1" t="s">
        <v>8</v>
      </c>
      <c r="E592" s="1">
        <v>23.0</v>
      </c>
      <c r="F592" s="1" t="s">
        <v>18940</v>
      </c>
      <c r="G592" s="1">
        <v>0.569641504894</v>
      </c>
    </row>
    <row r="593" ht="15.75" customHeight="1">
      <c r="A593" s="1" t="str">
        <f t="shared" si="49"/>
        <v>EGR1</v>
      </c>
      <c r="B593" s="1" t="s">
        <v>987</v>
      </c>
      <c r="C593" s="1">
        <v>1.37801093E8</v>
      </c>
      <c r="D593" s="1" t="s">
        <v>14</v>
      </c>
      <c r="E593" s="1">
        <v>24.0</v>
      </c>
      <c r="F593" s="1" t="s">
        <v>18941</v>
      </c>
      <c r="G593" s="1">
        <v>0.239290713947</v>
      </c>
    </row>
    <row r="594" ht="15.75" customHeight="1">
      <c r="A594" s="1" t="str">
        <f t="shared" ref="A594:A612" si="50">"ELMSAN1"</f>
        <v>ELMSAN1</v>
      </c>
      <c r="B594" s="1" t="s">
        <v>135</v>
      </c>
      <c r="C594" s="1">
        <v>7.4254341E7</v>
      </c>
      <c r="D594" s="1" t="s">
        <v>14</v>
      </c>
      <c r="E594" s="1">
        <v>23.0</v>
      </c>
      <c r="F594" s="1" t="s">
        <v>18942</v>
      </c>
      <c r="G594" s="1">
        <v>0.074544480661</v>
      </c>
    </row>
    <row r="595" ht="15.75" customHeight="1">
      <c r="A595" s="1" t="str">
        <f t="shared" si="50"/>
        <v>ELMSAN1</v>
      </c>
      <c r="B595" s="1" t="s">
        <v>135</v>
      </c>
      <c r="C595" s="1">
        <v>7.4254158E7</v>
      </c>
      <c r="D595" s="1" t="s">
        <v>8</v>
      </c>
      <c r="E595" s="1">
        <v>24.0</v>
      </c>
      <c r="F595" s="1" t="s">
        <v>18943</v>
      </c>
      <c r="G595" s="1">
        <v>0.151738134246</v>
      </c>
    </row>
    <row r="596" ht="15.75" customHeight="1">
      <c r="A596" s="1" t="str">
        <f t="shared" si="50"/>
        <v>ELMSAN1</v>
      </c>
      <c r="B596" s="1" t="s">
        <v>135</v>
      </c>
      <c r="C596" s="1">
        <v>7.4254136E7</v>
      </c>
      <c r="D596" s="1" t="s">
        <v>8</v>
      </c>
      <c r="E596" s="1">
        <v>24.0</v>
      </c>
      <c r="F596" s="1" t="s">
        <v>18944</v>
      </c>
      <c r="G596" s="1">
        <v>0.0891942777543</v>
      </c>
    </row>
    <row r="597" ht="15.75" customHeight="1">
      <c r="A597" s="1" t="str">
        <f t="shared" si="50"/>
        <v>ELMSAN1</v>
      </c>
      <c r="B597" s="1" t="s">
        <v>135</v>
      </c>
      <c r="C597" s="1">
        <v>7.4254115E7</v>
      </c>
      <c r="D597" s="1" t="s">
        <v>8</v>
      </c>
      <c r="E597" s="1">
        <v>23.0</v>
      </c>
      <c r="F597" s="1" t="s">
        <v>18945</v>
      </c>
      <c r="G597" s="1">
        <v>0.473837027531</v>
      </c>
    </row>
    <row r="598" ht="15.75" customHeight="1">
      <c r="A598" s="1" t="str">
        <f t="shared" si="50"/>
        <v>ELMSAN1</v>
      </c>
      <c r="B598" s="1" t="s">
        <v>135</v>
      </c>
      <c r="C598" s="1">
        <v>7.4254035E7</v>
      </c>
      <c r="D598" s="1" t="s">
        <v>8</v>
      </c>
      <c r="E598" s="1">
        <v>24.0</v>
      </c>
      <c r="F598" s="1" t="s">
        <v>18946</v>
      </c>
      <c r="G598" s="1">
        <v>0.154135200794</v>
      </c>
    </row>
    <row r="599" ht="15.75" customHeight="1">
      <c r="A599" s="1" t="str">
        <f t="shared" si="50"/>
        <v>ELMSAN1</v>
      </c>
      <c r="B599" s="1" t="s">
        <v>135</v>
      </c>
      <c r="C599" s="1">
        <v>7.4254028E7</v>
      </c>
      <c r="D599" s="1" t="s">
        <v>8</v>
      </c>
      <c r="E599" s="1">
        <v>24.0</v>
      </c>
      <c r="F599" s="1" t="s">
        <v>18947</v>
      </c>
      <c r="G599" s="1">
        <v>0.155007576745</v>
      </c>
    </row>
    <row r="600" ht="15.75" customHeight="1">
      <c r="A600" s="1" t="str">
        <f t="shared" si="50"/>
        <v>ELMSAN1</v>
      </c>
      <c r="B600" s="1" t="s">
        <v>135</v>
      </c>
      <c r="C600" s="1">
        <v>7.4227204E7</v>
      </c>
      <c r="D600" s="1" t="s">
        <v>8</v>
      </c>
      <c r="E600" s="1">
        <v>24.0</v>
      </c>
      <c r="F600" s="1" t="s">
        <v>18948</v>
      </c>
      <c r="G600" s="1">
        <v>0.6101400342</v>
      </c>
    </row>
    <row r="601" ht="15.75" customHeight="1">
      <c r="A601" s="1" t="str">
        <f t="shared" si="50"/>
        <v>ELMSAN1</v>
      </c>
      <c r="B601" s="1" t="s">
        <v>135</v>
      </c>
      <c r="C601" s="1">
        <v>7.4227182E7</v>
      </c>
      <c r="D601" s="1" t="s">
        <v>8</v>
      </c>
      <c r="E601" s="1">
        <v>24.0</v>
      </c>
      <c r="F601" s="1" t="s">
        <v>18949</v>
      </c>
      <c r="G601" s="1">
        <v>0.668859092967</v>
      </c>
    </row>
    <row r="602" ht="15.75" customHeight="1">
      <c r="A602" s="1" t="str">
        <f t="shared" si="50"/>
        <v>ELMSAN1</v>
      </c>
      <c r="B602" s="1" t="s">
        <v>135</v>
      </c>
      <c r="C602" s="1">
        <v>7.4227135E7</v>
      </c>
      <c r="D602" s="1" t="s">
        <v>8</v>
      </c>
      <c r="E602" s="1">
        <v>24.0</v>
      </c>
      <c r="F602" s="1" t="s">
        <v>18950</v>
      </c>
      <c r="G602" s="1">
        <v>0.917024752351</v>
      </c>
    </row>
    <row r="603" ht="15.75" customHeight="1">
      <c r="A603" s="1" t="str">
        <f t="shared" si="50"/>
        <v>ELMSAN1</v>
      </c>
      <c r="B603" s="1" t="s">
        <v>135</v>
      </c>
      <c r="C603" s="1">
        <v>7.4227119E7</v>
      </c>
      <c r="D603" s="1" t="s">
        <v>8</v>
      </c>
      <c r="E603" s="1">
        <v>24.0</v>
      </c>
      <c r="F603" s="1" t="s">
        <v>18951</v>
      </c>
      <c r="G603" s="1">
        <v>0.860161379586</v>
      </c>
    </row>
    <row r="604" ht="15.75" customHeight="1">
      <c r="A604" s="1" t="str">
        <f t="shared" si="50"/>
        <v>ELMSAN1</v>
      </c>
      <c r="B604" s="1" t="s">
        <v>135</v>
      </c>
      <c r="C604" s="1">
        <v>7.422706E7</v>
      </c>
      <c r="D604" s="1" t="s">
        <v>8</v>
      </c>
      <c r="E604" s="1">
        <v>24.0</v>
      </c>
      <c r="F604" s="1" t="s">
        <v>18952</v>
      </c>
      <c r="G604" s="1">
        <v>0.245759215439</v>
      </c>
    </row>
    <row r="605" ht="15.75" customHeight="1">
      <c r="A605" s="1" t="str">
        <f t="shared" si="50"/>
        <v>ELMSAN1</v>
      </c>
      <c r="B605" s="1" t="s">
        <v>135</v>
      </c>
      <c r="C605" s="1">
        <v>7.4227099E7</v>
      </c>
      <c r="D605" s="1" t="s">
        <v>14</v>
      </c>
      <c r="E605" s="1">
        <v>22.0</v>
      </c>
      <c r="F605" s="1" t="s">
        <v>18953</v>
      </c>
      <c r="G605" s="1">
        <v>1.22281386806</v>
      </c>
    </row>
    <row r="606" ht="15.75" customHeight="1">
      <c r="A606" s="1" t="str">
        <f t="shared" si="50"/>
        <v>ELMSAN1</v>
      </c>
      <c r="B606" s="1" t="s">
        <v>135</v>
      </c>
      <c r="C606" s="1">
        <v>7.4254181E7</v>
      </c>
      <c r="D606" s="1" t="s">
        <v>8</v>
      </c>
      <c r="E606" s="1">
        <v>23.0</v>
      </c>
      <c r="F606" s="1" t="s">
        <v>18954</v>
      </c>
      <c r="G606" s="1">
        <v>0.161117273266</v>
      </c>
    </row>
    <row r="607" ht="15.75" customHeight="1">
      <c r="A607" s="1" t="str">
        <f t="shared" si="50"/>
        <v>ELMSAN1</v>
      </c>
      <c r="B607" s="1" t="s">
        <v>135</v>
      </c>
      <c r="C607" s="1">
        <v>7.4227202E7</v>
      </c>
      <c r="D607" s="1" t="s">
        <v>14</v>
      </c>
      <c r="E607" s="1">
        <v>25.0</v>
      </c>
      <c r="F607" s="1" t="s">
        <v>18955</v>
      </c>
      <c r="G607" s="1">
        <v>0.391411973608</v>
      </c>
    </row>
    <row r="608" ht="15.75" customHeight="1">
      <c r="A608" s="1" t="str">
        <f t="shared" si="50"/>
        <v>ELMSAN1</v>
      </c>
      <c r="B608" s="1" t="s">
        <v>135</v>
      </c>
      <c r="C608" s="1">
        <v>7.4254082E7</v>
      </c>
      <c r="D608" s="1" t="s">
        <v>14</v>
      </c>
      <c r="E608" s="1">
        <v>24.0</v>
      </c>
      <c r="F608" s="1" t="s">
        <v>18956</v>
      </c>
      <c r="G608" s="1">
        <v>0.065951532293</v>
      </c>
    </row>
    <row r="609" ht="15.75" customHeight="1">
      <c r="A609" s="1" t="str">
        <f t="shared" si="50"/>
        <v>ELMSAN1</v>
      </c>
      <c r="B609" s="1" t="s">
        <v>135</v>
      </c>
      <c r="C609" s="1">
        <v>7.4254131E7</v>
      </c>
      <c r="D609" s="1" t="s">
        <v>14</v>
      </c>
      <c r="E609" s="1">
        <v>24.0</v>
      </c>
      <c r="F609" s="1" t="s">
        <v>18957</v>
      </c>
      <c r="G609" s="1">
        <v>0.683435411773</v>
      </c>
    </row>
    <row r="610" ht="15.75" customHeight="1">
      <c r="A610" s="1" t="str">
        <f t="shared" si="50"/>
        <v>ELMSAN1</v>
      </c>
      <c r="B610" s="1" t="s">
        <v>135</v>
      </c>
      <c r="C610" s="1">
        <v>7.4254254E7</v>
      </c>
      <c r="D610" s="1" t="s">
        <v>14</v>
      </c>
      <c r="E610" s="1">
        <v>24.0</v>
      </c>
      <c r="F610" s="1" t="s">
        <v>18958</v>
      </c>
      <c r="G610" s="1">
        <v>0.0139846889073</v>
      </c>
    </row>
    <row r="611" ht="15.75" customHeight="1">
      <c r="A611" s="1" t="str">
        <f t="shared" si="50"/>
        <v>ELMSAN1</v>
      </c>
      <c r="B611" s="1" t="s">
        <v>135</v>
      </c>
      <c r="C611" s="1">
        <v>7.4227282E7</v>
      </c>
      <c r="D611" s="1" t="s">
        <v>14</v>
      </c>
      <c r="E611" s="1">
        <v>23.0</v>
      </c>
      <c r="F611" s="1" t="s">
        <v>18959</v>
      </c>
      <c r="G611" s="1">
        <v>0.117963380624</v>
      </c>
    </row>
    <row r="612" ht="15.75" customHeight="1">
      <c r="A612" s="1" t="str">
        <f t="shared" si="50"/>
        <v>ELMSAN1</v>
      </c>
      <c r="B612" s="1" t="s">
        <v>135</v>
      </c>
      <c r="C612" s="1">
        <v>7.4227096E7</v>
      </c>
      <c r="D612" s="1" t="s">
        <v>14</v>
      </c>
      <c r="E612" s="1">
        <v>25.0</v>
      </c>
      <c r="F612" s="1" t="s">
        <v>18960</v>
      </c>
      <c r="G612" s="1">
        <v>0.722279194065</v>
      </c>
    </row>
    <row r="613" ht="15.75" customHeight="1">
      <c r="A613" s="1" t="str">
        <f t="shared" ref="A613:A622" si="51">"EP300"</f>
        <v>EP300</v>
      </c>
      <c r="B613" s="1" t="s">
        <v>222</v>
      </c>
      <c r="C613" s="1">
        <v>4.1487574E7</v>
      </c>
      <c r="D613" s="1" t="s">
        <v>8</v>
      </c>
      <c r="E613" s="1">
        <v>24.0</v>
      </c>
      <c r="F613" s="1" t="s">
        <v>18961</v>
      </c>
      <c r="G613" s="1">
        <v>1.12516576891</v>
      </c>
    </row>
    <row r="614" ht="15.75" customHeight="1">
      <c r="A614" s="1" t="str">
        <f t="shared" si="51"/>
        <v>EP300</v>
      </c>
      <c r="B614" s="1" t="s">
        <v>222</v>
      </c>
      <c r="C614" s="1">
        <v>4.1487613E7</v>
      </c>
      <c r="D614" s="1" t="s">
        <v>14</v>
      </c>
      <c r="E614" s="1">
        <v>23.0</v>
      </c>
      <c r="F614" s="1" t="s">
        <v>18962</v>
      </c>
      <c r="G614" s="1">
        <v>0.18342602859</v>
      </c>
    </row>
    <row r="615" ht="15.75" customHeight="1">
      <c r="A615" s="1" t="str">
        <f t="shared" si="51"/>
        <v>EP300</v>
      </c>
      <c r="B615" s="1" t="s">
        <v>222</v>
      </c>
      <c r="C615" s="1">
        <v>4.1487607E7</v>
      </c>
      <c r="D615" s="1" t="s">
        <v>14</v>
      </c>
      <c r="E615" s="1">
        <v>24.0</v>
      </c>
      <c r="F615" s="1" t="s">
        <v>18963</v>
      </c>
      <c r="G615" s="1">
        <v>0.766410799605</v>
      </c>
    </row>
    <row r="616" ht="15.75" customHeight="1">
      <c r="A616" s="1" t="str">
        <f t="shared" si="51"/>
        <v>EP300</v>
      </c>
      <c r="B616" s="1" t="s">
        <v>222</v>
      </c>
      <c r="C616" s="1">
        <v>4.148759E7</v>
      </c>
      <c r="D616" s="1" t="s">
        <v>14</v>
      </c>
      <c r="E616" s="1">
        <v>24.0</v>
      </c>
      <c r="F616" s="1" t="s">
        <v>18964</v>
      </c>
      <c r="G616" s="1">
        <v>-0.109147156629</v>
      </c>
    </row>
    <row r="617" ht="15.75" customHeight="1">
      <c r="A617" s="1" t="str">
        <f t="shared" si="51"/>
        <v>EP300</v>
      </c>
      <c r="B617" s="1" t="s">
        <v>222</v>
      </c>
      <c r="C617" s="1">
        <v>4.1487584E7</v>
      </c>
      <c r="D617" s="1" t="s">
        <v>14</v>
      </c>
      <c r="E617" s="1">
        <v>24.0</v>
      </c>
      <c r="F617" s="1" t="s">
        <v>18965</v>
      </c>
      <c r="G617" s="1">
        <v>0.665861701354</v>
      </c>
    </row>
    <row r="618" ht="15.75" customHeight="1">
      <c r="A618" s="1" t="str">
        <f t="shared" si="51"/>
        <v>EP300</v>
      </c>
      <c r="B618" s="1" t="s">
        <v>222</v>
      </c>
      <c r="C618" s="1">
        <v>4.1487423E7</v>
      </c>
      <c r="D618" s="1" t="s">
        <v>14</v>
      </c>
      <c r="E618" s="1">
        <v>23.0</v>
      </c>
      <c r="F618" s="1" t="s">
        <v>18966</v>
      </c>
      <c r="G618" s="1">
        <v>1.04787105094</v>
      </c>
    </row>
    <row r="619" ht="15.75" customHeight="1">
      <c r="A619" s="1" t="str">
        <f t="shared" si="51"/>
        <v>EP300</v>
      </c>
      <c r="B619" s="1" t="s">
        <v>222</v>
      </c>
      <c r="C619" s="1">
        <v>4.1487672E7</v>
      </c>
      <c r="D619" s="1" t="s">
        <v>8</v>
      </c>
      <c r="E619" s="1">
        <v>24.0</v>
      </c>
      <c r="F619" s="1" t="s">
        <v>18967</v>
      </c>
      <c r="G619" s="1">
        <v>0.242127943584</v>
      </c>
    </row>
    <row r="620" ht="15.75" customHeight="1">
      <c r="A620" s="1" t="str">
        <f t="shared" si="51"/>
        <v>EP300</v>
      </c>
      <c r="B620" s="1" t="s">
        <v>222</v>
      </c>
      <c r="C620" s="1">
        <v>4.1487598E7</v>
      </c>
      <c r="D620" s="1" t="s">
        <v>8</v>
      </c>
      <c r="E620" s="1">
        <v>23.0</v>
      </c>
      <c r="F620" s="1" t="s">
        <v>18968</v>
      </c>
      <c r="G620" s="1">
        <v>0.157286250416</v>
      </c>
    </row>
    <row r="621" ht="15.75" customHeight="1">
      <c r="A621" s="1" t="str">
        <f t="shared" si="51"/>
        <v>EP300</v>
      </c>
      <c r="B621" s="1" t="s">
        <v>222</v>
      </c>
      <c r="C621" s="1">
        <v>4.1487707E7</v>
      </c>
      <c r="D621" s="1" t="s">
        <v>8</v>
      </c>
      <c r="E621" s="1">
        <v>24.0</v>
      </c>
      <c r="F621" s="1" t="s">
        <v>18969</v>
      </c>
      <c r="G621" s="1">
        <v>0.201665977084</v>
      </c>
    </row>
    <row r="622" ht="15.75" customHeight="1">
      <c r="A622" s="1" t="str">
        <f t="shared" si="51"/>
        <v>EP300</v>
      </c>
      <c r="B622" s="1" t="s">
        <v>222</v>
      </c>
      <c r="C622" s="1">
        <v>4.1487395E7</v>
      </c>
      <c r="D622" s="1" t="s">
        <v>8</v>
      </c>
      <c r="E622" s="1">
        <v>23.0</v>
      </c>
      <c r="F622" s="1" t="s">
        <v>18970</v>
      </c>
      <c r="G622" s="1">
        <v>0.826963180151</v>
      </c>
    </row>
    <row r="623" ht="15.75" customHeight="1">
      <c r="A623" s="1" t="str">
        <f t="shared" ref="A623:A641" si="52">"ETS2"</f>
        <v>ETS2</v>
      </c>
      <c r="B623" s="1" t="s">
        <v>1807</v>
      </c>
      <c r="C623" s="1">
        <v>4.0176926E7</v>
      </c>
      <c r="D623" s="1" t="s">
        <v>8</v>
      </c>
      <c r="E623" s="1">
        <v>24.0</v>
      </c>
      <c r="F623" s="1" t="s">
        <v>18971</v>
      </c>
      <c r="G623" s="1">
        <v>0.0362041322905</v>
      </c>
    </row>
    <row r="624" ht="15.75" customHeight="1">
      <c r="A624" s="1" t="str">
        <f t="shared" si="52"/>
        <v>ETS2</v>
      </c>
      <c r="B624" s="1" t="s">
        <v>1807</v>
      </c>
      <c r="C624" s="1">
        <v>4.0176981E7</v>
      </c>
      <c r="D624" s="1" t="s">
        <v>8</v>
      </c>
      <c r="E624" s="1">
        <v>24.0</v>
      </c>
      <c r="F624" s="1" t="s">
        <v>18972</v>
      </c>
      <c r="G624" s="1">
        <v>-0.12251113973</v>
      </c>
    </row>
    <row r="625" ht="15.75" customHeight="1">
      <c r="A625" s="1" t="str">
        <f t="shared" si="52"/>
        <v>ETS2</v>
      </c>
      <c r="B625" s="1" t="s">
        <v>1807</v>
      </c>
      <c r="C625" s="1">
        <v>4.0177009E7</v>
      </c>
      <c r="D625" s="1" t="s">
        <v>8</v>
      </c>
      <c r="E625" s="1">
        <v>24.0</v>
      </c>
      <c r="F625" s="1" t="s">
        <v>18973</v>
      </c>
      <c r="G625" s="1">
        <v>-0.0566665286041</v>
      </c>
    </row>
    <row r="626" ht="15.75" customHeight="1">
      <c r="A626" s="1" t="str">
        <f t="shared" si="52"/>
        <v>ETS2</v>
      </c>
      <c r="B626" s="1" t="s">
        <v>1807</v>
      </c>
      <c r="C626" s="1">
        <v>4.0177046E7</v>
      </c>
      <c r="D626" s="1" t="s">
        <v>8</v>
      </c>
      <c r="E626" s="1">
        <v>24.0</v>
      </c>
      <c r="F626" s="1" t="s">
        <v>18974</v>
      </c>
      <c r="G626" s="1">
        <v>0.102356196781</v>
      </c>
    </row>
    <row r="627" ht="15.75" customHeight="1">
      <c r="A627" s="1" t="str">
        <f t="shared" si="52"/>
        <v>ETS2</v>
      </c>
      <c r="B627" s="1" t="s">
        <v>1807</v>
      </c>
      <c r="C627" s="1">
        <v>4.0177087E7</v>
      </c>
      <c r="D627" s="1" t="s">
        <v>8</v>
      </c>
      <c r="E627" s="1">
        <v>24.0</v>
      </c>
      <c r="F627" s="1" t="s">
        <v>18975</v>
      </c>
      <c r="G627" s="1">
        <v>0.378211262783</v>
      </c>
    </row>
    <row r="628" ht="15.75" customHeight="1">
      <c r="A628" s="1" t="str">
        <f t="shared" si="52"/>
        <v>ETS2</v>
      </c>
      <c r="B628" s="1" t="s">
        <v>1807</v>
      </c>
      <c r="C628" s="1">
        <v>4.0177402E7</v>
      </c>
      <c r="D628" s="1" t="s">
        <v>8</v>
      </c>
      <c r="E628" s="1">
        <v>23.0</v>
      </c>
      <c r="F628" s="1" t="s">
        <v>18976</v>
      </c>
      <c r="G628" s="1">
        <v>0.39727811103</v>
      </c>
    </row>
    <row r="629" ht="15.75" customHeight="1">
      <c r="A629" s="1" t="str">
        <f t="shared" si="52"/>
        <v>ETS2</v>
      </c>
      <c r="B629" s="1" t="s">
        <v>1807</v>
      </c>
      <c r="C629" s="1">
        <v>4.0177428E7</v>
      </c>
      <c r="D629" s="1" t="s">
        <v>8</v>
      </c>
      <c r="E629" s="1">
        <v>24.0</v>
      </c>
      <c r="F629" s="1" t="s">
        <v>18977</v>
      </c>
      <c r="G629" s="1">
        <v>0.543672316343</v>
      </c>
    </row>
    <row r="630" ht="15.75" customHeight="1">
      <c r="A630" s="1" t="str">
        <f t="shared" si="52"/>
        <v>ETS2</v>
      </c>
      <c r="B630" s="1" t="s">
        <v>1807</v>
      </c>
      <c r="C630" s="1">
        <v>4.0177546E7</v>
      </c>
      <c r="D630" s="1" t="s">
        <v>8</v>
      </c>
      <c r="E630" s="1">
        <v>23.0</v>
      </c>
      <c r="F630" s="1" t="s">
        <v>18978</v>
      </c>
      <c r="G630" s="1">
        <v>0.122997617721</v>
      </c>
    </row>
    <row r="631" ht="15.75" customHeight="1">
      <c r="A631" s="1" t="str">
        <f t="shared" si="52"/>
        <v>ETS2</v>
      </c>
      <c r="B631" s="1" t="s">
        <v>1807</v>
      </c>
      <c r="C631" s="1">
        <v>4.0177604E7</v>
      </c>
      <c r="D631" s="1" t="s">
        <v>8</v>
      </c>
      <c r="E631" s="1">
        <v>24.0</v>
      </c>
      <c r="F631" s="1" t="s">
        <v>18979</v>
      </c>
      <c r="G631" s="1">
        <v>0.997180012939</v>
      </c>
    </row>
    <row r="632" ht="15.75" customHeight="1">
      <c r="A632" s="1" t="str">
        <f t="shared" si="52"/>
        <v>ETS2</v>
      </c>
      <c r="B632" s="1" t="s">
        <v>1807</v>
      </c>
      <c r="C632" s="1">
        <v>4.0177062E7</v>
      </c>
      <c r="D632" s="1" t="s">
        <v>14</v>
      </c>
      <c r="E632" s="1">
        <v>23.0</v>
      </c>
      <c r="F632" s="1" t="s">
        <v>18980</v>
      </c>
      <c r="G632" s="1">
        <v>0.35985048006</v>
      </c>
    </row>
    <row r="633" ht="15.75" customHeight="1">
      <c r="A633" s="1" t="str">
        <f t="shared" si="52"/>
        <v>ETS2</v>
      </c>
      <c r="B633" s="1" t="s">
        <v>1807</v>
      </c>
      <c r="C633" s="1">
        <v>4.0177128E7</v>
      </c>
      <c r="D633" s="1" t="s">
        <v>14</v>
      </c>
      <c r="E633" s="1">
        <v>23.0</v>
      </c>
      <c r="F633" s="1" t="s">
        <v>18981</v>
      </c>
      <c r="G633" s="1">
        <v>0.684852670939</v>
      </c>
    </row>
    <row r="634" ht="15.75" customHeight="1">
      <c r="A634" s="1" t="str">
        <f t="shared" si="52"/>
        <v>ETS2</v>
      </c>
      <c r="B634" s="1" t="s">
        <v>1807</v>
      </c>
      <c r="C634" s="1">
        <v>4.0177143E7</v>
      </c>
      <c r="D634" s="1" t="s">
        <v>14</v>
      </c>
      <c r="E634" s="1">
        <v>24.0</v>
      </c>
      <c r="F634" s="1" t="s">
        <v>18982</v>
      </c>
      <c r="G634" s="1">
        <v>0.911120839552</v>
      </c>
    </row>
    <row r="635" ht="15.75" customHeight="1">
      <c r="A635" s="1" t="str">
        <f t="shared" si="52"/>
        <v>ETS2</v>
      </c>
      <c r="B635" s="1" t="s">
        <v>1807</v>
      </c>
      <c r="C635" s="1">
        <v>4.0177171E7</v>
      </c>
      <c r="D635" s="1" t="s">
        <v>14</v>
      </c>
      <c r="E635" s="1">
        <v>23.0</v>
      </c>
      <c r="F635" s="1" t="s">
        <v>18983</v>
      </c>
      <c r="G635" s="1">
        <v>1.02131120169</v>
      </c>
    </row>
    <row r="636" ht="15.75" customHeight="1">
      <c r="A636" s="1" t="str">
        <f t="shared" si="52"/>
        <v>ETS2</v>
      </c>
      <c r="B636" s="1" t="s">
        <v>1807</v>
      </c>
      <c r="C636" s="1">
        <v>4.0177387E7</v>
      </c>
      <c r="D636" s="1" t="s">
        <v>14</v>
      </c>
      <c r="E636" s="1">
        <v>24.0</v>
      </c>
      <c r="F636" s="1" t="s">
        <v>18984</v>
      </c>
      <c r="G636" s="1">
        <v>-0.0409287713975</v>
      </c>
    </row>
    <row r="637" ht="15.75" customHeight="1">
      <c r="A637" s="1" t="str">
        <f t="shared" si="52"/>
        <v>ETS2</v>
      </c>
      <c r="B637" s="1" t="s">
        <v>1807</v>
      </c>
      <c r="C637" s="1">
        <v>4.0177084E7</v>
      </c>
      <c r="D637" s="1" t="s">
        <v>14</v>
      </c>
      <c r="E637" s="1">
        <v>24.0</v>
      </c>
      <c r="F637" s="1" t="s">
        <v>18985</v>
      </c>
      <c r="G637" s="1">
        <v>0.783261550941</v>
      </c>
    </row>
    <row r="638" ht="15.75" customHeight="1">
      <c r="A638" s="1" t="str">
        <f t="shared" si="52"/>
        <v>ETS2</v>
      </c>
      <c r="B638" s="1" t="s">
        <v>1807</v>
      </c>
      <c r="C638" s="1">
        <v>4.0177439E7</v>
      </c>
      <c r="D638" s="1" t="s">
        <v>14</v>
      </c>
      <c r="E638" s="1">
        <v>24.0</v>
      </c>
      <c r="F638" s="1" t="s">
        <v>4746</v>
      </c>
      <c r="G638" s="1">
        <v>0.669864983765</v>
      </c>
    </row>
    <row r="639" ht="15.75" customHeight="1">
      <c r="A639" s="1" t="str">
        <f t="shared" si="52"/>
        <v>ETS2</v>
      </c>
      <c r="B639" s="1" t="s">
        <v>1807</v>
      </c>
      <c r="C639" s="1">
        <v>4.0177491E7</v>
      </c>
      <c r="D639" s="1" t="s">
        <v>14</v>
      </c>
      <c r="E639" s="1">
        <v>24.0</v>
      </c>
      <c r="F639" s="1" t="s">
        <v>18986</v>
      </c>
      <c r="G639" s="1">
        <v>0.690019200342</v>
      </c>
    </row>
    <row r="640" ht="15.75" customHeight="1">
      <c r="A640" s="1" t="str">
        <f t="shared" si="52"/>
        <v>ETS2</v>
      </c>
      <c r="B640" s="1" t="s">
        <v>1807</v>
      </c>
      <c r="C640" s="1">
        <v>4.0177526E7</v>
      </c>
      <c r="D640" s="1" t="s">
        <v>14</v>
      </c>
      <c r="E640" s="1">
        <v>24.0</v>
      </c>
      <c r="F640" s="1" t="s">
        <v>18987</v>
      </c>
      <c r="G640" s="1">
        <v>0.981508785367</v>
      </c>
    </row>
    <row r="641" ht="15.75" customHeight="1">
      <c r="A641" s="1" t="str">
        <f t="shared" si="52"/>
        <v>ETS2</v>
      </c>
      <c r="B641" s="1" t="s">
        <v>1807</v>
      </c>
      <c r="C641" s="1">
        <v>4.0177416E7</v>
      </c>
      <c r="D641" s="1" t="s">
        <v>14</v>
      </c>
      <c r="E641" s="1">
        <v>24.0</v>
      </c>
      <c r="F641" s="1" t="s">
        <v>4744</v>
      </c>
      <c r="G641" s="1">
        <v>0.281283756288</v>
      </c>
    </row>
    <row r="642" ht="15.75" customHeight="1">
      <c r="A642" s="1" t="str">
        <f t="shared" ref="A642:A651" si="53">"FAM3C"</f>
        <v>FAM3C</v>
      </c>
      <c r="B642" s="1" t="s">
        <v>715</v>
      </c>
      <c r="C642" s="1">
        <v>1.21036452E8</v>
      </c>
      <c r="D642" s="1" t="s">
        <v>8</v>
      </c>
      <c r="E642" s="1">
        <v>23.0</v>
      </c>
      <c r="F642" s="1" t="s">
        <v>18988</v>
      </c>
      <c r="G642" s="1">
        <v>0.540595822421</v>
      </c>
    </row>
    <row r="643" ht="15.75" customHeight="1">
      <c r="A643" s="1" t="str">
        <f t="shared" si="53"/>
        <v>FAM3C</v>
      </c>
      <c r="B643" s="1" t="s">
        <v>715</v>
      </c>
      <c r="C643" s="1">
        <v>1.21036542E8</v>
      </c>
      <c r="D643" s="1" t="s">
        <v>8</v>
      </c>
      <c r="E643" s="1">
        <v>24.0</v>
      </c>
      <c r="F643" s="1" t="s">
        <v>18989</v>
      </c>
      <c r="G643" s="1">
        <v>0.348584493053</v>
      </c>
    </row>
    <row r="644" ht="15.75" customHeight="1">
      <c r="A644" s="1" t="str">
        <f t="shared" si="53"/>
        <v>FAM3C</v>
      </c>
      <c r="B644" s="1" t="s">
        <v>715</v>
      </c>
      <c r="C644" s="1">
        <v>1.21036645E8</v>
      </c>
      <c r="D644" s="1" t="s">
        <v>8</v>
      </c>
      <c r="E644" s="1">
        <v>24.0</v>
      </c>
      <c r="F644" s="1" t="s">
        <v>18990</v>
      </c>
      <c r="G644" s="1">
        <v>1.23193588801</v>
      </c>
    </row>
    <row r="645" ht="15.75" customHeight="1">
      <c r="A645" s="1" t="str">
        <f t="shared" si="53"/>
        <v>FAM3C</v>
      </c>
      <c r="B645" s="1" t="s">
        <v>715</v>
      </c>
      <c r="C645" s="1">
        <v>1.21036655E8</v>
      </c>
      <c r="D645" s="1" t="s">
        <v>8</v>
      </c>
      <c r="E645" s="1">
        <v>24.0</v>
      </c>
      <c r="F645" s="1" t="s">
        <v>18991</v>
      </c>
      <c r="G645" s="1">
        <v>0.0235099497884</v>
      </c>
    </row>
    <row r="646" ht="15.75" customHeight="1">
      <c r="A646" s="1" t="str">
        <f t="shared" si="53"/>
        <v>FAM3C</v>
      </c>
      <c r="B646" s="1" t="s">
        <v>715</v>
      </c>
      <c r="C646" s="1">
        <v>1.21036467E8</v>
      </c>
      <c r="D646" s="1" t="s">
        <v>14</v>
      </c>
      <c r="E646" s="1">
        <v>24.0</v>
      </c>
      <c r="F646" s="1" t="s">
        <v>18992</v>
      </c>
      <c r="G646" s="1">
        <v>0.496460972142</v>
      </c>
    </row>
    <row r="647" ht="15.75" customHeight="1">
      <c r="A647" s="1" t="str">
        <f t="shared" si="53"/>
        <v>FAM3C</v>
      </c>
      <c r="B647" s="1" t="s">
        <v>715</v>
      </c>
      <c r="C647" s="1">
        <v>1.21036496E8</v>
      </c>
      <c r="D647" s="1" t="s">
        <v>14</v>
      </c>
      <c r="E647" s="1">
        <v>24.0</v>
      </c>
      <c r="F647" s="1" t="s">
        <v>18993</v>
      </c>
      <c r="G647" s="1">
        <v>0.699225429844</v>
      </c>
    </row>
    <row r="648" ht="15.75" customHeight="1">
      <c r="A648" s="1" t="str">
        <f t="shared" si="53"/>
        <v>FAM3C</v>
      </c>
      <c r="B648" s="1" t="s">
        <v>715</v>
      </c>
      <c r="C648" s="1">
        <v>1.21036502E8</v>
      </c>
      <c r="D648" s="1" t="s">
        <v>14</v>
      </c>
      <c r="E648" s="1">
        <v>24.0</v>
      </c>
      <c r="F648" s="1" t="s">
        <v>18994</v>
      </c>
      <c r="G648" s="1">
        <v>0.848094404456</v>
      </c>
    </row>
    <row r="649" ht="15.75" customHeight="1">
      <c r="A649" s="1" t="str">
        <f t="shared" si="53"/>
        <v>FAM3C</v>
      </c>
      <c r="B649" s="1" t="s">
        <v>715</v>
      </c>
      <c r="C649" s="1">
        <v>1.2103663E8</v>
      </c>
      <c r="D649" s="1" t="s">
        <v>14</v>
      </c>
      <c r="E649" s="1">
        <v>24.0</v>
      </c>
      <c r="F649" s="1" t="s">
        <v>18995</v>
      </c>
      <c r="G649" s="1">
        <v>0.919969707531</v>
      </c>
    </row>
    <row r="650" ht="15.75" customHeight="1">
      <c r="A650" s="1" t="str">
        <f t="shared" si="53"/>
        <v>FAM3C</v>
      </c>
      <c r="B650" s="1" t="s">
        <v>715</v>
      </c>
      <c r="C650" s="1">
        <v>1.21036581E8</v>
      </c>
      <c r="D650" s="1" t="s">
        <v>14</v>
      </c>
      <c r="E650" s="1">
        <v>24.0</v>
      </c>
      <c r="F650" s="1" t="s">
        <v>18996</v>
      </c>
      <c r="G650" s="1">
        <v>0.142061584773</v>
      </c>
    </row>
    <row r="651" ht="15.75" customHeight="1">
      <c r="A651" s="1" t="str">
        <f t="shared" si="53"/>
        <v>FAM3C</v>
      </c>
      <c r="B651" s="1" t="s">
        <v>715</v>
      </c>
      <c r="C651" s="1">
        <v>1.21036625E8</v>
      </c>
      <c r="D651" s="1" t="s">
        <v>14</v>
      </c>
      <c r="E651" s="1">
        <v>24.0</v>
      </c>
      <c r="F651" s="1" t="s">
        <v>18997</v>
      </c>
      <c r="G651" s="1">
        <v>0.472473390999</v>
      </c>
    </row>
    <row r="652" ht="15.75" customHeight="1">
      <c r="A652" s="1" t="str">
        <f t="shared" ref="A652:A661" si="54">"FBXO9"</f>
        <v>FBXO9</v>
      </c>
      <c r="B652" s="1" t="s">
        <v>28</v>
      </c>
      <c r="C652" s="1">
        <v>5.2929903E7</v>
      </c>
      <c r="D652" s="1" t="s">
        <v>8</v>
      </c>
      <c r="E652" s="1">
        <v>24.0</v>
      </c>
      <c r="F652" s="1" t="s">
        <v>18998</v>
      </c>
      <c r="G652" s="1">
        <v>0.34392707124</v>
      </c>
    </row>
    <row r="653" ht="15.75" customHeight="1">
      <c r="A653" s="1" t="str">
        <f t="shared" si="54"/>
        <v>FBXO9</v>
      </c>
      <c r="B653" s="1" t="s">
        <v>28</v>
      </c>
      <c r="C653" s="1">
        <v>5.2929934E7</v>
      </c>
      <c r="D653" s="1" t="s">
        <v>8</v>
      </c>
      <c r="E653" s="1">
        <v>22.0</v>
      </c>
      <c r="F653" s="1" t="s">
        <v>18999</v>
      </c>
      <c r="G653" s="1">
        <v>0.565850398336</v>
      </c>
    </row>
    <row r="654" ht="15.75" customHeight="1">
      <c r="A654" s="1" t="str">
        <f t="shared" si="54"/>
        <v>FBXO9</v>
      </c>
      <c r="B654" s="1" t="s">
        <v>28</v>
      </c>
      <c r="C654" s="1">
        <v>5.2930128E7</v>
      </c>
      <c r="D654" s="1" t="s">
        <v>8</v>
      </c>
      <c r="E654" s="1">
        <v>24.0</v>
      </c>
      <c r="F654" s="1" t="s">
        <v>19000</v>
      </c>
      <c r="G654" s="1">
        <v>1.02867474746</v>
      </c>
    </row>
    <row r="655" ht="15.75" customHeight="1">
      <c r="A655" s="1" t="str">
        <f t="shared" si="54"/>
        <v>FBXO9</v>
      </c>
      <c r="B655" s="1" t="s">
        <v>28</v>
      </c>
      <c r="C655" s="1">
        <v>5.2930149E7</v>
      </c>
      <c r="D655" s="1" t="s">
        <v>8</v>
      </c>
      <c r="E655" s="1">
        <v>24.0</v>
      </c>
      <c r="F655" s="1" t="s">
        <v>19001</v>
      </c>
      <c r="G655" s="1">
        <v>1.01149410057</v>
      </c>
    </row>
    <row r="656" ht="15.75" customHeight="1">
      <c r="A656" s="1" t="str">
        <f t="shared" si="54"/>
        <v>FBXO9</v>
      </c>
      <c r="B656" s="1" t="s">
        <v>28</v>
      </c>
      <c r="C656" s="1">
        <v>5.2930055E7</v>
      </c>
      <c r="D656" s="1" t="s">
        <v>14</v>
      </c>
      <c r="E656" s="1">
        <v>23.0</v>
      </c>
      <c r="F656" s="1" t="s">
        <v>19002</v>
      </c>
      <c r="G656" s="1">
        <v>0.116827784322</v>
      </c>
    </row>
    <row r="657" ht="15.75" customHeight="1">
      <c r="A657" s="1" t="str">
        <f t="shared" si="54"/>
        <v>FBXO9</v>
      </c>
      <c r="B657" s="1" t="s">
        <v>28</v>
      </c>
      <c r="C657" s="1">
        <v>5.2930102E7</v>
      </c>
      <c r="D657" s="1" t="s">
        <v>14</v>
      </c>
      <c r="E657" s="1">
        <v>24.0</v>
      </c>
      <c r="F657" s="1" t="s">
        <v>19003</v>
      </c>
      <c r="G657" s="1">
        <v>0.959831151969</v>
      </c>
    </row>
    <row r="658" ht="15.75" customHeight="1">
      <c r="A658" s="1" t="str">
        <f t="shared" si="54"/>
        <v>FBXO9</v>
      </c>
      <c r="B658" s="1" t="s">
        <v>28</v>
      </c>
      <c r="C658" s="1">
        <v>5.2930183E7</v>
      </c>
      <c r="D658" s="1" t="s">
        <v>14</v>
      </c>
      <c r="E658" s="1">
        <v>24.0</v>
      </c>
      <c r="F658" s="1" t="s">
        <v>19004</v>
      </c>
      <c r="G658" s="1">
        <v>0.218397286309</v>
      </c>
    </row>
    <row r="659" ht="15.75" customHeight="1">
      <c r="A659" s="1" t="str">
        <f t="shared" si="54"/>
        <v>FBXO9</v>
      </c>
      <c r="B659" s="1" t="s">
        <v>28</v>
      </c>
      <c r="C659" s="1">
        <v>5.2930092E7</v>
      </c>
      <c r="D659" s="1" t="s">
        <v>8</v>
      </c>
      <c r="E659" s="1">
        <v>22.0</v>
      </c>
      <c r="F659" s="1" t="s">
        <v>19005</v>
      </c>
      <c r="G659" s="1">
        <v>0.33898446032</v>
      </c>
    </row>
    <row r="660" ht="15.75" customHeight="1">
      <c r="A660" s="1" t="str">
        <f t="shared" si="54"/>
        <v>FBXO9</v>
      </c>
      <c r="B660" s="1" t="s">
        <v>28</v>
      </c>
      <c r="C660" s="1">
        <v>5.2930084E7</v>
      </c>
      <c r="D660" s="1" t="s">
        <v>8</v>
      </c>
      <c r="E660" s="1">
        <v>24.0</v>
      </c>
      <c r="F660" s="1" t="s">
        <v>19006</v>
      </c>
      <c r="G660" s="1">
        <v>0.0603318988437</v>
      </c>
    </row>
    <row r="661" ht="15.75" customHeight="1">
      <c r="A661" s="1" t="str">
        <f t="shared" si="54"/>
        <v>FBXO9</v>
      </c>
      <c r="B661" s="1" t="s">
        <v>28</v>
      </c>
      <c r="C661" s="1">
        <v>5.2929953E7</v>
      </c>
      <c r="D661" s="1" t="s">
        <v>14</v>
      </c>
      <c r="E661" s="1">
        <v>24.0</v>
      </c>
      <c r="F661" s="1" t="s">
        <v>19007</v>
      </c>
      <c r="G661" s="1">
        <v>0.437055175887</v>
      </c>
    </row>
    <row r="662" ht="15.75" customHeight="1">
      <c r="A662" s="1" t="str">
        <f t="shared" ref="A662:A671" si="55">"FEV"</f>
        <v>FEV</v>
      </c>
      <c r="B662" s="1" t="s">
        <v>256</v>
      </c>
      <c r="C662" s="1">
        <v>2.19850739E8</v>
      </c>
      <c r="D662" s="1" t="s">
        <v>8</v>
      </c>
      <c r="E662" s="1">
        <v>23.0</v>
      </c>
      <c r="F662" s="1" t="s">
        <v>19008</v>
      </c>
      <c r="G662" s="1">
        <v>0.626385323782</v>
      </c>
    </row>
    <row r="663" ht="15.75" customHeight="1">
      <c r="A663" s="1" t="str">
        <f t="shared" si="55"/>
        <v>FEV</v>
      </c>
      <c r="B663" s="1" t="s">
        <v>256</v>
      </c>
      <c r="C663" s="1">
        <v>2.19850624E8</v>
      </c>
      <c r="D663" s="1" t="s">
        <v>8</v>
      </c>
      <c r="E663" s="1">
        <v>24.0</v>
      </c>
      <c r="F663" s="1" t="s">
        <v>19009</v>
      </c>
      <c r="G663" s="1">
        <v>0.509164569613</v>
      </c>
    </row>
    <row r="664" ht="15.75" customHeight="1">
      <c r="A664" s="1" t="str">
        <f t="shared" si="55"/>
        <v>FEV</v>
      </c>
      <c r="B664" s="1" t="s">
        <v>256</v>
      </c>
      <c r="C664" s="1">
        <v>2.19850618E8</v>
      </c>
      <c r="D664" s="1" t="s">
        <v>8</v>
      </c>
      <c r="E664" s="1">
        <v>25.0</v>
      </c>
      <c r="F664" s="1" t="s">
        <v>19010</v>
      </c>
      <c r="G664" s="1">
        <v>0.187832874036</v>
      </c>
    </row>
    <row r="665" ht="15.75" customHeight="1">
      <c r="A665" s="1" t="str">
        <f t="shared" si="55"/>
        <v>FEV</v>
      </c>
      <c r="B665" s="1" t="s">
        <v>256</v>
      </c>
      <c r="C665" s="1">
        <v>2.19850595E8</v>
      </c>
      <c r="D665" s="1" t="s">
        <v>8</v>
      </c>
      <c r="E665" s="1">
        <v>25.0</v>
      </c>
      <c r="F665" s="1" t="s">
        <v>19011</v>
      </c>
      <c r="G665" s="1">
        <v>0.918183628283</v>
      </c>
    </row>
    <row r="666" ht="15.75" customHeight="1">
      <c r="A666" s="1" t="str">
        <f t="shared" si="55"/>
        <v>FEV</v>
      </c>
      <c r="B666" s="1" t="s">
        <v>256</v>
      </c>
      <c r="C666" s="1">
        <v>2.19850583E8</v>
      </c>
      <c r="D666" s="1" t="s">
        <v>8</v>
      </c>
      <c r="E666" s="1">
        <v>25.0</v>
      </c>
      <c r="F666" s="1" t="s">
        <v>19012</v>
      </c>
      <c r="G666" s="1">
        <v>0.517538379873</v>
      </c>
    </row>
    <row r="667" ht="15.75" customHeight="1">
      <c r="A667" s="1" t="str">
        <f t="shared" si="55"/>
        <v>FEV</v>
      </c>
      <c r="B667" s="1" t="s">
        <v>256</v>
      </c>
      <c r="C667" s="1">
        <v>2.19850674E8</v>
      </c>
      <c r="D667" s="1" t="s">
        <v>8</v>
      </c>
      <c r="E667" s="1">
        <v>24.0</v>
      </c>
      <c r="F667" s="1" t="s">
        <v>19013</v>
      </c>
      <c r="G667" s="1">
        <v>0.216313494713</v>
      </c>
    </row>
    <row r="668" ht="15.75" customHeight="1">
      <c r="A668" s="1" t="str">
        <f t="shared" si="55"/>
        <v>FEV</v>
      </c>
      <c r="B668" s="1" t="s">
        <v>256</v>
      </c>
      <c r="C668" s="1">
        <v>2.19850547E8</v>
      </c>
      <c r="D668" s="1" t="s">
        <v>8</v>
      </c>
      <c r="E668" s="1">
        <v>25.0</v>
      </c>
      <c r="F668" s="1" t="s">
        <v>19014</v>
      </c>
      <c r="G668" s="1">
        <v>0.619829177568</v>
      </c>
    </row>
    <row r="669" ht="15.75" customHeight="1">
      <c r="A669" s="1" t="str">
        <f t="shared" si="55"/>
        <v>FEV</v>
      </c>
      <c r="B669" s="1" t="s">
        <v>256</v>
      </c>
      <c r="C669" s="1">
        <v>2.19850517E8</v>
      </c>
      <c r="D669" s="1" t="s">
        <v>8</v>
      </c>
      <c r="E669" s="1">
        <v>25.0</v>
      </c>
      <c r="F669" s="1" t="s">
        <v>19015</v>
      </c>
      <c r="G669" s="1">
        <v>0.935531275264</v>
      </c>
    </row>
    <row r="670" ht="15.75" customHeight="1">
      <c r="A670" s="1" t="str">
        <f t="shared" si="55"/>
        <v>FEV</v>
      </c>
      <c r="B670" s="1" t="s">
        <v>256</v>
      </c>
      <c r="C670" s="1">
        <v>2.19850473E8</v>
      </c>
      <c r="D670" s="1" t="s">
        <v>8</v>
      </c>
      <c r="E670" s="1">
        <v>23.0</v>
      </c>
      <c r="F670" s="1" t="s">
        <v>19016</v>
      </c>
      <c r="G670" s="1">
        <v>1.0367692315100001</v>
      </c>
    </row>
    <row r="671" ht="15.75" customHeight="1">
      <c r="A671" s="1" t="str">
        <f t="shared" si="55"/>
        <v>FEV</v>
      </c>
      <c r="B671" s="1" t="s">
        <v>256</v>
      </c>
      <c r="C671" s="1">
        <v>2.19850574E8</v>
      </c>
      <c r="D671" s="1" t="s">
        <v>8</v>
      </c>
      <c r="E671" s="1">
        <v>23.0</v>
      </c>
      <c r="F671" s="1" t="s">
        <v>19017</v>
      </c>
      <c r="G671" s="1">
        <v>1.02769949322</v>
      </c>
    </row>
    <row r="672" ht="15.75" customHeight="1">
      <c r="A672" s="1" t="str">
        <f t="shared" ref="A672:A681" si="56">"FOSB"</f>
        <v>FOSB</v>
      </c>
      <c r="B672" s="1" t="s">
        <v>277</v>
      </c>
      <c r="C672" s="1">
        <v>4.5971129E7</v>
      </c>
      <c r="D672" s="1" t="s">
        <v>14</v>
      </c>
      <c r="E672" s="1">
        <v>23.0</v>
      </c>
      <c r="F672" s="1" t="s">
        <v>19018</v>
      </c>
      <c r="G672" s="1">
        <v>0.697597598629</v>
      </c>
    </row>
    <row r="673" ht="15.75" customHeight="1">
      <c r="A673" s="1" t="str">
        <f t="shared" si="56"/>
        <v>FOSB</v>
      </c>
      <c r="B673" s="1" t="s">
        <v>277</v>
      </c>
      <c r="C673" s="1">
        <v>4.5970979E7</v>
      </c>
      <c r="D673" s="1" t="s">
        <v>8</v>
      </c>
      <c r="E673" s="1">
        <v>23.0</v>
      </c>
      <c r="F673" s="1" t="s">
        <v>19019</v>
      </c>
      <c r="G673" s="1">
        <v>0.175140467426</v>
      </c>
    </row>
    <row r="674" ht="15.75" customHeight="1">
      <c r="A674" s="1" t="str">
        <f t="shared" si="56"/>
        <v>FOSB</v>
      </c>
      <c r="B674" s="1" t="s">
        <v>277</v>
      </c>
      <c r="C674" s="1">
        <v>4.5971009E7</v>
      </c>
      <c r="D674" s="1" t="s">
        <v>8</v>
      </c>
      <c r="E674" s="1">
        <v>24.0</v>
      </c>
      <c r="F674" s="1" t="s">
        <v>19020</v>
      </c>
      <c r="G674" s="1">
        <v>0.575146348896</v>
      </c>
    </row>
    <row r="675" ht="15.75" customHeight="1">
      <c r="A675" s="1" t="str">
        <f t="shared" si="56"/>
        <v>FOSB</v>
      </c>
      <c r="B675" s="1" t="s">
        <v>277</v>
      </c>
      <c r="C675" s="1">
        <v>4.5971031E7</v>
      </c>
      <c r="D675" s="1" t="s">
        <v>8</v>
      </c>
      <c r="E675" s="1">
        <v>24.0</v>
      </c>
      <c r="F675" s="1" t="s">
        <v>19021</v>
      </c>
      <c r="G675" s="1">
        <v>0.107910548874</v>
      </c>
    </row>
    <row r="676" ht="15.75" customHeight="1">
      <c r="A676" s="1" t="str">
        <f t="shared" si="56"/>
        <v>FOSB</v>
      </c>
      <c r="B676" s="1" t="s">
        <v>277</v>
      </c>
      <c r="C676" s="1">
        <v>4.5971039E7</v>
      </c>
      <c r="D676" s="1" t="s">
        <v>8</v>
      </c>
      <c r="E676" s="1">
        <v>24.0</v>
      </c>
      <c r="F676" s="1" t="s">
        <v>19022</v>
      </c>
      <c r="G676" s="1">
        <v>0.408389818746</v>
      </c>
    </row>
    <row r="677" ht="15.75" customHeight="1">
      <c r="A677" s="1" t="str">
        <f t="shared" si="56"/>
        <v>FOSB</v>
      </c>
      <c r="B677" s="1" t="s">
        <v>277</v>
      </c>
      <c r="C677" s="1">
        <v>4.5971098E7</v>
      </c>
      <c r="D677" s="1" t="s">
        <v>8</v>
      </c>
      <c r="E677" s="1">
        <v>22.0</v>
      </c>
      <c r="F677" s="1" t="s">
        <v>19023</v>
      </c>
      <c r="G677" s="1">
        <v>0.258722055859</v>
      </c>
    </row>
    <row r="678" ht="15.75" customHeight="1">
      <c r="A678" s="1" t="str">
        <f t="shared" si="56"/>
        <v>FOSB</v>
      </c>
      <c r="B678" s="1" t="s">
        <v>277</v>
      </c>
      <c r="C678" s="1">
        <v>4.597088E7</v>
      </c>
      <c r="D678" s="1" t="s">
        <v>14</v>
      </c>
      <c r="E678" s="1">
        <v>23.0</v>
      </c>
      <c r="F678" s="1" t="s">
        <v>19024</v>
      </c>
      <c r="G678" s="1">
        <v>-0.101946972426</v>
      </c>
    </row>
    <row r="679" ht="15.75" customHeight="1">
      <c r="A679" s="1" t="str">
        <f t="shared" si="56"/>
        <v>FOSB</v>
      </c>
      <c r="B679" s="1" t="s">
        <v>277</v>
      </c>
      <c r="C679" s="1">
        <v>4.5970988E7</v>
      </c>
      <c r="D679" s="1" t="s">
        <v>14</v>
      </c>
      <c r="E679" s="1">
        <v>22.0</v>
      </c>
      <c r="F679" s="1" t="s">
        <v>19025</v>
      </c>
      <c r="G679" s="1">
        <v>0.945931446283</v>
      </c>
    </row>
    <row r="680" ht="15.75" customHeight="1">
      <c r="A680" s="1" t="str">
        <f t="shared" si="56"/>
        <v>FOSB</v>
      </c>
      <c r="B680" s="1" t="s">
        <v>277</v>
      </c>
      <c r="C680" s="1">
        <v>4.597115E7</v>
      </c>
      <c r="D680" s="1" t="s">
        <v>14</v>
      </c>
      <c r="E680" s="1">
        <v>23.0</v>
      </c>
      <c r="F680" s="1" t="s">
        <v>19026</v>
      </c>
      <c r="G680" s="1">
        <v>1.09649310437</v>
      </c>
    </row>
    <row r="681" ht="15.75" customHeight="1">
      <c r="A681" s="1" t="str">
        <f t="shared" si="56"/>
        <v>FOSB</v>
      </c>
      <c r="B681" s="1" t="s">
        <v>277</v>
      </c>
      <c r="C681" s="1">
        <v>4.5971159E7</v>
      </c>
      <c r="D681" s="1" t="s">
        <v>14</v>
      </c>
      <c r="E681" s="1">
        <v>23.0</v>
      </c>
      <c r="F681" s="1" t="s">
        <v>19027</v>
      </c>
      <c r="G681" s="1">
        <v>0.957575449344</v>
      </c>
    </row>
    <row r="682" ht="15.75" customHeight="1">
      <c r="A682" s="1" t="str">
        <f t="shared" ref="A682:A691" si="57">"FOXA1"</f>
        <v>FOXA1</v>
      </c>
      <c r="B682" s="1" t="s">
        <v>135</v>
      </c>
      <c r="C682" s="1">
        <v>3.8064306E7</v>
      </c>
      <c r="D682" s="1" t="s">
        <v>8</v>
      </c>
      <c r="E682" s="1">
        <v>24.0</v>
      </c>
      <c r="F682" s="1" t="s">
        <v>19028</v>
      </c>
      <c r="G682" s="1">
        <v>0.251928925197</v>
      </c>
    </row>
    <row r="683" ht="15.75" customHeight="1">
      <c r="A683" s="1" t="str">
        <f t="shared" si="57"/>
        <v>FOXA1</v>
      </c>
      <c r="B683" s="1" t="s">
        <v>135</v>
      </c>
      <c r="C683" s="1">
        <v>3.8064521E7</v>
      </c>
      <c r="D683" s="1" t="s">
        <v>8</v>
      </c>
      <c r="E683" s="1">
        <v>24.0</v>
      </c>
      <c r="F683" s="1" t="s">
        <v>19029</v>
      </c>
      <c r="G683" s="1">
        <v>0.166274430672</v>
      </c>
    </row>
    <row r="684" ht="15.75" customHeight="1">
      <c r="A684" s="1" t="str">
        <f t="shared" si="57"/>
        <v>FOXA1</v>
      </c>
      <c r="B684" s="1" t="s">
        <v>135</v>
      </c>
      <c r="C684" s="1">
        <v>3.806453E7</v>
      </c>
      <c r="D684" s="1" t="s">
        <v>8</v>
      </c>
      <c r="E684" s="1">
        <v>23.0</v>
      </c>
      <c r="F684" s="1" t="s">
        <v>19030</v>
      </c>
      <c r="G684" s="1">
        <v>0.427035200667</v>
      </c>
    </row>
    <row r="685" ht="15.75" customHeight="1">
      <c r="A685" s="1" t="str">
        <f t="shared" si="57"/>
        <v>FOXA1</v>
      </c>
      <c r="B685" s="1" t="s">
        <v>135</v>
      </c>
      <c r="C685" s="1">
        <v>3.8064341E7</v>
      </c>
      <c r="D685" s="1" t="s">
        <v>14</v>
      </c>
      <c r="E685" s="1">
        <v>24.0</v>
      </c>
      <c r="F685" s="1" t="s">
        <v>19031</v>
      </c>
      <c r="G685" s="1">
        <v>0.0945694355812</v>
      </c>
    </row>
    <row r="686" ht="15.75" customHeight="1">
      <c r="A686" s="1" t="str">
        <f t="shared" si="57"/>
        <v>FOXA1</v>
      </c>
      <c r="B686" s="1" t="s">
        <v>135</v>
      </c>
      <c r="C686" s="1">
        <v>3.8064412E7</v>
      </c>
      <c r="D686" s="1" t="s">
        <v>14</v>
      </c>
      <c r="E686" s="1">
        <v>24.0</v>
      </c>
      <c r="F686" s="1" t="s">
        <v>19032</v>
      </c>
      <c r="G686" s="1">
        <v>0.316273968737</v>
      </c>
    </row>
    <row r="687" ht="15.75" customHeight="1">
      <c r="A687" s="1" t="str">
        <f t="shared" si="57"/>
        <v>FOXA1</v>
      </c>
      <c r="B687" s="1" t="s">
        <v>135</v>
      </c>
      <c r="C687" s="1">
        <v>3.8064434E7</v>
      </c>
      <c r="D687" s="1" t="s">
        <v>14</v>
      </c>
      <c r="E687" s="1">
        <v>24.0</v>
      </c>
      <c r="F687" s="1" t="s">
        <v>19033</v>
      </c>
      <c r="G687" s="1">
        <v>0.57503139019</v>
      </c>
    </row>
    <row r="688" ht="15.75" customHeight="1">
      <c r="A688" s="1" t="str">
        <f t="shared" si="57"/>
        <v>FOXA1</v>
      </c>
      <c r="B688" s="1" t="s">
        <v>135</v>
      </c>
      <c r="C688" s="1">
        <v>3.8064445E7</v>
      </c>
      <c r="D688" s="1" t="s">
        <v>14</v>
      </c>
      <c r="E688" s="1">
        <v>24.0</v>
      </c>
      <c r="F688" s="1" t="s">
        <v>19034</v>
      </c>
      <c r="G688" s="1">
        <v>1.03469131398</v>
      </c>
    </row>
    <row r="689" ht="15.75" customHeight="1">
      <c r="A689" s="1" t="str">
        <f t="shared" si="57"/>
        <v>FOXA1</v>
      </c>
      <c r="B689" s="1" t="s">
        <v>135</v>
      </c>
      <c r="C689" s="1">
        <v>3.8064459E7</v>
      </c>
      <c r="D689" s="1" t="s">
        <v>14</v>
      </c>
      <c r="E689" s="1">
        <v>23.0</v>
      </c>
      <c r="F689" s="1" t="s">
        <v>19035</v>
      </c>
      <c r="G689" s="1">
        <v>0.645900592418</v>
      </c>
    </row>
    <row r="690" ht="15.75" customHeight="1">
      <c r="A690" s="1" t="str">
        <f t="shared" si="57"/>
        <v>FOXA1</v>
      </c>
      <c r="B690" s="1" t="s">
        <v>135</v>
      </c>
      <c r="C690" s="1">
        <v>3.8064567E7</v>
      </c>
      <c r="D690" s="1" t="s">
        <v>14</v>
      </c>
      <c r="E690" s="1">
        <v>23.0</v>
      </c>
      <c r="F690" s="1" t="s">
        <v>19036</v>
      </c>
      <c r="G690" s="1">
        <v>0.882723268596</v>
      </c>
    </row>
    <row r="691" ht="15.75" customHeight="1">
      <c r="A691" s="1" t="str">
        <f t="shared" si="57"/>
        <v>FOXA1</v>
      </c>
      <c r="B691" s="1" t="s">
        <v>135</v>
      </c>
      <c r="C691" s="1">
        <v>3.8064583E7</v>
      </c>
      <c r="D691" s="1" t="s">
        <v>14</v>
      </c>
      <c r="E691" s="1">
        <v>24.0</v>
      </c>
      <c r="F691" s="1" t="s">
        <v>19037</v>
      </c>
      <c r="G691" s="1">
        <v>1.08258541743</v>
      </c>
    </row>
    <row r="692" ht="15.75" customHeight="1">
      <c r="A692" s="1" t="str">
        <f t="shared" ref="A692:A700" si="58">"FOXA3"</f>
        <v>FOXA3</v>
      </c>
      <c r="B692" s="1" t="s">
        <v>277</v>
      </c>
      <c r="C692" s="1">
        <v>4.6367354E7</v>
      </c>
      <c r="D692" s="1" t="s">
        <v>14</v>
      </c>
      <c r="E692" s="1">
        <v>24.0</v>
      </c>
      <c r="F692" s="1" t="s">
        <v>19038</v>
      </c>
      <c r="G692" s="1">
        <v>0.693793879285</v>
      </c>
    </row>
    <row r="693" ht="15.75" customHeight="1">
      <c r="A693" s="1" t="str">
        <f t="shared" si="58"/>
        <v>FOXA3</v>
      </c>
      <c r="B693" s="1" t="s">
        <v>277</v>
      </c>
      <c r="C693" s="1">
        <v>4.6367232E7</v>
      </c>
      <c r="D693" s="1" t="s">
        <v>14</v>
      </c>
      <c r="E693" s="1">
        <v>23.0</v>
      </c>
      <c r="F693" s="1" t="s">
        <v>19039</v>
      </c>
      <c r="G693" s="1">
        <v>0.189768856283</v>
      </c>
    </row>
    <row r="694" ht="15.75" customHeight="1">
      <c r="A694" s="1" t="str">
        <f t="shared" si="58"/>
        <v>FOXA3</v>
      </c>
      <c r="B694" s="1" t="s">
        <v>277</v>
      </c>
      <c r="C694" s="1">
        <v>4.6367199E7</v>
      </c>
      <c r="D694" s="1" t="s">
        <v>14</v>
      </c>
      <c r="E694" s="1">
        <v>24.0</v>
      </c>
      <c r="F694" s="1" t="s">
        <v>19040</v>
      </c>
      <c r="G694" s="1">
        <v>0.139194161646</v>
      </c>
    </row>
    <row r="695" ht="15.75" customHeight="1">
      <c r="A695" s="1" t="str">
        <f t="shared" si="58"/>
        <v>FOXA3</v>
      </c>
      <c r="B695" s="1" t="s">
        <v>277</v>
      </c>
      <c r="C695" s="1">
        <v>4.6367435E7</v>
      </c>
      <c r="D695" s="1" t="s">
        <v>8</v>
      </c>
      <c r="E695" s="1">
        <v>23.0</v>
      </c>
      <c r="F695" s="1" t="s">
        <v>19041</v>
      </c>
      <c r="G695" s="1">
        <v>1.34706356125</v>
      </c>
    </row>
    <row r="696" ht="15.75" customHeight="1">
      <c r="A696" s="1" t="str">
        <f t="shared" si="58"/>
        <v>FOXA3</v>
      </c>
      <c r="B696" s="1" t="s">
        <v>277</v>
      </c>
      <c r="C696" s="1">
        <v>4.6367408E7</v>
      </c>
      <c r="D696" s="1" t="s">
        <v>8</v>
      </c>
      <c r="E696" s="1">
        <v>24.0</v>
      </c>
      <c r="F696" s="1" t="s">
        <v>19042</v>
      </c>
      <c r="G696" s="1">
        <v>0.959142559463</v>
      </c>
    </row>
    <row r="697" ht="15.75" customHeight="1">
      <c r="A697" s="1" t="str">
        <f t="shared" si="58"/>
        <v>FOXA3</v>
      </c>
      <c r="B697" s="1" t="s">
        <v>277</v>
      </c>
      <c r="C697" s="1">
        <v>4.6367356E7</v>
      </c>
      <c r="D697" s="1" t="s">
        <v>8</v>
      </c>
      <c r="E697" s="1">
        <v>24.0</v>
      </c>
      <c r="F697" s="1" t="s">
        <v>19043</v>
      </c>
      <c r="G697" s="1">
        <v>0.622868704962</v>
      </c>
    </row>
    <row r="698" ht="15.75" customHeight="1">
      <c r="A698" s="1" t="str">
        <f t="shared" si="58"/>
        <v>FOXA3</v>
      </c>
      <c r="B698" s="1" t="s">
        <v>277</v>
      </c>
      <c r="C698" s="1">
        <v>4.636713E7</v>
      </c>
      <c r="D698" s="1" t="s">
        <v>8</v>
      </c>
      <c r="E698" s="1">
        <v>24.0</v>
      </c>
      <c r="F698" s="1" t="s">
        <v>19044</v>
      </c>
      <c r="G698" s="1">
        <v>0.10937061383</v>
      </c>
    </row>
    <row r="699" ht="15.75" customHeight="1">
      <c r="A699" s="1" t="str">
        <f t="shared" si="58"/>
        <v>FOXA3</v>
      </c>
      <c r="B699" s="1" t="s">
        <v>277</v>
      </c>
      <c r="C699" s="1">
        <v>4.6367202E7</v>
      </c>
      <c r="D699" s="1" t="s">
        <v>8</v>
      </c>
      <c r="E699" s="1">
        <v>24.0</v>
      </c>
      <c r="F699" s="1" t="s">
        <v>19045</v>
      </c>
      <c r="G699" s="1">
        <v>0.212376666229</v>
      </c>
    </row>
    <row r="700" ht="15.75" customHeight="1">
      <c r="A700" s="1" t="str">
        <f t="shared" si="58"/>
        <v>FOXA3</v>
      </c>
      <c r="B700" s="1" t="s">
        <v>277</v>
      </c>
      <c r="C700" s="1">
        <v>4.636725E7</v>
      </c>
      <c r="D700" s="1" t="s">
        <v>8</v>
      </c>
      <c r="E700" s="1">
        <v>24.0</v>
      </c>
      <c r="F700" s="1" t="s">
        <v>19046</v>
      </c>
      <c r="G700" s="1">
        <v>0.20099740382</v>
      </c>
    </row>
    <row r="701" ht="15.75" customHeight="1">
      <c r="A701" s="1" t="str">
        <f t="shared" ref="A701:A710" si="59">"FOXF1"</f>
        <v>FOXF1</v>
      </c>
      <c r="B701" s="1" t="s">
        <v>7</v>
      </c>
      <c r="C701" s="1">
        <v>8.6544016E7</v>
      </c>
      <c r="D701" s="1" t="s">
        <v>8</v>
      </c>
      <c r="E701" s="1">
        <v>23.0</v>
      </c>
      <c r="F701" s="1" t="s">
        <v>19047</v>
      </c>
      <c r="G701" s="1">
        <v>1.15762711422</v>
      </c>
    </row>
    <row r="702" ht="15.75" customHeight="1">
      <c r="A702" s="1" t="str">
        <f t="shared" si="59"/>
        <v>FOXF1</v>
      </c>
      <c r="B702" s="1" t="s">
        <v>7</v>
      </c>
      <c r="C702" s="1">
        <v>8.6543748E7</v>
      </c>
      <c r="D702" s="1" t="s">
        <v>8</v>
      </c>
      <c r="E702" s="1">
        <v>23.0</v>
      </c>
      <c r="F702" s="1" t="s">
        <v>19048</v>
      </c>
      <c r="G702" s="1">
        <v>0.151500934169</v>
      </c>
    </row>
    <row r="703" ht="15.75" customHeight="1">
      <c r="A703" s="1" t="str">
        <f t="shared" si="59"/>
        <v>FOXF1</v>
      </c>
      <c r="B703" s="1" t="s">
        <v>7</v>
      </c>
      <c r="C703" s="1">
        <v>8.6543776E7</v>
      </c>
      <c r="D703" s="1" t="s">
        <v>8</v>
      </c>
      <c r="E703" s="1">
        <v>24.0</v>
      </c>
      <c r="F703" s="1" t="s">
        <v>19049</v>
      </c>
      <c r="G703" s="1">
        <v>-0.154634618391</v>
      </c>
    </row>
    <row r="704" ht="15.75" customHeight="1">
      <c r="A704" s="1" t="str">
        <f t="shared" si="59"/>
        <v>FOXF1</v>
      </c>
      <c r="B704" s="1" t="s">
        <v>7</v>
      </c>
      <c r="C704" s="1">
        <v>8.6544012E7</v>
      </c>
      <c r="D704" s="1" t="s">
        <v>14</v>
      </c>
      <c r="E704" s="1">
        <v>25.0</v>
      </c>
      <c r="F704" s="1" t="s">
        <v>19050</v>
      </c>
      <c r="G704" s="1">
        <v>0.90816554945</v>
      </c>
    </row>
    <row r="705" ht="15.75" customHeight="1">
      <c r="A705" s="1" t="str">
        <f t="shared" si="59"/>
        <v>FOXF1</v>
      </c>
      <c r="B705" s="1" t="s">
        <v>7</v>
      </c>
      <c r="C705" s="1">
        <v>8.654376E7</v>
      </c>
      <c r="D705" s="1" t="s">
        <v>14</v>
      </c>
      <c r="E705" s="1">
        <v>24.0</v>
      </c>
      <c r="F705" s="1" t="s">
        <v>19051</v>
      </c>
      <c r="G705" s="1">
        <v>0.0592531813477</v>
      </c>
    </row>
    <row r="706" ht="15.75" customHeight="1">
      <c r="A706" s="1" t="str">
        <f t="shared" si="59"/>
        <v>FOXF1</v>
      </c>
      <c r="B706" s="1" t="s">
        <v>7</v>
      </c>
      <c r="C706" s="1">
        <v>8.6543792E7</v>
      </c>
      <c r="D706" s="1" t="s">
        <v>14</v>
      </c>
      <c r="E706" s="1">
        <v>25.0</v>
      </c>
      <c r="F706" s="1" t="s">
        <v>19052</v>
      </c>
      <c r="G706" s="1">
        <v>-0.0360701823209</v>
      </c>
    </row>
    <row r="707" ht="15.75" customHeight="1">
      <c r="A707" s="1" t="str">
        <f t="shared" si="59"/>
        <v>FOXF1</v>
      </c>
      <c r="B707" s="1" t="s">
        <v>7</v>
      </c>
      <c r="C707" s="1">
        <v>8.6543821E7</v>
      </c>
      <c r="D707" s="1" t="s">
        <v>14</v>
      </c>
      <c r="E707" s="1">
        <v>24.0</v>
      </c>
      <c r="F707" s="1" t="s">
        <v>19053</v>
      </c>
      <c r="G707" s="1">
        <v>0.480709336992</v>
      </c>
    </row>
    <row r="708" ht="15.75" customHeight="1">
      <c r="A708" s="1" t="str">
        <f t="shared" si="59"/>
        <v>FOXF1</v>
      </c>
      <c r="B708" s="1" t="s">
        <v>7</v>
      </c>
      <c r="C708" s="1">
        <v>8.6543969E7</v>
      </c>
      <c r="D708" s="1" t="s">
        <v>14</v>
      </c>
      <c r="E708" s="1">
        <v>25.0</v>
      </c>
      <c r="F708" s="1" t="s">
        <v>19054</v>
      </c>
      <c r="G708" s="1">
        <v>0.00363992092991</v>
      </c>
    </row>
    <row r="709" ht="15.75" customHeight="1">
      <c r="A709" s="1" t="str">
        <f t="shared" si="59"/>
        <v>FOXF1</v>
      </c>
      <c r="B709" s="1" t="s">
        <v>7</v>
      </c>
      <c r="C709" s="1">
        <v>8.6544031E7</v>
      </c>
      <c r="D709" s="1" t="s">
        <v>14</v>
      </c>
      <c r="E709" s="1">
        <v>23.0</v>
      </c>
      <c r="F709" s="1" t="s">
        <v>19055</v>
      </c>
      <c r="G709" s="1">
        <v>0.934207336329</v>
      </c>
    </row>
    <row r="710" ht="15.75" customHeight="1">
      <c r="A710" s="1" t="str">
        <f t="shared" si="59"/>
        <v>FOXF1</v>
      </c>
      <c r="B710" s="1" t="s">
        <v>7</v>
      </c>
      <c r="C710" s="1">
        <v>8.6543936E7</v>
      </c>
      <c r="D710" s="1" t="s">
        <v>14</v>
      </c>
      <c r="E710" s="1">
        <v>24.0</v>
      </c>
      <c r="F710" s="1" t="s">
        <v>19056</v>
      </c>
      <c r="G710" s="1">
        <v>0.797574157083</v>
      </c>
    </row>
    <row r="711" ht="15.75" customHeight="1">
      <c r="A711" s="1" t="str">
        <f t="shared" ref="A711:A720" si="60">"FOXL2"</f>
        <v>FOXL2</v>
      </c>
      <c r="B711" s="1" t="s">
        <v>119</v>
      </c>
      <c r="C711" s="1">
        <v>1.38666046E8</v>
      </c>
      <c r="D711" s="1" t="s">
        <v>8</v>
      </c>
      <c r="E711" s="1">
        <v>24.0</v>
      </c>
      <c r="F711" s="1" t="s">
        <v>19057</v>
      </c>
      <c r="G711" s="1">
        <v>1.04564036538</v>
      </c>
    </row>
    <row r="712" ht="15.75" customHeight="1">
      <c r="A712" s="1" t="str">
        <f t="shared" si="60"/>
        <v>FOXL2</v>
      </c>
      <c r="B712" s="1" t="s">
        <v>119</v>
      </c>
      <c r="C712" s="1">
        <v>1.38666225E8</v>
      </c>
      <c r="D712" s="1" t="s">
        <v>14</v>
      </c>
      <c r="E712" s="1">
        <v>24.0</v>
      </c>
      <c r="F712" s="1" t="s">
        <v>19058</v>
      </c>
      <c r="G712" s="1">
        <v>0.565607010225</v>
      </c>
    </row>
    <row r="713" ht="15.75" customHeight="1">
      <c r="A713" s="1" t="str">
        <f t="shared" si="60"/>
        <v>FOXL2</v>
      </c>
      <c r="B713" s="1" t="s">
        <v>119</v>
      </c>
      <c r="C713" s="1">
        <v>1.38666376E8</v>
      </c>
      <c r="D713" s="1" t="s">
        <v>14</v>
      </c>
      <c r="E713" s="1">
        <v>24.0</v>
      </c>
      <c r="F713" s="1" t="s">
        <v>19059</v>
      </c>
      <c r="G713" s="1">
        <v>0.0976542423783</v>
      </c>
    </row>
    <row r="714" ht="15.75" customHeight="1">
      <c r="A714" s="1" t="str">
        <f t="shared" si="60"/>
        <v>FOXL2</v>
      </c>
      <c r="B714" s="1" t="s">
        <v>119</v>
      </c>
      <c r="C714" s="1">
        <v>1.38666353E8</v>
      </c>
      <c r="D714" s="1" t="s">
        <v>14</v>
      </c>
      <c r="E714" s="1">
        <v>22.0</v>
      </c>
      <c r="F714" s="1" t="s">
        <v>19060</v>
      </c>
      <c r="G714" s="1">
        <v>0.262660647987</v>
      </c>
    </row>
    <row r="715" ht="15.75" customHeight="1">
      <c r="A715" s="1" t="str">
        <f t="shared" si="60"/>
        <v>FOXL2</v>
      </c>
      <c r="B715" s="1" t="s">
        <v>119</v>
      </c>
      <c r="C715" s="1">
        <v>1.38666198E8</v>
      </c>
      <c r="D715" s="1" t="s">
        <v>14</v>
      </c>
      <c r="E715" s="1">
        <v>22.0</v>
      </c>
      <c r="F715" s="1" t="s">
        <v>19061</v>
      </c>
      <c r="G715" s="1">
        <v>0.101291776184</v>
      </c>
    </row>
    <row r="716" ht="15.75" customHeight="1">
      <c r="A716" s="1" t="str">
        <f t="shared" si="60"/>
        <v>FOXL2</v>
      </c>
      <c r="B716" s="1" t="s">
        <v>119</v>
      </c>
      <c r="C716" s="1">
        <v>1.38666068E8</v>
      </c>
      <c r="D716" s="1" t="s">
        <v>8</v>
      </c>
      <c r="E716" s="1">
        <v>24.0</v>
      </c>
      <c r="F716" s="1" t="s">
        <v>19062</v>
      </c>
      <c r="G716" s="1">
        <v>0.732148130402</v>
      </c>
    </row>
    <row r="717" ht="15.75" customHeight="1">
      <c r="A717" s="1" t="str">
        <f t="shared" si="60"/>
        <v>FOXL2</v>
      </c>
      <c r="B717" s="1" t="s">
        <v>119</v>
      </c>
      <c r="C717" s="1">
        <v>1.38666114E8</v>
      </c>
      <c r="D717" s="1" t="s">
        <v>8</v>
      </c>
      <c r="E717" s="1">
        <v>24.0</v>
      </c>
      <c r="F717" s="1" t="s">
        <v>19063</v>
      </c>
      <c r="G717" s="1">
        <v>0.877380235354</v>
      </c>
    </row>
    <row r="718" ht="15.75" customHeight="1">
      <c r="A718" s="1" t="str">
        <f t="shared" si="60"/>
        <v>FOXL2</v>
      </c>
      <c r="B718" s="1" t="s">
        <v>119</v>
      </c>
      <c r="C718" s="1">
        <v>1.38666137E8</v>
      </c>
      <c r="D718" s="1" t="s">
        <v>8</v>
      </c>
      <c r="E718" s="1">
        <v>24.0</v>
      </c>
      <c r="F718" s="1" t="s">
        <v>19064</v>
      </c>
      <c r="G718" s="1">
        <v>0.848323817549</v>
      </c>
    </row>
    <row r="719" ht="15.75" customHeight="1">
      <c r="A719" s="1" t="str">
        <f t="shared" si="60"/>
        <v>FOXL2</v>
      </c>
      <c r="B719" s="1" t="s">
        <v>119</v>
      </c>
      <c r="C719" s="1">
        <v>1.38666162E8</v>
      </c>
      <c r="D719" s="1" t="s">
        <v>8</v>
      </c>
      <c r="E719" s="1">
        <v>24.0</v>
      </c>
      <c r="F719" s="1" t="s">
        <v>19065</v>
      </c>
      <c r="G719" s="1">
        <v>1.07697939927</v>
      </c>
    </row>
    <row r="720" ht="15.75" customHeight="1">
      <c r="A720" s="1" t="str">
        <f t="shared" si="60"/>
        <v>FOXL2</v>
      </c>
      <c r="B720" s="1" t="s">
        <v>119</v>
      </c>
      <c r="C720" s="1">
        <v>1.38666242E8</v>
      </c>
      <c r="D720" s="1" t="s">
        <v>8</v>
      </c>
      <c r="E720" s="1">
        <v>24.0</v>
      </c>
      <c r="F720" s="1" t="s">
        <v>19066</v>
      </c>
      <c r="G720" s="1">
        <v>0.043573920362</v>
      </c>
    </row>
    <row r="721" ht="15.75" customHeight="1">
      <c r="A721" s="1" t="str">
        <f t="shared" ref="A721:A730" si="61">"FOXO4"</f>
        <v>FOXO4</v>
      </c>
      <c r="B721" s="1" t="s">
        <v>50</v>
      </c>
      <c r="C721" s="1">
        <v>7.0315671E7</v>
      </c>
      <c r="D721" s="1" t="s">
        <v>14</v>
      </c>
      <c r="E721" s="1">
        <v>22.0</v>
      </c>
      <c r="F721" s="1" t="s">
        <v>19067</v>
      </c>
      <c r="G721" s="1">
        <v>0.760241885104</v>
      </c>
    </row>
    <row r="722" ht="15.75" customHeight="1">
      <c r="A722" s="1" t="str">
        <f t="shared" si="61"/>
        <v>FOXO4</v>
      </c>
      <c r="B722" s="1" t="s">
        <v>50</v>
      </c>
      <c r="C722" s="1">
        <v>7.0315743E7</v>
      </c>
      <c r="D722" s="1" t="s">
        <v>14</v>
      </c>
      <c r="E722" s="1">
        <v>24.0</v>
      </c>
      <c r="F722" s="1" t="s">
        <v>19068</v>
      </c>
      <c r="G722" s="1">
        <v>0.598154526469</v>
      </c>
    </row>
    <row r="723" ht="15.75" customHeight="1">
      <c r="A723" s="1" t="str">
        <f t="shared" si="61"/>
        <v>FOXO4</v>
      </c>
      <c r="B723" s="1" t="s">
        <v>50</v>
      </c>
      <c r="C723" s="1">
        <v>7.0315986E7</v>
      </c>
      <c r="D723" s="1" t="s">
        <v>14</v>
      </c>
      <c r="E723" s="1">
        <v>24.0</v>
      </c>
      <c r="F723" s="1" t="s">
        <v>19069</v>
      </c>
      <c r="G723" s="1">
        <v>0.602416239387</v>
      </c>
    </row>
    <row r="724" ht="15.75" customHeight="1">
      <c r="A724" s="1" t="str">
        <f t="shared" si="61"/>
        <v>FOXO4</v>
      </c>
      <c r="B724" s="1" t="s">
        <v>50</v>
      </c>
      <c r="C724" s="1">
        <v>7.0315963E7</v>
      </c>
      <c r="D724" s="1" t="s">
        <v>14</v>
      </c>
      <c r="E724" s="1">
        <v>23.0</v>
      </c>
      <c r="F724" s="1" t="s">
        <v>19070</v>
      </c>
      <c r="G724" s="1">
        <v>0.755813719806</v>
      </c>
    </row>
    <row r="725" ht="15.75" customHeight="1">
      <c r="A725" s="1" t="str">
        <f t="shared" si="61"/>
        <v>FOXO4</v>
      </c>
      <c r="B725" s="1" t="s">
        <v>50</v>
      </c>
      <c r="C725" s="1">
        <v>7.0315829E7</v>
      </c>
      <c r="D725" s="1" t="s">
        <v>14</v>
      </c>
      <c r="E725" s="1">
        <v>21.0</v>
      </c>
      <c r="F725" s="1" t="s">
        <v>19071</v>
      </c>
      <c r="G725" s="1">
        <v>1.13491015486</v>
      </c>
    </row>
    <row r="726" ht="15.75" customHeight="1">
      <c r="A726" s="1" t="str">
        <f t="shared" si="61"/>
        <v>FOXO4</v>
      </c>
      <c r="B726" s="1" t="s">
        <v>50</v>
      </c>
      <c r="C726" s="1">
        <v>7.0315822E7</v>
      </c>
      <c r="D726" s="1" t="s">
        <v>14</v>
      </c>
      <c r="E726" s="1">
        <v>23.0</v>
      </c>
      <c r="F726" s="1" t="s">
        <v>19072</v>
      </c>
      <c r="G726" s="1">
        <v>0.927916525602</v>
      </c>
    </row>
    <row r="727" ht="15.75" customHeight="1">
      <c r="A727" s="1" t="str">
        <f t="shared" si="61"/>
        <v>FOXO4</v>
      </c>
      <c r="B727" s="1" t="s">
        <v>50</v>
      </c>
      <c r="C727" s="1">
        <v>7.0315782E7</v>
      </c>
      <c r="D727" s="1" t="s">
        <v>14</v>
      </c>
      <c r="E727" s="1">
        <v>24.0</v>
      </c>
      <c r="F727" s="1" t="s">
        <v>19073</v>
      </c>
      <c r="G727" s="1">
        <v>0.293842205111</v>
      </c>
    </row>
    <row r="728" ht="15.75" customHeight="1">
      <c r="A728" s="1" t="str">
        <f t="shared" si="61"/>
        <v>FOXO4</v>
      </c>
      <c r="B728" s="1" t="s">
        <v>50</v>
      </c>
      <c r="C728" s="1">
        <v>7.0315772E7</v>
      </c>
      <c r="D728" s="1" t="s">
        <v>14</v>
      </c>
      <c r="E728" s="1">
        <v>24.0</v>
      </c>
      <c r="F728" s="1" t="s">
        <v>19074</v>
      </c>
      <c r="G728" s="1">
        <v>0.38178385098</v>
      </c>
    </row>
    <row r="729" ht="15.75" customHeight="1">
      <c r="A729" s="1" t="str">
        <f t="shared" si="61"/>
        <v>FOXO4</v>
      </c>
      <c r="B729" s="1" t="s">
        <v>50</v>
      </c>
      <c r="C729" s="1">
        <v>7.0315711E7</v>
      </c>
      <c r="D729" s="1" t="s">
        <v>8</v>
      </c>
      <c r="E729" s="1">
        <v>24.0</v>
      </c>
      <c r="F729" s="1" t="s">
        <v>19075</v>
      </c>
      <c r="G729" s="1">
        <v>0.0365858438149</v>
      </c>
    </row>
    <row r="730" ht="15.75" customHeight="1">
      <c r="A730" s="1" t="str">
        <f t="shared" si="61"/>
        <v>FOXO4</v>
      </c>
      <c r="B730" s="1" t="s">
        <v>50</v>
      </c>
      <c r="C730" s="1">
        <v>7.0315849E7</v>
      </c>
      <c r="D730" s="1" t="s">
        <v>8</v>
      </c>
      <c r="E730" s="1">
        <v>22.0</v>
      </c>
      <c r="F730" s="1" t="s">
        <v>19076</v>
      </c>
      <c r="G730" s="1">
        <v>0.937173319543</v>
      </c>
    </row>
    <row r="731" ht="15.75" customHeight="1">
      <c r="A731" s="1" t="str">
        <f t="shared" ref="A731:A738" si="62">"GAB2"</f>
        <v>GAB2</v>
      </c>
      <c r="B731" s="1" t="s">
        <v>328</v>
      </c>
      <c r="C731" s="1">
        <v>7.8129225E7</v>
      </c>
      <c r="D731" s="1" t="s">
        <v>14</v>
      </c>
      <c r="E731" s="1">
        <v>23.0</v>
      </c>
      <c r="F731" s="1" t="s">
        <v>19077</v>
      </c>
      <c r="G731" s="1">
        <v>0.357798586737</v>
      </c>
    </row>
    <row r="732" ht="15.75" customHeight="1">
      <c r="A732" s="1" t="str">
        <f t="shared" si="62"/>
        <v>GAB2</v>
      </c>
      <c r="B732" s="1" t="s">
        <v>328</v>
      </c>
      <c r="C732" s="1">
        <v>7.812911E7</v>
      </c>
      <c r="D732" s="1" t="s">
        <v>14</v>
      </c>
      <c r="E732" s="1">
        <v>24.0</v>
      </c>
      <c r="F732" s="1" t="s">
        <v>19078</v>
      </c>
      <c r="G732" s="1">
        <v>1.07944095875</v>
      </c>
    </row>
    <row r="733" ht="15.75" customHeight="1">
      <c r="A733" s="1" t="str">
        <f t="shared" si="62"/>
        <v>GAB2</v>
      </c>
      <c r="B733" s="1" t="s">
        <v>328</v>
      </c>
      <c r="C733" s="1">
        <v>7.8128987E7</v>
      </c>
      <c r="D733" s="1" t="s">
        <v>14</v>
      </c>
      <c r="E733" s="1">
        <v>24.0</v>
      </c>
      <c r="F733" s="1" t="s">
        <v>19079</v>
      </c>
      <c r="G733" s="1">
        <v>0.408033526367</v>
      </c>
    </row>
    <row r="734" ht="15.75" customHeight="1">
      <c r="A734" s="1" t="str">
        <f t="shared" si="62"/>
        <v>GAB2</v>
      </c>
      <c r="B734" s="1" t="s">
        <v>328</v>
      </c>
      <c r="C734" s="1">
        <v>7.8129134E7</v>
      </c>
      <c r="D734" s="1" t="s">
        <v>8</v>
      </c>
      <c r="E734" s="1">
        <v>24.0</v>
      </c>
      <c r="F734" s="1" t="s">
        <v>19080</v>
      </c>
      <c r="G734" s="1">
        <v>0.675784779371</v>
      </c>
    </row>
    <row r="735" ht="15.75" customHeight="1">
      <c r="A735" s="1" t="str">
        <f t="shared" si="62"/>
        <v>GAB2</v>
      </c>
      <c r="B735" s="1" t="s">
        <v>328</v>
      </c>
      <c r="C735" s="1">
        <v>7.8129101E7</v>
      </c>
      <c r="D735" s="1" t="s">
        <v>8</v>
      </c>
      <c r="E735" s="1">
        <v>24.0</v>
      </c>
      <c r="F735" s="1" t="s">
        <v>19081</v>
      </c>
      <c r="G735" s="1">
        <v>1.05883678054</v>
      </c>
    </row>
    <row r="736" ht="15.75" customHeight="1">
      <c r="A736" s="1" t="str">
        <f t="shared" si="62"/>
        <v>GAB2</v>
      </c>
      <c r="B736" s="1" t="s">
        <v>328</v>
      </c>
      <c r="C736" s="1">
        <v>7.8129219E7</v>
      </c>
      <c r="D736" s="1" t="s">
        <v>8</v>
      </c>
      <c r="E736" s="1">
        <v>24.0</v>
      </c>
      <c r="F736" s="1" t="s">
        <v>19082</v>
      </c>
      <c r="G736" s="1">
        <v>0.232298508533</v>
      </c>
    </row>
    <row r="737" ht="15.75" customHeight="1">
      <c r="A737" s="1" t="str">
        <f t="shared" si="62"/>
        <v>GAB2</v>
      </c>
      <c r="B737" s="1" t="s">
        <v>328</v>
      </c>
      <c r="C737" s="1">
        <v>7.8129079E7</v>
      </c>
      <c r="D737" s="1" t="s">
        <v>8</v>
      </c>
      <c r="E737" s="1">
        <v>24.0</v>
      </c>
      <c r="F737" s="1" t="s">
        <v>19083</v>
      </c>
      <c r="G737" s="1">
        <v>0.861722260712</v>
      </c>
    </row>
    <row r="738" ht="15.75" customHeight="1">
      <c r="A738" s="1" t="str">
        <f t="shared" si="62"/>
        <v>GAB2</v>
      </c>
      <c r="B738" s="1" t="s">
        <v>328</v>
      </c>
      <c r="C738" s="1">
        <v>7.8128946E7</v>
      </c>
      <c r="D738" s="1" t="s">
        <v>8</v>
      </c>
      <c r="E738" s="1">
        <v>24.0</v>
      </c>
      <c r="F738" s="1" t="s">
        <v>19084</v>
      </c>
      <c r="G738" s="1">
        <v>0.0157057295528</v>
      </c>
    </row>
    <row r="739" ht="15.75" customHeight="1">
      <c r="A739" s="1" t="str">
        <f t="shared" ref="A739:A748" si="63">"GADD45A"</f>
        <v>GADD45A</v>
      </c>
      <c r="B739" s="1" t="s">
        <v>108</v>
      </c>
      <c r="C739" s="1">
        <v>6.8150409E7</v>
      </c>
      <c r="D739" s="1" t="s">
        <v>14</v>
      </c>
      <c r="E739" s="1">
        <v>24.0</v>
      </c>
      <c r="F739" s="1" t="s">
        <v>19085</v>
      </c>
      <c r="G739" s="1">
        <v>0.173432278624</v>
      </c>
    </row>
    <row r="740" ht="15.75" customHeight="1">
      <c r="A740" s="1" t="str">
        <f t="shared" si="63"/>
        <v>GADD45A</v>
      </c>
      <c r="B740" s="1" t="s">
        <v>108</v>
      </c>
      <c r="C740" s="1">
        <v>6.8150635E7</v>
      </c>
      <c r="D740" s="1" t="s">
        <v>8</v>
      </c>
      <c r="E740" s="1">
        <v>23.0</v>
      </c>
      <c r="F740" s="1" t="s">
        <v>19086</v>
      </c>
      <c r="G740" s="1">
        <v>0.735720898787</v>
      </c>
    </row>
    <row r="741" ht="15.75" customHeight="1">
      <c r="A741" s="1" t="str">
        <f t="shared" si="63"/>
        <v>GADD45A</v>
      </c>
      <c r="B741" s="1" t="s">
        <v>108</v>
      </c>
      <c r="C741" s="1">
        <v>6.8150626E7</v>
      </c>
      <c r="D741" s="1" t="s">
        <v>8</v>
      </c>
      <c r="E741" s="1">
        <v>23.0</v>
      </c>
      <c r="F741" s="1" t="s">
        <v>19087</v>
      </c>
      <c r="G741" s="1">
        <v>0.689873548909</v>
      </c>
    </row>
    <row r="742" ht="15.75" customHeight="1">
      <c r="A742" s="1" t="str">
        <f t="shared" si="63"/>
        <v>GADD45A</v>
      </c>
      <c r="B742" s="1" t="s">
        <v>108</v>
      </c>
      <c r="C742" s="1">
        <v>6.8150608E7</v>
      </c>
      <c r="D742" s="1" t="s">
        <v>8</v>
      </c>
      <c r="E742" s="1">
        <v>24.0</v>
      </c>
      <c r="F742" s="1" t="s">
        <v>19088</v>
      </c>
      <c r="G742" s="1">
        <v>1.40196791143</v>
      </c>
    </row>
    <row r="743" ht="15.75" customHeight="1">
      <c r="A743" s="1" t="str">
        <f t="shared" si="63"/>
        <v>GADD45A</v>
      </c>
      <c r="B743" s="1" t="s">
        <v>108</v>
      </c>
      <c r="C743" s="1">
        <v>6.8150589E7</v>
      </c>
      <c r="D743" s="1" t="s">
        <v>8</v>
      </c>
      <c r="E743" s="1">
        <v>24.0</v>
      </c>
      <c r="F743" s="1" t="s">
        <v>19089</v>
      </c>
      <c r="G743" s="1">
        <v>0.541936978176</v>
      </c>
    </row>
    <row r="744" ht="15.75" customHeight="1">
      <c r="A744" s="1" t="str">
        <f t="shared" si="63"/>
        <v>GADD45A</v>
      </c>
      <c r="B744" s="1" t="s">
        <v>108</v>
      </c>
      <c r="C744" s="1">
        <v>6.8150564E7</v>
      </c>
      <c r="D744" s="1" t="s">
        <v>8</v>
      </c>
      <c r="E744" s="1">
        <v>24.0</v>
      </c>
      <c r="F744" s="1" t="s">
        <v>19090</v>
      </c>
      <c r="G744" s="1">
        <v>0.326067439301</v>
      </c>
    </row>
    <row r="745" ht="15.75" customHeight="1">
      <c r="A745" s="1" t="str">
        <f t="shared" si="63"/>
        <v>GADD45A</v>
      </c>
      <c r="B745" s="1" t="s">
        <v>108</v>
      </c>
      <c r="C745" s="1">
        <v>6.8150466E7</v>
      </c>
      <c r="D745" s="1" t="s">
        <v>8</v>
      </c>
      <c r="E745" s="1">
        <v>24.0</v>
      </c>
      <c r="F745" s="1" t="s">
        <v>19091</v>
      </c>
      <c r="G745" s="1">
        <v>0.114359838022</v>
      </c>
    </row>
    <row r="746" ht="15.75" customHeight="1">
      <c r="A746" s="1" t="str">
        <f t="shared" si="63"/>
        <v>GADD45A</v>
      </c>
      <c r="B746" s="1" t="s">
        <v>108</v>
      </c>
      <c r="C746" s="1">
        <v>6.8150429E7</v>
      </c>
      <c r="D746" s="1" t="s">
        <v>8</v>
      </c>
      <c r="E746" s="1">
        <v>24.0</v>
      </c>
      <c r="F746" s="1" t="s">
        <v>19092</v>
      </c>
      <c r="G746" s="1">
        <v>0.0753761292847</v>
      </c>
    </row>
    <row r="747" ht="15.75" customHeight="1">
      <c r="A747" s="1" t="str">
        <f t="shared" si="63"/>
        <v>GADD45A</v>
      </c>
      <c r="B747" s="1" t="s">
        <v>108</v>
      </c>
      <c r="C747" s="1">
        <v>6.8150624E7</v>
      </c>
      <c r="D747" s="1" t="s">
        <v>14</v>
      </c>
      <c r="E747" s="1">
        <v>24.0</v>
      </c>
      <c r="F747" s="1" t="s">
        <v>19093</v>
      </c>
      <c r="G747" s="1">
        <v>0.862311189783</v>
      </c>
    </row>
    <row r="748" ht="15.75" customHeight="1">
      <c r="A748" s="1" t="str">
        <f t="shared" si="63"/>
        <v>GADD45A</v>
      </c>
      <c r="B748" s="1" t="s">
        <v>108</v>
      </c>
      <c r="C748" s="1">
        <v>6.8150674E7</v>
      </c>
      <c r="D748" s="1" t="s">
        <v>14</v>
      </c>
      <c r="E748" s="1">
        <v>24.0</v>
      </c>
      <c r="F748" s="1" t="s">
        <v>19094</v>
      </c>
      <c r="G748" s="1">
        <v>0.621495471087</v>
      </c>
    </row>
    <row r="749" ht="15.75" customHeight="1">
      <c r="A749" s="1" t="str">
        <f t="shared" ref="A749:A775" si="64">"GAL3ST1"</f>
        <v>GAL3ST1</v>
      </c>
      <c r="B749" s="1" t="s">
        <v>222</v>
      </c>
      <c r="C749" s="1">
        <v>3.0961217E7</v>
      </c>
      <c r="D749" s="1" t="s">
        <v>14</v>
      </c>
      <c r="E749" s="1">
        <v>26.0</v>
      </c>
      <c r="F749" s="1" t="s">
        <v>19095</v>
      </c>
      <c r="G749" s="1">
        <v>0.159435855088</v>
      </c>
    </row>
    <row r="750" ht="15.75" customHeight="1">
      <c r="A750" s="1" t="str">
        <f t="shared" si="64"/>
        <v>GAL3ST1</v>
      </c>
      <c r="B750" s="1" t="s">
        <v>222</v>
      </c>
      <c r="C750" s="1">
        <v>3.0969152E7</v>
      </c>
      <c r="D750" s="1" t="s">
        <v>14</v>
      </c>
      <c r="E750" s="1">
        <v>22.0</v>
      </c>
      <c r="F750" s="1" t="s">
        <v>19096</v>
      </c>
      <c r="G750" s="1">
        <v>-0.0583963346705</v>
      </c>
    </row>
    <row r="751" ht="15.75" customHeight="1">
      <c r="A751" s="1" t="str">
        <f t="shared" si="64"/>
        <v>GAL3ST1</v>
      </c>
      <c r="B751" s="1" t="s">
        <v>222</v>
      </c>
      <c r="C751" s="1">
        <v>3.0969119E7</v>
      </c>
      <c r="D751" s="1" t="s">
        <v>14</v>
      </c>
      <c r="E751" s="1">
        <v>23.0</v>
      </c>
      <c r="F751" s="1" t="s">
        <v>19097</v>
      </c>
      <c r="G751" s="1">
        <v>-0.00215438382619</v>
      </c>
    </row>
    <row r="752" ht="15.75" customHeight="1">
      <c r="A752" s="1" t="str">
        <f t="shared" si="64"/>
        <v>GAL3ST1</v>
      </c>
      <c r="B752" s="1" t="s">
        <v>222</v>
      </c>
      <c r="C752" s="1">
        <v>3.0961246E7</v>
      </c>
      <c r="D752" s="1" t="s">
        <v>8</v>
      </c>
      <c r="E752" s="1">
        <v>24.0</v>
      </c>
      <c r="F752" s="1" t="s">
        <v>19098</v>
      </c>
      <c r="G752" s="1">
        <v>0.00467542383261</v>
      </c>
    </row>
    <row r="753" ht="15.75" customHeight="1">
      <c r="A753" s="1" t="str">
        <f t="shared" si="64"/>
        <v>GAL3ST1</v>
      </c>
      <c r="B753" s="1" t="s">
        <v>222</v>
      </c>
      <c r="C753" s="1">
        <v>3.0961241E7</v>
      </c>
      <c r="D753" s="1" t="s">
        <v>8</v>
      </c>
      <c r="E753" s="1">
        <v>27.0</v>
      </c>
      <c r="F753" s="1" t="s">
        <v>19099</v>
      </c>
      <c r="G753" s="1">
        <v>0.0763584527302</v>
      </c>
    </row>
    <row r="754" ht="15.75" customHeight="1">
      <c r="A754" s="1" t="str">
        <f t="shared" si="64"/>
        <v>GAL3ST1</v>
      </c>
      <c r="B754" s="1" t="s">
        <v>222</v>
      </c>
      <c r="C754" s="1">
        <v>3.0961232E7</v>
      </c>
      <c r="D754" s="1" t="s">
        <v>14</v>
      </c>
      <c r="E754" s="1">
        <v>26.0</v>
      </c>
      <c r="F754" s="1" t="s">
        <v>19100</v>
      </c>
      <c r="G754" s="1">
        <v>0.055249175375</v>
      </c>
    </row>
    <row r="755" ht="15.75" customHeight="1">
      <c r="A755" s="1" t="str">
        <f t="shared" si="64"/>
        <v>GAL3ST1</v>
      </c>
      <c r="B755" s="1" t="s">
        <v>222</v>
      </c>
      <c r="C755" s="1">
        <v>3.0961226E7</v>
      </c>
      <c r="D755" s="1" t="s">
        <v>8</v>
      </c>
      <c r="E755" s="1">
        <v>22.0</v>
      </c>
      <c r="F755" s="1" t="s">
        <v>19101</v>
      </c>
      <c r="G755" s="1">
        <v>0.0690300440947</v>
      </c>
    </row>
    <row r="756" ht="15.75" customHeight="1">
      <c r="A756" s="1" t="str">
        <f t="shared" si="64"/>
        <v>GAL3ST1</v>
      </c>
      <c r="B756" s="1" t="s">
        <v>222</v>
      </c>
      <c r="C756" s="1">
        <v>3.0961057E7</v>
      </c>
      <c r="D756" s="1" t="s">
        <v>8</v>
      </c>
      <c r="E756" s="1">
        <v>24.0</v>
      </c>
      <c r="F756" s="1" t="s">
        <v>19102</v>
      </c>
      <c r="G756" s="1">
        <v>0.183005822352</v>
      </c>
    </row>
    <row r="757" ht="15.75" customHeight="1">
      <c r="A757" s="1" t="str">
        <f t="shared" si="64"/>
        <v>GAL3ST1</v>
      </c>
      <c r="B757" s="1" t="s">
        <v>222</v>
      </c>
      <c r="C757" s="1">
        <v>3.0956877E7</v>
      </c>
      <c r="D757" s="1" t="s">
        <v>8</v>
      </c>
      <c r="E757" s="1">
        <v>23.0</v>
      </c>
      <c r="F757" s="1" t="s">
        <v>19103</v>
      </c>
      <c r="G757" s="1">
        <v>1.34121905263</v>
      </c>
    </row>
    <row r="758" ht="15.75" customHeight="1">
      <c r="A758" s="1" t="str">
        <f t="shared" si="64"/>
        <v>GAL3ST1</v>
      </c>
      <c r="B758" s="1" t="s">
        <v>222</v>
      </c>
      <c r="C758" s="1">
        <v>3.0956843E7</v>
      </c>
      <c r="D758" s="1" t="s">
        <v>8</v>
      </c>
      <c r="E758" s="1">
        <v>24.0</v>
      </c>
      <c r="F758" s="1" t="s">
        <v>19104</v>
      </c>
      <c r="G758" s="1">
        <v>0.811889966012</v>
      </c>
    </row>
    <row r="759" ht="15.75" customHeight="1">
      <c r="A759" s="1" t="str">
        <f t="shared" si="64"/>
        <v>GAL3ST1</v>
      </c>
      <c r="B759" s="1" t="s">
        <v>222</v>
      </c>
      <c r="C759" s="1">
        <v>3.0954599E7</v>
      </c>
      <c r="D759" s="1" t="s">
        <v>14</v>
      </c>
      <c r="E759" s="1">
        <v>24.0</v>
      </c>
      <c r="F759" s="1" t="s">
        <v>19105</v>
      </c>
      <c r="G759" s="1">
        <v>0.079627768813</v>
      </c>
    </row>
    <row r="760" ht="15.75" customHeight="1">
      <c r="A760" s="1" t="str">
        <f t="shared" si="64"/>
        <v>GAL3ST1</v>
      </c>
      <c r="B760" s="1" t="s">
        <v>222</v>
      </c>
      <c r="C760" s="1">
        <v>3.0954646E7</v>
      </c>
      <c r="D760" s="1" t="s">
        <v>14</v>
      </c>
      <c r="E760" s="1">
        <v>24.0</v>
      </c>
      <c r="F760" s="1" t="s">
        <v>19106</v>
      </c>
      <c r="G760" s="1">
        <v>0.140497945302</v>
      </c>
    </row>
    <row r="761" ht="15.75" customHeight="1">
      <c r="A761" s="1" t="str">
        <f t="shared" si="64"/>
        <v>GAL3ST1</v>
      </c>
      <c r="B761" s="1" t="s">
        <v>222</v>
      </c>
      <c r="C761" s="1">
        <v>3.095456E7</v>
      </c>
      <c r="D761" s="1" t="s">
        <v>8</v>
      </c>
      <c r="E761" s="1">
        <v>24.0</v>
      </c>
      <c r="F761" s="1" t="s">
        <v>19107</v>
      </c>
      <c r="G761" s="1">
        <v>0.0288098845594</v>
      </c>
    </row>
    <row r="762" ht="15.75" customHeight="1">
      <c r="A762" s="1" t="str">
        <f t="shared" si="64"/>
        <v>GAL3ST1</v>
      </c>
      <c r="B762" s="1" t="s">
        <v>222</v>
      </c>
      <c r="C762" s="1">
        <v>3.0956837E7</v>
      </c>
      <c r="D762" s="1" t="s">
        <v>8</v>
      </c>
      <c r="E762" s="1">
        <v>24.0</v>
      </c>
      <c r="F762" s="1" t="s">
        <v>19108</v>
      </c>
      <c r="G762" s="1">
        <v>0.846890981355</v>
      </c>
    </row>
    <row r="763" ht="15.75" customHeight="1">
      <c r="A763" s="1" t="str">
        <f t="shared" si="64"/>
        <v>GAL3ST1</v>
      </c>
      <c r="B763" s="1" t="s">
        <v>222</v>
      </c>
      <c r="C763" s="1">
        <v>3.0961198E7</v>
      </c>
      <c r="D763" s="1" t="s">
        <v>14</v>
      </c>
      <c r="E763" s="1">
        <v>26.0</v>
      </c>
      <c r="F763" s="1" t="s">
        <v>19109</v>
      </c>
      <c r="G763" s="1">
        <v>0.0929544041685</v>
      </c>
    </row>
    <row r="764" ht="15.75" customHeight="1">
      <c r="A764" s="1" t="str">
        <f t="shared" si="64"/>
        <v>GAL3ST1</v>
      </c>
      <c r="B764" s="1" t="s">
        <v>222</v>
      </c>
      <c r="C764" s="1">
        <v>3.0961213E7</v>
      </c>
      <c r="D764" s="1" t="s">
        <v>14</v>
      </c>
      <c r="E764" s="1">
        <v>27.0</v>
      </c>
      <c r="F764" s="1" t="s">
        <v>19110</v>
      </c>
      <c r="G764" s="1">
        <v>0.0726831519901</v>
      </c>
    </row>
    <row r="765" ht="15.75" customHeight="1">
      <c r="A765" s="1" t="str">
        <f t="shared" si="64"/>
        <v>GAL3ST1</v>
      </c>
      <c r="B765" s="1" t="s">
        <v>222</v>
      </c>
      <c r="C765" s="1">
        <v>3.0961222E7</v>
      </c>
      <c r="D765" s="1" t="s">
        <v>14</v>
      </c>
      <c r="E765" s="1">
        <v>25.0</v>
      </c>
      <c r="F765" s="1" t="s">
        <v>19111</v>
      </c>
      <c r="G765" s="1">
        <v>-0.0123634403356</v>
      </c>
    </row>
    <row r="766" ht="15.75" customHeight="1">
      <c r="A766" s="1" t="str">
        <f t="shared" si="64"/>
        <v>GAL3ST1</v>
      </c>
      <c r="B766" s="1" t="s">
        <v>222</v>
      </c>
      <c r="C766" s="1">
        <v>3.0970813E7</v>
      </c>
      <c r="D766" s="1" t="s">
        <v>8</v>
      </c>
      <c r="E766" s="1">
        <v>24.0</v>
      </c>
      <c r="F766" s="1" t="s">
        <v>19112</v>
      </c>
      <c r="G766" s="1">
        <v>-0.0490626830544</v>
      </c>
    </row>
    <row r="767" ht="15.75" customHeight="1">
      <c r="A767" s="1" t="str">
        <f t="shared" si="64"/>
        <v>GAL3ST1</v>
      </c>
      <c r="B767" s="1" t="s">
        <v>222</v>
      </c>
      <c r="C767" s="1">
        <v>3.0970662E7</v>
      </c>
      <c r="D767" s="1" t="s">
        <v>8</v>
      </c>
      <c r="E767" s="1">
        <v>24.0</v>
      </c>
      <c r="F767" s="1" t="s">
        <v>19113</v>
      </c>
      <c r="G767" s="1">
        <v>-0.254414168826</v>
      </c>
    </row>
    <row r="768" ht="15.75" customHeight="1">
      <c r="A768" s="1" t="str">
        <f t="shared" si="64"/>
        <v>GAL3ST1</v>
      </c>
      <c r="B768" s="1" t="s">
        <v>222</v>
      </c>
      <c r="C768" s="1">
        <v>3.0970756E7</v>
      </c>
      <c r="D768" s="1" t="s">
        <v>8</v>
      </c>
      <c r="E768" s="1">
        <v>24.0</v>
      </c>
      <c r="F768" s="1" t="s">
        <v>19114</v>
      </c>
      <c r="G768" s="1">
        <v>-0.0057550998808</v>
      </c>
    </row>
    <row r="769" ht="15.75" customHeight="1">
      <c r="A769" s="1" t="str">
        <f t="shared" si="64"/>
        <v>GAL3ST1</v>
      </c>
      <c r="B769" s="1" t="s">
        <v>222</v>
      </c>
      <c r="C769" s="1">
        <v>3.0970671E7</v>
      </c>
      <c r="D769" s="1" t="s">
        <v>14</v>
      </c>
      <c r="E769" s="1">
        <v>24.0</v>
      </c>
      <c r="F769" s="1" t="s">
        <v>19115</v>
      </c>
      <c r="G769" s="1">
        <v>-0.14611975435</v>
      </c>
    </row>
    <row r="770" ht="15.75" customHeight="1">
      <c r="A770" s="1" t="str">
        <f t="shared" si="64"/>
        <v>GAL3ST1</v>
      </c>
      <c r="B770" s="1" t="s">
        <v>222</v>
      </c>
      <c r="C770" s="1">
        <v>3.0970743E7</v>
      </c>
      <c r="D770" s="1" t="s">
        <v>8</v>
      </c>
      <c r="E770" s="1">
        <v>24.0</v>
      </c>
      <c r="F770" s="1" t="s">
        <v>19116</v>
      </c>
      <c r="G770" s="1">
        <v>-0.132298228519</v>
      </c>
    </row>
    <row r="771" ht="15.75" customHeight="1">
      <c r="A771" s="1" t="str">
        <f t="shared" si="64"/>
        <v>GAL3ST1</v>
      </c>
      <c r="B771" s="1" t="s">
        <v>222</v>
      </c>
      <c r="C771" s="1">
        <v>3.0968877E7</v>
      </c>
      <c r="D771" s="1" t="s">
        <v>8</v>
      </c>
      <c r="E771" s="1">
        <v>23.0</v>
      </c>
      <c r="F771" s="1" t="s">
        <v>19117</v>
      </c>
      <c r="G771" s="1">
        <v>-0.0718811934959</v>
      </c>
    </row>
    <row r="772" ht="15.75" customHeight="1">
      <c r="A772" s="1" t="str">
        <f t="shared" si="64"/>
        <v>GAL3ST1</v>
      </c>
      <c r="B772" s="1" t="s">
        <v>222</v>
      </c>
      <c r="C772" s="1">
        <v>3.0970668E7</v>
      </c>
      <c r="D772" s="1" t="s">
        <v>8</v>
      </c>
      <c r="E772" s="1">
        <v>24.0</v>
      </c>
      <c r="F772" s="1" t="s">
        <v>19118</v>
      </c>
      <c r="G772" s="1">
        <v>0.0213481245688</v>
      </c>
    </row>
    <row r="773" ht="15.75" customHeight="1">
      <c r="A773" s="1" t="str">
        <f t="shared" si="64"/>
        <v>GAL3ST1</v>
      </c>
      <c r="B773" s="1" t="s">
        <v>222</v>
      </c>
      <c r="C773" s="1">
        <v>3.0970772E7</v>
      </c>
      <c r="D773" s="1" t="s">
        <v>8</v>
      </c>
      <c r="E773" s="1">
        <v>23.0</v>
      </c>
      <c r="F773" s="1" t="s">
        <v>19119</v>
      </c>
      <c r="G773" s="1">
        <v>-0.11903078724</v>
      </c>
    </row>
    <row r="774" ht="15.75" customHeight="1">
      <c r="A774" s="1" t="str">
        <f t="shared" si="64"/>
        <v>GAL3ST1</v>
      </c>
      <c r="B774" s="1" t="s">
        <v>222</v>
      </c>
      <c r="C774" s="1">
        <v>3.097079E7</v>
      </c>
      <c r="D774" s="1" t="s">
        <v>14</v>
      </c>
      <c r="E774" s="1">
        <v>23.0</v>
      </c>
      <c r="F774" s="1" t="s">
        <v>19120</v>
      </c>
      <c r="G774" s="1">
        <v>-0.0276139277125</v>
      </c>
    </row>
    <row r="775" ht="15.75" customHeight="1">
      <c r="A775" s="1" t="str">
        <f t="shared" si="64"/>
        <v>GAL3ST1</v>
      </c>
      <c r="B775" s="1" t="s">
        <v>222</v>
      </c>
      <c r="C775" s="1">
        <v>3.0970854E7</v>
      </c>
      <c r="D775" s="1" t="s">
        <v>14</v>
      </c>
      <c r="E775" s="1">
        <v>21.0</v>
      </c>
      <c r="F775" s="1" t="s">
        <v>19121</v>
      </c>
      <c r="G775" s="1">
        <v>-0.0173587123524</v>
      </c>
    </row>
    <row r="776" ht="15.75" customHeight="1">
      <c r="A776" s="1" t="str">
        <f t="shared" ref="A776:A783" si="65">"GALNT2"</f>
        <v>GALNT2</v>
      </c>
      <c r="B776" s="1" t="s">
        <v>108</v>
      </c>
      <c r="C776" s="1">
        <v>2.30202606E8</v>
      </c>
      <c r="D776" s="1" t="s">
        <v>14</v>
      </c>
      <c r="E776" s="1">
        <v>24.0</v>
      </c>
      <c r="F776" s="1" t="s">
        <v>19122</v>
      </c>
      <c r="G776" s="1">
        <v>0.512776076911</v>
      </c>
    </row>
    <row r="777" ht="15.75" customHeight="1">
      <c r="A777" s="1" t="str">
        <f t="shared" si="65"/>
        <v>GALNT2</v>
      </c>
      <c r="B777" s="1" t="s">
        <v>108</v>
      </c>
      <c r="C777" s="1">
        <v>2.30202641E8</v>
      </c>
      <c r="D777" s="1" t="s">
        <v>14</v>
      </c>
      <c r="E777" s="1">
        <v>24.0</v>
      </c>
      <c r="F777" s="1" t="s">
        <v>19123</v>
      </c>
      <c r="G777" s="1">
        <v>0.717550910755</v>
      </c>
    </row>
    <row r="778" ht="15.75" customHeight="1">
      <c r="A778" s="1" t="str">
        <f t="shared" si="65"/>
        <v>GALNT2</v>
      </c>
      <c r="B778" s="1" t="s">
        <v>108</v>
      </c>
      <c r="C778" s="1">
        <v>2.30202646E8</v>
      </c>
      <c r="D778" s="1" t="s">
        <v>14</v>
      </c>
      <c r="E778" s="1">
        <v>23.0</v>
      </c>
      <c r="F778" s="1" t="s">
        <v>19124</v>
      </c>
      <c r="G778" s="1">
        <v>1.07060490963</v>
      </c>
    </row>
    <row r="779" ht="15.75" customHeight="1">
      <c r="A779" s="1" t="str">
        <f t="shared" si="65"/>
        <v>GALNT2</v>
      </c>
      <c r="B779" s="1" t="s">
        <v>108</v>
      </c>
      <c r="C779" s="1">
        <v>2.30202708E8</v>
      </c>
      <c r="D779" s="1" t="s">
        <v>14</v>
      </c>
      <c r="E779" s="1">
        <v>24.0</v>
      </c>
      <c r="F779" s="1" t="s">
        <v>19125</v>
      </c>
      <c r="G779" s="1">
        <v>0.750498440028</v>
      </c>
    </row>
    <row r="780" ht="15.75" customHeight="1">
      <c r="A780" s="1" t="str">
        <f t="shared" si="65"/>
        <v>GALNT2</v>
      </c>
      <c r="B780" s="1" t="s">
        <v>108</v>
      </c>
      <c r="C780" s="1">
        <v>2.30202732E8</v>
      </c>
      <c r="D780" s="1" t="s">
        <v>14</v>
      </c>
      <c r="E780" s="1">
        <v>23.0</v>
      </c>
      <c r="F780" s="1" t="s">
        <v>19126</v>
      </c>
      <c r="G780" s="1">
        <v>0.117122869519</v>
      </c>
    </row>
    <row r="781" ht="15.75" customHeight="1">
      <c r="A781" s="1" t="str">
        <f t="shared" si="65"/>
        <v>GALNT2</v>
      </c>
      <c r="B781" s="1" t="s">
        <v>108</v>
      </c>
      <c r="C781" s="1">
        <v>2.30202903E8</v>
      </c>
      <c r="D781" s="1" t="s">
        <v>14</v>
      </c>
      <c r="E781" s="1">
        <v>23.0</v>
      </c>
      <c r="F781" s="1" t="s">
        <v>19127</v>
      </c>
      <c r="G781" s="1">
        <v>1.16424609463</v>
      </c>
    </row>
    <row r="782" ht="15.75" customHeight="1">
      <c r="A782" s="1" t="str">
        <f t="shared" si="65"/>
        <v>GALNT2</v>
      </c>
      <c r="B782" s="1" t="s">
        <v>108</v>
      </c>
      <c r="C782" s="1">
        <v>2.30202757E8</v>
      </c>
      <c r="D782" s="1" t="s">
        <v>8</v>
      </c>
      <c r="E782" s="1">
        <v>24.0</v>
      </c>
      <c r="F782" s="1" t="s">
        <v>19128</v>
      </c>
      <c r="G782" s="1">
        <v>0.765148995735</v>
      </c>
    </row>
    <row r="783" ht="15.75" customHeight="1">
      <c r="A783" s="1" t="str">
        <f t="shared" si="65"/>
        <v>GALNT2</v>
      </c>
      <c r="B783" s="1" t="s">
        <v>108</v>
      </c>
      <c r="C783" s="1">
        <v>2.30202578E8</v>
      </c>
      <c r="D783" s="1" t="s">
        <v>14</v>
      </c>
      <c r="E783" s="1">
        <v>22.0</v>
      </c>
      <c r="F783" s="1" t="s">
        <v>19129</v>
      </c>
      <c r="G783" s="1">
        <v>0.655284454049</v>
      </c>
    </row>
    <row r="784" ht="15.75" customHeight="1">
      <c r="A784" s="1" t="str">
        <f t="shared" ref="A784:A791" si="66">"GATA1"</f>
        <v>GATA1</v>
      </c>
      <c r="B784" s="1" t="s">
        <v>50</v>
      </c>
      <c r="C784" s="1">
        <v>4.8644642E7</v>
      </c>
      <c r="D784" s="1" t="s">
        <v>8</v>
      </c>
      <c r="E784" s="1">
        <v>24.0</v>
      </c>
      <c r="F784" s="1" t="s">
        <v>19130</v>
      </c>
      <c r="G784" s="1">
        <v>0.589978785158</v>
      </c>
    </row>
    <row r="785" ht="15.75" customHeight="1">
      <c r="A785" s="1" t="str">
        <f t="shared" si="66"/>
        <v>GATA1</v>
      </c>
      <c r="B785" s="1" t="s">
        <v>50</v>
      </c>
      <c r="C785" s="1">
        <v>4.8644636E7</v>
      </c>
      <c r="D785" s="1" t="s">
        <v>8</v>
      </c>
      <c r="E785" s="1">
        <v>23.0</v>
      </c>
      <c r="F785" s="1" t="s">
        <v>19131</v>
      </c>
      <c r="G785" s="1">
        <v>0.219873671562</v>
      </c>
    </row>
    <row r="786" ht="15.75" customHeight="1">
      <c r="A786" s="1" t="str">
        <f t="shared" si="66"/>
        <v>GATA1</v>
      </c>
      <c r="B786" s="1" t="s">
        <v>50</v>
      </c>
      <c r="C786" s="1">
        <v>4.8644796E7</v>
      </c>
      <c r="D786" s="1" t="s">
        <v>14</v>
      </c>
      <c r="E786" s="1">
        <v>23.0</v>
      </c>
      <c r="F786" s="1" t="s">
        <v>19132</v>
      </c>
      <c r="G786" s="1">
        <v>0.522948070284</v>
      </c>
    </row>
    <row r="787" ht="15.75" customHeight="1">
      <c r="A787" s="1" t="str">
        <f t="shared" si="66"/>
        <v>GATA1</v>
      </c>
      <c r="B787" s="1" t="s">
        <v>50</v>
      </c>
      <c r="C787" s="1">
        <v>4.8644779E7</v>
      </c>
      <c r="D787" s="1" t="s">
        <v>14</v>
      </c>
      <c r="E787" s="1">
        <v>21.0</v>
      </c>
      <c r="F787" s="1" t="s">
        <v>19133</v>
      </c>
      <c r="G787" s="1">
        <v>0.328275161543</v>
      </c>
    </row>
    <row r="788" ht="15.75" customHeight="1">
      <c r="A788" s="1" t="str">
        <f t="shared" si="66"/>
        <v>GATA1</v>
      </c>
      <c r="B788" s="1" t="s">
        <v>50</v>
      </c>
      <c r="C788" s="1">
        <v>4.8644622E7</v>
      </c>
      <c r="D788" s="1" t="s">
        <v>14</v>
      </c>
      <c r="E788" s="1">
        <v>24.0</v>
      </c>
      <c r="F788" s="1" t="s">
        <v>19134</v>
      </c>
      <c r="G788" s="1">
        <v>0.928678391336</v>
      </c>
    </row>
    <row r="789" ht="15.75" customHeight="1">
      <c r="A789" s="1" t="str">
        <f t="shared" si="66"/>
        <v>GATA1</v>
      </c>
      <c r="B789" s="1" t="s">
        <v>50</v>
      </c>
      <c r="C789" s="1">
        <v>4.8644862E7</v>
      </c>
      <c r="D789" s="1" t="s">
        <v>8</v>
      </c>
      <c r="E789" s="1">
        <v>25.0</v>
      </c>
      <c r="F789" s="1" t="s">
        <v>19135</v>
      </c>
      <c r="G789" s="1">
        <v>1.37322728573</v>
      </c>
    </row>
    <row r="790" ht="15.75" customHeight="1">
      <c r="A790" s="1" t="str">
        <f t="shared" si="66"/>
        <v>GATA1</v>
      </c>
      <c r="B790" s="1" t="s">
        <v>50</v>
      </c>
      <c r="C790" s="1">
        <v>4.8644676E7</v>
      </c>
      <c r="D790" s="1" t="s">
        <v>8</v>
      </c>
      <c r="E790" s="1">
        <v>24.0</v>
      </c>
      <c r="F790" s="1" t="s">
        <v>19136</v>
      </c>
      <c r="G790" s="1">
        <v>0.329984131907</v>
      </c>
    </row>
    <row r="791" ht="15.75" customHeight="1">
      <c r="A791" s="1" t="str">
        <f t="shared" si="66"/>
        <v>GATA1</v>
      </c>
      <c r="B791" s="1" t="s">
        <v>50</v>
      </c>
      <c r="C791" s="1">
        <v>4.8644841E7</v>
      </c>
      <c r="D791" s="1" t="s">
        <v>8</v>
      </c>
      <c r="E791" s="1">
        <v>24.0</v>
      </c>
      <c r="F791" s="1" t="s">
        <v>19137</v>
      </c>
      <c r="G791" s="1">
        <v>0.698094322939</v>
      </c>
    </row>
    <row r="792" ht="15.75" customHeight="1">
      <c r="A792" s="1" t="str">
        <f t="shared" ref="A792:A810" si="67">"GATA2"</f>
        <v>GATA2</v>
      </c>
      <c r="B792" s="1" t="s">
        <v>119</v>
      </c>
      <c r="C792" s="1">
        <v>1.28207673E8</v>
      </c>
      <c r="D792" s="1" t="s">
        <v>14</v>
      </c>
      <c r="E792" s="1">
        <v>24.0</v>
      </c>
      <c r="F792" s="1" t="s">
        <v>19138</v>
      </c>
      <c r="G792" s="1">
        <v>0.0315984579673</v>
      </c>
    </row>
    <row r="793" ht="15.75" customHeight="1">
      <c r="A793" s="1" t="str">
        <f t="shared" si="67"/>
        <v>GATA2</v>
      </c>
      <c r="B793" s="1" t="s">
        <v>119</v>
      </c>
      <c r="C793" s="1">
        <v>1.28207769E8</v>
      </c>
      <c r="D793" s="1" t="s">
        <v>14</v>
      </c>
      <c r="E793" s="1">
        <v>24.0</v>
      </c>
      <c r="F793" s="1" t="s">
        <v>19139</v>
      </c>
      <c r="G793" s="1">
        <v>-0.132883897077</v>
      </c>
    </row>
    <row r="794" ht="15.75" customHeight="1">
      <c r="A794" s="1" t="str">
        <f t="shared" si="67"/>
        <v>GATA2</v>
      </c>
      <c r="B794" s="1" t="s">
        <v>119</v>
      </c>
      <c r="C794" s="1">
        <v>1.28207648E8</v>
      </c>
      <c r="D794" s="1" t="s">
        <v>14</v>
      </c>
      <c r="E794" s="1">
        <v>24.0</v>
      </c>
      <c r="F794" s="1" t="s">
        <v>19140</v>
      </c>
      <c r="G794" s="1">
        <v>-0.115994078626</v>
      </c>
    </row>
    <row r="795" ht="15.75" customHeight="1">
      <c r="A795" s="1" t="str">
        <f t="shared" si="67"/>
        <v>GATA2</v>
      </c>
      <c r="B795" s="1" t="s">
        <v>119</v>
      </c>
      <c r="C795" s="1">
        <v>1.28207531E8</v>
      </c>
      <c r="D795" s="1" t="s">
        <v>14</v>
      </c>
      <c r="E795" s="1">
        <v>24.0</v>
      </c>
      <c r="F795" s="1" t="s">
        <v>19141</v>
      </c>
      <c r="G795" s="1">
        <v>-0.706229441063</v>
      </c>
    </row>
    <row r="796" ht="15.75" customHeight="1">
      <c r="A796" s="1" t="str">
        <f t="shared" si="67"/>
        <v>GATA2</v>
      </c>
      <c r="B796" s="1" t="s">
        <v>119</v>
      </c>
      <c r="C796" s="1">
        <v>1.28207504E8</v>
      </c>
      <c r="D796" s="1" t="s">
        <v>14</v>
      </c>
      <c r="E796" s="1">
        <v>23.0</v>
      </c>
      <c r="F796" s="1" t="s">
        <v>19142</v>
      </c>
      <c r="G796" s="1">
        <v>-0.0829960167344</v>
      </c>
    </row>
    <row r="797" ht="15.75" customHeight="1">
      <c r="A797" s="1" t="str">
        <f t="shared" si="67"/>
        <v>GATA2</v>
      </c>
      <c r="B797" s="1" t="s">
        <v>119</v>
      </c>
      <c r="C797" s="1">
        <v>1.28207494E8</v>
      </c>
      <c r="D797" s="1" t="s">
        <v>14</v>
      </c>
      <c r="E797" s="1">
        <v>23.0</v>
      </c>
      <c r="F797" s="1" t="s">
        <v>19143</v>
      </c>
      <c r="G797" s="1">
        <v>-0.1671766754</v>
      </c>
    </row>
    <row r="798" ht="15.75" customHeight="1">
      <c r="A798" s="1" t="str">
        <f t="shared" si="67"/>
        <v>GATA2</v>
      </c>
      <c r="B798" s="1" t="s">
        <v>119</v>
      </c>
      <c r="C798" s="1">
        <v>1.28207677E8</v>
      </c>
      <c r="D798" s="1" t="s">
        <v>14</v>
      </c>
      <c r="E798" s="1">
        <v>23.0</v>
      </c>
      <c r="F798" s="1" t="s">
        <v>19144</v>
      </c>
      <c r="G798" s="1">
        <v>-0.123911719709</v>
      </c>
    </row>
    <row r="799" ht="15.75" customHeight="1">
      <c r="A799" s="1" t="str">
        <f t="shared" si="67"/>
        <v>GATA2</v>
      </c>
      <c r="B799" s="1" t="s">
        <v>119</v>
      </c>
      <c r="C799" s="1">
        <v>1.2821216E8</v>
      </c>
      <c r="D799" s="1" t="s">
        <v>14</v>
      </c>
      <c r="E799" s="1">
        <v>24.0</v>
      </c>
      <c r="F799" s="1" t="s">
        <v>19145</v>
      </c>
      <c r="G799" s="1">
        <v>1.03626271463</v>
      </c>
    </row>
    <row r="800" ht="15.75" customHeight="1">
      <c r="A800" s="1" t="str">
        <f t="shared" si="67"/>
        <v>GATA2</v>
      </c>
      <c r="B800" s="1" t="s">
        <v>119</v>
      </c>
      <c r="C800" s="1">
        <v>1.28212209E8</v>
      </c>
      <c r="D800" s="1" t="s">
        <v>14</v>
      </c>
      <c r="E800" s="1">
        <v>24.0</v>
      </c>
      <c r="F800" s="1" t="s">
        <v>19146</v>
      </c>
      <c r="G800" s="1">
        <v>0.858766718034</v>
      </c>
    </row>
    <row r="801" ht="15.75" customHeight="1">
      <c r="A801" s="1" t="str">
        <f t="shared" si="67"/>
        <v>GATA2</v>
      </c>
      <c r="B801" s="1" t="s">
        <v>119</v>
      </c>
      <c r="C801" s="1">
        <v>1.28212201E8</v>
      </c>
      <c r="D801" s="1" t="s">
        <v>14</v>
      </c>
      <c r="E801" s="1">
        <v>25.0</v>
      </c>
      <c r="F801" s="1" t="s">
        <v>19147</v>
      </c>
      <c r="G801" s="1">
        <v>1.10497056734</v>
      </c>
    </row>
    <row r="802" ht="15.75" customHeight="1">
      <c r="A802" s="1" t="str">
        <f t="shared" si="67"/>
        <v>GATA2</v>
      </c>
      <c r="B802" s="1" t="s">
        <v>119</v>
      </c>
      <c r="C802" s="1">
        <v>1.2821231E8</v>
      </c>
      <c r="D802" s="1" t="s">
        <v>14</v>
      </c>
      <c r="E802" s="1">
        <v>24.0</v>
      </c>
      <c r="F802" s="1" t="s">
        <v>19148</v>
      </c>
      <c r="G802" s="1">
        <v>0.67808160752</v>
      </c>
    </row>
    <row r="803" ht="15.75" customHeight="1">
      <c r="A803" s="1" t="str">
        <f t="shared" si="67"/>
        <v>GATA2</v>
      </c>
      <c r="B803" s="1" t="s">
        <v>119</v>
      </c>
      <c r="C803" s="1">
        <v>1.2821239E8</v>
      </c>
      <c r="D803" s="1" t="s">
        <v>8</v>
      </c>
      <c r="E803" s="1">
        <v>24.0</v>
      </c>
      <c r="F803" s="1" t="s">
        <v>19149</v>
      </c>
      <c r="G803" s="1">
        <v>0.793779764866</v>
      </c>
    </row>
    <row r="804" ht="15.75" customHeight="1">
      <c r="A804" s="1" t="str">
        <f t="shared" si="67"/>
        <v>GATA2</v>
      </c>
      <c r="B804" s="1" t="s">
        <v>119</v>
      </c>
      <c r="C804" s="1">
        <v>1.28212229E8</v>
      </c>
      <c r="D804" s="1" t="s">
        <v>8</v>
      </c>
      <c r="E804" s="1">
        <v>24.0</v>
      </c>
      <c r="F804" s="1" t="s">
        <v>19150</v>
      </c>
      <c r="G804" s="1">
        <v>0.304527551653</v>
      </c>
    </row>
    <row r="805" ht="15.75" customHeight="1">
      <c r="A805" s="1" t="str">
        <f t="shared" si="67"/>
        <v>GATA2</v>
      </c>
      <c r="B805" s="1" t="s">
        <v>119</v>
      </c>
      <c r="C805" s="1">
        <v>1.28212194E8</v>
      </c>
      <c r="D805" s="1" t="s">
        <v>8</v>
      </c>
      <c r="E805" s="1">
        <v>22.0</v>
      </c>
      <c r="F805" s="1" t="s">
        <v>19151</v>
      </c>
      <c r="G805" s="1">
        <v>0.758522339289</v>
      </c>
    </row>
    <row r="806" ht="15.75" customHeight="1">
      <c r="A806" s="1" t="str">
        <f t="shared" si="67"/>
        <v>GATA2</v>
      </c>
      <c r="B806" s="1" t="s">
        <v>119</v>
      </c>
      <c r="C806" s="1">
        <v>1.28207674E8</v>
      </c>
      <c r="D806" s="1" t="s">
        <v>8</v>
      </c>
      <c r="E806" s="1">
        <v>23.0</v>
      </c>
      <c r="F806" s="1" t="s">
        <v>19152</v>
      </c>
      <c r="G806" s="1">
        <v>0.0853827467479</v>
      </c>
    </row>
    <row r="807" ht="15.75" customHeight="1">
      <c r="A807" s="1" t="str">
        <f t="shared" si="67"/>
        <v>GATA2</v>
      </c>
      <c r="B807" s="1" t="s">
        <v>119</v>
      </c>
      <c r="C807" s="1">
        <v>1.28207644E8</v>
      </c>
      <c r="D807" s="1" t="s">
        <v>8</v>
      </c>
      <c r="E807" s="1">
        <v>23.0</v>
      </c>
      <c r="F807" s="1" t="s">
        <v>19153</v>
      </c>
      <c r="G807" s="1">
        <v>-0.00904067919411</v>
      </c>
    </row>
    <row r="808" ht="15.75" customHeight="1">
      <c r="A808" s="1" t="str">
        <f t="shared" si="67"/>
        <v>GATA2</v>
      </c>
      <c r="B808" s="1" t="s">
        <v>119</v>
      </c>
      <c r="C808" s="1">
        <v>1.28212182E8</v>
      </c>
      <c r="D808" s="1" t="s">
        <v>14</v>
      </c>
      <c r="E808" s="1">
        <v>24.0</v>
      </c>
      <c r="F808" s="1" t="s">
        <v>19154</v>
      </c>
      <c r="G808" s="1">
        <v>0.0755905513854</v>
      </c>
    </row>
    <row r="809" ht="15.75" customHeight="1">
      <c r="A809" s="1" t="str">
        <f t="shared" si="67"/>
        <v>GATA2</v>
      </c>
      <c r="B809" s="1" t="s">
        <v>119</v>
      </c>
      <c r="C809" s="1">
        <v>1.28212251E8</v>
      </c>
      <c r="D809" s="1" t="s">
        <v>8</v>
      </c>
      <c r="E809" s="1">
        <v>24.0</v>
      </c>
      <c r="F809" s="1" t="s">
        <v>19155</v>
      </c>
      <c r="G809" s="1">
        <v>0.548909381747</v>
      </c>
    </row>
    <row r="810" ht="15.75" customHeight="1">
      <c r="A810" s="1" t="str">
        <f t="shared" si="67"/>
        <v>GATA2</v>
      </c>
      <c r="B810" s="1" t="s">
        <v>119</v>
      </c>
      <c r="C810" s="1">
        <v>1.28212334E8</v>
      </c>
      <c r="D810" s="1" t="s">
        <v>8</v>
      </c>
      <c r="E810" s="1">
        <v>25.0</v>
      </c>
      <c r="F810" s="1" t="s">
        <v>19156</v>
      </c>
      <c r="G810" s="1">
        <v>0.833665872173</v>
      </c>
    </row>
    <row r="811" ht="15.75" customHeight="1">
      <c r="A811" s="1" t="str">
        <f t="shared" ref="A811:A820" si="68">"GCH1"</f>
        <v>GCH1</v>
      </c>
      <c r="B811" s="1" t="s">
        <v>135</v>
      </c>
      <c r="C811" s="1">
        <v>5.5369748E7</v>
      </c>
      <c r="D811" s="1" t="s">
        <v>8</v>
      </c>
      <c r="E811" s="1">
        <v>23.0</v>
      </c>
      <c r="F811" s="1" t="s">
        <v>19157</v>
      </c>
      <c r="G811" s="1">
        <v>0.559461290148</v>
      </c>
    </row>
    <row r="812" ht="15.75" customHeight="1">
      <c r="A812" s="1" t="str">
        <f t="shared" si="68"/>
        <v>GCH1</v>
      </c>
      <c r="B812" s="1" t="s">
        <v>135</v>
      </c>
      <c r="C812" s="1">
        <v>5.5369862E7</v>
      </c>
      <c r="D812" s="1" t="s">
        <v>8</v>
      </c>
      <c r="E812" s="1">
        <v>23.0</v>
      </c>
      <c r="F812" s="1" t="s">
        <v>19158</v>
      </c>
      <c r="G812" s="1">
        <v>1.65922231073</v>
      </c>
    </row>
    <row r="813" ht="15.75" customHeight="1">
      <c r="A813" s="1" t="str">
        <f t="shared" si="68"/>
        <v>GCH1</v>
      </c>
      <c r="B813" s="1" t="s">
        <v>135</v>
      </c>
      <c r="C813" s="1">
        <v>5.5369704E7</v>
      </c>
      <c r="D813" s="1" t="s">
        <v>14</v>
      </c>
      <c r="E813" s="1">
        <v>24.0</v>
      </c>
      <c r="F813" s="1" t="s">
        <v>19159</v>
      </c>
      <c r="G813" s="1">
        <v>0.483408916465</v>
      </c>
    </row>
    <row r="814" ht="15.75" customHeight="1">
      <c r="A814" s="1" t="str">
        <f t="shared" si="68"/>
        <v>GCH1</v>
      </c>
      <c r="B814" s="1" t="s">
        <v>135</v>
      </c>
      <c r="C814" s="1">
        <v>5.5369724E7</v>
      </c>
      <c r="D814" s="1" t="s">
        <v>14</v>
      </c>
      <c r="E814" s="1">
        <v>22.0</v>
      </c>
      <c r="F814" s="1" t="s">
        <v>19160</v>
      </c>
      <c r="G814" s="1">
        <v>0.35361803256</v>
      </c>
    </row>
    <row r="815" ht="15.75" customHeight="1">
      <c r="A815" s="1" t="str">
        <f t="shared" si="68"/>
        <v>GCH1</v>
      </c>
      <c r="B815" s="1" t="s">
        <v>135</v>
      </c>
      <c r="C815" s="1">
        <v>5.5369759E7</v>
      </c>
      <c r="D815" s="1" t="s">
        <v>14</v>
      </c>
      <c r="E815" s="1">
        <v>23.0</v>
      </c>
      <c r="F815" s="1" t="s">
        <v>19161</v>
      </c>
      <c r="G815" s="1">
        <v>0.548396335125</v>
      </c>
    </row>
    <row r="816" ht="15.75" customHeight="1">
      <c r="A816" s="1" t="str">
        <f t="shared" si="68"/>
        <v>GCH1</v>
      </c>
      <c r="B816" s="1" t="s">
        <v>135</v>
      </c>
      <c r="C816" s="1">
        <v>5.5369782E7</v>
      </c>
      <c r="D816" s="1" t="s">
        <v>14</v>
      </c>
      <c r="E816" s="1">
        <v>24.0</v>
      </c>
      <c r="F816" s="1" t="s">
        <v>19162</v>
      </c>
      <c r="G816" s="1">
        <v>0.543505300285</v>
      </c>
    </row>
    <row r="817" ht="15.75" customHeight="1">
      <c r="A817" s="1" t="str">
        <f t="shared" si="68"/>
        <v>GCH1</v>
      </c>
      <c r="B817" s="1" t="s">
        <v>135</v>
      </c>
      <c r="C817" s="1">
        <v>5.5369805E7</v>
      </c>
      <c r="D817" s="1" t="s">
        <v>14</v>
      </c>
      <c r="E817" s="1">
        <v>24.0</v>
      </c>
      <c r="F817" s="1" t="s">
        <v>19163</v>
      </c>
      <c r="G817" s="1">
        <v>0.410073162709</v>
      </c>
    </row>
    <row r="818" ht="15.75" customHeight="1">
      <c r="A818" s="1" t="str">
        <f t="shared" si="68"/>
        <v>GCH1</v>
      </c>
      <c r="B818" s="1" t="s">
        <v>135</v>
      </c>
      <c r="C818" s="1">
        <v>5.5369845E7</v>
      </c>
      <c r="D818" s="1" t="s">
        <v>14</v>
      </c>
      <c r="E818" s="1">
        <v>24.0</v>
      </c>
      <c r="F818" s="1" t="s">
        <v>19164</v>
      </c>
      <c r="G818" s="1">
        <v>0.257974576549</v>
      </c>
    </row>
    <row r="819" ht="15.75" customHeight="1">
      <c r="A819" s="1" t="str">
        <f t="shared" si="68"/>
        <v>GCH1</v>
      </c>
      <c r="B819" s="1" t="s">
        <v>135</v>
      </c>
      <c r="C819" s="1">
        <v>5.5369897E7</v>
      </c>
      <c r="D819" s="1" t="s">
        <v>14</v>
      </c>
      <c r="E819" s="1">
        <v>24.0</v>
      </c>
      <c r="F819" s="1" t="s">
        <v>19165</v>
      </c>
      <c r="G819" s="1">
        <v>0.78131639912</v>
      </c>
    </row>
    <row r="820" ht="15.75" customHeight="1">
      <c r="A820" s="1" t="str">
        <f t="shared" si="68"/>
        <v>GCH1</v>
      </c>
      <c r="B820" s="1" t="s">
        <v>135</v>
      </c>
      <c r="C820" s="1">
        <v>5.5369767E7</v>
      </c>
      <c r="D820" s="1" t="s">
        <v>8</v>
      </c>
      <c r="E820" s="1">
        <v>23.0</v>
      </c>
      <c r="F820" s="1" t="s">
        <v>19166</v>
      </c>
      <c r="G820" s="1">
        <v>-0.529951887894</v>
      </c>
    </row>
    <row r="821" ht="15.75" customHeight="1">
      <c r="A821" s="1" t="str">
        <f t="shared" ref="A821:A830" si="69">"GLB1L2"</f>
        <v>GLB1L2</v>
      </c>
      <c r="B821" s="1" t="s">
        <v>328</v>
      </c>
      <c r="C821" s="1">
        <v>1.34201578E8</v>
      </c>
      <c r="D821" s="1" t="s">
        <v>8</v>
      </c>
      <c r="E821" s="1">
        <v>26.0</v>
      </c>
      <c r="F821" s="1" t="s">
        <v>19167</v>
      </c>
      <c r="G821" s="1">
        <v>0.56291093136</v>
      </c>
    </row>
    <row r="822" ht="15.75" customHeight="1">
      <c r="A822" s="1" t="str">
        <f t="shared" si="69"/>
        <v>GLB1L2</v>
      </c>
      <c r="B822" s="1" t="s">
        <v>328</v>
      </c>
      <c r="C822" s="1">
        <v>1.34201594E8</v>
      </c>
      <c r="D822" s="1" t="s">
        <v>8</v>
      </c>
      <c r="E822" s="1">
        <v>26.0</v>
      </c>
      <c r="F822" s="1" t="s">
        <v>19168</v>
      </c>
      <c r="G822" s="1">
        <v>0.529261816614</v>
      </c>
    </row>
    <row r="823" ht="15.75" customHeight="1">
      <c r="A823" s="1" t="str">
        <f t="shared" si="69"/>
        <v>GLB1L2</v>
      </c>
      <c r="B823" s="1" t="s">
        <v>328</v>
      </c>
      <c r="C823" s="1">
        <v>1.34201603E8</v>
      </c>
      <c r="D823" s="1" t="s">
        <v>8</v>
      </c>
      <c r="E823" s="1">
        <v>23.0</v>
      </c>
      <c r="F823" s="1" t="s">
        <v>19169</v>
      </c>
      <c r="G823" s="1">
        <v>0.243757232595</v>
      </c>
    </row>
    <row r="824" ht="15.75" customHeight="1">
      <c r="A824" s="1" t="str">
        <f t="shared" si="69"/>
        <v>GLB1L2</v>
      </c>
      <c r="B824" s="1" t="s">
        <v>328</v>
      </c>
      <c r="C824" s="1">
        <v>1.34201608E8</v>
      </c>
      <c r="D824" s="1" t="s">
        <v>8</v>
      </c>
      <c r="E824" s="1">
        <v>24.0</v>
      </c>
      <c r="F824" s="1" t="s">
        <v>19170</v>
      </c>
      <c r="G824" s="1">
        <v>0.567272493777</v>
      </c>
    </row>
    <row r="825" ht="15.75" customHeight="1">
      <c r="A825" s="1" t="str">
        <f t="shared" si="69"/>
        <v>GLB1L2</v>
      </c>
      <c r="B825" s="1" t="s">
        <v>328</v>
      </c>
      <c r="C825" s="1">
        <v>1.34201686E8</v>
      </c>
      <c r="D825" s="1" t="s">
        <v>8</v>
      </c>
      <c r="E825" s="1">
        <v>24.0</v>
      </c>
      <c r="F825" s="1" t="s">
        <v>19171</v>
      </c>
      <c r="G825" s="1">
        <v>1.4300775493</v>
      </c>
    </row>
    <row r="826" ht="15.75" customHeight="1">
      <c r="A826" s="1" t="str">
        <f t="shared" si="69"/>
        <v>GLB1L2</v>
      </c>
      <c r="B826" s="1" t="s">
        <v>328</v>
      </c>
      <c r="C826" s="1">
        <v>1.3420167E8</v>
      </c>
      <c r="D826" s="1" t="s">
        <v>8</v>
      </c>
      <c r="E826" s="1">
        <v>26.0</v>
      </c>
      <c r="F826" s="1" t="s">
        <v>19172</v>
      </c>
      <c r="G826" s="1">
        <v>0.272161104284</v>
      </c>
    </row>
    <row r="827" ht="15.75" customHeight="1">
      <c r="A827" s="1" t="str">
        <f t="shared" si="69"/>
        <v>GLB1L2</v>
      </c>
      <c r="B827" s="1" t="s">
        <v>328</v>
      </c>
      <c r="C827" s="1">
        <v>1.34201679E8</v>
      </c>
      <c r="D827" s="1" t="s">
        <v>8</v>
      </c>
      <c r="E827" s="1">
        <v>26.0</v>
      </c>
      <c r="F827" s="1" t="s">
        <v>19173</v>
      </c>
      <c r="G827" s="1">
        <v>0.313584385757</v>
      </c>
    </row>
    <row r="828" ht="15.75" customHeight="1">
      <c r="A828" s="1" t="str">
        <f t="shared" si="69"/>
        <v>GLB1L2</v>
      </c>
      <c r="B828" s="1" t="s">
        <v>328</v>
      </c>
      <c r="C828" s="1">
        <v>1.34201589E8</v>
      </c>
      <c r="D828" s="1" t="s">
        <v>14</v>
      </c>
      <c r="E828" s="1">
        <v>26.0</v>
      </c>
      <c r="F828" s="1" t="s">
        <v>19174</v>
      </c>
      <c r="G828" s="1">
        <v>0.926033722017</v>
      </c>
    </row>
    <row r="829" ht="15.75" customHeight="1">
      <c r="A829" s="1" t="str">
        <f t="shared" si="69"/>
        <v>GLB1L2</v>
      </c>
      <c r="B829" s="1" t="s">
        <v>328</v>
      </c>
      <c r="C829" s="1">
        <v>1.34201647E8</v>
      </c>
      <c r="D829" s="1" t="s">
        <v>14</v>
      </c>
      <c r="E829" s="1">
        <v>25.0</v>
      </c>
      <c r="F829" s="1" t="s">
        <v>19175</v>
      </c>
      <c r="G829" s="1">
        <v>0.643888728683</v>
      </c>
    </row>
    <row r="830" ht="15.75" customHeight="1">
      <c r="A830" s="1" t="str">
        <f t="shared" si="69"/>
        <v>GLB1L2</v>
      </c>
      <c r="B830" s="1" t="s">
        <v>328</v>
      </c>
      <c r="C830" s="1">
        <v>1.34201614E8</v>
      </c>
      <c r="D830" s="1" t="s">
        <v>8</v>
      </c>
      <c r="E830" s="1">
        <v>26.0</v>
      </c>
      <c r="F830" s="1" t="s">
        <v>19176</v>
      </c>
      <c r="G830" s="1">
        <v>0.614794163932</v>
      </c>
    </row>
    <row r="831" ht="15.75" customHeight="1">
      <c r="A831" s="1" t="str">
        <f t="shared" ref="A831:A840" si="70">"GLG1"</f>
        <v>GLG1</v>
      </c>
      <c r="B831" s="1" t="s">
        <v>7</v>
      </c>
      <c r="C831" s="1">
        <v>7.4641158E7</v>
      </c>
      <c r="D831" s="1" t="s">
        <v>8</v>
      </c>
      <c r="E831" s="1">
        <v>24.0</v>
      </c>
      <c r="F831" s="1" t="s">
        <v>19177</v>
      </c>
      <c r="G831" s="1">
        <v>0.867240462119</v>
      </c>
    </row>
    <row r="832" ht="15.75" customHeight="1">
      <c r="A832" s="1" t="str">
        <f t="shared" si="70"/>
        <v>GLG1</v>
      </c>
      <c r="B832" s="1" t="s">
        <v>7</v>
      </c>
      <c r="C832" s="1">
        <v>7.4641114E7</v>
      </c>
      <c r="D832" s="1" t="s">
        <v>8</v>
      </c>
      <c r="E832" s="1">
        <v>24.0</v>
      </c>
      <c r="F832" s="1" t="s">
        <v>19178</v>
      </c>
      <c r="G832" s="1">
        <v>0.697346189601</v>
      </c>
    </row>
    <row r="833" ht="15.75" customHeight="1">
      <c r="A833" s="1" t="str">
        <f t="shared" si="70"/>
        <v>GLG1</v>
      </c>
      <c r="B833" s="1" t="s">
        <v>7</v>
      </c>
      <c r="C833" s="1">
        <v>7.4641091E7</v>
      </c>
      <c r="D833" s="1" t="s">
        <v>8</v>
      </c>
      <c r="E833" s="1">
        <v>24.0</v>
      </c>
      <c r="F833" s="1" t="s">
        <v>19179</v>
      </c>
      <c r="G833" s="1">
        <v>0.174542169957</v>
      </c>
    </row>
    <row r="834" ht="15.75" customHeight="1">
      <c r="A834" s="1" t="str">
        <f t="shared" si="70"/>
        <v>GLG1</v>
      </c>
      <c r="B834" s="1" t="s">
        <v>7</v>
      </c>
      <c r="C834" s="1">
        <v>7.4641193E7</v>
      </c>
      <c r="D834" s="1" t="s">
        <v>8</v>
      </c>
      <c r="E834" s="1">
        <v>23.0</v>
      </c>
      <c r="F834" s="1" t="s">
        <v>19180</v>
      </c>
      <c r="G834" s="1">
        <v>0.452613968541</v>
      </c>
    </row>
    <row r="835" ht="15.75" customHeight="1">
      <c r="A835" s="1" t="str">
        <f t="shared" si="70"/>
        <v>GLG1</v>
      </c>
      <c r="B835" s="1" t="s">
        <v>7</v>
      </c>
      <c r="C835" s="1">
        <v>7.4641123E7</v>
      </c>
      <c r="D835" s="1" t="s">
        <v>14</v>
      </c>
      <c r="E835" s="1">
        <v>24.0</v>
      </c>
      <c r="F835" s="1" t="s">
        <v>19181</v>
      </c>
      <c r="G835" s="1">
        <v>1.09897970995</v>
      </c>
    </row>
    <row r="836" ht="15.75" customHeight="1">
      <c r="A836" s="1" t="str">
        <f t="shared" si="70"/>
        <v>GLG1</v>
      </c>
      <c r="B836" s="1" t="s">
        <v>7</v>
      </c>
      <c r="C836" s="1">
        <v>7.4641163E7</v>
      </c>
      <c r="D836" s="1" t="s">
        <v>14</v>
      </c>
      <c r="E836" s="1">
        <v>23.0</v>
      </c>
      <c r="F836" s="1" t="s">
        <v>19182</v>
      </c>
      <c r="G836" s="1">
        <v>0.448350933208</v>
      </c>
    </row>
    <row r="837" ht="15.75" customHeight="1">
      <c r="A837" s="1" t="str">
        <f t="shared" si="70"/>
        <v>GLG1</v>
      </c>
      <c r="B837" s="1" t="s">
        <v>7</v>
      </c>
      <c r="C837" s="1">
        <v>7.4641228E7</v>
      </c>
      <c r="D837" s="1" t="s">
        <v>14</v>
      </c>
      <c r="E837" s="1">
        <v>24.0</v>
      </c>
      <c r="F837" s="1" t="s">
        <v>19183</v>
      </c>
      <c r="G837" s="1">
        <v>0.0118189432079</v>
      </c>
    </row>
    <row r="838" ht="15.75" customHeight="1">
      <c r="A838" s="1" t="str">
        <f t="shared" si="70"/>
        <v>GLG1</v>
      </c>
      <c r="B838" s="1" t="s">
        <v>7</v>
      </c>
      <c r="C838" s="1">
        <v>7.4641201E7</v>
      </c>
      <c r="D838" s="1" t="s">
        <v>14</v>
      </c>
      <c r="E838" s="1">
        <v>24.0</v>
      </c>
      <c r="F838" s="1" t="s">
        <v>19184</v>
      </c>
      <c r="G838" s="1">
        <v>1.03377982794</v>
      </c>
    </row>
    <row r="839" ht="15.75" customHeight="1">
      <c r="A839" s="1" t="str">
        <f t="shared" si="70"/>
        <v>GLG1</v>
      </c>
      <c r="B839" s="1" t="s">
        <v>7</v>
      </c>
      <c r="C839" s="1">
        <v>7.4641234E7</v>
      </c>
      <c r="D839" s="1" t="s">
        <v>14</v>
      </c>
      <c r="E839" s="1">
        <v>24.0</v>
      </c>
      <c r="F839" s="1" t="s">
        <v>19185</v>
      </c>
      <c r="G839" s="1">
        <v>0.326188001741</v>
      </c>
    </row>
    <row r="840" ht="15.75" customHeight="1">
      <c r="A840" s="1" t="str">
        <f t="shared" si="70"/>
        <v>GLG1</v>
      </c>
      <c r="B840" s="1" t="s">
        <v>7</v>
      </c>
      <c r="C840" s="1">
        <v>7.4641172E7</v>
      </c>
      <c r="D840" s="1" t="s">
        <v>14</v>
      </c>
      <c r="E840" s="1">
        <v>22.0</v>
      </c>
      <c r="F840" s="1" t="s">
        <v>19186</v>
      </c>
      <c r="G840" s="1">
        <v>0.342470209107</v>
      </c>
    </row>
    <row r="841" ht="15.75" customHeight="1">
      <c r="A841" s="1" t="str">
        <f t="shared" ref="A841:A849" si="71">"GNAI2"</f>
        <v>GNAI2</v>
      </c>
      <c r="B841" s="1" t="s">
        <v>119</v>
      </c>
      <c r="C841" s="1">
        <v>5.0273287E7</v>
      </c>
      <c r="D841" s="1" t="s">
        <v>8</v>
      </c>
      <c r="E841" s="1">
        <v>21.0</v>
      </c>
      <c r="F841" s="1" t="s">
        <v>19187</v>
      </c>
      <c r="G841" s="1">
        <v>1.27844704182</v>
      </c>
    </row>
    <row r="842" ht="15.75" customHeight="1">
      <c r="A842" s="1" t="str">
        <f t="shared" si="71"/>
        <v>GNAI2</v>
      </c>
      <c r="B842" s="1" t="s">
        <v>119</v>
      </c>
      <c r="C842" s="1">
        <v>5.0273315E7</v>
      </c>
      <c r="D842" s="1" t="s">
        <v>14</v>
      </c>
      <c r="E842" s="1">
        <v>23.0</v>
      </c>
      <c r="F842" s="1" t="s">
        <v>19188</v>
      </c>
      <c r="G842" s="1">
        <v>1.14276312933</v>
      </c>
    </row>
    <row r="843" ht="15.75" customHeight="1">
      <c r="A843" s="1" t="str">
        <f t="shared" si="71"/>
        <v>GNAI2</v>
      </c>
      <c r="B843" s="1" t="s">
        <v>119</v>
      </c>
      <c r="C843" s="1">
        <v>5.027306E7</v>
      </c>
      <c r="D843" s="1" t="s">
        <v>8</v>
      </c>
      <c r="E843" s="1">
        <v>22.0</v>
      </c>
      <c r="F843" s="1" t="s">
        <v>19189</v>
      </c>
      <c r="G843" s="1">
        <v>0.27049183997</v>
      </c>
    </row>
    <row r="844" ht="15.75" customHeight="1">
      <c r="A844" s="1" t="str">
        <f t="shared" si="71"/>
        <v>GNAI2</v>
      </c>
      <c r="B844" s="1" t="s">
        <v>119</v>
      </c>
      <c r="C844" s="1">
        <v>5.0273141E7</v>
      </c>
      <c r="D844" s="1" t="s">
        <v>8</v>
      </c>
      <c r="E844" s="1">
        <v>23.0</v>
      </c>
      <c r="F844" s="1" t="s">
        <v>19190</v>
      </c>
      <c r="G844" s="1">
        <v>0.321193864417</v>
      </c>
    </row>
    <row r="845" ht="15.75" customHeight="1">
      <c r="A845" s="1" t="str">
        <f t="shared" si="71"/>
        <v>GNAI2</v>
      </c>
      <c r="B845" s="1" t="s">
        <v>119</v>
      </c>
      <c r="C845" s="1">
        <v>5.027308E7</v>
      </c>
      <c r="D845" s="1" t="s">
        <v>8</v>
      </c>
      <c r="E845" s="1">
        <v>24.0</v>
      </c>
      <c r="F845" s="1" t="s">
        <v>19191</v>
      </c>
      <c r="G845" s="1">
        <v>0.270984448982</v>
      </c>
    </row>
    <row r="846" ht="15.75" customHeight="1">
      <c r="A846" s="1" t="str">
        <f t="shared" si="71"/>
        <v>GNAI2</v>
      </c>
      <c r="B846" s="1" t="s">
        <v>119</v>
      </c>
      <c r="C846" s="1">
        <v>5.0273265E7</v>
      </c>
      <c r="D846" s="1" t="s">
        <v>8</v>
      </c>
      <c r="E846" s="1">
        <v>24.0</v>
      </c>
      <c r="F846" s="1" t="s">
        <v>19192</v>
      </c>
      <c r="G846" s="1">
        <v>0.578789828848</v>
      </c>
    </row>
    <row r="847" ht="15.75" customHeight="1">
      <c r="A847" s="1" t="str">
        <f t="shared" si="71"/>
        <v>GNAI2</v>
      </c>
      <c r="B847" s="1" t="s">
        <v>119</v>
      </c>
      <c r="C847" s="1">
        <v>5.0273276E7</v>
      </c>
      <c r="D847" s="1" t="s">
        <v>8</v>
      </c>
      <c r="E847" s="1">
        <v>24.0</v>
      </c>
      <c r="F847" s="1" t="s">
        <v>19193</v>
      </c>
      <c r="G847" s="1">
        <v>0.501903255912</v>
      </c>
    </row>
    <row r="848" ht="15.75" customHeight="1">
      <c r="A848" s="1" t="str">
        <f t="shared" si="71"/>
        <v>GNAI2</v>
      </c>
      <c r="B848" s="1" t="s">
        <v>119</v>
      </c>
      <c r="C848" s="1">
        <v>5.0273282E7</v>
      </c>
      <c r="D848" s="1" t="s">
        <v>8</v>
      </c>
      <c r="E848" s="1">
        <v>23.0</v>
      </c>
      <c r="F848" s="1" t="s">
        <v>19194</v>
      </c>
      <c r="G848" s="1">
        <v>0.367168094985</v>
      </c>
    </row>
    <row r="849" ht="15.75" customHeight="1">
      <c r="A849" s="1" t="str">
        <f t="shared" si="71"/>
        <v>GNAI2</v>
      </c>
      <c r="B849" s="1" t="s">
        <v>119</v>
      </c>
      <c r="C849" s="1">
        <v>5.027321E7</v>
      </c>
      <c r="D849" s="1" t="s">
        <v>8</v>
      </c>
      <c r="E849" s="1">
        <v>23.0</v>
      </c>
      <c r="F849" s="1" t="s">
        <v>19195</v>
      </c>
      <c r="G849" s="1">
        <v>0.25421166895</v>
      </c>
    </row>
    <row r="850" ht="15.75" customHeight="1">
      <c r="A850" s="1" t="str">
        <f t="shared" ref="A850:A859" si="72">"GTSE1"</f>
        <v>GTSE1</v>
      </c>
      <c r="B850" s="1" t="s">
        <v>222</v>
      </c>
      <c r="C850" s="1">
        <v>4.6692253E7</v>
      </c>
      <c r="D850" s="1" t="s">
        <v>8</v>
      </c>
      <c r="E850" s="1">
        <v>24.0</v>
      </c>
      <c r="F850" s="1" t="s">
        <v>19196</v>
      </c>
      <c r="G850" s="1">
        <v>-0.0525825017204</v>
      </c>
    </row>
    <row r="851" ht="15.75" customHeight="1">
      <c r="A851" s="1" t="str">
        <f t="shared" si="72"/>
        <v>GTSE1</v>
      </c>
      <c r="B851" s="1" t="s">
        <v>222</v>
      </c>
      <c r="C851" s="1">
        <v>4.6692322E7</v>
      </c>
      <c r="D851" s="1" t="s">
        <v>8</v>
      </c>
      <c r="E851" s="1">
        <v>24.0</v>
      </c>
      <c r="F851" s="1" t="s">
        <v>19197</v>
      </c>
      <c r="G851" s="1">
        <v>0.766019605913</v>
      </c>
    </row>
    <row r="852" ht="15.75" customHeight="1">
      <c r="A852" s="1" t="str">
        <f t="shared" si="72"/>
        <v>GTSE1</v>
      </c>
      <c r="B852" s="1" t="s">
        <v>222</v>
      </c>
      <c r="C852" s="1">
        <v>4.6692522E7</v>
      </c>
      <c r="D852" s="1" t="s">
        <v>8</v>
      </c>
      <c r="E852" s="1">
        <v>24.0</v>
      </c>
      <c r="F852" s="1" t="s">
        <v>19198</v>
      </c>
      <c r="G852" s="1">
        <v>0.91081699762</v>
      </c>
    </row>
    <row r="853" ht="15.75" customHeight="1">
      <c r="A853" s="1" t="str">
        <f t="shared" si="72"/>
        <v>GTSE1</v>
      </c>
      <c r="B853" s="1" t="s">
        <v>222</v>
      </c>
      <c r="C853" s="1">
        <v>4.6692264E7</v>
      </c>
      <c r="D853" s="1" t="s">
        <v>14</v>
      </c>
      <c r="E853" s="1">
        <v>24.0</v>
      </c>
      <c r="F853" s="1" t="s">
        <v>19199</v>
      </c>
      <c r="G853" s="1">
        <v>0.827248555164</v>
      </c>
    </row>
    <row r="854" ht="15.75" customHeight="1">
      <c r="A854" s="1" t="str">
        <f t="shared" si="72"/>
        <v>GTSE1</v>
      </c>
      <c r="B854" s="1" t="s">
        <v>222</v>
      </c>
      <c r="C854" s="1">
        <v>4.669229E7</v>
      </c>
      <c r="D854" s="1" t="s">
        <v>14</v>
      </c>
      <c r="E854" s="1">
        <v>24.0</v>
      </c>
      <c r="F854" s="1" t="s">
        <v>19200</v>
      </c>
      <c r="G854" s="1">
        <v>0.922916840947</v>
      </c>
    </row>
    <row r="855" ht="15.75" customHeight="1">
      <c r="A855" s="1" t="str">
        <f t="shared" si="72"/>
        <v>GTSE1</v>
      </c>
      <c r="B855" s="1" t="s">
        <v>222</v>
      </c>
      <c r="C855" s="1">
        <v>4.6692303E7</v>
      </c>
      <c r="D855" s="1" t="s">
        <v>14</v>
      </c>
      <c r="E855" s="1">
        <v>24.0</v>
      </c>
      <c r="F855" s="1" t="s">
        <v>19201</v>
      </c>
      <c r="G855" s="1">
        <v>0.38402429311</v>
      </c>
    </row>
    <row r="856" ht="15.75" customHeight="1">
      <c r="A856" s="1" t="str">
        <f t="shared" si="72"/>
        <v>GTSE1</v>
      </c>
      <c r="B856" s="1" t="s">
        <v>222</v>
      </c>
      <c r="C856" s="1">
        <v>4.669231E7</v>
      </c>
      <c r="D856" s="1" t="s">
        <v>14</v>
      </c>
      <c r="E856" s="1">
        <v>24.0</v>
      </c>
      <c r="F856" s="1" t="s">
        <v>19202</v>
      </c>
      <c r="G856" s="1">
        <v>0.897688823068</v>
      </c>
    </row>
    <row r="857" ht="15.75" customHeight="1">
      <c r="A857" s="1" t="str">
        <f t="shared" si="72"/>
        <v>GTSE1</v>
      </c>
      <c r="B857" s="1" t="s">
        <v>222</v>
      </c>
      <c r="C857" s="1">
        <v>4.6692401E7</v>
      </c>
      <c r="D857" s="1" t="s">
        <v>14</v>
      </c>
      <c r="E857" s="1">
        <v>24.0</v>
      </c>
      <c r="F857" s="1" t="s">
        <v>19203</v>
      </c>
      <c r="G857" s="1">
        <v>0.950397228099</v>
      </c>
    </row>
    <row r="858" ht="15.75" customHeight="1">
      <c r="A858" s="1" t="str">
        <f t="shared" si="72"/>
        <v>GTSE1</v>
      </c>
      <c r="B858" s="1" t="s">
        <v>222</v>
      </c>
      <c r="C858" s="1">
        <v>4.6692586E7</v>
      </c>
      <c r="D858" s="1" t="s">
        <v>14</v>
      </c>
      <c r="E858" s="1">
        <v>23.0</v>
      </c>
      <c r="F858" s="1" t="s">
        <v>19204</v>
      </c>
      <c r="G858" s="1">
        <v>1.12668593095</v>
      </c>
    </row>
    <row r="859" ht="15.75" customHeight="1">
      <c r="A859" s="1" t="str">
        <f t="shared" si="72"/>
        <v>GTSE1</v>
      </c>
      <c r="B859" s="1" t="s">
        <v>222</v>
      </c>
      <c r="C859" s="1">
        <v>4.6692259E7</v>
      </c>
      <c r="D859" s="1" t="s">
        <v>8</v>
      </c>
      <c r="E859" s="1">
        <v>24.0</v>
      </c>
      <c r="F859" s="1" t="s">
        <v>19205</v>
      </c>
      <c r="G859" s="1">
        <v>0.297362141473</v>
      </c>
    </row>
    <row r="860" ht="15.75" customHeight="1">
      <c r="A860" s="1" t="str">
        <f t="shared" ref="A860:A867" si="73">"HDGFRP2"</f>
        <v>HDGFRP2</v>
      </c>
      <c r="B860" s="1" t="s">
        <v>277</v>
      </c>
      <c r="C860" s="1">
        <v>4472186.0</v>
      </c>
      <c r="D860" s="1" t="s">
        <v>8</v>
      </c>
      <c r="E860" s="1">
        <v>24.0</v>
      </c>
      <c r="F860" s="1" t="s">
        <v>19206</v>
      </c>
      <c r="G860" s="1">
        <v>-0.081571049617</v>
      </c>
    </row>
    <row r="861" ht="15.75" customHeight="1">
      <c r="A861" s="1" t="str">
        <f t="shared" si="73"/>
        <v>HDGFRP2</v>
      </c>
      <c r="B861" s="1" t="s">
        <v>277</v>
      </c>
      <c r="C861" s="1">
        <v>4471997.0</v>
      </c>
      <c r="D861" s="1" t="s">
        <v>8</v>
      </c>
      <c r="E861" s="1">
        <v>24.0</v>
      </c>
      <c r="F861" s="1" t="s">
        <v>19207</v>
      </c>
      <c r="G861" s="1">
        <v>1.20428962234</v>
      </c>
    </row>
    <row r="862" ht="15.75" customHeight="1">
      <c r="A862" s="1" t="str">
        <f t="shared" si="73"/>
        <v>HDGFRP2</v>
      </c>
      <c r="B862" s="1" t="s">
        <v>277</v>
      </c>
      <c r="C862" s="1">
        <v>4472007.0</v>
      </c>
      <c r="D862" s="1" t="s">
        <v>8</v>
      </c>
      <c r="E862" s="1">
        <v>22.0</v>
      </c>
      <c r="F862" s="1" t="s">
        <v>19208</v>
      </c>
      <c r="G862" s="1">
        <v>0.974835046247</v>
      </c>
    </row>
    <row r="863" ht="15.75" customHeight="1">
      <c r="A863" s="1" t="str">
        <f t="shared" si="73"/>
        <v>HDGFRP2</v>
      </c>
      <c r="B863" s="1" t="s">
        <v>277</v>
      </c>
      <c r="C863" s="1">
        <v>4472044.0</v>
      </c>
      <c r="D863" s="1" t="s">
        <v>8</v>
      </c>
      <c r="E863" s="1">
        <v>24.0</v>
      </c>
      <c r="F863" s="1" t="s">
        <v>19209</v>
      </c>
      <c r="G863" s="1">
        <v>0.334539516351</v>
      </c>
    </row>
    <row r="864" ht="15.75" customHeight="1">
      <c r="A864" s="1" t="str">
        <f t="shared" si="73"/>
        <v>HDGFRP2</v>
      </c>
      <c r="B864" s="1" t="s">
        <v>277</v>
      </c>
      <c r="C864" s="1">
        <v>4472078.0</v>
      </c>
      <c r="D864" s="1" t="s">
        <v>8</v>
      </c>
      <c r="E864" s="1">
        <v>24.0</v>
      </c>
      <c r="F864" s="1" t="s">
        <v>19210</v>
      </c>
      <c r="G864" s="1">
        <v>0.561725926143</v>
      </c>
    </row>
    <row r="865" ht="15.75" customHeight="1">
      <c r="A865" s="1" t="str">
        <f t="shared" si="73"/>
        <v>HDGFRP2</v>
      </c>
      <c r="B865" s="1" t="s">
        <v>277</v>
      </c>
      <c r="C865" s="1">
        <v>4472146.0</v>
      </c>
      <c r="D865" s="1" t="s">
        <v>8</v>
      </c>
      <c r="E865" s="1">
        <v>24.0</v>
      </c>
      <c r="F865" s="1" t="s">
        <v>19211</v>
      </c>
      <c r="G865" s="1">
        <v>0.103674149261</v>
      </c>
    </row>
    <row r="866" ht="15.75" customHeight="1">
      <c r="A866" s="1" t="str">
        <f t="shared" si="73"/>
        <v>HDGFRP2</v>
      </c>
      <c r="B866" s="1" t="s">
        <v>277</v>
      </c>
      <c r="C866" s="1">
        <v>4472037.0</v>
      </c>
      <c r="D866" s="1" t="s">
        <v>14</v>
      </c>
      <c r="E866" s="1">
        <v>24.0</v>
      </c>
      <c r="F866" s="1" t="s">
        <v>19212</v>
      </c>
      <c r="G866" s="1">
        <v>0.257997805555</v>
      </c>
    </row>
    <row r="867" ht="15.75" customHeight="1">
      <c r="A867" s="1" t="str">
        <f t="shared" si="73"/>
        <v>HDGFRP2</v>
      </c>
      <c r="B867" s="1" t="s">
        <v>277</v>
      </c>
      <c r="C867" s="1">
        <v>4471942.0</v>
      </c>
      <c r="D867" s="1" t="s">
        <v>8</v>
      </c>
      <c r="E867" s="1">
        <v>23.0</v>
      </c>
      <c r="F867" s="1" t="s">
        <v>19213</v>
      </c>
      <c r="G867" s="1">
        <v>0.820875331411</v>
      </c>
    </row>
    <row r="868" ht="15.75" customHeight="1">
      <c r="A868" s="1" t="str">
        <f t="shared" ref="A868:A877" si="74">"HES7"</f>
        <v>HES7</v>
      </c>
      <c r="B868" s="1" t="s">
        <v>39</v>
      </c>
      <c r="C868" s="1">
        <v>8027648.0</v>
      </c>
      <c r="D868" s="1" t="s">
        <v>14</v>
      </c>
      <c r="E868" s="1">
        <v>22.0</v>
      </c>
      <c r="F868" s="1" t="s">
        <v>19214</v>
      </c>
      <c r="G868" s="1">
        <v>0.351586388515</v>
      </c>
    </row>
    <row r="869" ht="15.75" customHeight="1">
      <c r="A869" s="1" t="str">
        <f t="shared" si="74"/>
        <v>HES7</v>
      </c>
      <c r="B869" s="1" t="s">
        <v>39</v>
      </c>
      <c r="C869" s="1">
        <v>8027682.0</v>
      </c>
      <c r="D869" s="1" t="s">
        <v>14</v>
      </c>
      <c r="E869" s="1">
        <v>23.0</v>
      </c>
      <c r="F869" s="1" t="s">
        <v>19215</v>
      </c>
      <c r="G869" s="1">
        <v>0.318958173854</v>
      </c>
    </row>
    <row r="870" ht="15.75" customHeight="1">
      <c r="A870" s="1" t="str">
        <f t="shared" si="74"/>
        <v>HES7</v>
      </c>
      <c r="B870" s="1" t="s">
        <v>39</v>
      </c>
      <c r="C870" s="1">
        <v>8027532.0</v>
      </c>
      <c r="D870" s="1" t="s">
        <v>14</v>
      </c>
      <c r="E870" s="1">
        <v>23.0</v>
      </c>
      <c r="F870" s="1" t="s">
        <v>19216</v>
      </c>
      <c r="G870" s="1">
        <v>1.60517327579</v>
      </c>
    </row>
    <row r="871" ht="15.75" customHeight="1">
      <c r="A871" s="1" t="str">
        <f t="shared" si="74"/>
        <v>HES7</v>
      </c>
      <c r="B871" s="1" t="s">
        <v>39</v>
      </c>
      <c r="C871" s="1">
        <v>8027463.0</v>
      </c>
      <c r="D871" s="1" t="s">
        <v>8</v>
      </c>
      <c r="E871" s="1">
        <v>24.0</v>
      </c>
      <c r="F871" s="1" t="s">
        <v>19217</v>
      </c>
      <c r="G871" s="1">
        <v>0.0205435237933</v>
      </c>
    </row>
    <row r="872" ht="15.75" customHeight="1">
      <c r="A872" s="1" t="str">
        <f t="shared" si="74"/>
        <v>HES7</v>
      </c>
      <c r="B872" s="1" t="s">
        <v>39</v>
      </c>
      <c r="C872" s="1">
        <v>8027485.0</v>
      </c>
      <c r="D872" s="1" t="s">
        <v>8</v>
      </c>
      <c r="E872" s="1">
        <v>24.0</v>
      </c>
      <c r="F872" s="1" t="s">
        <v>19218</v>
      </c>
      <c r="G872" s="1">
        <v>0.357717650368</v>
      </c>
    </row>
    <row r="873" ht="15.75" customHeight="1">
      <c r="A873" s="1" t="str">
        <f t="shared" si="74"/>
        <v>HES7</v>
      </c>
      <c r="B873" s="1" t="s">
        <v>39</v>
      </c>
      <c r="C873" s="1">
        <v>8027491.0</v>
      </c>
      <c r="D873" s="1" t="s">
        <v>8</v>
      </c>
      <c r="E873" s="1">
        <v>24.0</v>
      </c>
      <c r="F873" s="1" t="s">
        <v>19219</v>
      </c>
      <c r="G873" s="1">
        <v>0.0960134742303</v>
      </c>
    </row>
    <row r="874" ht="15.75" customHeight="1">
      <c r="A874" s="1" t="str">
        <f t="shared" si="74"/>
        <v>HES7</v>
      </c>
      <c r="B874" s="1" t="s">
        <v>39</v>
      </c>
      <c r="C874" s="1">
        <v>8027497.0</v>
      </c>
      <c r="D874" s="1" t="s">
        <v>8</v>
      </c>
      <c r="E874" s="1">
        <v>24.0</v>
      </c>
      <c r="F874" s="1" t="s">
        <v>19220</v>
      </c>
      <c r="G874" s="1">
        <v>0.046429701238</v>
      </c>
    </row>
    <row r="875" ht="15.75" customHeight="1">
      <c r="A875" s="1" t="str">
        <f t="shared" si="74"/>
        <v>HES7</v>
      </c>
      <c r="B875" s="1" t="s">
        <v>39</v>
      </c>
      <c r="C875" s="1">
        <v>8027641.0</v>
      </c>
      <c r="D875" s="1" t="s">
        <v>8</v>
      </c>
      <c r="E875" s="1">
        <v>22.0</v>
      </c>
      <c r="F875" s="1" t="s">
        <v>19221</v>
      </c>
      <c r="G875" s="1">
        <v>0.170976073242</v>
      </c>
    </row>
    <row r="876" ht="15.75" customHeight="1">
      <c r="A876" s="1" t="str">
        <f t="shared" si="74"/>
        <v>HES7</v>
      </c>
      <c r="B876" s="1" t="s">
        <v>39</v>
      </c>
      <c r="C876" s="1">
        <v>8027539.0</v>
      </c>
      <c r="D876" s="1" t="s">
        <v>14</v>
      </c>
      <c r="E876" s="1">
        <v>24.0</v>
      </c>
      <c r="F876" s="1" t="s">
        <v>19222</v>
      </c>
      <c r="G876" s="1">
        <v>1.03710907385</v>
      </c>
    </row>
    <row r="877" ht="15.75" customHeight="1">
      <c r="A877" s="1" t="str">
        <f t="shared" si="74"/>
        <v>HES7</v>
      </c>
      <c r="B877" s="1" t="s">
        <v>39</v>
      </c>
      <c r="C877" s="1">
        <v>8027628.0</v>
      </c>
      <c r="D877" s="1" t="s">
        <v>14</v>
      </c>
      <c r="E877" s="1">
        <v>24.0</v>
      </c>
      <c r="F877" s="1" t="s">
        <v>19223</v>
      </c>
      <c r="G877" s="1">
        <v>0.0352587685374</v>
      </c>
    </row>
    <row r="878" ht="15.75" customHeight="1">
      <c r="A878" s="1" t="str">
        <f t="shared" ref="A878:A887" si="75">"HEXIM1"</f>
        <v>HEXIM1</v>
      </c>
      <c r="B878" s="1" t="s">
        <v>39</v>
      </c>
      <c r="C878" s="1">
        <v>4.3224504E7</v>
      </c>
      <c r="D878" s="1" t="s">
        <v>14</v>
      </c>
      <c r="E878" s="1">
        <v>24.0</v>
      </c>
      <c r="F878" s="1" t="s">
        <v>19224</v>
      </c>
      <c r="G878" s="1">
        <v>0.70961671268</v>
      </c>
    </row>
    <row r="879" ht="15.75" customHeight="1">
      <c r="A879" s="1" t="str">
        <f t="shared" si="75"/>
        <v>HEXIM1</v>
      </c>
      <c r="B879" s="1" t="s">
        <v>39</v>
      </c>
      <c r="C879" s="1">
        <v>4.322437E7</v>
      </c>
      <c r="D879" s="1" t="s">
        <v>14</v>
      </c>
      <c r="E879" s="1">
        <v>23.0</v>
      </c>
      <c r="F879" s="1" t="s">
        <v>19225</v>
      </c>
      <c r="G879" s="1">
        <v>0.988619403389</v>
      </c>
    </row>
    <row r="880" ht="15.75" customHeight="1">
      <c r="A880" s="1" t="str">
        <f t="shared" si="75"/>
        <v>HEXIM1</v>
      </c>
      <c r="B880" s="1" t="s">
        <v>39</v>
      </c>
      <c r="C880" s="1">
        <v>4.3224422E7</v>
      </c>
      <c r="D880" s="1" t="s">
        <v>14</v>
      </c>
      <c r="E880" s="1">
        <v>24.0</v>
      </c>
      <c r="F880" s="1" t="s">
        <v>19226</v>
      </c>
      <c r="G880" s="1">
        <v>0.873054188261</v>
      </c>
    </row>
    <row r="881" ht="15.75" customHeight="1">
      <c r="A881" s="1" t="str">
        <f t="shared" si="75"/>
        <v>HEXIM1</v>
      </c>
      <c r="B881" s="1" t="s">
        <v>39</v>
      </c>
      <c r="C881" s="1">
        <v>4.322443E7</v>
      </c>
      <c r="D881" s="1" t="s">
        <v>14</v>
      </c>
      <c r="E881" s="1">
        <v>24.0</v>
      </c>
      <c r="F881" s="1" t="s">
        <v>19227</v>
      </c>
      <c r="G881" s="1">
        <v>0.562591830394</v>
      </c>
    </row>
    <row r="882" ht="15.75" customHeight="1">
      <c r="A882" s="1" t="str">
        <f t="shared" si="75"/>
        <v>HEXIM1</v>
      </c>
      <c r="B882" s="1" t="s">
        <v>39</v>
      </c>
      <c r="C882" s="1">
        <v>4.3224473E7</v>
      </c>
      <c r="D882" s="1" t="s">
        <v>14</v>
      </c>
      <c r="E882" s="1">
        <v>24.0</v>
      </c>
      <c r="F882" s="1" t="s">
        <v>19228</v>
      </c>
      <c r="G882" s="1">
        <v>0.690113981053</v>
      </c>
    </row>
    <row r="883" ht="15.75" customHeight="1">
      <c r="A883" s="1" t="str">
        <f t="shared" si="75"/>
        <v>HEXIM1</v>
      </c>
      <c r="B883" s="1" t="s">
        <v>39</v>
      </c>
      <c r="C883" s="1">
        <v>4.3224608E7</v>
      </c>
      <c r="D883" s="1" t="s">
        <v>14</v>
      </c>
      <c r="E883" s="1">
        <v>23.0</v>
      </c>
      <c r="F883" s="1" t="s">
        <v>19229</v>
      </c>
      <c r="G883" s="1">
        <v>0.503766654964</v>
      </c>
    </row>
    <row r="884" ht="15.75" customHeight="1">
      <c r="A884" s="1" t="str">
        <f t="shared" si="75"/>
        <v>HEXIM1</v>
      </c>
      <c r="B884" s="1" t="s">
        <v>39</v>
      </c>
      <c r="C884" s="1">
        <v>4.3224481E7</v>
      </c>
      <c r="D884" s="1" t="s">
        <v>14</v>
      </c>
      <c r="E884" s="1">
        <v>23.0</v>
      </c>
      <c r="F884" s="1" t="s">
        <v>19230</v>
      </c>
      <c r="G884" s="1">
        <v>1.13832640835</v>
      </c>
    </row>
    <row r="885" ht="15.75" customHeight="1">
      <c r="A885" s="1" t="str">
        <f t="shared" si="75"/>
        <v>HEXIM1</v>
      </c>
      <c r="B885" s="1" t="s">
        <v>39</v>
      </c>
      <c r="C885" s="1">
        <v>4.3224323E7</v>
      </c>
      <c r="D885" s="1" t="s">
        <v>14</v>
      </c>
      <c r="E885" s="1">
        <v>25.0</v>
      </c>
      <c r="F885" s="1" t="s">
        <v>19231</v>
      </c>
      <c r="G885" s="1">
        <v>0.734701747499</v>
      </c>
    </row>
    <row r="886" ht="15.75" customHeight="1">
      <c r="A886" s="1" t="str">
        <f t="shared" si="75"/>
        <v>HEXIM1</v>
      </c>
      <c r="B886" s="1" t="s">
        <v>39</v>
      </c>
      <c r="C886" s="1">
        <v>4.3224551E7</v>
      </c>
      <c r="D886" s="1" t="s">
        <v>8</v>
      </c>
      <c r="E886" s="1">
        <v>23.0</v>
      </c>
      <c r="F886" s="1" t="s">
        <v>19232</v>
      </c>
      <c r="G886" s="1">
        <v>-0.137721221853</v>
      </c>
    </row>
    <row r="887" ht="15.75" customHeight="1">
      <c r="A887" s="1" t="str">
        <f t="shared" si="75"/>
        <v>HEXIM1</v>
      </c>
      <c r="B887" s="1" t="s">
        <v>39</v>
      </c>
      <c r="C887" s="1">
        <v>4.322436E7</v>
      </c>
      <c r="D887" s="1" t="s">
        <v>14</v>
      </c>
      <c r="E887" s="1">
        <v>23.0</v>
      </c>
      <c r="F887" s="1" t="s">
        <v>19233</v>
      </c>
      <c r="G887" s="1">
        <v>0.866807157296</v>
      </c>
    </row>
    <row r="888" ht="15.75" customHeight="1">
      <c r="A888" s="1" t="str">
        <f t="shared" ref="A888:A897" si="76">"HIF1A"</f>
        <v>HIF1A</v>
      </c>
      <c r="B888" s="1" t="s">
        <v>135</v>
      </c>
      <c r="C888" s="1">
        <v>6.216218E7</v>
      </c>
      <c r="D888" s="1" t="s">
        <v>8</v>
      </c>
      <c r="E888" s="1">
        <v>24.0</v>
      </c>
      <c r="F888" s="1" t="s">
        <v>19234</v>
      </c>
      <c r="G888" s="1">
        <v>0.453895242003</v>
      </c>
    </row>
    <row r="889" ht="15.75" customHeight="1">
      <c r="A889" s="1" t="str">
        <f t="shared" si="76"/>
        <v>HIF1A</v>
      </c>
      <c r="B889" s="1" t="s">
        <v>135</v>
      </c>
      <c r="C889" s="1">
        <v>6.2161885E7</v>
      </c>
      <c r="D889" s="1" t="s">
        <v>14</v>
      </c>
      <c r="E889" s="1">
        <v>24.0</v>
      </c>
      <c r="F889" s="1" t="s">
        <v>19235</v>
      </c>
      <c r="G889" s="1">
        <v>1.09225946089</v>
      </c>
    </row>
    <row r="890" ht="15.75" customHeight="1">
      <c r="A890" s="1" t="str">
        <f t="shared" si="76"/>
        <v>HIF1A</v>
      </c>
      <c r="B890" s="1" t="s">
        <v>135</v>
      </c>
      <c r="C890" s="1">
        <v>6.216208E7</v>
      </c>
      <c r="D890" s="1" t="s">
        <v>14</v>
      </c>
      <c r="E890" s="1">
        <v>24.0</v>
      </c>
      <c r="F890" s="1" t="s">
        <v>19236</v>
      </c>
      <c r="G890" s="1">
        <v>0.228733026933</v>
      </c>
    </row>
    <row r="891" ht="15.75" customHeight="1">
      <c r="A891" s="1" t="str">
        <f t="shared" si="76"/>
        <v>HIF1A</v>
      </c>
      <c r="B891" s="1" t="s">
        <v>135</v>
      </c>
      <c r="C891" s="1">
        <v>6.2162099E7</v>
      </c>
      <c r="D891" s="1" t="s">
        <v>14</v>
      </c>
      <c r="E891" s="1">
        <v>23.0</v>
      </c>
      <c r="F891" s="1" t="s">
        <v>19237</v>
      </c>
      <c r="G891" s="1">
        <v>1.1052680526</v>
      </c>
    </row>
    <row r="892" ht="15.75" customHeight="1">
      <c r="A892" s="1" t="str">
        <f t="shared" si="76"/>
        <v>HIF1A</v>
      </c>
      <c r="B892" s="1" t="s">
        <v>135</v>
      </c>
      <c r="C892" s="1">
        <v>6.2162087E7</v>
      </c>
      <c r="D892" s="1" t="s">
        <v>8</v>
      </c>
      <c r="E892" s="1">
        <v>23.0</v>
      </c>
      <c r="F892" s="1" t="s">
        <v>19238</v>
      </c>
      <c r="G892" s="1">
        <v>0.347039556343</v>
      </c>
    </row>
    <row r="893" ht="15.75" customHeight="1">
      <c r="A893" s="1" t="str">
        <f t="shared" si="76"/>
        <v>HIF1A</v>
      </c>
      <c r="B893" s="1" t="s">
        <v>135</v>
      </c>
      <c r="C893" s="1">
        <v>6.2162032E7</v>
      </c>
      <c r="D893" s="1" t="s">
        <v>14</v>
      </c>
      <c r="E893" s="1">
        <v>22.0</v>
      </c>
      <c r="F893" s="1" t="s">
        <v>19239</v>
      </c>
      <c r="G893" s="1">
        <v>0.331095768683</v>
      </c>
    </row>
    <row r="894" ht="15.75" customHeight="1">
      <c r="A894" s="1" t="str">
        <f t="shared" si="76"/>
        <v>HIF1A</v>
      </c>
      <c r="B894" s="1" t="s">
        <v>135</v>
      </c>
      <c r="C894" s="1">
        <v>6.2162065E7</v>
      </c>
      <c r="D894" s="1" t="s">
        <v>8</v>
      </c>
      <c r="E894" s="1">
        <v>23.0</v>
      </c>
      <c r="F894" s="1" t="s">
        <v>19240</v>
      </c>
      <c r="G894" s="1">
        <v>0.547904161113</v>
      </c>
    </row>
    <row r="895" ht="15.75" customHeight="1">
      <c r="A895" s="1" t="str">
        <f t="shared" si="76"/>
        <v>HIF1A</v>
      </c>
      <c r="B895" s="1" t="s">
        <v>135</v>
      </c>
      <c r="C895" s="1">
        <v>6.2161873E7</v>
      </c>
      <c r="D895" s="1" t="s">
        <v>8</v>
      </c>
      <c r="E895" s="1">
        <v>23.0</v>
      </c>
      <c r="F895" s="1" t="s">
        <v>19241</v>
      </c>
      <c r="G895" s="1">
        <v>0.802472486509</v>
      </c>
    </row>
    <row r="896" ht="15.75" customHeight="1">
      <c r="A896" s="1" t="str">
        <f t="shared" si="76"/>
        <v>HIF1A</v>
      </c>
      <c r="B896" s="1" t="s">
        <v>135</v>
      </c>
      <c r="C896" s="1">
        <v>6.2161866E7</v>
      </c>
      <c r="D896" s="1" t="s">
        <v>8</v>
      </c>
      <c r="E896" s="1">
        <v>23.0</v>
      </c>
      <c r="F896" s="1" t="s">
        <v>19242</v>
      </c>
      <c r="G896" s="1">
        <v>0.559657379417</v>
      </c>
    </row>
    <row r="897" ht="15.75" customHeight="1">
      <c r="A897" s="1" t="str">
        <f t="shared" si="76"/>
        <v>HIF1A</v>
      </c>
      <c r="B897" s="1" t="s">
        <v>135</v>
      </c>
      <c r="C897" s="1">
        <v>6.216194E7</v>
      </c>
      <c r="D897" s="1" t="s">
        <v>8</v>
      </c>
      <c r="E897" s="1">
        <v>24.0</v>
      </c>
      <c r="F897" s="1" t="s">
        <v>19243</v>
      </c>
      <c r="G897" s="1">
        <v>0.512892077037</v>
      </c>
    </row>
    <row r="898" ht="15.75" customHeight="1">
      <c r="A898" s="1" t="str">
        <f t="shared" ref="A898:A907" si="77">"HK2"</f>
        <v>HK2</v>
      </c>
      <c r="B898" s="1" t="s">
        <v>256</v>
      </c>
      <c r="C898" s="1">
        <v>7.5060899E7</v>
      </c>
      <c r="D898" s="1" t="s">
        <v>8</v>
      </c>
      <c r="E898" s="1">
        <v>24.0</v>
      </c>
      <c r="F898" s="1" t="s">
        <v>19244</v>
      </c>
      <c r="G898" s="1">
        <v>0.129275900629</v>
      </c>
    </row>
    <row r="899" ht="15.75" customHeight="1">
      <c r="A899" s="1" t="str">
        <f t="shared" si="77"/>
        <v>HK2</v>
      </c>
      <c r="B899" s="1" t="s">
        <v>256</v>
      </c>
      <c r="C899" s="1">
        <v>7.506093E7</v>
      </c>
      <c r="D899" s="1" t="s">
        <v>8</v>
      </c>
      <c r="E899" s="1">
        <v>23.0</v>
      </c>
      <c r="F899" s="1" t="s">
        <v>19245</v>
      </c>
      <c r="G899" s="1">
        <v>-0.0247592044879</v>
      </c>
    </row>
    <row r="900" ht="15.75" customHeight="1">
      <c r="A900" s="1" t="str">
        <f t="shared" si="77"/>
        <v>HK2</v>
      </c>
      <c r="B900" s="1" t="s">
        <v>256</v>
      </c>
      <c r="C900" s="1">
        <v>7.5060958E7</v>
      </c>
      <c r="D900" s="1" t="s">
        <v>8</v>
      </c>
      <c r="E900" s="1">
        <v>22.0</v>
      </c>
      <c r="F900" s="1" t="s">
        <v>19246</v>
      </c>
      <c r="G900" s="1">
        <v>0.574396201498</v>
      </c>
    </row>
    <row r="901" ht="15.75" customHeight="1">
      <c r="A901" s="1" t="str">
        <f t="shared" si="77"/>
        <v>HK2</v>
      </c>
      <c r="B901" s="1" t="s">
        <v>256</v>
      </c>
      <c r="C901" s="1">
        <v>7.5060964E7</v>
      </c>
      <c r="D901" s="1" t="s">
        <v>8</v>
      </c>
      <c r="E901" s="1">
        <v>24.0</v>
      </c>
      <c r="F901" s="1" t="s">
        <v>19247</v>
      </c>
      <c r="G901" s="1">
        <v>0.678686680812</v>
      </c>
    </row>
    <row r="902" ht="15.75" customHeight="1">
      <c r="A902" s="1" t="str">
        <f t="shared" si="77"/>
        <v>HK2</v>
      </c>
      <c r="B902" s="1" t="s">
        <v>256</v>
      </c>
      <c r="C902" s="1">
        <v>7.5060993E7</v>
      </c>
      <c r="D902" s="1" t="s">
        <v>8</v>
      </c>
      <c r="E902" s="1">
        <v>23.0</v>
      </c>
      <c r="F902" s="1" t="s">
        <v>19248</v>
      </c>
      <c r="G902" s="1">
        <v>0.944723942012</v>
      </c>
    </row>
    <row r="903" ht="15.75" customHeight="1">
      <c r="A903" s="1" t="str">
        <f t="shared" si="77"/>
        <v>HK2</v>
      </c>
      <c r="B903" s="1" t="s">
        <v>256</v>
      </c>
      <c r="C903" s="1">
        <v>7.5061007E7</v>
      </c>
      <c r="D903" s="1" t="s">
        <v>8</v>
      </c>
      <c r="E903" s="1">
        <v>23.0</v>
      </c>
      <c r="F903" s="1" t="s">
        <v>19249</v>
      </c>
      <c r="G903" s="1">
        <v>1.15537257619</v>
      </c>
    </row>
    <row r="904" ht="15.75" customHeight="1">
      <c r="A904" s="1" t="str">
        <f t="shared" si="77"/>
        <v>HK2</v>
      </c>
      <c r="B904" s="1" t="s">
        <v>256</v>
      </c>
      <c r="C904" s="1">
        <v>7.5061021E7</v>
      </c>
      <c r="D904" s="1" t="s">
        <v>8</v>
      </c>
      <c r="E904" s="1">
        <v>22.0</v>
      </c>
      <c r="F904" s="1" t="s">
        <v>19250</v>
      </c>
      <c r="G904" s="1">
        <v>0.8999034818</v>
      </c>
    </row>
    <row r="905" ht="15.75" customHeight="1">
      <c r="A905" s="1" t="str">
        <f t="shared" si="77"/>
        <v>HK2</v>
      </c>
      <c r="B905" s="1" t="s">
        <v>256</v>
      </c>
      <c r="C905" s="1">
        <v>7.5060831E7</v>
      </c>
      <c r="D905" s="1" t="s">
        <v>14</v>
      </c>
      <c r="E905" s="1">
        <v>23.0</v>
      </c>
      <c r="F905" s="1" t="s">
        <v>19251</v>
      </c>
      <c r="G905" s="1">
        <v>0.298619436638</v>
      </c>
    </row>
    <row r="906" ht="15.75" customHeight="1">
      <c r="A906" s="1" t="str">
        <f t="shared" si="77"/>
        <v>HK2</v>
      </c>
      <c r="B906" s="1" t="s">
        <v>256</v>
      </c>
      <c r="C906" s="1">
        <v>7.5060841E7</v>
      </c>
      <c r="D906" s="1" t="s">
        <v>8</v>
      </c>
      <c r="E906" s="1">
        <v>23.0</v>
      </c>
      <c r="F906" s="1" t="s">
        <v>19252</v>
      </c>
      <c r="G906" s="1">
        <v>0.185189850706</v>
      </c>
    </row>
    <row r="907" ht="15.75" customHeight="1">
      <c r="A907" s="1" t="str">
        <f t="shared" si="77"/>
        <v>HK2</v>
      </c>
      <c r="B907" s="1" t="s">
        <v>256</v>
      </c>
      <c r="C907" s="1">
        <v>7.5060878E7</v>
      </c>
      <c r="D907" s="1" t="s">
        <v>8</v>
      </c>
      <c r="E907" s="1">
        <v>23.0</v>
      </c>
      <c r="F907" s="1" t="s">
        <v>19253</v>
      </c>
      <c r="G907" s="1">
        <v>0.354092753683</v>
      </c>
    </row>
    <row r="908" ht="15.75" customHeight="1">
      <c r="A908" s="1" t="str">
        <f t="shared" ref="A908:A916" si="78">"HMGN2"</f>
        <v>HMGN2</v>
      </c>
      <c r="B908" s="1" t="s">
        <v>108</v>
      </c>
      <c r="C908" s="1">
        <v>2.6798649E7</v>
      </c>
      <c r="D908" s="1" t="s">
        <v>14</v>
      </c>
      <c r="E908" s="1">
        <v>23.0</v>
      </c>
      <c r="F908" s="1" t="s">
        <v>19254</v>
      </c>
      <c r="G908" s="1">
        <v>-0.0180867548333</v>
      </c>
    </row>
    <row r="909" ht="15.75" customHeight="1">
      <c r="A909" s="1" t="str">
        <f t="shared" si="78"/>
        <v>HMGN2</v>
      </c>
      <c r="B909" s="1" t="s">
        <v>108</v>
      </c>
      <c r="C909" s="1">
        <v>2.6798935E7</v>
      </c>
      <c r="D909" s="1" t="s">
        <v>8</v>
      </c>
      <c r="E909" s="1">
        <v>22.0</v>
      </c>
      <c r="F909" s="1" t="s">
        <v>19255</v>
      </c>
      <c r="G909" s="1">
        <v>-0.0556174276938</v>
      </c>
    </row>
    <row r="910" ht="15.75" customHeight="1">
      <c r="A910" s="1" t="str">
        <f t="shared" si="78"/>
        <v>HMGN2</v>
      </c>
      <c r="B910" s="1" t="s">
        <v>108</v>
      </c>
      <c r="C910" s="1">
        <v>2.6798899E7</v>
      </c>
      <c r="D910" s="1" t="s">
        <v>8</v>
      </c>
      <c r="E910" s="1">
        <v>24.0</v>
      </c>
      <c r="F910" s="1" t="s">
        <v>19256</v>
      </c>
      <c r="G910" s="1">
        <v>-0.0216173135765</v>
      </c>
    </row>
    <row r="911" ht="15.75" customHeight="1">
      <c r="A911" s="1" t="str">
        <f t="shared" si="78"/>
        <v>HMGN2</v>
      </c>
      <c r="B911" s="1" t="s">
        <v>108</v>
      </c>
      <c r="C911" s="1">
        <v>2.679886E7</v>
      </c>
      <c r="D911" s="1" t="s">
        <v>8</v>
      </c>
      <c r="E911" s="1">
        <v>24.0</v>
      </c>
      <c r="F911" s="1" t="s">
        <v>19257</v>
      </c>
      <c r="G911" s="1">
        <v>1.33132729353</v>
      </c>
    </row>
    <row r="912" ht="15.75" customHeight="1">
      <c r="A912" s="1" t="str">
        <f t="shared" si="78"/>
        <v>HMGN2</v>
      </c>
      <c r="B912" s="1" t="s">
        <v>108</v>
      </c>
      <c r="C912" s="1">
        <v>2.6798783E7</v>
      </c>
      <c r="D912" s="1" t="s">
        <v>8</v>
      </c>
      <c r="E912" s="1">
        <v>24.0</v>
      </c>
      <c r="F912" s="1" t="s">
        <v>19258</v>
      </c>
      <c r="G912" s="1">
        <v>0.331697337838</v>
      </c>
    </row>
    <row r="913" ht="15.75" customHeight="1">
      <c r="A913" s="1" t="str">
        <f t="shared" si="78"/>
        <v>HMGN2</v>
      </c>
      <c r="B913" s="1" t="s">
        <v>108</v>
      </c>
      <c r="C913" s="1">
        <v>2.6798767E7</v>
      </c>
      <c r="D913" s="1" t="s">
        <v>8</v>
      </c>
      <c r="E913" s="1">
        <v>23.0</v>
      </c>
      <c r="F913" s="1" t="s">
        <v>19259</v>
      </c>
      <c r="G913" s="1">
        <v>0.929832569754</v>
      </c>
    </row>
    <row r="914" ht="15.75" customHeight="1">
      <c r="A914" s="1" t="str">
        <f t="shared" si="78"/>
        <v>HMGN2</v>
      </c>
      <c r="B914" s="1" t="s">
        <v>108</v>
      </c>
      <c r="C914" s="1">
        <v>2.6798734E7</v>
      </c>
      <c r="D914" s="1" t="s">
        <v>8</v>
      </c>
      <c r="E914" s="1">
        <v>23.0</v>
      </c>
      <c r="F914" s="1" t="s">
        <v>19260</v>
      </c>
      <c r="G914" s="1">
        <v>0.559843037815</v>
      </c>
    </row>
    <row r="915" ht="15.75" customHeight="1">
      <c r="A915" s="1" t="str">
        <f t="shared" si="78"/>
        <v>HMGN2</v>
      </c>
      <c r="B915" s="1" t="s">
        <v>108</v>
      </c>
      <c r="C915" s="1">
        <v>2.6798666E7</v>
      </c>
      <c r="D915" s="1" t="s">
        <v>14</v>
      </c>
      <c r="E915" s="1">
        <v>24.0</v>
      </c>
      <c r="F915" s="1" t="s">
        <v>19261</v>
      </c>
      <c r="G915" s="1">
        <v>0.738840136715</v>
      </c>
    </row>
    <row r="916" ht="15.75" customHeight="1">
      <c r="A916" s="1" t="str">
        <f t="shared" si="78"/>
        <v>HMGN2</v>
      </c>
      <c r="B916" s="1" t="s">
        <v>108</v>
      </c>
      <c r="C916" s="1">
        <v>2.6798928E7</v>
      </c>
      <c r="D916" s="1" t="s">
        <v>14</v>
      </c>
      <c r="E916" s="1">
        <v>24.0</v>
      </c>
      <c r="F916" s="1" t="s">
        <v>19262</v>
      </c>
      <c r="G916" s="1">
        <v>0.0973060494276</v>
      </c>
    </row>
    <row r="917" ht="15.75" customHeight="1">
      <c r="A917" s="1" t="str">
        <f t="shared" ref="A917:A926" si="79">"HN1L"</f>
        <v>HN1L</v>
      </c>
      <c r="B917" s="1" t="s">
        <v>7</v>
      </c>
      <c r="C917" s="1">
        <v>1728048.0</v>
      </c>
      <c r="D917" s="1" t="s">
        <v>8</v>
      </c>
      <c r="E917" s="1">
        <v>24.0</v>
      </c>
      <c r="F917" s="1" t="s">
        <v>19263</v>
      </c>
      <c r="G917" s="1">
        <v>0.223419113225</v>
      </c>
    </row>
    <row r="918" ht="15.75" customHeight="1">
      <c r="A918" s="1" t="str">
        <f t="shared" si="79"/>
        <v>HN1L</v>
      </c>
      <c r="B918" s="1" t="s">
        <v>7</v>
      </c>
      <c r="C918" s="1">
        <v>1728024.0</v>
      </c>
      <c r="D918" s="1" t="s">
        <v>14</v>
      </c>
      <c r="E918" s="1">
        <v>24.0</v>
      </c>
      <c r="F918" s="1" t="s">
        <v>19264</v>
      </c>
      <c r="G918" s="1">
        <v>0.60783700237</v>
      </c>
    </row>
    <row r="919" ht="15.75" customHeight="1">
      <c r="A919" s="1" t="str">
        <f t="shared" si="79"/>
        <v>HN1L</v>
      </c>
      <c r="B919" s="1" t="s">
        <v>7</v>
      </c>
      <c r="C919" s="1">
        <v>1728148.0</v>
      </c>
      <c r="D919" s="1" t="s">
        <v>8</v>
      </c>
      <c r="E919" s="1">
        <v>21.0</v>
      </c>
      <c r="F919" s="1" t="s">
        <v>19265</v>
      </c>
      <c r="G919" s="1">
        <v>0.862307679863</v>
      </c>
    </row>
    <row r="920" ht="15.75" customHeight="1">
      <c r="A920" s="1" t="str">
        <f t="shared" si="79"/>
        <v>HN1L</v>
      </c>
      <c r="B920" s="1" t="s">
        <v>7</v>
      </c>
      <c r="C920" s="1">
        <v>1728134.0</v>
      </c>
      <c r="D920" s="1" t="s">
        <v>8</v>
      </c>
      <c r="E920" s="1">
        <v>22.0</v>
      </c>
      <c r="F920" s="1" t="s">
        <v>19266</v>
      </c>
      <c r="G920" s="1">
        <v>0.159307265725</v>
      </c>
    </row>
    <row r="921" ht="15.75" customHeight="1">
      <c r="A921" s="1" t="str">
        <f t="shared" si="79"/>
        <v>HN1L</v>
      </c>
      <c r="B921" s="1" t="s">
        <v>7</v>
      </c>
      <c r="C921" s="1">
        <v>1728106.0</v>
      </c>
      <c r="D921" s="1" t="s">
        <v>8</v>
      </c>
      <c r="E921" s="1">
        <v>24.0</v>
      </c>
      <c r="F921" s="1" t="s">
        <v>19267</v>
      </c>
      <c r="G921" s="1">
        <v>1.42002616204</v>
      </c>
    </row>
    <row r="922" ht="15.75" customHeight="1">
      <c r="A922" s="1" t="str">
        <f t="shared" si="79"/>
        <v>HN1L</v>
      </c>
      <c r="B922" s="1" t="s">
        <v>7</v>
      </c>
      <c r="C922" s="1">
        <v>1728071.0</v>
      </c>
      <c r="D922" s="1" t="s">
        <v>8</v>
      </c>
      <c r="E922" s="1">
        <v>24.0</v>
      </c>
      <c r="F922" s="1" t="s">
        <v>19268</v>
      </c>
      <c r="G922" s="1">
        <v>0.7176661581</v>
      </c>
    </row>
    <row r="923" ht="15.75" customHeight="1">
      <c r="A923" s="1" t="str">
        <f t="shared" si="79"/>
        <v>HN1L</v>
      </c>
      <c r="B923" s="1" t="s">
        <v>7</v>
      </c>
      <c r="C923" s="1">
        <v>1727991.0</v>
      </c>
      <c r="D923" s="1" t="s">
        <v>8</v>
      </c>
      <c r="E923" s="1">
        <v>24.0</v>
      </c>
      <c r="F923" s="1" t="s">
        <v>19269</v>
      </c>
      <c r="G923" s="1">
        <v>0.524300036166</v>
      </c>
    </row>
    <row r="924" ht="15.75" customHeight="1">
      <c r="A924" s="1" t="str">
        <f t="shared" si="79"/>
        <v>HN1L</v>
      </c>
      <c r="B924" s="1" t="s">
        <v>7</v>
      </c>
      <c r="C924" s="1">
        <v>1727924.0</v>
      </c>
      <c r="D924" s="1" t="s">
        <v>8</v>
      </c>
      <c r="E924" s="1">
        <v>24.0</v>
      </c>
      <c r="F924" s="1" t="s">
        <v>19270</v>
      </c>
      <c r="G924" s="1">
        <v>0.066814525744</v>
      </c>
    </row>
    <row r="925" ht="15.75" customHeight="1">
      <c r="A925" s="1" t="str">
        <f t="shared" si="79"/>
        <v>HN1L</v>
      </c>
      <c r="B925" s="1" t="s">
        <v>7</v>
      </c>
      <c r="C925" s="1">
        <v>1728065.0</v>
      </c>
      <c r="D925" s="1" t="s">
        <v>8</v>
      </c>
      <c r="E925" s="1">
        <v>24.0</v>
      </c>
      <c r="F925" s="1" t="s">
        <v>19271</v>
      </c>
      <c r="G925" s="1">
        <v>0.385338005799</v>
      </c>
    </row>
    <row r="926" ht="15.75" customHeight="1">
      <c r="A926" s="1" t="str">
        <f t="shared" si="79"/>
        <v>HN1L</v>
      </c>
      <c r="B926" s="1" t="s">
        <v>7</v>
      </c>
      <c r="C926" s="1">
        <v>1728032.0</v>
      </c>
      <c r="D926" s="1" t="s">
        <v>8</v>
      </c>
      <c r="E926" s="1">
        <v>24.0</v>
      </c>
      <c r="F926" s="1" t="s">
        <v>19272</v>
      </c>
      <c r="G926" s="1">
        <v>0.0779830462078</v>
      </c>
    </row>
    <row r="927" ht="15.75" customHeight="1">
      <c r="A927" s="1" t="str">
        <f t="shared" ref="A927:A936" si="80">"HNF4A"</f>
        <v>HNF4A</v>
      </c>
      <c r="B927" s="1" t="s">
        <v>145</v>
      </c>
      <c r="C927" s="1">
        <v>4.302956E7</v>
      </c>
      <c r="D927" s="1" t="s">
        <v>14</v>
      </c>
      <c r="E927" s="1">
        <v>24.0</v>
      </c>
      <c r="F927" s="1" t="s">
        <v>19273</v>
      </c>
      <c r="G927" s="1">
        <v>0.228111112503</v>
      </c>
    </row>
    <row r="928" ht="15.75" customHeight="1">
      <c r="A928" s="1" t="str">
        <f t="shared" si="80"/>
        <v>HNF4A</v>
      </c>
      <c r="B928" s="1" t="s">
        <v>145</v>
      </c>
      <c r="C928" s="1">
        <v>4.3029794E7</v>
      </c>
      <c r="D928" s="1" t="s">
        <v>14</v>
      </c>
      <c r="E928" s="1">
        <v>23.0</v>
      </c>
      <c r="F928" s="1" t="s">
        <v>19274</v>
      </c>
      <c r="G928" s="1">
        <v>0.688455562128</v>
      </c>
    </row>
    <row r="929" ht="15.75" customHeight="1">
      <c r="A929" s="1" t="str">
        <f t="shared" si="80"/>
        <v>HNF4A</v>
      </c>
      <c r="B929" s="1" t="s">
        <v>145</v>
      </c>
      <c r="C929" s="1">
        <v>4.30298E7</v>
      </c>
      <c r="D929" s="1" t="s">
        <v>14</v>
      </c>
      <c r="E929" s="1">
        <v>24.0</v>
      </c>
      <c r="F929" s="1" t="s">
        <v>19275</v>
      </c>
      <c r="G929" s="1">
        <v>1.52904181135</v>
      </c>
    </row>
    <row r="930" ht="15.75" customHeight="1">
      <c r="A930" s="1" t="str">
        <f t="shared" si="80"/>
        <v>HNF4A</v>
      </c>
      <c r="B930" s="1" t="s">
        <v>145</v>
      </c>
      <c r="C930" s="1">
        <v>4.3029846E7</v>
      </c>
      <c r="D930" s="1" t="s">
        <v>8</v>
      </c>
      <c r="E930" s="1">
        <v>25.0</v>
      </c>
      <c r="F930" s="1" t="s">
        <v>19276</v>
      </c>
      <c r="G930" s="1">
        <v>0.173558367527</v>
      </c>
    </row>
    <row r="931" ht="15.75" customHeight="1">
      <c r="A931" s="1" t="str">
        <f t="shared" si="80"/>
        <v>HNF4A</v>
      </c>
      <c r="B931" s="1" t="s">
        <v>145</v>
      </c>
      <c r="C931" s="1">
        <v>4.3029828E7</v>
      </c>
      <c r="D931" s="1" t="s">
        <v>8</v>
      </c>
      <c r="E931" s="1">
        <v>24.0</v>
      </c>
      <c r="F931" s="1" t="s">
        <v>19277</v>
      </c>
      <c r="G931" s="1">
        <v>0.0281337615796</v>
      </c>
    </row>
    <row r="932" ht="15.75" customHeight="1">
      <c r="A932" s="1" t="str">
        <f t="shared" si="80"/>
        <v>HNF4A</v>
      </c>
      <c r="B932" s="1" t="s">
        <v>145</v>
      </c>
      <c r="C932" s="1">
        <v>4.3029788E7</v>
      </c>
      <c r="D932" s="1" t="s">
        <v>8</v>
      </c>
      <c r="E932" s="1">
        <v>23.0</v>
      </c>
      <c r="F932" s="1" t="s">
        <v>19278</v>
      </c>
      <c r="G932" s="1">
        <v>0.749380943937</v>
      </c>
    </row>
    <row r="933" ht="15.75" customHeight="1">
      <c r="A933" s="1" t="str">
        <f t="shared" si="80"/>
        <v>HNF4A</v>
      </c>
      <c r="B933" s="1" t="s">
        <v>145</v>
      </c>
      <c r="C933" s="1">
        <v>4.3029728E7</v>
      </c>
      <c r="D933" s="1" t="s">
        <v>8</v>
      </c>
      <c r="E933" s="1">
        <v>22.0</v>
      </c>
      <c r="F933" s="1" t="s">
        <v>19279</v>
      </c>
      <c r="G933" s="1">
        <v>0.132643969692</v>
      </c>
    </row>
    <row r="934" ht="15.75" customHeight="1">
      <c r="A934" s="1" t="str">
        <f t="shared" si="80"/>
        <v>HNF4A</v>
      </c>
      <c r="B934" s="1" t="s">
        <v>145</v>
      </c>
      <c r="C934" s="1">
        <v>4.3029708E7</v>
      </c>
      <c r="D934" s="1" t="s">
        <v>8</v>
      </c>
      <c r="E934" s="1">
        <v>23.0</v>
      </c>
      <c r="F934" s="1" t="s">
        <v>19280</v>
      </c>
      <c r="G934" s="1">
        <v>0.514714495337</v>
      </c>
    </row>
    <row r="935" ht="15.75" customHeight="1">
      <c r="A935" s="1" t="str">
        <f t="shared" si="80"/>
        <v>HNF4A</v>
      </c>
      <c r="B935" s="1" t="s">
        <v>145</v>
      </c>
      <c r="C935" s="1">
        <v>4.302957E7</v>
      </c>
      <c r="D935" s="1" t="s">
        <v>8</v>
      </c>
      <c r="E935" s="1">
        <v>24.0</v>
      </c>
      <c r="F935" s="1" t="s">
        <v>19281</v>
      </c>
      <c r="G935" s="1">
        <v>0.0040927849633</v>
      </c>
    </row>
    <row r="936" ht="15.75" customHeight="1">
      <c r="A936" s="1" t="str">
        <f t="shared" si="80"/>
        <v>HNF4A</v>
      </c>
      <c r="B936" s="1" t="s">
        <v>145</v>
      </c>
      <c r="C936" s="1">
        <v>4.3029858E7</v>
      </c>
      <c r="D936" s="1" t="s">
        <v>14</v>
      </c>
      <c r="E936" s="1">
        <v>23.0</v>
      </c>
      <c r="F936" s="1" t="s">
        <v>19282</v>
      </c>
      <c r="G936" s="1">
        <v>0.721577244711</v>
      </c>
    </row>
    <row r="937" ht="15.75" customHeight="1">
      <c r="A937" s="1" t="str">
        <f t="shared" ref="A937:A946" si="81">"HOXA13"</f>
        <v>HOXA13</v>
      </c>
      <c r="B937" s="1" t="s">
        <v>715</v>
      </c>
      <c r="C937" s="1">
        <v>2.7239848E7</v>
      </c>
      <c r="D937" s="1" t="s">
        <v>8</v>
      </c>
      <c r="E937" s="1">
        <v>22.0</v>
      </c>
      <c r="F937" s="1" t="s">
        <v>19283</v>
      </c>
      <c r="G937" s="1">
        <v>0.0873947555464</v>
      </c>
    </row>
    <row r="938" ht="15.75" customHeight="1">
      <c r="A938" s="1" t="str">
        <f t="shared" si="81"/>
        <v>HOXA13</v>
      </c>
      <c r="B938" s="1" t="s">
        <v>715</v>
      </c>
      <c r="C938" s="1">
        <v>2.7239856E7</v>
      </c>
      <c r="D938" s="1" t="s">
        <v>8</v>
      </c>
      <c r="E938" s="1">
        <v>23.0</v>
      </c>
      <c r="F938" s="1" t="s">
        <v>19284</v>
      </c>
      <c r="G938" s="1">
        <v>0.0106611662593</v>
      </c>
    </row>
    <row r="939" ht="15.75" customHeight="1">
      <c r="A939" s="1" t="str">
        <f t="shared" si="81"/>
        <v>HOXA13</v>
      </c>
      <c r="B939" s="1" t="s">
        <v>715</v>
      </c>
      <c r="C939" s="1">
        <v>2.7239948E7</v>
      </c>
      <c r="D939" s="1" t="s">
        <v>8</v>
      </c>
      <c r="E939" s="1">
        <v>24.0</v>
      </c>
      <c r="F939" s="1" t="s">
        <v>19285</v>
      </c>
      <c r="G939" s="1">
        <v>0.499455450261</v>
      </c>
    </row>
    <row r="940" ht="15.75" customHeight="1">
      <c r="A940" s="1" t="str">
        <f t="shared" si="81"/>
        <v>HOXA13</v>
      </c>
      <c r="B940" s="1" t="s">
        <v>715</v>
      </c>
      <c r="C940" s="1">
        <v>2.7239781E7</v>
      </c>
      <c r="D940" s="1" t="s">
        <v>8</v>
      </c>
      <c r="E940" s="1">
        <v>24.0</v>
      </c>
      <c r="F940" s="1" t="s">
        <v>19286</v>
      </c>
      <c r="G940" s="1">
        <v>0.143370514077</v>
      </c>
    </row>
    <row r="941" ht="15.75" customHeight="1">
      <c r="A941" s="1" t="str">
        <f t="shared" si="81"/>
        <v>HOXA13</v>
      </c>
      <c r="B941" s="1" t="s">
        <v>715</v>
      </c>
      <c r="C941" s="1">
        <v>2.7240051E7</v>
      </c>
      <c r="D941" s="1" t="s">
        <v>8</v>
      </c>
      <c r="E941" s="1">
        <v>23.0</v>
      </c>
      <c r="F941" s="1" t="s">
        <v>19287</v>
      </c>
      <c r="G941" s="1">
        <v>0.787609582208</v>
      </c>
    </row>
    <row r="942" ht="15.75" customHeight="1">
      <c r="A942" s="1" t="str">
        <f t="shared" si="81"/>
        <v>HOXA13</v>
      </c>
      <c r="B942" s="1" t="s">
        <v>715</v>
      </c>
      <c r="C942" s="1">
        <v>2.7239982E7</v>
      </c>
      <c r="D942" s="1" t="s">
        <v>14</v>
      </c>
      <c r="E942" s="1">
        <v>23.0</v>
      </c>
      <c r="F942" s="1" t="s">
        <v>19288</v>
      </c>
      <c r="G942" s="1">
        <v>0.181389418374</v>
      </c>
    </row>
    <row r="943" ht="15.75" customHeight="1">
      <c r="A943" s="1" t="str">
        <f t="shared" si="81"/>
        <v>HOXA13</v>
      </c>
      <c r="B943" s="1" t="s">
        <v>715</v>
      </c>
      <c r="C943" s="1">
        <v>2.724008E7</v>
      </c>
      <c r="D943" s="1" t="s">
        <v>14</v>
      </c>
      <c r="E943" s="1">
        <v>23.0</v>
      </c>
      <c r="F943" s="1" t="s">
        <v>19289</v>
      </c>
      <c r="G943" s="1">
        <v>0.880312144863</v>
      </c>
    </row>
    <row r="944" ht="15.75" customHeight="1">
      <c r="A944" s="1" t="str">
        <f t="shared" si="81"/>
        <v>HOXA13</v>
      </c>
      <c r="B944" s="1" t="s">
        <v>715</v>
      </c>
      <c r="C944" s="1">
        <v>2.724004E7</v>
      </c>
      <c r="D944" s="1" t="s">
        <v>8</v>
      </c>
      <c r="E944" s="1">
        <v>24.0</v>
      </c>
      <c r="F944" s="1" t="s">
        <v>19290</v>
      </c>
      <c r="G944" s="1">
        <v>0.259709866995</v>
      </c>
    </row>
    <row r="945" ht="15.75" customHeight="1">
      <c r="A945" s="1" t="str">
        <f t="shared" si="81"/>
        <v>HOXA13</v>
      </c>
      <c r="B945" s="1" t="s">
        <v>715</v>
      </c>
      <c r="C945" s="1">
        <v>2.7239998E7</v>
      </c>
      <c r="D945" s="1" t="s">
        <v>14</v>
      </c>
      <c r="E945" s="1">
        <v>24.0</v>
      </c>
      <c r="F945" s="1" t="s">
        <v>19291</v>
      </c>
      <c r="G945" s="1">
        <v>0.673212207761</v>
      </c>
    </row>
    <row r="946" ht="15.75" customHeight="1">
      <c r="A946" s="1" t="str">
        <f t="shared" si="81"/>
        <v>HOXA13</v>
      </c>
      <c r="B946" s="1" t="s">
        <v>715</v>
      </c>
      <c r="C946" s="1">
        <v>2.7239889E7</v>
      </c>
      <c r="D946" s="1" t="s">
        <v>8</v>
      </c>
      <c r="E946" s="1">
        <v>24.0</v>
      </c>
      <c r="F946" s="1" t="s">
        <v>19292</v>
      </c>
      <c r="G946" s="1">
        <v>1.33207827293</v>
      </c>
    </row>
    <row r="947" ht="15.75" customHeight="1">
      <c r="A947" s="1" t="str">
        <f t="shared" ref="A947:A956" si="82">"HOXB9"</f>
        <v>HOXB9</v>
      </c>
      <c r="B947" s="1" t="s">
        <v>39</v>
      </c>
      <c r="C947" s="1">
        <v>4.6703922E7</v>
      </c>
      <c r="D947" s="1" t="s">
        <v>8</v>
      </c>
      <c r="E947" s="1">
        <v>23.0</v>
      </c>
      <c r="F947" s="1" t="s">
        <v>19293</v>
      </c>
      <c r="G947" s="1">
        <v>0.921201414244</v>
      </c>
    </row>
    <row r="948" ht="15.75" customHeight="1">
      <c r="A948" s="1" t="str">
        <f t="shared" si="82"/>
        <v>HOXB9</v>
      </c>
      <c r="B948" s="1" t="s">
        <v>39</v>
      </c>
      <c r="C948" s="1">
        <v>4.6704016E7</v>
      </c>
      <c r="D948" s="1" t="s">
        <v>8</v>
      </c>
      <c r="E948" s="1">
        <v>24.0</v>
      </c>
      <c r="F948" s="1" t="s">
        <v>19294</v>
      </c>
      <c r="G948" s="1">
        <v>0.0623502197766</v>
      </c>
    </row>
    <row r="949" ht="15.75" customHeight="1">
      <c r="A949" s="1" t="str">
        <f t="shared" si="82"/>
        <v>HOXB9</v>
      </c>
      <c r="B949" s="1" t="s">
        <v>39</v>
      </c>
      <c r="C949" s="1">
        <v>4.6704211E7</v>
      </c>
      <c r="D949" s="1" t="s">
        <v>8</v>
      </c>
      <c r="E949" s="1">
        <v>23.0</v>
      </c>
      <c r="F949" s="1" t="s">
        <v>19295</v>
      </c>
      <c r="G949" s="1">
        <v>1.02604282033</v>
      </c>
    </row>
    <row r="950" ht="15.75" customHeight="1">
      <c r="A950" s="1" t="str">
        <f t="shared" si="82"/>
        <v>HOXB9</v>
      </c>
      <c r="B950" s="1" t="s">
        <v>39</v>
      </c>
      <c r="C950" s="1">
        <v>4.6703948E7</v>
      </c>
      <c r="D950" s="1" t="s">
        <v>14</v>
      </c>
      <c r="E950" s="1">
        <v>21.0</v>
      </c>
      <c r="F950" s="1" t="s">
        <v>19296</v>
      </c>
      <c r="G950" s="1">
        <v>1.05275576542</v>
      </c>
    </row>
    <row r="951" ht="15.75" customHeight="1">
      <c r="A951" s="1" t="str">
        <f t="shared" si="82"/>
        <v>HOXB9</v>
      </c>
      <c r="B951" s="1" t="s">
        <v>39</v>
      </c>
      <c r="C951" s="1">
        <v>4.670399E7</v>
      </c>
      <c r="D951" s="1" t="s">
        <v>14</v>
      </c>
      <c r="E951" s="1">
        <v>22.0</v>
      </c>
      <c r="F951" s="1" t="s">
        <v>19297</v>
      </c>
      <c r="G951" s="1">
        <v>0.784184230962</v>
      </c>
    </row>
    <row r="952" ht="15.75" customHeight="1">
      <c r="A952" s="1" t="str">
        <f t="shared" si="82"/>
        <v>HOXB9</v>
      </c>
      <c r="B952" s="1" t="s">
        <v>39</v>
      </c>
      <c r="C952" s="1">
        <v>4.6704216E7</v>
      </c>
      <c r="D952" s="1" t="s">
        <v>14</v>
      </c>
      <c r="E952" s="1">
        <v>24.0</v>
      </c>
      <c r="F952" s="1" t="s">
        <v>19298</v>
      </c>
      <c r="G952" s="1">
        <v>0.679055155131</v>
      </c>
    </row>
    <row r="953" ht="15.75" customHeight="1">
      <c r="A953" s="1" t="str">
        <f t="shared" si="82"/>
        <v>HOXB9</v>
      </c>
      <c r="B953" s="1" t="s">
        <v>39</v>
      </c>
      <c r="C953" s="1">
        <v>4.6704166E7</v>
      </c>
      <c r="D953" s="1" t="s">
        <v>14</v>
      </c>
      <c r="E953" s="1">
        <v>24.0</v>
      </c>
      <c r="F953" s="1" t="s">
        <v>19299</v>
      </c>
      <c r="G953" s="1">
        <v>0.576817443697</v>
      </c>
    </row>
    <row r="954" ht="15.75" customHeight="1">
      <c r="A954" s="1" t="str">
        <f t="shared" si="82"/>
        <v>HOXB9</v>
      </c>
      <c r="B954" s="1" t="s">
        <v>39</v>
      </c>
      <c r="C954" s="1">
        <v>4.6704088E7</v>
      </c>
      <c r="D954" s="1" t="s">
        <v>14</v>
      </c>
      <c r="E954" s="1">
        <v>24.0</v>
      </c>
      <c r="F954" s="1" t="s">
        <v>19300</v>
      </c>
      <c r="G954" s="1">
        <v>0.641669905301</v>
      </c>
    </row>
    <row r="955" ht="15.75" customHeight="1">
      <c r="A955" s="1" t="str">
        <f t="shared" si="82"/>
        <v>HOXB9</v>
      </c>
      <c r="B955" s="1" t="s">
        <v>39</v>
      </c>
      <c r="C955" s="1">
        <v>4.6704077E7</v>
      </c>
      <c r="D955" s="1" t="s">
        <v>14</v>
      </c>
      <c r="E955" s="1">
        <v>24.0</v>
      </c>
      <c r="F955" s="1" t="s">
        <v>19301</v>
      </c>
      <c r="G955" s="1">
        <v>0.469426806537</v>
      </c>
    </row>
    <row r="956" ht="15.75" customHeight="1">
      <c r="A956" s="1" t="str">
        <f t="shared" si="82"/>
        <v>HOXB9</v>
      </c>
      <c r="B956" s="1" t="s">
        <v>39</v>
      </c>
      <c r="C956" s="1">
        <v>4.6703999E7</v>
      </c>
      <c r="D956" s="1" t="s">
        <v>14</v>
      </c>
      <c r="E956" s="1">
        <v>24.0</v>
      </c>
      <c r="F956" s="1" t="s">
        <v>19302</v>
      </c>
      <c r="G956" s="1">
        <v>0.807823398852</v>
      </c>
    </row>
    <row r="957" ht="15.75" customHeight="1">
      <c r="A957" s="1" t="str">
        <f t="shared" ref="A957:A966" si="83">"HOXC13"</f>
        <v>HOXC13</v>
      </c>
      <c r="B957" s="1" t="s">
        <v>379</v>
      </c>
      <c r="C957" s="1">
        <v>5.4332336E7</v>
      </c>
      <c r="D957" s="1" t="s">
        <v>8</v>
      </c>
      <c r="E957" s="1">
        <v>24.0</v>
      </c>
      <c r="F957" s="1" t="s">
        <v>19303</v>
      </c>
      <c r="G957" s="1">
        <v>0.214233609828</v>
      </c>
    </row>
    <row r="958" ht="15.75" customHeight="1">
      <c r="A958" s="1" t="str">
        <f t="shared" si="83"/>
        <v>HOXC13</v>
      </c>
      <c r="B958" s="1" t="s">
        <v>379</v>
      </c>
      <c r="C958" s="1">
        <v>5.4332313E7</v>
      </c>
      <c r="D958" s="1" t="s">
        <v>8</v>
      </c>
      <c r="E958" s="1">
        <v>24.0</v>
      </c>
      <c r="F958" s="1" t="s">
        <v>19304</v>
      </c>
      <c r="G958" s="1">
        <v>0.673100311932</v>
      </c>
    </row>
    <row r="959" ht="15.75" customHeight="1">
      <c r="A959" s="1" t="str">
        <f t="shared" si="83"/>
        <v>HOXC13</v>
      </c>
      <c r="B959" s="1" t="s">
        <v>379</v>
      </c>
      <c r="C959" s="1">
        <v>5.4332239E7</v>
      </c>
      <c r="D959" s="1" t="s">
        <v>8</v>
      </c>
      <c r="E959" s="1">
        <v>23.0</v>
      </c>
      <c r="F959" s="1" t="s">
        <v>19305</v>
      </c>
      <c r="G959" s="1">
        <v>0.383279535754</v>
      </c>
    </row>
    <row r="960" ht="15.75" customHeight="1">
      <c r="A960" s="1" t="str">
        <f t="shared" si="83"/>
        <v>HOXC13</v>
      </c>
      <c r="B960" s="1" t="s">
        <v>379</v>
      </c>
      <c r="C960" s="1">
        <v>5.433223E7</v>
      </c>
      <c r="D960" s="1" t="s">
        <v>8</v>
      </c>
      <c r="E960" s="1">
        <v>22.0</v>
      </c>
      <c r="F960" s="1" t="s">
        <v>19306</v>
      </c>
      <c r="G960" s="1">
        <v>1.11144430456</v>
      </c>
    </row>
    <row r="961" ht="15.75" customHeight="1">
      <c r="A961" s="1" t="str">
        <f t="shared" si="83"/>
        <v>HOXC13</v>
      </c>
      <c r="B961" s="1" t="s">
        <v>379</v>
      </c>
      <c r="C961" s="1">
        <v>5.4332196E7</v>
      </c>
      <c r="D961" s="1" t="s">
        <v>8</v>
      </c>
      <c r="E961" s="1">
        <v>23.0</v>
      </c>
      <c r="F961" s="1" t="s">
        <v>19307</v>
      </c>
      <c r="G961" s="1">
        <v>0.796223457458</v>
      </c>
    </row>
    <row r="962" ht="15.75" customHeight="1">
      <c r="A962" s="1" t="str">
        <f t="shared" si="83"/>
        <v>HOXC13</v>
      </c>
      <c r="B962" s="1" t="s">
        <v>379</v>
      </c>
      <c r="C962" s="1">
        <v>5.4332207E7</v>
      </c>
      <c r="D962" s="1" t="s">
        <v>14</v>
      </c>
      <c r="E962" s="1">
        <v>24.0</v>
      </c>
      <c r="F962" s="1" t="s">
        <v>19308</v>
      </c>
      <c r="G962" s="1">
        <v>1.02587221262</v>
      </c>
    </row>
    <row r="963" ht="15.75" customHeight="1">
      <c r="A963" s="1" t="str">
        <f t="shared" si="83"/>
        <v>HOXC13</v>
      </c>
      <c r="B963" s="1" t="s">
        <v>379</v>
      </c>
      <c r="C963" s="1">
        <v>5.4332432E7</v>
      </c>
      <c r="D963" s="1" t="s">
        <v>14</v>
      </c>
      <c r="E963" s="1">
        <v>24.0</v>
      </c>
      <c r="F963" s="1" t="s">
        <v>19309</v>
      </c>
      <c r="G963" s="1">
        <v>0.337011404531</v>
      </c>
    </row>
    <row r="964" ht="15.75" customHeight="1">
      <c r="A964" s="1" t="str">
        <f t="shared" si="83"/>
        <v>HOXC13</v>
      </c>
      <c r="B964" s="1" t="s">
        <v>379</v>
      </c>
      <c r="C964" s="1">
        <v>5.4332392E7</v>
      </c>
      <c r="D964" s="1" t="s">
        <v>8</v>
      </c>
      <c r="E964" s="1">
        <v>24.0</v>
      </c>
      <c r="F964" s="1" t="s">
        <v>19310</v>
      </c>
      <c r="G964" s="1">
        <v>0.302895585238</v>
      </c>
    </row>
    <row r="965" ht="15.75" customHeight="1">
      <c r="A965" s="1" t="str">
        <f t="shared" si="83"/>
        <v>HOXC13</v>
      </c>
      <c r="B965" s="1" t="s">
        <v>379</v>
      </c>
      <c r="C965" s="1">
        <v>5.4332182E7</v>
      </c>
      <c r="D965" s="1" t="s">
        <v>14</v>
      </c>
      <c r="E965" s="1">
        <v>24.0</v>
      </c>
      <c r="F965" s="1" t="s">
        <v>19311</v>
      </c>
      <c r="G965" s="1">
        <v>0.862683482821</v>
      </c>
    </row>
    <row r="966" ht="15.75" customHeight="1">
      <c r="A966" s="1" t="str">
        <f t="shared" si="83"/>
        <v>HOXC13</v>
      </c>
      <c r="B966" s="1" t="s">
        <v>379</v>
      </c>
      <c r="C966" s="1">
        <v>5.4332167E7</v>
      </c>
      <c r="D966" s="1" t="s">
        <v>14</v>
      </c>
      <c r="E966" s="1">
        <v>21.0</v>
      </c>
      <c r="F966" s="1" t="s">
        <v>19312</v>
      </c>
      <c r="G966" s="1">
        <v>0.162220654501</v>
      </c>
    </row>
    <row r="967" ht="15.75" customHeight="1">
      <c r="A967" s="1" t="str">
        <f t="shared" ref="A967:A975" si="84">"IER5L"</f>
        <v>IER5L</v>
      </c>
      <c r="B967" s="1" t="s">
        <v>298</v>
      </c>
      <c r="C967" s="1">
        <v>1.3194082E8</v>
      </c>
      <c r="D967" s="1" t="s">
        <v>14</v>
      </c>
      <c r="E967" s="1">
        <v>22.0</v>
      </c>
      <c r="F967" s="1" t="s">
        <v>19313</v>
      </c>
      <c r="G967" s="1">
        <v>0.276602284231</v>
      </c>
    </row>
    <row r="968" ht="15.75" customHeight="1">
      <c r="A968" s="1" t="str">
        <f t="shared" si="84"/>
        <v>IER5L</v>
      </c>
      <c r="B968" s="1" t="s">
        <v>298</v>
      </c>
      <c r="C968" s="1">
        <v>1.31940649E8</v>
      </c>
      <c r="D968" s="1" t="s">
        <v>8</v>
      </c>
      <c r="E968" s="1">
        <v>24.0</v>
      </c>
      <c r="F968" s="1" t="s">
        <v>19314</v>
      </c>
      <c r="G968" s="1">
        <v>0.204440466815</v>
      </c>
    </row>
    <row r="969" ht="15.75" customHeight="1">
      <c r="A969" s="1" t="str">
        <f t="shared" si="84"/>
        <v>IER5L</v>
      </c>
      <c r="B969" s="1" t="s">
        <v>298</v>
      </c>
      <c r="C969" s="1">
        <v>1.31940706E8</v>
      </c>
      <c r="D969" s="1" t="s">
        <v>8</v>
      </c>
      <c r="E969" s="1">
        <v>24.0</v>
      </c>
      <c r="F969" s="1" t="s">
        <v>19315</v>
      </c>
      <c r="G969" s="1">
        <v>1.11742546335</v>
      </c>
    </row>
    <row r="970" ht="15.75" customHeight="1">
      <c r="A970" s="1" t="str">
        <f t="shared" si="84"/>
        <v>IER5L</v>
      </c>
      <c r="B970" s="1" t="s">
        <v>298</v>
      </c>
      <c r="C970" s="1">
        <v>1.31940785E8</v>
      </c>
      <c r="D970" s="1" t="s">
        <v>8</v>
      </c>
      <c r="E970" s="1">
        <v>23.0</v>
      </c>
      <c r="F970" s="1" t="s">
        <v>19316</v>
      </c>
      <c r="G970" s="1">
        <v>0.965185756137</v>
      </c>
    </row>
    <row r="971" ht="15.75" customHeight="1">
      <c r="A971" s="1" t="str">
        <f t="shared" si="84"/>
        <v>IER5L</v>
      </c>
      <c r="B971" s="1" t="s">
        <v>298</v>
      </c>
      <c r="C971" s="1">
        <v>1.31940816E8</v>
      </c>
      <c r="D971" s="1" t="s">
        <v>8</v>
      </c>
      <c r="E971" s="1">
        <v>24.0</v>
      </c>
      <c r="F971" s="1" t="s">
        <v>19317</v>
      </c>
      <c r="G971" s="1">
        <v>0.185594186941</v>
      </c>
    </row>
    <row r="972" ht="15.75" customHeight="1">
      <c r="A972" s="1" t="str">
        <f t="shared" si="84"/>
        <v>IER5L</v>
      </c>
      <c r="B972" s="1" t="s">
        <v>298</v>
      </c>
      <c r="C972" s="1">
        <v>1.31940827E8</v>
      </c>
      <c r="D972" s="1" t="s">
        <v>8</v>
      </c>
      <c r="E972" s="1">
        <v>23.0</v>
      </c>
      <c r="F972" s="1" t="s">
        <v>19318</v>
      </c>
      <c r="G972" s="1">
        <v>0.917388780518</v>
      </c>
    </row>
    <row r="973" ht="15.75" customHeight="1">
      <c r="A973" s="1" t="str">
        <f t="shared" si="84"/>
        <v>IER5L</v>
      </c>
      <c r="B973" s="1" t="s">
        <v>298</v>
      </c>
      <c r="C973" s="1">
        <v>1.31940866E8</v>
      </c>
      <c r="D973" s="1" t="s">
        <v>14</v>
      </c>
      <c r="E973" s="1">
        <v>23.0</v>
      </c>
      <c r="F973" s="1" t="s">
        <v>19319</v>
      </c>
      <c r="G973" s="1">
        <v>0.24154096962</v>
      </c>
    </row>
    <row r="974" ht="15.75" customHeight="1">
      <c r="A974" s="1" t="str">
        <f t="shared" si="84"/>
        <v>IER5L</v>
      </c>
      <c r="B974" s="1" t="s">
        <v>298</v>
      </c>
      <c r="C974" s="1">
        <v>1.31940848E8</v>
      </c>
      <c r="D974" s="1" t="s">
        <v>8</v>
      </c>
      <c r="E974" s="1">
        <v>23.0</v>
      </c>
      <c r="F974" s="1" t="s">
        <v>19320</v>
      </c>
      <c r="G974" s="1">
        <v>0.582679876254</v>
      </c>
    </row>
    <row r="975" ht="15.75" customHeight="1">
      <c r="A975" s="1" t="str">
        <f t="shared" si="84"/>
        <v>IER5L</v>
      </c>
      <c r="B975" s="1" t="s">
        <v>298</v>
      </c>
      <c r="C975" s="1">
        <v>1.3194091E8</v>
      </c>
      <c r="D975" s="1" t="s">
        <v>8</v>
      </c>
      <c r="E975" s="1">
        <v>24.0</v>
      </c>
      <c r="F975" s="1" t="s">
        <v>19321</v>
      </c>
      <c r="G975" s="1">
        <v>0.408465780822</v>
      </c>
    </row>
    <row r="976" ht="15.75" customHeight="1">
      <c r="A976" s="1" t="str">
        <f t="shared" ref="A976:A984" si="85">"IGDCC3"</f>
        <v>IGDCC3</v>
      </c>
      <c r="B976" s="1" t="s">
        <v>425</v>
      </c>
      <c r="C976" s="1">
        <v>6.5670598E7</v>
      </c>
      <c r="D976" s="1" t="s">
        <v>8</v>
      </c>
      <c r="E976" s="1">
        <v>25.0</v>
      </c>
      <c r="F976" s="1" t="s">
        <v>19322</v>
      </c>
      <c r="G976" s="1">
        <v>0.0844169347175</v>
      </c>
    </row>
    <row r="977" ht="15.75" customHeight="1">
      <c r="A977" s="1" t="str">
        <f t="shared" si="85"/>
        <v>IGDCC3</v>
      </c>
      <c r="B977" s="1" t="s">
        <v>425</v>
      </c>
      <c r="C977" s="1">
        <v>6.5670645E7</v>
      </c>
      <c r="D977" s="1" t="s">
        <v>8</v>
      </c>
      <c r="E977" s="1">
        <v>23.0</v>
      </c>
      <c r="F977" s="1" t="s">
        <v>19323</v>
      </c>
      <c r="G977" s="1">
        <v>0.571493815861</v>
      </c>
    </row>
    <row r="978" ht="15.75" customHeight="1">
      <c r="A978" s="1" t="str">
        <f t="shared" si="85"/>
        <v>IGDCC3</v>
      </c>
      <c r="B978" s="1" t="s">
        <v>425</v>
      </c>
      <c r="C978" s="1">
        <v>6.5670666E7</v>
      </c>
      <c r="D978" s="1" t="s">
        <v>8</v>
      </c>
      <c r="E978" s="1">
        <v>24.0</v>
      </c>
      <c r="F978" s="1" t="s">
        <v>19324</v>
      </c>
      <c r="G978" s="1">
        <v>0.112312295976</v>
      </c>
    </row>
    <row r="979" ht="15.75" customHeight="1">
      <c r="A979" s="1" t="str">
        <f t="shared" si="85"/>
        <v>IGDCC3</v>
      </c>
      <c r="B979" s="1" t="s">
        <v>425</v>
      </c>
      <c r="C979" s="1">
        <v>6.5670508E7</v>
      </c>
      <c r="D979" s="1" t="s">
        <v>14</v>
      </c>
      <c r="E979" s="1">
        <v>22.0</v>
      </c>
      <c r="F979" s="1" t="s">
        <v>19325</v>
      </c>
      <c r="G979" s="1">
        <v>0.183253947863</v>
      </c>
    </row>
    <row r="980" ht="15.75" customHeight="1">
      <c r="A980" s="1" t="str">
        <f t="shared" si="85"/>
        <v>IGDCC3</v>
      </c>
      <c r="B980" s="1" t="s">
        <v>425</v>
      </c>
      <c r="C980" s="1">
        <v>6.5670518E7</v>
      </c>
      <c r="D980" s="1" t="s">
        <v>14</v>
      </c>
      <c r="E980" s="1">
        <v>25.0</v>
      </c>
      <c r="F980" s="1" t="s">
        <v>19326</v>
      </c>
      <c r="G980" s="1">
        <v>0.835728872984</v>
      </c>
    </row>
    <row r="981" ht="15.75" customHeight="1">
      <c r="A981" s="1" t="str">
        <f t="shared" si="85"/>
        <v>IGDCC3</v>
      </c>
      <c r="B981" s="1" t="s">
        <v>425</v>
      </c>
      <c r="C981" s="1">
        <v>6.5670556E7</v>
      </c>
      <c r="D981" s="1" t="s">
        <v>14</v>
      </c>
      <c r="E981" s="1">
        <v>25.0</v>
      </c>
      <c r="F981" s="1" t="s">
        <v>19327</v>
      </c>
      <c r="G981" s="1">
        <v>0.731617545681</v>
      </c>
    </row>
    <row r="982" ht="15.75" customHeight="1">
      <c r="A982" s="1" t="str">
        <f t="shared" si="85"/>
        <v>IGDCC3</v>
      </c>
      <c r="B982" s="1" t="s">
        <v>425</v>
      </c>
      <c r="C982" s="1">
        <v>6.5670657E7</v>
      </c>
      <c r="D982" s="1" t="s">
        <v>14</v>
      </c>
      <c r="E982" s="1">
        <v>23.0</v>
      </c>
      <c r="F982" s="1" t="s">
        <v>19328</v>
      </c>
      <c r="G982" s="1">
        <v>0.172761106246</v>
      </c>
    </row>
    <row r="983" ht="15.75" customHeight="1">
      <c r="A983" s="1" t="str">
        <f t="shared" si="85"/>
        <v>IGDCC3</v>
      </c>
      <c r="B983" s="1" t="s">
        <v>425</v>
      </c>
      <c r="C983" s="1">
        <v>6.5670566E7</v>
      </c>
      <c r="D983" s="1" t="s">
        <v>8</v>
      </c>
      <c r="E983" s="1">
        <v>24.0</v>
      </c>
      <c r="F983" s="1" t="s">
        <v>19329</v>
      </c>
      <c r="G983" s="1">
        <v>1.09055814058</v>
      </c>
    </row>
    <row r="984" ht="15.75" customHeight="1">
      <c r="A984" s="1" t="str">
        <f t="shared" si="85"/>
        <v>IGDCC3</v>
      </c>
      <c r="B984" s="1" t="s">
        <v>425</v>
      </c>
      <c r="C984" s="1">
        <v>6.5670488E7</v>
      </c>
      <c r="D984" s="1" t="s">
        <v>14</v>
      </c>
      <c r="E984" s="1">
        <v>22.0</v>
      </c>
      <c r="F984" s="1" t="s">
        <v>19330</v>
      </c>
      <c r="G984" s="1">
        <v>1.07371298643</v>
      </c>
    </row>
    <row r="985" ht="15.75" customHeight="1">
      <c r="A985" s="1" t="str">
        <f t="shared" ref="A985:A994" si="86">"IGF2BP1"</f>
        <v>IGF2BP1</v>
      </c>
      <c r="B985" s="1" t="s">
        <v>39</v>
      </c>
      <c r="C985" s="1">
        <v>4.7074544E7</v>
      </c>
      <c r="D985" s="1" t="s">
        <v>14</v>
      </c>
      <c r="E985" s="1">
        <v>24.0</v>
      </c>
      <c r="F985" s="1" t="s">
        <v>19331</v>
      </c>
      <c r="G985" s="1">
        <v>0.927213528842</v>
      </c>
    </row>
    <row r="986" ht="15.75" customHeight="1">
      <c r="A986" s="1" t="str">
        <f t="shared" si="86"/>
        <v>IGF2BP1</v>
      </c>
      <c r="B986" s="1" t="s">
        <v>39</v>
      </c>
      <c r="C986" s="1">
        <v>4.7074566E7</v>
      </c>
      <c r="D986" s="1" t="s">
        <v>14</v>
      </c>
      <c r="E986" s="1">
        <v>24.0</v>
      </c>
      <c r="F986" s="1" t="s">
        <v>19332</v>
      </c>
      <c r="G986" s="1">
        <v>0.949611108112</v>
      </c>
    </row>
    <row r="987" ht="15.75" customHeight="1">
      <c r="A987" s="1" t="str">
        <f t="shared" si="86"/>
        <v>IGF2BP1</v>
      </c>
      <c r="B987" s="1" t="s">
        <v>39</v>
      </c>
      <c r="C987" s="1">
        <v>4.7074529E7</v>
      </c>
      <c r="D987" s="1" t="s">
        <v>14</v>
      </c>
      <c r="E987" s="1">
        <v>23.0</v>
      </c>
      <c r="F987" s="1" t="s">
        <v>19333</v>
      </c>
      <c r="G987" s="1">
        <v>0.0748714581025</v>
      </c>
    </row>
    <row r="988" ht="15.75" customHeight="1">
      <c r="A988" s="1" t="str">
        <f t="shared" si="86"/>
        <v>IGF2BP1</v>
      </c>
      <c r="B988" s="1" t="s">
        <v>39</v>
      </c>
      <c r="C988" s="1">
        <v>4.7074627E7</v>
      </c>
      <c r="D988" s="1" t="s">
        <v>14</v>
      </c>
      <c r="E988" s="1">
        <v>24.0</v>
      </c>
      <c r="F988" s="1" t="s">
        <v>19334</v>
      </c>
      <c r="G988" s="1">
        <v>0.659461020511</v>
      </c>
    </row>
    <row r="989" ht="15.75" customHeight="1">
      <c r="A989" s="1" t="str">
        <f t="shared" si="86"/>
        <v>IGF2BP1</v>
      </c>
      <c r="B989" s="1" t="s">
        <v>39</v>
      </c>
      <c r="C989" s="1">
        <v>4.7074648E7</v>
      </c>
      <c r="D989" s="1" t="s">
        <v>14</v>
      </c>
      <c r="E989" s="1">
        <v>23.0</v>
      </c>
      <c r="F989" s="1" t="s">
        <v>19335</v>
      </c>
      <c r="G989" s="1">
        <v>0.725189510262</v>
      </c>
    </row>
    <row r="990" ht="15.75" customHeight="1">
      <c r="A990" s="1" t="str">
        <f t="shared" si="86"/>
        <v>IGF2BP1</v>
      </c>
      <c r="B990" s="1" t="s">
        <v>39</v>
      </c>
      <c r="C990" s="1">
        <v>4.7074659E7</v>
      </c>
      <c r="D990" s="1" t="s">
        <v>14</v>
      </c>
      <c r="E990" s="1">
        <v>22.0</v>
      </c>
      <c r="F990" s="1" t="s">
        <v>19336</v>
      </c>
      <c r="G990" s="1">
        <v>0.984481683375</v>
      </c>
    </row>
    <row r="991" ht="15.75" customHeight="1">
      <c r="A991" s="1" t="str">
        <f t="shared" si="86"/>
        <v>IGF2BP1</v>
      </c>
      <c r="B991" s="1" t="s">
        <v>39</v>
      </c>
      <c r="C991" s="1">
        <v>4.7074675E7</v>
      </c>
      <c r="D991" s="1" t="s">
        <v>14</v>
      </c>
      <c r="E991" s="1">
        <v>24.0</v>
      </c>
      <c r="F991" s="1" t="s">
        <v>19337</v>
      </c>
      <c r="G991" s="1">
        <v>1.06590720851</v>
      </c>
    </row>
    <row r="992" ht="15.75" customHeight="1">
      <c r="A992" s="1" t="str">
        <f t="shared" si="86"/>
        <v>IGF2BP1</v>
      </c>
      <c r="B992" s="1" t="s">
        <v>39</v>
      </c>
      <c r="C992" s="1">
        <v>4.7074692E7</v>
      </c>
      <c r="D992" s="1" t="s">
        <v>14</v>
      </c>
      <c r="E992" s="1">
        <v>23.0</v>
      </c>
      <c r="F992" s="1" t="s">
        <v>19338</v>
      </c>
      <c r="G992" s="1">
        <v>0.773944587291</v>
      </c>
    </row>
    <row r="993" ht="15.75" customHeight="1">
      <c r="A993" s="1" t="str">
        <f t="shared" si="86"/>
        <v>IGF2BP1</v>
      </c>
      <c r="B993" s="1" t="s">
        <v>39</v>
      </c>
      <c r="C993" s="1">
        <v>4.7074699E7</v>
      </c>
      <c r="D993" s="1" t="s">
        <v>14</v>
      </c>
      <c r="E993" s="1">
        <v>24.0</v>
      </c>
      <c r="F993" s="1" t="s">
        <v>19339</v>
      </c>
      <c r="G993" s="1">
        <v>0.245928186328</v>
      </c>
    </row>
    <row r="994" ht="15.75" customHeight="1">
      <c r="A994" s="1" t="str">
        <f t="shared" si="86"/>
        <v>IGF2BP1</v>
      </c>
      <c r="B994" s="1" t="s">
        <v>39</v>
      </c>
      <c r="C994" s="1">
        <v>4.7074594E7</v>
      </c>
      <c r="D994" s="1" t="s">
        <v>8</v>
      </c>
      <c r="E994" s="1">
        <v>24.0</v>
      </c>
      <c r="F994" s="1" t="s">
        <v>19340</v>
      </c>
      <c r="G994" s="1">
        <v>0.937555653484</v>
      </c>
    </row>
    <row r="995" ht="15.75" customHeight="1">
      <c r="A995" s="1" t="str">
        <f t="shared" ref="A995:A1004" si="87">"IGF2BP3"</f>
        <v>IGF2BP3</v>
      </c>
      <c r="B995" s="1" t="s">
        <v>715</v>
      </c>
      <c r="C995" s="1">
        <v>2.3510421E7</v>
      </c>
      <c r="D995" s="1" t="s">
        <v>8</v>
      </c>
      <c r="E995" s="1">
        <v>23.0</v>
      </c>
      <c r="F995" s="1" t="s">
        <v>19341</v>
      </c>
      <c r="G995" s="1">
        <v>0.910087600879</v>
      </c>
    </row>
    <row r="996" ht="15.75" customHeight="1">
      <c r="A996" s="1" t="str">
        <f t="shared" si="87"/>
        <v>IGF2BP3</v>
      </c>
      <c r="B996" s="1" t="s">
        <v>715</v>
      </c>
      <c r="C996" s="1">
        <v>2.3510427E7</v>
      </c>
      <c r="D996" s="1" t="s">
        <v>8</v>
      </c>
      <c r="E996" s="1">
        <v>23.0</v>
      </c>
      <c r="F996" s="1" t="s">
        <v>19342</v>
      </c>
      <c r="G996" s="1">
        <v>0.689094924798</v>
      </c>
    </row>
    <row r="997" ht="15.75" customHeight="1">
      <c r="A997" s="1" t="str">
        <f t="shared" si="87"/>
        <v>IGF2BP3</v>
      </c>
      <c r="B997" s="1" t="s">
        <v>715</v>
      </c>
      <c r="C997" s="1">
        <v>2.3510318E7</v>
      </c>
      <c r="D997" s="1" t="s">
        <v>14</v>
      </c>
      <c r="E997" s="1">
        <v>25.0</v>
      </c>
      <c r="F997" s="1" t="s">
        <v>19343</v>
      </c>
      <c r="G997" s="1">
        <v>0.784035303917</v>
      </c>
    </row>
    <row r="998" ht="15.75" customHeight="1">
      <c r="A998" s="1" t="str">
        <f t="shared" si="87"/>
        <v>IGF2BP3</v>
      </c>
      <c r="B998" s="1" t="s">
        <v>715</v>
      </c>
      <c r="C998" s="1">
        <v>2.3510467E7</v>
      </c>
      <c r="D998" s="1" t="s">
        <v>14</v>
      </c>
      <c r="E998" s="1">
        <v>24.0</v>
      </c>
      <c r="F998" s="1" t="s">
        <v>19344</v>
      </c>
      <c r="G998" s="1">
        <v>0.247982404176</v>
      </c>
    </row>
    <row r="999" ht="15.75" customHeight="1">
      <c r="A999" s="1" t="str">
        <f t="shared" si="87"/>
        <v>IGF2BP3</v>
      </c>
      <c r="B999" s="1" t="s">
        <v>715</v>
      </c>
      <c r="C999" s="1">
        <v>2.3510434E7</v>
      </c>
      <c r="D999" s="1" t="s">
        <v>14</v>
      </c>
      <c r="E999" s="1">
        <v>24.0</v>
      </c>
      <c r="F999" s="1" t="s">
        <v>19345</v>
      </c>
      <c r="G999" s="1">
        <v>0.72019702108</v>
      </c>
    </row>
    <row r="1000" ht="15.75" customHeight="1">
      <c r="A1000" s="1" t="str">
        <f t="shared" si="87"/>
        <v>IGF2BP3</v>
      </c>
      <c r="B1000" s="1" t="s">
        <v>715</v>
      </c>
      <c r="C1000" s="1">
        <v>2.3510415E7</v>
      </c>
      <c r="D1000" s="1" t="s">
        <v>8</v>
      </c>
      <c r="E1000" s="1">
        <v>25.0</v>
      </c>
      <c r="F1000" s="1" t="s">
        <v>19346</v>
      </c>
      <c r="G1000" s="1">
        <v>0.8236483195</v>
      </c>
    </row>
    <row r="1001" ht="15.75" customHeight="1">
      <c r="A1001" s="1" t="str">
        <f t="shared" si="87"/>
        <v>IGF2BP3</v>
      </c>
      <c r="B1001" s="1" t="s">
        <v>715</v>
      </c>
      <c r="C1001" s="1">
        <v>2.3510481E7</v>
      </c>
      <c r="D1001" s="1" t="s">
        <v>14</v>
      </c>
      <c r="E1001" s="1">
        <v>25.0</v>
      </c>
      <c r="F1001" s="1" t="s">
        <v>19347</v>
      </c>
      <c r="G1001" s="1">
        <v>0.31168137481</v>
      </c>
    </row>
    <row r="1002" ht="15.75" customHeight="1">
      <c r="A1002" s="1" t="str">
        <f t="shared" si="87"/>
        <v>IGF2BP3</v>
      </c>
      <c r="B1002" s="1" t="s">
        <v>715</v>
      </c>
      <c r="C1002" s="1">
        <v>2.3510371E7</v>
      </c>
      <c r="D1002" s="1" t="s">
        <v>14</v>
      </c>
      <c r="E1002" s="1">
        <v>25.0</v>
      </c>
      <c r="F1002" s="1" t="s">
        <v>19348</v>
      </c>
      <c r="G1002" s="1">
        <v>1.26626407962</v>
      </c>
    </row>
    <row r="1003" ht="15.75" customHeight="1">
      <c r="A1003" s="1" t="str">
        <f t="shared" si="87"/>
        <v>IGF2BP3</v>
      </c>
      <c r="B1003" s="1" t="s">
        <v>715</v>
      </c>
      <c r="C1003" s="1">
        <v>2.3510249E7</v>
      </c>
      <c r="D1003" s="1" t="s">
        <v>8</v>
      </c>
      <c r="E1003" s="1">
        <v>25.0</v>
      </c>
      <c r="F1003" s="1" t="s">
        <v>19349</v>
      </c>
      <c r="G1003" s="1">
        <v>-0.0551795939235</v>
      </c>
    </row>
    <row r="1004" ht="15.75" customHeight="1">
      <c r="A1004" s="1" t="str">
        <f t="shared" si="87"/>
        <v>IGF2BP3</v>
      </c>
      <c r="B1004" s="1" t="s">
        <v>715</v>
      </c>
      <c r="C1004" s="1">
        <v>2.3510364E7</v>
      </c>
      <c r="D1004" s="1" t="s">
        <v>14</v>
      </c>
      <c r="E1004" s="1">
        <v>24.0</v>
      </c>
      <c r="F1004" s="1" t="s">
        <v>19350</v>
      </c>
      <c r="G1004" s="1">
        <v>0.366893173859</v>
      </c>
    </row>
    <row r="1005" ht="15.75" customHeight="1">
      <c r="A1005" s="1" t="str">
        <f t="shared" ref="A1005:A1014" si="88">"IKZF3"</f>
        <v>IKZF3</v>
      </c>
      <c r="B1005" s="1" t="s">
        <v>39</v>
      </c>
      <c r="C1005" s="1">
        <v>3.8020571E7</v>
      </c>
      <c r="D1005" s="1" t="s">
        <v>14</v>
      </c>
      <c r="E1005" s="1">
        <v>23.0</v>
      </c>
      <c r="F1005" s="1" t="s">
        <v>19351</v>
      </c>
      <c r="G1005" s="1">
        <v>1.04333197595</v>
      </c>
    </row>
    <row r="1006" ht="15.75" customHeight="1">
      <c r="A1006" s="1" t="str">
        <f t="shared" si="88"/>
        <v>IKZF3</v>
      </c>
      <c r="B1006" s="1" t="s">
        <v>39</v>
      </c>
      <c r="C1006" s="1">
        <v>3.8020609E7</v>
      </c>
      <c r="D1006" s="1" t="s">
        <v>14</v>
      </c>
      <c r="E1006" s="1">
        <v>23.0</v>
      </c>
      <c r="F1006" s="1" t="s">
        <v>19352</v>
      </c>
      <c r="G1006" s="1">
        <v>0.139253038736</v>
      </c>
    </row>
    <row r="1007" ht="15.75" customHeight="1">
      <c r="A1007" s="1" t="str">
        <f t="shared" si="88"/>
        <v>IKZF3</v>
      </c>
      <c r="B1007" s="1" t="s">
        <v>39</v>
      </c>
      <c r="C1007" s="1">
        <v>3.8020761E7</v>
      </c>
      <c r="D1007" s="1" t="s">
        <v>14</v>
      </c>
      <c r="E1007" s="1">
        <v>22.0</v>
      </c>
      <c r="F1007" s="1" t="s">
        <v>19353</v>
      </c>
      <c r="G1007" s="1">
        <v>0.114912344518</v>
      </c>
    </row>
    <row r="1008" ht="15.75" customHeight="1">
      <c r="A1008" s="1" t="str">
        <f t="shared" si="88"/>
        <v>IKZF3</v>
      </c>
      <c r="B1008" s="1" t="s">
        <v>39</v>
      </c>
      <c r="C1008" s="1">
        <v>3.8020553E7</v>
      </c>
      <c r="D1008" s="1" t="s">
        <v>14</v>
      </c>
      <c r="E1008" s="1">
        <v>24.0</v>
      </c>
      <c r="F1008" s="1" t="s">
        <v>19354</v>
      </c>
      <c r="G1008" s="1">
        <v>0.761841454387</v>
      </c>
    </row>
    <row r="1009" ht="15.75" customHeight="1">
      <c r="A1009" s="1" t="str">
        <f t="shared" si="88"/>
        <v>IKZF3</v>
      </c>
      <c r="B1009" s="1" t="s">
        <v>39</v>
      </c>
      <c r="C1009" s="1">
        <v>3.8020603E7</v>
      </c>
      <c r="D1009" s="1" t="s">
        <v>14</v>
      </c>
      <c r="E1009" s="1">
        <v>23.0</v>
      </c>
      <c r="F1009" s="1" t="s">
        <v>19355</v>
      </c>
      <c r="G1009" s="1">
        <v>0.724215228362</v>
      </c>
    </row>
    <row r="1010" ht="15.75" customHeight="1">
      <c r="A1010" s="1" t="str">
        <f t="shared" si="88"/>
        <v>IKZF3</v>
      </c>
      <c r="B1010" s="1" t="s">
        <v>39</v>
      </c>
      <c r="C1010" s="1">
        <v>3.8020532E7</v>
      </c>
      <c r="D1010" s="1" t="s">
        <v>14</v>
      </c>
      <c r="E1010" s="1">
        <v>23.0</v>
      </c>
      <c r="F1010" s="1" t="s">
        <v>19356</v>
      </c>
      <c r="G1010" s="1">
        <v>1.19482656966</v>
      </c>
    </row>
    <row r="1011" ht="15.75" customHeight="1">
      <c r="A1011" s="1" t="str">
        <f t="shared" si="88"/>
        <v>IKZF3</v>
      </c>
      <c r="B1011" s="1" t="s">
        <v>39</v>
      </c>
      <c r="C1011" s="1">
        <v>3.8020665E7</v>
      </c>
      <c r="D1011" s="1" t="s">
        <v>8</v>
      </c>
      <c r="E1011" s="1">
        <v>24.0</v>
      </c>
      <c r="F1011" s="1" t="s">
        <v>19357</v>
      </c>
      <c r="G1011" s="1">
        <v>0.0941607548839</v>
      </c>
    </row>
    <row r="1012" ht="15.75" customHeight="1">
      <c r="A1012" s="1" t="str">
        <f t="shared" si="88"/>
        <v>IKZF3</v>
      </c>
      <c r="B1012" s="1" t="s">
        <v>39</v>
      </c>
      <c r="C1012" s="1">
        <v>3.8020635E7</v>
      </c>
      <c r="D1012" s="1" t="s">
        <v>8</v>
      </c>
      <c r="E1012" s="1">
        <v>22.0</v>
      </c>
      <c r="F1012" s="1" t="s">
        <v>19358</v>
      </c>
      <c r="G1012" s="1">
        <v>0.54864439345</v>
      </c>
    </row>
    <row r="1013" ht="15.75" customHeight="1">
      <c r="A1013" s="1" t="str">
        <f t="shared" si="88"/>
        <v>IKZF3</v>
      </c>
      <c r="B1013" s="1" t="s">
        <v>39</v>
      </c>
      <c r="C1013" s="1">
        <v>3.8020581E7</v>
      </c>
      <c r="D1013" s="1" t="s">
        <v>14</v>
      </c>
      <c r="E1013" s="1">
        <v>23.0</v>
      </c>
      <c r="F1013" s="1" t="s">
        <v>19359</v>
      </c>
      <c r="G1013" s="1">
        <v>0.343635342117</v>
      </c>
    </row>
    <row r="1014" ht="15.75" customHeight="1">
      <c r="A1014" s="1" t="str">
        <f t="shared" si="88"/>
        <v>IKZF3</v>
      </c>
      <c r="B1014" s="1" t="s">
        <v>39</v>
      </c>
      <c r="C1014" s="1">
        <v>3.8020501E7</v>
      </c>
      <c r="D1014" s="1" t="s">
        <v>8</v>
      </c>
      <c r="E1014" s="1">
        <v>23.0</v>
      </c>
      <c r="F1014" s="1" t="s">
        <v>19360</v>
      </c>
      <c r="G1014" s="1">
        <v>0.101395427249</v>
      </c>
    </row>
    <row r="1015" ht="15.75" customHeight="1">
      <c r="A1015" s="1" t="str">
        <f t="shared" ref="A1015:A1024" si="89">"INCENP"</f>
        <v>INCENP</v>
      </c>
      <c r="B1015" s="1" t="s">
        <v>328</v>
      </c>
      <c r="C1015" s="1">
        <v>6.1891339E7</v>
      </c>
      <c r="D1015" s="1" t="s">
        <v>8</v>
      </c>
      <c r="E1015" s="1">
        <v>24.0</v>
      </c>
      <c r="F1015" s="1" t="s">
        <v>19361</v>
      </c>
      <c r="G1015" s="1">
        <v>0.0777924039851</v>
      </c>
    </row>
    <row r="1016" ht="15.75" customHeight="1">
      <c r="A1016" s="1" t="str">
        <f t="shared" si="89"/>
        <v>INCENP</v>
      </c>
      <c r="B1016" s="1" t="s">
        <v>328</v>
      </c>
      <c r="C1016" s="1">
        <v>6.1891174E7</v>
      </c>
      <c r="D1016" s="1" t="s">
        <v>8</v>
      </c>
      <c r="E1016" s="1">
        <v>24.0</v>
      </c>
      <c r="F1016" s="1" t="s">
        <v>19362</v>
      </c>
      <c r="G1016" s="1">
        <v>0.661361987339</v>
      </c>
    </row>
    <row r="1017" ht="15.75" customHeight="1">
      <c r="A1017" s="1" t="str">
        <f t="shared" si="89"/>
        <v>INCENP</v>
      </c>
      <c r="B1017" s="1" t="s">
        <v>328</v>
      </c>
      <c r="C1017" s="1">
        <v>6.1891197E7</v>
      </c>
      <c r="D1017" s="1" t="s">
        <v>8</v>
      </c>
      <c r="E1017" s="1">
        <v>24.0</v>
      </c>
      <c r="F1017" s="1" t="s">
        <v>19363</v>
      </c>
      <c r="G1017" s="1">
        <v>0.730684859148</v>
      </c>
    </row>
    <row r="1018" ht="15.75" customHeight="1">
      <c r="A1018" s="1" t="str">
        <f t="shared" si="89"/>
        <v>INCENP</v>
      </c>
      <c r="B1018" s="1" t="s">
        <v>328</v>
      </c>
      <c r="C1018" s="1">
        <v>6.1891255E7</v>
      </c>
      <c r="D1018" s="1" t="s">
        <v>8</v>
      </c>
      <c r="E1018" s="1">
        <v>23.0</v>
      </c>
      <c r="F1018" s="1" t="s">
        <v>19364</v>
      </c>
      <c r="G1018" s="1">
        <v>0.484210771161</v>
      </c>
    </row>
    <row r="1019" ht="15.75" customHeight="1">
      <c r="A1019" s="1" t="str">
        <f t="shared" si="89"/>
        <v>INCENP</v>
      </c>
      <c r="B1019" s="1" t="s">
        <v>328</v>
      </c>
      <c r="C1019" s="1">
        <v>6.1891332E7</v>
      </c>
      <c r="D1019" s="1" t="s">
        <v>8</v>
      </c>
      <c r="E1019" s="1">
        <v>24.0</v>
      </c>
      <c r="F1019" s="1" t="s">
        <v>19365</v>
      </c>
      <c r="G1019" s="1">
        <v>1.04701585414</v>
      </c>
    </row>
    <row r="1020" ht="15.75" customHeight="1">
      <c r="A1020" s="1" t="str">
        <f t="shared" si="89"/>
        <v>INCENP</v>
      </c>
      <c r="B1020" s="1" t="s">
        <v>328</v>
      </c>
      <c r="C1020" s="1">
        <v>6.1891352E7</v>
      </c>
      <c r="D1020" s="1" t="s">
        <v>8</v>
      </c>
      <c r="E1020" s="1">
        <v>24.0</v>
      </c>
      <c r="F1020" s="1" t="s">
        <v>19366</v>
      </c>
      <c r="G1020" s="1">
        <v>0.0110786722063</v>
      </c>
    </row>
    <row r="1021" ht="15.75" customHeight="1">
      <c r="A1021" s="1" t="str">
        <f t="shared" si="89"/>
        <v>INCENP</v>
      </c>
      <c r="B1021" s="1" t="s">
        <v>328</v>
      </c>
      <c r="C1021" s="1">
        <v>6.1891248E7</v>
      </c>
      <c r="D1021" s="1" t="s">
        <v>14</v>
      </c>
      <c r="E1021" s="1">
        <v>23.0</v>
      </c>
      <c r="F1021" s="1" t="s">
        <v>19367</v>
      </c>
      <c r="G1021" s="1">
        <v>0.143001691838</v>
      </c>
    </row>
    <row r="1022" ht="15.75" customHeight="1">
      <c r="A1022" s="1" t="str">
        <f t="shared" si="89"/>
        <v>INCENP</v>
      </c>
      <c r="B1022" s="1" t="s">
        <v>328</v>
      </c>
      <c r="C1022" s="1">
        <v>6.1891226E7</v>
      </c>
      <c r="D1022" s="1" t="s">
        <v>14</v>
      </c>
      <c r="E1022" s="1">
        <v>24.0</v>
      </c>
      <c r="F1022" s="1" t="s">
        <v>19368</v>
      </c>
      <c r="G1022" s="1">
        <v>0.399434065591</v>
      </c>
    </row>
    <row r="1023" ht="15.75" customHeight="1">
      <c r="A1023" s="1" t="str">
        <f t="shared" si="89"/>
        <v>INCENP</v>
      </c>
      <c r="B1023" s="1" t="s">
        <v>328</v>
      </c>
      <c r="C1023" s="1">
        <v>6.1891314E7</v>
      </c>
      <c r="D1023" s="1" t="s">
        <v>14</v>
      </c>
      <c r="E1023" s="1">
        <v>23.0</v>
      </c>
      <c r="F1023" s="1" t="s">
        <v>19369</v>
      </c>
      <c r="G1023" s="1">
        <v>1.22229928671</v>
      </c>
    </row>
    <row r="1024" ht="15.75" customHeight="1">
      <c r="A1024" s="1" t="str">
        <f t="shared" si="89"/>
        <v>INCENP</v>
      </c>
      <c r="B1024" s="1" t="s">
        <v>328</v>
      </c>
      <c r="C1024" s="1">
        <v>6.1891206E7</v>
      </c>
      <c r="D1024" s="1" t="s">
        <v>14</v>
      </c>
      <c r="E1024" s="1">
        <v>24.0</v>
      </c>
      <c r="F1024" s="1" t="s">
        <v>19370</v>
      </c>
      <c r="G1024" s="1">
        <v>0.519999930834</v>
      </c>
    </row>
    <row r="1025" ht="15.75" customHeight="1">
      <c r="A1025" s="1" t="str">
        <f t="shared" ref="A1025:A1044" si="90">"IRF1"</f>
        <v>IRF1</v>
      </c>
      <c r="B1025" s="1" t="s">
        <v>987</v>
      </c>
      <c r="C1025" s="1">
        <v>1.31826288E8</v>
      </c>
      <c r="D1025" s="1" t="s">
        <v>14</v>
      </c>
      <c r="E1025" s="1">
        <v>24.0</v>
      </c>
      <c r="F1025" s="1" t="s">
        <v>19371</v>
      </c>
      <c r="G1025" s="1">
        <v>0.130184562366</v>
      </c>
    </row>
    <row r="1026" ht="15.75" customHeight="1">
      <c r="A1026" s="1" t="str">
        <f t="shared" si="90"/>
        <v>IRF1</v>
      </c>
      <c r="B1026" s="1" t="s">
        <v>987</v>
      </c>
      <c r="C1026" s="1">
        <v>1.31826332E8</v>
      </c>
      <c r="D1026" s="1" t="s">
        <v>14</v>
      </c>
      <c r="E1026" s="1">
        <v>24.0</v>
      </c>
      <c r="F1026" s="1" t="s">
        <v>19372</v>
      </c>
      <c r="G1026" s="1">
        <v>-0.0883575496988</v>
      </c>
    </row>
    <row r="1027" ht="15.75" customHeight="1">
      <c r="A1027" s="1" t="str">
        <f t="shared" si="90"/>
        <v>IRF1</v>
      </c>
      <c r="B1027" s="1" t="s">
        <v>987</v>
      </c>
      <c r="C1027" s="1">
        <v>1.31826273E8</v>
      </c>
      <c r="D1027" s="1" t="s">
        <v>14</v>
      </c>
      <c r="E1027" s="1">
        <v>23.0</v>
      </c>
      <c r="F1027" s="1" t="s">
        <v>19373</v>
      </c>
      <c r="G1027" s="1">
        <v>0.0933985393407</v>
      </c>
    </row>
    <row r="1028" ht="15.75" customHeight="1">
      <c r="A1028" s="1" t="str">
        <f t="shared" si="90"/>
        <v>IRF1</v>
      </c>
      <c r="B1028" s="1" t="s">
        <v>987</v>
      </c>
      <c r="C1028" s="1">
        <v>1.31826136E8</v>
      </c>
      <c r="D1028" s="1" t="s">
        <v>14</v>
      </c>
      <c r="E1028" s="1">
        <v>24.0</v>
      </c>
      <c r="F1028" s="1" t="s">
        <v>19374</v>
      </c>
      <c r="G1028" s="1">
        <v>0.0642806690794</v>
      </c>
    </row>
    <row r="1029" ht="15.75" customHeight="1">
      <c r="A1029" s="1" t="str">
        <f t="shared" si="90"/>
        <v>IRF1</v>
      </c>
      <c r="B1029" s="1" t="s">
        <v>987</v>
      </c>
      <c r="C1029" s="1">
        <v>1.31826586E8</v>
      </c>
      <c r="D1029" s="1" t="s">
        <v>14</v>
      </c>
      <c r="E1029" s="1">
        <v>23.0</v>
      </c>
      <c r="F1029" s="1" t="s">
        <v>19375</v>
      </c>
      <c r="G1029" s="1">
        <v>0.318793408316</v>
      </c>
    </row>
    <row r="1030" ht="15.75" customHeight="1">
      <c r="A1030" s="1" t="str">
        <f t="shared" si="90"/>
        <v>IRF1</v>
      </c>
      <c r="B1030" s="1" t="s">
        <v>987</v>
      </c>
      <c r="C1030" s="1">
        <v>1.31826619E8</v>
      </c>
      <c r="D1030" s="1" t="s">
        <v>14</v>
      </c>
      <c r="E1030" s="1">
        <v>23.0</v>
      </c>
      <c r="F1030" s="1" t="s">
        <v>19376</v>
      </c>
      <c r="G1030" s="1">
        <v>0.948009400899</v>
      </c>
    </row>
    <row r="1031" ht="15.75" customHeight="1">
      <c r="A1031" s="1" t="str">
        <f t="shared" si="90"/>
        <v>IRF1</v>
      </c>
      <c r="B1031" s="1" t="s">
        <v>987</v>
      </c>
      <c r="C1031" s="1">
        <v>1.31826686E8</v>
      </c>
      <c r="D1031" s="1" t="s">
        <v>14</v>
      </c>
      <c r="E1031" s="1">
        <v>24.0</v>
      </c>
      <c r="F1031" s="1" t="s">
        <v>19377</v>
      </c>
      <c r="G1031" s="1">
        <v>1.21982460577</v>
      </c>
    </row>
    <row r="1032" ht="15.75" customHeight="1">
      <c r="A1032" s="1" t="str">
        <f t="shared" si="90"/>
        <v>IRF1</v>
      </c>
      <c r="B1032" s="1" t="s">
        <v>987</v>
      </c>
      <c r="C1032" s="1">
        <v>1.31826863E8</v>
      </c>
      <c r="D1032" s="1" t="s">
        <v>8</v>
      </c>
      <c r="E1032" s="1">
        <v>24.0</v>
      </c>
      <c r="F1032" s="1" t="s">
        <v>19378</v>
      </c>
      <c r="G1032" s="1">
        <v>0.0802885258724</v>
      </c>
    </row>
    <row r="1033" ht="15.75" customHeight="1">
      <c r="A1033" s="1" t="str">
        <f t="shared" si="90"/>
        <v>IRF1</v>
      </c>
      <c r="B1033" s="1" t="s">
        <v>987</v>
      </c>
      <c r="C1033" s="1">
        <v>1.31826873E8</v>
      </c>
      <c r="D1033" s="1" t="s">
        <v>14</v>
      </c>
      <c r="E1033" s="1">
        <v>24.0</v>
      </c>
      <c r="F1033" s="1" t="s">
        <v>19379</v>
      </c>
      <c r="G1033" s="1">
        <v>0.207609431395</v>
      </c>
    </row>
    <row r="1034" ht="15.75" customHeight="1">
      <c r="A1034" s="1" t="str">
        <f t="shared" si="90"/>
        <v>IRF1</v>
      </c>
      <c r="B1034" s="1" t="s">
        <v>987</v>
      </c>
      <c r="C1034" s="1">
        <v>1.31826126E8</v>
      </c>
      <c r="D1034" s="1" t="s">
        <v>8</v>
      </c>
      <c r="E1034" s="1">
        <v>24.0</v>
      </c>
      <c r="F1034" s="1" t="s">
        <v>19380</v>
      </c>
      <c r="G1034" s="1">
        <v>0.00789791461401</v>
      </c>
    </row>
    <row r="1035" ht="15.75" customHeight="1">
      <c r="A1035" s="1" t="str">
        <f t="shared" si="90"/>
        <v>IRF1</v>
      </c>
      <c r="B1035" s="1" t="s">
        <v>987</v>
      </c>
      <c r="C1035" s="1">
        <v>1.31826166E8</v>
      </c>
      <c r="D1035" s="1" t="s">
        <v>8</v>
      </c>
      <c r="E1035" s="1">
        <v>24.0</v>
      </c>
      <c r="F1035" s="1" t="s">
        <v>19381</v>
      </c>
      <c r="G1035" s="1">
        <v>-0.054727354468</v>
      </c>
    </row>
    <row r="1036" ht="15.75" customHeight="1">
      <c r="A1036" s="1" t="str">
        <f t="shared" si="90"/>
        <v>IRF1</v>
      </c>
      <c r="B1036" s="1" t="s">
        <v>987</v>
      </c>
      <c r="C1036" s="1">
        <v>1.31826181E8</v>
      </c>
      <c r="D1036" s="1" t="s">
        <v>8</v>
      </c>
      <c r="E1036" s="1">
        <v>22.0</v>
      </c>
      <c r="F1036" s="1" t="s">
        <v>19382</v>
      </c>
      <c r="G1036" s="1">
        <v>0.136931606674</v>
      </c>
    </row>
    <row r="1037" ht="15.75" customHeight="1">
      <c r="A1037" s="1" t="str">
        <f t="shared" si="90"/>
        <v>IRF1</v>
      </c>
      <c r="B1037" s="1" t="s">
        <v>987</v>
      </c>
      <c r="C1037" s="1">
        <v>1.31826205E8</v>
      </c>
      <c r="D1037" s="1" t="s">
        <v>8</v>
      </c>
      <c r="E1037" s="1">
        <v>23.0</v>
      </c>
      <c r="F1037" s="1" t="s">
        <v>19383</v>
      </c>
      <c r="G1037" s="1">
        <v>-0.0177970248122</v>
      </c>
    </row>
    <row r="1038" ht="15.75" customHeight="1">
      <c r="A1038" s="1" t="str">
        <f t="shared" si="90"/>
        <v>IRF1</v>
      </c>
      <c r="B1038" s="1" t="s">
        <v>987</v>
      </c>
      <c r="C1038" s="1">
        <v>1.31826211E8</v>
      </c>
      <c r="D1038" s="1" t="s">
        <v>8</v>
      </c>
      <c r="E1038" s="1">
        <v>23.0</v>
      </c>
      <c r="F1038" s="1" t="s">
        <v>19384</v>
      </c>
      <c r="G1038" s="1">
        <v>-0.0352025700787</v>
      </c>
    </row>
    <row r="1039" ht="15.75" customHeight="1">
      <c r="A1039" s="1" t="str">
        <f t="shared" si="90"/>
        <v>IRF1</v>
      </c>
      <c r="B1039" s="1" t="s">
        <v>987</v>
      </c>
      <c r="C1039" s="1">
        <v>1.31826811E8</v>
      </c>
      <c r="D1039" s="1" t="s">
        <v>8</v>
      </c>
      <c r="E1039" s="1">
        <v>23.0</v>
      </c>
      <c r="F1039" s="1" t="s">
        <v>19385</v>
      </c>
      <c r="G1039" s="1">
        <v>0.647681812306</v>
      </c>
    </row>
    <row r="1040" ht="15.75" customHeight="1">
      <c r="A1040" s="1" t="str">
        <f t="shared" si="90"/>
        <v>IRF1</v>
      </c>
      <c r="B1040" s="1" t="s">
        <v>987</v>
      </c>
      <c r="C1040" s="1">
        <v>1.31826692E8</v>
      </c>
      <c r="D1040" s="1" t="s">
        <v>8</v>
      </c>
      <c r="E1040" s="1">
        <v>23.0</v>
      </c>
      <c r="F1040" s="1" t="s">
        <v>19386</v>
      </c>
      <c r="G1040" s="1">
        <v>0.83216599333</v>
      </c>
    </row>
    <row r="1041" ht="15.75" customHeight="1">
      <c r="A1041" s="1" t="str">
        <f t="shared" si="90"/>
        <v>IRF1</v>
      </c>
      <c r="B1041" s="1" t="s">
        <v>987</v>
      </c>
      <c r="C1041" s="1">
        <v>1.31826642E8</v>
      </c>
      <c r="D1041" s="1" t="s">
        <v>8</v>
      </c>
      <c r="E1041" s="1">
        <v>24.0</v>
      </c>
      <c r="F1041" s="1" t="s">
        <v>19387</v>
      </c>
      <c r="G1041" s="1">
        <v>-0.063423382921</v>
      </c>
    </row>
    <row r="1042" ht="15.75" customHeight="1">
      <c r="A1042" s="1" t="str">
        <f t="shared" si="90"/>
        <v>IRF1</v>
      </c>
      <c r="B1042" s="1" t="s">
        <v>987</v>
      </c>
      <c r="C1042" s="1">
        <v>1.31826573E8</v>
      </c>
      <c r="D1042" s="1" t="s">
        <v>8</v>
      </c>
      <c r="E1042" s="1">
        <v>23.0</v>
      </c>
      <c r="F1042" s="1" t="s">
        <v>19388</v>
      </c>
      <c r="G1042" s="1">
        <v>0.0935166608187</v>
      </c>
    </row>
    <row r="1043" ht="15.75" customHeight="1">
      <c r="A1043" s="1" t="str">
        <f t="shared" si="90"/>
        <v>IRF1</v>
      </c>
      <c r="B1043" s="1" t="s">
        <v>987</v>
      </c>
      <c r="C1043" s="1">
        <v>1.31826554E8</v>
      </c>
      <c r="D1043" s="1" t="s">
        <v>8</v>
      </c>
      <c r="E1043" s="1">
        <v>24.0</v>
      </c>
      <c r="F1043" s="1" t="s">
        <v>19389</v>
      </c>
      <c r="G1043" s="1">
        <v>-0.0473720804629</v>
      </c>
    </row>
    <row r="1044" ht="15.75" customHeight="1">
      <c r="A1044" s="1" t="str">
        <f t="shared" si="90"/>
        <v>IRF1</v>
      </c>
      <c r="B1044" s="1" t="s">
        <v>987</v>
      </c>
      <c r="C1044" s="1">
        <v>1.31826235E8</v>
      </c>
      <c r="D1044" s="1" t="s">
        <v>8</v>
      </c>
      <c r="E1044" s="1">
        <v>24.0</v>
      </c>
      <c r="F1044" s="1" t="s">
        <v>19390</v>
      </c>
      <c r="G1044" s="1">
        <v>-0.0951439600632</v>
      </c>
    </row>
    <row r="1045" ht="15.75" customHeight="1">
      <c r="A1045" s="1" t="str">
        <f t="shared" ref="A1045:A1064" si="91">"IRX5"</f>
        <v>IRX5</v>
      </c>
      <c r="B1045" s="1" t="s">
        <v>7</v>
      </c>
      <c r="C1045" s="1">
        <v>5.4965031E7</v>
      </c>
      <c r="D1045" s="1" t="s">
        <v>8</v>
      </c>
      <c r="E1045" s="1">
        <v>24.0</v>
      </c>
      <c r="F1045" s="1" t="s">
        <v>19391</v>
      </c>
      <c r="G1045" s="1">
        <v>-0.039906428714</v>
      </c>
    </row>
    <row r="1046" ht="15.75" customHeight="1">
      <c r="A1046" s="1" t="str">
        <f t="shared" si="91"/>
        <v>IRX5</v>
      </c>
      <c r="B1046" s="1" t="s">
        <v>7</v>
      </c>
      <c r="C1046" s="1">
        <v>5.4964442E7</v>
      </c>
      <c r="D1046" s="1" t="s">
        <v>14</v>
      </c>
      <c r="E1046" s="1">
        <v>25.0</v>
      </c>
      <c r="F1046" s="1" t="s">
        <v>19392</v>
      </c>
      <c r="G1046" s="1">
        <v>0.528489580259</v>
      </c>
    </row>
    <row r="1047" ht="15.75" customHeight="1">
      <c r="A1047" s="1" t="str">
        <f t="shared" si="91"/>
        <v>IRX5</v>
      </c>
      <c r="B1047" s="1" t="s">
        <v>7</v>
      </c>
      <c r="C1047" s="1">
        <v>5.4964451E7</v>
      </c>
      <c r="D1047" s="1" t="s">
        <v>14</v>
      </c>
      <c r="E1047" s="1">
        <v>24.0</v>
      </c>
      <c r="F1047" s="1" t="s">
        <v>19393</v>
      </c>
      <c r="G1047" s="1">
        <v>0.336996385663</v>
      </c>
    </row>
    <row r="1048" ht="15.75" customHeight="1">
      <c r="A1048" s="1" t="str">
        <f t="shared" si="91"/>
        <v>IRX5</v>
      </c>
      <c r="B1048" s="1" t="s">
        <v>7</v>
      </c>
      <c r="C1048" s="1">
        <v>5.4964476E7</v>
      </c>
      <c r="D1048" s="1" t="s">
        <v>14</v>
      </c>
      <c r="E1048" s="1">
        <v>25.0</v>
      </c>
      <c r="F1048" s="1" t="s">
        <v>19394</v>
      </c>
      <c r="G1048" s="1">
        <v>0.576577953562</v>
      </c>
    </row>
    <row r="1049" ht="15.75" customHeight="1">
      <c r="A1049" s="1" t="str">
        <f t="shared" si="91"/>
        <v>IRX5</v>
      </c>
      <c r="B1049" s="1" t="s">
        <v>7</v>
      </c>
      <c r="C1049" s="1">
        <v>5.4964668E7</v>
      </c>
      <c r="D1049" s="1" t="s">
        <v>14</v>
      </c>
      <c r="E1049" s="1">
        <v>24.0</v>
      </c>
      <c r="F1049" s="1" t="s">
        <v>19395</v>
      </c>
      <c r="G1049" s="1">
        <v>0.0478116039135</v>
      </c>
    </row>
    <row r="1050" ht="15.75" customHeight="1">
      <c r="A1050" s="1" t="str">
        <f t="shared" si="91"/>
        <v>IRX5</v>
      </c>
      <c r="B1050" s="1" t="s">
        <v>7</v>
      </c>
      <c r="C1050" s="1">
        <v>5.4964663E7</v>
      </c>
      <c r="D1050" s="1" t="s">
        <v>14</v>
      </c>
      <c r="E1050" s="1">
        <v>24.0</v>
      </c>
      <c r="F1050" s="1" t="s">
        <v>19396</v>
      </c>
      <c r="G1050" s="1">
        <v>0.696644976886</v>
      </c>
    </row>
    <row r="1051" ht="15.75" customHeight="1">
      <c r="A1051" s="1" t="str">
        <f t="shared" si="91"/>
        <v>IRX5</v>
      </c>
      <c r="B1051" s="1" t="s">
        <v>7</v>
      </c>
      <c r="C1051" s="1">
        <v>5.4965017E7</v>
      </c>
      <c r="D1051" s="1" t="s">
        <v>8</v>
      </c>
      <c r="E1051" s="1">
        <v>25.0</v>
      </c>
      <c r="F1051" s="1" t="s">
        <v>19397</v>
      </c>
      <c r="G1051" s="1">
        <v>0.0371046704127</v>
      </c>
    </row>
    <row r="1052" ht="15.75" customHeight="1">
      <c r="A1052" s="1" t="str">
        <f t="shared" si="91"/>
        <v>IRX5</v>
      </c>
      <c r="B1052" s="1" t="s">
        <v>7</v>
      </c>
      <c r="C1052" s="1">
        <v>5.4964678E7</v>
      </c>
      <c r="D1052" s="1" t="s">
        <v>14</v>
      </c>
      <c r="E1052" s="1">
        <v>24.0</v>
      </c>
      <c r="F1052" s="1" t="s">
        <v>19398</v>
      </c>
      <c r="G1052" s="1">
        <v>0.642931027147</v>
      </c>
    </row>
    <row r="1053" ht="15.75" customHeight="1">
      <c r="A1053" s="1" t="str">
        <f t="shared" si="91"/>
        <v>IRX5</v>
      </c>
      <c r="B1053" s="1" t="s">
        <v>7</v>
      </c>
      <c r="C1053" s="1">
        <v>5.4964722E7</v>
      </c>
      <c r="D1053" s="1" t="s">
        <v>14</v>
      </c>
      <c r="E1053" s="1">
        <v>24.0</v>
      </c>
      <c r="F1053" s="1" t="s">
        <v>19399</v>
      </c>
      <c r="G1053" s="1">
        <v>-0.339206239843</v>
      </c>
    </row>
    <row r="1054" ht="15.75" customHeight="1">
      <c r="A1054" s="1" t="str">
        <f t="shared" si="91"/>
        <v>IRX5</v>
      </c>
      <c r="B1054" s="1" t="s">
        <v>7</v>
      </c>
      <c r="C1054" s="1">
        <v>5.4964835E7</v>
      </c>
      <c r="D1054" s="1" t="s">
        <v>14</v>
      </c>
      <c r="E1054" s="1">
        <v>23.0</v>
      </c>
      <c r="F1054" s="1" t="s">
        <v>19400</v>
      </c>
      <c r="G1054" s="1">
        <v>0.67512700907</v>
      </c>
    </row>
    <row r="1055" ht="15.75" customHeight="1">
      <c r="A1055" s="1" t="str">
        <f t="shared" si="91"/>
        <v>IRX5</v>
      </c>
      <c r="B1055" s="1" t="s">
        <v>7</v>
      </c>
      <c r="C1055" s="1">
        <v>5.4964891E7</v>
      </c>
      <c r="D1055" s="1" t="s">
        <v>14</v>
      </c>
      <c r="E1055" s="1">
        <v>25.0</v>
      </c>
      <c r="F1055" s="1" t="s">
        <v>19401</v>
      </c>
      <c r="G1055" s="1">
        <v>-0.0763560932008</v>
      </c>
    </row>
    <row r="1056" ht="15.75" customHeight="1">
      <c r="A1056" s="1" t="str">
        <f t="shared" si="91"/>
        <v>IRX5</v>
      </c>
      <c r="B1056" s="1" t="s">
        <v>7</v>
      </c>
      <c r="C1056" s="1">
        <v>5.4964939E7</v>
      </c>
      <c r="D1056" s="1" t="s">
        <v>14</v>
      </c>
      <c r="E1056" s="1">
        <v>24.0</v>
      </c>
      <c r="F1056" s="1" t="s">
        <v>19402</v>
      </c>
      <c r="G1056" s="1">
        <v>0.0755943077755</v>
      </c>
    </row>
    <row r="1057" ht="15.75" customHeight="1">
      <c r="A1057" s="1" t="str">
        <f t="shared" si="91"/>
        <v>IRX5</v>
      </c>
      <c r="B1057" s="1" t="s">
        <v>7</v>
      </c>
      <c r="C1057" s="1">
        <v>5.4964962E7</v>
      </c>
      <c r="D1057" s="1" t="s">
        <v>14</v>
      </c>
      <c r="E1057" s="1">
        <v>25.0</v>
      </c>
      <c r="F1057" s="1" t="s">
        <v>19403</v>
      </c>
      <c r="G1057" s="1">
        <v>0.265976038043</v>
      </c>
    </row>
    <row r="1058" ht="15.75" customHeight="1">
      <c r="A1058" s="1" t="str">
        <f t="shared" si="91"/>
        <v>IRX5</v>
      </c>
      <c r="B1058" s="1" t="s">
        <v>7</v>
      </c>
      <c r="C1058" s="1">
        <v>5.4964991E7</v>
      </c>
      <c r="D1058" s="1" t="s">
        <v>14</v>
      </c>
      <c r="E1058" s="1">
        <v>25.0</v>
      </c>
      <c r="F1058" s="1" t="s">
        <v>19404</v>
      </c>
      <c r="G1058" s="1">
        <v>-0.209341068122</v>
      </c>
    </row>
    <row r="1059" ht="15.75" customHeight="1">
      <c r="A1059" s="1" t="str">
        <f t="shared" si="91"/>
        <v>IRX5</v>
      </c>
      <c r="B1059" s="1" t="s">
        <v>7</v>
      </c>
      <c r="C1059" s="1">
        <v>5.4964615E7</v>
      </c>
      <c r="D1059" s="1" t="s">
        <v>14</v>
      </c>
      <c r="E1059" s="1">
        <v>24.0</v>
      </c>
      <c r="F1059" s="1" t="s">
        <v>19405</v>
      </c>
      <c r="G1059" s="1">
        <v>0.857976054903</v>
      </c>
    </row>
    <row r="1060" ht="15.75" customHeight="1">
      <c r="A1060" s="1" t="str">
        <f t="shared" si="91"/>
        <v>IRX5</v>
      </c>
      <c r="B1060" s="1" t="s">
        <v>7</v>
      </c>
      <c r="C1060" s="1">
        <v>5.4964769E7</v>
      </c>
      <c r="D1060" s="1" t="s">
        <v>8</v>
      </c>
      <c r="E1060" s="1">
        <v>24.0</v>
      </c>
      <c r="F1060" s="1" t="s">
        <v>19406</v>
      </c>
      <c r="G1060" s="1">
        <v>0.041466322363</v>
      </c>
    </row>
    <row r="1061" ht="15.75" customHeight="1">
      <c r="A1061" s="1" t="str">
        <f t="shared" si="91"/>
        <v>IRX5</v>
      </c>
      <c r="B1061" s="1" t="s">
        <v>7</v>
      </c>
      <c r="C1061" s="1">
        <v>5.4964883E7</v>
      </c>
      <c r="D1061" s="1" t="s">
        <v>8</v>
      </c>
      <c r="E1061" s="1">
        <v>23.0</v>
      </c>
      <c r="F1061" s="1" t="s">
        <v>19407</v>
      </c>
      <c r="G1061" s="1">
        <v>-0.0346796125008</v>
      </c>
    </row>
    <row r="1062" ht="15.75" customHeight="1">
      <c r="A1062" s="1" t="str">
        <f t="shared" si="91"/>
        <v>IRX5</v>
      </c>
      <c r="B1062" s="1" t="s">
        <v>7</v>
      </c>
      <c r="C1062" s="1">
        <v>5.4964679E7</v>
      </c>
      <c r="D1062" s="1" t="s">
        <v>8</v>
      </c>
      <c r="E1062" s="1">
        <v>24.0</v>
      </c>
      <c r="F1062" s="1" t="s">
        <v>19408</v>
      </c>
      <c r="G1062" s="1">
        <v>1.44537896821</v>
      </c>
    </row>
    <row r="1063" ht="15.75" customHeight="1">
      <c r="A1063" s="1" t="str">
        <f t="shared" si="91"/>
        <v>IRX5</v>
      </c>
      <c r="B1063" s="1" t="s">
        <v>7</v>
      </c>
      <c r="C1063" s="1">
        <v>5.4964466E7</v>
      </c>
      <c r="D1063" s="1" t="s">
        <v>8</v>
      </c>
      <c r="E1063" s="1">
        <v>23.0</v>
      </c>
      <c r="F1063" s="1" t="s">
        <v>19409</v>
      </c>
      <c r="G1063" s="1">
        <v>0.615104913106</v>
      </c>
    </row>
    <row r="1064" ht="15.75" customHeight="1">
      <c r="A1064" s="1" t="str">
        <f t="shared" si="91"/>
        <v>IRX5</v>
      </c>
      <c r="B1064" s="1" t="s">
        <v>7</v>
      </c>
      <c r="C1064" s="1">
        <v>5.4964719E7</v>
      </c>
      <c r="D1064" s="1" t="s">
        <v>8</v>
      </c>
      <c r="E1064" s="1">
        <v>24.0</v>
      </c>
      <c r="F1064" s="1" t="s">
        <v>19410</v>
      </c>
      <c r="G1064" s="1">
        <v>0.0501566127211</v>
      </c>
    </row>
    <row r="1065" ht="15.75" customHeight="1">
      <c r="A1065" s="1" t="str">
        <f t="shared" ref="A1065:A1074" si="92">"ISL2"</f>
        <v>ISL2</v>
      </c>
      <c r="B1065" s="1" t="s">
        <v>425</v>
      </c>
      <c r="C1065" s="1">
        <v>7.662889E7</v>
      </c>
      <c r="D1065" s="1" t="s">
        <v>8</v>
      </c>
      <c r="E1065" s="1">
        <v>24.0</v>
      </c>
      <c r="F1065" s="1" t="s">
        <v>19411</v>
      </c>
      <c r="G1065" s="1">
        <v>-0.0695164954666</v>
      </c>
    </row>
    <row r="1066" ht="15.75" customHeight="1">
      <c r="A1066" s="1" t="str">
        <f t="shared" si="92"/>
        <v>ISL2</v>
      </c>
      <c r="B1066" s="1" t="s">
        <v>425</v>
      </c>
      <c r="C1066" s="1">
        <v>7.6628739E7</v>
      </c>
      <c r="D1066" s="1" t="s">
        <v>8</v>
      </c>
      <c r="E1066" s="1">
        <v>24.0</v>
      </c>
      <c r="F1066" s="1" t="s">
        <v>19412</v>
      </c>
      <c r="G1066" s="1">
        <v>0.393671084087</v>
      </c>
    </row>
    <row r="1067" ht="15.75" customHeight="1">
      <c r="A1067" s="1" t="str">
        <f t="shared" si="92"/>
        <v>ISL2</v>
      </c>
      <c r="B1067" s="1" t="s">
        <v>425</v>
      </c>
      <c r="C1067" s="1">
        <v>7.6628862E7</v>
      </c>
      <c r="D1067" s="1" t="s">
        <v>14</v>
      </c>
      <c r="E1067" s="1">
        <v>24.0</v>
      </c>
      <c r="F1067" s="1" t="s">
        <v>19413</v>
      </c>
      <c r="G1067" s="1">
        <v>0.461881038949</v>
      </c>
    </row>
    <row r="1068" ht="15.75" customHeight="1">
      <c r="A1068" s="1" t="str">
        <f t="shared" si="92"/>
        <v>ISL2</v>
      </c>
      <c r="B1068" s="1" t="s">
        <v>425</v>
      </c>
      <c r="C1068" s="1">
        <v>7.6628853E7</v>
      </c>
      <c r="D1068" s="1" t="s">
        <v>14</v>
      </c>
      <c r="E1068" s="1">
        <v>24.0</v>
      </c>
      <c r="F1068" s="1" t="s">
        <v>19414</v>
      </c>
      <c r="G1068" s="1">
        <v>1.12745378839</v>
      </c>
    </row>
    <row r="1069" ht="15.75" customHeight="1">
      <c r="A1069" s="1" t="str">
        <f t="shared" si="92"/>
        <v>ISL2</v>
      </c>
      <c r="B1069" s="1" t="s">
        <v>425</v>
      </c>
      <c r="C1069" s="1">
        <v>7.6628792E7</v>
      </c>
      <c r="D1069" s="1" t="s">
        <v>14</v>
      </c>
      <c r="E1069" s="1">
        <v>24.0</v>
      </c>
      <c r="F1069" s="1" t="s">
        <v>19415</v>
      </c>
      <c r="G1069" s="1">
        <v>0.993285042342</v>
      </c>
    </row>
    <row r="1070" ht="15.75" customHeight="1">
      <c r="A1070" s="1" t="str">
        <f t="shared" si="92"/>
        <v>ISL2</v>
      </c>
      <c r="B1070" s="1" t="s">
        <v>425</v>
      </c>
      <c r="C1070" s="1">
        <v>7.6628878E7</v>
      </c>
      <c r="D1070" s="1" t="s">
        <v>8</v>
      </c>
      <c r="E1070" s="1">
        <v>23.0</v>
      </c>
      <c r="F1070" s="1" t="s">
        <v>19416</v>
      </c>
      <c r="G1070" s="1">
        <v>0.879261169271</v>
      </c>
    </row>
    <row r="1071" ht="15.75" customHeight="1">
      <c r="A1071" s="1" t="str">
        <f t="shared" si="92"/>
        <v>ISL2</v>
      </c>
      <c r="B1071" s="1" t="s">
        <v>425</v>
      </c>
      <c r="C1071" s="1">
        <v>7.6628781E7</v>
      </c>
      <c r="D1071" s="1" t="s">
        <v>14</v>
      </c>
      <c r="E1071" s="1">
        <v>23.0</v>
      </c>
      <c r="F1071" s="1" t="s">
        <v>19417</v>
      </c>
      <c r="G1071" s="1">
        <v>0.420965251058</v>
      </c>
    </row>
    <row r="1072" ht="15.75" customHeight="1">
      <c r="A1072" s="1" t="str">
        <f t="shared" si="92"/>
        <v>ISL2</v>
      </c>
      <c r="B1072" s="1" t="s">
        <v>425</v>
      </c>
      <c r="C1072" s="1">
        <v>7.6628952E7</v>
      </c>
      <c r="D1072" s="1" t="s">
        <v>8</v>
      </c>
      <c r="E1072" s="1">
        <v>24.0</v>
      </c>
      <c r="F1072" s="1" t="s">
        <v>19418</v>
      </c>
      <c r="G1072" s="1">
        <v>0.239111847494</v>
      </c>
    </row>
    <row r="1073" ht="15.75" customHeight="1">
      <c r="A1073" s="1" t="str">
        <f t="shared" si="92"/>
        <v>ISL2</v>
      </c>
      <c r="B1073" s="1" t="s">
        <v>425</v>
      </c>
      <c r="C1073" s="1">
        <v>7.6628919E7</v>
      </c>
      <c r="D1073" s="1" t="s">
        <v>8</v>
      </c>
      <c r="E1073" s="1">
        <v>24.0</v>
      </c>
      <c r="F1073" s="1" t="s">
        <v>19419</v>
      </c>
      <c r="G1073" s="1">
        <v>0.658419404336</v>
      </c>
    </row>
    <row r="1074" ht="15.75" customHeight="1">
      <c r="A1074" s="1" t="str">
        <f t="shared" si="92"/>
        <v>ISL2</v>
      </c>
      <c r="B1074" s="1" t="s">
        <v>425</v>
      </c>
      <c r="C1074" s="1">
        <v>7.6628895E7</v>
      </c>
      <c r="D1074" s="1" t="s">
        <v>8</v>
      </c>
      <c r="E1074" s="1">
        <v>23.0</v>
      </c>
      <c r="F1074" s="1" t="s">
        <v>19420</v>
      </c>
      <c r="G1074" s="1">
        <v>0.797742439264</v>
      </c>
    </row>
    <row r="1075" ht="15.75" customHeight="1">
      <c r="A1075" s="1" t="str">
        <f t="shared" ref="A1075:A1084" si="93">"ITM2B"</f>
        <v>ITM2B</v>
      </c>
      <c r="B1075" s="1" t="s">
        <v>76</v>
      </c>
      <c r="C1075" s="1">
        <v>4.8806972E7</v>
      </c>
      <c r="D1075" s="1" t="s">
        <v>8</v>
      </c>
      <c r="E1075" s="1">
        <v>22.0</v>
      </c>
      <c r="F1075" s="1" t="s">
        <v>19421</v>
      </c>
      <c r="G1075" s="1">
        <v>0.15990434694</v>
      </c>
    </row>
    <row r="1076" ht="15.75" customHeight="1">
      <c r="A1076" s="1" t="str">
        <f t="shared" si="93"/>
        <v>ITM2B</v>
      </c>
      <c r="B1076" s="1" t="s">
        <v>76</v>
      </c>
      <c r="C1076" s="1">
        <v>4.8807024E7</v>
      </c>
      <c r="D1076" s="1" t="s">
        <v>8</v>
      </c>
      <c r="E1076" s="1">
        <v>23.0</v>
      </c>
      <c r="F1076" s="1" t="s">
        <v>19422</v>
      </c>
      <c r="G1076" s="1">
        <v>0.251822531268</v>
      </c>
    </row>
    <row r="1077" ht="15.75" customHeight="1">
      <c r="A1077" s="1" t="str">
        <f t="shared" si="93"/>
        <v>ITM2B</v>
      </c>
      <c r="B1077" s="1" t="s">
        <v>76</v>
      </c>
      <c r="C1077" s="1">
        <v>4.8807109E7</v>
      </c>
      <c r="D1077" s="1" t="s">
        <v>8</v>
      </c>
      <c r="E1077" s="1">
        <v>24.0</v>
      </c>
      <c r="F1077" s="1" t="s">
        <v>19423</v>
      </c>
      <c r="G1077" s="1">
        <v>0.0517628095928</v>
      </c>
    </row>
    <row r="1078" ht="15.75" customHeight="1">
      <c r="A1078" s="1" t="str">
        <f t="shared" si="93"/>
        <v>ITM2B</v>
      </c>
      <c r="B1078" s="1" t="s">
        <v>76</v>
      </c>
      <c r="C1078" s="1">
        <v>4.8807149E7</v>
      </c>
      <c r="D1078" s="1" t="s">
        <v>8</v>
      </c>
      <c r="E1078" s="1">
        <v>24.0</v>
      </c>
      <c r="F1078" s="1" t="s">
        <v>19424</v>
      </c>
      <c r="G1078" s="1">
        <v>0.0299470459526</v>
      </c>
    </row>
    <row r="1079" ht="15.75" customHeight="1">
      <c r="A1079" s="1" t="str">
        <f t="shared" si="93"/>
        <v>ITM2B</v>
      </c>
      <c r="B1079" s="1" t="s">
        <v>76</v>
      </c>
      <c r="C1079" s="1">
        <v>4.8807013E7</v>
      </c>
      <c r="D1079" s="1" t="s">
        <v>14</v>
      </c>
      <c r="E1079" s="1">
        <v>23.0</v>
      </c>
      <c r="F1079" s="1" t="s">
        <v>19425</v>
      </c>
      <c r="G1079" s="1">
        <v>0.37415533218</v>
      </c>
    </row>
    <row r="1080" ht="15.75" customHeight="1">
      <c r="A1080" s="1" t="str">
        <f t="shared" si="93"/>
        <v>ITM2B</v>
      </c>
      <c r="B1080" s="1" t="s">
        <v>76</v>
      </c>
      <c r="C1080" s="1">
        <v>4.8807018E7</v>
      </c>
      <c r="D1080" s="1" t="s">
        <v>14</v>
      </c>
      <c r="E1080" s="1">
        <v>22.0</v>
      </c>
      <c r="F1080" s="1" t="s">
        <v>19426</v>
      </c>
      <c r="G1080" s="1">
        <v>0.355197189313</v>
      </c>
    </row>
    <row r="1081" ht="15.75" customHeight="1">
      <c r="A1081" s="1" t="str">
        <f t="shared" si="93"/>
        <v>ITM2B</v>
      </c>
      <c r="B1081" s="1" t="s">
        <v>76</v>
      </c>
      <c r="C1081" s="1">
        <v>4.8807113E7</v>
      </c>
      <c r="D1081" s="1" t="s">
        <v>14</v>
      </c>
      <c r="E1081" s="1">
        <v>24.0</v>
      </c>
      <c r="F1081" s="1" t="s">
        <v>19427</v>
      </c>
      <c r="G1081" s="1">
        <v>0.440268198389</v>
      </c>
    </row>
    <row r="1082" ht="15.75" customHeight="1">
      <c r="A1082" s="1" t="str">
        <f t="shared" si="93"/>
        <v>ITM2B</v>
      </c>
      <c r="B1082" s="1" t="s">
        <v>76</v>
      </c>
      <c r="C1082" s="1">
        <v>4.8807177E7</v>
      </c>
      <c r="D1082" s="1" t="s">
        <v>14</v>
      </c>
      <c r="E1082" s="1">
        <v>23.0</v>
      </c>
      <c r="F1082" s="1" t="s">
        <v>19428</v>
      </c>
      <c r="G1082" s="1">
        <v>1.14342301432</v>
      </c>
    </row>
    <row r="1083" ht="15.75" customHeight="1">
      <c r="A1083" s="1" t="str">
        <f t="shared" si="93"/>
        <v>ITM2B</v>
      </c>
      <c r="B1083" s="1" t="s">
        <v>76</v>
      </c>
      <c r="C1083" s="1">
        <v>4.8807207E7</v>
      </c>
      <c r="D1083" s="1" t="s">
        <v>14</v>
      </c>
      <c r="E1083" s="1">
        <v>24.0</v>
      </c>
      <c r="F1083" s="1" t="s">
        <v>19429</v>
      </c>
      <c r="G1083" s="1">
        <v>1.4163087873</v>
      </c>
    </row>
    <row r="1084" ht="15.75" customHeight="1">
      <c r="A1084" s="1" t="str">
        <f t="shared" si="93"/>
        <v>ITM2B</v>
      </c>
      <c r="B1084" s="1" t="s">
        <v>76</v>
      </c>
      <c r="C1084" s="1">
        <v>4.8807044E7</v>
      </c>
      <c r="D1084" s="1" t="s">
        <v>8</v>
      </c>
      <c r="E1084" s="1">
        <v>24.0</v>
      </c>
      <c r="F1084" s="1" t="s">
        <v>19430</v>
      </c>
      <c r="G1084" s="1">
        <v>0.0357467399834</v>
      </c>
    </row>
    <row r="1085" ht="15.75" customHeight="1">
      <c r="A1085" s="1" t="str">
        <f t="shared" ref="A1085:A1107" si="94">"JMJD1C"</f>
        <v>JMJD1C</v>
      </c>
      <c r="B1085" s="1" t="s">
        <v>176</v>
      </c>
      <c r="C1085" s="1">
        <v>6.5029247E7</v>
      </c>
      <c r="D1085" s="1" t="s">
        <v>14</v>
      </c>
      <c r="E1085" s="1">
        <v>26.0</v>
      </c>
      <c r="F1085" s="1" t="s">
        <v>19431</v>
      </c>
      <c r="G1085" s="1">
        <v>-0.188476608064</v>
      </c>
    </row>
    <row r="1086" ht="15.75" customHeight="1">
      <c r="A1086" s="1" t="str">
        <f t="shared" si="94"/>
        <v>JMJD1C</v>
      </c>
      <c r="B1086" s="1" t="s">
        <v>176</v>
      </c>
      <c r="C1086" s="1">
        <v>6.5225903E7</v>
      </c>
      <c r="D1086" s="1" t="s">
        <v>14</v>
      </c>
      <c r="E1086" s="1">
        <v>23.0</v>
      </c>
      <c r="F1086" s="1" t="s">
        <v>19432</v>
      </c>
      <c r="G1086" s="1">
        <v>-2.26611768814</v>
      </c>
    </row>
    <row r="1087" ht="15.75" customHeight="1">
      <c r="A1087" s="1" t="str">
        <f t="shared" si="94"/>
        <v>JMJD1C</v>
      </c>
      <c r="B1087" s="1" t="s">
        <v>176</v>
      </c>
      <c r="C1087" s="1">
        <v>6.5225862E7</v>
      </c>
      <c r="D1087" s="1" t="s">
        <v>14</v>
      </c>
      <c r="E1087" s="1">
        <v>24.0</v>
      </c>
      <c r="F1087" s="1" t="s">
        <v>19433</v>
      </c>
      <c r="G1087" s="1">
        <v>0.934166762644</v>
      </c>
    </row>
    <row r="1088" ht="15.75" customHeight="1">
      <c r="A1088" s="1" t="str">
        <f t="shared" si="94"/>
        <v>JMJD1C</v>
      </c>
      <c r="B1088" s="1" t="s">
        <v>176</v>
      </c>
      <c r="C1088" s="1">
        <v>6.522584E7</v>
      </c>
      <c r="D1088" s="1" t="s">
        <v>14</v>
      </c>
      <c r="E1088" s="1">
        <v>23.0</v>
      </c>
      <c r="F1088" s="1" t="s">
        <v>19434</v>
      </c>
      <c r="G1088" s="1">
        <v>0.374326659695</v>
      </c>
    </row>
    <row r="1089" ht="15.75" customHeight="1">
      <c r="A1089" s="1" t="str">
        <f t="shared" si="94"/>
        <v>JMJD1C</v>
      </c>
      <c r="B1089" s="1" t="s">
        <v>176</v>
      </c>
      <c r="C1089" s="1">
        <v>6.5225799E7</v>
      </c>
      <c r="D1089" s="1" t="s">
        <v>14</v>
      </c>
      <c r="E1089" s="1">
        <v>24.0</v>
      </c>
      <c r="F1089" s="1" t="s">
        <v>19435</v>
      </c>
      <c r="G1089" s="1">
        <v>-0.892246187996</v>
      </c>
    </row>
    <row r="1090" ht="15.75" customHeight="1">
      <c r="A1090" s="1" t="str">
        <f t="shared" si="94"/>
        <v>JMJD1C</v>
      </c>
      <c r="B1090" s="1" t="s">
        <v>176</v>
      </c>
      <c r="C1090" s="1">
        <v>6.522579E7</v>
      </c>
      <c r="D1090" s="1" t="s">
        <v>14</v>
      </c>
      <c r="E1090" s="1">
        <v>24.0</v>
      </c>
      <c r="F1090" s="1" t="s">
        <v>19436</v>
      </c>
      <c r="G1090" s="1">
        <v>-0.1461565869</v>
      </c>
    </row>
    <row r="1091" ht="15.75" customHeight="1">
      <c r="A1091" s="1" t="str">
        <f t="shared" si="94"/>
        <v>JMJD1C</v>
      </c>
      <c r="B1091" s="1" t="s">
        <v>176</v>
      </c>
      <c r="C1091" s="1">
        <v>6.5029332E7</v>
      </c>
      <c r="D1091" s="1" t="s">
        <v>14</v>
      </c>
      <c r="E1091" s="1">
        <v>28.0</v>
      </c>
      <c r="F1091" s="1" t="s">
        <v>19437</v>
      </c>
      <c r="G1091" s="1">
        <v>0.15102495892</v>
      </c>
    </row>
    <row r="1092" ht="15.75" customHeight="1">
      <c r="A1092" s="1" t="str">
        <f t="shared" si="94"/>
        <v>JMJD1C</v>
      </c>
      <c r="B1092" s="1" t="s">
        <v>176</v>
      </c>
      <c r="C1092" s="1">
        <v>6.5029129E7</v>
      </c>
      <c r="D1092" s="1" t="s">
        <v>14</v>
      </c>
      <c r="E1092" s="1">
        <v>21.0</v>
      </c>
      <c r="F1092" s="1" t="s">
        <v>19438</v>
      </c>
      <c r="G1092" s="1">
        <v>3.06570801295</v>
      </c>
    </row>
    <row r="1093" ht="15.75" customHeight="1">
      <c r="A1093" s="1" t="str">
        <f t="shared" si="94"/>
        <v>JMJD1C</v>
      </c>
      <c r="B1093" s="1" t="s">
        <v>176</v>
      </c>
      <c r="C1093" s="1">
        <v>6.5029012E7</v>
      </c>
      <c r="D1093" s="1" t="s">
        <v>14</v>
      </c>
      <c r="E1093" s="1">
        <v>24.0</v>
      </c>
      <c r="F1093" s="1" t="s">
        <v>19439</v>
      </c>
      <c r="G1093" s="1">
        <v>1.24163073079</v>
      </c>
    </row>
    <row r="1094" ht="15.75" customHeight="1">
      <c r="A1094" s="1" t="str">
        <f t="shared" si="94"/>
        <v>JMJD1C</v>
      </c>
      <c r="B1094" s="1" t="s">
        <v>176</v>
      </c>
      <c r="C1094" s="1">
        <v>6.5029056E7</v>
      </c>
      <c r="D1094" s="1" t="s">
        <v>14</v>
      </c>
      <c r="E1094" s="1">
        <v>22.0</v>
      </c>
      <c r="F1094" s="1" t="s">
        <v>19440</v>
      </c>
      <c r="G1094" s="1">
        <v>2.00009951255</v>
      </c>
    </row>
    <row r="1095" ht="15.75" customHeight="1">
      <c r="A1095" s="1" t="str">
        <f t="shared" si="94"/>
        <v>JMJD1C</v>
      </c>
      <c r="B1095" s="1" t="s">
        <v>176</v>
      </c>
      <c r="C1095" s="1">
        <v>6.5028996E7</v>
      </c>
      <c r="D1095" s="1" t="s">
        <v>14</v>
      </c>
      <c r="E1095" s="1">
        <v>23.0</v>
      </c>
      <c r="F1095" s="1" t="s">
        <v>19441</v>
      </c>
      <c r="G1095" s="1">
        <v>2.2004096752</v>
      </c>
    </row>
    <row r="1096" ht="15.75" customHeight="1">
      <c r="A1096" s="1" t="str">
        <f t="shared" si="94"/>
        <v>JMJD1C</v>
      </c>
      <c r="B1096" s="1" t="s">
        <v>176</v>
      </c>
      <c r="C1096" s="1">
        <v>6.5225831E7</v>
      </c>
      <c r="D1096" s="1" t="s">
        <v>8</v>
      </c>
      <c r="E1096" s="1">
        <v>22.0</v>
      </c>
      <c r="F1096" s="1" t="s">
        <v>19442</v>
      </c>
      <c r="G1096" s="1">
        <v>0.358296682754</v>
      </c>
    </row>
    <row r="1097" ht="15.75" customHeight="1">
      <c r="A1097" s="1" t="str">
        <f t="shared" si="94"/>
        <v>JMJD1C</v>
      </c>
      <c r="B1097" s="1" t="s">
        <v>176</v>
      </c>
      <c r="C1097" s="1">
        <v>6.522578E7</v>
      </c>
      <c r="D1097" s="1" t="s">
        <v>8</v>
      </c>
      <c r="E1097" s="1">
        <v>23.0</v>
      </c>
      <c r="F1097" s="1" t="s">
        <v>19443</v>
      </c>
      <c r="G1097" s="1">
        <v>-0.0688253730972</v>
      </c>
    </row>
    <row r="1098" ht="15.75" customHeight="1">
      <c r="A1098" s="1" t="str">
        <f t="shared" si="94"/>
        <v>JMJD1C</v>
      </c>
      <c r="B1098" s="1" t="s">
        <v>176</v>
      </c>
      <c r="C1098" s="1">
        <v>6.5225729E7</v>
      </c>
      <c r="D1098" s="1" t="s">
        <v>8</v>
      </c>
      <c r="E1098" s="1">
        <v>23.0</v>
      </c>
      <c r="F1098" s="1" t="s">
        <v>19444</v>
      </c>
      <c r="G1098" s="1">
        <v>0.207899768464</v>
      </c>
    </row>
    <row r="1099" ht="15.75" customHeight="1">
      <c r="A1099" s="1" t="str">
        <f t="shared" si="94"/>
        <v>JMJD1C</v>
      </c>
      <c r="B1099" s="1" t="s">
        <v>176</v>
      </c>
      <c r="C1099" s="1">
        <v>6.5029233E7</v>
      </c>
      <c r="D1099" s="1" t="s">
        <v>8</v>
      </c>
      <c r="E1099" s="1">
        <v>26.0</v>
      </c>
      <c r="F1099" s="1" t="s">
        <v>19445</v>
      </c>
      <c r="G1099" s="1">
        <v>-0.215645555248</v>
      </c>
    </row>
    <row r="1100" ht="15.75" customHeight="1">
      <c r="A1100" s="1" t="str">
        <f t="shared" si="94"/>
        <v>JMJD1C</v>
      </c>
      <c r="B1100" s="1" t="s">
        <v>176</v>
      </c>
      <c r="C1100" s="1">
        <v>6.5029195E7</v>
      </c>
      <c r="D1100" s="1" t="s">
        <v>8</v>
      </c>
      <c r="E1100" s="1">
        <v>24.0</v>
      </c>
      <c r="F1100" s="1" t="s">
        <v>19446</v>
      </c>
      <c r="G1100" s="1">
        <v>0.156531308509</v>
      </c>
    </row>
    <row r="1101" ht="15.75" customHeight="1">
      <c r="A1101" s="1" t="str">
        <f t="shared" si="94"/>
        <v>JMJD1C</v>
      </c>
      <c r="B1101" s="1" t="s">
        <v>176</v>
      </c>
      <c r="C1101" s="1">
        <v>6.5029117E7</v>
      </c>
      <c r="D1101" s="1" t="s">
        <v>8</v>
      </c>
      <c r="E1101" s="1">
        <v>27.0</v>
      </c>
      <c r="F1101" s="1" t="s">
        <v>19447</v>
      </c>
      <c r="G1101" s="1">
        <v>0.762364387256</v>
      </c>
    </row>
    <row r="1102" ht="15.75" customHeight="1">
      <c r="A1102" s="1" t="str">
        <f t="shared" si="94"/>
        <v>JMJD1C</v>
      </c>
      <c r="B1102" s="1" t="s">
        <v>176</v>
      </c>
      <c r="C1102" s="1">
        <v>6.5029047E7</v>
      </c>
      <c r="D1102" s="1" t="s">
        <v>8</v>
      </c>
      <c r="E1102" s="1">
        <v>25.0</v>
      </c>
      <c r="F1102" s="1" t="s">
        <v>19448</v>
      </c>
      <c r="G1102" s="1">
        <v>1.12527521007</v>
      </c>
    </row>
    <row r="1103" ht="15.75" customHeight="1">
      <c r="A1103" s="1" t="str">
        <f t="shared" si="94"/>
        <v>JMJD1C</v>
      </c>
      <c r="B1103" s="1" t="s">
        <v>176</v>
      </c>
      <c r="C1103" s="1">
        <v>6.5028968E7</v>
      </c>
      <c r="D1103" s="1" t="s">
        <v>8</v>
      </c>
      <c r="E1103" s="1">
        <v>23.0</v>
      </c>
      <c r="F1103" s="1" t="s">
        <v>19449</v>
      </c>
      <c r="G1103" s="1">
        <v>0.92894540353</v>
      </c>
    </row>
    <row r="1104" ht="15.75" customHeight="1">
      <c r="A1104" s="1" t="str">
        <f t="shared" si="94"/>
        <v>JMJD1C</v>
      </c>
      <c r="B1104" s="1" t="s">
        <v>176</v>
      </c>
      <c r="C1104" s="1">
        <v>6.5028911E7</v>
      </c>
      <c r="D1104" s="1" t="s">
        <v>8</v>
      </c>
      <c r="E1104" s="1">
        <v>26.0</v>
      </c>
      <c r="F1104" s="1" t="s">
        <v>19450</v>
      </c>
      <c r="G1104" s="1">
        <v>-0.309604601692</v>
      </c>
    </row>
    <row r="1105" ht="15.75" customHeight="1">
      <c r="A1105" s="1" t="str">
        <f t="shared" si="94"/>
        <v>JMJD1C</v>
      </c>
      <c r="B1105" s="1" t="s">
        <v>176</v>
      </c>
      <c r="C1105" s="1">
        <v>6.5028888E7</v>
      </c>
      <c r="D1105" s="1" t="s">
        <v>8</v>
      </c>
      <c r="E1105" s="1">
        <v>24.0</v>
      </c>
      <c r="F1105" s="1" t="s">
        <v>19451</v>
      </c>
      <c r="G1105" s="1">
        <v>0.269851157333</v>
      </c>
    </row>
    <row r="1106" ht="15.75" customHeight="1">
      <c r="A1106" s="1" t="str">
        <f t="shared" si="94"/>
        <v>JMJD1C</v>
      </c>
      <c r="B1106" s="1" t="s">
        <v>176</v>
      </c>
      <c r="C1106" s="1">
        <v>6.502911E7</v>
      </c>
      <c r="D1106" s="1" t="s">
        <v>14</v>
      </c>
      <c r="E1106" s="1">
        <v>28.0</v>
      </c>
      <c r="F1106" s="1" t="s">
        <v>19452</v>
      </c>
      <c r="G1106" s="1">
        <v>1.00288240195</v>
      </c>
    </row>
    <row r="1107" ht="15.75" customHeight="1">
      <c r="A1107" s="1" t="str">
        <f t="shared" si="94"/>
        <v>JMJD1C</v>
      </c>
      <c r="B1107" s="1" t="s">
        <v>176</v>
      </c>
      <c r="C1107" s="1">
        <v>6.5225718E7</v>
      </c>
      <c r="D1107" s="1" t="s">
        <v>8</v>
      </c>
      <c r="E1107" s="1">
        <v>24.0</v>
      </c>
      <c r="F1107" s="1" t="s">
        <v>19453</v>
      </c>
      <c r="G1107" s="1">
        <v>0.112667998539</v>
      </c>
    </row>
    <row r="1108" ht="15.75" customHeight="1">
      <c r="A1108" s="1" t="str">
        <f t="shared" ref="A1108:A1116" si="95">"JUN"</f>
        <v>JUN</v>
      </c>
      <c r="B1108" s="1" t="s">
        <v>108</v>
      </c>
      <c r="C1108" s="1">
        <v>5.9250015E7</v>
      </c>
      <c r="D1108" s="1" t="s">
        <v>8</v>
      </c>
      <c r="E1108" s="1">
        <v>24.0</v>
      </c>
      <c r="F1108" s="1" t="s">
        <v>19454</v>
      </c>
      <c r="G1108" s="1">
        <v>-0.179035046788</v>
      </c>
    </row>
    <row r="1109" ht="15.75" customHeight="1">
      <c r="A1109" s="1" t="str">
        <f t="shared" si="95"/>
        <v>JUN</v>
      </c>
      <c r="B1109" s="1" t="s">
        <v>108</v>
      </c>
      <c r="C1109" s="1">
        <v>5.9250136E7</v>
      </c>
      <c r="D1109" s="1" t="s">
        <v>14</v>
      </c>
      <c r="E1109" s="1">
        <v>24.0</v>
      </c>
      <c r="F1109" s="1" t="s">
        <v>19455</v>
      </c>
      <c r="G1109" s="1">
        <v>0.0909084363644</v>
      </c>
    </row>
    <row r="1110" ht="15.75" customHeight="1">
      <c r="A1110" s="1" t="str">
        <f t="shared" si="95"/>
        <v>JUN</v>
      </c>
      <c r="B1110" s="1" t="s">
        <v>108</v>
      </c>
      <c r="C1110" s="1">
        <v>5.9249953E7</v>
      </c>
      <c r="D1110" s="1" t="s">
        <v>8</v>
      </c>
      <c r="E1110" s="1">
        <v>23.0</v>
      </c>
      <c r="F1110" s="1" t="s">
        <v>19456</v>
      </c>
      <c r="G1110" s="1">
        <v>0.585314307422</v>
      </c>
    </row>
    <row r="1111" ht="15.75" customHeight="1">
      <c r="A1111" s="1" t="str">
        <f t="shared" si="95"/>
        <v>JUN</v>
      </c>
      <c r="B1111" s="1" t="s">
        <v>108</v>
      </c>
      <c r="C1111" s="1">
        <v>5.9249919E7</v>
      </c>
      <c r="D1111" s="1" t="s">
        <v>8</v>
      </c>
      <c r="E1111" s="1">
        <v>24.0</v>
      </c>
      <c r="F1111" s="1" t="s">
        <v>19457</v>
      </c>
      <c r="G1111" s="1">
        <v>0.49388805372</v>
      </c>
    </row>
    <row r="1112" ht="15.75" customHeight="1">
      <c r="A1112" s="1" t="str">
        <f t="shared" si="95"/>
        <v>JUN</v>
      </c>
      <c r="B1112" s="1" t="s">
        <v>108</v>
      </c>
      <c r="C1112" s="1">
        <v>5.9250082E7</v>
      </c>
      <c r="D1112" s="1" t="s">
        <v>14</v>
      </c>
      <c r="E1112" s="1">
        <v>23.0</v>
      </c>
      <c r="F1112" s="1" t="s">
        <v>19458</v>
      </c>
      <c r="G1112" s="1">
        <v>0.341270241679</v>
      </c>
    </row>
    <row r="1113" ht="15.75" customHeight="1">
      <c r="A1113" s="1" t="str">
        <f t="shared" si="95"/>
        <v>JUN</v>
      </c>
      <c r="B1113" s="1" t="s">
        <v>108</v>
      </c>
      <c r="C1113" s="1">
        <v>5.9250047E7</v>
      </c>
      <c r="D1113" s="1" t="s">
        <v>14</v>
      </c>
      <c r="E1113" s="1">
        <v>24.0</v>
      </c>
      <c r="F1113" s="1" t="s">
        <v>19459</v>
      </c>
      <c r="G1113" s="1">
        <v>0.15016633637</v>
      </c>
    </row>
    <row r="1114" ht="15.75" customHeight="1">
      <c r="A1114" s="1" t="str">
        <f t="shared" si="95"/>
        <v>JUN</v>
      </c>
      <c r="B1114" s="1" t="s">
        <v>108</v>
      </c>
      <c r="C1114" s="1">
        <v>5.9249929E7</v>
      </c>
      <c r="D1114" s="1" t="s">
        <v>14</v>
      </c>
      <c r="E1114" s="1">
        <v>24.0</v>
      </c>
      <c r="F1114" s="1" t="s">
        <v>19460</v>
      </c>
      <c r="G1114" s="1">
        <v>0.636387151043</v>
      </c>
    </row>
    <row r="1115" ht="15.75" customHeight="1">
      <c r="A1115" s="1" t="str">
        <f t="shared" si="95"/>
        <v>JUN</v>
      </c>
      <c r="B1115" s="1" t="s">
        <v>108</v>
      </c>
      <c r="C1115" s="1">
        <v>5.9249884E7</v>
      </c>
      <c r="D1115" s="1" t="s">
        <v>14</v>
      </c>
      <c r="E1115" s="1">
        <v>24.0</v>
      </c>
      <c r="F1115" s="1" t="s">
        <v>19461</v>
      </c>
      <c r="G1115" s="1">
        <v>0.23420331829</v>
      </c>
    </row>
    <row r="1116" ht="15.75" customHeight="1">
      <c r="A1116" s="1" t="str">
        <f t="shared" si="95"/>
        <v>JUN</v>
      </c>
      <c r="B1116" s="1" t="s">
        <v>108</v>
      </c>
      <c r="C1116" s="1">
        <v>5.924999E7</v>
      </c>
      <c r="D1116" s="1" t="s">
        <v>8</v>
      </c>
      <c r="E1116" s="1">
        <v>22.0</v>
      </c>
      <c r="F1116" s="1" t="s">
        <v>19462</v>
      </c>
      <c r="G1116" s="1">
        <v>1.77829854154</v>
      </c>
    </row>
    <row r="1117" ht="15.75" customHeight="1">
      <c r="A1117" s="1" t="str">
        <f t="shared" ref="A1117:A1126" si="96">"KDELR1"</f>
        <v>KDELR1</v>
      </c>
      <c r="B1117" s="1" t="s">
        <v>277</v>
      </c>
      <c r="C1117" s="1">
        <v>4.8894981E7</v>
      </c>
      <c r="D1117" s="1" t="s">
        <v>8</v>
      </c>
      <c r="E1117" s="1">
        <v>23.0</v>
      </c>
      <c r="F1117" s="1" t="s">
        <v>19463</v>
      </c>
      <c r="G1117" s="1">
        <v>0.61654249247</v>
      </c>
    </row>
    <row r="1118" ht="15.75" customHeight="1">
      <c r="A1118" s="1" t="str">
        <f t="shared" si="96"/>
        <v>KDELR1</v>
      </c>
      <c r="B1118" s="1" t="s">
        <v>277</v>
      </c>
      <c r="C1118" s="1">
        <v>4.8895076E7</v>
      </c>
      <c r="D1118" s="1" t="s">
        <v>8</v>
      </c>
      <c r="E1118" s="1">
        <v>24.0</v>
      </c>
      <c r="F1118" s="1" t="s">
        <v>19464</v>
      </c>
      <c r="G1118" s="1">
        <v>0.0226476247044</v>
      </c>
    </row>
    <row r="1119" ht="15.75" customHeight="1">
      <c r="A1119" s="1" t="str">
        <f t="shared" si="96"/>
        <v>KDELR1</v>
      </c>
      <c r="B1119" s="1" t="s">
        <v>277</v>
      </c>
      <c r="C1119" s="1">
        <v>4.8894942E7</v>
      </c>
      <c r="D1119" s="1" t="s">
        <v>8</v>
      </c>
      <c r="E1119" s="1">
        <v>24.0</v>
      </c>
      <c r="F1119" s="1" t="s">
        <v>19465</v>
      </c>
      <c r="G1119" s="1">
        <v>1.77406838673</v>
      </c>
    </row>
    <row r="1120" ht="15.75" customHeight="1">
      <c r="A1120" s="1" t="str">
        <f t="shared" si="96"/>
        <v>KDELR1</v>
      </c>
      <c r="B1120" s="1" t="s">
        <v>277</v>
      </c>
      <c r="C1120" s="1">
        <v>4.889518E7</v>
      </c>
      <c r="D1120" s="1" t="s">
        <v>8</v>
      </c>
      <c r="E1120" s="1">
        <v>24.0</v>
      </c>
      <c r="F1120" s="1" t="s">
        <v>19466</v>
      </c>
      <c r="G1120" s="1">
        <v>0.185041919738</v>
      </c>
    </row>
    <row r="1121" ht="15.75" customHeight="1">
      <c r="A1121" s="1" t="str">
        <f t="shared" si="96"/>
        <v>KDELR1</v>
      </c>
      <c r="B1121" s="1" t="s">
        <v>277</v>
      </c>
      <c r="C1121" s="1">
        <v>4.8894897E7</v>
      </c>
      <c r="D1121" s="1" t="s">
        <v>8</v>
      </c>
      <c r="E1121" s="1">
        <v>24.0</v>
      </c>
      <c r="F1121" s="1" t="s">
        <v>19467</v>
      </c>
      <c r="G1121" s="1">
        <v>0.609389120805</v>
      </c>
    </row>
    <row r="1122" ht="15.75" customHeight="1">
      <c r="A1122" s="1" t="str">
        <f t="shared" si="96"/>
        <v>KDELR1</v>
      </c>
      <c r="B1122" s="1" t="s">
        <v>277</v>
      </c>
      <c r="C1122" s="1">
        <v>4.8894877E7</v>
      </c>
      <c r="D1122" s="1" t="s">
        <v>8</v>
      </c>
      <c r="E1122" s="1">
        <v>24.0</v>
      </c>
      <c r="F1122" s="1" t="s">
        <v>19468</v>
      </c>
      <c r="G1122" s="1">
        <v>-0.196665549863</v>
      </c>
    </row>
    <row r="1123" ht="15.75" customHeight="1">
      <c r="A1123" s="1" t="str">
        <f t="shared" si="96"/>
        <v>KDELR1</v>
      </c>
      <c r="B1123" s="1" t="s">
        <v>277</v>
      </c>
      <c r="C1123" s="1">
        <v>4.8894868E7</v>
      </c>
      <c r="D1123" s="1" t="s">
        <v>8</v>
      </c>
      <c r="E1123" s="1">
        <v>24.0</v>
      </c>
      <c r="F1123" s="1" t="s">
        <v>19469</v>
      </c>
      <c r="G1123" s="1">
        <v>0.108478660963</v>
      </c>
    </row>
    <row r="1124" ht="15.75" customHeight="1">
      <c r="A1124" s="1" t="str">
        <f t="shared" si="96"/>
        <v>KDELR1</v>
      </c>
      <c r="B1124" s="1" t="s">
        <v>277</v>
      </c>
      <c r="C1124" s="1">
        <v>4.8894909E7</v>
      </c>
      <c r="D1124" s="1" t="s">
        <v>8</v>
      </c>
      <c r="E1124" s="1">
        <v>23.0</v>
      </c>
      <c r="F1124" s="1" t="s">
        <v>19470</v>
      </c>
      <c r="G1124" s="1">
        <v>0.0834316048006</v>
      </c>
    </row>
    <row r="1125" ht="15.75" customHeight="1">
      <c r="A1125" s="1" t="str">
        <f t="shared" si="96"/>
        <v>KDELR1</v>
      </c>
      <c r="B1125" s="1" t="s">
        <v>277</v>
      </c>
      <c r="C1125" s="1">
        <v>4.8894996E7</v>
      </c>
      <c r="D1125" s="1" t="s">
        <v>14</v>
      </c>
      <c r="E1125" s="1">
        <v>23.0</v>
      </c>
      <c r="F1125" s="1" t="s">
        <v>19471</v>
      </c>
      <c r="G1125" s="1">
        <v>0.582275824538</v>
      </c>
    </row>
    <row r="1126" ht="15.75" customHeight="1">
      <c r="A1126" s="1" t="str">
        <f t="shared" si="96"/>
        <v>KDELR1</v>
      </c>
      <c r="B1126" s="1" t="s">
        <v>277</v>
      </c>
      <c r="C1126" s="1">
        <v>4.8895054E7</v>
      </c>
      <c r="D1126" s="1" t="s">
        <v>8</v>
      </c>
      <c r="E1126" s="1">
        <v>25.0</v>
      </c>
      <c r="F1126" s="1" t="s">
        <v>19472</v>
      </c>
      <c r="G1126" s="1">
        <v>0.202052839716</v>
      </c>
    </row>
    <row r="1127" ht="15.75" customHeight="1">
      <c r="A1127" s="1" t="str">
        <f t="shared" ref="A1127:A1135" si="97">"KDELR2"</f>
        <v>KDELR2</v>
      </c>
      <c r="B1127" s="1" t="s">
        <v>715</v>
      </c>
      <c r="C1127" s="1">
        <v>6524198.0</v>
      </c>
      <c r="D1127" s="1" t="s">
        <v>8</v>
      </c>
      <c r="E1127" s="1">
        <v>24.0</v>
      </c>
      <c r="F1127" s="1" t="s">
        <v>19473</v>
      </c>
      <c r="G1127" s="1">
        <v>0.403504036796</v>
      </c>
    </row>
    <row r="1128" ht="15.75" customHeight="1">
      <c r="A1128" s="1" t="str">
        <f t="shared" si="97"/>
        <v>KDELR2</v>
      </c>
      <c r="B1128" s="1" t="s">
        <v>715</v>
      </c>
      <c r="C1128" s="1">
        <v>6523927.0</v>
      </c>
      <c r="D1128" s="1" t="s">
        <v>8</v>
      </c>
      <c r="E1128" s="1">
        <v>23.0</v>
      </c>
      <c r="F1128" s="1" t="s">
        <v>19474</v>
      </c>
      <c r="G1128" s="1">
        <v>1.15093750217</v>
      </c>
    </row>
    <row r="1129" ht="15.75" customHeight="1">
      <c r="A1129" s="1" t="str">
        <f t="shared" si="97"/>
        <v>KDELR2</v>
      </c>
      <c r="B1129" s="1" t="s">
        <v>715</v>
      </c>
      <c r="C1129" s="1">
        <v>6523940.0</v>
      </c>
      <c r="D1129" s="1" t="s">
        <v>8</v>
      </c>
      <c r="E1129" s="1">
        <v>24.0</v>
      </c>
      <c r="F1129" s="1" t="s">
        <v>19475</v>
      </c>
      <c r="G1129" s="1">
        <v>0.795115060301</v>
      </c>
    </row>
    <row r="1130" ht="15.75" customHeight="1">
      <c r="A1130" s="1" t="str">
        <f t="shared" si="97"/>
        <v>KDELR2</v>
      </c>
      <c r="B1130" s="1" t="s">
        <v>715</v>
      </c>
      <c r="C1130" s="1">
        <v>6523952.0</v>
      </c>
      <c r="D1130" s="1" t="s">
        <v>8</v>
      </c>
      <c r="E1130" s="1">
        <v>24.0</v>
      </c>
      <c r="F1130" s="1" t="s">
        <v>19476</v>
      </c>
      <c r="G1130" s="1">
        <v>1.03000199961</v>
      </c>
    </row>
    <row r="1131" ht="15.75" customHeight="1">
      <c r="A1131" s="1" t="str">
        <f t="shared" si="97"/>
        <v>KDELR2</v>
      </c>
      <c r="B1131" s="1" t="s">
        <v>715</v>
      </c>
      <c r="C1131" s="1">
        <v>6523983.0</v>
      </c>
      <c r="D1131" s="1" t="s">
        <v>8</v>
      </c>
      <c r="E1131" s="1">
        <v>26.0</v>
      </c>
      <c r="F1131" s="1" t="s">
        <v>19477</v>
      </c>
      <c r="G1131" s="1">
        <v>0.301974995554</v>
      </c>
    </row>
    <row r="1132" ht="15.75" customHeight="1">
      <c r="A1132" s="1" t="str">
        <f t="shared" si="97"/>
        <v>KDELR2</v>
      </c>
      <c r="B1132" s="1" t="s">
        <v>715</v>
      </c>
      <c r="C1132" s="1">
        <v>6524002.0</v>
      </c>
      <c r="D1132" s="1" t="s">
        <v>8</v>
      </c>
      <c r="E1132" s="1">
        <v>25.0</v>
      </c>
      <c r="F1132" s="1" t="s">
        <v>19478</v>
      </c>
      <c r="G1132" s="1">
        <v>0.00926822270097</v>
      </c>
    </row>
    <row r="1133" ht="15.75" customHeight="1">
      <c r="A1133" s="1" t="str">
        <f t="shared" si="97"/>
        <v>KDELR2</v>
      </c>
      <c r="B1133" s="1" t="s">
        <v>715</v>
      </c>
      <c r="C1133" s="1">
        <v>6523988.0</v>
      </c>
      <c r="D1133" s="1" t="s">
        <v>14</v>
      </c>
      <c r="E1133" s="1">
        <v>24.0</v>
      </c>
      <c r="F1133" s="1" t="s">
        <v>19479</v>
      </c>
      <c r="G1133" s="1">
        <v>-0.00268490612297</v>
      </c>
    </row>
    <row r="1134" ht="15.75" customHeight="1">
      <c r="A1134" s="1" t="str">
        <f t="shared" si="97"/>
        <v>KDELR2</v>
      </c>
      <c r="B1134" s="1" t="s">
        <v>715</v>
      </c>
      <c r="C1134" s="1">
        <v>6523945.0</v>
      </c>
      <c r="D1134" s="1" t="s">
        <v>14</v>
      </c>
      <c r="E1134" s="1">
        <v>24.0</v>
      </c>
      <c r="F1134" s="1" t="s">
        <v>19480</v>
      </c>
      <c r="G1134" s="1">
        <v>0.819060498227</v>
      </c>
    </row>
    <row r="1135" ht="15.75" customHeight="1">
      <c r="A1135" s="1" t="str">
        <f t="shared" si="97"/>
        <v>KDELR2</v>
      </c>
      <c r="B1135" s="1" t="s">
        <v>715</v>
      </c>
      <c r="C1135" s="1">
        <v>6524026.0</v>
      </c>
      <c r="D1135" s="1" t="s">
        <v>8</v>
      </c>
      <c r="E1135" s="1">
        <v>25.0</v>
      </c>
      <c r="F1135" s="1" t="s">
        <v>19481</v>
      </c>
      <c r="G1135" s="1">
        <v>0.140771187535</v>
      </c>
    </row>
    <row r="1136" ht="15.75" customHeight="1">
      <c r="A1136" s="1" t="str">
        <f t="shared" ref="A1136:A1144" si="98">"KIAA1804"</f>
        <v>KIAA1804</v>
      </c>
      <c r="B1136" s="1" t="s">
        <v>108</v>
      </c>
      <c r="C1136" s="1">
        <v>2.33463315E8</v>
      </c>
      <c r="D1136" s="1" t="s">
        <v>14</v>
      </c>
      <c r="E1136" s="1">
        <v>24.0</v>
      </c>
      <c r="F1136" s="1" t="s">
        <v>19482</v>
      </c>
      <c r="G1136" s="1">
        <v>1.33672355098</v>
      </c>
    </row>
    <row r="1137" ht="15.75" customHeight="1">
      <c r="A1137" s="1" t="str">
        <f t="shared" si="98"/>
        <v>KIAA1804</v>
      </c>
      <c r="B1137" s="1" t="s">
        <v>108</v>
      </c>
      <c r="C1137" s="1">
        <v>2.33463339E8</v>
      </c>
      <c r="D1137" s="1" t="s">
        <v>14</v>
      </c>
      <c r="E1137" s="1">
        <v>24.0</v>
      </c>
      <c r="F1137" s="1" t="s">
        <v>19483</v>
      </c>
      <c r="G1137" s="1">
        <v>0.437808572583</v>
      </c>
    </row>
    <row r="1138" ht="15.75" customHeight="1">
      <c r="A1138" s="1" t="str">
        <f t="shared" si="98"/>
        <v>KIAA1804</v>
      </c>
      <c r="B1138" s="1" t="s">
        <v>108</v>
      </c>
      <c r="C1138" s="1">
        <v>2.33463462E8</v>
      </c>
      <c r="D1138" s="1" t="s">
        <v>14</v>
      </c>
      <c r="E1138" s="1">
        <v>24.0</v>
      </c>
      <c r="F1138" s="1" t="s">
        <v>19484</v>
      </c>
      <c r="G1138" s="1">
        <v>0.548863631081</v>
      </c>
    </row>
    <row r="1139" ht="15.75" customHeight="1">
      <c r="A1139" s="1" t="str">
        <f t="shared" si="98"/>
        <v>KIAA1804</v>
      </c>
      <c r="B1139" s="1" t="s">
        <v>108</v>
      </c>
      <c r="C1139" s="1">
        <v>2.33463217E8</v>
      </c>
      <c r="D1139" s="1" t="s">
        <v>14</v>
      </c>
      <c r="E1139" s="1">
        <v>24.0</v>
      </c>
      <c r="F1139" s="1" t="s">
        <v>19485</v>
      </c>
      <c r="G1139" s="1">
        <v>0.237731990323</v>
      </c>
    </row>
    <row r="1140" ht="15.75" customHeight="1">
      <c r="A1140" s="1" t="str">
        <f t="shared" si="98"/>
        <v>KIAA1804</v>
      </c>
      <c r="B1140" s="1" t="s">
        <v>108</v>
      </c>
      <c r="C1140" s="1">
        <v>2.33463451E8</v>
      </c>
      <c r="D1140" s="1" t="s">
        <v>14</v>
      </c>
      <c r="E1140" s="1">
        <v>24.0</v>
      </c>
      <c r="F1140" s="1" t="s">
        <v>19486</v>
      </c>
      <c r="G1140" s="1">
        <v>0.0139238032201</v>
      </c>
    </row>
    <row r="1141" ht="15.75" customHeight="1">
      <c r="A1141" s="1" t="str">
        <f t="shared" si="98"/>
        <v>KIAA1804</v>
      </c>
      <c r="B1141" s="1" t="s">
        <v>108</v>
      </c>
      <c r="C1141" s="1">
        <v>2.33463394E8</v>
      </c>
      <c r="D1141" s="1" t="s">
        <v>14</v>
      </c>
      <c r="E1141" s="1">
        <v>23.0</v>
      </c>
      <c r="F1141" s="1" t="s">
        <v>19487</v>
      </c>
      <c r="G1141" s="1">
        <v>0.052981675161</v>
      </c>
    </row>
    <row r="1142" ht="15.75" customHeight="1">
      <c r="A1142" s="1" t="str">
        <f t="shared" si="98"/>
        <v>KIAA1804</v>
      </c>
      <c r="B1142" s="1" t="s">
        <v>108</v>
      </c>
      <c r="C1142" s="1">
        <v>2.33463431E8</v>
      </c>
      <c r="D1142" s="1" t="s">
        <v>14</v>
      </c>
      <c r="E1142" s="1">
        <v>22.0</v>
      </c>
      <c r="F1142" s="1" t="s">
        <v>19488</v>
      </c>
      <c r="G1142" s="1">
        <v>1.11441281794</v>
      </c>
    </row>
    <row r="1143" ht="15.75" customHeight="1">
      <c r="A1143" s="1" t="str">
        <f t="shared" si="98"/>
        <v>KIAA1804</v>
      </c>
      <c r="B1143" s="1" t="s">
        <v>108</v>
      </c>
      <c r="C1143" s="1">
        <v>2.33463268E8</v>
      </c>
      <c r="D1143" s="1" t="s">
        <v>14</v>
      </c>
      <c r="E1143" s="1">
        <v>24.0</v>
      </c>
      <c r="F1143" s="1" t="s">
        <v>19489</v>
      </c>
      <c r="G1143" s="1">
        <v>0.23724486394</v>
      </c>
    </row>
    <row r="1144" ht="15.75" customHeight="1">
      <c r="A1144" s="1" t="str">
        <f t="shared" si="98"/>
        <v>KIAA1804</v>
      </c>
      <c r="B1144" s="1" t="s">
        <v>108</v>
      </c>
      <c r="C1144" s="1">
        <v>2.33463241E8</v>
      </c>
      <c r="D1144" s="1" t="s">
        <v>14</v>
      </c>
      <c r="E1144" s="1">
        <v>24.0</v>
      </c>
      <c r="F1144" s="1" t="s">
        <v>19490</v>
      </c>
      <c r="G1144" s="1">
        <v>0.424111395545</v>
      </c>
    </row>
    <row r="1145" ht="15.75" customHeight="1">
      <c r="A1145" s="1" t="str">
        <f t="shared" ref="A1145:A1153" si="99">"KIF11"</f>
        <v>KIF11</v>
      </c>
      <c r="B1145" s="1" t="s">
        <v>176</v>
      </c>
      <c r="C1145" s="1">
        <v>9.4352894E7</v>
      </c>
      <c r="D1145" s="1" t="s">
        <v>14</v>
      </c>
      <c r="E1145" s="1">
        <v>24.0</v>
      </c>
      <c r="F1145" s="1" t="s">
        <v>19491</v>
      </c>
      <c r="G1145" s="1">
        <v>0.0780911123889</v>
      </c>
    </row>
    <row r="1146" ht="15.75" customHeight="1">
      <c r="A1146" s="1" t="str">
        <f t="shared" si="99"/>
        <v>KIF11</v>
      </c>
      <c r="B1146" s="1" t="s">
        <v>176</v>
      </c>
      <c r="C1146" s="1">
        <v>9.4352939E7</v>
      </c>
      <c r="D1146" s="1" t="s">
        <v>14</v>
      </c>
      <c r="E1146" s="1">
        <v>22.0</v>
      </c>
      <c r="F1146" s="1" t="s">
        <v>19492</v>
      </c>
      <c r="G1146" s="1">
        <v>0.136200116445</v>
      </c>
    </row>
    <row r="1147" ht="15.75" customHeight="1">
      <c r="A1147" s="1" t="str">
        <f t="shared" si="99"/>
        <v>KIF11</v>
      </c>
      <c r="B1147" s="1" t="s">
        <v>176</v>
      </c>
      <c r="C1147" s="1">
        <v>9.4352981E7</v>
      </c>
      <c r="D1147" s="1" t="s">
        <v>14</v>
      </c>
      <c r="E1147" s="1">
        <v>24.0</v>
      </c>
      <c r="F1147" s="1" t="s">
        <v>19493</v>
      </c>
      <c r="G1147" s="1">
        <v>0.0415122569807</v>
      </c>
    </row>
    <row r="1148" ht="15.75" customHeight="1">
      <c r="A1148" s="1" t="str">
        <f t="shared" si="99"/>
        <v>KIF11</v>
      </c>
      <c r="B1148" s="1" t="s">
        <v>176</v>
      </c>
      <c r="C1148" s="1">
        <v>9.4352842E7</v>
      </c>
      <c r="D1148" s="1" t="s">
        <v>14</v>
      </c>
      <c r="E1148" s="1">
        <v>24.0</v>
      </c>
      <c r="F1148" s="1" t="s">
        <v>19494</v>
      </c>
      <c r="G1148" s="1">
        <v>0.497121592629</v>
      </c>
    </row>
    <row r="1149" ht="15.75" customHeight="1">
      <c r="A1149" s="1" t="str">
        <f t="shared" si="99"/>
        <v>KIF11</v>
      </c>
      <c r="B1149" s="1" t="s">
        <v>176</v>
      </c>
      <c r="C1149" s="1">
        <v>9.4352758E7</v>
      </c>
      <c r="D1149" s="1" t="s">
        <v>8</v>
      </c>
      <c r="E1149" s="1">
        <v>22.0</v>
      </c>
      <c r="F1149" s="1" t="s">
        <v>19495</v>
      </c>
      <c r="G1149" s="1">
        <v>0.442514841222</v>
      </c>
    </row>
    <row r="1150" ht="15.75" customHeight="1">
      <c r="A1150" s="1" t="str">
        <f t="shared" si="99"/>
        <v>KIF11</v>
      </c>
      <c r="B1150" s="1" t="s">
        <v>176</v>
      </c>
      <c r="C1150" s="1">
        <v>9.4352805E7</v>
      </c>
      <c r="D1150" s="1" t="s">
        <v>8</v>
      </c>
      <c r="E1150" s="1">
        <v>24.0</v>
      </c>
      <c r="F1150" s="1" t="s">
        <v>19496</v>
      </c>
      <c r="G1150" s="1">
        <v>0.241237214178</v>
      </c>
    </row>
    <row r="1151" ht="15.75" customHeight="1">
      <c r="A1151" s="1" t="str">
        <f t="shared" si="99"/>
        <v>KIF11</v>
      </c>
      <c r="B1151" s="1" t="s">
        <v>176</v>
      </c>
      <c r="C1151" s="1">
        <v>9.4352932E7</v>
      </c>
      <c r="D1151" s="1" t="s">
        <v>8</v>
      </c>
      <c r="E1151" s="1">
        <v>23.0</v>
      </c>
      <c r="F1151" s="1" t="s">
        <v>19497</v>
      </c>
      <c r="G1151" s="1">
        <v>0.118618177973</v>
      </c>
    </row>
    <row r="1152" ht="15.75" customHeight="1">
      <c r="A1152" s="1" t="str">
        <f t="shared" si="99"/>
        <v>KIF11</v>
      </c>
      <c r="B1152" s="1" t="s">
        <v>176</v>
      </c>
      <c r="C1152" s="1">
        <v>9.4352777E7</v>
      </c>
      <c r="D1152" s="1" t="s">
        <v>14</v>
      </c>
      <c r="E1152" s="1">
        <v>24.0</v>
      </c>
      <c r="F1152" s="1" t="s">
        <v>19498</v>
      </c>
      <c r="G1152" s="1">
        <v>0.237879011238</v>
      </c>
    </row>
    <row r="1153" ht="15.75" customHeight="1">
      <c r="A1153" s="1" t="str">
        <f t="shared" si="99"/>
        <v>KIF11</v>
      </c>
      <c r="B1153" s="1" t="s">
        <v>176</v>
      </c>
      <c r="C1153" s="1">
        <v>9.4352742E7</v>
      </c>
      <c r="D1153" s="1" t="s">
        <v>8</v>
      </c>
      <c r="E1153" s="1">
        <v>24.0</v>
      </c>
      <c r="F1153" s="1" t="s">
        <v>19499</v>
      </c>
      <c r="G1153" s="1">
        <v>2.06036356615</v>
      </c>
    </row>
    <row r="1154" ht="15.75" customHeight="1">
      <c r="A1154" s="1" t="str">
        <f t="shared" ref="A1154:A1163" si="100">"KIF18A"</f>
        <v>KIF18A</v>
      </c>
      <c r="B1154" s="1" t="s">
        <v>328</v>
      </c>
      <c r="C1154" s="1">
        <v>2.8130227E7</v>
      </c>
      <c r="D1154" s="1" t="s">
        <v>14</v>
      </c>
      <c r="E1154" s="1">
        <v>24.0</v>
      </c>
      <c r="F1154" s="1" t="s">
        <v>19500</v>
      </c>
      <c r="G1154" s="1">
        <v>0.123821275424</v>
      </c>
    </row>
    <row r="1155" ht="15.75" customHeight="1">
      <c r="A1155" s="1" t="str">
        <f t="shared" si="100"/>
        <v>KIF18A</v>
      </c>
      <c r="B1155" s="1" t="s">
        <v>328</v>
      </c>
      <c r="C1155" s="1">
        <v>2.813025E7</v>
      </c>
      <c r="D1155" s="1" t="s">
        <v>14</v>
      </c>
      <c r="E1155" s="1">
        <v>24.0</v>
      </c>
      <c r="F1155" s="1" t="s">
        <v>19501</v>
      </c>
      <c r="G1155" s="1">
        <v>-0.0266061264932</v>
      </c>
    </row>
    <row r="1156" ht="15.75" customHeight="1">
      <c r="A1156" s="1" t="str">
        <f t="shared" si="100"/>
        <v>KIF18A</v>
      </c>
      <c r="B1156" s="1" t="s">
        <v>328</v>
      </c>
      <c r="C1156" s="1">
        <v>2.8130241E7</v>
      </c>
      <c r="D1156" s="1" t="s">
        <v>14</v>
      </c>
      <c r="E1156" s="1">
        <v>23.0</v>
      </c>
      <c r="F1156" s="1" t="s">
        <v>19502</v>
      </c>
      <c r="G1156" s="1">
        <v>-0.176500021002</v>
      </c>
    </row>
    <row r="1157" ht="15.75" customHeight="1">
      <c r="A1157" s="1" t="str">
        <f t="shared" si="100"/>
        <v>KIF18A</v>
      </c>
      <c r="B1157" s="1" t="s">
        <v>328</v>
      </c>
      <c r="C1157" s="1">
        <v>2.8130136E7</v>
      </c>
      <c r="D1157" s="1" t="s">
        <v>14</v>
      </c>
      <c r="E1157" s="1">
        <v>24.0</v>
      </c>
      <c r="F1157" s="1" t="s">
        <v>19503</v>
      </c>
      <c r="G1157" s="1">
        <v>0.314471870407</v>
      </c>
    </row>
    <row r="1158" ht="15.75" customHeight="1">
      <c r="A1158" s="1" t="str">
        <f t="shared" si="100"/>
        <v>KIF18A</v>
      </c>
      <c r="B1158" s="1" t="s">
        <v>328</v>
      </c>
      <c r="C1158" s="1">
        <v>2.8130066E7</v>
      </c>
      <c r="D1158" s="1" t="s">
        <v>14</v>
      </c>
      <c r="E1158" s="1">
        <v>24.0</v>
      </c>
      <c r="F1158" s="1" t="s">
        <v>19504</v>
      </c>
      <c r="G1158" s="1">
        <v>0.586488585134</v>
      </c>
    </row>
    <row r="1159" ht="15.75" customHeight="1">
      <c r="A1159" s="1" t="str">
        <f t="shared" si="100"/>
        <v>KIF18A</v>
      </c>
      <c r="B1159" s="1" t="s">
        <v>328</v>
      </c>
      <c r="C1159" s="1">
        <v>2.813002E7</v>
      </c>
      <c r="D1159" s="1" t="s">
        <v>14</v>
      </c>
      <c r="E1159" s="1">
        <v>24.0</v>
      </c>
      <c r="F1159" s="1" t="s">
        <v>19505</v>
      </c>
      <c r="G1159" s="1">
        <v>0.797402112753</v>
      </c>
    </row>
    <row r="1160" ht="15.75" customHeight="1">
      <c r="A1160" s="1" t="str">
        <f t="shared" si="100"/>
        <v>KIF18A</v>
      </c>
      <c r="B1160" s="1" t="s">
        <v>328</v>
      </c>
      <c r="C1160" s="1">
        <v>2.8129999E7</v>
      </c>
      <c r="D1160" s="1" t="s">
        <v>14</v>
      </c>
      <c r="E1160" s="1">
        <v>23.0</v>
      </c>
      <c r="F1160" s="1" t="s">
        <v>19506</v>
      </c>
      <c r="G1160" s="1">
        <v>1.06479675351</v>
      </c>
    </row>
    <row r="1161" ht="15.75" customHeight="1">
      <c r="A1161" s="1" t="str">
        <f t="shared" si="100"/>
        <v>KIF18A</v>
      </c>
      <c r="B1161" s="1" t="s">
        <v>328</v>
      </c>
      <c r="C1161" s="1">
        <v>2.8130119E7</v>
      </c>
      <c r="D1161" s="1" t="s">
        <v>8</v>
      </c>
      <c r="E1161" s="1">
        <v>22.0</v>
      </c>
      <c r="F1161" s="1" t="s">
        <v>19507</v>
      </c>
      <c r="G1161" s="1">
        <v>0.263888322349</v>
      </c>
    </row>
    <row r="1162" ht="15.75" customHeight="1">
      <c r="A1162" s="1" t="str">
        <f t="shared" si="100"/>
        <v>KIF18A</v>
      </c>
      <c r="B1162" s="1" t="s">
        <v>328</v>
      </c>
      <c r="C1162" s="1">
        <v>2.8129957E7</v>
      </c>
      <c r="D1162" s="1" t="s">
        <v>8</v>
      </c>
      <c r="E1162" s="1">
        <v>24.0</v>
      </c>
      <c r="F1162" s="1" t="s">
        <v>19508</v>
      </c>
      <c r="G1162" s="1">
        <v>1.13780113374</v>
      </c>
    </row>
    <row r="1163" ht="15.75" customHeight="1">
      <c r="A1163" s="1" t="str">
        <f t="shared" si="100"/>
        <v>KIF18A</v>
      </c>
      <c r="B1163" s="1" t="s">
        <v>328</v>
      </c>
      <c r="C1163" s="1">
        <v>2.8130087E7</v>
      </c>
      <c r="D1163" s="1" t="s">
        <v>14</v>
      </c>
      <c r="E1163" s="1">
        <v>23.0</v>
      </c>
      <c r="F1163" s="1" t="s">
        <v>19509</v>
      </c>
      <c r="G1163" s="1">
        <v>0.196482197508</v>
      </c>
    </row>
    <row r="1164" ht="15.75" customHeight="1">
      <c r="A1164" s="1" t="str">
        <f t="shared" ref="A1164:A1172" si="101">"KIF18B"</f>
        <v>KIF18B</v>
      </c>
      <c r="B1164" s="1" t="s">
        <v>39</v>
      </c>
      <c r="C1164" s="1">
        <v>4.3025239E7</v>
      </c>
      <c r="D1164" s="1" t="s">
        <v>14</v>
      </c>
      <c r="E1164" s="1">
        <v>23.0</v>
      </c>
      <c r="F1164" s="1" t="s">
        <v>19510</v>
      </c>
      <c r="G1164" s="1">
        <v>0.525255159637</v>
      </c>
    </row>
    <row r="1165" ht="15.75" customHeight="1">
      <c r="A1165" s="1" t="str">
        <f t="shared" si="101"/>
        <v>KIF18B</v>
      </c>
      <c r="B1165" s="1" t="s">
        <v>39</v>
      </c>
      <c r="C1165" s="1">
        <v>4.3025293E7</v>
      </c>
      <c r="D1165" s="1" t="s">
        <v>14</v>
      </c>
      <c r="E1165" s="1">
        <v>23.0</v>
      </c>
      <c r="F1165" s="1" t="s">
        <v>19511</v>
      </c>
      <c r="G1165" s="1">
        <v>1.18107361382</v>
      </c>
    </row>
    <row r="1166" ht="15.75" customHeight="1">
      <c r="A1166" s="1" t="str">
        <f t="shared" si="101"/>
        <v>KIF18B</v>
      </c>
      <c r="B1166" s="1" t="s">
        <v>39</v>
      </c>
      <c r="C1166" s="1">
        <v>4.3025195E7</v>
      </c>
      <c r="D1166" s="1" t="s">
        <v>14</v>
      </c>
      <c r="E1166" s="1">
        <v>24.0</v>
      </c>
      <c r="F1166" s="1" t="s">
        <v>19512</v>
      </c>
      <c r="G1166" s="1">
        <v>-0.00667259728812</v>
      </c>
    </row>
    <row r="1167" ht="15.75" customHeight="1">
      <c r="A1167" s="1" t="str">
        <f t="shared" si="101"/>
        <v>KIF18B</v>
      </c>
      <c r="B1167" s="1" t="s">
        <v>39</v>
      </c>
      <c r="C1167" s="1">
        <v>4.3025332E7</v>
      </c>
      <c r="D1167" s="1" t="s">
        <v>14</v>
      </c>
      <c r="E1167" s="1">
        <v>24.0</v>
      </c>
      <c r="F1167" s="1" t="s">
        <v>19513</v>
      </c>
      <c r="G1167" s="1">
        <v>0.670265218205</v>
      </c>
    </row>
    <row r="1168" ht="15.75" customHeight="1">
      <c r="A1168" s="1" t="str">
        <f t="shared" si="101"/>
        <v>KIF18B</v>
      </c>
      <c r="B1168" s="1" t="s">
        <v>39</v>
      </c>
      <c r="C1168" s="1">
        <v>4.3025155E7</v>
      </c>
      <c r="D1168" s="1" t="s">
        <v>14</v>
      </c>
      <c r="E1168" s="1">
        <v>24.0</v>
      </c>
      <c r="F1168" s="1" t="s">
        <v>19514</v>
      </c>
      <c r="G1168" s="1">
        <v>-0.0408400299594</v>
      </c>
    </row>
    <row r="1169" ht="15.75" customHeight="1">
      <c r="A1169" s="1" t="str">
        <f t="shared" si="101"/>
        <v>KIF18B</v>
      </c>
      <c r="B1169" s="1" t="s">
        <v>39</v>
      </c>
      <c r="C1169" s="1">
        <v>4.3025252E7</v>
      </c>
      <c r="D1169" s="1" t="s">
        <v>8</v>
      </c>
      <c r="E1169" s="1">
        <v>24.0</v>
      </c>
      <c r="F1169" s="1" t="s">
        <v>19515</v>
      </c>
      <c r="G1169" s="1">
        <v>0.324162243155</v>
      </c>
    </row>
    <row r="1170" ht="15.75" customHeight="1">
      <c r="A1170" s="1" t="str">
        <f t="shared" si="101"/>
        <v>KIF18B</v>
      </c>
      <c r="B1170" s="1" t="s">
        <v>39</v>
      </c>
      <c r="C1170" s="1">
        <v>4.3025172E7</v>
      </c>
      <c r="D1170" s="1" t="s">
        <v>14</v>
      </c>
      <c r="E1170" s="1">
        <v>24.0</v>
      </c>
      <c r="F1170" s="1" t="s">
        <v>19516</v>
      </c>
      <c r="G1170" s="1">
        <v>0.00959899065139</v>
      </c>
    </row>
    <row r="1171" ht="15.75" customHeight="1">
      <c r="A1171" s="1" t="str">
        <f t="shared" si="101"/>
        <v>KIF18B</v>
      </c>
      <c r="B1171" s="1" t="s">
        <v>39</v>
      </c>
      <c r="C1171" s="1">
        <v>4.3025338E7</v>
      </c>
      <c r="D1171" s="1" t="s">
        <v>14</v>
      </c>
      <c r="E1171" s="1">
        <v>24.0</v>
      </c>
      <c r="F1171" s="1" t="s">
        <v>19517</v>
      </c>
      <c r="G1171" s="1">
        <v>1.14866116797</v>
      </c>
    </row>
    <row r="1172" ht="15.75" customHeight="1">
      <c r="A1172" s="1" t="str">
        <f t="shared" si="101"/>
        <v>KIF18B</v>
      </c>
      <c r="B1172" s="1" t="s">
        <v>39</v>
      </c>
      <c r="C1172" s="1">
        <v>4.3025165E7</v>
      </c>
      <c r="D1172" s="1" t="s">
        <v>8</v>
      </c>
      <c r="E1172" s="1">
        <v>22.0</v>
      </c>
      <c r="F1172" s="1" t="s">
        <v>19518</v>
      </c>
      <c r="G1172" s="1">
        <v>0.00395815220423</v>
      </c>
    </row>
    <row r="1173" ht="15.75" customHeight="1">
      <c r="A1173" s="1" t="str">
        <f t="shared" ref="A1173:A1181" si="102">"KIF2C"</f>
        <v>KIF2C</v>
      </c>
      <c r="B1173" s="1" t="s">
        <v>108</v>
      </c>
      <c r="C1173" s="1">
        <v>4.5205346E7</v>
      </c>
      <c r="D1173" s="1" t="s">
        <v>14</v>
      </c>
      <c r="E1173" s="1">
        <v>23.0</v>
      </c>
      <c r="F1173" s="1" t="s">
        <v>19519</v>
      </c>
      <c r="G1173" s="1">
        <v>0.577491832249</v>
      </c>
    </row>
    <row r="1174" ht="15.75" customHeight="1">
      <c r="A1174" s="1" t="str">
        <f t="shared" si="102"/>
        <v>KIF2C</v>
      </c>
      <c r="B1174" s="1" t="s">
        <v>108</v>
      </c>
      <c r="C1174" s="1">
        <v>4.5205379E7</v>
      </c>
      <c r="D1174" s="1" t="s">
        <v>14</v>
      </c>
      <c r="E1174" s="1">
        <v>22.0</v>
      </c>
      <c r="F1174" s="1" t="s">
        <v>19520</v>
      </c>
      <c r="G1174" s="1">
        <v>0.200340864876</v>
      </c>
    </row>
    <row r="1175" ht="15.75" customHeight="1">
      <c r="A1175" s="1" t="str">
        <f t="shared" si="102"/>
        <v>KIF2C</v>
      </c>
      <c r="B1175" s="1" t="s">
        <v>108</v>
      </c>
      <c r="C1175" s="1">
        <v>4.5205367E7</v>
      </c>
      <c r="D1175" s="1" t="s">
        <v>8</v>
      </c>
      <c r="E1175" s="1">
        <v>24.0</v>
      </c>
      <c r="F1175" s="1" t="s">
        <v>19521</v>
      </c>
      <c r="G1175" s="1">
        <v>0.0994509495013</v>
      </c>
    </row>
    <row r="1176" ht="15.75" customHeight="1">
      <c r="A1176" s="1" t="str">
        <f t="shared" si="102"/>
        <v>KIF2C</v>
      </c>
      <c r="B1176" s="1" t="s">
        <v>108</v>
      </c>
      <c r="C1176" s="1">
        <v>4.5205318E7</v>
      </c>
      <c r="D1176" s="1" t="s">
        <v>8</v>
      </c>
      <c r="E1176" s="1">
        <v>23.0</v>
      </c>
      <c r="F1176" s="1" t="s">
        <v>19522</v>
      </c>
      <c r="G1176" s="1">
        <v>0.0247508798064</v>
      </c>
    </row>
    <row r="1177" ht="15.75" customHeight="1">
      <c r="A1177" s="1" t="str">
        <f t="shared" si="102"/>
        <v>KIF2C</v>
      </c>
      <c r="B1177" s="1" t="s">
        <v>108</v>
      </c>
      <c r="C1177" s="1">
        <v>4.5205298E7</v>
      </c>
      <c r="D1177" s="1" t="s">
        <v>8</v>
      </c>
      <c r="E1177" s="1">
        <v>23.0</v>
      </c>
      <c r="F1177" s="1" t="s">
        <v>19523</v>
      </c>
      <c r="G1177" s="1">
        <v>1.00658883309</v>
      </c>
    </row>
    <row r="1178" ht="15.75" customHeight="1">
      <c r="A1178" s="1" t="str">
        <f t="shared" si="102"/>
        <v>KIF2C</v>
      </c>
      <c r="B1178" s="1" t="s">
        <v>108</v>
      </c>
      <c r="C1178" s="1">
        <v>4.520527E7</v>
      </c>
      <c r="D1178" s="1" t="s">
        <v>8</v>
      </c>
      <c r="E1178" s="1">
        <v>24.0</v>
      </c>
      <c r="F1178" s="1" t="s">
        <v>19524</v>
      </c>
      <c r="G1178" s="1">
        <v>0.789241658884</v>
      </c>
    </row>
    <row r="1179" ht="15.75" customHeight="1">
      <c r="A1179" s="1" t="str">
        <f t="shared" si="102"/>
        <v>KIF2C</v>
      </c>
      <c r="B1179" s="1" t="s">
        <v>108</v>
      </c>
      <c r="C1179" s="1">
        <v>4.520515E7</v>
      </c>
      <c r="D1179" s="1" t="s">
        <v>8</v>
      </c>
      <c r="E1179" s="1">
        <v>24.0</v>
      </c>
      <c r="F1179" s="1" t="s">
        <v>19525</v>
      </c>
      <c r="G1179" s="1">
        <v>0.00504581320885</v>
      </c>
    </row>
    <row r="1180" ht="15.75" customHeight="1">
      <c r="A1180" s="1" t="str">
        <f t="shared" si="102"/>
        <v>KIF2C</v>
      </c>
      <c r="B1180" s="1" t="s">
        <v>108</v>
      </c>
      <c r="C1180" s="1">
        <v>4.5205402E7</v>
      </c>
      <c r="D1180" s="1" t="s">
        <v>14</v>
      </c>
      <c r="E1180" s="1">
        <v>24.0</v>
      </c>
      <c r="F1180" s="1" t="s">
        <v>19526</v>
      </c>
      <c r="G1180" s="1">
        <v>0.892960184566</v>
      </c>
    </row>
    <row r="1181" ht="15.75" customHeight="1">
      <c r="A1181" s="1" t="str">
        <f t="shared" si="102"/>
        <v>KIF2C</v>
      </c>
      <c r="B1181" s="1" t="s">
        <v>108</v>
      </c>
      <c r="C1181" s="1">
        <v>4.5205435E7</v>
      </c>
      <c r="D1181" s="1" t="s">
        <v>14</v>
      </c>
      <c r="E1181" s="1">
        <v>24.0</v>
      </c>
      <c r="F1181" s="1" t="s">
        <v>19527</v>
      </c>
      <c r="G1181" s="1">
        <v>1.10045098235</v>
      </c>
    </row>
    <row r="1182" ht="15.75" customHeight="1">
      <c r="A1182" s="1" t="str">
        <f t="shared" ref="A1182:A1191" si="103">"KIF4A"</f>
        <v>KIF4A</v>
      </c>
      <c r="B1182" s="1" t="s">
        <v>50</v>
      </c>
      <c r="C1182" s="1">
        <v>6.9509809E7</v>
      </c>
      <c r="D1182" s="1" t="s">
        <v>14</v>
      </c>
      <c r="E1182" s="1">
        <v>24.0</v>
      </c>
      <c r="F1182" s="1" t="s">
        <v>19528</v>
      </c>
      <c r="G1182" s="1">
        <v>0.530729467121</v>
      </c>
    </row>
    <row r="1183" ht="15.75" customHeight="1">
      <c r="A1183" s="1" t="str">
        <f t="shared" si="103"/>
        <v>KIF4A</v>
      </c>
      <c r="B1183" s="1" t="s">
        <v>50</v>
      </c>
      <c r="C1183" s="1">
        <v>6.9509648E7</v>
      </c>
      <c r="D1183" s="1" t="s">
        <v>8</v>
      </c>
      <c r="E1183" s="1">
        <v>24.0</v>
      </c>
      <c r="F1183" s="1" t="s">
        <v>19529</v>
      </c>
      <c r="G1183" s="1">
        <v>-0.0634735708983</v>
      </c>
    </row>
    <row r="1184" ht="15.75" customHeight="1">
      <c r="A1184" s="1" t="str">
        <f t="shared" si="103"/>
        <v>KIF4A</v>
      </c>
      <c r="B1184" s="1" t="s">
        <v>50</v>
      </c>
      <c r="C1184" s="1">
        <v>6.9509664E7</v>
      </c>
      <c r="D1184" s="1" t="s">
        <v>8</v>
      </c>
      <c r="E1184" s="1">
        <v>24.0</v>
      </c>
      <c r="F1184" s="1" t="s">
        <v>10717</v>
      </c>
      <c r="G1184" s="1">
        <v>0.153113072978</v>
      </c>
    </row>
    <row r="1185" ht="15.75" customHeight="1">
      <c r="A1185" s="1" t="str">
        <f t="shared" si="103"/>
        <v>KIF4A</v>
      </c>
      <c r="B1185" s="1" t="s">
        <v>50</v>
      </c>
      <c r="C1185" s="1">
        <v>6.9509672E7</v>
      </c>
      <c r="D1185" s="1" t="s">
        <v>8</v>
      </c>
      <c r="E1185" s="1">
        <v>24.0</v>
      </c>
      <c r="F1185" s="1" t="s">
        <v>10724</v>
      </c>
      <c r="G1185" s="1">
        <v>0.165682156276</v>
      </c>
    </row>
    <row r="1186" ht="15.75" customHeight="1">
      <c r="A1186" s="1" t="str">
        <f t="shared" si="103"/>
        <v>KIF4A</v>
      </c>
      <c r="B1186" s="1" t="s">
        <v>50</v>
      </c>
      <c r="C1186" s="1">
        <v>6.9509603E7</v>
      </c>
      <c r="D1186" s="1" t="s">
        <v>8</v>
      </c>
      <c r="E1186" s="1">
        <v>24.0</v>
      </c>
      <c r="F1186" s="1" t="s">
        <v>19530</v>
      </c>
      <c r="G1186" s="1">
        <v>0.137298300785</v>
      </c>
    </row>
    <row r="1187" ht="15.75" customHeight="1">
      <c r="A1187" s="1" t="str">
        <f t="shared" si="103"/>
        <v>KIF4A</v>
      </c>
      <c r="B1187" s="1" t="s">
        <v>50</v>
      </c>
      <c r="C1187" s="1">
        <v>6.9509804E7</v>
      </c>
      <c r="D1187" s="1" t="s">
        <v>8</v>
      </c>
      <c r="E1187" s="1">
        <v>21.0</v>
      </c>
      <c r="F1187" s="1" t="s">
        <v>19531</v>
      </c>
      <c r="G1187" s="1">
        <v>1.03874099744</v>
      </c>
    </row>
    <row r="1188" ht="15.75" customHeight="1">
      <c r="A1188" s="1" t="str">
        <f t="shared" si="103"/>
        <v>KIF4A</v>
      </c>
      <c r="B1188" s="1" t="s">
        <v>50</v>
      </c>
      <c r="C1188" s="1">
        <v>6.9509762E7</v>
      </c>
      <c r="D1188" s="1" t="s">
        <v>14</v>
      </c>
      <c r="E1188" s="1">
        <v>23.0</v>
      </c>
      <c r="F1188" s="1" t="s">
        <v>10722</v>
      </c>
      <c r="G1188" s="1">
        <v>0.0588337869792</v>
      </c>
    </row>
    <row r="1189" ht="15.75" customHeight="1">
      <c r="A1189" s="1" t="str">
        <f t="shared" si="103"/>
        <v>KIF4A</v>
      </c>
      <c r="B1189" s="1" t="s">
        <v>50</v>
      </c>
      <c r="C1189" s="1">
        <v>6.9509798E7</v>
      </c>
      <c r="D1189" s="1" t="s">
        <v>14</v>
      </c>
      <c r="E1189" s="1">
        <v>22.0</v>
      </c>
      <c r="F1189" s="1" t="s">
        <v>19532</v>
      </c>
      <c r="G1189" s="1">
        <v>0.913842195176</v>
      </c>
    </row>
    <row r="1190" ht="15.75" customHeight="1">
      <c r="A1190" s="1" t="str">
        <f t="shared" si="103"/>
        <v>KIF4A</v>
      </c>
      <c r="B1190" s="1" t="s">
        <v>50</v>
      </c>
      <c r="C1190" s="1">
        <v>6.9509703E7</v>
      </c>
      <c r="D1190" s="1" t="s">
        <v>8</v>
      </c>
      <c r="E1190" s="1">
        <v>24.0</v>
      </c>
      <c r="F1190" s="1" t="s">
        <v>10723</v>
      </c>
      <c r="G1190" s="1">
        <v>0.917924428115</v>
      </c>
    </row>
    <row r="1191" ht="15.75" customHeight="1">
      <c r="A1191" s="1" t="str">
        <f t="shared" si="103"/>
        <v>KIF4A</v>
      </c>
      <c r="B1191" s="1" t="s">
        <v>50</v>
      </c>
      <c r="C1191" s="1">
        <v>6.9509684E7</v>
      </c>
      <c r="D1191" s="1" t="s">
        <v>8</v>
      </c>
      <c r="E1191" s="1">
        <v>23.0</v>
      </c>
      <c r="F1191" s="1" t="s">
        <v>10718</v>
      </c>
      <c r="G1191" s="1">
        <v>1.04333457445</v>
      </c>
    </row>
    <row r="1192" ht="15.75" customHeight="1">
      <c r="A1192" s="1" t="str">
        <f t="shared" ref="A1192:A1201" si="104">"KLF1"</f>
        <v>KLF1</v>
      </c>
      <c r="B1192" s="1" t="s">
        <v>277</v>
      </c>
      <c r="C1192" s="1">
        <v>1.2998082E7</v>
      </c>
      <c r="D1192" s="1" t="s">
        <v>14</v>
      </c>
      <c r="E1192" s="1">
        <v>24.0</v>
      </c>
      <c r="F1192" s="1" t="s">
        <v>19533</v>
      </c>
      <c r="G1192" s="1">
        <v>0.323651690664</v>
      </c>
    </row>
    <row r="1193" ht="15.75" customHeight="1">
      <c r="A1193" s="1" t="str">
        <f t="shared" si="104"/>
        <v>KLF1</v>
      </c>
      <c r="B1193" s="1" t="s">
        <v>277</v>
      </c>
      <c r="C1193" s="1">
        <v>1.2998051E7</v>
      </c>
      <c r="D1193" s="1" t="s">
        <v>8</v>
      </c>
      <c r="E1193" s="1">
        <v>24.0</v>
      </c>
      <c r="F1193" s="1" t="s">
        <v>19534</v>
      </c>
      <c r="G1193" s="1">
        <v>0.139721078587</v>
      </c>
    </row>
    <row r="1194" ht="15.75" customHeight="1">
      <c r="A1194" s="1" t="str">
        <f t="shared" si="104"/>
        <v>KLF1</v>
      </c>
      <c r="B1194" s="1" t="s">
        <v>277</v>
      </c>
      <c r="C1194" s="1">
        <v>1.2998344E7</v>
      </c>
      <c r="D1194" s="1" t="s">
        <v>8</v>
      </c>
      <c r="E1194" s="1">
        <v>24.0</v>
      </c>
      <c r="F1194" s="1" t="s">
        <v>19535</v>
      </c>
      <c r="G1194" s="1">
        <v>0.548031688992</v>
      </c>
    </row>
    <row r="1195" ht="15.75" customHeight="1">
      <c r="A1195" s="1" t="str">
        <f t="shared" si="104"/>
        <v>KLF1</v>
      </c>
      <c r="B1195" s="1" t="s">
        <v>277</v>
      </c>
      <c r="C1195" s="1">
        <v>1.2998353E7</v>
      </c>
      <c r="D1195" s="1" t="s">
        <v>8</v>
      </c>
      <c r="E1195" s="1">
        <v>22.0</v>
      </c>
      <c r="F1195" s="1" t="s">
        <v>19536</v>
      </c>
      <c r="G1195" s="1">
        <v>1.13625068447</v>
      </c>
    </row>
    <row r="1196" ht="15.75" customHeight="1">
      <c r="A1196" s="1" t="str">
        <f t="shared" si="104"/>
        <v>KLF1</v>
      </c>
      <c r="B1196" s="1" t="s">
        <v>277</v>
      </c>
      <c r="C1196" s="1">
        <v>1.2998092E7</v>
      </c>
      <c r="D1196" s="1" t="s">
        <v>14</v>
      </c>
      <c r="E1196" s="1">
        <v>23.0</v>
      </c>
      <c r="F1196" s="1" t="s">
        <v>19537</v>
      </c>
      <c r="G1196" s="1">
        <v>0.198846033768</v>
      </c>
    </row>
    <row r="1197" ht="15.75" customHeight="1">
      <c r="A1197" s="1" t="str">
        <f t="shared" si="104"/>
        <v>KLF1</v>
      </c>
      <c r="B1197" s="1" t="s">
        <v>277</v>
      </c>
      <c r="C1197" s="1">
        <v>1.2998104E7</v>
      </c>
      <c r="D1197" s="1" t="s">
        <v>14</v>
      </c>
      <c r="E1197" s="1">
        <v>24.0</v>
      </c>
      <c r="F1197" s="1" t="s">
        <v>19538</v>
      </c>
      <c r="G1197" s="1">
        <v>0.543213937592</v>
      </c>
    </row>
    <row r="1198" ht="15.75" customHeight="1">
      <c r="A1198" s="1" t="str">
        <f t="shared" si="104"/>
        <v>KLF1</v>
      </c>
      <c r="B1198" s="1" t="s">
        <v>277</v>
      </c>
      <c r="C1198" s="1">
        <v>1.2998122E7</v>
      </c>
      <c r="D1198" s="1" t="s">
        <v>14</v>
      </c>
      <c r="E1198" s="1">
        <v>24.0</v>
      </c>
      <c r="F1198" s="1" t="s">
        <v>19539</v>
      </c>
      <c r="G1198" s="1">
        <v>1.00165824334</v>
      </c>
    </row>
    <row r="1199" ht="15.75" customHeight="1">
      <c r="A1199" s="1" t="str">
        <f t="shared" si="104"/>
        <v>KLF1</v>
      </c>
      <c r="B1199" s="1" t="s">
        <v>277</v>
      </c>
      <c r="C1199" s="1">
        <v>1.2998222E7</v>
      </c>
      <c r="D1199" s="1" t="s">
        <v>14</v>
      </c>
      <c r="E1199" s="1">
        <v>24.0</v>
      </c>
      <c r="F1199" s="1" t="s">
        <v>19540</v>
      </c>
      <c r="G1199" s="1">
        <v>0.0404838398597</v>
      </c>
    </row>
    <row r="1200" ht="15.75" customHeight="1">
      <c r="A1200" s="1" t="str">
        <f t="shared" si="104"/>
        <v>KLF1</v>
      </c>
      <c r="B1200" s="1" t="s">
        <v>277</v>
      </c>
      <c r="C1200" s="1">
        <v>1.2998326E7</v>
      </c>
      <c r="D1200" s="1" t="s">
        <v>14</v>
      </c>
      <c r="E1200" s="1">
        <v>24.0</v>
      </c>
      <c r="F1200" s="1" t="s">
        <v>19541</v>
      </c>
      <c r="G1200" s="1">
        <v>0.278759488576</v>
      </c>
    </row>
    <row r="1201" ht="15.75" customHeight="1">
      <c r="A1201" s="1" t="str">
        <f t="shared" si="104"/>
        <v>KLF1</v>
      </c>
      <c r="B1201" s="1" t="s">
        <v>277</v>
      </c>
      <c r="C1201" s="1">
        <v>1.2998363E7</v>
      </c>
      <c r="D1201" s="1" t="s">
        <v>14</v>
      </c>
      <c r="E1201" s="1">
        <v>24.0</v>
      </c>
      <c r="F1201" s="1" t="s">
        <v>19542</v>
      </c>
      <c r="G1201" s="1">
        <v>0.862091072185</v>
      </c>
    </row>
    <row r="1202" ht="15.75" customHeight="1">
      <c r="A1202" s="1" t="str">
        <f t="shared" ref="A1202:A1210" si="105">"KLF16"</f>
        <v>KLF16</v>
      </c>
      <c r="B1202" s="1" t="s">
        <v>277</v>
      </c>
      <c r="C1202" s="1">
        <v>1863760.0</v>
      </c>
      <c r="D1202" s="1" t="s">
        <v>8</v>
      </c>
      <c r="E1202" s="1">
        <v>24.0</v>
      </c>
      <c r="F1202" s="1" t="s">
        <v>19543</v>
      </c>
      <c r="G1202" s="1">
        <v>1.21028013559</v>
      </c>
    </row>
    <row r="1203" ht="15.75" customHeight="1">
      <c r="A1203" s="1" t="str">
        <f t="shared" si="105"/>
        <v>KLF16</v>
      </c>
      <c r="B1203" s="1" t="s">
        <v>277</v>
      </c>
      <c r="C1203" s="1">
        <v>1863680.0</v>
      </c>
      <c r="D1203" s="1" t="s">
        <v>8</v>
      </c>
      <c r="E1203" s="1">
        <v>24.0</v>
      </c>
      <c r="F1203" s="1" t="s">
        <v>19544</v>
      </c>
      <c r="G1203" s="1">
        <v>0.333649578002</v>
      </c>
    </row>
    <row r="1204" ht="15.75" customHeight="1">
      <c r="A1204" s="1" t="str">
        <f t="shared" si="105"/>
        <v>KLF16</v>
      </c>
      <c r="B1204" s="1" t="s">
        <v>277</v>
      </c>
      <c r="C1204" s="1">
        <v>1863824.0</v>
      </c>
      <c r="D1204" s="1" t="s">
        <v>8</v>
      </c>
      <c r="E1204" s="1">
        <v>24.0</v>
      </c>
      <c r="F1204" s="1" t="s">
        <v>19545</v>
      </c>
      <c r="G1204" s="1">
        <v>0.21497121162</v>
      </c>
    </row>
    <row r="1205" ht="15.75" customHeight="1">
      <c r="A1205" s="1" t="str">
        <f t="shared" si="105"/>
        <v>KLF16</v>
      </c>
      <c r="B1205" s="1" t="s">
        <v>277</v>
      </c>
      <c r="C1205" s="1">
        <v>1863850.0</v>
      </c>
      <c r="D1205" s="1" t="s">
        <v>8</v>
      </c>
      <c r="E1205" s="1">
        <v>22.0</v>
      </c>
      <c r="F1205" s="1" t="s">
        <v>19546</v>
      </c>
      <c r="G1205" s="1">
        <v>0.725185504822</v>
      </c>
    </row>
    <row r="1206" ht="15.75" customHeight="1">
      <c r="A1206" s="1" t="str">
        <f t="shared" si="105"/>
        <v>KLF16</v>
      </c>
      <c r="B1206" s="1" t="s">
        <v>277</v>
      </c>
      <c r="C1206" s="1">
        <v>1863856.0</v>
      </c>
      <c r="D1206" s="1" t="s">
        <v>8</v>
      </c>
      <c r="E1206" s="1">
        <v>22.0</v>
      </c>
      <c r="F1206" s="1" t="s">
        <v>19547</v>
      </c>
      <c r="G1206" s="1">
        <v>1.06453435958</v>
      </c>
    </row>
    <row r="1207" ht="15.75" customHeight="1">
      <c r="A1207" s="1" t="str">
        <f t="shared" si="105"/>
        <v>KLF16</v>
      </c>
      <c r="B1207" s="1" t="s">
        <v>277</v>
      </c>
      <c r="C1207" s="1">
        <v>1863677.0</v>
      </c>
      <c r="D1207" s="1" t="s">
        <v>14</v>
      </c>
      <c r="E1207" s="1">
        <v>24.0</v>
      </c>
      <c r="F1207" s="1" t="s">
        <v>19548</v>
      </c>
      <c r="G1207" s="1">
        <v>0.648903182232</v>
      </c>
    </row>
    <row r="1208" ht="15.75" customHeight="1">
      <c r="A1208" s="1" t="str">
        <f t="shared" si="105"/>
        <v>KLF16</v>
      </c>
      <c r="B1208" s="1" t="s">
        <v>277</v>
      </c>
      <c r="C1208" s="1">
        <v>1863829.0</v>
      </c>
      <c r="D1208" s="1" t="s">
        <v>14</v>
      </c>
      <c r="E1208" s="1">
        <v>23.0</v>
      </c>
      <c r="F1208" s="1" t="s">
        <v>19549</v>
      </c>
      <c r="G1208" s="1">
        <v>0.0667374180792</v>
      </c>
    </row>
    <row r="1209" ht="15.75" customHeight="1">
      <c r="A1209" s="1" t="str">
        <f t="shared" si="105"/>
        <v>KLF16</v>
      </c>
      <c r="B1209" s="1" t="s">
        <v>277</v>
      </c>
      <c r="C1209" s="1">
        <v>1863897.0</v>
      </c>
      <c r="D1209" s="1" t="s">
        <v>14</v>
      </c>
      <c r="E1209" s="1">
        <v>22.0</v>
      </c>
      <c r="F1209" s="1" t="s">
        <v>19550</v>
      </c>
      <c r="G1209" s="1">
        <v>0.55031594762</v>
      </c>
    </row>
    <row r="1210" ht="15.75" customHeight="1">
      <c r="A1210" s="1" t="str">
        <f t="shared" si="105"/>
        <v>KLF16</v>
      </c>
      <c r="B1210" s="1" t="s">
        <v>277</v>
      </c>
      <c r="C1210" s="1">
        <v>1863647.0</v>
      </c>
      <c r="D1210" s="1" t="s">
        <v>8</v>
      </c>
      <c r="E1210" s="1">
        <v>24.0</v>
      </c>
      <c r="F1210" s="1" t="s">
        <v>19551</v>
      </c>
      <c r="G1210" s="1">
        <v>0.286363611092</v>
      </c>
    </row>
    <row r="1211" ht="15.75" customHeight="1">
      <c r="A1211" s="1" t="str">
        <f t="shared" ref="A1211:A1219" si="106">"KMT2A"</f>
        <v>KMT2A</v>
      </c>
      <c r="B1211" s="1" t="s">
        <v>328</v>
      </c>
      <c r="C1211" s="1">
        <v>1.18306918E8</v>
      </c>
      <c r="D1211" s="1" t="s">
        <v>8</v>
      </c>
      <c r="E1211" s="1">
        <v>24.0</v>
      </c>
      <c r="F1211" s="1" t="s">
        <v>19552</v>
      </c>
      <c r="G1211" s="1">
        <v>0.593933463059</v>
      </c>
    </row>
    <row r="1212" ht="15.75" customHeight="1">
      <c r="A1212" s="1" t="str">
        <f t="shared" si="106"/>
        <v>KMT2A</v>
      </c>
      <c r="B1212" s="1" t="s">
        <v>328</v>
      </c>
      <c r="C1212" s="1">
        <v>1.18306992E8</v>
      </c>
      <c r="D1212" s="1" t="s">
        <v>8</v>
      </c>
      <c r="E1212" s="1">
        <v>24.0</v>
      </c>
      <c r="F1212" s="1" t="s">
        <v>19553</v>
      </c>
      <c r="G1212" s="1">
        <v>0.959646130272</v>
      </c>
    </row>
    <row r="1213" ht="15.75" customHeight="1">
      <c r="A1213" s="1" t="str">
        <f t="shared" si="106"/>
        <v>KMT2A</v>
      </c>
      <c r="B1213" s="1" t="s">
        <v>328</v>
      </c>
      <c r="C1213" s="1">
        <v>1.18307014E8</v>
      </c>
      <c r="D1213" s="1" t="s">
        <v>8</v>
      </c>
      <c r="E1213" s="1">
        <v>23.0</v>
      </c>
      <c r="F1213" s="1" t="s">
        <v>19554</v>
      </c>
      <c r="G1213" s="1">
        <v>0.102800441732</v>
      </c>
    </row>
    <row r="1214" ht="15.75" customHeight="1">
      <c r="A1214" s="1" t="str">
        <f t="shared" si="106"/>
        <v>KMT2A</v>
      </c>
      <c r="B1214" s="1" t="s">
        <v>328</v>
      </c>
      <c r="C1214" s="1">
        <v>1.18307075E8</v>
      </c>
      <c r="D1214" s="1" t="s">
        <v>8</v>
      </c>
      <c r="E1214" s="1">
        <v>24.0</v>
      </c>
      <c r="F1214" s="1" t="s">
        <v>19555</v>
      </c>
      <c r="G1214" s="1">
        <v>0.250689159182</v>
      </c>
    </row>
    <row r="1215" ht="15.75" customHeight="1">
      <c r="A1215" s="1" t="str">
        <f t="shared" si="106"/>
        <v>KMT2A</v>
      </c>
      <c r="B1215" s="1" t="s">
        <v>328</v>
      </c>
      <c r="C1215" s="1">
        <v>1.18306931E8</v>
      </c>
      <c r="D1215" s="1" t="s">
        <v>14</v>
      </c>
      <c r="E1215" s="1">
        <v>22.0</v>
      </c>
      <c r="F1215" s="1" t="s">
        <v>19556</v>
      </c>
      <c r="G1215" s="1">
        <v>0.683532100323</v>
      </c>
    </row>
    <row r="1216" ht="15.75" customHeight="1">
      <c r="A1216" s="1" t="str">
        <f t="shared" si="106"/>
        <v>KMT2A</v>
      </c>
      <c r="B1216" s="1" t="s">
        <v>328</v>
      </c>
      <c r="C1216" s="1">
        <v>1.18306959E8</v>
      </c>
      <c r="D1216" s="1" t="s">
        <v>14</v>
      </c>
      <c r="E1216" s="1">
        <v>24.0</v>
      </c>
      <c r="F1216" s="1" t="s">
        <v>19557</v>
      </c>
      <c r="G1216" s="1">
        <v>0.123852148276</v>
      </c>
    </row>
    <row r="1217" ht="15.75" customHeight="1">
      <c r="A1217" s="1" t="str">
        <f t="shared" si="106"/>
        <v>KMT2A</v>
      </c>
      <c r="B1217" s="1" t="s">
        <v>328</v>
      </c>
      <c r="C1217" s="1">
        <v>1.18307059E8</v>
      </c>
      <c r="D1217" s="1" t="s">
        <v>14</v>
      </c>
      <c r="E1217" s="1">
        <v>23.0</v>
      </c>
      <c r="F1217" s="1" t="s">
        <v>19558</v>
      </c>
      <c r="G1217" s="1">
        <v>-0.0640011795728</v>
      </c>
    </row>
    <row r="1218" ht="15.75" customHeight="1">
      <c r="A1218" s="1" t="str">
        <f t="shared" si="106"/>
        <v>KMT2A</v>
      </c>
      <c r="B1218" s="1" t="s">
        <v>328</v>
      </c>
      <c r="C1218" s="1">
        <v>1.18306846E8</v>
      </c>
      <c r="D1218" s="1" t="s">
        <v>8</v>
      </c>
      <c r="E1218" s="1">
        <v>24.0</v>
      </c>
      <c r="F1218" s="1" t="s">
        <v>19559</v>
      </c>
      <c r="G1218" s="1">
        <v>0.420399951936</v>
      </c>
    </row>
    <row r="1219" ht="15.75" customHeight="1">
      <c r="A1219" s="1" t="str">
        <f t="shared" si="106"/>
        <v>KMT2A</v>
      </c>
      <c r="B1219" s="1" t="s">
        <v>328</v>
      </c>
      <c r="C1219" s="1">
        <v>1.18306901E8</v>
      </c>
      <c r="D1219" s="1" t="s">
        <v>8</v>
      </c>
      <c r="E1219" s="1">
        <v>24.0</v>
      </c>
      <c r="F1219" s="1" t="s">
        <v>19560</v>
      </c>
      <c r="G1219" s="1">
        <v>1.3568217694</v>
      </c>
    </row>
    <row r="1220" ht="15.75" customHeight="1">
      <c r="A1220" s="1" t="str">
        <f t="shared" ref="A1220:A1229" si="107">"LHX1"</f>
        <v>LHX1</v>
      </c>
      <c r="B1220" s="1" t="s">
        <v>39</v>
      </c>
      <c r="C1220" s="1">
        <v>3.5293699E7</v>
      </c>
      <c r="D1220" s="1" t="s">
        <v>8</v>
      </c>
      <c r="E1220" s="1">
        <v>23.0</v>
      </c>
      <c r="F1220" s="1" t="s">
        <v>19561</v>
      </c>
      <c r="G1220" s="1">
        <v>0.13281712568</v>
      </c>
    </row>
    <row r="1221" ht="15.75" customHeight="1">
      <c r="A1221" s="1" t="str">
        <f t="shared" si="107"/>
        <v>LHX1</v>
      </c>
      <c r="B1221" s="1" t="s">
        <v>39</v>
      </c>
      <c r="C1221" s="1">
        <v>3.5293746E7</v>
      </c>
      <c r="D1221" s="1" t="s">
        <v>8</v>
      </c>
      <c r="E1221" s="1">
        <v>23.0</v>
      </c>
      <c r="F1221" s="1" t="s">
        <v>19562</v>
      </c>
      <c r="G1221" s="1">
        <v>0.156339844567</v>
      </c>
    </row>
    <row r="1222" ht="15.75" customHeight="1">
      <c r="A1222" s="1" t="str">
        <f t="shared" si="107"/>
        <v>LHX1</v>
      </c>
      <c r="B1222" s="1" t="s">
        <v>39</v>
      </c>
      <c r="C1222" s="1">
        <v>3.529378E7</v>
      </c>
      <c r="D1222" s="1" t="s">
        <v>8</v>
      </c>
      <c r="E1222" s="1">
        <v>24.0</v>
      </c>
      <c r="F1222" s="1" t="s">
        <v>19563</v>
      </c>
      <c r="G1222" s="1">
        <v>0.306205252681</v>
      </c>
    </row>
    <row r="1223" ht="15.75" customHeight="1">
      <c r="A1223" s="1" t="str">
        <f t="shared" si="107"/>
        <v>LHX1</v>
      </c>
      <c r="B1223" s="1" t="s">
        <v>39</v>
      </c>
      <c r="C1223" s="1">
        <v>3.5293805E7</v>
      </c>
      <c r="D1223" s="1" t="s">
        <v>8</v>
      </c>
      <c r="E1223" s="1">
        <v>22.0</v>
      </c>
      <c r="F1223" s="1" t="s">
        <v>19564</v>
      </c>
      <c r="G1223" s="1">
        <v>0.198403361386</v>
      </c>
    </row>
    <row r="1224" ht="15.75" customHeight="1">
      <c r="A1224" s="1" t="str">
        <f t="shared" si="107"/>
        <v>LHX1</v>
      </c>
      <c r="B1224" s="1" t="s">
        <v>39</v>
      </c>
      <c r="C1224" s="1">
        <v>3.5293836E7</v>
      </c>
      <c r="D1224" s="1" t="s">
        <v>8</v>
      </c>
      <c r="E1224" s="1">
        <v>22.0</v>
      </c>
      <c r="F1224" s="1" t="s">
        <v>19565</v>
      </c>
      <c r="G1224" s="1">
        <v>0.318662103326</v>
      </c>
    </row>
    <row r="1225" ht="15.75" customHeight="1">
      <c r="A1225" s="1" t="str">
        <f t="shared" si="107"/>
        <v>LHX1</v>
      </c>
      <c r="B1225" s="1" t="s">
        <v>39</v>
      </c>
      <c r="C1225" s="1">
        <v>3.5293856E7</v>
      </c>
      <c r="D1225" s="1" t="s">
        <v>8</v>
      </c>
      <c r="E1225" s="1">
        <v>24.0</v>
      </c>
      <c r="F1225" s="1" t="s">
        <v>19566</v>
      </c>
      <c r="G1225" s="1">
        <v>0.536343923304</v>
      </c>
    </row>
    <row r="1226" ht="15.75" customHeight="1">
      <c r="A1226" s="1" t="str">
        <f t="shared" si="107"/>
        <v>LHX1</v>
      </c>
      <c r="B1226" s="1" t="s">
        <v>39</v>
      </c>
      <c r="C1226" s="1">
        <v>3.5293931E7</v>
      </c>
      <c r="D1226" s="1" t="s">
        <v>8</v>
      </c>
      <c r="E1226" s="1">
        <v>23.0</v>
      </c>
      <c r="F1226" s="1" t="s">
        <v>19567</v>
      </c>
      <c r="G1226" s="1">
        <v>0.474321697556</v>
      </c>
    </row>
    <row r="1227" ht="15.75" customHeight="1">
      <c r="A1227" s="1" t="str">
        <f t="shared" si="107"/>
        <v>LHX1</v>
      </c>
      <c r="B1227" s="1" t="s">
        <v>39</v>
      </c>
      <c r="C1227" s="1">
        <v>3.5293939E7</v>
      </c>
      <c r="D1227" s="1" t="s">
        <v>8</v>
      </c>
      <c r="E1227" s="1">
        <v>22.0</v>
      </c>
      <c r="F1227" s="1" t="s">
        <v>19568</v>
      </c>
      <c r="G1227" s="1">
        <v>1.30145574121</v>
      </c>
    </row>
    <row r="1228" ht="15.75" customHeight="1">
      <c r="A1228" s="1" t="str">
        <f t="shared" si="107"/>
        <v>LHX1</v>
      </c>
      <c r="B1228" s="1" t="s">
        <v>39</v>
      </c>
      <c r="C1228" s="1">
        <v>3.5293972E7</v>
      </c>
      <c r="D1228" s="1" t="s">
        <v>8</v>
      </c>
      <c r="E1228" s="1">
        <v>23.0</v>
      </c>
      <c r="F1228" s="1" t="s">
        <v>19569</v>
      </c>
      <c r="G1228" s="1">
        <v>1.16220033549</v>
      </c>
    </row>
    <row r="1229" ht="15.75" customHeight="1">
      <c r="A1229" s="1" t="str">
        <f t="shared" si="107"/>
        <v>LHX1</v>
      </c>
      <c r="B1229" s="1" t="s">
        <v>39</v>
      </c>
      <c r="C1229" s="1">
        <v>3.5293761E7</v>
      </c>
      <c r="D1229" s="1" t="s">
        <v>14</v>
      </c>
      <c r="E1229" s="1">
        <v>24.0</v>
      </c>
      <c r="F1229" s="1" t="s">
        <v>19570</v>
      </c>
      <c r="G1229" s="1">
        <v>-0.0124570990452</v>
      </c>
    </row>
    <row r="1230" ht="15.75" customHeight="1">
      <c r="A1230" s="1" t="str">
        <f t="shared" ref="A1230:A1238" si="108">"LYL1"</f>
        <v>LYL1</v>
      </c>
      <c r="B1230" s="1" t="s">
        <v>277</v>
      </c>
      <c r="C1230" s="1">
        <v>1.3213999E7</v>
      </c>
      <c r="D1230" s="1" t="s">
        <v>14</v>
      </c>
      <c r="E1230" s="1">
        <v>24.0</v>
      </c>
      <c r="F1230" s="1" t="s">
        <v>19571</v>
      </c>
      <c r="G1230" s="1">
        <v>0.795865600555</v>
      </c>
    </row>
    <row r="1231" ht="15.75" customHeight="1">
      <c r="A1231" s="1" t="str">
        <f t="shared" si="108"/>
        <v>LYL1</v>
      </c>
      <c r="B1231" s="1" t="s">
        <v>277</v>
      </c>
      <c r="C1231" s="1">
        <v>1.3214017E7</v>
      </c>
      <c r="D1231" s="1" t="s">
        <v>8</v>
      </c>
      <c r="E1231" s="1">
        <v>23.0</v>
      </c>
      <c r="F1231" s="1" t="s">
        <v>19572</v>
      </c>
      <c r="G1231" s="1">
        <v>0.343988199318</v>
      </c>
    </row>
    <row r="1232" ht="15.75" customHeight="1">
      <c r="A1232" s="1" t="str">
        <f t="shared" si="108"/>
        <v>LYL1</v>
      </c>
      <c r="B1232" s="1" t="s">
        <v>277</v>
      </c>
      <c r="C1232" s="1">
        <v>1.3213908E7</v>
      </c>
      <c r="D1232" s="1" t="s">
        <v>14</v>
      </c>
      <c r="E1232" s="1">
        <v>24.0</v>
      </c>
      <c r="F1232" s="1" t="s">
        <v>19573</v>
      </c>
      <c r="G1232" s="1">
        <v>-0.0220673063693</v>
      </c>
    </row>
    <row r="1233" ht="15.75" customHeight="1">
      <c r="A1233" s="1" t="str">
        <f t="shared" si="108"/>
        <v>LYL1</v>
      </c>
      <c r="B1233" s="1" t="s">
        <v>277</v>
      </c>
      <c r="C1233" s="1">
        <v>1.3213871E7</v>
      </c>
      <c r="D1233" s="1" t="s">
        <v>14</v>
      </c>
      <c r="E1233" s="1">
        <v>24.0</v>
      </c>
      <c r="F1233" s="1" t="s">
        <v>19574</v>
      </c>
      <c r="G1233" s="1">
        <v>0.198627839726</v>
      </c>
    </row>
    <row r="1234" ht="15.75" customHeight="1">
      <c r="A1234" s="1" t="str">
        <f t="shared" si="108"/>
        <v>LYL1</v>
      </c>
      <c r="B1234" s="1" t="s">
        <v>277</v>
      </c>
      <c r="C1234" s="1">
        <v>1.3213808E7</v>
      </c>
      <c r="D1234" s="1" t="s">
        <v>14</v>
      </c>
      <c r="E1234" s="1">
        <v>24.0</v>
      </c>
      <c r="F1234" s="1" t="s">
        <v>19575</v>
      </c>
      <c r="G1234" s="1">
        <v>1.1692954237</v>
      </c>
    </row>
    <row r="1235" ht="15.75" customHeight="1">
      <c r="A1235" s="1" t="str">
        <f t="shared" si="108"/>
        <v>LYL1</v>
      </c>
      <c r="B1235" s="1" t="s">
        <v>277</v>
      </c>
      <c r="C1235" s="1">
        <v>1.3214028E7</v>
      </c>
      <c r="D1235" s="1" t="s">
        <v>14</v>
      </c>
      <c r="E1235" s="1">
        <v>24.0</v>
      </c>
      <c r="F1235" s="1" t="s">
        <v>19576</v>
      </c>
      <c r="G1235" s="1">
        <v>0.517921023633</v>
      </c>
    </row>
    <row r="1236" ht="15.75" customHeight="1">
      <c r="A1236" s="1" t="str">
        <f t="shared" si="108"/>
        <v>LYL1</v>
      </c>
      <c r="B1236" s="1" t="s">
        <v>277</v>
      </c>
      <c r="C1236" s="1">
        <v>1.3213944E7</v>
      </c>
      <c r="D1236" s="1" t="s">
        <v>8</v>
      </c>
      <c r="E1236" s="1">
        <v>23.0</v>
      </c>
      <c r="F1236" s="1" t="s">
        <v>19577</v>
      </c>
      <c r="G1236" s="1">
        <v>0.31153854397</v>
      </c>
    </row>
    <row r="1237" ht="15.75" customHeight="1">
      <c r="A1237" s="1" t="str">
        <f t="shared" si="108"/>
        <v>LYL1</v>
      </c>
      <c r="B1237" s="1" t="s">
        <v>277</v>
      </c>
      <c r="C1237" s="1">
        <v>1.3213765E7</v>
      </c>
      <c r="D1237" s="1" t="s">
        <v>8</v>
      </c>
      <c r="E1237" s="1">
        <v>23.0</v>
      </c>
      <c r="F1237" s="1" t="s">
        <v>19578</v>
      </c>
      <c r="G1237" s="1">
        <v>0.185686279748</v>
      </c>
    </row>
    <row r="1238" ht="15.75" customHeight="1">
      <c r="A1238" s="1" t="str">
        <f t="shared" si="108"/>
        <v>LYL1</v>
      </c>
      <c r="B1238" s="1" t="s">
        <v>277</v>
      </c>
      <c r="C1238" s="1">
        <v>1.3213738E7</v>
      </c>
      <c r="D1238" s="1" t="s">
        <v>8</v>
      </c>
      <c r="E1238" s="1">
        <v>24.0</v>
      </c>
      <c r="F1238" s="1" t="s">
        <v>19579</v>
      </c>
      <c r="G1238" s="1">
        <v>1.03483897574</v>
      </c>
    </row>
    <row r="1239" ht="15.75" customHeight="1">
      <c r="A1239" s="1" t="str">
        <f t="shared" ref="A1239:A1248" si="109">"MAML2"</f>
        <v>MAML2</v>
      </c>
      <c r="B1239" s="1" t="s">
        <v>328</v>
      </c>
      <c r="C1239" s="1">
        <v>9.6076464E7</v>
      </c>
      <c r="D1239" s="1" t="s">
        <v>8</v>
      </c>
      <c r="E1239" s="1">
        <v>21.0</v>
      </c>
      <c r="F1239" s="1" t="s">
        <v>19580</v>
      </c>
      <c r="G1239" s="1">
        <v>0.193982509827</v>
      </c>
    </row>
    <row r="1240" ht="15.75" customHeight="1">
      <c r="A1240" s="1" t="str">
        <f t="shared" si="109"/>
        <v>MAML2</v>
      </c>
      <c r="B1240" s="1" t="s">
        <v>328</v>
      </c>
      <c r="C1240" s="1">
        <v>9.6076722E7</v>
      </c>
      <c r="D1240" s="1" t="s">
        <v>14</v>
      </c>
      <c r="E1240" s="1">
        <v>24.0</v>
      </c>
      <c r="F1240" s="1" t="s">
        <v>19581</v>
      </c>
      <c r="G1240" s="1">
        <v>0.140315713332</v>
      </c>
    </row>
    <row r="1241" ht="15.75" customHeight="1">
      <c r="A1241" s="1" t="str">
        <f t="shared" si="109"/>
        <v>MAML2</v>
      </c>
      <c r="B1241" s="1" t="s">
        <v>328</v>
      </c>
      <c r="C1241" s="1">
        <v>9.6076552E7</v>
      </c>
      <c r="D1241" s="1" t="s">
        <v>8</v>
      </c>
      <c r="E1241" s="1">
        <v>24.0</v>
      </c>
      <c r="F1241" s="1" t="s">
        <v>19582</v>
      </c>
      <c r="G1241" s="1">
        <v>0.563529215197</v>
      </c>
    </row>
    <row r="1242" ht="15.75" customHeight="1">
      <c r="A1242" s="1" t="str">
        <f t="shared" si="109"/>
        <v>MAML2</v>
      </c>
      <c r="B1242" s="1" t="s">
        <v>328</v>
      </c>
      <c r="C1242" s="1">
        <v>9.6076524E7</v>
      </c>
      <c r="D1242" s="1" t="s">
        <v>8</v>
      </c>
      <c r="E1242" s="1">
        <v>24.0</v>
      </c>
      <c r="F1242" s="1" t="s">
        <v>19583</v>
      </c>
      <c r="G1242" s="1">
        <v>0.467860031326</v>
      </c>
    </row>
    <row r="1243" ht="15.75" customHeight="1">
      <c r="A1243" s="1" t="str">
        <f t="shared" si="109"/>
        <v>MAML2</v>
      </c>
      <c r="B1243" s="1" t="s">
        <v>328</v>
      </c>
      <c r="C1243" s="1">
        <v>9.6076605E7</v>
      </c>
      <c r="D1243" s="1" t="s">
        <v>14</v>
      </c>
      <c r="E1243" s="1">
        <v>22.0</v>
      </c>
      <c r="F1243" s="1" t="s">
        <v>19584</v>
      </c>
      <c r="G1243" s="1">
        <v>0.3596467005</v>
      </c>
    </row>
    <row r="1244" ht="15.75" customHeight="1">
      <c r="A1244" s="1" t="str">
        <f t="shared" si="109"/>
        <v>MAML2</v>
      </c>
      <c r="B1244" s="1" t="s">
        <v>328</v>
      </c>
      <c r="C1244" s="1">
        <v>9.607653E7</v>
      </c>
      <c r="D1244" s="1" t="s">
        <v>14</v>
      </c>
      <c r="E1244" s="1">
        <v>24.0</v>
      </c>
      <c r="F1244" s="1" t="s">
        <v>19585</v>
      </c>
      <c r="G1244" s="1">
        <v>0.898851619333</v>
      </c>
    </row>
    <row r="1245" ht="15.75" customHeight="1">
      <c r="A1245" s="1" t="str">
        <f t="shared" si="109"/>
        <v>MAML2</v>
      </c>
      <c r="B1245" s="1" t="s">
        <v>328</v>
      </c>
      <c r="C1245" s="1">
        <v>9.6076499E7</v>
      </c>
      <c r="D1245" s="1" t="s">
        <v>14</v>
      </c>
      <c r="E1245" s="1">
        <v>23.0</v>
      </c>
      <c r="F1245" s="1" t="s">
        <v>19586</v>
      </c>
      <c r="G1245" s="1">
        <v>1.15430734984</v>
      </c>
    </row>
    <row r="1246" ht="15.75" customHeight="1">
      <c r="A1246" s="1" t="str">
        <f t="shared" si="109"/>
        <v>MAML2</v>
      </c>
      <c r="B1246" s="1" t="s">
        <v>328</v>
      </c>
      <c r="C1246" s="1">
        <v>9.607645E7</v>
      </c>
      <c r="D1246" s="1" t="s">
        <v>14</v>
      </c>
      <c r="E1246" s="1">
        <v>24.0</v>
      </c>
      <c r="F1246" s="1" t="s">
        <v>19587</v>
      </c>
      <c r="G1246" s="1">
        <v>0.854007553449</v>
      </c>
    </row>
    <row r="1247" ht="15.75" customHeight="1">
      <c r="A1247" s="1" t="str">
        <f t="shared" si="109"/>
        <v>MAML2</v>
      </c>
      <c r="B1247" s="1" t="s">
        <v>328</v>
      </c>
      <c r="C1247" s="1">
        <v>9.6076442E7</v>
      </c>
      <c r="D1247" s="1" t="s">
        <v>14</v>
      </c>
      <c r="E1247" s="1">
        <v>24.0</v>
      </c>
      <c r="F1247" s="1" t="s">
        <v>19588</v>
      </c>
      <c r="G1247" s="1">
        <v>0.946841030831</v>
      </c>
    </row>
    <row r="1248" ht="15.75" customHeight="1">
      <c r="A1248" s="1" t="str">
        <f t="shared" si="109"/>
        <v>MAML2</v>
      </c>
      <c r="B1248" s="1" t="s">
        <v>328</v>
      </c>
      <c r="C1248" s="1">
        <v>9.6076692E7</v>
      </c>
      <c r="D1248" s="1" t="s">
        <v>8</v>
      </c>
      <c r="E1248" s="1">
        <v>24.0</v>
      </c>
      <c r="F1248" s="1" t="s">
        <v>19589</v>
      </c>
      <c r="G1248" s="1">
        <v>0.0823467224098</v>
      </c>
    </row>
    <row r="1249" ht="15.75" customHeight="1">
      <c r="A1249" s="1" t="str">
        <f t="shared" ref="A1249:A1258" si="110">"MAML3"</f>
        <v>MAML3</v>
      </c>
      <c r="B1249" s="1" t="s">
        <v>87</v>
      </c>
      <c r="C1249" s="1">
        <v>1.41075426E8</v>
      </c>
      <c r="D1249" s="1" t="s">
        <v>8</v>
      </c>
      <c r="E1249" s="1">
        <v>24.0</v>
      </c>
      <c r="F1249" s="1" t="s">
        <v>19590</v>
      </c>
      <c r="G1249" s="1">
        <v>0.606008244725</v>
      </c>
    </row>
    <row r="1250" ht="15.75" customHeight="1">
      <c r="A1250" s="1" t="str">
        <f t="shared" si="110"/>
        <v>MAML3</v>
      </c>
      <c r="B1250" s="1" t="s">
        <v>87</v>
      </c>
      <c r="C1250" s="1">
        <v>1.41075506E8</v>
      </c>
      <c r="D1250" s="1" t="s">
        <v>8</v>
      </c>
      <c r="E1250" s="1">
        <v>23.0</v>
      </c>
      <c r="F1250" s="1" t="s">
        <v>19591</v>
      </c>
      <c r="G1250" s="1">
        <v>0.674984984218</v>
      </c>
    </row>
    <row r="1251" ht="15.75" customHeight="1">
      <c r="A1251" s="1" t="str">
        <f t="shared" si="110"/>
        <v>MAML3</v>
      </c>
      <c r="B1251" s="1" t="s">
        <v>87</v>
      </c>
      <c r="C1251" s="1">
        <v>1.41075516E8</v>
      </c>
      <c r="D1251" s="1" t="s">
        <v>8</v>
      </c>
      <c r="E1251" s="1">
        <v>24.0</v>
      </c>
      <c r="F1251" s="1" t="s">
        <v>19592</v>
      </c>
      <c r="G1251" s="1">
        <v>0.966692145295</v>
      </c>
    </row>
    <row r="1252" ht="15.75" customHeight="1">
      <c r="A1252" s="1" t="str">
        <f t="shared" si="110"/>
        <v>MAML3</v>
      </c>
      <c r="B1252" s="1" t="s">
        <v>87</v>
      </c>
      <c r="C1252" s="1">
        <v>1.41075531E8</v>
      </c>
      <c r="D1252" s="1" t="s">
        <v>8</v>
      </c>
      <c r="E1252" s="1">
        <v>24.0</v>
      </c>
      <c r="F1252" s="1" t="s">
        <v>19593</v>
      </c>
      <c r="G1252" s="1">
        <v>0.973429258734</v>
      </c>
    </row>
    <row r="1253" ht="15.75" customHeight="1">
      <c r="A1253" s="1" t="str">
        <f t="shared" si="110"/>
        <v>MAML3</v>
      </c>
      <c r="B1253" s="1" t="s">
        <v>87</v>
      </c>
      <c r="C1253" s="1">
        <v>1.41075706E8</v>
      </c>
      <c r="D1253" s="1" t="s">
        <v>8</v>
      </c>
      <c r="E1253" s="1">
        <v>23.0</v>
      </c>
      <c r="F1253" s="1" t="s">
        <v>19594</v>
      </c>
      <c r="G1253" s="1">
        <v>1.05987859597</v>
      </c>
    </row>
    <row r="1254" ht="15.75" customHeight="1">
      <c r="A1254" s="1" t="str">
        <f t="shared" si="110"/>
        <v>MAML3</v>
      </c>
      <c r="B1254" s="1" t="s">
        <v>87</v>
      </c>
      <c r="C1254" s="1">
        <v>1.41075413E8</v>
      </c>
      <c r="D1254" s="1" t="s">
        <v>14</v>
      </c>
      <c r="E1254" s="1">
        <v>23.0</v>
      </c>
      <c r="F1254" s="1" t="s">
        <v>19595</v>
      </c>
      <c r="G1254" s="1">
        <v>0.359861883182</v>
      </c>
    </row>
    <row r="1255" ht="15.75" customHeight="1">
      <c r="A1255" s="1" t="str">
        <f t="shared" si="110"/>
        <v>MAML3</v>
      </c>
      <c r="B1255" s="1" t="s">
        <v>87</v>
      </c>
      <c r="C1255" s="1">
        <v>1.41075495E8</v>
      </c>
      <c r="D1255" s="1" t="s">
        <v>14</v>
      </c>
      <c r="E1255" s="1">
        <v>23.0</v>
      </c>
      <c r="F1255" s="1" t="s">
        <v>19596</v>
      </c>
      <c r="G1255" s="1">
        <v>0.411719473954</v>
      </c>
    </row>
    <row r="1256" ht="15.75" customHeight="1">
      <c r="A1256" s="1" t="str">
        <f t="shared" si="110"/>
        <v>MAML3</v>
      </c>
      <c r="B1256" s="1" t="s">
        <v>87</v>
      </c>
      <c r="C1256" s="1">
        <v>1.41075585E8</v>
      </c>
      <c r="D1256" s="1" t="s">
        <v>14</v>
      </c>
      <c r="E1256" s="1">
        <v>24.0</v>
      </c>
      <c r="F1256" s="1" t="s">
        <v>19597</v>
      </c>
      <c r="G1256" s="1">
        <v>0.567212003088</v>
      </c>
    </row>
    <row r="1257" ht="15.75" customHeight="1">
      <c r="A1257" s="1" t="str">
        <f t="shared" si="110"/>
        <v>MAML3</v>
      </c>
      <c r="B1257" s="1" t="s">
        <v>87</v>
      </c>
      <c r="C1257" s="1">
        <v>1.41075439E8</v>
      </c>
      <c r="D1257" s="1" t="s">
        <v>8</v>
      </c>
      <c r="E1257" s="1">
        <v>24.0</v>
      </c>
      <c r="F1257" s="1" t="s">
        <v>19598</v>
      </c>
      <c r="G1257" s="1">
        <v>0.650385986801</v>
      </c>
    </row>
    <row r="1258" ht="15.75" customHeight="1">
      <c r="A1258" s="1" t="str">
        <f t="shared" si="110"/>
        <v>MAML3</v>
      </c>
      <c r="B1258" s="1" t="s">
        <v>87</v>
      </c>
      <c r="C1258" s="1">
        <v>1.41075694E8</v>
      </c>
      <c r="D1258" s="1" t="s">
        <v>14</v>
      </c>
      <c r="E1258" s="1">
        <v>24.0</v>
      </c>
      <c r="F1258" s="1" t="s">
        <v>19599</v>
      </c>
      <c r="G1258" s="1">
        <v>0.1330116817</v>
      </c>
    </row>
    <row r="1259" ht="15.75" customHeight="1">
      <c r="A1259" s="1" t="str">
        <f t="shared" ref="A1259:A1268" si="111">"MAP2K3"</f>
        <v>MAP2K3</v>
      </c>
      <c r="B1259" s="1" t="s">
        <v>39</v>
      </c>
      <c r="C1259" s="1">
        <v>2.1187851E7</v>
      </c>
      <c r="D1259" s="1" t="s">
        <v>14</v>
      </c>
      <c r="E1259" s="1">
        <v>24.0</v>
      </c>
      <c r="F1259" s="1" t="s">
        <v>19600</v>
      </c>
      <c r="G1259" s="1">
        <v>0.920201335052</v>
      </c>
    </row>
    <row r="1260" ht="15.75" customHeight="1">
      <c r="A1260" s="1" t="str">
        <f t="shared" si="111"/>
        <v>MAP2K3</v>
      </c>
      <c r="B1260" s="1" t="s">
        <v>39</v>
      </c>
      <c r="C1260" s="1">
        <v>2.1187695E7</v>
      </c>
      <c r="D1260" s="1" t="s">
        <v>8</v>
      </c>
      <c r="E1260" s="1">
        <v>23.0</v>
      </c>
      <c r="F1260" s="1" t="s">
        <v>19601</v>
      </c>
      <c r="G1260" s="1">
        <v>0.682164127891</v>
      </c>
    </row>
    <row r="1261" ht="15.75" customHeight="1">
      <c r="A1261" s="1" t="str">
        <f t="shared" si="111"/>
        <v>MAP2K3</v>
      </c>
      <c r="B1261" s="1" t="s">
        <v>39</v>
      </c>
      <c r="C1261" s="1">
        <v>2.1187885E7</v>
      </c>
      <c r="D1261" s="1" t="s">
        <v>14</v>
      </c>
      <c r="E1261" s="1">
        <v>24.0</v>
      </c>
      <c r="F1261" s="1" t="s">
        <v>19602</v>
      </c>
      <c r="G1261" s="1">
        <v>0.52428657294</v>
      </c>
    </row>
    <row r="1262" ht="15.75" customHeight="1">
      <c r="A1262" s="1" t="str">
        <f t="shared" si="111"/>
        <v>MAP2K3</v>
      </c>
      <c r="B1262" s="1" t="s">
        <v>39</v>
      </c>
      <c r="C1262" s="1">
        <v>2.1187855E7</v>
      </c>
      <c r="D1262" s="1" t="s">
        <v>14</v>
      </c>
      <c r="E1262" s="1">
        <v>22.0</v>
      </c>
      <c r="F1262" s="1" t="s">
        <v>19603</v>
      </c>
      <c r="G1262" s="1">
        <v>1.269299744</v>
      </c>
    </row>
    <row r="1263" ht="15.75" customHeight="1">
      <c r="A1263" s="1" t="str">
        <f t="shared" si="111"/>
        <v>MAP2K3</v>
      </c>
      <c r="B1263" s="1" t="s">
        <v>39</v>
      </c>
      <c r="C1263" s="1">
        <v>2.1187816E7</v>
      </c>
      <c r="D1263" s="1" t="s">
        <v>14</v>
      </c>
      <c r="E1263" s="1">
        <v>24.0</v>
      </c>
      <c r="F1263" s="1" t="s">
        <v>19604</v>
      </c>
      <c r="G1263" s="1">
        <v>0.790394153202</v>
      </c>
    </row>
    <row r="1264" ht="15.75" customHeight="1">
      <c r="A1264" s="1" t="str">
        <f t="shared" si="111"/>
        <v>MAP2K3</v>
      </c>
      <c r="B1264" s="1" t="s">
        <v>39</v>
      </c>
      <c r="C1264" s="1">
        <v>2.1187809E7</v>
      </c>
      <c r="D1264" s="1" t="s">
        <v>14</v>
      </c>
      <c r="E1264" s="1">
        <v>24.0</v>
      </c>
      <c r="F1264" s="1" t="s">
        <v>19605</v>
      </c>
      <c r="G1264" s="1">
        <v>0.715028671774</v>
      </c>
    </row>
    <row r="1265" ht="15.75" customHeight="1">
      <c r="A1265" s="1" t="str">
        <f t="shared" si="111"/>
        <v>MAP2K3</v>
      </c>
      <c r="B1265" s="1" t="s">
        <v>39</v>
      </c>
      <c r="C1265" s="1">
        <v>2.1187795E7</v>
      </c>
      <c r="D1265" s="1" t="s">
        <v>14</v>
      </c>
      <c r="E1265" s="1">
        <v>22.0</v>
      </c>
      <c r="F1265" s="1" t="s">
        <v>19606</v>
      </c>
      <c r="G1265" s="1">
        <v>0.810498920945</v>
      </c>
    </row>
    <row r="1266" ht="15.75" customHeight="1">
      <c r="A1266" s="1" t="str">
        <f t="shared" si="111"/>
        <v>MAP2K3</v>
      </c>
      <c r="B1266" s="1" t="s">
        <v>39</v>
      </c>
      <c r="C1266" s="1">
        <v>2.1187774E7</v>
      </c>
      <c r="D1266" s="1" t="s">
        <v>14</v>
      </c>
      <c r="E1266" s="1">
        <v>24.0</v>
      </c>
      <c r="F1266" s="1" t="s">
        <v>19607</v>
      </c>
      <c r="G1266" s="1">
        <v>0.197462239115</v>
      </c>
    </row>
    <row r="1267" ht="15.75" customHeight="1">
      <c r="A1267" s="1" t="str">
        <f t="shared" si="111"/>
        <v>MAP2K3</v>
      </c>
      <c r="B1267" s="1" t="s">
        <v>39</v>
      </c>
      <c r="C1267" s="1">
        <v>2.1187741E7</v>
      </c>
      <c r="D1267" s="1" t="s">
        <v>14</v>
      </c>
      <c r="E1267" s="1">
        <v>24.0</v>
      </c>
      <c r="F1267" s="1" t="s">
        <v>19608</v>
      </c>
      <c r="G1267" s="1">
        <v>0.19612403495</v>
      </c>
    </row>
    <row r="1268" ht="15.75" customHeight="1">
      <c r="A1268" s="1" t="str">
        <f t="shared" si="111"/>
        <v>MAP2K3</v>
      </c>
      <c r="B1268" s="1" t="s">
        <v>39</v>
      </c>
      <c r="C1268" s="1">
        <v>2.1187905E7</v>
      </c>
      <c r="D1268" s="1" t="s">
        <v>14</v>
      </c>
      <c r="E1268" s="1">
        <v>23.0</v>
      </c>
      <c r="F1268" s="1" t="s">
        <v>19609</v>
      </c>
      <c r="G1268" s="1">
        <v>0.159762111648</v>
      </c>
    </row>
    <row r="1269" ht="15.75" customHeight="1">
      <c r="A1269" s="1" t="str">
        <f t="shared" ref="A1269:A1278" si="112">"MAP2K6"</f>
        <v>MAP2K6</v>
      </c>
      <c r="B1269" s="1" t="s">
        <v>39</v>
      </c>
      <c r="C1269" s="1">
        <v>6.7410621E7</v>
      </c>
      <c r="D1269" s="1" t="s">
        <v>8</v>
      </c>
      <c r="E1269" s="1">
        <v>25.0</v>
      </c>
      <c r="F1269" s="1" t="s">
        <v>19610</v>
      </c>
      <c r="G1269" s="1">
        <v>0.369296977797</v>
      </c>
    </row>
    <row r="1270" ht="15.75" customHeight="1">
      <c r="A1270" s="1" t="str">
        <f t="shared" si="112"/>
        <v>MAP2K6</v>
      </c>
      <c r="B1270" s="1" t="s">
        <v>39</v>
      </c>
      <c r="C1270" s="1">
        <v>6.7410645E7</v>
      </c>
      <c r="D1270" s="1" t="s">
        <v>8</v>
      </c>
      <c r="E1270" s="1">
        <v>25.0</v>
      </c>
      <c r="F1270" s="1" t="s">
        <v>19611</v>
      </c>
      <c r="G1270" s="1">
        <v>0.427400663624</v>
      </c>
    </row>
    <row r="1271" ht="15.75" customHeight="1">
      <c r="A1271" s="1" t="str">
        <f t="shared" si="112"/>
        <v>MAP2K6</v>
      </c>
      <c r="B1271" s="1" t="s">
        <v>39</v>
      </c>
      <c r="C1271" s="1">
        <v>6.7410733E7</v>
      </c>
      <c r="D1271" s="1" t="s">
        <v>8</v>
      </c>
      <c r="E1271" s="1">
        <v>23.0</v>
      </c>
      <c r="F1271" s="1" t="s">
        <v>19612</v>
      </c>
      <c r="G1271" s="1">
        <v>0.840766263098</v>
      </c>
    </row>
    <row r="1272" ht="15.75" customHeight="1">
      <c r="A1272" s="1" t="str">
        <f t="shared" si="112"/>
        <v>MAP2K6</v>
      </c>
      <c r="B1272" s="1" t="s">
        <v>39</v>
      </c>
      <c r="C1272" s="1">
        <v>6.7410741E7</v>
      </c>
      <c r="D1272" s="1" t="s">
        <v>8</v>
      </c>
      <c r="E1272" s="1">
        <v>25.0</v>
      </c>
      <c r="F1272" s="1" t="s">
        <v>19613</v>
      </c>
      <c r="G1272" s="1">
        <v>0.89618620019</v>
      </c>
    </row>
    <row r="1273" ht="15.75" customHeight="1">
      <c r="A1273" s="1" t="str">
        <f t="shared" si="112"/>
        <v>MAP2K6</v>
      </c>
      <c r="B1273" s="1" t="s">
        <v>39</v>
      </c>
      <c r="C1273" s="1">
        <v>6.7410755E7</v>
      </c>
      <c r="D1273" s="1" t="s">
        <v>8</v>
      </c>
      <c r="E1273" s="1">
        <v>22.0</v>
      </c>
      <c r="F1273" s="1" t="s">
        <v>19614</v>
      </c>
      <c r="G1273" s="1">
        <v>1.26304753671</v>
      </c>
    </row>
    <row r="1274" ht="15.75" customHeight="1">
      <c r="A1274" s="1" t="str">
        <f t="shared" si="112"/>
        <v>MAP2K6</v>
      </c>
      <c r="B1274" s="1" t="s">
        <v>39</v>
      </c>
      <c r="C1274" s="1">
        <v>6.7410476E7</v>
      </c>
      <c r="D1274" s="1" t="s">
        <v>14</v>
      </c>
      <c r="E1274" s="1">
        <v>24.0</v>
      </c>
      <c r="F1274" s="1" t="s">
        <v>19615</v>
      </c>
      <c r="G1274" s="1">
        <v>0.172732208896</v>
      </c>
    </row>
    <row r="1275" ht="15.75" customHeight="1">
      <c r="A1275" s="1" t="str">
        <f t="shared" si="112"/>
        <v>MAP2K6</v>
      </c>
      <c r="B1275" s="1" t="s">
        <v>39</v>
      </c>
      <c r="C1275" s="1">
        <v>6.7410629E7</v>
      </c>
      <c r="D1275" s="1" t="s">
        <v>14</v>
      </c>
      <c r="E1275" s="1">
        <v>25.0</v>
      </c>
      <c r="F1275" s="1" t="s">
        <v>19616</v>
      </c>
      <c r="G1275" s="1">
        <v>0.165141529455</v>
      </c>
    </row>
    <row r="1276" ht="15.75" customHeight="1">
      <c r="A1276" s="1" t="str">
        <f t="shared" si="112"/>
        <v>MAP2K6</v>
      </c>
      <c r="B1276" s="1" t="s">
        <v>39</v>
      </c>
      <c r="C1276" s="1">
        <v>6.7410685E7</v>
      </c>
      <c r="D1276" s="1" t="s">
        <v>14</v>
      </c>
      <c r="E1276" s="1">
        <v>23.0</v>
      </c>
      <c r="F1276" s="1" t="s">
        <v>19617</v>
      </c>
      <c r="G1276" s="1">
        <v>0.0512357595612</v>
      </c>
    </row>
    <row r="1277" ht="15.75" customHeight="1">
      <c r="A1277" s="1" t="str">
        <f t="shared" si="112"/>
        <v>MAP2K6</v>
      </c>
      <c r="B1277" s="1" t="s">
        <v>39</v>
      </c>
      <c r="C1277" s="1">
        <v>6.741063E7</v>
      </c>
      <c r="D1277" s="1" t="s">
        <v>8</v>
      </c>
      <c r="E1277" s="1">
        <v>23.0</v>
      </c>
      <c r="F1277" s="1" t="s">
        <v>19618</v>
      </c>
      <c r="G1277" s="1">
        <v>0.255114114665</v>
      </c>
    </row>
    <row r="1278" ht="15.75" customHeight="1">
      <c r="A1278" s="1" t="str">
        <f t="shared" si="112"/>
        <v>MAP2K6</v>
      </c>
      <c r="B1278" s="1" t="s">
        <v>39</v>
      </c>
      <c r="C1278" s="1">
        <v>6.7410526E7</v>
      </c>
      <c r="D1278" s="1" t="s">
        <v>8</v>
      </c>
      <c r="E1278" s="1">
        <v>24.0</v>
      </c>
      <c r="F1278" s="1" t="s">
        <v>19619</v>
      </c>
      <c r="G1278" s="1">
        <v>0.0295496290625</v>
      </c>
    </row>
    <row r="1279" ht="15.75" customHeight="1">
      <c r="A1279" s="1" t="str">
        <f t="shared" ref="A1279:A1306" si="113">"MAP4"</f>
        <v>MAP4</v>
      </c>
      <c r="B1279" s="1" t="s">
        <v>119</v>
      </c>
      <c r="C1279" s="1">
        <v>4.813062E7</v>
      </c>
      <c r="D1279" s="1" t="s">
        <v>8</v>
      </c>
      <c r="E1279" s="1">
        <v>24.0</v>
      </c>
      <c r="F1279" s="1" t="s">
        <v>19620</v>
      </c>
      <c r="G1279" s="1">
        <v>0.559328155586</v>
      </c>
    </row>
    <row r="1280" ht="15.75" customHeight="1">
      <c r="A1280" s="1" t="str">
        <f t="shared" si="113"/>
        <v>MAP4</v>
      </c>
      <c r="B1280" s="1" t="s">
        <v>119</v>
      </c>
      <c r="C1280" s="1">
        <v>4.8130887E7</v>
      </c>
      <c r="D1280" s="1" t="s">
        <v>8</v>
      </c>
      <c r="E1280" s="1">
        <v>24.0</v>
      </c>
      <c r="F1280" s="1" t="s">
        <v>19621</v>
      </c>
      <c r="G1280" s="1">
        <v>0.291455539454</v>
      </c>
    </row>
    <row r="1281" ht="15.75" customHeight="1">
      <c r="A1281" s="1" t="str">
        <f t="shared" si="113"/>
        <v>MAP4</v>
      </c>
      <c r="B1281" s="1" t="s">
        <v>119</v>
      </c>
      <c r="C1281" s="1">
        <v>4.8130658E7</v>
      </c>
      <c r="D1281" s="1" t="s">
        <v>8</v>
      </c>
      <c r="E1281" s="1">
        <v>22.0</v>
      </c>
      <c r="F1281" s="1" t="s">
        <v>19622</v>
      </c>
      <c r="G1281" s="1">
        <v>0.76573255393</v>
      </c>
    </row>
    <row r="1282" ht="15.75" customHeight="1">
      <c r="A1282" s="1" t="str">
        <f t="shared" si="113"/>
        <v>MAP4</v>
      </c>
      <c r="B1282" s="1" t="s">
        <v>119</v>
      </c>
      <c r="C1282" s="1">
        <v>4.7934644E7</v>
      </c>
      <c r="D1282" s="1" t="s">
        <v>8</v>
      </c>
      <c r="E1282" s="1">
        <v>24.0</v>
      </c>
      <c r="F1282" s="1" t="s">
        <v>19623</v>
      </c>
      <c r="G1282" s="1">
        <v>0.182053475891</v>
      </c>
    </row>
    <row r="1283" ht="15.75" customHeight="1">
      <c r="A1283" s="1" t="str">
        <f t="shared" si="113"/>
        <v>MAP4</v>
      </c>
      <c r="B1283" s="1" t="s">
        <v>119</v>
      </c>
      <c r="C1283" s="1">
        <v>4.8130517E7</v>
      </c>
      <c r="D1283" s="1" t="s">
        <v>8</v>
      </c>
      <c r="E1283" s="1">
        <v>24.0</v>
      </c>
      <c r="F1283" s="1" t="s">
        <v>19624</v>
      </c>
      <c r="G1283" s="1">
        <v>0.220729521141</v>
      </c>
    </row>
    <row r="1284" ht="15.75" customHeight="1">
      <c r="A1284" s="1" t="str">
        <f t="shared" si="113"/>
        <v>MAP4</v>
      </c>
      <c r="B1284" s="1" t="s">
        <v>119</v>
      </c>
      <c r="C1284" s="1">
        <v>4.8130934E7</v>
      </c>
      <c r="D1284" s="1" t="s">
        <v>14</v>
      </c>
      <c r="E1284" s="1">
        <v>23.0</v>
      </c>
      <c r="F1284" s="1" t="s">
        <v>19625</v>
      </c>
      <c r="G1284" s="1">
        <v>0.256481991366</v>
      </c>
    </row>
    <row r="1285" ht="15.75" customHeight="1">
      <c r="A1285" s="1" t="str">
        <f t="shared" si="113"/>
        <v>MAP4</v>
      </c>
      <c r="B1285" s="1" t="s">
        <v>119</v>
      </c>
      <c r="C1285" s="1">
        <v>4.8130882E7</v>
      </c>
      <c r="D1285" s="1" t="s">
        <v>14</v>
      </c>
      <c r="E1285" s="1">
        <v>24.0</v>
      </c>
      <c r="F1285" s="1" t="s">
        <v>19626</v>
      </c>
      <c r="G1285" s="1">
        <v>0.17095979754</v>
      </c>
    </row>
    <row r="1286" ht="15.75" customHeight="1">
      <c r="A1286" s="1" t="str">
        <f t="shared" si="113"/>
        <v>MAP4</v>
      </c>
      <c r="B1286" s="1" t="s">
        <v>119</v>
      </c>
      <c r="C1286" s="1">
        <v>4.8130859E7</v>
      </c>
      <c r="D1286" s="1" t="s">
        <v>14</v>
      </c>
      <c r="E1286" s="1">
        <v>23.0</v>
      </c>
      <c r="F1286" s="1" t="s">
        <v>19627</v>
      </c>
      <c r="G1286" s="1">
        <v>0.903210872459</v>
      </c>
    </row>
    <row r="1287" ht="15.75" customHeight="1">
      <c r="A1287" s="1" t="str">
        <f t="shared" si="113"/>
        <v>MAP4</v>
      </c>
      <c r="B1287" s="1" t="s">
        <v>119</v>
      </c>
      <c r="C1287" s="1">
        <v>4.8130837E7</v>
      </c>
      <c r="D1287" s="1" t="s">
        <v>14</v>
      </c>
      <c r="E1287" s="1">
        <v>24.0</v>
      </c>
      <c r="F1287" s="1" t="s">
        <v>19628</v>
      </c>
      <c r="G1287" s="1">
        <v>0.763420212412</v>
      </c>
    </row>
    <row r="1288" ht="15.75" customHeight="1">
      <c r="A1288" s="1" t="str">
        <f t="shared" si="113"/>
        <v>MAP4</v>
      </c>
      <c r="B1288" s="1" t="s">
        <v>119</v>
      </c>
      <c r="C1288" s="1">
        <v>4.8130598E7</v>
      </c>
      <c r="D1288" s="1" t="s">
        <v>14</v>
      </c>
      <c r="E1288" s="1">
        <v>23.0</v>
      </c>
      <c r="F1288" s="1" t="s">
        <v>19629</v>
      </c>
      <c r="G1288" s="1">
        <v>0.885154311894</v>
      </c>
    </row>
    <row r="1289" ht="15.75" customHeight="1">
      <c r="A1289" s="1" t="str">
        <f t="shared" si="113"/>
        <v>MAP4</v>
      </c>
      <c r="B1289" s="1" t="s">
        <v>119</v>
      </c>
      <c r="C1289" s="1">
        <v>4.8130524E7</v>
      </c>
      <c r="D1289" s="1" t="s">
        <v>14</v>
      </c>
      <c r="E1289" s="1">
        <v>23.0</v>
      </c>
      <c r="F1289" s="1" t="s">
        <v>19630</v>
      </c>
      <c r="G1289" s="1">
        <v>0.40128096227</v>
      </c>
    </row>
    <row r="1290" ht="15.75" customHeight="1">
      <c r="A1290" s="1" t="str">
        <f t="shared" si="113"/>
        <v>MAP4</v>
      </c>
      <c r="B1290" s="1" t="s">
        <v>119</v>
      </c>
      <c r="C1290" s="1">
        <v>4.8130647E7</v>
      </c>
      <c r="D1290" s="1" t="s">
        <v>8</v>
      </c>
      <c r="E1290" s="1">
        <v>23.0</v>
      </c>
      <c r="F1290" s="1" t="s">
        <v>19631</v>
      </c>
      <c r="G1290" s="1">
        <v>0.943973632487</v>
      </c>
    </row>
    <row r="1291" ht="15.75" customHeight="1">
      <c r="A1291" s="1" t="str">
        <f t="shared" si="113"/>
        <v>MAP4</v>
      </c>
      <c r="B1291" s="1" t="s">
        <v>119</v>
      </c>
      <c r="C1291" s="1">
        <v>4.8130439E7</v>
      </c>
      <c r="D1291" s="1" t="s">
        <v>8</v>
      </c>
      <c r="E1291" s="1">
        <v>23.0</v>
      </c>
      <c r="F1291" s="1" t="s">
        <v>19632</v>
      </c>
      <c r="G1291" s="1">
        <v>0.714085192842</v>
      </c>
    </row>
    <row r="1292" ht="15.75" customHeight="1">
      <c r="A1292" s="1" t="str">
        <f t="shared" si="113"/>
        <v>MAP4</v>
      </c>
      <c r="B1292" s="1" t="s">
        <v>119</v>
      </c>
      <c r="C1292" s="1">
        <v>4.7933131E7</v>
      </c>
      <c r="D1292" s="1" t="s">
        <v>8</v>
      </c>
      <c r="E1292" s="1">
        <v>23.0</v>
      </c>
      <c r="F1292" s="1" t="s">
        <v>19633</v>
      </c>
      <c r="G1292" s="1">
        <v>0.00944020182318</v>
      </c>
    </row>
    <row r="1293" ht="15.75" customHeight="1">
      <c r="A1293" s="1" t="str">
        <f t="shared" si="113"/>
        <v>MAP4</v>
      </c>
      <c r="B1293" s="1" t="s">
        <v>119</v>
      </c>
      <c r="C1293" s="1">
        <v>4.7951915E7</v>
      </c>
      <c r="D1293" s="1" t="s">
        <v>8</v>
      </c>
      <c r="E1293" s="1">
        <v>24.0</v>
      </c>
      <c r="F1293" s="1" t="s">
        <v>19634</v>
      </c>
      <c r="G1293" s="1">
        <v>-0.204090308491</v>
      </c>
    </row>
    <row r="1294" ht="15.75" customHeight="1">
      <c r="A1294" s="1" t="str">
        <f t="shared" si="113"/>
        <v>MAP4</v>
      </c>
      <c r="B1294" s="1" t="s">
        <v>119</v>
      </c>
      <c r="C1294" s="1">
        <v>4.8130431E7</v>
      </c>
      <c r="D1294" s="1" t="s">
        <v>14</v>
      </c>
      <c r="E1294" s="1">
        <v>24.0</v>
      </c>
      <c r="F1294" s="1" t="s">
        <v>19635</v>
      </c>
      <c r="G1294" s="1">
        <v>1.02131848197</v>
      </c>
    </row>
    <row r="1295" ht="15.75" customHeight="1">
      <c r="A1295" s="1" t="str">
        <f t="shared" si="113"/>
        <v>MAP4</v>
      </c>
      <c r="B1295" s="1" t="s">
        <v>119</v>
      </c>
      <c r="C1295" s="1">
        <v>4.7932871E7</v>
      </c>
      <c r="D1295" s="1" t="s">
        <v>14</v>
      </c>
      <c r="E1295" s="1">
        <v>24.0</v>
      </c>
      <c r="F1295" s="1" t="s">
        <v>19636</v>
      </c>
      <c r="G1295" s="1">
        <v>-0.106508720404</v>
      </c>
    </row>
    <row r="1296" ht="15.75" customHeight="1">
      <c r="A1296" s="1" t="str">
        <f t="shared" si="113"/>
        <v>MAP4</v>
      </c>
      <c r="B1296" s="1" t="s">
        <v>119</v>
      </c>
      <c r="C1296" s="1">
        <v>4.793293E7</v>
      </c>
      <c r="D1296" s="1" t="s">
        <v>14</v>
      </c>
      <c r="E1296" s="1">
        <v>23.0</v>
      </c>
      <c r="F1296" s="1" t="s">
        <v>19637</v>
      </c>
      <c r="G1296" s="1">
        <v>0.0388582889621</v>
      </c>
    </row>
    <row r="1297" ht="15.75" customHeight="1">
      <c r="A1297" s="1" t="str">
        <f t="shared" si="113"/>
        <v>MAP4</v>
      </c>
      <c r="B1297" s="1" t="s">
        <v>119</v>
      </c>
      <c r="C1297" s="1">
        <v>4.7932976E7</v>
      </c>
      <c r="D1297" s="1" t="s">
        <v>14</v>
      </c>
      <c r="E1297" s="1">
        <v>24.0</v>
      </c>
      <c r="F1297" s="1" t="s">
        <v>19638</v>
      </c>
      <c r="G1297" s="1">
        <v>-0.00308986134031</v>
      </c>
    </row>
    <row r="1298" ht="15.75" customHeight="1">
      <c r="A1298" s="1" t="str">
        <f t="shared" si="113"/>
        <v>MAP4</v>
      </c>
      <c r="B1298" s="1" t="s">
        <v>119</v>
      </c>
      <c r="C1298" s="1">
        <v>4.7932981E7</v>
      </c>
      <c r="D1298" s="1" t="s">
        <v>14</v>
      </c>
      <c r="E1298" s="1">
        <v>22.0</v>
      </c>
      <c r="F1298" s="1" t="s">
        <v>19639</v>
      </c>
      <c r="G1298" s="1">
        <v>-0.159142101056</v>
      </c>
    </row>
    <row r="1299" ht="15.75" customHeight="1">
      <c r="A1299" s="1" t="str">
        <f t="shared" si="113"/>
        <v>MAP4</v>
      </c>
      <c r="B1299" s="1" t="s">
        <v>119</v>
      </c>
      <c r="C1299" s="1">
        <v>4.7933015E7</v>
      </c>
      <c r="D1299" s="1" t="s">
        <v>14</v>
      </c>
      <c r="E1299" s="1">
        <v>24.0</v>
      </c>
      <c r="F1299" s="1" t="s">
        <v>19640</v>
      </c>
      <c r="G1299" s="1">
        <v>-0.0531881372384</v>
      </c>
    </row>
    <row r="1300" ht="15.75" customHeight="1">
      <c r="A1300" s="1" t="str">
        <f t="shared" si="113"/>
        <v>MAP4</v>
      </c>
      <c r="B1300" s="1" t="s">
        <v>119</v>
      </c>
      <c r="C1300" s="1">
        <v>4.7933039E7</v>
      </c>
      <c r="D1300" s="1" t="s">
        <v>14</v>
      </c>
      <c r="E1300" s="1">
        <v>23.0</v>
      </c>
      <c r="F1300" s="1" t="s">
        <v>19641</v>
      </c>
      <c r="G1300" s="1">
        <v>-0.0349447307138</v>
      </c>
    </row>
    <row r="1301" ht="15.75" customHeight="1">
      <c r="A1301" s="1" t="str">
        <f t="shared" si="113"/>
        <v>MAP4</v>
      </c>
      <c r="B1301" s="1" t="s">
        <v>119</v>
      </c>
      <c r="C1301" s="1">
        <v>4.7934588E7</v>
      </c>
      <c r="D1301" s="1" t="s">
        <v>14</v>
      </c>
      <c r="E1301" s="1">
        <v>25.0</v>
      </c>
      <c r="F1301" s="1" t="s">
        <v>19642</v>
      </c>
      <c r="G1301" s="1">
        <v>0.0448123427754</v>
      </c>
    </row>
    <row r="1302" ht="15.75" customHeight="1">
      <c r="A1302" s="1" t="str">
        <f t="shared" si="113"/>
        <v>MAP4</v>
      </c>
      <c r="B1302" s="1" t="s">
        <v>119</v>
      </c>
      <c r="C1302" s="1">
        <v>4.7951954E7</v>
      </c>
      <c r="D1302" s="1" t="s">
        <v>14</v>
      </c>
      <c r="E1302" s="1">
        <v>24.0</v>
      </c>
      <c r="F1302" s="1" t="s">
        <v>19643</v>
      </c>
      <c r="G1302" s="1">
        <v>0.0885035167456</v>
      </c>
    </row>
    <row r="1303" ht="15.75" customHeight="1">
      <c r="A1303" s="1" t="str">
        <f t="shared" si="113"/>
        <v>MAP4</v>
      </c>
      <c r="B1303" s="1" t="s">
        <v>119</v>
      </c>
      <c r="C1303" s="1">
        <v>4.7952084E7</v>
      </c>
      <c r="D1303" s="1" t="s">
        <v>14</v>
      </c>
      <c r="E1303" s="1">
        <v>23.0</v>
      </c>
      <c r="F1303" s="1" t="s">
        <v>19644</v>
      </c>
      <c r="G1303" s="1">
        <v>0.0650865284675</v>
      </c>
    </row>
    <row r="1304" ht="15.75" customHeight="1">
      <c r="A1304" s="1" t="str">
        <f t="shared" si="113"/>
        <v>MAP4</v>
      </c>
      <c r="B1304" s="1" t="s">
        <v>119</v>
      </c>
      <c r="C1304" s="1">
        <v>4.7934652E7</v>
      </c>
      <c r="D1304" s="1" t="s">
        <v>8</v>
      </c>
      <c r="E1304" s="1">
        <v>22.0</v>
      </c>
      <c r="F1304" s="1" t="s">
        <v>19645</v>
      </c>
      <c r="G1304" s="1">
        <v>-0.171444191069</v>
      </c>
    </row>
    <row r="1305" ht="15.75" customHeight="1">
      <c r="A1305" s="1" t="str">
        <f t="shared" si="113"/>
        <v>MAP4</v>
      </c>
      <c r="B1305" s="1" t="s">
        <v>119</v>
      </c>
      <c r="C1305" s="1">
        <v>4.813042E7</v>
      </c>
      <c r="D1305" s="1" t="s">
        <v>8</v>
      </c>
      <c r="E1305" s="1">
        <v>24.0</v>
      </c>
      <c r="F1305" s="1" t="s">
        <v>19646</v>
      </c>
      <c r="G1305" s="1">
        <v>1.03470788554</v>
      </c>
    </row>
    <row r="1306" ht="15.75" customHeight="1">
      <c r="A1306" s="1" t="str">
        <f t="shared" si="113"/>
        <v>MAP4</v>
      </c>
      <c r="B1306" s="1" t="s">
        <v>119</v>
      </c>
      <c r="C1306" s="1">
        <v>4.8130418E7</v>
      </c>
      <c r="D1306" s="1" t="s">
        <v>14</v>
      </c>
      <c r="E1306" s="1">
        <v>22.0</v>
      </c>
      <c r="F1306" s="1" t="s">
        <v>19647</v>
      </c>
      <c r="G1306" s="1">
        <v>0.0417588012985</v>
      </c>
    </row>
    <row r="1307" ht="15.75" customHeight="1">
      <c r="A1307" s="1" t="str">
        <f t="shared" ref="A1307:A1316" si="114">"MAP4K3"</f>
        <v>MAP4K3</v>
      </c>
      <c r="B1307" s="1" t="s">
        <v>256</v>
      </c>
      <c r="C1307" s="1">
        <v>3.9664546E7</v>
      </c>
      <c r="D1307" s="1" t="s">
        <v>8</v>
      </c>
      <c r="E1307" s="1">
        <v>24.0</v>
      </c>
      <c r="F1307" s="1" t="s">
        <v>19648</v>
      </c>
      <c r="G1307" s="1">
        <v>0.673275595436</v>
      </c>
    </row>
    <row r="1308" ht="15.75" customHeight="1">
      <c r="A1308" s="1" t="str">
        <f t="shared" si="114"/>
        <v>MAP4K3</v>
      </c>
      <c r="B1308" s="1" t="s">
        <v>256</v>
      </c>
      <c r="C1308" s="1">
        <v>3.9664529E7</v>
      </c>
      <c r="D1308" s="1" t="s">
        <v>8</v>
      </c>
      <c r="E1308" s="1">
        <v>23.0</v>
      </c>
      <c r="F1308" s="1" t="s">
        <v>19649</v>
      </c>
      <c r="G1308" s="1">
        <v>0.362149542292</v>
      </c>
    </row>
    <row r="1309" ht="15.75" customHeight="1">
      <c r="A1309" s="1" t="str">
        <f t="shared" si="114"/>
        <v>MAP4K3</v>
      </c>
      <c r="B1309" s="1" t="s">
        <v>256</v>
      </c>
      <c r="C1309" s="1">
        <v>3.9664507E7</v>
      </c>
      <c r="D1309" s="1" t="s">
        <v>8</v>
      </c>
      <c r="E1309" s="1">
        <v>24.0</v>
      </c>
      <c r="F1309" s="1" t="s">
        <v>19650</v>
      </c>
      <c r="G1309" s="1">
        <v>0.448754994967</v>
      </c>
    </row>
    <row r="1310" ht="15.75" customHeight="1">
      <c r="A1310" s="1" t="str">
        <f t="shared" si="114"/>
        <v>MAP4K3</v>
      </c>
      <c r="B1310" s="1" t="s">
        <v>256</v>
      </c>
      <c r="C1310" s="1">
        <v>3.9664613E7</v>
      </c>
      <c r="D1310" s="1" t="s">
        <v>8</v>
      </c>
      <c r="E1310" s="1">
        <v>24.0</v>
      </c>
      <c r="F1310" s="1" t="s">
        <v>19651</v>
      </c>
      <c r="G1310" s="1">
        <v>0.190219592412</v>
      </c>
    </row>
    <row r="1311" ht="15.75" customHeight="1">
      <c r="A1311" s="1" t="str">
        <f t="shared" si="114"/>
        <v>MAP4K3</v>
      </c>
      <c r="B1311" s="1" t="s">
        <v>256</v>
      </c>
      <c r="C1311" s="1">
        <v>3.9664622E7</v>
      </c>
      <c r="D1311" s="1" t="s">
        <v>8</v>
      </c>
      <c r="E1311" s="1">
        <v>23.0</v>
      </c>
      <c r="F1311" s="1" t="s">
        <v>19652</v>
      </c>
      <c r="G1311" s="1">
        <v>1.15472537848</v>
      </c>
    </row>
    <row r="1312" ht="15.75" customHeight="1">
      <c r="A1312" s="1" t="str">
        <f t="shared" si="114"/>
        <v>MAP4K3</v>
      </c>
      <c r="B1312" s="1" t="s">
        <v>256</v>
      </c>
      <c r="C1312" s="1">
        <v>3.966474E7</v>
      </c>
      <c r="D1312" s="1" t="s">
        <v>8</v>
      </c>
      <c r="E1312" s="1">
        <v>21.0</v>
      </c>
      <c r="F1312" s="1" t="s">
        <v>19653</v>
      </c>
      <c r="G1312" s="1">
        <v>0.0215232540353</v>
      </c>
    </row>
    <row r="1313" ht="15.75" customHeight="1">
      <c r="A1313" s="1" t="str">
        <f t="shared" si="114"/>
        <v>MAP4K3</v>
      </c>
      <c r="B1313" s="1" t="s">
        <v>256</v>
      </c>
      <c r="C1313" s="1">
        <v>3.9664588E7</v>
      </c>
      <c r="D1313" s="1" t="s">
        <v>14</v>
      </c>
      <c r="E1313" s="1">
        <v>24.0</v>
      </c>
      <c r="F1313" s="1" t="s">
        <v>19654</v>
      </c>
      <c r="G1313" s="1">
        <v>0.401776499762</v>
      </c>
    </row>
    <row r="1314" ht="15.75" customHeight="1">
      <c r="A1314" s="1" t="str">
        <f t="shared" si="114"/>
        <v>MAP4K3</v>
      </c>
      <c r="B1314" s="1" t="s">
        <v>256</v>
      </c>
      <c r="C1314" s="1">
        <v>3.9664611E7</v>
      </c>
      <c r="D1314" s="1" t="s">
        <v>14</v>
      </c>
      <c r="E1314" s="1">
        <v>24.0</v>
      </c>
      <c r="F1314" s="1" t="s">
        <v>19655</v>
      </c>
      <c r="G1314" s="1">
        <v>1.17199902609</v>
      </c>
    </row>
    <row r="1315" ht="15.75" customHeight="1">
      <c r="A1315" s="1" t="str">
        <f t="shared" si="114"/>
        <v>MAP4K3</v>
      </c>
      <c r="B1315" s="1" t="s">
        <v>256</v>
      </c>
      <c r="C1315" s="1">
        <v>3.9664676E7</v>
      </c>
      <c r="D1315" s="1" t="s">
        <v>14</v>
      </c>
      <c r="E1315" s="1">
        <v>24.0</v>
      </c>
      <c r="F1315" s="1" t="s">
        <v>19656</v>
      </c>
      <c r="G1315" s="1">
        <v>0.00453399997933</v>
      </c>
    </row>
    <row r="1316" ht="15.75" customHeight="1">
      <c r="A1316" s="1" t="str">
        <f t="shared" si="114"/>
        <v>MAP4K3</v>
      </c>
      <c r="B1316" s="1" t="s">
        <v>256</v>
      </c>
      <c r="C1316" s="1">
        <v>3.9664719E7</v>
      </c>
      <c r="D1316" s="1" t="s">
        <v>14</v>
      </c>
      <c r="E1316" s="1">
        <v>23.0</v>
      </c>
      <c r="F1316" s="1" t="s">
        <v>19657</v>
      </c>
      <c r="G1316" s="1">
        <v>0.177726486368</v>
      </c>
    </row>
    <row r="1317" ht="15.75" customHeight="1">
      <c r="A1317" s="1" t="str">
        <f t="shared" ref="A1317:A1326" si="115">"MAP4K5"</f>
        <v>MAP4K5</v>
      </c>
      <c r="B1317" s="1" t="s">
        <v>135</v>
      </c>
      <c r="C1317" s="1">
        <v>5.0999632E7</v>
      </c>
      <c r="D1317" s="1" t="s">
        <v>14</v>
      </c>
      <c r="E1317" s="1">
        <v>24.0</v>
      </c>
      <c r="F1317" s="1" t="s">
        <v>19658</v>
      </c>
      <c r="G1317" s="1">
        <v>0.497674635569</v>
      </c>
    </row>
    <row r="1318" ht="15.75" customHeight="1">
      <c r="A1318" s="1" t="str">
        <f t="shared" si="115"/>
        <v>MAP4K5</v>
      </c>
      <c r="B1318" s="1" t="s">
        <v>135</v>
      </c>
      <c r="C1318" s="1">
        <v>5.0999553E7</v>
      </c>
      <c r="D1318" s="1" t="s">
        <v>8</v>
      </c>
      <c r="E1318" s="1">
        <v>24.0</v>
      </c>
      <c r="F1318" s="1" t="s">
        <v>18432</v>
      </c>
      <c r="G1318" s="1">
        <v>0.359287794517</v>
      </c>
    </row>
    <row r="1319" ht="15.75" customHeight="1">
      <c r="A1319" s="1" t="str">
        <f t="shared" si="115"/>
        <v>MAP4K5</v>
      </c>
      <c r="B1319" s="1" t="s">
        <v>135</v>
      </c>
      <c r="C1319" s="1">
        <v>5.0999683E7</v>
      </c>
      <c r="D1319" s="1" t="s">
        <v>8</v>
      </c>
      <c r="E1319" s="1">
        <v>24.0</v>
      </c>
      <c r="F1319" s="1" t="s">
        <v>19659</v>
      </c>
      <c r="G1319" s="1">
        <v>-0.0134267362586</v>
      </c>
    </row>
    <row r="1320" ht="15.75" customHeight="1">
      <c r="A1320" s="1" t="str">
        <f t="shared" si="115"/>
        <v>MAP4K5</v>
      </c>
      <c r="B1320" s="1" t="s">
        <v>135</v>
      </c>
      <c r="C1320" s="1">
        <v>5.0999552E7</v>
      </c>
      <c r="D1320" s="1" t="s">
        <v>14</v>
      </c>
      <c r="E1320" s="1">
        <v>24.0</v>
      </c>
      <c r="F1320" s="1" t="s">
        <v>19660</v>
      </c>
      <c r="G1320" s="1">
        <v>1.59476391693</v>
      </c>
    </row>
    <row r="1321" ht="15.75" customHeight="1">
      <c r="A1321" s="1" t="str">
        <f t="shared" si="115"/>
        <v>MAP4K5</v>
      </c>
      <c r="B1321" s="1" t="s">
        <v>135</v>
      </c>
      <c r="C1321" s="1">
        <v>5.0999617E7</v>
      </c>
      <c r="D1321" s="1" t="s">
        <v>14</v>
      </c>
      <c r="E1321" s="1">
        <v>24.0</v>
      </c>
      <c r="F1321" s="1" t="s">
        <v>18437</v>
      </c>
      <c r="G1321" s="1">
        <v>0.529178707535</v>
      </c>
    </row>
    <row r="1322" ht="15.75" customHeight="1">
      <c r="A1322" s="1" t="str">
        <f t="shared" si="115"/>
        <v>MAP4K5</v>
      </c>
      <c r="B1322" s="1" t="s">
        <v>135</v>
      </c>
      <c r="C1322" s="1">
        <v>5.0999396E7</v>
      </c>
      <c r="D1322" s="1" t="s">
        <v>8</v>
      </c>
      <c r="E1322" s="1">
        <v>24.0</v>
      </c>
      <c r="F1322" s="1" t="s">
        <v>19661</v>
      </c>
      <c r="G1322" s="1">
        <v>0.596149826608</v>
      </c>
    </row>
    <row r="1323" ht="15.75" customHeight="1">
      <c r="A1323" s="1" t="str">
        <f t="shared" si="115"/>
        <v>MAP4K5</v>
      </c>
      <c r="B1323" s="1" t="s">
        <v>135</v>
      </c>
      <c r="C1323" s="1">
        <v>5.0999658E7</v>
      </c>
      <c r="D1323" s="1" t="s">
        <v>14</v>
      </c>
      <c r="E1323" s="1">
        <v>23.0</v>
      </c>
      <c r="F1323" s="1" t="s">
        <v>19662</v>
      </c>
      <c r="G1323" s="1">
        <v>0.307527862472</v>
      </c>
    </row>
    <row r="1324" ht="15.75" customHeight="1">
      <c r="A1324" s="1" t="str">
        <f t="shared" si="115"/>
        <v>MAP4K5</v>
      </c>
      <c r="B1324" s="1" t="s">
        <v>135</v>
      </c>
      <c r="C1324" s="1">
        <v>5.0999697E7</v>
      </c>
      <c r="D1324" s="1" t="s">
        <v>14</v>
      </c>
      <c r="E1324" s="1">
        <v>23.0</v>
      </c>
      <c r="F1324" s="1" t="s">
        <v>19663</v>
      </c>
      <c r="G1324" s="1">
        <v>0.487382209146</v>
      </c>
    </row>
    <row r="1325" ht="15.75" customHeight="1">
      <c r="A1325" s="1" t="str">
        <f t="shared" si="115"/>
        <v>MAP4K5</v>
      </c>
      <c r="B1325" s="1" t="s">
        <v>135</v>
      </c>
      <c r="C1325" s="1">
        <v>5.0999712E7</v>
      </c>
      <c r="D1325" s="1" t="s">
        <v>14</v>
      </c>
      <c r="E1325" s="1">
        <v>24.0</v>
      </c>
      <c r="F1325" s="1" t="s">
        <v>19664</v>
      </c>
      <c r="G1325" s="1">
        <v>0.134946856358</v>
      </c>
    </row>
    <row r="1326" ht="15.75" customHeight="1">
      <c r="A1326" s="1" t="str">
        <f t="shared" si="115"/>
        <v>MAP4K5</v>
      </c>
      <c r="B1326" s="1" t="s">
        <v>135</v>
      </c>
      <c r="C1326" s="1">
        <v>5.0999724E7</v>
      </c>
      <c r="D1326" s="1" t="s">
        <v>14</v>
      </c>
      <c r="E1326" s="1">
        <v>25.0</v>
      </c>
      <c r="F1326" s="1" t="s">
        <v>19665</v>
      </c>
      <c r="G1326" s="1">
        <v>0.809086256459</v>
      </c>
    </row>
    <row r="1327" ht="15.75" customHeight="1">
      <c r="A1327" s="1" t="str">
        <f t="shared" ref="A1327:A1336" si="116">"MAP7D1"</f>
        <v>MAP7D1</v>
      </c>
      <c r="B1327" s="1" t="s">
        <v>108</v>
      </c>
      <c r="C1327" s="1">
        <v>3.6621442E7</v>
      </c>
      <c r="D1327" s="1" t="s">
        <v>8</v>
      </c>
      <c r="E1327" s="1">
        <v>24.0</v>
      </c>
      <c r="F1327" s="1" t="s">
        <v>19666</v>
      </c>
      <c r="G1327" s="1">
        <v>0.582001257576</v>
      </c>
    </row>
    <row r="1328" ht="15.75" customHeight="1">
      <c r="A1328" s="1" t="str">
        <f t="shared" si="116"/>
        <v>MAP7D1</v>
      </c>
      <c r="B1328" s="1" t="s">
        <v>108</v>
      </c>
      <c r="C1328" s="1">
        <v>3.6621555E7</v>
      </c>
      <c r="D1328" s="1" t="s">
        <v>14</v>
      </c>
      <c r="E1328" s="1">
        <v>21.0</v>
      </c>
      <c r="F1328" s="1" t="s">
        <v>19667</v>
      </c>
      <c r="G1328" s="1">
        <v>0.129723194975</v>
      </c>
    </row>
    <row r="1329" ht="15.75" customHeight="1">
      <c r="A1329" s="1" t="str">
        <f t="shared" si="116"/>
        <v>MAP7D1</v>
      </c>
      <c r="B1329" s="1" t="s">
        <v>108</v>
      </c>
      <c r="C1329" s="1">
        <v>3.6621527E7</v>
      </c>
      <c r="D1329" s="1" t="s">
        <v>14</v>
      </c>
      <c r="E1329" s="1">
        <v>24.0</v>
      </c>
      <c r="F1329" s="1" t="s">
        <v>19668</v>
      </c>
      <c r="G1329" s="1">
        <v>0.165905041761</v>
      </c>
    </row>
    <row r="1330" ht="15.75" customHeight="1">
      <c r="A1330" s="1" t="str">
        <f t="shared" si="116"/>
        <v>MAP7D1</v>
      </c>
      <c r="B1330" s="1" t="s">
        <v>108</v>
      </c>
      <c r="C1330" s="1">
        <v>3.6621703E7</v>
      </c>
      <c r="D1330" s="1" t="s">
        <v>8</v>
      </c>
      <c r="E1330" s="1">
        <v>23.0</v>
      </c>
      <c r="F1330" s="1" t="s">
        <v>19669</v>
      </c>
      <c r="G1330" s="1">
        <v>0.0178186010833</v>
      </c>
    </row>
    <row r="1331" ht="15.75" customHeight="1">
      <c r="A1331" s="1" t="str">
        <f t="shared" si="116"/>
        <v>MAP7D1</v>
      </c>
      <c r="B1331" s="1" t="s">
        <v>108</v>
      </c>
      <c r="C1331" s="1">
        <v>3.6621696E7</v>
      </c>
      <c r="D1331" s="1" t="s">
        <v>8</v>
      </c>
      <c r="E1331" s="1">
        <v>24.0</v>
      </c>
      <c r="F1331" s="1" t="s">
        <v>19670</v>
      </c>
      <c r="G1331" s="1">
        <v>0.123075413086</v>
      </c>
    </row>
    <row r="1332" ht="15.75" customHeight="1">
      <c r="A1332" s="1" t="str">
        <f t="shared" si="116"/>
        <v>MAP7D1</v>
      </c>
      <c r="B1332" s="1" t="s">
        <v>108</v>
      </c>
      <c r="C1332" s="1">
        <v>3.6621558E7</v>
      </c>
      <c r="D1332" s="1" t="s">
        <v>8</v>
      </c>
      <c r="E1332" s="1">
        <v>24.0</v>
      </c>
      <c r="F1332" s="1" t="s">
        <v>19671</v>
      </c>
      <c r="G1332" s="1">
        <v>0.69158337679</v>
      </c>
    </row>
    <row r="1333" ht="15.75" customHeight="1">
      <c r="A1333" s="1" t="str">
        <f t="shared" si="116"/>
        <v>MAP7D1</v>
      </c>
      <c r="B1333" s="1" t="s">
        <v>108</v>
      </c>
      <c r="C1333" s="1">
        <v>3.6621488E7</v>
      </c>
      <c r="D1333" s="1" t="s">
        <v>8</v>
      </c>
      <c r="E1333" s="1">
        <v>23.0</v>
      </c>
      <c r="F1333" s="1" t="s">
        <v>19672</v>
      </c>
      <c r="G1333" s="1">
        <v>0.0389399584435</v>
      </c>
    </row>
    <row r="1334" ht="15.75" customHeight="1">
      <c r="A1334" s="1" t="str">
        <f t="shared" si="116"/>
        <v>MAP7D1</v>
      </c>
      <c r="B1334" s="1" t="s">
        <v>108</v>
      </c>
      <c r="C1334" s="1">
        <v>3.6621477E7</v>
      </c>
      <c r="D1334" s="1" t="s">
        <v>8</v>
      </c>
      <c r="E1334" s="1">
        <v>24.0</v>
      </c>
      <c r="F1334" s="1" t="s">
        <v>19673</v>
      </c>
      <c r="G1334" s="1">
        <v>0.712015394831</v>
      </c>
    </row>
    <row r="1335" ht="15.75" customHeight="1">
      <c r="A1335" s="1" t="str">
        <f t="shared" si="116"/>
        <v>MAP7D1</v>
      </c>
      <c r="B1335" s="1" t="s">
        <v>108</v>
      </c>
      <c r="C1335" s="1">
        <v>3.6621448E7</v>
      </c>
      <c r="D1335" s="1" t="s">
        <v>8</v>
      </c>
      <c r="E1335" s="1">
        <v>22.0</v>
      </c>
      <c r="F1335" s="1" t="s">
        <v>19674</v>
      </c>
      <c r="G1335" s="1">
        <v>1.04129297335</v>
      </c>
    </row>
    <row r="1336" ht="15.75" customHeight="1">
      <c r="A1336" s="1" t="str">
        <f t="shared" si="116"/>
        <v>MAP7D1</v>
      </c>
      <c r="B1336" s="1" t="s">
        <v>108</v>
      </c>
      <c r="C1336" s="1">
        <v>3.6621468E7</v>
      </c>
      <c r="D1336" s="1" t="s">
        <v>8</v>
      </c>
      <c r="E1336" s="1">
        <v>22.0</v>
      </c>
      <c r="F1336" s="1" t="s">
        <v>19675</v>
      </c>
      <c r="G1336" s="1">
        <v>1.24669163182</v>
      </c>
    </row>
    <row r="1337" ht="15.75" customHeight="1">
      <c r="A1337" s="1" t="str">
        <f t="shared" ref="A1337:A1345" si="117">"MAPK1"</f>
        <v>MAPK1</v>
      </c>
      <c r="B1337" s="1" t="s">
        <v>222</v>
      </c>
      <c r="C1337" s="1">
        <v>2.2222259E7</v>
      </c>
      <c r="D1337" s="1" t="s">
        <v>14</v>
      </c>
      <c r="E1337" s="1">
        <v>23.0</v>
      </c>
      <c r="F1337" s="1" t="s">
        <v>19676</v>
      </c>
      <c r="G1337" s="1">
        <v>0.264110485978</v>
      </c>
    </row>
    <row r="1338" ht="15.75" customHeight="1">
      <c r="A1338" s="1" t="str">
        <f t="shared" si="117"/>
        <v>MAPK1</v>
      </c>
      <c r="B1338" s="1" t="s">
        <v>222</v>
      </c>
      <c r="C1338" s="1">
        <v>2.2222262E7</v>
      </c>
      <c r="D1338" s="1" t="s">
        <v>8</v>
      </c>
      <c r="E1338" s="1">
        <v>24.0</v>
      </c>
      <c r="F1338" s="1" t="s">
        <v>19677</v>
      </c>
      <c r="G1338" s="1">
        <v>0.313035815942</v>
      </c>
    </row>
    <row r="1339" ht="15.75" customHeight="1">
      <c r="A1339" s="1" t="str">
        <f t="shared" si="117"/>
        <v>MAPK1</v>
      </c>
      <c r="B1339" s="1" t="s">
        <v>222</v>
      </c>
      <c r="C1339" s="1">
        <v>2.2222251E7</v>
      </c>
      <c r="D1339" s="1" t="s">
        <v>8</v>
      </c>
      <c r="E1339" s="1">
        <v>23.0</v>
      </c>
      <c r="F1339" s="1" t="s">
        <v>19678</v>
      </c>
      <c r="G1339" s="1">
        <v>0.0895652163304</v>
      </c>
    </row>
    <row r="1340" ht="15.75" customHeight="1">
      <c r="A1340" s="1" t="str">
        <f t="shared" si="117"/>
        <v>MAPK1</v>
      </c>
      <c r="B1340" s="1" t="s">
        <v>222</v>
      </c>
      <c r="C1340" s="1">
        <v>2.2222272E7</v>
      </c>
      <c r="D1340" s="1" t="s">
        <v>8</v>
      </c>
      <c r="E1340" s="1">
        <v>24.0</v>
      </c>
      <c r="F1340" s="1" t="s">
        <v>19679</v>
      </c>
      <c r="G1340" s="1">
        <v>2.42285369808</v>
      </c>
    </row>
    <row r="1341" ht="15.75" customHeight="1">
      <c r="A1341" s="1" t="str">
        <f t="shared" si="117"/>
        <v>MAPK1</v>
      </c>
      <c r="B1341" s="1" t="s">
        <v>222</v>
      </c>
      <c r="C1341" s="1">
        <v>2.2222104E7</v>
      </c>
      <c r="D1341" s="1" t="s">
        <v>14</v>
      </c>
      <c r="E1341" s="1">
        <v>24.0</v>
      </c>
      <c r="F1341" s="1" t="s">
        <v>19680</v>
      </c>
      <c r="G1341" s="1">
        <v>0.117189276759</v>
      </c>
    </row>
    <row r="1342" ht="15.75" customHeight="1">
      <c r="A1342" s="1" t="str">
        <f t="shared" si="117"/>
        <v>MAPK1</v>
      </c>
      <c r="B1342" s="1" t="s">
        <v>222</v>
      </c>
      <c r="C1342" s="1">
        <v>2.2222117E7</v>
      </c>
      <c r="D1342" s="1" t="s">
        <v>14</v>
      </c>
      <c r="E1342" s="1">
        <v>24.0</v>
      </c>
      <c r="F1342" s="1" t="s">
        <v>19681</v>
      </c>
      <c r="G1342" s="1">
        <v>0.219776822711</v>
      </c>
    </row>
    <row r="1343" ht="15.75" customHeight="1">
      <c r="A1343" s="1" t="str">
        <f t="shared" si="117"/>
        <v>MAPK1</v>
      </c>
      <c r="B1343" s="1" t="s">
        <v>222</v>
      </c>
      <c r="C1343" s="1">
        <v>2.2222138E7</v>
      </c>
      <c r="D1343" s="1" t="s">
        <v>14</v>
      </c>
      <c r="E1343" s="1">
        <v>23.0</v>
      </c>
      <c r="F1343" s="1" t="s">
        <v>19682</v>
      </c>
      <c r="G1343" s="1">
        <v>0.196865786816</v>
      </c>
    </row>
    <row r="1344" ht="15.75" customHeight="1">
      <c r="A1344" s="1" t="str">
        <f t="shared" si="117"/>
        <v>MAPK1</v>
      </c>
      <c r="B1344" s="1" t="s">
        <v>222</v>
      </c>
      <c r="C1344" s="1">
        <v>2.2222158E7</v>
      </c>
      <c r="D1344" s="1" t="s">
        <v>14</v>
      </c>
      <c r="E1344" s="1">
        <v>24.0</v>
      </c>
      <c r="F1344" s="1" t="s">
        <v>19683</v>
      </c>
      <c r="G1344" s="1">
        <v>0.151075006057</v>
      </c>
    </row>
    <row r="1345" ht="15.75" customHeight="1">
      <c r="A1345" s="1" t="str">
        <f t="shared" si="117"/>
        <v>MAPK1</v>
      </c>
      <c r="B1345" s="1" t="s">
        <v>222</v>
      </c>
      <c r="C1345" s="1">
        <v>2.2222152E7</v>
      </c>
      <c r="D1345" s="1" t="s">
        <v>14</v>
      </c>
      <c r="E1345" s="1">
        <v>24.0</v>
      </c>
      <c r="F1345" s="1" t="s">
        <v>19684</v>
      </c>
      <c r="G1345" s="1">
        <v>0.125483100631</v>
      </c>
    </row>
    <row r="1346" ht="15.75" customHeight="1">
      <c r="A1346" s="1" t="str">
        <f t="shared" ref="A1346:A1353" si="118">"MARCKSL1"</f>
        <v>MARCKSL1</v>
      </c>
      <c r="B1346" s="1" t="s">
        <v>108</v>
      </c>
      <c r="C1346" s="1">
        <v>3.280222E7</v>
      </c>
      <c r="D1346" s="1" t="s">
        <v>8</v>
      </c>
      <c r="E1346" s="1">
        <v>23.0</v>
      </c>
      <c r="F1346" s="1" t="s">
        <v>19685</v>
      </c>
      <c r="G1346" s="1">
        <v>-0.0170177811462</v>
      </c>
    </row>
    <row r="1347" ht="15.75" customHeight="1">
      <c r="A1347" s="1" t="str">
        <f t="shared" si="118"/>
        <v>MARCKSL1</v>
      </c>
      <c r="B1347" s="1" t="s">
        <v>108</v>
      </c>
      <c r="C1347" s="1">
        <v>3.2802335E7</v>
      </c>
      <c r="D1347" s="1" t="s">
        <v>8</v>
      </c>
      <c r="E1347" s="1">
        <v>24.0</v>
      </c>
      <c r="F1347" s="1" t="s">
        <v>19686</v>
      </c>
      <c r="G1347" s="1">
        <v>0.669427693438</v>
      </c>
    </row>
    <row r="1348" ht="15.75" customHeight="1">
      <c r="A1348" s="1" t="str">
        <f t="shared" si="118"/>
        <v>MARCKSL1</v>
      </c>
      <c r="B1348" s="1" t="s">
        <v>108</v>
      </c>
      <c r="C1348" s="1">
        <v>3.2802057E7</v>
      </c>
      <c r="D1348" s="1" t="s">
        <v>14</v>
      </c>
      <c r="E1348" s="1">
        <v>23.0</v>
      </c>
      <c r="F1348" s="1" t="s">
        <v>19687</v>
      </c>
      <c r="G1348" s="1">
        <v>1.04027895733</v>
      </c>
    </row>
    <row r="1349" ht="15.75" customHeight="1">
      <c r="A1349" s="1" t="str">
        <f t="shared" si="118"/>
        <v>MARCKSL1</v>
      </c>
      <c r="B1349" s="1" t="s">
        <v>108</v>
      </c>
      <c r="C1349" s="1">
        <v>3.2802061E7</v>
      </c>
      <c r="D1349" s="1" t="s">
        <v>14</v>
      </c>
      <c r="E1349" s="1">
        <v>22.0</v>
      </c>
      <c r="F1349" s="1" t="s">
        <v>19688</v>
      </c>
      <c r="G1349" s="1">
        <v>0.344297368983</v>
      </c>
    </row>
    <row r="1350" ht="15.75" customHeight="1">
      <c r="A1350" s="1" t="str">
        <f t="shared" si="118"/>
        <v>MARCKSL1</v>
      </c>
      <c r="B1350" s="1" t="s">
        <v>108</v>
      </c>
      <c r="C1350" s="1">
        <v>3.2802295E7</v>
      </c>
      <c r="D1350" s="1" t="s">
        <v>14</v>
      </c>
      <c r="E1350" s="1">
        <v>24.0</v>
      </c>
      <c r="F1350" s="1" t="s">
        <v>19689</v>
      </c>
      <c r="G1350" s="1">
        <v>0.182886838865</v>
      </c>
    </row>
    <row r="1351" ht="15.75" customHeight="1">
      <c r="A1351" s="1" t="str">
        <f t="shared" si="118"/>
        <v>MARCKSL1</v>
      </c>
      <c r="B1351" s="1" t="s">
        <v>108</v>
      </c>
      <c r="C1351" s="1">
        <v>3.280219E7</v>
      </c>
      <c r="D1351" s="1" t="s">
        <v>8</v>
      </c>
      <c r="E1351" s="1">
        <v>24.0</v>
      </c>
      <c r="F1351" s="1" t="s">
        <v>19690</v>
      </c>
      <c r="G1351" s="1">
        <v>0.359386101773</v>
      </c>
    </row>
    <row r="1352" ht="15.75" customHeight="1">
      <c r="A1352" s="1" t="str">
        <f t="shared" si="118"/>
        <v>MARCKSL1</v>
      </c>
      <c r="B1352" s="1" t="s">
        <v>108</v>
      </c>
      <c r="C1352" s="1">
        <v>3.2802176E7</v>
      </c>
      <c r="D1352" s="1" t="s">
        <v>8</v>
      </c>
      <c r="E1352" s="1">
        <v>24.0</v>
      </c>
      <c r="F1352" s="1" t="s">
        <v>19691</v>
      </c>
      <c r="G1352" s="1">
        <v>1.27835055915</v>
      </c>
    </row>
    <row r="1353" ht="15.75" customHeight="1">
      <c r="A1353" s="1" t="str">
        <f t="shared" si="118"/>
        <v>MARCKSL1</v>
      </c>
      <c r="B1353" s="1" t="s">
        <v>108</v>
      </c>
      <c r="C1353" s="1">
        <v>3.2802199E7</v>
      </c>
      <c r="D1353" s="1" t="s">
        <v>8</v>
      </c>
      <c r="E1353" s="1">
        <v>23.0</v>
      </c>
      <c r="F1353" s="1" t="s">
        <v>19692</v>
      </c>
      <c r="G1353" s="1">
        <v>0.681370483521</v>
      </c>
    </row>
    <row r="1354" ht="15.75" customHeight="1">
      <c r="A1354" s="1" t="str">
        <f t="shared" ref="A1354:A1363" si="119">"MAT2A"</f>
        <v>MAT2A</v>
      </c>
      <c r="B1354" s="1" t="s">
        <v>256</v>
      </c>
      <c r="C1354" s="1">
        <v>8.5765931E7</v>
      </c>
      <c r="D1354" s="1" t="s">
        <v>8</v>
      </c>
      <c r="E1354" s="1">
        <v>23.0</v>
      </c>
      <c r="F1354" s="1" t="s">
        <v>19693</v>
      </c>
      <c r="G1354" s="1">
        <v>0.444475619933</v>
      </c>
    </row>
    <row r="1355" ht="15.75" customHeight="1">
      <c r="A1355" s="1" t="str">
        <f t="shared" si="119"/>
        <v>MAT2A</v>
      </c>
      <c r="B1355" s="1" t="s">
        <v>256</v>
      </c>
      <c r="C1355" s="1">
        <v>8.5765937E7</v>
      </c>
      <c r="D1355" s="1" t="s">
        <v>14</v>
      </c>
      <c r="E1355" s="1">
        <v>23.0</v>
      </c>
      <c r="F1355" s="1" t="s">
        <v>19694</v>
      </c>
      <c r="G1355" s="1">
        <v>0.654508558237</v>
      </c>
    </row>
    <row r="1356" ht="15.75" customHeight="1">
      <c r="A1356" s="1" t="str">
        <f t="shared" si="119"/>
        <v>MAT2A</v>
      </c>
      <c r="B1356" s="1" t="s">
        <v>256</v>
      </c>
      <c r="C1356" s="1">
        <v>8.576593E7</v>
      </c>
      <c r="D1356" s="1" t="s">
        <v>14</v>
      </c>
      <c r="E1356" s="1">
        <v>23.0</v>
      </c>
      <c r="F1356" s="1" t="s">
        <v>19695</v>
      </c>
      <c r="G1356" s="1">
        <v>1.08356176911</v>
      </c>
    </row>
    <row r="1357" ht="15.75" customHeight="1">
      <c r="A1357" s="1" t="str">
        <f t="shared" si="119"/>
        <v>MAT2A</v>
      </c>
      <c r="B1357" s="1" t="s">
        <v>256</v>
      </c>
      <c r="C1357" s="1">
        <v>8.5766185E7</v>
      </c>
      <c r="D1357" s="1" t="s">
        <v>8</v>
      </c>
      <c r="E1357" s="1">
        <v>23.0</v>
      </c>
      <c r="F1357" s="1" t="s">
        <v>19696</v>
      </c>
      <c r="G1357" s="1">
        <v>0.944197363578</v>
      </c>
    </row>
    <row r="1358" ht="15.75" customHeight="1">
      <c r="A1358" s="1" t="str">
        <f t="shared" si="119"/>
        <v>MAT2A</v>
      </c>
      <c r="B1358" s="1" t="s">
        <v>256</v>
      </c>
      <c r="C1358" s="1">
        <v>8.5766179E7</v>
      </c>
      <c r="D1358" s="1" t="s">
        <v>8</v>
      </c>
      <c r="E1358" s="1">
        <v>23.0</v>
      </c>
      <c r="F1358" s="1" t="s">
        <v>19697</v>
      </c>
      <c r="G1358" s="1">
        <v>0.621420941732</v>
      </c>
    </row>
    <row r="1359" ht="15.75" customHeight="1">
      <c r="A1359" s="1" t="str">
        <f t="shared" si="119"/>
        <v>MAT2A</v>
      </c>
      <c r="B1359" s="1" t="s">
        <v>256</v>
      </c>
      <c r="C1359" s="1">
        <v>8.5766102E7</v>
      </c>
      <c r="D1359" s="1" t="s">
        <v>8</v>
      </c>
      <c r="E1359" s="1">
        <v>24.0</v>
      </c>
      <c r="F1359" s="1" t="s">
        <v>19698</v>
      </c>
      <c r="G1359" s="1">
        <v>0.972240867309</v>
      </c>
    </row>
    <row r="1360" ht="15.75" customHeight="1">
      <c r="A1360" s="1" t="str">
        <f t="shared" si="119"/>
        <v>MAT2A</v>
      </c>
      <c r="B1360" s="1" t="s">
        <v>256</v>
      </c>
      <c r="C1360" s="1">
        <v>8.576597E7</v>
      </c>
      <c r="D1360" s="1" t="s">
        <v>14</v>
      </c>
      <c r="E1360" s="1">
        <v>23.0</v>
      </c>
      <c r="F1360" s="1" t="s">
        <v>19699</v>
      </c>
      <c r="G1360" s="1">
        <v>0.337237131738</v>
      </c>
    </row>
    <row r="1361" ht="15.75" customHeight="1">
      <c r="A1361" s="1" t="str">
        <f t="shared" si="119"/>
        <v>MAT2A</v>
      </c>
      <c r="B1361" s="1" t="s">
        <v>256</v>
      </c>
      <c r="C1361" s="1">
        <v>8.5766039E7</v>
      </c>
      <c r="D1361" s="1" t="s">
        <v>8</v>
      </c>
      <c r="E1361" s="1">
        <v>21.0</v>
      </c>
      <c r="F1361" s="1" t="s">
        <v>19700</v>
      </c>
      <c r="G1361" s="1">
        <v>0.316452668809</v>
      </c>
    </row>
    <row r="1362" ht="15.75" customHeight="1">
      <c r="A1362" s="1" t="str">
        <f t="shared" si="119"/>
        <v>MAT2A</v>
      </c>
      <c r="B1362" s="1" t="s">
        <v>256</v>
      </c>
      <c r="C1362" s="1">
        <v>8.5766223E7</v>
      </c>
      <c r="D1362" s="1" t="s">
        <v>14</v>
      </c>
      <c r="E1362" s="1">
        <v>24.0</v>
      </c>
      <c r="F1362" s="1" t="s">
        <v>19701</v>
      </c>
      <c r="G1362" s="1">
        <v>0.0509012706219</v>
      </c>
    </row>
    <row r="1363" ht="15.75" customHeight="1">
      <c r="A1363" s="1" t="str">
        <f t="shared" si="119"/>
        <v>MAT2A</v>
      </c>
      <c r="B1363" s="1" t="s">
        <v>256</v>
      </c>
      <c r="C1363" s="1">
        <v>8.5765988E7</v>
      </c>
      <c r="D1363" s="1" t="s">
        <v>8</v>
      </c>
      <c r="E1363" s="1">
        <v>23.0</v>
      </c>
      <c r="F1363" s="1" t="s">
        <v>19702</v>
      </c>
      <c r="G1363" s="1">
        <v>0.399525243863</v>
      </c>
    </row>
    <row r="1364" ht="15.75" customHeight="1">
      <c r="A1364" s="1" t="str">
        <f t="shared" ref="A1364:A1372" si="120">"MCOLN3"</f>
        <v>MCOLN3</v>
      </c>
      <c r="B1364" s="1" t="s">
        <v>108</v>
      </c>
      <c r="C1364" s="1">
        <v>8.5514426E7</v>
      </c>
      <c r="D1364" s="1" t="s">
        <v>8</v>
      </c>
      <c r="E1364" s="1">
        <v>24.0</v>
      </c>
      <c r="F1364" s="1" t="s">
        <v>19703</v>
      </c>
      <c r="G1364" s="1">
        <v>0.364528974167</v>
      </c>
    </row>
    <row r="1365" ht="15.75" customHeight="1">
      <c r="A1365" s="1" t="str">
        <f t="shared" si="120"/>
        <v>MCOLN3</v>
      </c>
      <c r="B1365" s="1" t="s">
        <v>108</v>
      </c>
      <c r="C1365" s="1">
        <v>8.5514289E7</v>
      </c>
      <c r="D1365" s="1" t="s">
        <v>14</v>
      </c>
      <c r="E1365" s="1">
        <v>24.0</v>
      </c>
      <c r="F1365" s="1" t="s">
        <v>19704</v>
      </c>
      <c r="G1365" s="1">
        <v>1.48736870593</v>
      </c>
    </row>
    <row r="1366" ht="15.75" customHeight="1">
      <c r="A1366" s="1" t="str">
        <f t="shared" si="120"/>
        <v>MCOLN3</v>
      </c>
      <c r="B1366" s="1" t="s">
        <v>108</v>
      </c>
      <c r="C1366" s="1">
        <v>8.5514256E7</v>
      </c>
      <c r="D1366" s="1" t="s">
        <v>8</v>
      </c>
      <c r="E1366" s="1">
        <v>24.0</v>
      </c>
      <c r="F1366" s="1" t="s">
        <v>19705</v>
      </c>
      <c r="G1366" s="1">
        <v>0.0612943799754</v>
      </c>
    </row>
    <row r="1367" ht="15.75" customHeight="1">
      <c r="A1367" s="1" t="str">
        <f t="shared" si="120"/>
        <v>MCOLN3</v>
      </c>
      <c r="B1367" s="1" t="s">
        <v>108</v>
      </c>
      <c r="C1367" s="1">
        <v>8.5514249E7</v>
      </c>
      <c r="D1367" s="1" t="s">
        <v>8</v>
      </c>
      <c r="E1367" s="1">
        <v>23.0</v>
      </c>
      <c r="F1367" s="1" t="s">
        <v>19706</v>
      </c>
      <c r="G1367" s="1">
        <v>1.1481023199</v>
      </c>
    </row>
    <row r="1368" ht="15.75" customHeight="1">
      <c r="A1368" s="1" t="str">
        <f t="shared" si="120"/>
        <v>MCOLN3</v>
      </c>
      <c r="B1368" s="1" t="s">
        <v>108</v>
      </c>
      <c r="C1368" s="1">
        <v>8.5514228E7</v>
      </c>
      <c r="D1368" s="1" t="s">
        <v>8</v>
      </c>
      <c r="E1368" s="1">
        <v>22.0</v>
      </c>
      <c r="F1368" s="1" t="s">
        <v>19707</v>
      </c>
      <c r="G1368" s="1">
        <v>0.052886490895</v>
      </c>
    </row>
    <row r="1369" ht="15.75" customHeight="1">
      <c r="A1369" s="1" t="str">
        <f t="shared" si="120"/>
        <v>MCOLN3</v>
      </c>
      <c r="B1369" s="1" t="s">
        <v>108</v>
      </c>
      <c r="C1369" s="1">
        <v>8.5514334E7</v>
      </c>
      <c r="D1369" s="1" t="s">
        <v>14</v>
      </c>
      <c r="E1369" s="1">
        <v>24.0</v>
      </c>
      <c r="F1369" s="1" t="s">
        <v>19708</v>
      </c>
      <c r="G1369" s="1">
        <v>0.214064692694</v>
      </c>
    </row>
    <row r="1370" ht="15.75" customHeight="1">
      <c r="A1370" s="1" t="str">
        <f t="shared" si="120"/>
        <v>MCOLN3</v>
      </c>
      <c r="B1370" s="1" t="s">
        <v>108</v>
      </c>
      <c r="C1370" s="1">
        <v>8.5514516E7</v>
      </c>
      <c r="D1370" s="1" t="s">
        <v>14</v>
      </c>
      <c r="E1370" s="1">
        <v>24.0</v>
      </c>
      <c r="F1370" s="1" t="s">
        <v>19709</v>
      </c>
      <c r="G1370" s="1">
        <v>0.035745431627</v>
      </c>
    </row>
    <row r="1371" ht="15.75" customHeight="1">
      <c r="A1371" s="1" t="str">
        <f t="shared" si="120"/>
        <v>MCOLN3</v>
      </c>
      <c r="B1371" s="1" t="s">
        <v>108</v>
      </c>
      <c r="C1371" s="1">
        <v>8.5514505E7</v>
      </c>
      <c r="D1371" s="1" t="s">
        <v>8</v>
      </c>
      <c r="E1371" s="1">
        <v>22.0</v>
      </c>
      <c r="F1371" s="1" t="s">
        <v>19710</v>
      </c>
      <c r="G1371" s="1">
        <v>0.343911865132</v>
      </c>
    </row>
    <row r="1372" ht="15.75" customHeight="1">
      <c r="A1372" s="1" t="str">
        <f t="shared" si="120"/>
        <v>MCOLN3</v>
      </c>
      <c r="B1372" s="1" t="s">
        <v>108</v>
      </c>
      <c r="C1372" s="1">
        <v>8.5514393E7</v>
      </c>
      <c r="D1372" s="1" t="s">
        <v>8</v>
      </c>
      <c r="E1372" s="1">
        <v>24.0</v>
      </c>
      <c r="F1372" s="1" t="s">
        <v>19711</v>
      </c>
      <c r="G1372" s="1">
        <v>0.0380632177697</v>
      </c>
    </row>
    <row r="1373" ht="15.75" customHeight="1">
      <c r="A1373" s="1" t="str">
        <f t="shared" ref="A1373:A1382" si="121">"MED14"</f>
        <v>MED14</v>
      </c>
      <c r="B1373" s="1" t="s">
        <v>50</v>
      </c>
      <c r="C1373" s="1">
        <v>4.0594916E7</v>
      </c>
      <c r="D1373" s="1" t="s">
        <v>14</v>
      </c>
      <c r="E1373" s="1">
        <v>24.0</v>
      </c>
      <c r="F1373" s="1" t="s">
        <v>19712</v>
      </c>
      <c r="G1373" s="1">
        <v>0.73374476278</v>
      </c>
    </row>
    <row r="1374" ht="15.75" customHeight="1">
      <c r="A1374" s="1" t="str">
        <f t="shared" si="121"/>
        <v>MED14</v>
      </c>
      <c r="B1374" s="1" t="s">
        <v>50</v>
      </c>
      <c r="C1374" s="1">
        <v>4.0595167E7</v>
      </c>
      <c r="D1374" s="1" t="s">
        <v>14</v>
      </c>
      <c r="E1374" s="1">
        <v>24.0</v>
      </c>
      <c r="F1374" s="1" t="s">
        <v>19713</v>
      </c>
      <c r="G1374" s="1">
        <v>0.76867895171</v>
      </c>
    </row>
    <row r="1375" ht="15.75" customHeight="1">
      <c r="A1375" s="1" t="str">
        <f t="shared" si="121"/>
        <v>MED14</v>
      </c>
      <c r="B1375" s="1" t="s">
        <v>50</v>
      </c>
      <c r="C1375" s="1">
        <v>4.0595136E7</v>
      </c>
      <c r="D1375" s="1" t="s">
        <v>14</v>
      </c>
      <c r="E1375" s="1">
        <v>24.0</v>
      </c>
      <c r="F1375" s="1" t="s">
        <v>19714</v>
      </c>
      <c r="G1375" s="1">
        <v>0.930863453784</v>
      </c>
    </row>
    <row r="1376" ht="15.75" customHeight="1">
      <c r="A1376" s="1" t="str">
        <f t="shared" si="121"/>
        <v>MED14</v>
      </c>
      <c r="B1376" s="1" t="s">
        <v>50</v>
      </c>
      <c r="C1376" s="1">
        <v>4.0595122E7</v>
      </c>
      <c r="D1376" s="1" t="s">
        <v>14</v>
      </c>
      <c r="E1376" s="1">
        <v>24.0</v>
      </c>
      <c r="F1376" s="1" t="s">
        <v>19715</v>
      </c>
      <c r="G1376" s="1">
        <v>0.55162494153</v>
      </c>
    </row>
    <row r="1377" ht="15.75" customHeight="1">
      <c r="A1377" s="1" t="str">
        <f t="shared" si="121"/>
        <v>MED14</v>
      </c>
      <c r="B1377" s="1" t="s">
        <v>50</v>
      </c>
      <c r="C1377" s="1">
        <v>4.0595087E7</v>
      </c>
      <c r="D1377" s="1" t="s">
        <v>14</v>
      </c>
      <c r="E1377" s="1">
        <v>24.0</v>
      </c>
      <c r="F1377" s="1" t="s">
        <v>19716</v>
      </c>
      <c r="G1377" s="1">
        <v>1.02068083201</v>
      </c>
    </row>
    <row r="1378" ht="15.75" customHeight="1">
      <c r="A1378" s="1" t="str">
        <f t="shared" si="121"/>
        <v>MED14</v>
      </c>
      <c r="B1378" s="1" t="s">
        <v>50</v>
      </c>
      <c r="C1378" s="1">
        <v>4.0595018E7</v>
      </c>
      <c r="D1378" s="1" t="s">
        <v>14</v>
      </c>
      <c r="E1378" s="1">
        <v>24.0</v>
      </c>
      <c r="F1378" s="1" t="s">
        <v>19717</v>
      </c>
      <c r="G1378" s="1">
        <v>0.120196887668</v>
      </c>
    </row>
    <row r="1379" ht="15.75" customHeight="1">
      <c r="A1379" s="1" t="str">
        <f t="shared" si="121"/>
        <v>MED14</v>
      </c>
      <c r="B1379" s="1" t="s">
        <v>50</v>
      </c>
      <c r="C1379" s="1">
        <v>4.0595011E7</v>
      </c>
      <c r="D1379" s="1" t="s">
        <v>14</v>
      </c>
      <c r="E1379" s="1">
        <v>23.0</v>
      </c>
      <c r="F1379" s="1" t="s">
        <v>19718</v>
      </c>
      <c r="G1379" s="1">
        <v>1.04845571421</v>
      </c>
    </row>
    <row r="1380" ht="15.75" customHeight="1">
      <c r="A1380" s="1" t="str">
        <f t="shared" si="121"/>
        <v>MED14</v>
      </c>
      <c r="B1380" s="1" t="s">
        <v>50</v>
      </c>
      <c r="C1380" s="1">
        <v>4.0594906E7</v>
      </c>
      <c r="D1380" s="1" t="s">
        <v>8</v>
      </c>
      <c r="E1380" s="1">
        <v>24.0</v>
      </c>
      <c r="F1380" s="1" t="s">
        <v>19719</v>
      </c>
      <c r="G1380" s="1">
        <v>0.724443603038</v>
      </c>
    </row>
    <row r="1381" ht="15.75" customHeight="1">
      <c r="A1381" s="1" t="str">
        <f t="shared" si="121"/>
        <v>MED14</v>
      </c>
      <c r="B1381" s="1" t="s">
        <v>50</v>
      </c>
      <c r="C1381" s="1">
        <v>4.0594962E7</v>
      </c>
      <c r="D1381" s="1" t="s">
        <v>8</v>
      </c>
      <c r="E1381" s="1">
        <v>24.0</v>
      </c>
      <c r="F1381" s="1" t="s">
        <v>19720</v>
      </c>
      <c r="G1381" s="1">
        <v>0.677849254342</v>
      </c>
    </row>
    <row r="1382" ht="15.75" customHeight="1">
      <c r="A1382" s="1" t="str">
        <f t="shared" si="121"/>
        <v>MED14</v>
      </c>
      <c r="B1382" s="1" t="s">
        <v>50</v>
      </c>
      <c r="C1382" s="1">
        <v>4.0594929E7</v>
      </c>
      <c r="D1382" s="1" t="s">
        <v>8</v>
      </c>
      <c r="E1382" s="1">
        <v>24.0</v>
      </c>
      <c r="F1382" s="1" t="s">
        <v>19721</v>
      </c>
      <c r="G1382" s="1">
        <v>0.509407079445</v>
      </c>
    </row>
    <row r="1383" ht="15.75" customHeight="1">
      <c r="A1383" s="1" t="str">
        <f t="shared" ref="A1383:A1392" si="122">"MEIS1"</f>
        <v>MEIS1</v>
      </c>
      <c r="B1383" s="1" t="s">
        <v>256</v>
      </c>
      <c r="C1383" s="1">
        <v>6.666248E7</v>
      </c>
      <c r="D1383" s="1" t="s">
        <v>14</v>
      </c>
      <c r="E1383" s="1">
        <v>24.0</v>
      </c>
      <c r="F1383" s="1" t="s">
        <v>19722</v>
      </c>
      <c r="G1383" s="1">
        <v>0.170814174671</v>
      </c>
    </row>
    <row r="1384" ht="15.75" customHeight="1">
      <c r="A1384" s="1" t="str">
        <f t="shared" si="122"/>
        <v>MEIS1</v>
      </c>
      <c r="B1384" s="1" t="s">
        <v>256</v>
      </c>
      <c r="C1384" s="1">
        <v>6.666234E7</v>
      </c>
      <c r="D1384" s="1" t="s">
        <v>14</v>
      </c>
      <c r="E1384" s="1">
        <v>24.0</v>
      </c>
      <c r="F1384" s="1" t="s">
        <v>19723</v>
      </c>
      <c r="G1384" s="1">
        <v>0.669939432011</v>
      </c>
    </row>
    <row r="1385" ht="15.75" customHeight="1">
      <c r="A1385" s="1" t="str">
        <f t="shared" si="122"/>
        <v>MEIS1</v>
      </c>
      <c r="B1385" s="1" t="s">
        <v>256</v>
      </c>
      <c r="C1385" s="1">
        <v>6.6662231E7</v>
      </c>
      <c r="D1385" s="1" t="s">
        <v>14</v>
      </c>
      <c r="E1385" s="1">
        <v>21.0</v>
      </c>
      <c r="F1385" s="1" t="s">
        <v>19724</v>
      </c>
      <c r="G1385" s="1">
        <v>0.124926360291</v>
      </c>
    </row>
    <row r="1386" ht="15.75" customHeight="1">
      <c r="A1386" s="1" t="str">
        <f t="shared" si="122"/>
        <v>MEIS1</v>
      </c>
      <c r="B1386" s="1" t="s">
        <v>256</v>
      </c>
      <c r="C1386" s="1">
        <v>6.6662278E7</v>
      </c>
      <c r="D1386" s="1" t="s">
        <v>8</v>
      </c>
      <c r="E1386" s="1">
        <v>24.0</v>
      </c>
      <c r="F1386" s="1" t="s">
        <v>19725</v>
      </c>
      <c r="G1386" s="1">
        <v>0.42544963796</v>
      </c>
    </row>
    <row r="1387" ht="15.75" customHeight="1">
      <c r="A1387" s="1" t="str">
        <f t="shared" si="122"/>
        <v>MEIS1</v>
      </c>
      <c r="B1387" s="1" t="s">
        <v>256</v>
      </c>
      <c r="C1387" s="1">
        <v>6.6662273E7</v>
      </c>
      <c r="D1387" s="1" t="s">
        <v>8</v>
      </c>
      <c r="E1387" s="1">
        <v>24.0</v>
      </c>
      <c r="F1387" s="1" t="s">
        <v>19726</v>
      </c>
      <c r="G1387" s="1">
        <v>1.04720597887</v>
      </c>
    </row>
    <row r="1388" ht="15.75" customHeight="1">
      <c r="A1388" s="1" t="str">
        <f t="shared" si="122"/>
        <v>MEIS1</v>
      </c>
      <c r="B1388" s="1" t="s">
        <v>256</v>
      </c>
      <c r="C1388" s="1">
        <v>6.6662232E7</v>
      </c>
      <c r="D1388" s="1" t="s">
        <v>8</v>
      </c>
      <c r="E1388" s="1">
        <v>24.0</v>
      </c>
      <c r="F1388" s="1" t="s">
        <v>19727</v>
      </c>
      <c r="G1388" s="1">
        <v>0.324929389617</v>
      </c>
    </row>
    <row r="1389" ht="15.75" customHeight="1">
      <c r="A1389" s="1" t="str">
        <f t="shared" si="122"/>
        <v>MEIS1</v>
      </c>
      <c r="B1389" s="1" t="s">
        <v>256</v>
      </c>
      <c r="C1389" s="1">
        <v>6.6662199E7</v>
      </c>
      <c r="D1389" s="1" t="s">
        <v>8</v>
      </c>
      <c r="E1389" s="1">
        <v>24.0</v>
      </c>
      <c r="F1389" s="1" t="s">
        <v>19728</v>
      </c>
      <c r="G1389" s="1">
        <v>0.4884084332</v>
      </c>
    </row>
    <row r="1390" ht="15.75" customHeight="1">
      <c r="A1390" s="1" t="str">
        <f t="shared" si="122"/>
        <v>MEIS1</v>
      </c>
      <c r="B1390" s="1" t="s">
        <v>256</v>
      </c>
      <c r="C1390" s="1">
        <v>6.6662171E7</v>
      </c>
      <c r="D1390" s="1" t="s">
        <v>8</v>
      </c>
      <c r="E1390" s="1">
        <v>22.0</v>
      </c>
      <c r="F1390" s="1" t="s">
        <v>19729</v>
      </c>
      <c r="G1390" s="1">
        <v>0.931819382009</v>
      </c>
    </row>
    <row r="1391" ht="15.75" customHeight="1">
      <c r="A1391" s="1" t="str">
        <f t="shared" si="122"/>
        <v>MEIS1</v>
      </c>
      <c r="B1391" s="1" t="s">
        <v>256</v>
      </c>
      <c r="C1391" s="1">
        <v>6.6662222E7</v>
      </c>
      <c r="D1391" s="1" t="s">
        <v>8</v>
      </c>
      <c r="E1391" s="1">
        <v>24.0</v>
      </c>
      <c r="F1391" s="1" t="s">
        <v>19730</v>
      </c>
      <c r="G1391" s="1">
        <v>0.892307863975</v>
      </c>
    </row>
    <row r="1392" ht="15.75" customHeight="1">
      <c r="A1392" s="1" t="str">
        <f t="shared" si="122"/>
        <v>MEIS1</v>
      </c>
      <c r="B1392" s="1" t="s">
        <v>256</v>
      </c>
      <c r="C1392" s="1">
        <v>6.6662147E7</v>
      </c>
      <c r="D1392" s="1" t="s">
        <v>8</v>
      </c>
      <c r="E1392" s="1">
        <v>24.0</v>
      </c>
      <c r="F1392" s="1" t="s">
        <v>19731</v>
      </c>
      <c r="G1392" s="1">
        <v>1.02097463913</v>
      </c>
    </row>
    <row r="1393" ht="15.75" customHeight="1">
      <c r="A1393" s="1" t="str">
        <f t="shared" ref="A1393:A1411" si="123">"MEIS2"</f>
        <v>MEIS2</v>
      </c>
      <c r="B1393" s="1" t="s">
        <v>425</v>
      </c>
      <c r="C1393" s="1">
        <v>3.7392081E7</v>
      </c>
      <c r="D1393" s="1" t="s">
        <v>14</v>
      </c>
      <c r="E1393" s="1">
        <v>26.0</v>
      </c>
      <c r="F1393" s="1" t="s">
        <v>19732</v>
      </c>
      <c r="G1393" s="1">
        <v>-0.0520617229581</v>
      </c>
    </row>
    <row r="1394" ht="15.75" customHeight="1">
      <c r="A1394" s="1" t="str">
        <f t="shared" si="123"/>
        <v>MEIS2</v>
      </c>
      <c r="B1394" s="1" t="s">
        <v>425</v>
      </c>
      <c r="C1394" s="1">
        <v>3.7392168E7</v>
      </c>
      <c r="D1394" s="1" t="s">
        <v>14</v>
      </c>
      <c r="E1394" s="1">
        <v>26.0</v>
      </c>
      <c r="F1394" s="1" t="s">
        <v>19733</v>
      </c>
      <c r="G1394" s="1">
        <v>0.173976080647</v>
      </c>
    </row>
    <row r="1395" ht="15.75" customHeight="1">
      <c r="A1395" s="1" t="str">
        <f t="shared" si="123"/>
        <v>MEIS2</v>
      </c>
      <c r="B1395" s="1" t="s">
        <v>425</v>
      </c>
      <c r="C1395" s="1">
        <v>3.7393032E7</v>
      </c>
      <c r="D1395" s="1" t="s">
        <v>8</v>
      </c>
      <c r="E1395" s="1">
        <v>23.0</v>
      </c>
      <c r="F1395" s="1" t="s">
        <v>19734</v>
      </c>
      <c r="G1395" s="1">
        <v>0.558704444111</v>
      </c>
    </row>
    <row r="1396" ht="15.75" customHeight="1">
      <c r="A1396" s="1" t="str">
        <f t="shared" si="123"/>
        <v>MEIS2</v>
      </c>
      <c r="B1396" s="1" t="s">
        <v>425</v>
      </c>
      <c r="C1396" s="1">
        <v>3.7392826E7</v>
      </c>
      <c r="D1396" s="1" t="s">
        <v>8</v>
      </c>
      <c r="E1396" s="1">
        <v>24.0</v>
      </c>
      <c r="F1396" s="1" t="s">
        <v>19735</v>
      </c>
      <c r="G1396" s="1">
        <v>1.29996005792</v>
      </c>
    </row>
    <row r="1397" ht="15.75" customHeight="1">
      <c r="A1397" s="1" t="str">
        <f t="shared" si="123"/>
        <v>MEIS2</v>
      </c>
      <c r="B1397" s="1" t="s">
        <v>425</v>
      </c>
      <c r="C1397" s="1">
        <v>3.7392124E7</v>
      </c>
      <c r="D1397" s="1" t="s">
        <v>14</v>
      </c>
      <c r="E1397" s="1">
        <v>25.0</v>
      </c>
      <c r="F1397" s="1" t="s">
        <v>19736</v>
      </c>
      <c r="G1397" s="1">
        <v>0.0706401243429</v>
      </c>
    </row>
    <row r="1398" ht="15.75" customHeight="1">
      <c r="A1398" s="1" t="str">
        <f t="shared" si="123"/>
        <v>MEIS2</v>
      </c>
      <c r="B1398" s="1" t="s">
        <v>425</v>
      </c>
      <c r="C1398" s="1">
        <v>3.739206E7</v>
      </c>
      <c r="D1398" s="1" t="s">
        <v>8</v>
      </c>
      <c r="E1398" s="1">
        <v>24.0</v>
      </c>
      <c r="F1398" s="1" t="s">
        <v>19737</v>
      </c>
      <c r="G1398" s="1">
        <v>0.26953131607</v>
      </c>
    </row>
    <row r="1399" ht="15.75" customHeight="1">
      <c r="A1399" s="1" t="str">
        <f t="shared" si="123"/>
        <v>MEIS2</v>
      </c>
      <c r="B1399" s="1" t="s">
        <v>425</v>
      </c>
      <c r="C1399" s="1">
        <v>3.7392777E7</v>
      </c>
      <c r="D1399" s="1" t="s">
        <v>14</v>
      </c>
      <c r="E1399" s="1">
        <v>24.0</v>
      </c>
      <c r="F1399" s="1" t="s">
        <v>19738</v>
      </c>
      <c r="G1399" s="1">
        <v>0.174054763047</v>
      </c>
    </row>
    <row r="1400" ht="15.75" customHeight="1">
      <c r="A1400" s="1" t="str">
        <f t="shared" si="123"/>
        <v>MEIS2</v>
      </c>
      <c r="B1400" s="1" t="s">
        <v>425</v>
      </c>
      <c r="C1400" s="1">
        <v>3.7392819E7</v>
      </c>
      <c r="D1400" s="1" t="s">
        <v>14</v>
      </c>
      <c r="E1400" s="1">
        <v>23.0</v>
      </c>
      <c r="F1400" s="1" t="s">
        <v>19739</v>
      </c>
      <c r="G1400" s="1">
        <v>0.268629706629</v>
      </c>
    </row>
    <row r="1401" ht="15.75" customHeight="1">
      <c r="A1401" s="1" t="str">
        <f t="shared" si="123"/>
        <v>MEIS2</v>
      </c>
      <c r="B1401" s="1" t="s">
        <v>425</v>
      </c>
      <c r="C1401" s="1">
        <v>3.7392816E7</v>
      </c>
      <c r="D1401" s="1" t="s">
        <v>8</v>
      </c>
      <c r="E1401" s="1">
        <v>24.0</v>
      </c>
      <c r="F1401" s="1" t="s">
        <v>19740</v>
      </c>
      <c r="G1401" s="1">
        <v>0.462470974332</v>
      </c>
    </row>
    <row r="1402" ht="15.75" customHeight="1">
      <c r="A1402" s="1" t="str">
        <f t="shared" si="123"/>
        <v>MEIS2</v>
      </c>
      <c r="B1402" s="1" t="s">
        <v>425</v>
      </c>
      <c r="C1402" s="1">
        <v>3.7392887E7</v>
      </c>
      <c r="D1402" s="1" t="s">
        <v>14</v>
      </c>
      <c r="E1402" s="1">
        <v>26.0</v>
      </c>
      <c r="F1402" s="1" t="s">
        <v>19741</v>
      </c>
      <c r="G1402" s="1">
        <v>0.789377383408</v>
      </c>
    </row>
    <row r="1403" ht="15.75" customHeight="1">
      <c r="A1403" s="1" t="str">
        <f t="shared" si="123"/>
        <v>MEIS2</v>
      </c>
      <c r="B1403" s="1" t="s">
        <v>425</v>
      </c>
      <c r="C1403" s="1">
        <v>3.7392977E7</v>
      </c>
      <c r="D1403" s="1" t="s">
        <v>14</v>
      </c>
      <c r="E1403" s="1">
        <v>24.0</v>
      </c>
      <c r="F1403" s="1" t="s">
        <v>19742</v>
      </c>
      <c r="G1403" s="1">
        <v>0.668149864894</v>
      </c>
    </row>
    <row r="1404" ht="15.75" customHeight="1">
      <c r="A1404" s="1" t="str">
        <f t="shared" si="123"/>
        <v>MEIS2</v>
      </c>
      <c r="B1404" s="1" t="s">
        <v>425</v>
      </c>
      <c r="C1404" s="1">
        <v>3.7392185E7</v>
      </c>
      <c r="D1404" s="1" t="s">
        <v>14</v>
      </c>
      <c r="E1404" s="1">
        <v>24.0</v>
      </c>
      <c r="F1404" s="1" t="s">
        <v>19743</v>
      </c>
      <c r="G1404" s="1">
        <v>0.91066255867</v>
      </c>
    </row>
    <row r="1405" ht="15.75" customHeight="1">
      <c r="A1405" s="1" t="str">
        <f t="shared" si="123"/>
        <v>MEIS2</v>
      </c>
      <c r="B1405" s="1" t="s">
        <v>425</v>
      </c>
      <c r="C1405" s="1">
        <v>3.7392287E7</v>
      </c>
      <c r="D1405" s="1" t="s">
        <v>8</v>
      </c>
      <c r="E1405" s="1">
        <v>23.0</v>
      </c>
      <c r="F1405" s="1" t="s">
        <v>19744</v>
      </c>
      <c r="G1405" s="1">
        <v>0.111910834122</v>
      </c>
    </row>
    <row r="1406" ht="15.75" customHeight="1">
      <c r="A1406" s="1" t="str">
        <f t="shared" si="123"/>
        <v>MEIS2</v>
      </c>
      <c r="B1406" s="1" t="s">
        <v>425</v>
      </c>
      <c r="C1406" s="1">
        <v>3.7393048E7</v>
      </c>
      <c r="D1406" s="1" t="s">
        <v>14</v>
      </c>
      <c r="E1406" s="1">
        <v>25.0</v>
      </c>
      <c r="F1406" s="1" t="s">
        <v>19745</v>
      </c>
      <c r="G1406" s="1">
        <v>0.0658457628874</v>
      </c>
    </row>
    <row r="1407" ht="15.75" customHeight="1">
      <c r="A1407" s="1" t="str">
        <f t="shared" si="123"/>
        <v>MEIS2</v>
      </c>
      <c r="B1407" s="1" t="s">
        <v>425</v>
      </c>
      <c r="C1407" s="1">
        <v>3.7392232E7</v>
      </c>
      <c r="D1407" s="1" t="s">
        <v>8</v>
      </c>
      <c r="E1407" s="1">
        <v>25.0</v>
      </c>
      <c r="F1407" s="1" t="s">
        <v>19746</v>
      </c>
      <c r="G1407" s="1">
        <v>0.42622691298</v>
      </c>
    </row>
    <row r="1408" ht="15.75" customHeight="1">
      <c r="A1408" s="1" t="str">
        <f t="shared" si="123"/>
        <v>MEIS2</v>
      </c>
      <c r="B1408" s="1" t="s">
        <v>425</v>
      </c>
      <c r="C1408" s="1">
        <v>3.7393039E7</v>
      </c>
      <c r="D1408" s="1" t="s">
        <v>14</v>
      </c>
      <c r="E1408" s="1">
        <v>26.0</v>
      </c>
      <c r="F1408" s="1" t="s">
        <v>19747</v>
      </c>
      <c r="G1408" s="1">
        <v>0.00221820914688</v>
      </c>
    </row>
    <row r="1409" ht="15.75" customHeight="1">
      <c r="A1409" s="1" t="str">
        <f t="shared" si="123"/>
        <v>MEIS2</v>
      </c>
      <c r="B1409" s="1" t="s">
        <v>425</v>
      </c>
      <c r="C1409" s="1">
        <v>3.7392218E7</v>
      </c>
      <c r="D1409" s="1" t="s">
        <v>8</v>
      </c>
      <c r="E1409" s="1">
        <v>24.0</v>
      </c>
      <c r="F1409" s="1" t="s">
        <v>19748</v>
      </c>
      <c r="G1409" s="1">
        <v>0.54915110647</v>
      </c>
    </row>
    <row r="1410" ht="15.75" customHeight="1">
      <c r="A1410" s="1" t="str">
        <f t="shared" si="123"/>
        <v>MEIS2</v>
      </c>
      <c r="B1410" s="1" t="s">
        <v>425</v>
      </c>
      <c r="C1410" s="1">
        <v>3.7392104E7</v>
      </c>
      <c r="D1410" s="1" t="s">
        <v>8</v>
      </c>
      <c r="E1410" s="1">
        <v>22.0</v>
      </c>
      <c r="F1410" s="1" t="s">
        <v>19749</v>
      </c>
      <c r="G1410" s="1">
        <v>0.312535445129</v>
      </c>
    </row>
    <row r="1411" ht="15.75" customHeight="1">
      <c r="A1411" s="1" t="str">
        <f t="shared" si="123"/>
        <v>MEIS2</v>
      </c>
      <c r="B1411" s="1" t="s">
        <v>425</v>
      </c>
      <c r="C1411" s="1">
        <v>3.7392281E7</v>
      </c>
      <c r="D1411" s="1" t="s">
        <v>8</v>
      </c>
      <c r="E1411" s="1">
        <v>25.0</v>
      </c>
      <c r="F1411" s="1" t="s">
        <v>19750</v>
      </c>
      <c r="G1411" s="1">
        <v>0.403705802048</v>
      </c>
    </row>
    <row r="1412" ht="15.75" customHeight="1">
      <c r="A1412" s="1" t="str">
        <f t="shared" ref="A1412:A1421" si="124">"MEX3B"</f>
        <v>MEX3B</v>
      </c>
      <c r="B1412" s="1" t="s">
        <v>425</v>
      </c>
      <c r="C1412" s="1">
        <v>8.2338772E7</v>
      </c>
      <c r="D1412" s="1" t="s">
        <v>14</v>
      </c>
      <c r="E1412" s="1">
        <v>24.0</v>
      </c>
      <c r="F1412" s="1" t="s">
        <v>19751</v>
      </c>
      <c r="G1412" s="1">
        <v>0.9839576736</v>
      </c>
    </row>
    <row r="1413" ht="15.75" customHeight="1">
      <c r="A1413" s="1" t="str">
        <f t="shared" si="124"/>
        <v>MEX3B</v>
      </c>
      <c r="B1413" s="1" t="s">
        <v>425</v>
      </c>
      <c r="C1413" s="1">
        <v>8.2338758E7</v>
      </c>
      <c r="D1413" s="1" t="s">
        <v>14</v>
      </c>
      <c r="E1413" s="1">
        <v>24.0</v>
      </c>
      <c r="F1413" s="1" t="s">
        <v>19752</v>
      </c>
      <c r="G1413" s="1">
        <v>0.595021033342</v>
      </c>
    </row>
    <row r="1414" ht="15.75" customHeight="1">
      <c r="A1414" s="1" t="str">
        <f t="shared" si="124"/>
        <v>MEX3B</v>
      </c>
      <c r="B1414" s="1" t="s">
        <v>425</v>
      </c>
      <c r="C1414" s="1">
        <v>8.2338748E7</v>
      </c>
      <c r="D1414" s="1" t="s">
        <v>14</v>
      </c>
      <c r="E1414" s="1">
        <v>24.0</v>
      </c>
      <c r="F1414" s="1" t="s">
        <v>19753</v>
      </c>
      <c r="G1414" s="1">
        <v>0.394652631663</v>
      </c>
    </row>
    <row r="1415" ht="15.75" customHeight="1">
      <c r="A1415" s="1" t="str">
        <f t="shared" si="124"/>
        <v>MEX3B</v>
      </c>
      <c r="B1415" s="1" t="s">
        <v>425</v>
      </c>
      <c r="C1415" s="1">
        <v>8.2338638E7</v>
      </c>
      <c r="D1415" s="1" t="s">
        <v>14</v>
      </c>
      <c r="E1415" s="1">
        <v>24.0</v>
      </c>
      <c r="F1415" s="1" t="s">
        <v>19754</v>
      </c>
      <c r="G1415" s="1">
        <v>0.993502128202</v>
      </c>
    </row>
    <row r="1416" ht="15.75" customHeight="1">
      <c r="A1416" s="1" t="str">
        <f t="shared" si="124"/>
        <v>MEX3B</v>
      </c>
      <c r="B1416" s="1" t="s">
        <v>425</v>
      </c>
      <c r="C1416" s="1">
        <v>8.2338607E7</v>
      </c>
      <c r="D1416" s="1" t="s">
        <v>14</v>
      </c>
      <c r="E1416" s="1">
        <v>24.0</v>
      </c>
      <c r="F1416" s="1" t="s">
        <v>19755</v>
      </c>
      <c r="G1416" s="1">
        <v>0.553122791664</v>
      </c>
    </row>
    <row r="1417" ht="15.75" customHeight="1">
      <c r="A1417" s="1" t="str">
        <f t="shared" si="124"/>
        <v>MEX3B</v>
      </c>
      <c r="B1417" s="1" t="s">
        <v>425</v>
      </c>
      <c r="C1417" s="1">
        <v>8.2338602E7</v>
      </c>
      <c r="D1417" s="1" t="s">
        <v>14</v>
      </c>
      <c r="E1417" s="1">
        <v>24.0</v>
      </c>
      <c r="F1417" s="1" t="s">
        <v>19756</v>
      </c>
      <c r="G1417" s="1">
        <v>0.548664665019</v>
      </c>
    </row>
    <row r="1418" ht="15.75" customHeight="1">
      <c r="A1418" s="1" t="str">
        <f t="shared" si="124"/>
        <v>MEX3B</v>
      </c>
      <c r="B1418" s="1" t="s">
        <v>425</v>
      </c>
      <c r="C1418" s="1">
        <v>8.2338581E7</v>
      </c>
      <c r="D1418" s="1" t="s">
        <v>14</v>
      </c>
      <c r="E1418" s="1">
        <v>23.0</v>
      </c>
      <c r="F1418" s="1" t="s">
        <v>19757</v>
      </c>
      <c r="G1418" s="1">
        <v>1.0225401982</v>
      </c>
    </row>
    <row r="1419" ht="15.75" customHeight="1">
      <c r="A1419" s="1" t="str">
        <f t="shared" si="124"/>
        <v>MEX3B</v>
      </c>
      <c r="B1419" s="1" t="s">
        <v>425</v>
      </c>
      <c r="C1419" s="1">
        <v>8.2338654E7</v>
      </c>
      <c r="D1419" s="1" t="s">
        <v>8</v>
      </c>
      <c r="E1419" s="1">
        <v>24.0</v>
      </c>
      <c r="F1419" s="1" t="s">
        <v>19758</v>
      </c>
      <c r="G1419" s="1">
        <v>0.128833191389</v>
      </c>
    </row>
    <row r="1420" ht="15.75" customHeight="1">
      <c r="A1420" s="1" t="str">
        <f t="shared" si="124"/>
        <v>MEX3B</v>
      </c>
      <c r="B1420" s="1" t="s">
        <v>425</v>
      </c>
      <c r="C1420" s="1">
        <v>8.2338552E7</v>
      </c>
      <c r="D1420" s="1" t="s">
        <v>8</v>
      </c>
      <c r="E1420" s="1">
        <v>24.0</v>
      </c>
      <c r="F1420" s="1" t="s">
        <v>19759</v>
      </c>
      <c r="G1420" s="1">
        <v>0.57940460472</v>
      </c>
    </row>
    <row r="1421" ht="15.75" customHeight="1">
      <c r="A1421" s="1" t="str">
        <f t="shared" si="124"/>
        <v>MEX3B</v>
      </c>
      <c r="B1421" s="1" t="s">
        <v>425</v>
      </c>
      <c r="C1421" s="1">
        <v>8.2338717E7</v>
      </c>
      <c r="D1421" s="1" t="s">
        <v>8</v>
      </c>
      <c r="E1421" s="1">
        <v>24.0</v>
      </c>
      <c r="F1421" s="1" t="s">
        <v>19760</v>
      </c>
      <c r="G1421" s="1">
        <v>0.426452717038</v>
      </c>
    </row>
    <row r="1422" ht="15.75" customHeight="1">
      <c r="A1422" s="1" t="str">
        <f t="shared" ref="A1422:A1439" si="125">"MIDN"</f>
        <v>MIDN</v>
      </c>
      <c r="B1422" s="1" t="s">
        <v>277</v>
      </c>
      <c r="C1422" s="1">
        <v>1249570.0</v>
      </c>
      <c r="D1422" s="1" t="s">
        <v>14</v>
      </c>
      <c r="E1422" s="1">
        <v>24.0</v>
      </c>
      <c r="F1422" s="1" t="s">
        <v>19761</v>
      </c>
      <c r="G1422" s="1">
        <v>-0.00124568183618</v>
      </c>
    </row>
    <row r="1423" ht="15.75" customHeight="1">
      <c r="A1423" s="1" t="str">
        <f t="shared" si="125"/>
        <v>MIDN</v>
      </c>
      <c r="B1423" s="1" t="s">
        <v>277</v>
      </c>
      <c r="C1423" s="1">
        <v>1249488.0</v>
      </c>
      <c r="D1423" s="1" t="s">
        <v>8</v>
      </c>
      <c r="E1423" s="1">
        <v>23.0</v>
      </c>
      <c r="F1423" s="1" t="s">
        <v>19762</v>
      </c>
      <c r="G1423" s="1">
        <v>0.324716491496</v>
      </c>
    </row>
    <row r="1424" ht="15.75" customHeight="1">
      <c r="A1424" s="1" t="str">
        <f t="shared" si="125"/>
        <v>MIDN</v>
      </c>
      <c r="B1424" s="1" t="s">
        <v>277</v>
      </c>
      <c r="C1424" s="1">
        <v>1249758.0</v>
      </c>
      <c r="D1424" s="1" t="s">
        <v>14</v>
      </c>
      <c r="E1424" s="1">
        <v>23.0</v>
      </c>
      <c r="F1424" s="1" t="s">
        <v>19763</v>
      </c>
      <c r="G1424" s="1">
        <v>0.102846943365</v>
      </c>
    </row>
    <row r="1425" ht="15.75" customHeight="1">
      <c r="A1425" s="1" t="str">
        <f t="shared" si="125"/>
        <v>MIDN</v>
      </c>
      <c r="B1425" s="1" t="s">
        <v>277</v>
      </c>
      <c r="C1425" s="1">
        <v>1249750.0</v>
      </c>
      <c r="D1425" s="1" t="s">
        <v>14</v>
      </c>
      <c r="E1425" s="1">
        <v>24.0</v>
      </c>
      <c r="F1425" s="1" t="s">
        <v>19764</v>
      </c>
      <c r="G1425" s="1">
        <v>-0.0965609411933</v>
      </c>
    </row>
    <row r="1426" ht="15.75" customHeight="1">
      <c r="A1426" s="1" t="str">
        <f t="shared" si="125"/>
        <v>MIDN</v>
      </c>
      <c r="B1426" s="1" t="s">
        <v>277</v>
      </c>
      <c r="C1426" s="1">
        <v>1249596.0</v>
      </c>
      <c r="D1426" s="1" t="s">
        <v>14</v>
      </c>
      <c r="E1426" s="1">
        <v>22.0</v>
      </c>
      <c r="F1426" s="1" t="s">
        <v>19765</v>
      </c>
      <c r="G1426" s="1">
        <v>0.214173000651</v>
      </c>
    </row>
    <row r="1427" ht="15.75" customHeight="1">
      <c r="A1427" s="1" t="str">
        <f t="shared" si="125"/>
        <v>MIDN</v>
      </c>
      <c r="B1427" s="1" t="s">
        <v>277</v>
      </c>
      <c r="C1427" s="1">
        <v>1248425.0</v>
      </c>
      <c r="D1427" s="1" t="s">
        <v>14</v>
      </c>
      <c r="E1427" s="1">
        <v>24.0</v>
      </c>
      <c r="F1427" s="1" t="s">
        <v>19766</v>
      </c>
      <c r="G1427" s="1">
        <v>0.656315002275</v>
      </c>
    </row>
    <row r="1428" ht="15.75" customHeight="1">
      <c r="A1428" s="1" t="str">
        <f t="shared" si="125"/>
        <v>MIDN</v>
      </c>
      <c r="B1428" s="1" t="s">
        <v>277</v>
      </c>
      <c r="C1428" s="1">
        <v>1248372.0</v>
      </c>
      <c r="D1428" s="1" t="s">
        <v>14</v>
      </c>
      <c r="E1428" s="1">
        <v>23.0</v>
      </c>
      <c r="F1428" s="1" t="s">
        <v>19767</v>
      </c>
      <c r="G1428" s="1">
        <v>1.04990714857</v>
      </c>
    </row>
    <row r="1429" ht="15.75" customHeight="1">
      <c r="A1429" s="1" t="str">
        <f t="shared" si="125"/>
        <v>MIDN</v>
      </c>
      <c r="B1429" s="1" t="s">
        <v>277</v>
      </c>
      <c r="C1429" s="1">
        <v>1248353.0</v>
      </c>
      <c r="D1429" s="1" t="s">
        <v>14</v>
      </c>
      <c r="E1429" s="1">
        <v>24.0</v>
      </c>
      <c r="F1429" s="1" t="s">
        <v>19768</v>
      </c>
      <c r="G1429" s="1">
        <v>-0.167237590943</v>
      </c>
    </row>
    <row r="1430" ht="15.75" customHeight="1">
      <c r="A1430" s="1" t="str">
        <f t="shared" si="125"/>
        <v>MIDN</v>
      </c>
      <c r="B1430" s="1" t="s">
        <v>277</v>
      </c>
      <c r="C1430" s="1">
        <v>1249696.0</v>
      </c>
      <c r="D1430" s="1" t="s">
        <v>8</v>
      </c>
      <c r="E1430" s="1">
        <v>24.0</v>
      </c>
      <c r="F1430" s="1" t="s">
        <v>19769</v>
      </c>
      <c r="G1430" s="1">
        <v>0.0902162261122</v>
      </c>
    </row>
    <row r="1431" ht="15.75" customHeight="1">
      <c r="A1431" s="1" t="str">
        <f t="shared" si="125"/>
        <v>MIDN</v>
      </c>
      <c r="B1431" s="1" t="s">
        <v>277</v>
      </c>
      <c r="C1431" s="1">
        <v>1249641.0</v>
      </c>
      <c r="D1431" s="1" t="s">
        <v>8</v>
      </c>
      <c r="E1431" s="1">
        <v>24.0</v>
      </c>
      <c r="F1431" s="1" t="s">
        <v>19770</v>
      </c>
      <c r="G1431" s="1">
        <v>0.124773369537</v>
      </c>
    </row>
    <row r="1432" ht="15.75" customHeight="1">
      <c r="A1432" s="1" t="str">
        <f t="shared" si="125"/>
        <v>MIDN</v>
      </c>
      <c r="B1432" s="1" t="s">
        <v>277</v>
      </c>
      <c r="C1432" s="1">
        <v>1249558.0</v>
      </c>
      <c r="D1432" s="1" t="s">
        <v>8</v>
      </c>
      <c r="E1432" s="1">
        <v>23.0</v>
      </c>
      <c r="F1432" s="1" t="s">
        <v>19771</v>
      </c>
      <c r="G1432" s="1">
        <v>0.563024338508</v>
      </c>
    </row>
    <row r="1433" ht="15.75" customHeight="1">
      <c r="A1433" s="1" t="str">
        <f t="shared" si="125"/>
        <v>MIDN</v>
      </c>
      <c r="B1433" s="1" t="s">
        <v>277</v>
      </c>
      <c r="C1433" s="1">
        <v>1248476.0</v>
      </c>
      <c r="D1433" s="1" t="s">
        <v>8</v>
      </c>
      <c r="E1433" s="1">
        <v>23.0</v>
      </c>
      <c r="F1433" s="1" t="s">
        <v>19772</v>
      </c>
      <c r="G1433" s="1">
        <v>0.567684330481</v>
      </c>
    </row>
    <row r="1434" ht="15.75" customHeight="1">
      <c r="A1434" s="1" t="str">
        <f t="shared" si="125"/>
        <v>MIDN</v>
      </c>
      <c r="B1434" s="1" t="s">
        <v>277</v>
      </c>
      <c r="C1434" s="1">
        <v>1248389.0</v>
      </c>
      <c r="D1434" s="1" t="s">
        <v>8</v>
      </c>
      <c r="E1434" s="1">
        <v>23.0</v>
      </c>
      <c r="F1434" s="1" t="s">
        <v>19773</v>
      </c>
      <c r="G1434" s="1">
        <v>0.672230732846</v>
      </c>
    </row>
    <row r="1435" ht="15.75" customHeight="1">
      <c r="A1435" s="1" t="str">
        <f t="shared" si="125"/>
        <v>MIDN</v>
      </c>
      <c r="B1435" s="1" t="s">
        <v>277</v>
      </c>
      <c r="C1435" s="1">
        <v>1248312.0</v>
      </c>
      <c r="D1435" s="1" t="s">
        <v>8</v>
      </c>
      <c r="E1435" s="1">
        <v>23.0</v>
      </c>
      <c r="F1435" s="1" t="s">
        <v>19774</v>
      </c>
      <c r="G1435" s="1">
        <v>0.139121050052</v>
      </c>
    </row>
    <row r="1436" ht="15.75" customHeight="1">
      <c r="A1436" s="1" t="str">
        <f t="shared" si="125"/>
        <v>MIDN</v>
      </c>
      <c r="B1436" s="1" t="s">
        <v>277</v>
      </c>
      <c r="C1436" s="1">
        <v>1248210.0</v>
      </c>
      <c r="D1436" s="1" t="s">
        <v>8</v>
      </c>
      <c r="E1436" s="1">
        <v>24.0</v>
      </c>
      <c r="F1436" s="1" t="s">
        <v>19775</v>
      </c>
      <c r="G1436" s="1">
        <v>0.655682127972</v>
      </c>
    </row>
    <row r="1437" ht="15.75" customHeight="1">
      <c r="A1437" s="1" t="str">
        <f t="shared" si="125"/>
        <v>MIDN</v>
      </c>
      <c r="B1437" s="1" t="s">
        <v>277</v>
      </c>
      <c r="C1437" s="1">
        <v>1248189.0</v>
      </c>
      <c r="D1437" s="1" t="s">
        <v>8</v>
      </c>
      <c r="E1437" s="1">
        <v>24.0</v>
      </c>
      <c r="F1437" s="1" t="s">
        <v>19776</v>
      </c>
      <c r="G1437" s="1">
        <v>1.27786211858</v>
      </c>
    </row>
    <row r="1438" ht="15.75" customHeight="1">
      <c r="A1438" s="1" t="str">
        <f t="shared" si="125"/>
        <v>MIDN</v>
      </c>
      <c r="B1438" s="1" t="s">
        <v>277</v>
      </c>
      <c r="C1438" s="1">
        <v>1249814.0</v>
      </c>
      <c r="D1438" s="1" t="s">
        <v>14</v>
      </c>
      <c r="E1438" s="1">
        <v>24.0</v>
      </c>
      <c r="F1438" s="1" t="s">
        <v>19777</v>
      </c>
      <c r="G1438" s="1">
        <v>0.312583586063</v>
      </c>
    </row>
    <row r="1439" ht="15.75" customHeight="1">
      <c r="A1439" s="1" t="str">
        <f t="shared" si="125"/>
        <v>MIDN</v>
      </c>
      <c r="B1439" s="1" t="s">
        <v>277</v>
      </c>
      <c r="C1439" s="1">
        <v>1249798.0</v>
      </c>
      <c r="D1439" s="1" t="s">
        <v>14</v>
      </c>
      <c r="E1439" s="1">
        <v>24.0</v>
      </c>
      <c r="F1439" s="1" t="s">
        <v>19778</v>
      </c>
      <c r="G1439" s="1">
        <v>-0.037844150294</v>
      </c>
    </row>
    <row r="1440" ht="15.75" customHeight="1">
      <c r="A1440" s="1" t="str">
        <f t="shared" ref="A1440:A1449" si="126">"MXD4"</f>
        <v>MXD4</v>
      </c>
      <c r="B1440" s="1" t="s">
        <v>87</v>
      </c>
      <c r="C1440" s="1">
        <v>2264109.0</v>
      </c>
      <c r="D1440" s="1" t="s">
        <v>8</v>
      </c>
      <c r="E1440" s="1">
        <v>22.0</v>
      </c>
      <c r="F1440" s="1" t="s">
        <v>19779</v>
      </c>
      <c r="G1440" s="1">
        <v>0.182501799289</v>
      </c>
    </row>
    <row r="1441" ht="15.75" customHeight="1">
      <c r="A1441" s="1" t="str">
        <f t="shared" si="126"/>
        <v>MXD4</v>
      </c>
      <c r="B1441" s="1" t="s">
        <v>87</v>
      </c>
      <c r="C1441" s="1">
        <v>2264084.0</v>
      </c>
      <c r="D1441" s="1" t="s">
        <v>8</v>
      </c>
      <c r="E1441" s="1">
        <v>23.0</v>
      </c>
      <c r="F1441" s="1" t="s">
        <v>19780</v>
      </c>
      <c r="G1441" s="1">
        <v>1.21826380695</v>
      </c>
    </row>
    <row r="1442" ht="15.75" customHeight="1">
      <c r="A1442" s="1" t="str">
        <f t="shared" si="126"/>
        <v>MXD4</v>
      </c>
      <c r="B1442" s="1" t="s">
        <v>87</v>
      </c>
      <c r="C1442" s="1">
        <v>2264266.0</v>
      </c>
      <c r="D1442" s="1" t="s">
        <v>8</v>
      </c>
      <c r="E1442" s="1">
        <v>23.0</v>
      </c>
      <c r="F1442" s="1" t="s">
        <v>19781</v>
      </c>
      <c r="G1442" s="1">
        <v>0.206291662812</v>
      </c>
    </row>
    <row r="1443" ht="15.75" customHeight="1">
      <c r="A1443" s="1" t="str">
        <f t="shared" si="126"/>
        <v>MXD4</v>
      </c>
      <c r="B1443" s="1" t="s">
        <v>87</v>
      </c>
      <c r="C1443" s="1">
        <v>2264278.0</v>
      </c>
      <c r="D1443" s="1" t="s">
        <v>8</v>
      </c>
      <c r="E1443" s="1">
        <v>24.0</v>
      </c>
      <c r="F1443" s="1" t="s">
        <v>19782</v>
      </c>
      <c r="G1443" s="1">
        <v>0.843132502921</v>
      </c>
    </row>
    <row r="1444" ht="15.75" customHeight="1">
      <c r="A1444" s="1" t="str">
        <f t="shared" si="126"/>
        <v>MXD4</v>
      </c>
      <c r="B1444" s="1" t="s">
        <v>87</v>
      </c>
      <c r="C1444" s="1">
        <v>2264126.0</v>
      </c>
      <c r="D1444" s="1" t="s">
        <v>14</v>
      </c>
      <c r="E1444" s="1">
        <v>23.0</v>
      </c>
      <c r="F1444" s="1" t="s">
        <v>19783</v>
      </c>
      <c r="G1444" s="1">
        <v>0.692048708705</v>
      </c>
    </row>
    <row r="1445" ht="15.75" customHeight="1">
      <c r="A1445" s="1" t="str">
        <f t="shared" si="126"/>
        <v>MXD4</v>
      </c>
      <c r="B1445" s="1" t="s">
        <v>87</v>
      </c>
      <c r="C1445" s="1">
        <v>2264193.0</v>
      </c>
      <c r="D1445" s="1" t="s">
        <v>14</v>
      </c>
      <c r="E1445" s="1">
        <v>22.0</v>
      </c>
      <c r="F1445" s="1" t="s">
        <v>19784</v>
      </c>
      <c r="G1445" s="1">
        <v>0.462206974688</v>
      </c>
    </row>
    <row r="1446" ht="15.75" customHeight="1">
      <c r="A1446" s="1" t="str">
        <f t="shared" si="126"/>
        <v>MXD4</v>
      </c>
      <c r="B1446" s="1" t="s">
        <v>87</v>
      </c>
      <c r="C1446" s="1">
        <v>2264240.0</v>
      </c>
      <c r="D1446" s="1" t="s">
        <v>14</v>
      </c>
      <c r="E1446" s="1">
        <v>24.0</v>
      </c>
      <c r="F1446" s="1" t="s">
        <v>19785</v>
      </c>
      <c r="G1446" s="1">
        <v>0.503158300679</v>
      </c>
    </row>
    <row r="1447" ht="15.75" customHeight="1">
      <c r="A1447" s="1" t="str">
        <f t="shared" si="126"/>
        <v>MXD4</v>
      </c>
      <c r="B1447" s="1" t="s">
        <v>87</v>
      </c>
      <c r="C1447" s="1">
        <v>2264257.0</v>
      </c>
      <c r="D1447" s="1" t="s">
        <v>14</v>
      </c>
      <c r="E1447" s="1">
        <v>23.0</v>
      </c>
      <c r="F1447" s="1" t="s">
        <v>19786</v>
      </c>
      <c r="G1447" s="1">
        <v>0.538373905773</v>
      </c>
    </row>
    <row r="1448" ht="15.75" customHeight="1">
      <c r="A1448" s="1" t="str">
        <f t="shared" si="126"/>
        <v>MXD4</v>
      </c>
      <c r="B1448" s="1" t="s">
        <v>87</v>
      </c>
      <c r="C1448" s="1">
        <v>2264277.0</v>
      </c>
      <c r="D1448" s="1" t="s">
        <v>14</v>
      </c>
      <c r="E1448" s="1">
        <v>23.0</v>
      </c>
      <c r="F1448" s="1" t="s">
        <v>19787</v>
      </c>
      <c r="G1448" s="1">
        <v>0.46839516426</v>
      </c>
    </row>
    <row r="1449" ht="15.75" customHeight="1">
      <c r="A1449" s="1" t="str">
        <f t="shared" si="126"/>
        <v>MXD4</v>
      </c>
      <c r="B1449" s="1" t="s">
        <v>87</v>
      </c>
      <c r="C1449" s="1">
        <v>2264221.0</v>
      </c>
      <c r="D1449" s="1" t="s">
        <v>8</v>
      </c>
      <c r="E1449" s="1">
        <v>24.0</v>
      </c>
      <c r="F1449" s="1" t="s">
        <v>19788</v>
      </c>
      <c r="G1449" s="1">
        <v>0.938603690132</v>
      </c>
    </row>
    <row r="1450" ht="15.75" customHeight="1">
      <c r="A1450" s="1" t="str">
        <f t="shared" ref="A1450:A1469" si="127">"MXI1"</f>
        <v>MXI1</v>
      </c>
      <c r="B1450" s="1" t="s">
        <v>176</v>
      </c>
      <c r="C1450" s="1">
        <v>1.11985424E8</v>
      </c>
      <c r="D1450" s="1" t="s">
        <v>8</v>
      </c>
      <c r="E1450" s="1">
        <v>24.0</v>
      </c>
      <c r="F1450" s="1" t="s">
        <v>19789</v>
      </c>
      <c r="G1450" s="1">
        <v>0.080876743992</v>
      </c>
    </row>
    <row r="1451" ht="15.75" customHeight="1">
      <c r="A1451" s="1" t="str">
        <f t="shared" si="127"/>
        <v>MXI1</v>
      </c>
      <c r="B1451" s="1" t="s">
        <v>176</v>
      </c>
      <c r="C1451" s="1">
        <v>1.11967238E8</v>
      </c>
      <c r="D1451" s="1" t="s">
        <v>14</v>
      </c>
      <c r="E1451" s="1">
        <v>24.0</v>
      </c>
      <c r="F1451" s="1" t="s">
        <v>19790</v>
      </c>
      <c r="G1451" s="1">
        <v>0.742698447453</v>
      </c>
    </row>
    <row r="1452" ht="15.75" customHeight="1">
      <c r="A1452" s="1" t="str">
        <f t="shared" si="127"/>
        <v>MXI1</v>
      </c>
      <c r="B1452" s="1" t="s">
        <v>176</v>
      </c>
      <c r="C1452" s="1">
        <v>1.11985501E8</v>
      </c>
      <c r="D1452" s="1" t="s">
        <v>8</v>
      </c>
      <c r="E1452" s="1">
        <v>25.0</v>
      </c>
      <c r="F1452" s="1" t="s">
        <v>19791</v>
      </c>
      <c r="G1452" s="1">
        <v>-0.160881349683</v>
      </c>
    </row>
    <row r="1453" ht="15.75" customHeight="1">
      <c r="A1453" s="1" t="str">
        <f t="shared" si="127"/>
        <v>MXI1</v>
      </c>
      <c r="B1453" s="1" t="s">
        <v>176</v>
      </c>
      <c r="C1453" s="1">
        <v>1.11985559E8</v>
      </c>
      <c r="D1453" s="1" t="s">
        <v>8</v>
      </c>
      <c r="E1453" s="1">
        <v>23.0</v>
      </c>
      <c r="F1453" s="1" t="s">
        <v>19792</v>
      </c>
      <c r="G1453" s="1">
        <v>0.257811514645</v>
      </c>
    </row>
    <row r="1454" ht="15.75" customHeight="1">
      <c r="A1454" s="1" t="str">
        <f t="shared" si="127"/>
        <v>MXI1</v>
      </c>
      <c r="B1454" s="1" t="s">
        <v>176</v>
      </c>
      <c r="C1454" s="1">
        <v>1.11985573E8</v>
      </c>
      <c r="D1454" s="1" t="s">
        <v>8</v>
      </c>
      <c r="E1454" s="1">
        <v>23.0</v>
      </c>
      <c r="F1454" s="1" t="s">
        <v>19793</v>
      </c>
      <c r="G1454" s="1">
        <v>-0.0648876565941</v>
      </c>
    </row>
    <row r="1455" ht="15.75" customHeight="1">
      <c r="A1455" s="1" t="str">
        <f t="shared" si="127"/>
        <v>MXI1</v>
      </c>
      <c r="B1455" s="1" t="s">
        <v>176</v>
      </c>
      <c r="C1455" s="1">
        <v>1.11985612E8</v>
      </c>
      <c r="D1455" s="1" t="s">
        <v>8</v>
      </c>
      <c r="E1455" s="1">
        <v>23.0</v>
      </c>
      <c r="F1455" s="1" t="s">
        <v>19794</v>
      </c>
      <c r="G1455" s="1">
        <v>0.311305254922</v>
      </c>
    </row>
    <row r="1456" ht="15.75" customHeight="1">
      <c r="A1456" s="1" t="str">
        <f t="shared" si="127"/>
        <v>MXI1</v>
      </c>
      <c r="B1456" s="1" t="s">
        <v>176</v>
      </c>
      <c r="C1456" s="1">
        <v>1.11967281E8</v>
      </c>
      <c r="D1456" s="1" t="s">
        <v>8</v>
      </c>
      <c r="E1456" s="1">
        <v>22.0</v>
      </c>
      <c r="F1456" s="1" t="s">
        <v>19795</v>
      </c>
      <c r="G1456" s="1">
        <v>0.791641081366</v>
      </c>
    </row>
    <row r="1457" ht="15.75" customHeight="1">
      <c r="A1457" s="1" t="str">
        <f t="shared" si="127"/>
        <v>MXI1</v>
      </c>
      <c r="B1457" s="1" t="s">
        <v>176</v>
      </c>
      <c r="C1457" s="1">
        <v>1.11967233E8</v>
      </c>
      <c r="D1457" s="1" t="s">
        <v>14</v>
      </c>
      <c r="E1457" s="1">
        <v>24.0</v>
      </c>
      <c r="F1457" s="1" t="s">
        <v>19796</v>
      </c>
      <c r="G1457" s="1">
        <v>0.693714772525</v>
      </c>
    </row>
    <row r="1458" ht="15.75" customHeight="1">
      <c r="A1458" s="1" t="str">
        <f t="shared" si="127"/>
        <v>MXI1</v>
      </c>
      <c r="B1458" s="1" t="s">
        <v>176</v>
      </c>
      <c r="C1458" s="1">
        <v>1.11967204E8</v>
      </c>
      <c r="D1458" s="1" t="s">
        <v>14</v>
      </c>
      <c r="E1458" s="1">
        <v>24.0</v>
      </c>
      <c r="F1458" s="1" t="s">
        <v>19797</v>
      </c>
      <c r="G1458" s="1">
        <v>0.502759077418</v>
      </c>
    </row>
    <row r="1459" ht="15.75" customHeight="1">
      <c r="A1459" s="1" t="str">
        <f t="shared" si="127"/>
        <v>MXI1</v>
      </c>
      <c r="B1459" s="1" t="s">
        <v>176</v>
      </c>
      <c r="C1459" s="1">
        <v>1.11967216E8</v>
      </c>
      <c r="D1459" s="1" t="s">
        <v>14</v>
      </c>
      <c r="E1459" s="1">
        <v>24.0</v>
      </c>
      <c r="F1459" s="1" t="s">
        <v>19798</v>
      </c>
      <c r="G1459" s="1">
        <v>0.393315918917</v>
      </c>
    </row>
    <row r="1460" ht="15.75" customHeight="1">
      <c r="A1460" s="1" t="str">
        <f t="shared" si="127"/>
        <v>MXI1</v>
      </c>
      <c r="B1460" s="1" t="s">
        <v>176</v>
      </c>
      <c r="C1460" s="1">
        <v>1.11967245E8</v>
      </c>
      <c r="D1460" s="1" t="s">
        <v>8</v>
      </c>
      <c r="E1460" s="1">
        <v>24.0</v>
      </c>
      <c r="F1460" s="1" t="s">
        <v>19799</v>
      </c>
      <c r="G1460" s="1">
        <v>1.14427967759</v>
      </c>
    </row>
    <row r="1461" ht="15.75" customHeight="1">
      <c r="A1461" s="1" t="str">
        <f t="shared" si="127"/>
        <v>MXI1</v>
      </c>
      <c r="B1461" s="1" t="s">
        <v>176</v>
      </c>
      <c r="C1461" s="1">
        <v>1.1196731E8</v>
      </c>
      <c r="D1461" s="1" t="s">
        <v>14</v>
      </c>
      <c r="E1461" s="1">
        <v>23.0</v>
      </c>
      <c r="F1461" s="1" t="s">
        <v>19800</v>
      </c>
      <c r="G1461" s="1">
        <v>0.911822301035</v>
      </c>
    </row>
    <row r="1462" ht="15.75" customHeight="1">
      <c r="A1462" s="1" t="str">
        <f t="shared" si="127"/>
        <v>MXI1</v>
      </c>
      <c r="B1462" s="1" t="s">
        <v>176</v>
      </c>
      <c r="C1462" s="1">
        <v>1.1196715E8</v>
      </c>
      <c r="D1462" s="1" t="s">
        <v>14</v>
      </c>
      <c r="E1462" s="1">
        <v>24.0</v>
      </c>
      <c r="F1462" s="1" t="s">
        <v>19801</v>
      </c>
      <c r="G1462" s="1">
        <v>0.808091017635</v>
      </c>
    </row>
    <row r="1463" ht="15.75" customHeight="1">
      <c r="A1463" s="1" t="str">
        <f t="shared" si="127"/>
        <v>MXI1</v>
      </c>
      <c r="B1463" s="1" t="s">
        <v>176</v>
      </c>
      <c r="C1463" s="1">
        <v>1.11985401E8</v>
      </c>
      <c r="D1463" s="1" t="s">
        <v>14</v>
      </c>
      <c r="E1463" s="1">
        <v>25.0</v>
      </c>
      <c r="F1463" s="1" t="s">
        <v>19802</v>
      </c>
      <c r="G1463" s="1">
        <v>0.254479062845</v>
      </c>
    </row>
    <row r="1464" ht="15.75" customHeight="1">
      <c r="A1464" s="1" t="str">
        <f t="shared" si="127"/>
        <v>MXI1</v>
      </c>
      <c r="B1464" s="1" t="s">
        <v>176</v>
      </c>
      <c r="C1464" s="1">
        <v>1.11967265E8</v>
      </c>
      <c r="D1464" s="1" t="s">
        <v>8</v>
      </c>
      <c r="E1464" s="1">
        <v>23.0</v>
      </c>
      <c r="F1464" s="1" t="s">
        <v>19803</v>
      </c>
      <c r="G1464" s="1">
        <v>0.938268892214</v>
      </c>
    </row>
    <row r="1465" ht="15.75" customHeight="1">
      <c r="A1465" s="1" t="str">
        <f t="shared" si="127"/>
        <v>MXI1</v>
      </c>
      <c r="B1465" s="1" t="s">
        <v>176</v>
      </c>
      <c r="C1465" s="1">
        <v>1.11985609E8</v>
      </c>
      <c r="D1465" s="1" t="s">
        <v>14</v>
      </c>
      <c r="E1465" s="1">
        <v>21.0</v>
      </c>
      <c r="F1465" s="1" t="s">
        <v>19804</v>
      </c>
      <c r="G1465" s="1">
        <v>0.338256033418</v>
      </c>
    </row>
    <row r="1466" ht="15.75" customHeight="1">
      <c r="A1466" s="1" t="str">
        <f t="shared" si="127"/>
        <v>MXI1</v>
      </c>
      <c r="B1466" s="1" t="s">
        <v>176</v>
      </c>
      <c r="C1466" s="1">
        <v>1.11985643E8</v>
      </c>
      <c r="D1466" s="1" t="s">
        <v>14</v>
      </c>
      <c r="E1466" s="1">
        <v>23.0</v>
      </c>
      <c r="F1466" s="1" t="s">
        <v>19805</v>
      </c>
      <c r="G1466" s="1">
        <v>0.540153966686</v>
      </c>
    </row>
    <row r="1467" ht="15.75" customHeight="1">
      <c r="A1467" s="1" t="str">
        <f t="shared" si="127"/>
        <v>MXI1</v>
      </c>
      <c r="B1467" s="1" t="s">
        <v>176</v>
      </c>
      <c r="C1467" s="1">
        <v>1.11985652E8</v>
      </c>
      <c r="D1467" s="1" t="s">
        <v>14</v>
      </c>
      <c r="E1467" s="1">
        <v>25.0</v>
      </c>
      <c r="F1467" s="1" t="s">
        <v>19806</v>
      </c>
      <c r="G1467" s="1">
        <v>-0.128165735038</v>
      </c>
    </row>
    <row r="1468" ht="15.75" customHeight="1">
      <c r="A1468" s="1" t="str">
        <f t="shared" si="127"/>
        <v>MXI1</v>
      </c>
      <c r="B1468" s="1" t="s">
        <v>176</v>
      </c>
      <c r="C1468" s="1">
        <v>1.11967165E8</v>
      </c>
      <c r="D1468" s="1" t="s">
        <v>8</v>
      </c>
      <c r="E1468" s="1">
        <v>23.0</v>
      </c>
      <c r="F1468" s="1" t="s">
        <v>19807</v>
      </c>
      <c r="G1468" s="1">
        <v>0.917451430192</v>
      </c>
    </row>
    <row r="1469" ht="15.75" customHeight="1">
      <c r="A1469" s="1" t="str">
        <f t="shared" si="127"/>
        <v>MXI1</v>
      </c>
      <c r="B1469" s="1" t="s">
        <v>176</v>
      </c>
      <c r="C1469" s="1">
        <v>1.11985601E8</v>
      </c>
      <c r="D1469" s="1" t="s">
        <v>14</v>
      </c>
      <c r="E1469" s="1">
        <v>23.0</v>
      </c>
      <c r="F1469" s="1" t="s">
        <v>19808</v>
      </c>
      <c r="G1469" s="1">
        <v>0.122315864296</v>
      </c>
    </row>
    <row r="1470" ht="15.75" customHeight="1">
      <c r="A1470" s="1" t="str">
        <f t="shared" ref="A1470:A1479" si="128">"MYC"</f>
        <v>MYC</v>
      </c>
      <c r="B1470" s="1" t="s">
        <v>779</v>
      </c>
      <c r="C1470" s="1">
        <v>1.28747525E8</v>
      </c>
      <c r="D1470" s="1" t="s">
        <v>14</v>
      </c>
      <c r="E1470" s="1">
        <v>24.0</v>
      </c>
      <c r="F1470" s="1" t="s">
        <v>19809</v>
      </c>
      <c r="G1470" s="1">
        <v>0.571559912042</v>
      </c>
    </row>
    <row r="1471" ht="15.75" customHeight="1">
      <c r="A1471" s="1" t="str">
        <f t="shared" si="128"/>
        <v>MYC</v>
      </c>
      <c r="B1471" s="1" t="s">
        <v>779</v>
      </c>
      <c r="C1471" s="1">
        <v>1.2874758E8</v>
      </c>
      <c r="D1471" s="1" t="s">
        <v>14</v>
      </c>
      <c r="E1471" s="1">
        <v>24.0</v>
      </c>
      <c r="F1471" s="1" t="s">
        <v>19810</v>
      </c>
      <c r="G1471" s="1">
        <v>0.906915728874</v>
      </c>
    </row>
    <row r="1472" ht="15.75" customHeight="1">
      <c r="A1472" s="1" t="str">
        <f t="shared" si="128"/>
        <v>MYC</v>
      </c>
      <c r="B1472" s="1" t="s">
        <v>779</v>
      </c>
      <c r="C1472" s="1">
        <v>1.28747593E8</v>
      </c>
      <c r="D1472" s="1" t="s">
        <v>14</v>
      </c>
      <c r="E1472" s="1">
        <v>23.0</v>
      </c>
      <c r="F1472" s="1" t="s">
        <v>19811</v>
      </c>
      <c r="G1472" s="1">
        <v>1.12469579507</v>
      </c>
    </row>
    <row r="1473" ht="15.75" customHeight="1">
      <c r="A1473" s="1" t="str">
        <f t="shared" si="128"/>
        <v>MYC</v>
      </c>
      <c r="B1473" s="1" t="s">
        <v>779</v>
      </c>
      <c r="C1473" s="1">
        <v>1.28747679E8</v>
      </c>
      <c r="D1473" s="1" t="s">
        <v>14</v>
      </c>
      <c r="E1473" s="1">
        <v>24.0</v>
      </c>
      <c r="F1473" s="1" t="s">
        <v>19812</v>
      </c>
      <c r="G1473" s="1">
        <v>0.449455097999</v>
      </c>
    </row>
    <row r="1474" ht="15.75" customHeight="1">
      <c r="A1474" s="1" t="str">
        <f t="shared" si="128"/>
        <v>MYC</v>
      </c>
      <c r="B1474" s="1" t="s">
        <v>779</v>
      </c>
      <c r="C1474" s="1">
        <v>1.28747412E8</v>
      </c>
      <c r="D1474" s="1" t="s">
        <v>14</v>
      </c>
      <c r="E1474" s="1">
        <v>24.0</v>
      </c>
      <c r="F1474" s="1" t="s">
        <v>19813</v>
      </c>
      <c r="G1474" s="1">
        <v>0.269131766067</v>
      </c>
    </row>
    <row r="1475" ht="15.75" customHeight="1">
      <c r="A1475" s="1" t="str">
        <f t="shared" si="128"/>
        <v>MYC</v>
      </c>
      <c r="B1475" s="1" t="s">
        <v>779</v>
      </c>
      <c r="C1475" s="1">
        <v>1.28747403E8</v>
      </c>
      <c r="D1475" s="1" t="s">
        <v>14</v>
      </c>
      <c r="E1475" s="1">
        <v>23.0</v>
      </c>
      <c r="F1475" s="1" t="s">
        <v>19814</v>
      </c>
      <c r="G1475" s="1">
        <v>0.236996068845</v>
      </c>
    </row>
    <row r="1476" ht="15.75" customHeight="1">
      <c r="A1476" s="1" t="str">
        <f t="shared" si="128"/>
        <v>MYC</v>
      </c>
      <c r="B1476" s="1" t="s">
        <v>779</v>
      </c>
      <c r="C1476" s="1">
        <v>1.28747438E8</v>
      </c>
      <c r="D1476" s="1" t="s">
        <v>14</v>
      </c>
      <c r="E1476" s="1">
        <v>24.0</v>
      </c>
      <c r="F1476" s="1" t="s">
        <v>19815</v>
      </c>
      <c r="G1476" s="1">
        <v>0.353068227354</v>
      </c>
    </row>
    <row r="1477" ht="15.75" customHeight="1">
      <c r="A1477" s="1" t="str">
        <f t="shared" si="128"/>
        <v>MYC</v>
      </c>
      <c r="B1477" s="1" t="s">
        <v>779</v>
      </c>
      <c r="C1477" s="1">
        <v>1.28747518E8</v>
      </c>
      <c r="D1477" s="1" t="s">
        <v>8</v>
      </c>
      <c r="E1477" s="1">
        <v>23.0</v>
      </c>
      <c r="F1477" s="1" t="s">
        <v>19816</v>
      </c>
      <c r="G1477" s="1">
        <v>0.545754256809</v>
      </c>
    </row>
    <row r="1478" ht="15.75" customHeight="1">
      <c r="A1478" s="1" t="str">
        <f t="shared" si="128"/>
        <v>MYC</v>
      </c>
      <c r="B1478" s="1" t="s">
        <v>779</v>
      </c>
      <c r="C1478" s="1">
        <v>1.28747622E8</v>
      </c>
      <c r="D1478" s="1" t="s">
        <v>8</v>
      </c>
      <c r="E1478" s="1">
        <v>25.0</v>
      </c>
      <c r="F1478" s="1" t="s">
        <v>19817</v>
      </c>
      <c r="G1478" s="1">
        <v>0.310068777188</v>
      </c>
    </row>
    <row r="1479" ht="15.75" customHeight="1">
      <c r="A1479" s="1" t="str">
        <f t="shared" si="128"/>
        <v>MYC</v>
      </c>
      <c r="B1479" s="1" t="s">
        <v>779</v>
      </c>
      <c r="C1479" s="1">
        <v>1.28747486E8</v>
      </c>
      <c r="D1479" s="1" t="s">
        <v>14</v>
      </c>
      <c r="E1479" s="1">
        <v>24.0</v>
      </c>
      <c r="F1479" s="1" t="s">
        <v>19818</v>
      </c>
      <c r="G1479" s="1">
        <v>0.96838847606</v>
      </c>
    </row>
    <row r="1480" ht="15.75" customHeight="1">
      <c r="A1480" s="1" t="str">
        <f t="shared" ref="A1480:A1488" si="129">"NABP2"</f>
        <v>NABP2</v>
      </c>
      <c r="B1480" s="1" t="s">
        <v>379</v>
      </c>
      <c r="C1480" s="1">
        <v>5.6617977E7</v>
      </c>
      <c r="D1480" s="1" t="s">
        <v>8</v>
      </c>
      <c r="E1480" s="1">
        <v>24.0</v>
      </c>
      <c r="F1480" s="1" t="s">
        <v>19819</v>
      </c>
      <c r="G1480" s="1">
        <v>0.5058461278</v>
      </c>
    </row>
    <row r="1481" ht="15.75" customHeight="1">
      <c r="A1481" s="1" t="str">
        <f t="shared" si="129"/>
        <v>NABP2</v>
      </c>
      <c r="B1481" s="1" t="s">
        <v>379</v>
      </c>
      <c r="C1481" s="1">
        <v>5.6617948E7</v>
      </c>
      <c r="D1481" s="1" t="s">
        <v>8</v>
      </c>
      <c r="E1481" s="1">
        <v>23.0</v>
      </c>
      <c r="F1481" s="1" t="s">
        <v>19820</v>
      </c>
      <c r="G1481" s="1">
        <v>0.466486248497</v>
      </c>
    </row>
    <row r="1482" ht="15.75" customHeight="1">
      <c r="A1482" s="1" t="str">
        <f t="shared" si="129"/>
        <v>NABP2</v>
      </c>
      <c r="B1482" s="1" t="s">
        <v>379</v>
      </c>
      <c r="C1482" s="1">
        <v>5.6617906E7</v>
      </c>
      <c r="D1482" s="1" t="s">
        <v>14</v>
      </c>
      <c r="E1482" s="1">
        <v>24.0</v>
      </c>
      <c r="F1482" s="1" t="s">
        <v>19821</v>
      </c>
      <c r="G1482" s="1">
        <v>0.503618699229</v>
      </c>
    </row>
    <row r="1483" ht="15.75" customHeight="1">
      <c r="A1483" s="1" t="str">
        <f t="shared" si="129"/>
        <v>NABP2</v>
      </c>
      <c r="B1483" s="1" t="s">
        <v>379</v>
      </c>
      <c r="C1483" s="1">
        <v>5.6617937E7</v>
      </c>
      <c r="D1483" s="1" t="s">
        <v>14</v>
      </c>
      <c r="E1483" s="1">
        <v>24.0</v>
      </c>
      <c r="F1483" s="1" t="s">
        <v>19822</v>
      </c>
      <c r="G1483" s="1">
        <v>0.780011373461</v>
      </c>
    </row>
    <row r="1484" ht="15.75" customHeight="1">
      <c r="A1484" s="1" t="str">
        <f t="shared" si="129"/>
        <v>NABP2</v>
      </c>
      <c r="B1484" s="1" t="s">
        <v>379</v>
      </c>
      <c r="C1484" s="1">
        <v>5.6618037E7</v>
      </c>
      <c r="D1484" s="1" t="s">
        <v>14</v>
      </c>
      <c r="E1484" s="1">
        <v>24.0</v>
      </c>
      <c r="F1484" s="1" t="s">
        <v>19823</v>
      </c>
      <c r="G1484" s="1">
        <v>0.201836808257</v>
      </c>
    </row>
    <row r="1485" ht="15.75" customHeight="1">
      <c r="A1485" s="1" t="str">
        <f t="shared" si="129"/>
        <v>NABP2</v>
      </c>
      <c r="B1485" s="1" t="s">
        <v>379</v>
      </c>
      <c r="C1485" s="1">
        <v>5.6617997E7</v>
      </c>
      <c r="D1485" s="1" t="s">
        <v>8</v>
      </c>
      <c r="E1485" s="1">
        <v>24.0</v>
      </c>
      <c r="F1485" s="1" t="s">
        <v>19824</v>
      </c>
      <c r="G1485" s="1">
        <v>0.291954386198</v>
      </c>
    </row>
    <row r="1486" ht="15.75" customHeight="1">
      <c r="A1486" s="1" t="str">
        <f t="shared" si="129"/>
        <v>NABP2</v>
      </c>
      <c r="B1486" s="1" t="s">
        <v>379</v>
      </c>
      <c r="C1486" s="1">
        <v>5.6618025E7</v>
      </c>
      <c r="D1486" s="1" t="s">
        <v>8</v>
      </c>
      <c r="E1486" s="1">
        <v>24.0</v>
      </c>
      <c r="F1486" s="1" t="s">
        <v>19825</v>
      </c>
      <c r="G1486" s="1">
        <v>0.948059188813</v>
      </c>
    </row>
    <row r="1487" ht="15.75" customHeight="1">
      <c r="A1487" s="1" t="str">
        <f t="shared" si="129"/>
        <v>NABP2</v>
      </c>
      <c r="B1487" s="1" t="s">
        <v>379</v>
      </c>
      <c r="C1487" s="1">
        <v>5.6617825E7</v>
      </c>
      <c r="D1487" s="1" t="s">
        <v>8</v>
      </c>
      <c r="E1487" s="1">
        <v>25.0</v>
      </c>
      <c r="F1487" s="1" t="s">
        <v>19826</v>
      </c>
      <c r="G1487" s="1">
        <v>0.496575621951</v>
      </c>
    </row>
    <row r="1488" ht="15.75" customHeight="1">
      <c r="A1488" s="1" t="str">
        <f t="shared" si="129"/>
        <v>NABP2</v>
      </c>
      <c r="B1488" s="1" t="s">
        <v>379</v>
      </c>
      <c r="C1488" s="1">
        <v>5.6617927E7</v>
      </c>
      <c r="D1488" s="1" t="s">
        <v>8</v>
      </c>
      <c r="E1488" s="1">
        <v>23.0</v>
      </c>
      <c r="F1488" s="1" t="s">
        <v>19827</v>
      </c>
      <c r="G1488" s="1">
        <v>1.27192943773</v>
      </c>
    </row>
    <row r="1489" ht="15.75" customHeight="1">
      <c r="A1489" s="1" t="str">
        <f t="shared" ref="A1489:A1498" si="130">"NCL"</f>
        <v>NCL</v>
      </c>
      <c r="B1489" s="1" t="s">
        <v>256</v>
      </c>
      <c r="C1489" s="1">
        <v>2.32329675E8</v>
      </c>
      <c r="D1489" s="1" t="s">
        <v>14</v>
      </c>
      <c r="E1489" s="1">
        <v>24.0</v>
      </c>
      <c r="F1489" s="1" t="s">
        <v>19828</v>
      </c>
      <c r="G1489" s="1">
        <v>0.0152419007992</v>
      </c>
    </row>
    <row r="1490" ht="15.75" customHeight="1">
      <c r="A1490" s="1" t="str">
        <f t="shared" si="130"/>
        <v>NCL</v>
      </c>
      <c r="B1490" s="1" t="s">
        <v>256</v>
      </c>
      <c r="C1490" s="1">
        <v>2.32329419E8</v>
      </c>
      <c r="D1490" s="1" t="s">
        <v>8</v>
      </c>
      <c r="E1490" s="1">
        <v>24.0</v>
      </c>
      <c r="F1490" s="1" t="s">
        <v>19829</v>
      </c>
      <c r="G1490" s="1">
        <v>0.432046264961</v>
      </c>
    </row>
    <row r="1491" ht="15.75" customHeight="1">
      <c r="A1491" s="1" t="str">
        <f t="shared" si="130"/>
        <v>NCL</v>
      </c>
      <c r="B1491" s="1" t="s">
        <v>256</v>
      </c>
      <c r="C1491" s="1">
        <v>2.32329555E8</v>
      </c>
      <c r="D1491" s="1" t="s">
        <v>14</v>
      </c>
      <c r="E1491" s="1">
        <v>23.0</v>
      </c>
      <c r="F1491" s="1" t="s">
        <v>19830</v>
      </c>
      <c r="G1491" s="1">
        <v>0.903684718733</v>
      </c>
    </row>
    <row r="1492" ht="15.75" customHeight="1">
      <c r="A1492" s="1" t="str">
        <f t="shared" si="130"/>
        <v>NCL</v>
      </c>
      <c r="B1492" s="1" t="s">
        <v>256</v>
      </c>
      <c r="C1492" s="1">
        <v>2.32329542E8</v>
      </c>
      <c r="D1492" s="1" t="s">
        <v>14</v>
      </c>
      <c r="E1492" s="1">
        <v>22.0</v>
      </c>
      <c r="F1492" s="1" t="s">
        <v>19831</v>
      </c>
      <c r="G1492" s="1">
        <v>1.22450939663</v>
      </c>
    </row>
    <row r="1493" ht="15.75" customHeight="1">
      <c r="A1493" s="1" t="str">
        <f t="shared" si="130"/>
        <v>NCL</v>
      </c>
      <c r="B1493" s="1" t="s">
        <v>256</v>
      </c>
      <c r="C1493" s="1">
        <v>2.32329575E8</v>
      </c>
      <c r="D1493" s="1" t="s">
        <v>8</v>
      </c>
      <c r="E1493" s="1">
        <v>23.0</v>
      </c>
      <c r="F1493" s="1" t="s">
        <v>19832</v>
      </c>
      <c r="G1493" s="1">
        <v>0.694459349339</v>
      </c>
    </row>
    <row r="1494" ht="15.75" customHeight="1">
      <c r="A1494" s="1" t="str">
        <f t="shared" si="130"/>
        <v>NCL</v>
      </c>
      <c r="B1494" s="1" t="s">
        <v>256</v>
      </c>
      <c r="C1494" s="1">
        <v>2.32329522E8</v>
      </c>
      <c r="D1494" s="1" t="s">
        <v>14</v>
      </c>
      <c r="E1494" s="1">
        <v>23.0</v>
      </c>
      <c r="F1494" s="1" t="s">
        <v>19833</v>
      </c>
      <c r="G1494" s="1">
        <v>0.871805884642</v>
      </c>
    </row>
    <row r="1495" ht="15.75" customHeight="1">
      <c r="A1495" s="1" t="str">
        <f t="shared" si="130"/>
        <v>NCL</v>
      </c>
      <c r="B1495" s="1" t="s">
        <v>256</v>
      </c>
      <c r="C1495" s="1">
        <v>2.32329395E8</v>
      </c>
      <c r="D1495" s="1" t="s">
        <v>14</v>
      </c>
      <c r="E1495" s="1">
        <v>24.0</v>
      </c>
      <c r="F1495" s="1" t="s">
        <v>19834</v>
      </c>
      <c r="G1495" s="1">
        <v>0.0124027946254</v>
      </c>
    </row>
    <row r="1496" ht="15.75" customHeight="1">
      <c r="A1496" s="1" t="str">
        <f t="shared" si="130"/>
        <v>NCL</v>
      </c>
      <c r="B1496" s="1" t="s">
        <v>256</v>
      </c>
      <c r="C1496" s="1">
        <v>2.32329631E8</v>
      </c>
      <c r="D1496" s="1" t="s">
        <v>8</v>
      </c>
      <c r="E1496" s="1">
        <v>23.0</v>
      </c>
      <c r="F1496" s="1" t="s">
        <v>19835</v>
      </c>
      <c r="G1496" s="1">
        <v>0.0820876604809</v>
      </c>
    </row>
    <row r="1497" ht="15.75" customHeight="1">
      <c r="A1497" s="1" t="str">
        <f t="shared" si="130"/>
        <v>NCL</v>
      </c>
      <c r="B1497" s="1" t="s">
        <v>256</v>
      </c>
      <c r="C1497" s="1">
        <v>2.32329598E8</v>
      </c>
      <c r="D1497" s="1" t="s">
        <v>8</v>
      </c>
      <c r="E1497" s="1">
        <v>23.0</v>
      </c>
      <c r="F1497" s="1" t="s">
        <v>19836</v>
      </c>
      <c r="G1497" s="1">
        <v>0.186729606317</v>
      </c>
    </row>
    <row r="1498" ht="15.75" customHeight="1">
      <c r="A1498" s="1" t="str">
        <f t="shared" si="130"/>
        <v>NCL</v>
      </c>
      <c r="B1498" s="1" t="s">
        <v>256</v>
      </c>
      <c r="C1498" s="1">
        <v>2.32329529E8</v>
      </c>
      <c r="D1498" s="1" t="s">
        <v>14</v>
      </c>
      <c r="E1498" s="1">
        <v>24.0</v>
      </c>
      <c r="F1498" s="1" t="s">
        <v>19837</v>
      </c>
      <c r="G1498" s="1">
        <v>0.700372068659</v>
      </c>
    </row>
    <row r="1499" ht="15.75" customHeight="1">
      <c r="A1499" s="1" t="str">
        <f t="shared" ref="A1499:A1508" si="131">"NCOA3"</f>
        <v>NCOA3</v>
      </c>
      <c r="B1499" s="1" t="s">
        <v>145</v>
      </c>
      <c r="C1499" s="1">
        <v>4.6130567E7</v>
      </c>
      <c r="D1499" s="1" t="s">
        <v>14</v>
      </c>
      <c r="E1499" s="1">
        <v>24.0</v>
      </c>
      <c r="F1499" s="1" t="s">
        <v>19838</v>
      </c>
      <c r="G1499" s="1">
        <v>0.280877945417</v>
      </c>
    </row>
    <row r="1500" ht="15.75" customHeight="1">
      <c r="A1500" s="1" t="str">
        <f t="shared" si="131"/>
        <v>NCOA3</v>
      </c>
      <c r="B1500" s="1" t="s">
        <v>145</v>
      </c>
      <c r="C1500" s="1">
        <v>4.6130314E7</v>
      </c>
      <c r="D1500" s="1" t="s">
        <v>14</v>
      </c>
      <c r="E1500" s="1">
        <v>24.0</v>
      </c>
      <c r="F1500" s="1" t="s">
        <v>19839</v>
      </c>
      <c r="G1500" s="1">
        <v>0.648151770769</v>
      </c>
    </row>
    <row r="1501" ht="15.75" customHeight="1">
      <c r="A1501" s="1" t="str">
        <f t="shared" si="131"/>
        <v>NCOA3</v>
      </c>
      <c r="B1501" s="1" t="s">
        <v>145</v>
      </c>
      <c r="C1501" s="1">
        <v>4.6130467E7</v>
      </c>
      <c r="D1501" s="1" t="s">
        <v>14</v>
      </c>
      <c r="E1501" s="1">
        <v>24.0</v>
      </c>
      <c r="F1501" s="1" t="s">
        <v>19840</v>
      </c>
      <c r="G1501" s="1">
        <v>0.829442227398</v>
      </c>
    </row>
    <row r="1502" ht="15.75" customHeight="1">
      <c r="A1502" s="1" t="str">
        <f t="shared" si="131"/>
        <v>NCOA3</v>
      </c>
      <c r="B1502" s="1" t="s">
        <v>145</v>
      </c>
      <c r="C1502" s="1">
        <v>4.6130548E7</v>
      </c>
      <c r="D1502" s="1" t="s">
        <v>14</v>
      </c>
      <c r="E1502" s="1">
        <v>23.0</v>
      </c>
      <c r="F1502" s="1" t="s">
        <v>19841</v>
      </c>
      <c r="G1502" s="1">
        <v>0.466751016707</v>
      </c>
    </row>
    <row r="1503" ht="15.75" customHeight="1">
      <c r="A1503" s="1" t="str">
        <f t="shared" si="131"/>
        <v>NCOA3</v>
      </c>
      <c r="B1503" s="1" t="s">
        <v>145</v>
      </c>
      <c r="C1503" s="1">
        <v>4.6130558E7</v>
      </c>
      <c r="D1503" s="1" t="s">
        <v>14</v>
      </c>
      <c r="E1503" s="1">
        <v>24.0</v>
      </c>
      <c r="F1503" s="1" t="s">
        <v>19842</v>
      </c>
      <c r="G1503" s="1">
        <v>0.236797609954</v>
      </c>
    </row>
    <row r="1504" ht="15.75" customHeight="1">
      <c r="A1504" s="1" t="str">
        <f t="shared" si="131"/>
        <v>NCOA3</v>
      </c>
      <c r="B1504" s="1" t="s">
        <v>145</v>
      </c>
      <c r="C1504" s="1">
        <v>4.6130478E7</v>
      </c>
      <c r="D1504" s="1" t="s">
        <v>8</v>
      </c>
      <c r="E1504" s="1">
        <v>24.0</v>
      </c>
      <c r="F1504" s="1" t="s">
        <v>19843</v>
      </c>
      <c r="G1504" s="1">
        <v>0.755754604156</v>
      </c>
    </row>
    <row r="1505" ht="15.75" customHeight="1">
      <c r="A1505" s="1" t="str">
        <f t="shared" si="131"/>
        <v>NCOA3</v>
      </c>
      <c r="B1505" s="1" t="s">
        <v>145</v>
      </c>
      <c r="C1505" s="1">
        <v>4.6130587E7</v>
      </c>
      <c r="D1505" s="1" t="s">
        <v>14</v>
      </c>
      <c r="E1505" s="1">
        <v>22.0</v>
      </c>
      <c r="F1505" s="1" t="s">
        <v>19844</v>
      </c>
      <c r="G1505" s="1">
        <v>0.192695010908</v>
      </c>
    </row>
    <row r="1506" ht="15.75" customHeight="1">
      <c r="A1506" s="1" t="str">
        <f t="shared" si="131"/>
        <v>NCOA3</v>
      </c>
      <c r="B1506" s="1" t="s">
        <v>145</v>
      </c>
      <c r="C1506" s="1">
        <v>4.613056E7</v>
      </c>
      <c r="D1506" s="1" t="s">
        <v>8</v>
      </c>
      <c r="E1506" s="1">
        <v>24.0</v>
      </c>
      <c r="F1506" s="1" t="s">
        <v>19845</v>
      </c>
      <c r="G1506" s="1">
        <v>1.18217330861</v>
      </c>
    </row>
    <row r="1507" ht="15.75" customHeight="1">
      <c r="A1507" s="1" t="str">
        <f t="shared" si="131"/>
        <v>NCOA3</v>
      </c>
      <c r="B1507" s="1" t="s">
        <v>145</v>
      </c>
      <c r="C1507" s="1">
        <v>4.6130453E7</v>
      </c>
      <c r="D1507" s="1" t="s">
        <v>8</v>
      </c>
      <c r="E1507" s="1">
        <v>23.0</v>
      </c>
      <c r="F1507" s="1" t="s">
        <v>19846</v>
      </c>
      <c r="G1507" s="1">
        <v>0.793747062588</v>
      </c>
    </row>
    <row r="1508" ht="15.75" customHeight="1">
      <c r="A1508" s="1" t="str">
        <f t="shared" si="131"/>
        <v>NCOA3</v>
      </c>
      <c r="B1508" s="1" t="s">
        <v>145</v>
      </c>
      <c r="C1508" s="1">
        <v>4.6130427E7</v>
      </c>
      <c r="D1508" s="1" t="s">
        <v>8</v>
      </c>
      <c r="E1508" s="1">
        <v>25.0</v>
      </c>
      <c r="F1508" s="1" t="s">
        <v>19847</v>
      </c>
      <c r="G1508" s="1">
        <v>0.988384463996</v>
      </c>
    </row>
    <row r="1509" ht="15.75" customHeight="1">
      <c r="A1509" s="1" t="str">
        <f t="shared" ref="A1509:A1517" si="132">"NDFIP1"</f>
        <v>NDFIP1</v>
      </c>
      <c r="B1509" s="1" t="s">
        <v>987</v>
      </c>
      <c r="C1509" s="1">
        <v>1.4148791E8</v>
      </c>
      <c r="D1509" s="1" t="s">
        <v>14</v>
      </c>
      <c r="E1509" s="1">
        <v>22.0</v>
      </c>
      <c r="F1509" s="1" t="s">
        <v>19848</v>
      </c>
      <c r="G1509" s="1">
        <v>1.55552178169</v>
      </c>
    </row>
    <row r="1510" ht="15.75" customHeight="1">
      <c r="A1510" s="1" t="str">
        <f t="shared" si="132"/>
        <v>NDFIP1</v>
      </c>
      <c r="B1510" s="1" t="s">
        <v>987</v>
      </c>
      <c r="C1510" s="1">
        <v>1.4148797E8</v>
      </c>
      <c r="D1510" s="1" t="s">
        <v>14</v>
      </c>
      <c r="E1510" s="1">
        <v>23.0</v>
      </c>
      <c r="F1510" s="1" t="s">
        <v>19849</v>
      </c>
      <c r="G1510" s="1">
        <v>0.791436611236</v>
      </c>
    </row>
    <row r="1511" ht="15.75" customHeight="1">
      <c r="A1511" s="1" t="str">
        <f t="shared" si="132"/>
        <v>NDFIP1</v>
      </c>
      <c r="B1511" s="1" t="s">
        <v>987</v>
      </c>
      <c r="C1511" s="1">
        <v>1.41487777E8</v>
      </c>
      <c r="D1511" s="1" t="s">
        <v>14</v>
      </c>
      <c r="E1511" s="1">
        <v>26.0</v>
      </c>
      <c r="F1511" s="1" t="s">
        <v>19850</v>
      </c>
      <c r="G1511" s="1">
        <v>0.0388856740644</v>
      </c>
    </row>
    <row r="1512" ht="15.75" customHeight="1">
      <c r="A1512" s="1" t="str">
        <f t="shared" si="132"/>
        <v>NDFIP1</v>
      </c>
      <c r="B1512" s="1" t="s">
        <v>987</v>
      </c>
      <c r="C1512" s="1">
        <v>1.41487993E8</v>
      </c>
      <c r="D1512" s="1" t="s">
        <v>8</v>
      </c>
      <c r="E1512" s="1">
        <v>23.0</v>
      </c>
      <c r="F1512" s="1" t="s">
        <v>19851</v>
      </c>
      <c r="G1512" s="1">
        <v>0.653041607073</v>
      </c>
    </row>
    <row r="1513" ht="15.75" customHeight="1">
      <c r="A1513" s="1" t="str">
        <f t="shared" si="132"/>
        <v>NDFIP1</v>
      </c>
      <c r="B1513" s="1" t="s">
        <v>987</v>
      </c>
      <c r="C1513" s="1">
        <v>1.41487952E8</v>
      </c>
      <c r="D1513" s="1" t="s">
        <v>8</v>
      </c>
      <c r="E1513" s="1">
        <v>23.0</v>
      </c>
      <c r="F1513" s="1" t="s">
        <v>19852</v>
      </c>
      <c r="G1513" s="1">
        <v>0.605808594171</v>
      </c>
    </row>
    <row r="1514" ht="15.75" customHeight="1">
      <c r="A1514" s="1" t="str">
        <f t="shared" si="132"/>
        <v>NDFIP1</v>
      </c>
      <c r="B1514" s="1" t="s">
        <v>987</v>
      </c>
      <c r="C1514" s="1">
        <v>1.41487871E8</v>
      </c>
      <c r="D1514" s="1" t="s">
        <v>8</v>
      </c>
      <c r="E1514" s="1">
        <v>23.0</v>
      </c>
      <c r="F1514" s="1" t="s">
        <v>19853</v>
      </c>
      <c r="G1514" s="1">
        <v>0.42966209968</v>
      </c>
    </row>
    <row r="1515" ht="15.75" customHeight="1">
      <c r="A1515" s="1" t="str">
        <f t="shared" si="132"/>
        <v>NDFIP1</v>
      </c>
      <c r="B1515" s="1" t="s">
        <v>987</v>
      </c>
      <c r="C1515" s="1">
        <v>1.41487766E8</v>
      </c>
      <c r="D1515" s="1" t="s">
        <v>8</v>
      </c>
      <c r="E1515" s="1">
        <v>26.0</v>
      </c>
      <c r="F1515" s="1" t="s">
        <v>19854</v>
      </c>
      <c r="G1515" s="1">
        <v>0.25206944085</v>
      </c>
    </row>
    <row r="1516" ht="15.75" customHeight="1">
      <c r="A1516" s="1" t="str">
        <f t="shared" si="132"/>
        <v>NDFIP1</v>
      </c>
      <c r="B1516" s="1" t="s">
        <v>987</v>
      </c>
      <c r="C1516" s="1">
        <v>1.41487886E8</v>
      </c>
      <c r="D1516" s="1" t="s">
        <v>14</v>
      </c>
      <c r="E1516" s="1">
        <v>25.0</v>
      </c>
      <c r="F1516" s="1" t="s">
        <v>19855</v>
      </c>
      <c r="G1516" s="1">
        <v>0.197060023819</v>
      </c>
    </row>
    <row r="1517" ht="15.75" customHeight="1">
      <c r="A1517" s="1" t="str">
        <f t="shared" si="132"/>
        <v>NDFIP1</v>
      </c>
      <c r="B1517" s="1" t="s">
        <v>987</v>
      </c>
      <c r="C1517" s="1">
        <v>1.41487868E8</v>
      </c>
      <c r="D1517" s="1" t="s">
        <v>14</v>
      </c>
      <c r="E1517" s="1">
        <v>24.0</v>
      </c>
      <c r="F1517" s="1" t="s">
        <v>19856</v>
      </c>
      <c r="G1517" s="1">
        <v>0.0274625531692</v>
      </c>
    </row>
    <row r="1518" ht="15.75" customHeight="1">
      <c r="A1518" s="1" t="str">
        <f t="shared" ref="A1518:A1527" si="133">"NEUROG2"</f>
        <v>NEUROG2</v>
      </c>
      <c r="B1518" s="1" t="s">
        <v>87</v>
      </c>
      <c r="C1518" s="1">
        <v>1.13437417E8</v>
      </c>
      <c r="D1518" s="1" t="s">
        <v>8</v>
      </c>
      <c r="E1518" s="1">
        <v>26.0</v>
      </c>
      <c r="F1518" s="1" t="s">
        <v>19857</v>
      </c>
      <c r="G1518" s="1">
        <v>0.313613985315</v>
      </c>
    </row>
    <row r="1519" ht="15.75" customHeight="1">
      <c r="A1519" s="1" t="str">
        <f t="shared" si="133"/>
        <v>NEUROG2</v>
      </c>
      <c r="B1519" s="1" t="s">
        <v>87</v>
      </c>
      <c r="C1519" s="1">
        <v>1.1343765E8</v>
      </c>
      <c r="D1519" s="1" t="s">
        <v>14</v>
      </c>
      <c r="E1519" s="1">
        <v>24.0</v>
      </c>
      <c r="F1519" s="1" t="s">
        <v>19858</v>
      </c>
      <c r="G1519" s="1">
        <v>0.442891668687</v>
      </c>
    </row>
    <row r="1520" ht="15.75" customHeight="1">
      <c r="A1520" s="1" t="str">
        <f t="shared" si="133"/>
        <v>NEUROG2</v>
      </c>
      <c r="B1520" s="1" t="s">
        <v>87</v>
      </c>
      <c r="C1520" s="1">
        <v>1.13437723E8</v>
      </c>
      <c r="D1520" s="1" t="s">
        <v>14</v>
      </c>
      <c r="E1520" s="1">
        <v>24.0</v>
      </c>
      <c r="F1520" s="1" t="s">
        <v>19859</v>
      </c>
      <c r="G1520" s="1">
        <v>0.213327095379</v>
      </c>
    </row>
    <row r="1521" ht="15.75" customHeight="1">
      <c r="A1521" s="1" t="str">
        <f t="shared" si="133"/>
        <v>NEUROG2</v>
      </c>
      <c r="B1521" s="1" t="s">
        <v>87</v>
      </c>
      <c r="C1521" s="1">
        <v>1.1343767E8</v>
      </c>
      <c r="D1521" s="1" t="s">
        <v>14</v>
      </c>
      <c r="E1521" s="1">
        <v>25.0</v>
      </c>
      <c r="F1521" s="1" t="s">
        <v>19860</v>
      </c>
      <c r="G1521" s="1">
        <v>1.44750249412</v>
      </c>
    </row>
    <row r="1522" ht="15.75" customHeight="1">
      <c r="A1522" s="1" t="str">
        <f t="shared" si="133"/>
        <v>NEUROG2</v>
      </c>
      <c r="B1522" s="1" t="s">
        <v>87</v>
      </c>
      <c r="C1522" s="1">
        <v>1.13437426E8</v>
      </c>
      <c r="D1522" s="1" t="s">
        <v>8</v>
      </c>
      <c r="E1522" s="1">
        <v>24.0</v>
      </c>
      <c r="F1522" s="1" t="s">
        <v>19861</v>
      </c>
      <c r="G1522" s="1">
        <v>0.154568051102</v>
      </c>
    </row>
    <row r="1523" ht="15.75" customHeight="1">
      <c r="A1523" s="1" t="str">
        <f t="shared" si="133"/>
        <v>NEUROG2</v>
      </c>
      <c r="B1523" s="1" t="s">
        <v>87</v>
      </c>
      <c r="C1523" s="1">
        <v>1.13437435E8</v>
      </c>
      <c r="D1523" s="1" t="s">
        <v>8</v>
      </c>
      <c r="E1523" s="1">
        <v>26.0</v>
      </c>
      <c r="F1523" s="1" t="s">
        <v>19862</v>
      </c>
      <c r="G1523" s="1">
        <v>-0.00859616419157</v>
      </c>
    </row>
    <row r="1524" ht="15.75" customHeight="1">
      <c r="A1524" s="1" t="str">
        <f t="shared" si="133"/>
        <v>NEUROG2</v>
      </c>
      <c r="B1524" s="1" t="s">
        <v>87</v>
      </c>
      <c r="C1524" s="1">
        <v>1.1343744E8</v>
      </c>
      <c r="D1524" s="1" t="s">
        <v>8</v>
      </c>
      <c r="E1524" s="1">
        <v>25.0</v>
      </c>
      <c r="F1524" s="1" t="s">
        <v>19863</v>
      </c>
      <c r="G1524" s="1">
        <v>0.117891383105</v>
      </c>
    </row>
    <row r="1525" ht="15.75" customHeight="1">
      <c r="A1525" s="1" t="str">
        <f t="shared" si="133"/>
        <v>NEUROG2</v>
      </c>
      <c r="B1525" s="1" t="s">
        <v>87</v>
      </c>
      <c r="C1525" s="1">
        <v>1.13437704E8</v>
      </c>
      <c r="D1525" s="1" t="s">
        <v>8</v>
      </c>
      <c r="E1525" s="1">
        <v>24.0</v>
      </c>
      <c r="F1525" s="1" t="s">
        <v>19864</v>
      </c>
      <c r="G1525" s="1">
        <v>0.703490297997</v>
      </c>
    </row>
    <row r="1526" ht="15.75" customHeight="1">
      <c r="A1526" s="1" t="str">
        <f t="shared" si="133"/>
        <v>NEUROG2</v>
      </c>
      <c r="B1526" s="1" t="s">
        <v>87</v>
      </c>
      <c r="C1526" s="1">
        <v>1.13437662E8</v>
      </c>
      <c r="D1526" s="1" t="s">
        <v>8</v>
      </c>
      <c r="E1526" s="1">
        <v>25.0</v>
      </c>
      <c r="F1526" s="1" t="s">
        <v>19865</v>
      </c>
      <c r="G1526" s="1">
        <v>0.201614284761</v>
      </c>
    </row>
    <row r="1527" ht="15.75" customHeight="1">
      <c r="A1527" s="1" t="str">
        <f t="shared" si="133"/>
        <v>NEUROG2</v>
      </c>
      <c r="B1527" s="1" t="s">
        <v>87</v>
      </c>
      <c r="C1527" s="1">
        <v>1.1343753E8</v>
      </c>
      <c r="D1527" s="1" t="s">
        <v>8</v>
      </c>
      <c r="E1527" s="1">
        <v>25.0</v>
      </c>
      <c r="F1527" s="1" t="s">
        <v>19866</v>
      </c>
      <c r="G1527" s="1">
        <v>0.849007207881</v>
      </c>
    </row>
    <row r="1528" ht="15.75" customHeight="1">
      <c r="A1528" s="1" t="str">
        <f t="shared" ref="A1528:A1537" si="134">"NIT1"</f>
        <v>NIT1</v>
      </c>
      <c r="B1528" s="1" t="s">
        <v>108</v>
      </c>
      <c r="C1528" s="1">
        <v>1.61087711E8</v>
      </c>
      <c r="D1528" s="1" t="s">
        <v>14</v>
      </c>
      <c r="E1528" s="1">
        <v>24.0</v>
      </c>
      <c r="F1528" s="1" t="s">
        <v>10807</v>
      </c>
      <c r="G1528" s="1">
        <v>0.0423969913129</v>
      </c>
    </row>
    <row r="1529" ht="15.75" customHeight="1">
      <c r="A1529" s="1" t="str">
        <f t="shared" si="134"/>
        <v>NIT1</v>
      </c>
      <c r="B1529" s="1" t="s">
        <v>108</v>
      </c>
      <c r="C1529" s="1">
        <v>1.61087777E8</v>
      </c>
      <c r="D1529" s="1" t="s">
        <v>8</v>
      </c>
      <c r="E1529" s="1">
        <v>23.0</v>
      </c>
      <c r="F1529" s="1" t="s">
        <v>19867</v>
      </c>
      <c r="G1529" s="1">
        <v>0.321203377396</v>
      </c>
    </row>
    <row r="1530" ht="15.75" customHeight="1">
      <c r="A1530" s="1" t="str">
        <f t="shared" si="134"/>
        <v>NIT1</v>
      </c>
      <c r="B1530" s="1" t="s">
        <v>108</v>
      </c>
      <c r="C1530" s="1">
        <v>1.61087571E8</v>
      </c>
      <c r="D1530" s="1" t="s">
        <v>8</v>
      </c>
      <c r="E1530" s="1">
        <v>24.0</v>
      </c>
      <c r="F1530" s="1" t="s">
        <v>19868</v>
      </c>
      <c r="G1530" s="1">
        <v>0.222928153601</v>
      </c>
    </row>
    <row r="1531" ht="15.75" customHeight="1">
      <c r="A1531" s="1" t="str">
        <f t="shared" si="134"/>
        <v>NIT1</v>
      </c>
      <c r="B1531" s="1" t="s">
        <v>108</v>
      </c>
      <c r="C1531" s="1">
        <v>1.61087578E8</v>
      </c>
      <c r="D1531" s="1" t="s">
        <v>8</v>
      </c>
      <c r="E1531" s="1">
        <v>24.0</v>
      </c>
      <c r="F1531" s="1" t="s">
        <v>19869</v>
      </c>
      <c r="G1531" s="1">
        <v>0.0771387875571</v>
      </c>
    </row>
    <row r="1532" ht="15.75" customHeight="1">
      <c r="A1532" s="1" t="str">
        <f t="shared" si="134"/>
        <v>NIT1</v>
      </c>
      <c r="B1532" s="1" t="s">
        <v>108</v>
      </c>
      <c r="C1532" s="1">
        <v>1.61087659E8</v>
      </c>
      <c r="D1532" s="1" t="s">
        <v>8</v>
      </c>
      <c r="E1532" s="1">
        <v>24.0</v>
      </c>
      <c r="F1532" s="1" t="s">
        <v>10802</v>
      </c>
      <c r="G1532" s="1">
        <v>0.80689187708</v>
      </c>
    </row>
    <row r="1533" ht="15.75" customHeight="1">
      <c r="A1533" s="1" t="str">
        <f t="shared" si="134"/>
        <v>NIT1</v>
      </c>
      <c r="B1533" s="1" t="s">
        <v>108</v>
      </c>
      <c r="C1533" s="1">
        <v>1.61087681E8</v>
      </c>
      <c r="D1533" s="1" t="s">
        <v>8</v>
      </c>
      <c r="E1533" s="1">
        <v>24.0</v>
      </c>
      <c r="F1533" s="1" t="s">
        <v>19870</v>
      </c>
      <c r="G1533" s="1">
        <v>-0.0175361713382</v>
      </c>
    </row>
    <row r="1534" ht="15.75" customHeight="1">
      <c r="A1534" s="1" t="str">
        <f t="shared" si="134"/>
        <v>NIT1</v>
      </c>
      <c r="B1534" s="1" t="s">
        <v>108</v>
      </c>
      <c r="C1534" s="1">
        <v>1.61087715E8</v>
      </c>
      <c r="D1534" s="1" t="s">
        <v>8</v>
      </c>
      <c r="E1534" s="1">
        <v>21.0</v>
      </c>
      <c r="F1534" s="1" t="s">
        <v>10804</v>
      </c>
      <c r="G1534" s="1">
        <v>0.428698522291</v>
      </c>
    </row>
    <row r="1535" ht="15.75" customHeight="1">
      <c r="A1535" s="1" t="str">
        <f t="shared" si="134"/>
        <v>NIT1</v>
      </c>
      <c r="B1535" s="1" t="s">
        <v>108</v>
      </c>
      <c r="C1535" s="1">
        <v>1.61087735E8</v>
      </c>
      <c r="D1535" s="1" t="s">
        <v>8</v>
      </c>
      <c r="E1535" s="1">
        <v>24.0</v>
      </c>
      <c r="F1535" s="1" t="s">
        <v>10805</v>
      </c>
      <c r="G1535" s="1">
        <v>0.15690307344</v>
      </c>
    </row>
    <row r="1536" ht="15.75" customHeight="1">
      <c r="A1536" s="1" t="str">
        <f t="shared" si="134"/>
        <v>NIT1</v>
      </c>
      <c r="B1536" s="1" t="s">
        <v>108</v>
      </c>
      <c r="C1536" s="1">
        <v>1.61087799E8</v>
      </c>
      <c r="D1536" s="1" t="s">
        <v>8</v>
      </c>
      <c r="E1536" s="1">
        <v>23.0</v>
      </c>
      <c r="F1536" s="1" t="s">
        <v>10801</v>
      </c>
      <c r="G1536" s="1">
        <v>1.76440960063</v>
      </c>
    </row>
    <row r="1537" ht="15.75" customHeight="1">
      <c r="A1537" s="1" t="str">
        <f t="shared" si="134"/>
        <v>NIT1</v>
      </c>
      <c r="B1537" s="1" t="s">
        <v>108</v>
      </c>
      <c r="C1537" s="1">
        <v>1.6108754E8</v>
      </c>
      <c r="D1537" s="1" t="s">
        <v>8</v>
      </c>
      <c r="E1537" s="1">
        <v>24.0</v>
      </c>
      <c r="F1537" s="1" t="s">
        <v>19871</v>
      </c>
      <c r="G1537" s="1">
        <v>0.177328057421</v>
      </c>
    </row>
    <row r="1538" ht="15.75" customHeight="1">
      <c r="A1538" s="1" t="str">
        <f t="shared" ref="A1538:A1545" si="135">"OSR2"</f>
        <v>OSR2</v>
      </c>
      <c r="B1538" s="1" t="s">
        <v>779</v>
      </c>
      <c r="C1538" s="1">
        <v>9.9956563E7</v>
      </c>
      <c r="D1538" s="1" t="s">
        <v>14</v>
      </c>
      <c r="E1538" s="1">
        <v>24.0</v>
      </c>
      <c r="F1538" s="1" t="s">
        <v>19872</v>
      </c>
      <c r="G1538" s="1">
        <v>0.86487542624</v>
      </c>
    </row>
    <row r="1539" ht="15.75" customHeight="1">
      <c r="A1539" s="1" t="str">
        <f t="shared" si="135"/>
        <v>OSR2</v>
      </c>
      <c r="B1539" s="1" t="s">
        <v>779</v>
      </c>
      <c r="C1539" s="1">
        <v>9.9956502E7</v>
      </c>
      <c r="D1539" s="1" t="s">
        <v>8</v>
      </c>
      <c r="E1539" s="1">
        <v>27.0</v>
      </c>
      <c r="F1539" s="1" t="s">
        <v>19873</v>
      </c>
      <c r="G1539" s="1">
        <v>0.577410192481</v>
      </c>
    </row>
    <row r="1540" ht="15.75" customHeight="1">
      <c r="A1540" s="1" t="str">
        <f t="shared" si="135"/>
        <v>OSR2</v>
      </c>
      <c r="B1540" s="1" t="s">
        <v>779</v>
      </c>
      <c r="C1540" s="1">
        <v>9.9956605E7</v>
      </c>
      <c r="D1540" s="1" t="s">
        <v>14</v>
      </c>
      <c r="E1540" s="1">
        <v>24.0</v>
      </c>
      <c r="F1540" s="1" t="s">
        <v>19874</v>
      </c>
      <c r="G1540" s="1">
        <v>1.45785778782</v>
      </c>
    </row>
    <row r="1541" ht="15.75" customHeight="1">
      <c r="A1541" s="1" t="str">
        <f t="shared" si="135"/>
        <v>OSR2</v>
      </c>
      <c r="B1541" s="1" t="s">
        <v>779</v>
      </c>
      <c r="C1541" s="1">
        <v>9.9956602E7</v>
      </c>
      <c r="D1541" s="1" t="s">
        <v>14</v>
      </c>
      <c r="E1541" s="1">
        <v>26.0</v>
      </c>
      <c r="F1541" s="1" t="s">
        <v>19875</v>
      </c>
      <c r="G1541" s="1">
        <v>0.212123999887</v>
      </c>
    </row>
    <row r="1542" ht="15.75" customHeight="1">
      <c r="A1542" s="1" t="str">
        <f t="shared" si="135"/>
        <v>OSR2</v>
      </c>
      <c r="B1542" s="1" t="s">
        <v>779</v>
      </c>
      <c r="C1542" s="1">
        <v>9.9956583E7</v>
      </c>
      <c r="D1542" s="1" t="s">
        <v>14</v>
      </c>
      <c r="E1542" s="1">
        <v>25.0</v>
      </c>
      <c r="F1542" s="1" t="s">
        <v>19876</v>
      </c>
      <c r="G1542" s="1">
        <v>0.142909258752</v>
      </c>
    </row>
    <row r="1543" ht="15.75" customHeight="1">
      <c r="A1543" s="1" t="str">
        <f t="shared" si="135"/>
        <v>OSR2</v>
      </c>
      <c r="B1543" s="1" t="s">
        <v>779</v>
      </c>
      <c r="C1543" s="1">
        <v>9.9956569E7</v>
      </c>
      <c r="D1543" s="1" t="s">
        <v>14</v>
      </c>
      <c r="E1543" s="1">
        <v>25.0</v>
      </c>
      <c r="F1543" s="1" t="s">
        <v>19877</v>
      </c>
      <c r="G1543" s="1">
        <v>0.259950925436</v>
      </c>
    </row>
    <row r="1544" ht="15.75" customHeight="1">
      <c r="A1544" s="1" t="str">
        <f t="shared" si="135"/>
        <v>OSR2</v>
      </c>
      <c r="B1544" s="1" t="s">
        <v>779</v>
      </c>
      <c r="C1544" s="1">
        <v>9.9956496E7</v>
      </c>
      <c r="D1544" s="1" t="s">
        <v>8</v>
      </c>
      <c r="E1544" s="1">
        <v>24.0</v>
      </c>
      <c r="F1544" s="1" t="s">
        <v>19878</v>
      </c>
      <c r="G1544" s="1">
        <v>0.619953847303</v>
      </c>
    </row>
    <row r="1545" ht="15.75" customHeight="1">
      <c r="A1545" s="1" t="str">
        <f t="shared" si="135"/>
        <v>OSR2</v>
      </c>
      <c r="B1545" s="1" t="s">
        <v>779</v>
      </c>
      <c r="C1545" s="1">
        <v>9.9956523E7</v>
      </c>
      <c r="D1545" s="1" t="s">
        <v>8</v>
      </c>
      <c r="E1545" s="1">
        <v>25.0</v>
      </c>
      <c r="F1545" s="1" t="s">
        <v>19879</v>
      </c>
      <c r="G1545" s="1">
        <v>0.677266785936</v>
      </c>
    </row>
    <row r="1546" ht="15.75" customHeight="1">
      <c r="A1546" s="1" t="str">
        <f t="shared" ref="A1546:A1565" si="136">"PAX2"</f>
        <v>PAX2</v>
      </c>
      <c r="B1546" s="1" t="s">
        <v>176</v>
      </c>
      <c r="C1546" s="1">
        <v>1.02505081E8</v>
      </c>
      <c r="D1546" s="1" t="s">
        <v>8</v>
      </c>
      <c r="E1546" s="1">
        <v>24.0</v>
      </c>
      <c r="F1546" s="1" t="s">
        <v>19880</v>
      </c>
      <c r="G1546" s="1">
        <v>0.429895270229</v>
      </c>
    </row>
    <row r="1547" ht="15.75" customHeight="1">
      <c r="A1547" s="1" t="str">
        <f t="shared" si="136"/>
        <v>PAX2</v>
      </c>
      <c r="B1547" s="1" t="s">
        <v>176</v>
      </c>
      <c r="C1547" s="1">
        <v>1.02505148E8</v>
      </c>
      <c r="D1547" s="1" t="s">
        <v>8</v>
      </c>
      <c r="E1547" s="1">
        <v>22.0</v>
      </c>
      <c r="F1547" s="1" t="s">
        <v>19881</v>
      </c>
      <c r="G1547" s="1">
        <v>0.763164850888</v>
      </c>
    </row>
    <row r="1548" ht="15.75" customHeight="1">
      <c r="A1548" s="1" t="str">
        <f t="shared" si="136"/>
        <v>PAX2</v>
      </c>
      <c r="B1548" s="1" t="s">
        <v>176</v>
      </c>
      <c r="C1548" s="1">
        <v>1.02505743E8</v>
      </c>
      <c r="D1548" s="1" t="s">
        <v>8</v>
      </c>
      <c r="E1548" s="1">
        <v>24.0</v>
      </c>
      <c r="F1548" s="1" t="s">
        <v>19882</v>
      </c>
      <c r="G1548" s="1">
        <v>0.257389992791</v>
      </c>
    </row>
    <row r="1549" ht="15.75" customHeight="1">
      <c r="A1549" s="1" t="str">
        <f t="shared" si="136"/>
        <v>PAX2</v>
      </c>
      <c r="B1549" s="1" t="s">
        <v>176</v>
      </c>
      <c r="C1549" s="1">
        <v>1.02505752E8</v>
      </c>
      <c r="D1549" s="1" t="s">
        <v>8</v>
      </c>
      <c r="E1549" s="1">
        <v>24.0</v>
      </c>
      <c r="F1549" s="1" t="s">
        <v>19883</v>
      </c>
      <c r="G1549" s="1">
        <v>0.434569687308</v>
      </c>
    </row>
    <row r="1550" ht="15.75" customHeight="1">
      <c r="A1550" s="1" t="str">
        <f t="shared" si="136"/>
        <v>PAX2</v>
      </c>
      <c r="B1550" s="1" t="s">
        <v>176</v>
      </c>
      <c r="C1550" s="1">
        <v>1.02505758E8</v>
      </c>
      <c r="D1550" s="1" t="s">
        <v>8</v>
      </c>
      <c r="E1550" s="1">
        <v>24.0</v>
      </c>
      <c r="F1550" s="1" t="s">
        <v>19884</v>
      </c>
      <c r="G1550" s="1">
        <v>0.365916029144</v>
      </c>
    </row>
    <row r="1551" ht="15.75" customHeight="1">
      <c r="A1551" s="1" t="str">
        <f t="shared" si="136"/>
        <v>PAX2</v>
      </c>
      <c r="B1551" s="1" t="s">
        <v>176</v>
      </c>
      <c r="C1551" s="1">
        <v>1.02505785E8</v>
      </c>
      <c r="D1551" s="1" t="s">
        <v>8</v>
      </c>
      <c r="E1551" s="1">
        <v>23.0</v>
      </c>
      <c r="F1551" s="1" t="s">
        <v>19885</v>
      </c>
      <c r="G1551" s="1">
        <v>0.517258288453</v>
      </c>
    </row>
    <row r="1552" ht="15.75" customHeight="1">
      <c r="A1552" s="1" t="str">
        <f t="shared" si="136"/>
        <v>PAX2</v>
      </c>
      <c r="B1552" s="1" t="s">
        <v>176</v>
      </c>
      <c r="C1552" s="1">
        <v>1.02505843E8</v>
      </c>
      <c r="D1552" s="1" t="s">
        <v>8</v>
      </c>
      <c r="E1552" s="1">
        <v>24.0</v>
      </c>
      <c r="F1552" s="1" t="s">
        <v>19886</v>
      </c>
      <c r="G1552" s="1">
        <v>0.910007954499</v>
      </c>
    </row>
    <row r="1553" ht="15.75" customHeight="1">
      <c r="A1553" s="1" t="str">
        <f t="shared" si="136"/>
        <v>PAX2</v>
      </c>
      <c r="B1553" s="1" t="s">
        <v>176</v>
      </c>
      <c r="C1553" s="1">
        <v>1.02505194E8</v>
      </c>
      <c r="D1553" s="1" t="s">
        <v>14</v>
      </c>
      <c r="E1553" s="1">
        <v>24.0</v>
      </c>
      <c r="F1553" s="1" t="s">
        <v>19887</v>
      </c>
      <c r="G1553" s="1">
        <v>0.317274407299</v>
      </c>
    </row>
    <row r="1554" ht="15.75" customHeight="1">
      <c r="A1554" s="1" t="str">
        <f t="shared" si="136"/>
        <v>PAX2</v>
      </c>
      <c r="B1554" s="1" t="s">
        <v>176</v>
      </c>
      <c r="C1554" s="1">
        <v>1.02505828E8</v>
      </c>
      <c r="D1554" s="1" t="s">
        <v>14</v>
      </c>
      <c r="E1554" s="1">
        <v>24.0</v>
      </c>
      <c r="F1554" s="1" t="s">
        <v>19888</v>
      </c>
      <c r="G1554" s="1">
        <v>-0.131290094184</v>
      </c>
    </row>
    <row r="1555" ht="15.75" customHeight="1">
      <c r="A1555" s="1" t="str">
        <f t="shared" si="136"/>
        <v>PAX2</v>
      </c>
      <c r="B1555" s="1" t="s">
        <v>176</v>
      </c>
      <c r="C1555" s="1">
        <v>1.02505837E8</v>
      </c>
      <c r="D1555" s="1" t="s">
        <v>14</v>
      </c>
      <c r="E1555" s="1">
        <v>23.0</v>
      </c>
      <c r="F1555" s="1" t="s">
        <v>19889</v>
      </c>
      <c r="G1555" s="1">
        <v>0.194774484796</v>
      </c>
    </row>
    <row r="1556" ht="15.75" customHeight="1">
      <c r="A1556" s="1" t="str">
        <f t="shared" si="136"/>
        <v>PAX2</v>
      </c>
      <c r="B1556" s="1" t="s">
        <v>176</v>
      </c>
      <c r="C1556" s="1">
        <v>1.02505141E8</v>
      </c>
      <c r="D1556" s="1" t="s">
        <v>8</v>
      </c>
      <c r="E1556" s="1">
        <v>23.0</v>
      </c>
      <c r="F1556" s="1" t="s">
        <v>19890</v>
      </c>
      <c r="G1556" s="1">
        <v>-0.051195863228</v>
      </c>
    </row>
    <row r="1557" ht="15.75" customHeight="1">
      <c r="A1557" s="1" t="str">
        <f t="shared" si="136"/>
        <v>PAX2</v>
      </c>
      <c r="B1557" s="1" t="s">
        <v>176</v>
      </c>
      <c r="C1557" s="1">
        <v>1.02505851E8</v>
      </c>
      <c r="D1557" s="1" t="s">
        <v>14</v>
      </c>
      <c r="E1557" s="1">
        <v>24.0</v>
      </c>
      <c r="F1557" s="1" t="s">
        <v>19891</v>
      </c>
      <c r="G1557" s="1">
        <v>1.19329024267</v>
      </c>
    </row>
    <row r="1558" ht="15.75" customHeight="1">
      <c r="A1558" s="1" t="str">
        <f t="shared" si="136"/>
        <v>PAX2</v>
      </c>
      <c r="B1558" s="1" t="s">
        <v>176</v>
      </c>
      <c r="C1558" s="1">
        <v>1.02505607E8</v>
      </c>
      <c r="D1558" s="1" t="s">
        <v>8</v>
      </c>
      <c r="E1558" s="1">
        <v>24.0</v>
      </c>
      <c r="F1558" s="1" t="s">
        <v>19892</v>
      </c>
      <c r="G1558" s="1">
        <v>0.119880300251</v>
      </c>
    </row>
    <row r="1559" ht="15.75" customHeight="1">
      <c r="A1559" s="1" t="str">
        <f t="shared" si="136"/>
        <v>PAX2</v>
      </c>
      <c r="B1559" s="1" t="s">
        <v>176</v>
      </c>
      <c r="C1559" s="1">
        <v>1.02505154E8</v>
      </c>
      <c r="D1559" s="1" t="s">
        <v>8</v>
      </c>
      <c r="E1559" s="1">
        <v>23.0</v>
      </c>
      <c r="F1559" s="1" t="s">
        <v>19893</v>
      </c>
      <c r="G1559" s="1">
        <v>0.89670180283</v>
      </c>
    </row>
    <row r="1560" ht="15.75" customHeight="1">
      <c r="A1560" s="1" t="str">
        <f t="shared" si="136"/>
        <v>PAX2</v>
      </c>
      <c r="B1560" s="1" t="s">
        <v>176</v>
      </c>
      <c r="C1560" s="1">
        <v>1.02505235E8</v>
      </c>
      <c r="D1560" s="1" t="s">
        <v>8</v>
      </c>
      <c r="E1560" s="1">
        <v>24.0</v>
      </c>
      <c r="F1560" s="1" t="s">
        <v>19894</v>
      </c>
      <c r="G1560" s="1">
        <v>0.269348495019</v>
      </c>
    </row>
    <row r="1561" ht="15.75" customHeight="1">
      <c r="A1561" s="1" t="str">
        <f t="shared" si="136"/>
        <v>PAX2</v>
      </c>
      <c r="B1561" s="1" t="s">
        <v>176</v>
      </c>
      <c r="C1561" s="1">
        <v>1.02505321E8</v>
      </c>
      <c r="D1561" s="1" t="s">
        <v>8</v>
      </c>
      <c r="E1561" s="1">
        <v>24.0</v>
      </c>
      <c r="F1561" s="1" t="s">
        <v>19895</v>
      </c>
      <c r="G1561" s="1">
        <v>-0.0749343111706</v>
      </c>
    </row>
    <row r="1562" ht="15.75" customHeight="1">
      <c r="A1562" s="1" t="str">
        <f t="shared" si="136"/>
        <v>PAX2</v>
      </c>
      <c r="B1562" s="1" t="s">
        <v>176</v>
      </c>
      <c r="C1562" s="1">
        <v>1.02505336E8</v>
      </c>
      <c r="D1562" s="1" t="s">
        <v>8</v>
      </c>
      <c r="E1562" s="1">
        <v>23.0</v>
      </c>
      <c r="F1562" s="1" t="s">
        <v>19896</v>
      </c>
      <c r="G1562" s="1">
        <v>0.475345834698</v>
      </c>
    </row>
    <row r="1563" ht="15.75" customHeight="1">
      <c r="A1563" s="1" t="str">
        <f t="shared" si="136"/>
        <v>PAX2</v>
      </c>
      <c r="B1563" s="1" t="s">
        <v>176</v>
      </c>
      <c r="C1563" s="1">
        <v>1.02505363E8</v>
      </c>
      <c r="D1563" s="1" t="s">
        <v>8</v>
      </c>
      <c r="E1563" s="1">
        <v>23.0</v>
      </c>
      <c r="F1563" s="1" t="s">
        <v>19897</v>
      </c>
      <c r="G1563" s="1">
        <v>0.717070310301</v>
      </c>
    </row>
    <row r="1564" ht="15.75" customHeight="1">
      <c r="A1564" s="1" t="str">
        <f t="shared" si="136"/>
        <v>PAX2</v>
      </c>
      <c r="B1564" s="1" t="s">
        <v>176</v>
      </c>
      <c r="C1564" s="1">
        <v>1.0250562E8</v>
      </c>
      <c r="D1564" s="1" t="s">
        <v>8</v>
      </c>
      <c r="E1564" s="1">
        <v>23.0</v>
      </c>
      <c r="F1564" s="1" t="s">
        <v>19898</v>
      </c>
      <c r="G1564" s="1">
        <v>0.154200621575</v>
      </c>
    </row>
    <row r="1565" ht="15.75" customHeight="1">
      <c r="A1565" s="1" t="str">
        <f t="shared" si="136"/>
        <v>PAX2</v>
      </c>
      <c r="B1565" s="1" t="s">
        <v>176</v>
      </c>
      <c r="C1565" s="1">
        <v>1.02505385E8</v>
      </c>
      <c r="D1565" s="1" t="s">
        <v>8</v>
      </c>
      <c r="E1565" s="1">
        <v>24.0</v>
      </c>
      <c r="F1565" s="1" t="s">
        <v>19899</v>
      </c>
      <c r="G1565" s="1">
        <v>0.195166650172</v>
      </c>
    </row>
    <row r="1566" ht="15.75" customHeight="1">
      <c r="A1566" s="1" t="str">
        <f t="shared" ref="A1566:A1575" si="137">"PDS5A"</f>
        <v>PDS5A</v>
      </c>
      <c r="B1566" s="1" t="s">
        <v>87</v>
      </c>
      <c r="C1566" s="1">
        <v>3.9979929E7</v>
      </c>
      <c r="D1566" s="1" t="s">
        <v>14</v>
      </c>
      <c r="E1566" s="1">
        <v>24.0</v>
      </c>
      <c r="F1566" s="1" t="s">
        <v>19900</v>
      </c>
      <c r="G1566" s="1">
        <v>-0.070609739848</v>
      </c>
    </row>
    <row r="1567" ht="15.75" customHeight="1">
      <c r="A1567" s="1" t="str">
        <f t="shared" si="137"/>
        <v>PDS5A</v>
      </c>
      <c r="B1567" s="1" t="s">
        <v>87</v>
      </c>
      <c r="C1567" s="1">
        <v>3.9979663E7</v>
      </c>
      <c r="D1567" s="1" t="s">
        <v>14</v>
      </c>
      <c r="E1567" s="1">
        <v>23.0</v>
      </c>
      <c r="F1567" s="1" t="s">
        <v>19901</v>
      </c>
      <c r="G1567" s="1">
        <v>0.197851642641</v>
      </c>
    </row>
    <row r="1568" ht="15.75" customHeight="1">
      <c r="A1568" s="1" t="str">
        <f t="shared" si="137"/>
        <v>PDS5A</v>
      </c>
      <c r="B1568" s="1" t="s">
        <v>87</v>
      </c>
      <c r="C1568" s="1">
        <v>3.9979864E7</v>
      </c>
      <c r="D1568" s="1" t="s">
        <v>14</v>
      </c>
      <c r="E1568" s="1">
        <v>24.0</v>
      </c>
      <c r="F1568" s="1" t="s">
        <v>19902</v>
      </c>
      <c r="G1568" s="1">
        <v>0.247435648136</v>
      </c>
    </row>
    <row r="1569" ht="15.75" customHeight="1">
      <c r="A1569" s="1" t="str">
        <f t="shared" si="137"/>
        <v>PDS5A</v>
      </c>
      <c r="B1569" s="1" t="s">
        <v>87</v>
      </c>
      <c r="C1569" s="1">
        <v>3.9979824E7</v>
      </c>
      <c r="D1569" s="1" t="s">
        <v>14</v>
      </c>
      <c r="E1569" s="1">
        <v>23.0</v>
      </c>
      <c r="F1569" s="1" t="s">
        <v>19903</v>
      </c>
      <c r="G1569" s="1">
        <v>0.947481550003</v>
      </c>
    </row>
    <row r="1570" ht="15.75" customHeight="1">
      <c r="A1570" s="1" t="str">
        <f t="shared" si="137"/>
        <v>PDS5A</v>
      </c>
      <c r="B1570" s="1" t="s">
        <v>87</v>
      </c>
      <c r="C1570" s="1">
        <v>3.9979762E7</v>
      </c>
      <c r="D1570" s="1" t="s">
        <v>14</v>
      </c>
      <c r="E1570" s="1">
        <v>24.0</v>
      </c>
      <c r="F1570" s="1" t="s">
        <v>19904</v>
      </c>
      <c r="G1570" s="1">
        <v>0.204308313342</v>
      </c>
    </row>
    <row r="1571" ht="15.75" customHeight="1">
      <c r="A1571" s="1" t="str">
        <f t="shared" si="137"/>
        <v>PDS5A</v>
      </c>
      <c r="B1571" s="1" t="s">
        <v>87</v>
      </c>
      <c r="C1571" s="1">
        <v>3.997963E7</v>
      </c>
      <c r="D1571" s="1" t="s">
        <v>8</v>
      </c>
      <c r="E1571" s="1">
        <v>21.0</v>
      </c>
      <c r="F1571" s="1" t="s">
        <v>19905</v>
      </c>
      <c r="G1571" s="1">
        <v>1.16068023697</v>
      </c>
    </row>
    <row r="1572" ht="15.75" customHeight="1">
      <c r="A1572" s="1" t="str">
        <f t="shared" si="137"/>
        <v>PDS5A</v>
      </c>
      <c r="B1572" s="1" t="s">
        <v>87</v>
      </c>
      <c r="C1572" s="1">
        <v>3.9979742E7</v>
      </c>
      <c r="D1572" s="1" t="s">
        <v>14</v>
      </c>
      <c r="E1572" s="1">
        <v>23.0</v>
      </c>
      <c r="F1572" s="1" t="s">
        <v>19906</v>
      </c>
      <c r="G1572" s="1">
        <v>0.392299250262</v>
      </c>
    </row>
    <row r="1573" ht="15.75" customHeight="1">
      <c r="A1573" s="1" t="str">
        <f t="shared" si="137"/>
        <v>PDS5A</v>
      </c>
      <c r="B1573" s="1" t="s">
        <v>87</v>
      </c>
      <c r="C1573" s="1">
        <v>3.9979686E7</v>
      </c>
      <c r="D1573" s="1" t="s">
        <v>14</v>
      </c>
      <c r="E1573" s="1">
        <v>24.0</v>
      </c>
      <c r="F1573" s="1" t="s">
        <v>19907</v>
      </c>
      <c r="G1573" s="1">
        <v>0.635245221461</v>
      </c>
    </row>
    <row r="1574" ht="15.75" customHeight="1">
      <c r="A1574" s="1" t="str">
        <f t="shared" si="137"/>
        <v>PDS5A</v>
      </c>
      <c r="B1574" s="1" t="s">
        <v>87</v>
      </c>
      <c r="C1574" s="1">
        <v>3.997967E7</v>
      </c>
      <c r="D1574" s="1" t="s">
        <v>8</v>
      </c>
      <c r="E1574" s="1">
        <v>24.0</v>
      </c>
      <c r="F1574" s="1" t="s">
        <v>19908</v>
      </c>
      <c r="G1574" s="1">
        <v>0.891838213025</v>
      </c>
    </row>
    <row r="1575" ht="15.75" customHeight="1">
      <c r="A1575" s="1" t="str">
        <f t="shared" si="137"/>
        <v>PDS5A</v>
      </c>
      <c r="B1575" s="1" t="s">
        <v>87</v>
      </c>
      <c r="C1575" s="1">
        <v>3.9979753E7</v>
      </c>
      <c r="D1575" s="1" t="s">
        <v>14</v>
      </c>
      <c r="E1575" s="1">
        <v>22.0</v>
      </c>
      <c r="F1575" s="1" t="s">
        <v>19909</v>
      </c>
      <c r="G1575" s="1">
        <v>0.362106702652</v>
      </c>
    </row>
    <row r="1576" ht="15.75" customHeight="1">
      <c r="A1576" s="1" t="str">
        <f t="shared" ref="A1576:A1585" si="138">"PEG10"</f>
        <v>PEG10</v>
      </c>
      <c r="B1576" s="1" t="s">
        <v>715</v>
      </c>
      <c r="C1576" s="1">
        <v>9.4285338E7</v>
      </c>
      <c r="D1576" s="1" t="s">
        <v>8</v>
      </c>
      <c r="E1576" s="1">
        <v>24.0</v>
      </c>
      <c r="F1576" s="1" t="s">
        <v>19910</v>
      </c>
      <c r="G1576" s="1">
        <v>0.254740943926</v>
      </c>
    </row>
    <row r="1577" ht="15.75" customHeight="1">
      <c r="A1577" s="1" t="str">
        <f t="shared" si="138"/>
        <v>PEG10</v>
      </c>
      <c r="B1577" s="1" t="s">
        <v>715</v>
      </c>
      <c r="C1577" s="1">
        <v>9.4285318E7</v>
      </c>
      <c r="D1577" s="1" t="s">
        <v>8</v>
      </c>
      <c r="E1577" s="1">
        <v>22.0</v>
      </c>
      <c r="F1577" s="1" t="s">
        <v>19911</v>
      </c>
      <c r="G1577" s="1">
        <v>0.0283067052742</v>
      </c>
    </row>
    <row r="1578" ht="15.75" customHeight="1">
      <c r="A1578" s="1" t="str">
        <f t="shared" si="138"/>
        <v>PEG10</v>
      </c>
      <c r="B1578" s="1" t="s">
        <v>715</v>
      </c>
      <c r="C1578" s="1">
        <v>9.4285332E7</v>
      </c>
      <c r="D1578" s="1" t="s">
        <v>14</v>
      </c>
      <c r="E1578" s="1">
        <v>22.0</v>
      </c>
      <c r="F1578" s="1" t="s">
        <v>19912</v>
      </c>
      <c r="G1578" s="1">
        <v>0.135640562657</v>
      </c>
    </row>
    <row r="1579" ht="15.75" customHeight="1">
      <c r="A1579" s="1" t="str">
        <f t="shared" si="138"/>
        <v>PEG10</v>
      </c>
      <c r="B1579" s="1" t="s">
        <v>715</v>
      </c>
      <c r="C1579" s="1">
        <v>9.4285525E7</v>
      </c>
      <c r="D1579" s="1" t="s">
        <v>8</v>
      </c>
      <c r="E1579" s="1">
        <v>22.0</v>
      </c>
      <c r="F1579" s="1" t="s">
        <v>19913</v>
      </c>
      <c r="G1579" s="1">
        <v>1.26130561282</v>
      </c>
    </row>
    <row r="1580" ht="15.75" customHeight="1">
      <c r="A1580" s="1" t="str">
        <f t="shared" si="138"/>
        <v>PEG10</v>
      </c>
      <c r="B1580" s="1" t="s">
        <v>715</v>
      </c>
      <c r="C1580" s="1">
        <v>9.4285517E7</v>
      </c>
      <c r="D1580" s="1" t="s">
        <v>8</v>
      </c>
      <c r="E1580" s="1">
        <v>24.0</v>
      </c>
      <c r="F1580" s="1" t="s">
        <v>19914</v>
      </c>
      <c r="G1580" s="1">
        <v>0.539404728186</v>
      </c>
    </row>
    <row r="1581" ht="15.75" customHeight="1">
      <c r="A1581" s="1" t="str">
        <f t="shared" si="138"/>
        <v>PEG10</v>
      </c>
      <c r="B1581" s="1" t="s">
        <v>715</v>
      </c>
      <c r="C1581" s="1">
        <v>9.428536E7</v>
      </c>
      <c r="D1581" s="1" t="s">
        <v>8</v>
      </c>
      <c r="E1581" s="1">
        <v>24.0</v>
      </c>
      <c r="F1581" s="1" t="s">
        <v>19915</v>
      </c>
      <c r="G1581" s="1">
        <v>-0.0203589499986</v>
      </c>
    </row>
    <row r="1582" ht="15.75" customHeight="1">
      <c r="A1582" s="1" t="str">
        <f t="shared" si="138"/>
        <v>PEG10</v>
      </c>
      <c r="B1582" s="1" t="s">
        <v>715</v>
      </c>
      <c r="C1582" s="1">
        <v>9.4285471E7</v>
      </c>
      <c r="D1582" s="1" t="s">
        <v>8</v>
      </c>
      <c r="E1582" s="1">
        <v>25.0</v>
      </c>
      <c r="F1582" s="1" t="s">
        <v>19916</v>
      </c>
      <c r="G1582" s="1">
        <v>0.507731555293</v>
      </c>
    </row>
    <row r="1583" ht="15.75" customHeight="1">
      <c r="A1583" s="1" t="str">
        <f t="shared" si="138"/>
        <v>PEG10</v>
      </c>
      <c r="B1583" s="1" t="s">
        <v>715</v>
      </c>
      <c r="C1583" s="1">
        <v>9.4285426E7</v>
      </c>
      <c r="D1583" s="1" t="s">
        <v>8</v>
      </c>
      <c r="E1583" s="1">
        <v>24.0</v>
      </c>
      <c r="F1583" s="1" t="s">
        <v>19917</v>
      </c>
      <c r="G1583" s="1">
        <v>0.349013947237</v>
      </c>
    </row>
    <row r="1584" ht="15.75" customHeight="1">
      <c r="A1584" s="1" t="str">
        <f t="shared" si="138"/>
        <v>PEG10</v>
      </c>
      <c r="B1584" s="1" t="s">
        <v>715</v>
      </c>
      <c r="C1584" s="1">
        <v>9.4285365E7</v>
      </c>
      <c r="D1584" s="1" t="s">
        <v>8</v>
      </c>
      <c r="E1584" s="1">
        <v>25.0</v>
      </c>
      <c r="F1584" s="1" t="s">
        <v>19918</v>
      </c>
      <c r="G1584" s="1">
        <v>0.121131474069</v>
      </c>
    </row>
    <row r="1585" ht="15.75" customHeight="1">
      <c r="A1585" s="1" t="str">
        <f t="shared" si="138"/>
        <v>PEG10</v>
      </c>
      <c r="B1585" s="1" t="s">
        <v>715</v>
      </c>
      <c r="C1585" s="1">
        <v>9.4285507E7</v>
      </c>
      <c r="D1585" s="1" t="s">
        <v>8</v>
      </c>
      <c r="E1585" s="1">
        <v>23.0</v>
      </c>
      <c r="F1585" s="1" t="s">
        <v>19919</v>
      </c>
      <c r="G1585" s="1">
        <v>1.199289659</v>
      </c>
    </row>
    <row r="1586" ht="15.75" customHeight="1">
      <c r="A1586" s="1" t="str">
        <f t="shared" ref="A1586:A1595" si="139">"PGC"</f>
        <v>PGC</v>
      </c>
      <c r="B1586" s="1" t="s">
        <v>28</v>
      </c>
      <c r="C1586" s="1">
        <v>4.1715207E7</v>
      </c>
      <c r="D1586" s="1" t="s">
        <v>8</v>
      </c>
      <c r="E1586" s="1">
        <v>24.0</v>
      </c>
      <c r="F1586" s="1" t="s">
        <v>19920</v>
      </c>
      <c r="G1586" s="1">
        <v>0.340364316408</v>
      </c>
    </row>
    <row r="1587" ht="15.75" customHeight="1">
      <c r="A1587" s="1" t="str">
        <f t="shared" si="139"/>
        <v>PGC</v>
      </c>
      <c r="B1587" s="1" t="s">
        <v>28</v>
      </c>
      <c r="C1587" s="1">
        <v>4.1715484E7</v>
      </c>
      <c r="D1587" s="1" t="s">
        <v>14</v>
      </c>
      <c r="E1587" s="1">
        <v>24.0</v>
      </c>
      <c r="F1587" s="1" t="s">
        <v>19921</v>
      </c>
      <c r="G1587" s="1">
        <v>0.0867594648149</v>
      </c>
    </row>
    <row r="1588" ht="15.75" customHeight="1">
      <c r="A1588" s="1" t="str">
        <f t="shared" si="139"/>
        <v>PGC</v>
      </c>
      <c r="B1588" s="1" t="s">
        <v>28</v>
      </c>
      <c r="C1588" s="1">
        <v>4.1715231E7</v>
      </c>
      <c r="D1588" s="1" t="s">
        <v>8</v>
      </c>
      <c r="E1588" s="1">
        <v>22.0</v>
      </c>
      <c r="F1588" s="1" t="s">
        <v>19922</v>
      </c>
      <c r="G1588" s="1">
        <v>-0.0418444936343</v>
      </c>
    </row>
    <row r="1589" ht="15.75" customHeight="1">
      <c r="A1589" s="1" t="str">
        <f t="shared" si="139"/>
        <v>PGC</v>
      </c>
      <c r="B1589" s="1" t="s">
        <v>28</v>
      </c>
      <c r="C1589" s="1">
        <v>4.1715394E7</v>
      </c>
      <c r="D1589" s="1" t="s">
        <v>8</v>
      </c>
      <c r="E1589" s="1">
        <v>24.0</v>
      </c>
      <c r="F1589" s="1" t="s">
        <v>19923</v>
      </c>
      <c r="G1589" s="1">
        <v>0.670373498709</v>
      </c>
    </row>
    <row r="1590" ht="15.75" customHeight="1">
      <c r="A1590" s="1" t="str">
        <f t="shared" si="139"/>
        <v>PGC</v>
      </c>
      <c r="B1590" s="1" t="s">
        <v>28</v>
      </c>
      <c r="C1590" s="1">
        <v>4.1715224E7</v>
      </c>
      <c r="D1590" s="1" t="s">
        <v>14</v>
      </c>
      <c r="E1590" s="1">
        <v>24.0</v>
      </c>
      <c r="F1590" s="1" t="s">
        <v>19924</v>
      </c>
      <c r="G1590" s="1">
        <v>0.357151371866</v>
      </c>
    </row>
    <row r="1591" ht="15.75" customHeight="1">
      <c r="A1591" s="1" t="str">
        <f t="shared" si="139"/>
        <v>PGC</v>
      </c>
      <c r="B1591" s="1" t="s">
        <v>28</v>
      </c>
      <c r="C1591" s="1">
        <v>4.1715334E7</v>
      </c>
      <c r="D1591" s="1" t="s">
        <v>14</v>
      </c>
      <c r="E1591" s="1">
        <v>24.0</v>
      </c>
      <c r="F1591" s="1" t="s">
        <v>19925</v>
      </c>
      <c r="G1591" s="1">
        <v>0.204667637459</v>
      </c>
    </row>
    <row r="1592" ht="15.75" customHeight="1">
      <c r="A1592" s="1" t="str">
        <f t="shared" si="139"/>
        <v>PGC</v>
      </c>
      <c r="B1592" s="1" t="s">
        <v>28</v>
      </c>
      <c r="C1592" s="1">
        <v>4.1715374E7</v>
      </c>
      <c r="D1592" s="1" t="s">
        <v>14</v>
      </c>
      <c r="E1592" s="1">
        <v>24.0</v>
      </c>
      <c r="F1592" s="1" t="s">
        <v>19926</v>
      </c>
      <c r="G1592" s="1">
        <v>0.434457333905</v>
      </c>
    </row>
    <row r="1593" ht="15.75" customHeight="1">
      <c r="A1593" s="1" t="str">
        <f t="shared" si="139"/>
        <v>PGC</v>
      </c>
      <c r="B1593" s="1" t="s">
        <v>28</v>
      </c>
      <c r="C1593" s="1">
        <v>4.1715425E7</v>
      </c>
      <c r="D1593" s="1" t="s">
        <v>14</v>
      </c>
      <c r="E1593" s="1">
        <v>24.0</v>
      </c>
      <c r="F1593" s="1" t="s">
        <v>19927</v>
      </c>
      <c r="G1593" s="1">
        <v>1.30687886502</v>
      </c>
    </row>
    <row r="1594" ht="15.75" customHeight="1">
      <c r="A1594" s="1" t="str">
        <f t="shared" si="139"/>
        <v>PGC</v>
      </c>
      <c r="B1594" s="1" t="s">
        <v>28</v>
      </c>
      <c r="C1594" s="1">
        <v>4.171547E7</v>
      </c>
      <c r="D1594" s="1" t="s">
        <v>14</v>
      </c>
      <c r="E1594" s="1">
        <v>23.0</v>
      </c>
      <c r="F1594" s="1" t="s">
        <v>19928</v>
      </c>
      <c r="G1594" s="1">
        <v>1.02274763627</v>
      </c>
    </row>
    <row r="1595" ht="15.75" customHeight="1">
      <c r="A1595" s="1" t="str">
        <f t="shared" si="139"/>
        <v>PGC</v>
      </c>
      <c r="B1595" s="1" t="s">
        <v>28</v>
      </c>
      <c r="C1595" s="1">
        <v>4.1715213E7</v>
      </c>
      <c r="D1595" s="1" t="s">
        <v>8</v>
      </c>
      <c r="E1595" s="1">
        <v>25.0</v>
      </c>
      <c r="F1595" s="1" t="s">
        <v>19929</v>
      </c>
      <c r="G1595" s="1">
        <v>0.0323891140162</v>
      </c>
    </row>
    <row r="1596" ht="15.75" customHeight="1">
      <c r="A1596" s="1" t="str">
        <f t="shared" ref="A1596:A1615" si="140">"PHF3"</f>
        <v>PHF3</v>
      </c>
      <c r="B1596" s="1" t="s">
        <v>28</v>
      </c>
      <c r="C1596" s="1">
        <v>6.4356197E7</v>
      </c>
      <c r="D1596" s="1" t="s">
        <v>14</v>
      </c>
      <c r="E1596" s="1">
        <v>23.0</v>
      </c>
      <c r="F1596" s="1" t="s">
        <v>19930</v>
      </c>
      <c r="G1596" s="1">
        <v>-0.0827500389166</v>
      </c>
    </row>
    <row r="1597" ht="15.75" customHeight="1">
      <c r="A1597" s="1" t="str">
        <f t="shared" si="140"/>
        <v>PHF3</v>
      </c>
      <c r="B1597" s="1" t="s">
        <v>28</v>
      </c>
      <c r="C1597" s="1">
        <v>6.4345553E7</v>
      </c>
      <c r="D1597" s="1" t="s">
        <v>8</v>
      </c>
      <c r="E1597" s="1">
        <v>23.0</v>
      </c>
      <c r="F1597" s="1" t="s">
        <v>19931</v>
      </c>
      <c r="G1597" s="1">
        <v>0.714016653705</v>
      </c>
    </row>
    <row r="1598" ht="15.75" customHeight="1">
      <c r="A1598" s="1" t="str">
        <f t="shared" si="140"/>
        <v>PHF3</v>
      </c>
      <c r="B1598" s="1" t="s">
        <v>28</v>
      </c>
      <c r="C1598" s="1">
        <v>6.4356205E7</v>
      </c>
      <c r="D1598" s="1" t="s">
        <v>14</v>
      </c>
      <c r="E1598" s="1">
        <v>26.0</v>
      </c>
      <c r="F1598" s="1" t="s">
        <v>19932</v>
      </c>
      <c r="G1598" s="1">
        <v>-0.0150340473369</v>
      </c>
    </row>
    <row r="1599" ht="15.75" customHeight="1">
      <c r="A1599" s="1" t="str">
        <f t="shared" si="140"/>
        <v>PHF3</v>
      </c>
      <c r="B1599" s="1" t="s">
        <v>28</v>
      </c>
      <c r="C1599" s="1">
        <v>6.4356078E7</v>
      </c>
      <c r="D1599" s="1" t="s">
        <v>14</v>
      </c>
      <c r="E1599" s="1">
        <v>24.0</v>
      </c>
      <c r="F1599" s="1" t="s">
        <v>19933</v>
      </c>
      <c r="G1599" s="1">
        <v>-0.0897617742874</v>
      </c>
    </row>
    <row r="1600" ht="15.75" customHeight="1">
      <c r="A1600" s="1" t="str">
        <f t="shared" si="140"/>
        <v>PHF3</v>
      </c>
      <c r="B1600" s="1" t="s">
        <v>28</v>
      </c>
      <c r="C1600" s="1">
        <v>6.4356072E7</v>
      </c>
      <c r="D1600" s="1" t="s">
        <v>14</v>
      </c>
      <c r="E1600" s="1">
        <v>25.0</v>
      </c>
      <c r="F1600" s="1" t="s">
        <v>19934</v>
      </c>
      <c r="G1600" s="1">
        <v>-0.150910149104</v>
      </c>
    </row>
    <row r="1601" ht="15.75" customHeight="1">
      <c r="A1601" s="1" t="str">
        <f t="shared" si="140"/>
        <v>PHF3</v>
      </c>
      <c r="B1601" s="1" t="s">
        <v>28</v>
      </c>
      <c r="C1601" s="1">
        <v>6.4345688E7</v>
      </c>
      <c r="D1601" s="1" t="s">
        <v>14</v>
      </c>
      <c r="E1601" s="1">
        <v>24.0</v>
      </c>
      <c r="F1601" s="1" t="s">
        <v>19935</v>
      </c>
      <c r="G1601" s="1">
        <v>0.277725714268</v>
      </c>
    </row>
    <row r="1602" ht="15.75" customHeight="1">
      <c r="A1602" s="1" t="str">
        <f t="shared" si="140"/>
        <v>PHF3</v>
      </c>
      <c r="B1602" s="1" t="s">
        <v>28</v>
      </c>
      <c r="C1602" s="1">
        <v>6.4345682E7</v>
      </c>
      <c r="D1602" s="1" t="s">
        <v>14</v>
      </c>
      <c r="E1602" s="1">
        <v>24.0</v>
      </c>
      <c r="F1602" s="1" t="s">
        <v>19936</v>
      </c>
      <c r="G1602" s="1">
        <v>0.232618506407</v>
      </c>
    </row>
    <row r="1603" ht="15.75" customHeight="1">
      <c r="A1603" s="1" t="str">
        <f t="shared" si="140"/>
        <v>PHF3</v>
      </c>
      <c r="B1603" s="1" t="s">
        <v>28</v>
      </c>
      <c r="C1603" s="1">
        <v>6.434567E7</v>
      </c>
      <c r="D1603" s="1" t="s">
        <v>14</v>
      </c>
      <c r="E1603" s="1">
        <v>23.0</v>
      </c>
      <c r="F1603" s="1" t="s">
        <v>19937</v>
      </c>
      <c r="G1603" s="1">
        <v>0.465590826583</v>
      </c>
    </row>
    <row r="1604" ht="15.75" customHeight="1">
      <c r="A1604" s="1" t="str">
        <f t="shared" si="140"/>
        <v>PHF3</v>
      </c>
      <c r="B1604" s="1" t="s">
        <v>28</v>
      </c>
      <c r="C1604" s="1">
        <v>6.4345665E7</v>
      </c>
      <c r="D1604" s="1" t="s">
        <v>14</v>
      </c>
      <c r="E1604" s="1">
        <v>24.0</v>
      </c>
      <c r="F1604" s="1" t="s">
        <v>19938</v>
      </c>
      <c r="G1604" s="1">
        <v>-0.257250080617</v>
      </c>
    </row>
    <row r="1605" ht="15.75" customHeight="1">
      <c r="A1605" s="1" t="str">
        <f t="shared" si="140"/>
        <v>PHF3</v>
      </c>
      <c r="B1605" s="1" t="s">
        <v>28</v>
      </c>
      <c r="C1605" s="1">
        <v>6.4345585E7</v>
      </c>
      <c r="D1605" s="1" t="s">
        <v>14</v>
      </c>
      <c r="E1605" s="1">
        <v>24.0</v>
      </c>
      <c r="F1605" s="1" t="s">
        <v>19939</v>
      </c>
      <c r="G1605" s="1">
        <v>0.99900545575</v>
      </c>
    </row>
    <row r="1606" ht="15.75" customHeight="1">
      <c r="A1606" s="1" t="str">
        <f t="shared" si="140"/>
        <v>PHF3</v>
      </c>
      <c r="B1606" s="1" t="s">
        <v>28</v>
      </c>
      <c r="C1606" s="1">
        <v>6.434556E7</v>
      </c>
      <c r="D1606" s="1" t="s">
        <v>14</v>
      </c>
      <c r="E1606" s="1">
        <v>22.0</v>
      </c>
      <c r="F1606" s="1" t="s">
        <v>19940</v>
      </c>
      <c r="G1606" s="1">
        <v>1.02695590597</v>
      </c>
    </row>
    <row r="1607" ht="15.75" customHeight="1">
      <c r="A1607" s="1" t="str">
        <f t="shared" si="140"/>
        <v>PHF3</v>
      </c>
      <c r="B1607" s="1" t="s">
        <v>28</v>
      </c>
      <c r="C1607" s="1">
        <v>6.4345528E7</v>
      </c>
      <c r="D1607" s="1" t="s">
        <v>14</v>
      </c>
      <c r="E1607" s="1">
        <v>24.0</v>
      </c>
      <c r="F1607" s="1" t="s">
        <v>19941</v>
      </c>
      <c r="G1607" s="1">
        <v>0.613735993809</v>
      </c>
    </row>
    <row r="1608" ht="15.75" customHeight="1">
      <c r="A1608" s="1" t="str">
        <f t="shared" si="140"/>
        <v>PHF3</v>
      </c>
      <c r="B1608" s="1" t="s">
        <v>28</v>
      </c>
      <c r="C1608" s="1">
        <v>6.4345492E7</v>
      </c>
      <c r="D1608" s="1" t="s">
        <v>14</v>
      </c>
      <c r="E1608" s="1">
        <v>22.0</v>
      </c>
      <c r="F1608" s="1" t="s">
        <v>19942</v>
      </c>
      <c r="G1608" s="1">
        <v>0.974038638281</v>
      </c>
    </row>
    <row r="1609" ht="15.75" customHeight="1">
      <c r="A1609" s="1" t="str">
        <f t="shared" si="140"/>
        <v>PHF3</v>
      </c>
      <c r="B1609" s="1" t="s">
        <v>28</v>
      </c>
      <c r="C1609" s="1">
        <v>6.4356327E7</v>
      </c>
      <c r="D1609" s="1" t="s">
        <v>8</v>
      </c>
      <c r="E1609" s="1">
        <v>27.0</v>
      </c>
      <c r="F1609" s="1" t="s">
        <v>19943</v>
      </c>
      <c r="G1609" s="1">
        <v>0.104798080207</v>
      </c>
    </row>
    <row r="1610" ht="15.75" customHeight="1">
      <c r="A1610" s="1" t="str">
        <f t="shared" si="140"/>
        <v>PHF3</v>
      </c>
      <c r="B1610" s="1" t="s">
        <v>28</v>
      </c>
      <c r="C1610" s="1">
        <v>6.4356268E7</v>
      </c>
      <c r="D1610" s="1" t="s">
        <v>8</v>
      </c>
      <c r="E1610" s="1">
        <v>21.0</v>
      </c>
      <c r="F1610" s="1" t="s">
        <v>19944</v>
      </c>
      <c r="G1610" s="1">
        <v>-0.0813203076955</v>
      </c>
    </row>
    <row r="1611" ht="15.75" customHeight="1">
      <c r="A1611" s="1" t="str">
        <f t="shared" si="140"/>
        <v>PHF3</v>
      </c>
      <c r="B1611" s="1" t="s">
        <v>28</v>
      </c>
      <c r="C1611" s="1">
        <v>6.4356163E7</v>
      </c>
      <c r="D1611" s="1" t="s">
        <v>8</v>
      </c>
      <c r="E1611" s="1">
        <v>25.0</v>
      </c>
      <c r="F1611" s="1" t="s">
        <v>19945</v>
      </c>
      <c r="G1611" s="1">
        <v>-0.0644271585933</v>
      </c>
    </row>
    <row r="1612" ht="15.75" customHeight="1">
      <c r="A1612" s="1" t="str">
        <f t="shared" si="140"/>
        <v>PHF3</v>
      </c>
      <c r="B1612" s="1" t="s">
        <v>28</v>
      </c>
      <c r="C1612" s="1">
        <v>6.4356107E7</v>
      </c>
      <c r="D1612" s="1" t="s">
        <v>8</v>
      </c>
      <c r="E1612" s="1">
        <v>24.0</v>
      </c>
      <c r="F1612" s="1" t="s">
        <v>19946</v>
      </c>
      <c r="G1612" s="1">
        <v>0.0220840184662</v>
      </c>
    </row>
    <row r="1613" ht="15.75" customHeight="1">
      <c r="A1613" s="1" t="str">
        <f t="shared" si="140"/>
        <v>PHF3</v>
      </c>
      <c r="B1613" s="1" t="s">
        <v>28</v>
      </c>
      <c r="C1613" s="1">
        <v>6.4345342E7</v>
      </c>
      <c r="D1613" s="1" t="s">
        <v>8</v>
      </c>
      <c r="E1613" s="1">
        <v>24.0</v>
      </c>
      <c r="F1613" s="1" t="s">
        <v>19947</v>
      </c>
      <c r="G1613" s="1">
        <v>-0.00175072243987</v>
      </c>
    </row>
    <row r="1614" ht="15.75" customHeight="1">
      <c r="A1614" s="1" t="str">
        <f t="shared" si="140"/>
        <v>PHF3</v>
      </c>
      <c r="B1614" s="1" t="s">
        <v>28</v>
      </c>
      <c r="C1614" s="1">
        <v>6.4356296E7</v>
      </c>
      <c r="D1614" s="1" t="s">
        <v>14</v>
      </c>
      <c r="E1614" s="1">
        <v>23.0</v>
      </c>
      <c r="F1614" s="1" t="s">
        <v>19948</v>
      </c>
      <c r="G1614" s="1">
        <v>0.27958430362</v>
      </c>
    </row>
    <row r="1615" ht="15.75" customHeight="1">
      <c r="A1615" s="1" t="str">
        <f t="shared" si="140"/>
        <v>PHF3</v>
      </c>
      <c r="B1615" s="1" t="s">
        <v>28</v>
      </c>
      <c r="C1615" s="1">
        <v>6.4356369E7</v>
      </c>
      <c r="D1615" s="1" t="s">
        <v>14</v>
      </c>
      <c r="E1615" s="1">
        <v>26.0</v>
      </c>
      <c r="F1615" s="1" t="s">
        <v>19949</v>
      </c>
      <c r="G1615" s="1">
        <v>-0.279012035735</v>
      </c>
    </row>
    <row r="1616" ht="15.75" customHeight="1">
      <c r="A1616" s="1" t="str">
        <f t="shared" ref="A1616:A1632" si="141">"PIK3CB"</f>
        <v>PIK3CB</v>
      </c>
      <c r="B1616" s="1" t="s">
        <v>119</v>
      </c>
      <c r="C1616" s="1">
        <v>1.38478234E8</v>
      </c>
      <c r="D1616" s="1" t="s">
        <v>8</v>
      </c>
      <c r="E1616" s="1">
        <v>21.0</v>
      </c>
      <c r="F1616" s="1" t="s">
        <v>19950</v>
      </c>
      <c r="G1616" s="1">
        <v>0.0618331362873</v>
      </c>
    </row>
    <row r="1617" ht="15.75" customHeight="1">
      <c r="A1617" s="1" t="str">
        <f t="shared" si="141"/>
        <v>PIK3CB</v>
      </c>
      <c r="B1617" s="1" t="s">
        <v>119</v>
      </c>
      <c r="C1617" s="1">
        <v>1.38553855E8</v>
      </c>
      <c r="D1617" s="1" t="s">
        <v>14</v>
      </c>
      <c r="E1617" s="1">
        <v>24.0</v>
      </c>
      <c r="F1617" s="1" t="s">
        <v>19951</v>
      </c>
      <c r="G1617" s="1">
        <v>1.69991742877</v>
      </c>
    </row>
    <row r="1618" ht="15.75" customHeight="1">
      <c r="A1618" s="1" t="str">
        <f t="shared" si="141"/>
        <v>PIK3CB</v>
      </c>
      <c r="B1618" s="1" t="s">
        <v>119</v>
      </c>
      <c r="C1618" s="1">
        <v>1.38553789E8</v>
      </c>
      <c r="D1618" s="1" t="s">
        <v>14</v>
      </c>
      <c r="E1618" s="1">
        <v>24.0</v>
      </c>
      <c r="F1618" s="1" t="s">
        <v>19952</v>
      </c>
      <c r="G1618" s="1">
        <v>0.423167037753</v>
      </c>
    </row>
    <row r="1619" ht="15.75" customHeight="1">
      <c r="A1619" s="1" t="str">
        <f t="shared" si="141"/>
        <v>PIK3CB</v>
      </c>
      <c r="B1619" s="1" t="s">
        <v>119</v>
      </c>
      <c r="C1619" s="1">
        <v>1.38478577E8</v>
      </c>
      <c r="D1619" s="1" t="s">
        <v>14</v>
      </c>
      <c r="E1619" s="1">
        <v>28.0</v>
      </c>
      <c r="F1619" s="1" t="s">
        <v>19953</v>
      </c>
      <c r="G1619" s="1">
        <v>-0.0963801256796</v>
      </c>
    </row>
    <row r="1620" ht="15.75" customHeight="1">
      <c r="A1620" s="1" t="str">
        <f t="shared" si="141"/>
        <v>PIK3CB</v>
      </c>
      <c r="B1620" s="1" t="s">
        <v>119</v>
      </c>
      <c r="C1620" s="1">
        <v>1.38553934E8</v>
      </c>
      <c r="D1620" s="1" t="s">
        <v>8</v>
      </c>
      <c r="E1620" s="1">
        <v>24.0</v>
      </c>
      <c r="F1620" s="1" t="s">
        <v>19954</v>
      </c>
      <c r="G1620" s="1">
        <v>0.103148613643</v>
      </c>
    </row>
    <row r="1621" ht="15.75" customHeight="1">
      <c r="A1621" s="1" t="str">
        <f t="shared" si="141"/>
        <v>PIK3CB</v>
      </c>
      <c r="B1621" s="1" t="s">
        <v>119</v>
      </c>
      <c r="C1621" s="1">
        <v>1.38553923E8</v>
      </c>
      <c r="D1621" s="1" t="s">
        <v>8</v>
      </c>
      <c r="E1621" s="1">
        <v>24.0</v>
      </c>
      <c r="F1621" s="1" t="s">
        <v>19955</v>
      </c>
      <c r="G1621" s="1">
        <v>0.0264700587545</v>
      </c>
    </row>
    <row r="1622" ht="15.75" customHeight="1">
      <c r="A1622" s="1" t="str">
        <f t="shared" si="141"/>
        <v>PIK3CB</v>
      </c>
      <c r="B1622" s="1" t="s">
        <v>119</v>
      </c>
      <c r="C1622" s="1">
        <v>1.38553911E8</v>
      </c>
      <c r="D1622" s="1" t="s">
        <v>8</v>
      </c>
      <c r="E1622" s="1">
        <v>24.0</v>
      </c>
      <c r="F1622" s="1" t="s">
        <v>19956</v>
      </c>
      <c r="G1622" s="1">
        <v>0.120887023429</v>
      </c>
    </row>
    <row r="1623" ht="15.75" customHeight="1">
      <c r="A1623" s="1" t="str">
        <f t="shared" si="141"/>
        <v>PIK3CB</v>
      </c>
      <c r="B1623" s="1" t="s">
        <v>119</v>
      </c>
      <c r="C1623" s="1">
        <v>1.38553817E8</v>
      </c>
      <c r="D1623" s="1" t="s">
        <v>8</v>
      </c>
      <c r="E1623" s="1">
        <v>23.0</v>
      </c>
      <c r="F1623" s="1" t="s">
        <v>19957</v>
      </c>
      <c r="G1623" s="1">
        <v>-0.0978291693489</v>
      </c>
    </row>
    <row r="1624" ht="15.75" customHeight="1">
      <c r="A1624" s="1" t="str">
        <f t="shared" si="141"/>
        <v>PIK3CB</v>
      </c>
      <c r="B1624" s="1" t="s">
        <v>119</v>
      </c>
      <c r="C1624" s="1">
        <v>1.38553747E8</v>
      </c>
      <c r="D1624" s="1" t="s">
        <v>8</v>
      </c>
      <c r="E1624" s="1">
        <v>23.0</v>
      </c>
      <c r="F1624" s="1" t="s">
        <v>19958</v>
      </c>
      <c r="G1624" s="1">
        <v>0.157130093245</v>
      </c>
    </row>
    <row r="1625" ht="15.75" customHeight="1">
      <c r="A1625" s="1" t="str">
        <f t="shared" si="141"/>
        <v>PIK3CB</v>
      </c>
      <c r="B1625" s="1" t="s">
        <v>119</v>
      </c>
      <c r="C1625" s="1">
        <v>1.38478307E8</v>
      </c>
      <c r="D1625" s="1" t="s">
        <v>8</v>
      </c>
      <c r="E1625" s="1">
        <v>21.0</v>
      </c>
      <c r="F1625" s="1" t="s">
        <v>19959</v>
      </c>
      <c r="G1625" s="1">
        <v>-0.00609598713442</v>
      </c>
    </row>
    <row r="1626" ht="15.75" customHeight="1">
      <c r="A1626" s="1" t="str">
        <f t="shared" si="141"/>
        <v>PIK3CB</v>
      </c>
      <c r="B1626" s="1" t="s">
        <v>119</v>
      </c>
      <c r="C1626" s="1">
        <v>1.38553659E8</v>
      </c>
      <c r="D1626" s="1" t="s">
        <v>8</v>
      </c>
      <c r="E1626" s="1">
        <v>23.0</v>
      </c>
      <c r="F1626" s="1" t="s">
        <v>19960</v>
      </c>
      <c r="G1626" s="1">
        <v>0.603724533192</v>
      </c>
    </row>
    <row r="1627" ht="15.75" customHeight="1">
      <c r="A1627" s="1" t="str">
        <f t="shared" si="141"/>
        <v>PIK3CB</v>
      </c>
      <c r="B1627" s="1" t="s">
        <v>119</v>
      </c>
      <c r="C1627" s="1">
        <v>1.38553654E8</v>
      </c>
      <c r="D1627" s="1" t="s">
        <v>8</v>
      </c>
      <c r="E1627" s="1">
        <v>24.0</v>
      </c>
      <c r="F1627" s="1" t="s">
        <v>19961</v>
      </c>
      <c r="G1627" s="1">
        <v>0.696358038041</v>
      </c>
    </row>
    <row r="1628" ht="15.75" customHeight="1">
      <c r="A1628" s="1" t="str">
        <f t="shared" si="141"/>
        <v>PIK3CB</v>
      </c>
      <c r="B1628" s="1" t="s">
        <v>119</v>
      </c>
      <c r="C1628" s="1">
        <v>1.38478519E8</v>
      </c>
      <c r="D1628" s="1" t="s">
        <v>8</v>
      </c>
      <c r="E1628" s="1">
        <v>21.0</v>
      </c>
      <c r="F1628" s="1" t="s">
        <v>19962</v>
      </c>
      <c r="G1628" s="1">
        <v>-0.118584229064</v>
      </c>
    </row>
    <row r="1629" ht="15.75" customHeight="1">
      <c r="A1629" s="1" t="str">
        <f t="shared" si="141"/>
        <v>PIK3CB</v>
      </c>
      <c r="B1629" s="1" t="s">
        <v>119</v>
      </c>
      <c r="C1629" s="1">
        <v>1.38478442E8</v>
      </c>
      <c r="D1629" s="1" t="s">
        <v>8</v>
      </c>
      <c r="E1629" s="1">
        <v>24.0</v>
      </c>
      <c r="F1629" s="1" t="s">
        <v>19963</v>
      </c>
      <c r="G1629" s="1">
        <v>0.109674314209</v>
      </c>
    </row>
    <row r="1630" ht="15.75" customHeight="1">
      <c r="A1630" s="1" t="str">
        <f t="shared" si="141"/>
        <v>PIK3CB</v>
      </c>
      <c r="B1630" s="1" t="s">
        <v>119</v>
      </c>
      <c r="C1630" s="1">
        <v>1.3847827E8</v>
      </c>
      <c r="D1630" s="1" t="s">
        <v>8</v>
      </c>
      <c r="E1630" s="1">
        <v>21.0</v>
      </c>
      <c r="F1630" s="1" t="s">
        <v>19964</v>
      </c>
      <c r="G1630" s="1">
        <v>0.0206675680974</v>
      </c>
    </row>
    <row r="1631" ht="15.75" customHeight="1">
      <c r="A1631" s="1" t="str">
        <f t="shared" si="141"/>
        <v>PIK3CB</v>
      </c>
      <c r="B1631" s="1" t="s">
        <v>119</v>
      </c>
      <c r="C1631" s="1">
        <v>1.38478253E8</v>
      </c>
      <c r="D1631" s="1" t="s">
        <v>8</v>
      </c>
      <c r="E1631" s="1">
        <v>26.0</v>
      </c>
      <c r="F1631" s="1" t="s">
        <v>19965</v>
      </c>
      <c r="G1631" s="1">
        <v>-0.0382676951517</v>
      </c>
    </row>
    <row r="1632" ht="15.75" customHeight="1">
      <c r="A1632" s="1" t="str">
        <f t="shared" si="141"/>
        <v>PIK3CB</v>
      </c>
      <c r="B1632" s="1" t="s">
        <v>119</v>
      </c>
      <c r="C1632" s="1">
        <v>1.38553686E8</v>
      </c>
      <c r="D1632" s="1" t="s">
        <v>8</v>
      </c>
      <c r="E1632" s="1">
        <v>24.0</v>
      </c>
      <c r="F1632" s="1" t="s">
        <v>19966</v>
      </c>
      <c r="G1632" s="1">
        <v>0.0983766104829</v>
      </c>
    </row>
    <row r="1633" ht="15.75" customHeight="1">
      <c r="A1633" s="1" t="str">
        <f t="shared" ref="A1633:A1642" si="142">"PITPNB"</f>
        <v>PITPNB</v>
      </c>
      <c r="B1633" s="1" t="s">
        <v>222</v>
      </c>
      <c r="C1633" s="1">
        <v>2.8315498E7</v>
      </c>
      <c r="D1633" s="1" t="s">
        <v>14</v>
      </c>
      <c r="E1633" s="1">
        <v>24.0</v>
      </c>
      <c r="F1633" s="1" t="s">
        <v>19967</v>
      </c>
      <c r="G1633" s="1">
        <v>0.974990067116</v>
      </c>
    </row>
    <row r="1634" ht="15.75" customHeight="1">
      <c r="A1634" s="1" t="str">
        <f t="shared" si="142"/>
        <v>PITPNB</v>
      </c>
      <c r="B1634" s="1" t="s">
        <v>222</v>
      </c>
      <c r="C1634" s="1">
        <v>2.8315478E7</v>
      </c>
      <c r="D1634" s="1" t="s">
        <v>14</v>
      </c>
      <c r="E1634" s="1">
        <v>24.0</v>
      </c>
      <c r="F1634" s="1" t="s">
        <v>19968</v>
      </c>
      <c r="G1634" s="1">
        <v>0.347128584178</v>
      </c>
    </row>
    <row r="1635" ht="15.75" customHeight="1">
      <c r="A1635" s="1" t="str">
        <f t="shared" si="142"/>
        <v>PITPNB</v>
      </c>
      <c r="B1635" s="1" t="s">
        <v>222</v>
      </c>
      <c r="C1635" s="1">
        <v>2.8315437E7</v>
      </c>
      <c r="D1635" s="1" t="s">
        <v>14</v>
      </c>
      <c r="E1635" s="1">
        <v>22.0</v>
      </c>
      <c r="F1635" s="1" t="s">
        <v>19969</v>
      </c>
      <c r="G1635" s="1">
        <v>1.00967350417</v>
      </c>
    </row>
    <row r="1636" ht="15.75" customHeight="1">
      <c r="A1636" s="1" t="str">
        <f t="shared" si="142"/>
        <v>PITPNB</v>
      </c>
      <c r="B1636" s="1" t="s">
        <v>222</v>
      </c>
      <c r="C1636" s="1">
        <v>2.831534E7</v>
      </c>
      <c r="D1636" s="1" t="s">
        <v>14</v>
      </c>
      <c r="E1636" s="1">
        <v>24.0</v>
      </c>
      <c r="F1636" s="1" t="s">
        <v>19970</v>
      </c>
      <c r="G1636" s="1">
        <v>0.135808538409</v>
      </c>
    </row>
    <row r="1637" ht="15.75" customHeight="1">
      <c r="A1637" s="1" t="str">
        <f t="shared" si="142"/>
        <v>PITPNB</v>
      </c>
      <c r="B1637" s="1" t="s">
        <v>222</v>
      </c>
      <c r="C1637" s="1">
        <v>2.8315407E7</v>
      </c>
      <c r="D1637" s="1" t="s">
        <v>8</v>
      </c>
      <c r="E1637" s="1">
        <v>23.0</v>
      </c>
      <c r="F1637" s="1" t="s">
        <v>19971</v>
      </c>
      <c r="G1637" s="1">
        <v>0.197100988233</v>
      </c>
    </row>
    <row r="1638" ht="15.75" customHeight="1">
      <c r="A1638" s="1" t="str">
        <f t="shared" si="142"/>
        <v>PITPNB</v>
      </c>
      <c r="B1638" s="1" t="s">
        <v>222</v>
      </c>
      <c r="C1638" s="1">
        <v>2.831539E7</v>
      </c>
      <c r="D1638" s="1" t="s">
        <v>8</v>
      </c>
      <c r="E1638" s="1">
        <v>22.0</v>
      </c>
      <c r="F1638" s="1" t="s">
        <v>19972</v>
      </c>
      <c r="G1638" s="1">
        <v>1.01533642871</v>
      </c>
    </row>
    <row r="1639" ht="15.75" customHeight="1">
      <c r="A1639" s="1" t="str">
        <f t="shared" si="142"/>
        <v>PITPNB</v>
      </c>
      <c r="B1639" s="1" t="s">
        <v>222</v>
      </c>
      <c r="C1639" s="1">
        <v>2.8315367E7</v>
      </c>
      <c r="D1639" s="1" t="s">
        <v>8</v>
      </c>
      <c r="E1639" s="1">
        <v>24.0</v>
      </c>
      <c r="F1639" s="1" t="s">
        <v>19973</v>
      </c>
      <c r="G1639" s="1">
        <v>0.603168629657</v>
      </c>
    </row>
    <row r="1640" ht="15.75" customHeight="1">
      <c r="A1640" s="1" t="str">
        <f t="shared" si="142"/>
        <v>PITPNB</v>
      </c>
      <c r="B1640" s="1" t="s">
        <v>222</v>
      </c>
      <c r="C1640" s="1">
        <v>2.8315344E7</v>
      </c>
      <c r="D1640" s="1" t="s">
        <v>8</v>
      </c>
      <c r="E1640" s="1">
        <v>24.0</v>
      </c>
      <c r="F1640" s="1" t="s">
        <v>19974</v>
      </c>
      <c r="G1640" s="1">
        <v>0.392856249853</v>
      </c>
    </row>
    <row r="1641" ht="15.75" customHeight="1">
      <c r="A1641" s="1" t="str">
        <f t="shared" si="142"/>
        <v>PITPNB</v>
      </c>
      <c r="B1641" s="1" t="s">
        <v>222</v>
      </c>
      <c r="C1641" s="1">
        <v>2.8315351E7</v>
      </c>
      <c r="D1641" s="1" t="s">
        <v>8</v>
      </c>
      <c r="E1641" s="1">
        <v>23.0</v>
      </c>
      <c r="F1641" s="1" t="s">
        <v>19975</v>
      </c>
      <c r="G1641" s="1">
        <v>0.778770020133</v>
      </c>
    </row>
    <row r="1642" ht="15.75" customHeight="1">
      <c r="A1642" s="1" t="str">
        <f t="shared" si="142"/>
        <v>PITPNB</v>
      </c>
      <c r="B1642" s="1" t="s">
        <v>222</v>
      </c>
      <c r="C1642" s="1">
        <v>2.831531E7</v>
      </c>
      <c r="D1642" s="1" t="s">
        <v>8</v>
      </c>
      <c r="E1642" s="1">
        <v>23.0</v>
      </c>
      <c r="F1642" s="1" t="s">
        <v>19976</v>
      </c>
      <c r="G1642" s="1">
        <v>0.433222099067</v>
      </c>
    </row>
    <row r="1643" ht="15.75" customHeight="1">
      <c r="A1643" s="1" t="str">
        <f t="shared" ref="A1643:A1662" si="143">"PITX1"</f>
        <v>PITX1</v>
      </c>
      <c r="B1643" s="1" t="s">
        <v>987</v>
      </c>
      <c r="C1643" s="1">
        <v>1.343701E8</v>
      </c>
      <c r="D1643" s="1" t="s">
        <v>8</v>
      </c>
      <c r="E1643" s="1">
        <v>24.0</v>
      </c>
      <c r="F1643" s="1" t="s">
        <v>19977</v>
      </c>
      <c r="G1643" s="1">
        <v>-0.174375500073</v>
      </c>
    </row>
    <row r="1644" ht="15.75" customHeight="1">
      <c r="A1644" s="1" t="str">
        <f t="shared" si="143"/>
        <v>PITX1</v>
      </c>
      <c r="B1644" s="1" t="s">
        <v>987</v>
      </c>
      <c r="C1644" s="1">
        <v>1.34370547E8</v>
      </c>
      <c r="D1644" s="1" t="s">
        <v>14</v>
      </c>
      <c r="E1644" s="1">
        <v>24.0</v>
      </c>
      <c r="F1644" s="1" t="s">
        <v>19978</v>
      </c>
      <c r="G1644" s="1">
        <v>0.239892009627</v>
      </c>
    </row>
    <row r="1645" ht="15.75" customHeight="1">
      <c r="A1645" s="1" t="str">
        <f t="shared" si="143"/>
        <v>PITX1</v>
      </c>
      <c r="B1645" s="1" t="s">
        <v>987</v>
      </c>
      <c r="C1645" s="1">
        <v>1.34370038E8</v>
      </c>
      <c r="D1645" s="1" t="s">
        <v>8</v>
      </c>
      <c r="E1645" s="1">
        <v>24.0</v>
      </c>
      <c r="F1645" s="1" t="s">
        <v>19979</v>
      </c>
      <c r="G1645" s="1">
        <v>1.37114396102</v>
      </c>
    </row>
    <row r="1646" ht="15.75" customHeight="1">
      <c r="A1646" s="1" t="str">
        <f t="shared" si="143"/>
        <v>PITX1</v>
      </c>
      <c r="B1646" s="1" t="s">
        <v>987</v>
      </c>
      <c r="C1646" s="1">
        <v>1.3437054E8</v>
      </c>
      <c r="D1646" s="1" t="s">
        <v>14</v>
      </c>
      <c r="E1646" s="1">
        <v>24.0</v>
      </c>
      <c r="F1646" s="1" t="s">
        <v>19980</v>
      </c>
      <c r="G1646" s="1">
        <v>0.208327381577</v>
      </c>
    </row>
    <row r="1647" ht="15.75" customHeight="1">
      <c r="A1647" s="1" t="str">
        <f t="shared" si="143"/>
        <v>PITX1</v>
      </c>
      <c r="B1647" s="1" t="s">
        <v>987</v>
      </c>
      <c r="C1647" s="1">
        <v>1.34370446E8</v>
      </c>
      <c r="D1647" s="1" t="s">
        <v>14</v>
      </c>
      <c r="E1647" s="1">
        <v>24.0</v>
      </c>
      <c r="F1647" s="1" t="s">
        <v>19981</v>
      </c>
      <c r="G1647" s="1">
        <v>0.0506103894073</v>
      </c>
    </row>
    <row r="1648" ht="15.75" customHeight="1">
      <c r="A1648" s="1" t="str">
        <f t="shared" si="143"/>
        <v>PITX1</v>
      </c>
      <c r="B1648" s="1" t="s">
        <v>987</v>
      </c>
      <c r="C1648" s="1">
        <v>1.34370405E8</v>
      </c>
      <c r="D1648" s="1" t="s">
        <v>14</v>
      </c>
      <c r="E1648" s="1">
        <v>24.0</v>
      </c>
      <c r="F1648" s="1" t="s">
        <v>19982</v>
      </c>
      <c r="G1648" s="1">
        <v>0.0203052568507</v>
      </c>
    </row>
    <row r="1649" ht="15.75" customHeight="1">
      <c r="A1649" s="1" t="str">
        <f t="shared" si="143"/>
        <v>PITX1</v>
      </c>
      <c r="B1649" s="1" t="s">
        <v>987</v>
      </c>
      <c r="C1649" s="1">
        <v>1.34370382E8</v>
      </c>
      <c r="D1649" s="1" t="s">
        <v>14</v>
      </c>
      <c r="E1649" s="1">
        <v>24.0</v>
      </c>
      <c r="F1649" s="1" t="s">
        <v>19983</v>
      </c>
      <c r="G1649" s="1">
        <v>0.268269380079</v>
      </c>
    </row>
    <row r="1650" ht="15.75" customHeight="1">
      <c r="A1650" s="1" t="str">
        <f t="shared" si="143"/>
        <v>PITX1</v>
      </c>
      <c r="B1650" s="1" t="s">
        <v>987</v>
      </c>
      <c r="C1650" s="1">
        <v>1.34370368E8</v>
      </c>
      <c r="D1650" s="1" t="s">
        <v>14</v>
      </c>
      <c r="E1650" s="1">
        <v>22.0</v>
      </c>
      <c r="F1650" s="1" t="s">
        <v>19984</v>
      </c>
      <c r="G1650" s="1">
        <v>0.0759513077602</v>
      </c>
    </row>
    <row r="1651" ht="15.75" customHeight="1">
      <c r="A1651" s="1" t="str">
        <f t="shared" si="143"/>
        <v>PITX1</v>
      </c>
      <c r="B1651" s="1" t="s">
        <v>987</v>
      </c>
      <c r="C1651" s="1">
        <v>1.34370305E8</v>
      </c>
      <c r="D1651" s="1" t="s">
        <v>14</v>
      </c>
      <c r="E1651" s="1">
        <v>24.0</v>
      </c>
      <c r="F1651" s="1" t="s">
        <v>19985</v>
      </c>
      <c r="G1651" s="1">
        <v>0.17751778687</v>
      </c>
    </row>
    <row r="1652" ht="15.75" customHeight="1">
      <c r="A1652" s="1" t="str">
        <f t="shared" si="143"/>
        <v>PITX1</v>
      </c>
      <c r="B1652" s="1" t="s">
        <v>987</v>
      </c>
      <c r="C1652" s="1">
        <v>1.34370263E8</v>
      </c>
      <c r="D1652" s="1" t="s">
        <v>14</v>
      </c>
      <c r="E1652" s="1">
        <v>23.0</v>
      </c>
      <c r="F1652" s="1" t="s">
        <v>19986</v>
      </c>
      <c r="G1652" s="1">
        <v>-0.0188826521188</v>
      </c>
    </row>
    <row r="1653" ht="15.75" customHeight="1">
      <c r="A1653" s="1" t="str">
        <f t="shared" si="143"/>
        <v>PITX1</v>
      </c>
      <c r="B1653" s="1" t="s">
        <v>987</v>
      </c>
      <c r="C1653" s="1">
        <v>1.3437058E8</v>
      </c>
      <c r="D1653" s="1" t="s">
        <v>8</v>
      </c>
      <c r="E1653" s="1">
        <v>24.0</v>
      </c>
      <c r="F1653" s="1" t="s">
        <v>19987</v>
      </c>
      <c r="G1653" s="1">
        <v>0.275502830515</v>
      </c>
    </row>
    <row r="1654" ht="15.75" customHeight="1">
      <c r="A1654" s="1" t="str">
        <f t="shared" si="143"/>
        <v>PITX1</v>
      </c>
      <c r="B1654" s="1" t="s">
        <v>987</v>
      </c>
      <c r="C1654" s="1">
        <v>1.34370557E8</v>
      </c>
      <c r="D1654" s="1" t="s">
        <v>8</v>
      </c>
      <c r="E1654" s="1">
        <v>24.0</v>
      </c>
      <c r="F1654" s="1" t="s">
        <v>19988</v>
      </c>
      <c r="G1654" s="1">
        <v>0.210779366669</v>
      </c>
    </row>
    <row r="1655" ht="15.75" customHeight="1">
      <c r="A1655" s="1" t="str">
        <f t="shared" si="143"/>
        <v>PITX1</v>
      </c>
      <c r="B1655" s="1" t="s">
        <v>987</v>
      </c>
      <c r="C1655" s="1">
        <v>1.34370543E8</v>
      </c>
      <c r="D1655" s="1" t="s">
        <v>8</v>
      </c>
      <c r="E1655" s="1">
        <v>24.0</v>
      </c>
      <c r="F1655" s="1" t="s">
        <v>19989</v>
      </c>
      <c r="G1655" s="1">
        <v>0.473226698442</v>
      </c>
    </row>
    <row r="1656" ht="15.75" customHeight="1">
      <c r="A1656" s="1" t="str">
        <f t="shared" si="143"/>
        <v>PITX1</v>
      </c>
      <c r="B1656" s="1" t="s">
        <v>987</v>
      </c>
      <c r="C1656" s="1">
        <v>1.3437045E8</v>
      </c>
      <c r="D1656" s="1" t="s">
        <v>8</v>
      </c>
      <c r="E1656" s="1">
        <v>23.0</v>
      </c>
      <c r="F1656" s="1" t="s">
        <v>19990</v>
      </c>
      <c r="G1656" s="1">
        <v>0.103892052746</v>
      </c>
    </row>
    <row r="1657" ht="15.75" customHeight="1">
      <c r="A1657" s="1" t="str">
        <f t="shared" si="143"/>
        <v>PITX1</v>
      </c>
      <c r="B1657" s="1" t="s">
        <v>987</v>
      </c>
      <c r="C1657" s="1">
        <v>1.3437044E8</v>
      </c>
      <c r="D1657" s="1" t="s">
        <v>8</v>
      </c>
      <c r="E1657" s="1">
        <v>24.0</v>
      </c>
      <c r="F1657" s="1" t="s">
        <v>19991</v>
      </c>
      <c r="G1657" s="1">
        <v>0.172591389909</v>
      </c>
    </row>
    <row r="1658" ht="15.75" customHeight="1">
      <c r="A1658" s="1" t="str">
        <f t="shared" si="143"/>
        <v>PITX1</v>
      </c>
      <c r="B1658" s="1" t="s">
        <v>987</v>
      </c>
      <c r="C1658" s="1">
        <v>1.34370417E8</v>
      </c>
      <c r="D1658" s="1" t="s">
        <v>8</v>
      </c>
      <c r="E1658" s="1">
        <v>23.0</v>
      </c>
      <c r="F1658" s="1" t="s">
        <v>19992</v>
      </c>
      <c r="G1658" s="1">
        <v>0.222613957843</v>
      </c>
    </row>
    <row r="1659" ht="15.75" customHeight="1">
      <c r="A1659" s="1" t="str">
        <f t="shared" si="143"/>
        <v>PITX1</v>
      </c>
      <c r="B1659" s="1" t="s">
        <v>987</v>
      </c>
      <c r="C1659" s="1">
        <v>1.34370205E8</v>
      </c>
      <c r="D1659" s="1" t="s">
        <v>14</v>
      </c>
      <c r="E1659" s="1">
        <v>22.0</v>
      </c>
      <c r="F1659" s="1" t="s">
        <v>19993</v>
      </c>
      <c r="G1659" s="1">
        <v>0.780246769588</v>
      </c>
    </row>
    <row r="1660" ht="15.75" customHeight="1">
      <c r="A1660" s="1" t="str">
        <f t="shared" si="143"/>
        <v>PITX1</v>
      </c>
      <c r="B1660" s="1" t="s">
        <v>987</v>
      </c>
      <c r="C1660" s="1">
        <v>1.34370177E8</v>
      </c>
      <c r="D1660" s="1" t="s">
        <v>8</v>
      </c>
      <c r="E1660" s="1">
        <v>24.0</v>
      </c>
      <c r="F1660" s="1" t="s">
        <v>19994</v>
      </c>
      <c r="G1660" s="1">
        <v>0.67554904028</v>
      </c>
    </row>
    <row r="1661" ht="15.75" customHeight="1">
      <c r="A1661" s="1" t="str">
        <f t="shared" si="143"/>
        <v>PITX1</v>
      </c>
      <c r="B1661" s="1" t="s">
        <v>987</v>
      </c>
      <c r="C1661" s="1">
        <v>1.34370113E8</v>
      </c>
      <c r="D1661" s="1" t="s">
        <v>8</v>
      </c>
      <c r="E1661" s="1">
        <v>24.0</v>
      </c>
      <c r="F1661" s="1" t="s">
        <v>19995</v>
      </c>
      <c r="G1661" s="1">
        <v>0.848609269389</v>
      </c>
    </row>
    <row r="1662" ht="15.75" customHeight="1">
      <c r="A1662" s="1" t="str">
        <f t="shared" si="143"/>
        <v>PITX1</v>
      </c>
      <c r="B1662" s="1" t="s">
        <v>987</v>
      </c>
      <c r="C1662" s="1">
        <v>1.34370297E8</v>
      </c>
      <c r="D1662" s="1" t="s">
        <v>8</v>
      </c>
      <c r="E1662" s="1">
        <v>22.0</v>
      </c>
      <c r="F1662" s="1" t="s">
        <v>19996</v>
      </c>
      <c r="G1662" s="1">
        <v>0.245285301017</v>
      </c>
    </row>
    <row r="1663" ht="15.75" customHeight="1">
      <c r="A1663" s="1" t="str">
        <f t="shared" ref="A1663:A1672" si="144">"PLEKHO2"</f>
        <v>PLEKHO2</v>
      </c>
      <c r="B1663" s="1" t="s">
        <v>425</v>
      </c>
      <c r="C1663" s="1">
        <v>6.5133976E7</v>
      </c>
      <c r="D1663" s="1" t="s">
        <v>8</v>
      </c>
      <c r="E1663" s="1">
        <v>24.0</v>
      </c>
      <c r="F1663" s="1" t="s">
        <v>19997</v>
      </c>
      <c r="G1663" s="1">
        <v>0.346834728665</v>
      </c>
    </row>
    <row r="1664" ht="15.75" customHeight="1">
      <c r="A1664" s="1" t="str">
        <f t="shared" si="144"/>
        <v>PLEKHO2</v>
      </c>
      <c r="B1664" s="1" t="s">
        <v>425</v>
      </c>
      <c r="C1664" s="1">
        <v>6.5133871E7</v>
      </c>
      <c r="D1664" s="1" t="s">
        <v>8</v>
      </c>
      <c r="E1664" s="1">
        <v>24.0</v>
      </c>
      <c r="F1664" s="1" t="s">
        <v>19998</v>
      </c>
      <c r="G1664" s="1">
        <v>0.593837479765</v>
      </c>
    </row>
    <row r="1665" ht="15.75" customHeight="1">
      <c r="A1665" s="1" t="str">
        <f t="shared" si="144"/>
        <v>PLEKHO2</v>
      </c>
      <c r="B1665" s="1" t="s">
        <v>425</v>
      </c>
      <c r="C1665" s="1">
        <v>6.5133944E7</v>
      </c>
      <c r="D1665" s="1" t="s">
        <v>8</v>
      </c>
      <c r="E1665" s="1">
        <v>24.0</v>
      </c>
      <c r="F1665" s="1" t="s">
        <v>19999</v>
      </c>
      <c r="G1665" s="1">
        <v>0.0326808501248</v>
      </c>
    </row>
    <row r="1666" ht="15.75" customHeight="1">
      <c r="A1666" s="1" t="str">
        <f t="shared" si="144"/>
        <v>PLEKHO2</v>
      </c>
      <c r="B1666" s="1" t="s">
        <v>425</v>
      </c>
      <c r="C1666" s="1">
        <v>6.5133919E7</v>
      </c>
      <c r="D1666" s="1" t="s">
        <v>8</v>
      </c>
      <c r="E1666" s="1">
        <v>24.0</v>
      </c>
      <c r="F1666" s="1" t="s">
        <v>20000</v>
      </c>
      <c r="G1666" s="1">
        <v>0.0421332592786</v>
      </c>
    </row>
    <row r="1667" ht="15.75" customHeight="1">
      <c r="A1667" s="1" t="str">
        <f t="shared" si="144"/>
        <v>PLEKHO2</v>
      </c>
      <c r="B1667" s="1" t="s">
        <v>425</v>
      </c>
      <c r="C1667" s="1">
        <v>6.5133906E7</v>
      </c>
      <c r="D1667" s="1" t="s">
        <v>8</v>
      </c>
      <c r="E1667" s="1">
        <v>24.0</v>
      </c>
      <c r="F1667" s="1" t="s">
        <v>20001</v>
      </c>
      <c r="G1667" s="1">
        <v>0.485330658616</v>
      </c>
    </row>
    <row r="1668" ht="15.75" customHeight="1">
      <c r="A1668" s="1" t="str">
        <f t="shared" si="144"/>
        <v>PLEKHO2</v>
      </c>
      <c r="B1668" s="1" t="s">
        <v>425</v>
      </c>
      <c r="C1668" s="1">
        <v>6.5133877E7</v>
      </c>
      <c r="D1668" s="1" t="s">
        <v>8</v>
      </c>
      <c r="E1668" s="1">
        <v>24.0</v>
      </c>
      <c r="F1668" s="1" t="s">
        <v>20002</v>
      </c>
      <c r="G1668" s="1">
        <v>-0.0181487739601</v>
      </c>
    </row>
    <row r="1669" ht="15.75" customHeight="1">
      <c r="A1669" s="1" t="str">
        <f t="shared" si="144"/>
        <v>PLEKHO2</v>
      </c>
      <c r="B1669" s="1" t="s">
        <v>425</v>
      </c>
      <c r="C1669" s="1">
        <v>6.5133711E7</v>
      </c>
      <c r="D1669" s="1" t="s">
        <v>14</v>
      </c>
      <c r="E1669" s="1">
        <v>24.0</v>
      </c>
      <c r="F1669" s="1" t="s">
        <v>20003</v>
      </c>
      <c r="G1669" s="1">
        <v>0.252313566476</v>
      </c>
    </row>
    <row r="1670" ht="15.75" customHeight="1">
      <c r="A1670" s="1" t="str">
        <f t="shared" si="144"/>
        <v>PLEKHO2</v>
      </c>
      <c r="B1670" s="1" t="s">
        <v>425</v>
      </c>
      <c r="C1670" s="1">
        <v>6.5133841E7</v>
      </c>
      <c r="D1670" s="1" t="s">
        <v>8</v>
      </c>
      <c r="E1670" s="1">
        <v>24.0</v>
      </c>
      <c r="F1670" s="1" t="s">
        <v>20004</v>
      </c>
      <c r="G1670" s="1">
        <v>1.92083186162</v>
      </c>
    </row>
    <row r="1671" ht="15.75" customHeight="1">
      <c r="A1671" s="1" t="str">
        <f t="shared" si="144"/>
        <v>PLEKHO2</v>
      </c>
      <c r="B1671" s="1" t="s">
        <v>425</v>
      </c>
      <c r="C1671" s="1">
        <v>6.5133808E7</v>
      </c>
      <c r="D1671" s="1" t="s">
        <v>8</v>
      </c>
      <c r="E1671" s="1">
        <v>24.0</v>
      </c>
      <c r="F1671" s="1" t="s">
        <v>20005</v>
      </c>
      <c r="G1671" s="1">
        <v>0.0588184367982</v>
      </c>
    </row>
    <row r="1672" ht="15.75" customHeight="1">
      <c r="A1672" s="1" t="str">
        <f t="shared" si="144"/>
        <v>PLEKHO2</v>
      </c>
      <c r="B1672" s="1" t="s">
        <v>425</v>
      </c>
      <c r="C1672" s="1">
        <v>6.5133699E7</v>
      </c>
      <c r="D1672" s="1" t="s">
        <v>8</v>
      </c>
      <c r="E1672" s="1">
        <v>24.0</v>
      </c>
      <c r="F1672" s="1" t="s">
        <v>20006</v>
      </c>
      <c r="G1672" s="1">
        <v>0.194392265527</v>
      </c>
    </row>
    <row r="1673" ht="15.75" customHeight="1">
      <c r="A1673" s="1" t="str">
        <f t="shared" ref="A1673:A1682" si="145">"PLK1"</f>
        <v>PLK1</v>
      </c>
      <c r="B1673" s="1" t="s">
        <v>7</v>
      </c>
      <c r="C1673" s="1">
        <v>2.368997E7</v>
      </c>
      <c r="D1673" s="1" t="s">
        <v>14</v>
      </c>
      <c r="E1673" s="1">
        <v>24.0</v>
      </c>
      <c r="F1673" s="1" t="s">
        <v>20007</v>
      </c>
      <c r="G1673" s="1">
        <v>0.423314524491</v>
      </c>
    </row>
    <row r="1674" ht="15.75" customHeight="1">
      <c r="A1674" s="1" t="str">
        <f t="shared" si="145"/>
        <v>PLK1</v>
      </c>
      <c r="B1674" s="1" t="s">
        <v>7</v>
      </c>
      <c r="C1674" s="1">
        <v>2.3689939E7</v>
      </c>
      <c r="D1674" s="1" t="s">
        <v>8</v>
      </c>
      <c r="E1674" s="1">
        <v>24.0</v>
      </c>
      <c r="F1674" s="1" t="s">
        <v>20008</v>
      </c>
      <c r="G1674" s="1">
        <v>1.28292103052</v>
      </c>
    </row>
    <row r="1675" ht="15.75" customHeight="1">
      <c r="A1675" s="1" t="str">
        <f t="shared" si="145"/>
        <v>PLK1</v>
      </c>
      <c r="B1675" s="1" t="s">
        <v>7</v>
      </c>
      <c r="C1675" s="1">
        <v>2.369E7</v>
      </c>
      <c r="D1675" s="1" t="s">
        <v>8</v>
      </c>
      <c r="E1675" s="1">
        <v>24.0</v>
      </c>
      <c r="F1675" s="1" t="s">
        <v>20009</v>
      </c>
      <c r="G1675" s="1">
        <v>0.424366498024</v>
      </c>
    </row>
    <row r="1676" ht="15.75" customHeight="1">
      <c r="A1676" s="1" t="str">
        <f t="shared" si="145"/>
        <v>PLK1</v>
      </c>
      <c r="B1676" s="1" t="s">
        <v>7</v>
      </c>
      <c r="C1676" s="1">
        <v>2.369001E7</v>
      </c>
      <c r="D1676" s="1" t="s">
        <v>8</v>
      </c>
      <c r="E1676" s="1">
        <v>23.0</v>
      </c>
      <c r="F1676" s="1" t="s">
        <v>20010</v>
      </c>
      <c r="G1676" s="1">
        <v>0.620486932569</v>
      </c>
    </row>
    <row r="1677" ht="15.75" customHeight="1">
      <c r="A1677" s="1" t="str">
        <f t="shared" si="145"/>
        <v>PLK1</v>
      </c>
      <c r="B1677" s="1" t="s">
        <v>7</v>
      </c>
      <c r="C1677" s="1">
        <v>2.3689803E7</v>
      </c>
      <c r="D1677" s="1" t="s">
        <v>14</v>
      </c>
      <c r="E1677" s="1">
        <v>23.0</v>
      </c>
      <c r="F1677" s="1" t="s">
        <v>20011</v>
      </c>
      <c r="G1677" s="1">
        <v>0.540469998851</v>
      </c>
    </row>
    <row r="1678" ht="15.75" customHeight="1">
      <c r="A1678" s="1" t="str">
        <f t="shared" si="145"/>
        <v>PLK1</v>
      </c>
      <c r="B1678" s="1" t="s">
        <v>7</v>
      </c>
      <c r="C1678" s="1">
        <v>2.3689846E7</v>
      </c>
      <c r="D1678" s="1" t="s">
        <v>14</v>
      </c>
      <c r="E1678" s="1">
        <v>24.0</v>
      </c>
      <c r="F1678" s="1" t="s">
        <v>20012</v>
      </c>
      <c r="G1678" s="1">
        <v>0.799994359272</v>
      </c>
    </row>
    <row r="1679" ht="15.75" customHeight="1">
      <c r="A1679" s="1" t="str">
        <f t="shared" si="145"/>
        <v>PLK1</v>
      </c>
      <c r="B1679" s="1" t="s">
        <v>7</v>
      </c>
      <c r="C1679" s="1">
        <v>2.3689854E7</v>
      </c>
      <c r="D1679" s="1" t="s">
        <v>14</v>
      </c>
      <c r="E1679" s="1">
        <v>23.0</v>
      </c>
      <c r="F1679" s="1" t="s">
        <v>20013</v>
      </c>
      <c r="G1679" s="1">
        <v>0.883269982677</v>
      </c>
    </row>
    <row r="1680" ht="15.75" customHeight="1">
      <c r="A1680" s="1" t="str">
        <f t="shared" si="145"/>
        <v>PLK1</v>
      </c>
      <c r="B1680" s="1" t="s">
        <v>7</v>
      </c>
      <c r="C1680" s="1">
        <v>2.3689907E7</v>
      </c>
      <c r="D1680" s="1" t="s">
        <v>14</v>
      </c>
      <c r="E1680" s="1">
        <v>22.0</v>
      </c>
      <c r="F1680" s="1" t="s">
        <v>20014</v>
      </c>
      <c r="G1680" s="1">
        <v>0.382880315233</v>
      </c>
    </row>
    <row r="1681" ht="15.75" customHeight="1">
      <c r="A1681" s="1" t="str">
        <f t="shared" si="145"/>
        <v>PLK1</v>
      </c>
      <c r="B1681" s="1" t="s">
        <v>7</v>
      </c>
      <c r="C1681" s="1">
        <v>2.3689932E7</v>
      </c>
      <c r="D1681" s="1" t="s">
        <v>14</v>
      </c>
      <c r="E1681" s="1">
        <v>24.0</v>
      </c>
      <c r="F1681" s="1" t="s">
        <v>20015</v>
      </c>
      <c r="G1681" s="1">
        <v>0.833808986807</v>
      </c>
    </row>
    <row r="1682" ht="15.75" customHeight="1">
      <c r="A1682" s="1" t="str">
        <f t="shared" si="145"/>
        <v>PLK1</v>
      </c>
      <c r="B1682" s="1" t="s">
        <v>7</v>
      </c>
      <c r="C1682" s="1">
        <v>2.3689795E7</v>
      </c>
      <c r="D1682" s="1" t="s">
        <v>8</v>
      </c>
      <c r="E1682" s="1">
        <v>24.0</v>
      </c>
      <c r="F1682" s="1" t="s">
        <v>20016</v>
      </c>
      <c r="G1682" s="1">
        <v>0.474198884501</v>
      </c>
    </row>
    <row r="1683" ht="15.75" customHeight="1">
      <c r="A1683" s="1" t="str">
        <f t="shared" ref="A1683:A1692" si="146">"PLK4"</f>
        <v>PLK4</v>
      </c>
      <c r="B1683" s="1" t="s">
        <v>87</v>
      </c>
      <c r="C1683" s="1">
        <v>1.28801852E8</v>
      </c>
      <c r="D1683" s="1" t="s">
        <v>14</v>
      </c>
      <c r="E1683" s="1">
        <v>24.0</v>
      </c>
      <c r="F1683" s="1" t="s">
        <v>20017</v>
      </c>
      <c r="G1683" s="1">
        <v>0.164540707422</v>
      </c>
    </row>
    <row r="1684" ht="15.75" customHeight="1">
      <c r="A1684" s="1" t="str">
        <f t="shared" si="146"/>
        <v>PLK4</v>
      </c>
      <c r="B1684" s="1" t="s">
        <v>87</v>
      </c>
      <c r="C1684" s="1">
        <v>1.28801738E8</v>
      </c>
      <c r="D1684" s="1" t="s">
        <v>8</v>
      </c>
      <c r="E1684" s="1">
        <v>23.0</v>
      </c>
      <c r="F1684" s="1" t="s">
        <v>20018</v>
      </c>
      <c r="G1684" s="1">
        <v>0.0496098528303</v>
      </c>
    </row>
    <row r="1685" ht="15.75" customHeight="1">
      <c r="A1685" s="1" t="str">
        <f t="shared" si="146"/>
        <v>PLK4</v>
      </c>
      <c r="B1685" s="1" t="s">
        <v>87</v>
      </c>
      <c r="C1685" s="1">
        <v>1.28801822E8</v>
      </c>
      <c r="D1685" s="1" t="s">
        <v>8</v>
      </c>
      <c r="E1685" s="1">
        <v>24.0</v>
      </c>
      <c r="F1685" s="1" t="s">
        <v>20019</v>
      </c>
      <c r="G1685" s="1">
        <v>0.0606949369305</v>
      </c>
    </row>
    <row r="1686" ht="15.75" customHeight="1">
      <c r="A1686" s="1" t="str">
        <f t="shared" si="146"/>
        <v>PLK4</v>
      </c>
      <c r="B1686" s="1" t="s">
        <v>87</v>
      </c>
      <c r="C1686" s="1">
        <v>1.28801885E8</v>
      </c>
      <c r="D1686" s="1" t="s">
        <v>8</v>
      </c>
      <c r="E1686" s="1">
        <v>25.0</v>
      </c>
      <c r="F1686" s="1" t="s">
        <v>20020</v>
      </c>
      <c r="G1686" s="1">
        <v>0.632392614879</v>
      </c>
    </row>
    <row r="1687" ht="15.75" customHeight="1">
      <c r="A1687" s="1" t="str">
        <f t="shared" si="146"/>
        <v>PLK4</v>
      </c>
      <c r="B1687" s="1" t="s">
        <v>87</v>
      </c>
      <c r="C1687" s="1">
        <v>1.28801714E8</v>
      </c>
      <c r="D1687" s="1" t="s">
        <v>14</v>
      </c>
      <c r="E1687" s="1">
        <v>24.0</v>
      </c>
      <c r="F1687" s="1" t="s">
        <v>20021</v>
      </c>
      <c r="G1687" s="1">
        <v>0.283459467263</v>
      </c>
    </row>
    <row r="1688" ht="15.75" customHeight="1">
      <c r="A1688" s="1" t="str">
        <f t="shared" si="146"/>
        <v>PLK4</v>
      </c>
      <c r="B1688" s="1" t="s">
        <v>87</v>
      </c>
      <c r="C1688" s="1">
        <v>1.28801913E8</v>
      </c>
      <c r="D1688" s="1" t="s">
        <v>8</v>
      </c>
      <c r="E1688" s="1">
        <v>24.0</v>
      </c>
      <c r="F1688" s="1" t="s">
        <v>20022</v>
      </c>
      <c r="G1688" s="1">
        <v>1.06477780126</v>
      </c>
    </row>
    <row r="1689" ht="15.75" customHeight="1">
      <c r="A1689" s="1" t="str">
        <f t="shared" si="146"/>
        <v>PLK4</v>
      </c>
      <c r="B1689" s="1" t="s">
        <v>87</v>
      </c>
      <c r="C1689" s="1">
        <v>1.28801943E8</v>
      </c>
      <c r="D1689" s="1" t="s">
        <v>8</v>
      </c>
      <c r="E1689" s="1">
        <v>23.0</v>
      </c>
      <c r="F1689" s="1" t="s">
        <v>20023</v>
      </c>
      <c r="G1689" s="1">
        <v>1.30282958386</v>
      </c>
    </row>
    <row r="1690" ht="15.75" customHeight="1">
      <c r="A1690" s="1" t="str">
        <f t="shared" si="146"/>
        <v>PLK4</v>
      </c>
      <c r="B1690" s="1" t="s">
        <v>87</v>
      </c>
      <c r="C1690" s="1">
        <v>1.28801701E8</v>
      </c>
      <c r="D1690" s="1" t="s">
        <v>14</v>
      </c>
      <c r="E1690" s="1">
        <v>25.0</v>
      </c>
      <c r="F1690" s="1" t="s">
        <v>20024</v>
      </c>
      <c r="G1690" s="1">
        <v>0.0844823537049</v>
      </c>
    </row>
    <row r="1691" ht="15.75" customHeight="1">
      <c r="A1691" s="1" t="str">
        <f t="shared" si="146"/>
        <v>PLK4</v>
      </c>
      <c r="B1691" s="1" t="s">
        <v>87</v>
      </c>
      <c r="C1691" s="1">
        <v>1.28801906E8</v>
      </c>
      <c r="D1691" s="1" t="s">
        <v>8</v>
      </c>
      <c r="E1691" s="1">
        <v>23.0</v>
      </c>
      <c r="F1691" s="1" t="s">
        <v>20025</v>
      </c>
      <c r="G1691" s="1">
        <v>0.320408718902</v>
      </c>
    </row>
    <row r="1692" ht="15.75" customHeight="1">
      <c r="A1692" s="1" t="str">
        <f t="shared" si="146"/>
        <v>PLK4</v>
      </c>
      <c r="B1692" s="1" t="s">
        <v>87</v>
      </c>
      <c r="C1692" s="1">
        <v>1.28801731E8</v>
      </c>
      <c r="D1692" s="1" t="s">
        <v>8</v>
      </c>
      <c r="E1692" s="1">
        <v>23.0</v>
      </c>
      <c r="F1692" s="1" t="s">
        <v>20026</v>
      </c>
      <c r="G1692" s="1">
        <v>9.43244775581E-4</v>
      </c>
    </row>
    <row r="1693" ht="15.75" customHeight="1">
      <c r="A1693" s="1" t="str">
        <f t="shared" ref="A1693:A1702" si="147">"POU3F2"</f>
        <v>POU3F2</v>
      </c>
      <c r="B1693" s="1" t="s">
        <v>28</v>
      </c>
      <c r="C1693" s="1">
        <v>9.9282324E7</v>
      </c>
      <c r="D1693" s="1" t="s">
        <v>14</v>
      </c>
      <c r="E1693" s="1">
        <v>24.0</v>
      </c>
      <c r="F1693" s="1" t="s">
        <v>20027</v>
      </c>
      <c r="G1693" s="1">
        <v>0.0608386954005</v>
      </c>
    </row>
    <row r="1694" ht="15.75" customHeight="1">
      <c r="A1694" s="1" t="str">
        <f t="shared" si="147"/>
        <v>POU3F2</v>
      </c>
      <c r="B1694" s="1" t="s">
        <v>28</v>
      </c>
      <c r="C1694" s="1">
        <v>9.9282336E7</v>
      </c>
      <c r="D1694" s="1" t="s">
        <v>14</v>
      </c>
      <c r="E1694" s="1">
        <v>24.0</v>
      </c>
      <c r="F1694" s="1" t="s">
        <v>20028</v>
      </c>
      <c r="G1694" s="1">
        <v>0.00904014069638</v>
      </c>
    </row>
    <row r="1695" ht="15.75" customHeight="1">
      <c r="A1695" s="1" t="str">
        <f t="shared" si="147"/>
        <v>POU3F2</v>
      </c>
      <c r="B1695" s="1" t="s">
        <v>28</v>
      </c>
      <c r="C1695" s="1">
        <v>9.9282331E7</v>
      </c>
      <c r="D1695" s="1" t="s">
        <v>8</v>
      </c>
      <c r="E1695" s="1">
        <v>23.0</v>
      </c>
      <c r="F1695" s="1" t="s">
        <v>20029</v>
      </c>
      <c r="G1695" s="1">
        <v>0.622079116183</v>
      </c>
    </row>
    <row r="1696" ht="15.75" customHeight="1">
      <c r="A1696" s="1" t="str">
        <f t="shared" si="147"/>
        <v>POU3F2</v>
      </c>
      <c r="B1696" s="1" t="s">
        <v>28</v>
      </c>
      <c r="C1696" s="1">
        <v>9.9282405E7</v>
      </c>
      <c r="D1696" s="1" t="s">
        <v>8</v>
      </c>
      <c r="E1696" s="1">
        <v>23.0</v>
      </c>
      <c r="F1696" s="1" t="s">
        <v>20030</v>
      </c>
      <c r="G1696" s="1">
        <v>0.144959080017</v>
      </c>
    </row>
    <row r="1697" ht="15.75" customHeight="1">
      <c r="A1697" s="1" t="str">
        <f t="shared" si="147"/>
        <v>POU3F2</v>
      </c>
      <c r="B1697" s="1" t="s">
        <v>28</v>
      </c>
      <c r="C1697" s="1">
        <v>9.9282213E7</v>
      </c>
      <c r="D1697" s="1" t="s">
        <v>14</v>
      </c>
      <c r="E1697" s="1">
        <v>24.0</v>
      </c>
      <c r="F1697" s="1" t="s">
        <v>20031</v>
      </c>
      <c r="G1697" s="1">
        <v>1.18949957103</v>
      </c>
    </row>
    <row r="1698" ht="15.75" customHeight="1">
      <c r="A1698" s="1" t="str">
        <f t="shared" si="147"/>
        <v>POU3F2</v>
      </c>
      <c r="B1698" s="1" t="s">
        <v>28</v>
      </c>
      <c r="C1698" s="1">
        <v>9.9282242E7</v>
      </c>
      <c r="D1698" s="1" t="s">
        <v>14</v>
      </c>
      <c r="E1698" s="1">
        <v>24.0</v>
      </c>
      <c r="F1698" s="1" t="s">
        <v>20032</v>
      </c>
      <c r="G1698" s="1">
        <v>1.04192362919</v>
      </c>
    </row>
    <row r="1699" ht="15.75" customHeight="1">
      <c r="A1699" s="1" t="str">
        <f t="shared" si="147"/>
        <v>POU3F2</v>
      </c>
      <c r="B1699" s="1" t="s">
        <v>28</v>
      </c>
      <c r="C1699" s="1">
        <v>9.9282259E7</v>
      </c>
      <c r="D1699" s="1" t="s">
        <v>14</v>
      </c>
      <c r="E1699" s="1">
        <v>24.0</v>
      </c>
      <c r="F1699" s="1" t="s">
        <v>20033</v>
      </c>
      <c r="G1699" s="1">
        <v>0.631315881147</v>
      </c>
    </row>
    <row r="1700" ht="15.75" customHeight="1">
      <c r="A1700" s="1" t="str">
        <f t="shared" si="147"/>
        <v>POU3F2</v>
      </c>
      <c r="B1700" s="1" t="s">
        <v>28</v>
      </c>
      <c r="C1700" s="1">
        <v>9.9282288E7</v>
      </c>
      <c r="D1700" s="1" t="s">
        <v>14</v>
      </c>
      <c r="E1700" s="1">
        <v>24.0</v>
      </c>
      <c r="F1700" s="1" t="s">
        <v>20034</v>
      </c>
      <c r="G1700" s="1">
        <v>0.0127373384311</v>
      </c>
    </row>
    <row r="1701" ht="15.75" customHeight="1">
      <c r="A1701" s="1" t="str">
        <f t="shared" si="147"/>
        <v>POU3F2</v>
      </c>
      <c r="B1701" s="1" t="s">
        <v>28</v>
      </c>
      <c r="C1701" s="1">
        <v>9.9282368E7</v>
      </c>
      <c r="D1701" s="1" t="s">
        <v>14</v>
      </c>
      <c r="E1701" s="1">
        <v>23.0</v>
      </c>
      <c r="F1701" s="1" t="s">
        <v>20035</v>
      </c>
      <c r="G1701" s="1">
        <v>0.10418160935</v>
      </c>
    </row>
    <row r="1702" ht="15.75" customHeight="1">
      <c r="A1702" s="1" t="str">
        <f t="shared" si="147"/>
        <v>POU3F2</v>
      </c>
      <c r="B1702" s="1" t="s">
        <v>28</v>
      </c>
      <c r="C1702" s="1">
        <v>9.9282447E7</v>
      </c>
      <c r="D1702" s="1" t="s">
        <v>14</v>
      </c>
      <c r="E1702" s="1">
        <v>24.0</v>
      </c>
      <c r="F1702" s="1" t="s">
        <v>20036</v>
      </c>
      <c r="G1702" s="1">
        <v>0.768576799786</v>
      </c>
    </row>
    <row r="1703" ht="15.75" customHeight="1">
      <c r="A1703" s="1" t="str">
        <f t="shared" ref="A1703:A1721" si="148">"PPP1R3B"</f>
        <v>PPP1R3B</v>
      </c>
      <c r="B1703" s="1" t="s">
        <v>779</v>
      </c>
      <c r="C1703" s="1">
        <v>9009254.0</v>
      </c>
      <c r="D1703" s="1" t="s">
        <v>14</v>
      </c>
      <c r="E1703" s="1">
        <v>23.0</v>
      </c>
      <c r="F1703" s="1" t="s">
        <v>20037</v>
      </c>
      <c r="G1703" s="1">
        <v>1.0119860539</v>
      </c>
    </row>
    <row r="1704" ht="15.75" customHeight="1">
      <c r="A1704" s="1" t="str">
        <f t="shared" si="148"/>
        <v>PPP1R3B</v>
      </c>
      <c r="B1704" s="1" t="s">
        <v>779</v>
      </c>
      <c r="C1704" s="1">
        <v>9008469.0</v>
      </c>
      <c r="D1704" s="1" t="s">
        <v>8</v>
      </c>
      <c r="E1704" s="1">
        <v>24.0</v>
      </c>
      <c r="F1704" s="1" t="s">
        <v>20038</v>
      </c>
      <c r="G1704" s="1">
        <v>-0.140587879916</v>
      </c>
    </row>
    <row r="1705" ht="15.75" customHeight="1">
      <c r="A1705" s="1" t="str">
        <f t="shared" si="148"/>
        <v>PPP1R3B</v>
      </c>
      <c r="B1705" s="1" t="s">
        <v>779</v>
      </c>
      <c r="C1705" s="1">
        <v>9009187.0</v>
      </c>
      <c r="D1705" s="1" t="s">
        <v>14</v>
      </c>
      <c r="E1705" s="1">
        <v>24.0</v>
      </c>
      <c r="F1705" s="1" t="s">
        <v>20039</v>
      </c>
      <c r="G1705" s="1">
        <v>7.78666623415E-4</v>
      </c>
    </row>
    <row r="1706" ht="15.75" customHeight="1">
      <c r="A1706" s="1" t="str">
        <f t="shared" si="148"/>
        <v>PPP1R3B</v>
      </c>
      <c r="B1706" s="1" t="s">
        <v>779</v>
      </c>
      <c r="C1706" s="1">
        <v>9009173.0</v>
      </c>
      <c r="D1706" s="1" t="s">
        <v>8</v>
      </c>
      <c r="E1706" s="1">
        <v>23.0</v>
      </c>
      <c r="F1706" s="1" t="s">
        <v>20040</v>
      </c>
      <c r="G1706" s="1">
        <v>0.0659790535635</v>
      </c>
    </row>
    <row r="1707" ht="15.75" customHeight="1">
      <c r="A1707" s="1" t="str">
        <f t="shared" si="148"/>
        <v>PPP1R3B</v>
      </c>
      <c r="B1707" s="1" t="s">
        <v>779</v>
      </c>
      <c r="C1707" s="1">
        <v>9009240.0</v>
      </c>
      <c r="D1707" s="1" t="s">
        <v>8</v>
      </c>
      <c r="E1707" s="1">
        <v>23.0</v>
      </c>
      <c r="F1707" s="1" t="s">
        <v>20041</v>
      </c>
      <c r="G1707" s="1">
        <v>1.03497687584</v>
      </c>
    </row>
    <row r="1708" ht="15.75" customHeight="1">
      <c r="A1708" s="1" t="str">
        <f t="shared" si="148"/>
        <v>PPP1R3B</v>
      </c>
      <c r="B1708" s="1" t="s">
        <v>779</v>
      </c>
      <c r="C1708" s="1">
        <v>9009291.0</v>
      </c>
      <c r="D1708" s="1" t="s">
        <v>8</v>
      </c>
      <c r="E1708" s="1">
        <v>24.0</v>
      </c>
      <c r="F1708" s="1" t="s">
        <v>20042</v>
      </c>
      <c r="G1708" s="1">
        <v>0.262470801628</v>
      </c>
    </row>
    <row r="1709" ht="15.75" customHeight="1">
      <c r="A1709" s="1" t="str">
        <f t="shared" si="148"/>
        <v>PPP1R3B</v>
      </c>
      <c r="B1709" s="1" t="s">
        <v>779</v>
      </c>
      <c r="C1709" s="1">
        <v>9008285.0</v>
      </c>
      <c r="D1709" s="1" t="s">
        <v>14</v>
      </c>
      <c r="E1709" s="1">
        <v>23.0</v>
      </c>
      <c r="F1709" s="1" t="s">
        <v>20043</v>
      </c>
      <c r="G1709" s="1">
        <v>0.500190424617</v>
      </c>
    </row>
    <row r="1710" ht="15.75" customHeight="1">
      <c r="A1710" s="1" t="str">
        <f t="shared" si="148"/>
        <v>PPP1R3B</v>
      </c>
      <c r="B1710" s="1" t="s">
        <v>779</v>
      </c>
      <c r="C1710" s="1">
        <v>9008377.0</v>
      </c>
      <c r="D1710" s="1" t="s">
        <v>14</v>
      </c>
      <c r="E1710" s="1">
        <v>24.0</v>
      </c>
      <c r="F1710" s="1" t="s">
        <v>20044</v>
      </c>
      <c r="G1710" s="1">
        <v>0.534077196243</v>
      </c>
    </row>
    <row r="1711" ht="15.75" customHeight="1">
      <c r="A1711" s="1" t="str">
        <f t="shared" si="148"/>
        <v>PPP1R3B</v>
      </c>
      <c r="B1711" s="1" t="s">
        <v>779</v>
      </c>
      <c r="C1711" s="1">
        <v>9008519.0</v>
      </c>
      <c r="D1711" s="1" t="s">
        <v>14</v>
      </c>
      <c r="E1711" s="1">
        <v>23.0</v>
      </c>
      <c r="F1711" s="1" t="s">
        <v>20045</v>
      </c>
      <c r="G1711" s="1">
        <v>0.0146897776453</v>
      </c>
    </row>
    <row r="1712" ht="15.75" customHeight="1">
      <c r="A1712" s="1" t="str">
        <f t="shared" si="148"/>
        <v>PPP1R3B</v>
      </c>
      <c r="B1712" s="1" t="s">
        <v>779</v>
      </c>
      <c r="C1712" s="1">
        <v>9009155.0</v>
      </c>
      <c r="D1712" s="1" t="s">
        <v>14</v>
      </c>
      <c r="E1712" s="1">
        <v>23.0</v>
      </c>
      <c r="F1712" s="1" t="s">
        <v>20046</v>
      </c>
      <c r="G1712" s="1">
        <v>-0.00264206552151</v>
      </c>
    </row>
    <row r="1713" ht="15.75" customHeight="1">
      <c r="A1713" s="1" t="str">
        <f t="shared" si="148"/>
        <v>PPP1R3B</v>
      </c>
      <c r="B1713" s="1" t="s">
        <v>779</v>
      </c>
      <c r="C1713" s="1">
        <v>9008476.0</v>
      </c>
      <c r="D1713" s="1" t="s">
        <v>8</v>
      </c>
      <c r="E1713" s="1">
        <v>24.0</v>
      </c>
      <c r="F1713" s="1" t="s">
        <v>20047</v>
      </c>
      <c r="G1713" s="1">
        <v>0.117331580813</v>
      </c>
    </row>
    <row r="1714" ht="15.75" customHeight="1">
      <c r="A1714" s="1" t="str">
        <f t="shared" si="148"/>
        <v>PPP1R3B</v>
      </c>
      <c r="B1714" s="1" t="s">
        <v>779</v>
      </c>
      <c r="C1714" s="1">
        <v>9008368.0</v>
      </c>
      <c r="D1714" s="1" t="s">
        <v>8</v>
      </c>
      <c r="E1714" s="1">
        <v>24.0</v>
      </c>
      <c r="F1714" s="1" t="s">
        <v>20048</v>
      </c>
      <c r="G1714" s="1">
        <v>0.450510971672</v>
      </c>
    </row>
    <row r="1715" ht="15.75" customHeight="1">
      <c r="A1715" s="1" t="str">
        <f t="shared" si="148"/>
        <v>PPP1R3B</v>
      </c>
      <c r="B1715" s="1" t="s">
        <v>779</v>
      </c>
      <c r="C1715" s="1">
        <v>9009345.0</v>
      </c>
      <c r="D1715" s="1" t="s">
        <v>14</v>
      </c>
      <c r="E1715" s="1">
        <v>23.0</v>
      </c>
      <c r="F1715" s="1" t="s">
        <v>20049</v>
      </c>
      <c r="G1715" s="1">
        <v>0.506506818927</v>
      </c>
    </row>
    <row r="1716" ht="15.75" customHeight="1">
      <c r="A1716" s="1" t="str">
        <f t="shared" si="148"/>
        <v>PPP1R3B</v>
      </c>
      <c r="B1716" s="1" t="s">
        <v>779</v>
      </c>
      <c r="C1716" s="1">
        <v>9008333.0</v>
      </c>
      <c r="D1716" s="1" t="s">
        <v>8</v>
      </c>
      <c r="E1716" s="1">
        <v>23.0</v>
      </c>
      <c r="F1716" s="1" t="s">
        <v>20050</v>
      </c>
      <c r="G1716" s="1">
        <v>0.141409038346</v>
      </c>
    </row>
    <row r="1717" ht="15.75" customHeight="1">
      <c r="A1717" s="1" t="str">
        <f t="shared" si="148"/>
        <v>PPP1R3B</v>
      </c>
      <c r="B1717" s="1" t="s">
        <v>779</v>
      </c>
      <c r="C1717" s="1">
        <v>9008277.0</v>
      </c>
      <c r="D1717" s="1" t="s">
        <v>8</v>
      </c>
      <c r="E1717" s="1">
        <v>24.0</v>
      </c>
      <c r="F1717" s="1" t="s">
        <v>20051</v>
      </c>
      <c r="G1717" s="1">
        <v>0.180020908981</v>
      </c>
    </row>
    <row r="1718" ht="15.75" customHeight="1">
      <c r="A1718" s="1" t="str">
        <f t="shared" si="148"/>
        <v>PPP1R3B</v>
      </c>
      <c r="B1718" s="1" t="s">
        <v>779</v>
      </c>
      <c r="C1718" s="1">
        <v>9009366.0</v>
      </c>
      <c r="D1718" s="1" t="s">
        <v>14</v>
      </c>
      <c r="E1718" s="1">
        <v>24.0</v>
      </c>
      <c r="F1718" s="1" t="s">
        <v>20052</v>
      </c>
      <c r="G1718" s="1">
        <v>0.156643602325</v>
      </c>
    </row>
    <row r="1719" ht="15.75" customHeight="1">
      <c r="A1719" s="1" t="str">
        <f t="shared" si="148"/>
        <v>PPP1R3B</v>
      </c>
      <c r="B1719" s="1" t="s">
        <v>779</v>
      </c>
      <c r="C1719" s="1">
        <v>9009430.0</v>
      </c>
      <c r="D1719" s="1" t="s">
        <v>14</v>
      </c>
      <c r="E1719" s="1">
        <v>24.0</v>
      </c>
      <c r="F1719" s="1" t="s">
        <v>20053</v>
      </c>
      <c r="G1719" s="1">
        <v>0.29342929548</v>
      </c>
    </row>
    <row r="1720" ht="15.75" customHeight="1">
      <c r="A1720" s="1" t="str">
        <f t="shared" si="148"/>
        <v>PPP1R3B</v>
      </c>
      <c r="B1720" s="1" t="s">
        <v>779</v>
      </c>
      <c r="C1720" s="1">
        <v>9009327.0</v>
      </c>
      <c r="D1720" s="1" t="s">
        <v>14</v>
      </c>
      <c r="E1720" s="1">
        <v>23.0</v>
      </c>
      <c r="F1720" s="1" t="s">
        <v>20054</v>
      </c>
      <c r="G1720" s="1">
        <v>0.953037070256</v>
      </c>
    </row>
    <row r="1721" ht="15.75" customHeight="1">
      <c r="A1721" s="1" t="str">
        <f t="shared" si="148"/>
        <v>PPP1R3B</v>
      </c>
      <c r="B1721" s="1" t="s">
        <v>779</v>
      </c>
      <c r="C1721" s="1">
        <v>9008338.0</v>
      </c>
      <c r="D1721" s="1" t="s">
        <v>8</v>
      </c>
      <c r="E1721" s="1">
        <v>24.0</v>
      </c>
      <c r="F1721" s="1" t="s">
        <v>20055</v>
      </c>
      <c r="G1721" s="1">
        <v>0.350245442353</v>
      </c>
    </row>
    <row r="1722" ht="15.75" customHeight="1">
      <c r="A1722" s="1" t="str">
        <f t="shared" ref="A1722:A1731" si="149">"PPP2R5A"</f>
        <v>PPP2R5A</v>
      </c>
      <c r="B1722" s="1" t="s">
        <v>108</v>
      </c>
      <c r="C1722" s="1">
        <v>2.12458478E8</v>
      </c>
      <c r="D1722" s="1" t="s">
        <v>8</v>
      </c>
      <c r="E1722" s="1">
        <v>21.0</v>
      </c>
      <c r="F1722" s="1" t="s">
        <v>20056</v>
      </c>
      <c r="G1722" s="1">
        <v>0.12984910904</v>
      </c>
    </row>
    <row r="1723" ht="15.75" customHeight="1">
      <c r="A1723" s="1" t="str">
        <f t="shared" si="149"/>
        <v>PPP2R5A</v>
      </c>
      <c r="B1723" s="1" t="s">
        <v>108</v>
      </c>
      <c r="C1723" s="1">
        <v>2.12458504E8</v>
      </c>
      <c r="D1723" s="1" t="s">
        <v>8</v>
      </c>
      <c r="E1723" s="1">
        <v>24.0</v>
      </c>
      <c r="F1723" s="1" t="s">
        <v>20057</v>
      </c>
      <c r="G1723" s="1">
        <v>-0.0299549016599</v>
      </c>
    </row>
    <row r="1724" ht="15.75" customHeight="1">
      <c r="A1724" s="1" t="str">
        <f t="shared" si="149"/>
        <v>PPP2R5A</v>
      </c>
      <c r="B1724" s="1" t="s">
        <v>108</v>
      </c>
      <c r="C1724" s="1">
        <v>2.12458822E8</v>
      </c>
      <c r="D1724" s="1" t="s">
        <v>14</v>
      </c>
      <c r="E1724" s="1">
        <v>24.0</v>
      </c>
      <c r="F1724" s="1" t="s">
        <v>20058</v>
      </c>
      <c r="G1724" s="1">
        <v>0.440305788119</v>
      </c>
    </row>
    <row r="1725" ht="15.75" customHeight="1">
      <c r="A1725" s="1" t="str">
        <f t="shared" si="149"/>
        <v>PPP2R5A</v>
      </c>
      <c r="B1725" s="1" t="s">
        <v>108</v>
      </c>
      <c r="C1725" s="1">
        <v>2.12458812E8</v>
      </c>
      <c r="D1725" s="1" t="s">
        <v>14</v>
      </c>
      <c r="E1725" s="1">
        <v>23.0</v>
      </c>
      <c r="F1725" s="1" t="s">
        <v>20059</v>
      </c>
      <c r="G1725" s="1">
        <v>1.12885841264</v>
      </c>
    </row>
    <row r="1726" ht="15.75" customHeight="1">
      <c r="A1726" s="1" t="str">
        <f t="shared" si="149"/>
        <v>PPP2R5A</v>
      </c>
      <c r="B1726" s="1" t="s">
        <v>108</v>
      </c>
      <c r="C1726" s="1">
        <v>2.12458769E8</v>
      </c>
      <c r="D1726" s="1" t="s">
        <v>8</v>
      </c>
      <c r="E1726" s="1">
        <v>23.0</v>
      </c>
      <c r="F1726" s="1" t="s">
        <v>20060</v>
      </c>
      <c r="G1726" s="1">
        <v>1.06359470647</v>
      </c>
    </row>
    <row r="1727" ht="15.75" customHeight="1">
      <c r="A1727" s="1" t="str">
        <f t="shared" si="149"/>
        <v>PPP2R5A</v>
      </c>
      <c r="B1727" s="1" t="s">
        <v>108</v>
      </c>
      <c r="C1727" s="1">
        <v>2.12458747E8</v>
      </c>
      <c r="D1727" s="1" t="s">
        <v>8</v>
      </c>
      <c r="E1727" s="1">
        <v>24.0</v>
      </c>
      <c r="F1727" s="1" t="s">
        <v>20061</v>
      </c>
      <c r="G1727" s="1">
        <v>0.807546880888</v>
      </c>
    </row>
    <row r="1728" ht="15.75" customHeight="1">
      <c r="A1728" s="1" t="str">
        <f t="shared" si="149"/>
        <v>PPP2R5A</v>
      </c>
      <c r="B1728" s="1" t="s">
        <v>108</v>
      </c>
      <c r="C1728" s="1">
        <v>2.12458652E8</v>
      </c>
      <c r="D1728" s="1" t="s">
        <v>8</v>
      </c>
      <c r="E1728" s="1">
        <v>24.0</v>
      </c>
      <c r="F1728" s="1" t="s">
        <v>20062</v>
      </c>
      <c r="G1728" s="1">
        <v>0.185617517155</v>
      </c>
    </row>
    <row r="1729" ht="15.75" customHeight="1">
      <c r="A1729" s="1" t="str">
        <f t="shared" si="149"/>
        <v>PPP2R5A</v>
      </c>
      <c r="B1729" s="1" t="s">
        <v>108</v>
      </c>
      <c r="C1729" s="1">
        <v>2.12458548E8</v>
      </c>
      <c r="D1729" s="1" t="s">
        <v>14</v>
      </c>
      <c r="E1729" s="1">
        <v>24.0</v>
      </c>
      <c r="F1729" s="1" t="s">
        <v>20063</v>
      </c>
      <c r="G1729" s="1">
        <v>0.358482587065</v>
      </c>
    </row>
    <row r="1730" ht="15.75" customHeight="1">
      <c r="A1730" s="1" t="str">
        <f t="shared" si="149"/>
        <v>PPP2R5A</v>
      </c>
      <c r="B1730" s="1" t="s">
        <v>108</v>
      </c>
      <c r="C1730" s="1">
        <v>2.12458539E8</v>
      </c>
      <c r="D1730" s="1" t="s">
        <v>8</v>
      </c>
      <c r="E1730" s="1">
        <v>23.0</v>
      </c>
      <c r="F1730" s="1" t="s">
        <v>20064</v>
      </c>
      <c r="G1730" s="1">
        <v>0.656195340258</v>
      </c>
    </row>
    <row r="1731" ht="15.75" customHeight="1">
      <c r="A1731" s="1" t="str">
        <f t="shared" si="149"/>
        <v>PPP2R5A</v>
      </c>
      <c r="B1731" s="1" t="s">
        <v>108</v>
      </c>
      <c r="C1731" s="1">
        <v>2.12458511E8</v>
      </c>
      <c r="D1731" s="1" t="s">
        <v>8</v>
      </c>
      <c r="E1731" s="1">
        <v>23.0</v>
      </c>
      <c r="F1731" s="1" t="s">
        <v>20065</v>
      </c>
      <c r="G1731" s="1">
        <v>0.0040612454462</v>
      </c>
    </row>
    <row r="1732" ht="15.75" customHeight="1">
      <c r="A1732" s="1" t="str">
        <f t="shared" ref="A1732:A1741" si="150">"PPP2R5D"</f>
        <v>PPP2R5D</v>
      </c>
      <c r="B1732" s="1" t="s">
        <v>28</v>
      </c>
      <c r="C1732" s="1">
        <v>4.2951939E7</v>
      </c>
      <c r="D1732" s="1" t="s">
        <v>8</v>
      </c>
      <c r="E1732" s="1">
        <v>23.0</v>
      </c>
      <c r="F1732" s="1" t="s">
        <v>20066</v>
      </c>
      <c r="G1732" s="1">
        <v>0.0783135721435</v>
      </c>
    </row>
    <row r="1733" ht="15.75" customHeight="1">
      <c r="A1733" s="1" t="str">
        <f t="shared" si="150"/>
        <v>PPP2R5D</v>
      </c>
      <c r="B1733" s="1" t="s">
        <v>28</v>
      </c>
      <c r="C1733" s="1">
        <v>4.2952002E7</v>
      </c>
      <c r="D1733" s="1" t="s">
        <v>8</v>
      </c>
      <c r="E1733" s="1">
        <v>21.0</v>
      </c>
      <c r="F1733" s="1" t="s">
        <v>20067</v>
      </c>
      <c r="G1733" s="1">
        <v>0.0120347312317</v>
      </c>
    </row>
    <row r="1734" ht="15.75" customHeight="1">
      <c r="A1734" s="1" t="str">
        <f t="shared" si="150"/>
        <v>PPP2R5D</v>
      </c>
      <c r="B1734" s="1" t="s">
        <v>28</v>
      </c>
      <c r="C1734" s="1">
        <v>4.2952056E7</v>
      </c>
      <c r="D1734" s="1" t="s">
        <v>8</v>
      </c>
      <c r="E1734" s="1">
        <v>24.0</v>
      </c>
      <c r="F1734" s="1" t="s">
        <v>20068</v>
      </c>
      <c r="G1734" s="1">
        <v>1.1406424252</v>
      </c>
    </row>
    <row r="1735" ht="15.75" customHeight="1">
      <c r="A1735" s="1" t="str">
        <f t="shared" si="150"/>
        <v>PPP2R5D</v>
      </c>
      <c r="B1735" s="1" t="s">
        <v>28</v>
      </c>
      <c r="C1735" s="1">
        <v>4.2952065E7</v>
      </c>
      <c r="D1735" s="1" t="s">
        <v>8</v>
      </c>
      <c r="E1735" s="1">
        <v>23.0</v>
      </c>
      <c r="F1735" s="1" t="s">
        <v>20069</v>
      </c>
      <c r="G1735" s="1">
        <v>1.07890061089</v>
      </c>
    </row>
    <row r="1736" ht="15.75" customHeight="1">
      <c r="A1736" s="1" t="str">
        <f t="shared" si="150"/>
        <v>PPP2R5D</v>
      </c>
      <c r="B1736" s="1" t="s">
        <v>28</v>
      </c>
      <c r="C1736" s="1">
        <v>4.2952112E7</v>
      </c>
      <c r="D1736" s="1" t="s">
        <v>8</v>
      </c>
      <c r="E1736" s="1">
        <v>24.0</v>
      </c>
      <c r="F1736" s="1" t="s">
        <v>20070</v>
      </c>
      <c r="G1736" s="1">
        <v>0.163753332227</v>
      </c>
    </row>
    <row r="1737" ht="15.75" customHeight="1">
      <c r="A1737" s="1" t="str">
        <f t="shared" si="150"/>
        <v>PPP2R5D</v>
      </c>
      <c r="B1737" s="1" t="s">
        <v>28</v>
      </c>
      <c r="C1737" s="1">
        <v>4.2952131E7</v>
      </c>
      <c r="D1737" s="1" t="s">
        <v>8</v>
      </c>
      <c r="E1737" s="1">
        <v>24.0</v>
      </c>
      <c r="F1737" s="1" t="s">
        <v>20071</v>
      </c>
      <c r="G1737" s="1">
        <v>0.0565784993886</v>
      </c>
    </row>
    <row r="1738" ht="15.75" customHeight="1">
      <c r="A1738" s="1" t="str">
        <f t="shared" si="150"/>
        <v>PPP2R5D</v>
      </c>
      <c r="B1738" s="1" t="s">
        <v>28</v>
      </c>
      <c r="C1738" s="1">
        <v>4.2951922E7</v>
      </c>
      <c r="D1738" s="1" t="s">
        <v>14</v>
      </c>
      <c r="E1738" s="1">
        <v>23.0</v>
      </c>
      <c r="F1738" s="1" t="s">
        <v>20072</v>
      </c>
      <c r="G1738" s="1">
        <v>0.113999873271</v>
      </c>
    </row>
    <row r="1739" ht="15.75" customHeight="1">
      <c r="A1739" s="1" t="str">
        <f t="shared" si="150"/>
        <v>PPP2R5D</v>
      </c>
      <c r="B1739" s="1" t="s">
        <v>28</v>
      </c>
      <c r="C1739" s="1">
        <v>4.2952048E7</v>
      </c>
      <c r="D1739" s="1" t="s">
        <v>14</v>
      </c>
      <c r="E1739" s="1">
        <v>23.0</v>
      </c>
      <c r="F1739" s="1" t="s">
        <v>20073</v>
      </c>
      <c r="G1739" s="1">
        <v>0.78045696391</v>
      </c>
    </row>
    <row r="1740" ht="15.75" customHeight="1">
      <c r="A1740" s="1" t="str">
        <f t="shared" si="150"/>
        <v>PPP2R5D</v>
      </c>
      <c r="B1740" s="1" t="s">
        <v>28</v>
      </c>
      <c r="C1740" s="1">
        <v>4.2951891E7</v>
      </c>
      <c r="D1740" s="1" t="s">
        <v>8</v>
      </c>
      <c r="E1740" s="1">
        <v>23.0</v>
      </c>
      <c r="F1740" s="1" t="s">
        <v>20074</v>
      </c>
      <c r="G1740" s="1">
        <v>-0.0351859654024</v>
      </c>
    </row>
    <row r="1741" ht="15.75" customHeight="1">
      <c r="A1741" s="1" t="str">
        <f t="shared" si="150"/>
        <v>PPP2R5D</v>
      </c>
      <c r="B1741" s="1" t="s">
        <v>28</v>
      </c>
      <c r="C1741" s="1">
        <v>4.2951909E7</v>
      </c>
      <c r="D1741" s="1" t="s">
        <v>8</v>
      </c>
      <c r="E1741" s="1">
        <v>23.0</v>
      </c>
      <c r="F1741" s="1" t="s">
        <v>20075</v>
      </c>
      <c r="G1741" s="1">
        <v>0.158875086087</v>
      </c>
    </row>
    <row r="1742" ht="15.75" customHeight="1">
      <c r="A1742" s="1" t="str">
        <f t="shared" ref="A1742:A1751" si="151">"PRDM1"</f>
        <v>PRDM1</v>
      </c>
      <c r="B1742" s="1" t="s">
        <v>28</v>
      </c>
      <c r="C1742" s="1">
        <v>1.06533853E8</v>
      </c>
      <c r="D1742" s="1" t="s">
        <v>8</v>
      </c>
      <c r="E1742" s="1">
        <v>24.0</v>
      </c>
      <c r="F1742" s="1" t="s">
        <v>20076</v>
      </c>
      <c r="G1742" s="1">
        <v>0.154093931689</v>
      </c>
    </row>
    <row r="1743" ht="15.75" customHeight="1">
      <c r="A1743" s="1" t="str">
        <f t="shared" si="151"/>
        <v>PRDM1</v>
      </c>
      <c r="B1743" s="1" t="s">
        <v>28</v>
      </c>
      <c r="C1743" s="1">
        <v>1.06534123E8</v>
      </c>
      <c r="D1743" s="1" t="s">
        <v>14</v>
      </c>
      <c r="E1743" s="1">
        <v>24.0</v>
      </c>
      <c r="F1743" s="1" t="s">
        <v>20077</v>
      </c>
      <c r="G1743" s="1">
        <v>0.910022933572</v>
      </c>
    </row>
    <row r="1744" ht="15.75" customHeight="1">
      <c r="A1744" s="1" t="str">
        <f t="shared" si="151"/>
        <v>PRDM1</v>
      </c>
      <c r="B1744" s="1" t="s">
        <v>28</v>
      </c>
      <c r="C1744" s="1">
        <v>1.06534101E8</v>
      </c>
      <c r="D1744" s="1" t="s">
        <v>14</v>
      </c>
      <c r="E1744" s="1">
        <v>23.0</v>
      </c>
      <c r="F1744" s="1" t="s">
        <v>20078</v>
      </c>
      <c r="G1744" s="1">
        <v>1.0576093769</v>
      </c>
    </row>
    <row r="1745" ht="15.75" customHeight="1">
      <c r="A1745" s="1" t="str">
        <f t="shared" si="151"/>
        <v>PRDM1</v>
      </c>
      <c r="B1745" s="1" t="s">
        <v>28</v>
      </c>
      <c r="C1745" s="1">
        <v>1.06534082E8</v>
      </c>
      <c r="D1745" s="1" t="s">
        <v>14</v>
      </c>
      <c r="E1745" s="1">
        <v>24.0</v>
      </c>
      <c r="F1745" s="1" t="s">
        <v>20079</v>
      </c>
      <c r="G1745" s="1">
        <v>1.03236768953</v>
      </c>
    </row>
    <row r="1746" ht="15.75" customHeight="1">
      <c r="A1746" s="1" t="str">
        <f t="shared" si="151"/>
        <v>PRDM1</v>
      </c>
      <c r="B1746" s="1" t="s">
        <v>28</v>
      </c>
      <c r="C1746" s="1">
        <v>1.06534069E8</v>
      </c>
      <c r="D1746" s="1" t="s">
        <v>14</v>
      </c>
      <c r="E1746" s="1">
        <v>22.0</v>
      </c>
      <c r="F1746" s="1" t="s">
        <v>20080</v>
      </c>
      <c r="G1746" s="1">
        <v>0.591700803143</v>
      </c>
    </row>
    <row r="1747" ht="15.75" customHeight="1">
      <c r="A1747" s="1" t="str">
        <f t="shared" si="151"/>
        <v>PRDM1</v>
      </c>
      <c r="B1747" s="1" t="s">
        <v>28</v>
      </c>
      <c r="C1747" s="1">
        <v>1.06533964E8</v>
      </c>
      <c r="D1747" s="1" t="s">
        <v>14</v>
      </c>
      <c r="E1747" s="1">
        <v>24.0</v>
      </c>
      <c r="F1747" s="1" t="s">
        <v>20081</v>
      </c>
      <c r="G1747" s="1">
        <v>0.630530578269</v>
      </c>
    </row>
    <row r="1748" ht="15.75" customHeight="1">
      <c r="A1748" s="1" t="str">
        <f t="shared" si="151"/>
        <v>PRDM1</v>
      </c>
      <c r="B1748" s="1" t="s">
        <v>28</v>
      </c>
      <c r="C1748" s="1">
        <v>1.06533948E8</v>
      </c>
      <c r="D1748" s="1" t="s">
        <v>14</v>
      </c>
      <c r="E1748" s="1">
        <v>24.0</v>
      </c>
      <c r="F1748" s="1" t="s">
        <v>20082</v>
      </c>
      <c r="G1748" s="1">
        <v>0.0102017739818</v>
      </c>
    </row>
    <row r="1749" ht="15.75" customHeight="1">
      <c r="A1749" s="1" t="str">
        <f t="shared" si="151"/>
        <v>PRDM1</v>
      </c>
      <c r="B1749" s="1" t="s">
        <v>28</v>
      </c>
      <c r="C1749" s="1">
        <v>1.06534119E8</v>
      </c>
      <c r="D1749" s="1" t="s">
        <v>8</v>
      </c>
      <c r="E1749" s="1">
        <v>24.0</v>
      </c>
      <c r="F1749" s="1" t="s">
        <v>20083</v>
      </c>
      <c r="G1749" s="1">
        <v>0.847682594923</v>
      </c>
    </row>
    <row r="1750" ht="15.75" customHeight="1">
      <c r="A1750" s="1" t="str">
        <f t="shared" si="151"/>
        <v>PRDM1</v>
      </c>
      <c r="B1750" s="1" t="s">
        <v>28</v>
      </c>
      <c r="C1750" s="1">
        <v>1.06534011E8</v>
      </c>
      <c r="D1750" s="1" t="s">
        <v>8</v>
      </c>
      <c r="E1750" s="1">
        <v>25.0</v>
      </c>
      <c r="F1750" s="1" t="s">
        <v>20084</v>
      </c>
      <c r="G1750" s="1">
        <v>0.0204186641308</v>
      </c>
    </row>
    <row r="1751" ht="15.75" customHeight="1">
      <c r="A1751" s="1" t="str">
        <f t="shared" si="151"/>
        <v>PRDM1</v>
      </c>
      <c r="B1751" s="1" t="s">
        <v>28</v>
      </c>
      <c r="C1751" s="1">
        <v>1.06533987E8</v>
      </c>
      <c r="D1751" s="1" t="s">
        <v>8</v>
      </c>
      <c r="E1751" s="1">
        <v>25.0</v>
      </c>
      <c r="F1751" s="1" t="s">
        <v>20085</v>
      </c>
      <c r="G1751" s="1">
        <v>0.129161150115</v>
      </c>
    </row>
    <row r="1752" ht="15.75" customHeight="1">
      <c r="A1752" s="1" t="str">
        <f t="shared" ref="A1752:A1761" si="152">"PRTG"</f>
        <v>PRTG</v>
      </c>
      <c r="B1752" s="1" t="s">
        <v>425</v>
      </c>
      <c r="C1752" s="1">
        <v>5.6035393E7</v>
      </c>
      <c r="D1752" s="1" t="s">
        <v>8</v>
      </c>
      <c r="E1752" s="1">
        <v>24.0</v>
      </c>
      <c r="F1752" s="1" t="s">
        <v>20086</v>
      </c>
      <c r="G1752" s="1">
        <v>0.192030497053</v>
      </c>
    </row>
    <row r="1753" ht="15.75" customHeight="1">
      <c r="A1753" s="1" t="str">
        <f t="shared" si="152"/>
        <v>PRTG</v>
      </c>
      <c r="B1753" s="1" t="s">
        <v>425</v>
      </c>
      <c r="C1753" s="1">
        <v>5.603543E7</v>
      </c>
      <c r="D1753" s="1" t="s">
        <v>8</v>
      </c>
      <c r="E1753" s="1">
        <v>24.0</v>
      </c>
      <c r="F1753" s="1" t="s">
        <v>20087</v>
      </c>
      <c r="G1753" s="1">
        <v>1.34454218512</v>
      </c>
    </row>
    <row r="1754" ht="15.75" customHeight="1">
      <c r="A1754" s="1" t="str">
        <f t="shared" si="152"/>
        <v>PRTG</v>
      </c>
      <c r="B1754" s="1" t="s">
        <v>425</v>
      </c>
      <c r="C1754" s="1">
        <v>5.6035302E7</v>
      </c>
      <c r="D1754" s="1" t="s">
        <v>14</v>
      </c>
      <c r="E1754" s="1">
        <v>24.0</v>
      </c>
      <c r="F1754" s="1" t="s">
        <v>20088</v>
      </c>
      <c r="G1754" s="1">
        <v>0.789198961374</v>
      </c>
    </row>
    <row r="1755" ht="15.75" customHeight="1">
      <c r="A1755" s="1" t="str">
        <f t="shared" si="152"/>
        <v>PRTG</v>
      </c>
      <c r="B1755" s="1" t="s">
        <v>425</v>
      </c>
      <c r="C1755" s="1">
        <v>5.6035322E7</v>
      </c>
      <c r="D1755" s="1" t="s">
        <v>14</v>
      </c>
      <c r="E1755" s="1">
        <v>21.0</v>
      </c>
      <c r="F1755" s="1" t="s">
        <v>20089</v>
      </c>
      <c r="G1755" s="1">
        <v>0.866258853507</v>
      </c>
    </row>
    <row r="1756" ht="15.75" customHeight="1">
      <c r="A1756" s="1" t="str">
        <f t="shared" si="152"/>
        <v>PRTG</v>
      </c>
      <c r="B1756" s="1" t="s">
        <v>425</v>
      </c>
      <c r="C1756" s="1">
        <v>5.6035336E7</v>
      </c>
      <c r="D1756" s="1" t="s">
        <v>14</v>
      </c>
      <c r="E1756" s="1">
        <v>24.0</v>
      </c>
      <c r="F1756" s="1" t="s">
        <v>20090</v>
      </c>
      <c r="G1756" s="1">
        <v>0.545319577627</v>
      </c>
    </row>
    <row r="1757" ht="15.75" customHeight="1">
      <c r="A1757" s="1" t="str">
        <f t="shared" si="152"/>
        <v>PRTG</v>
      </c>
      <c r="B1757" s="1" t="s">
        <v>425</v>
      </c>
      <c r="C1757" s="1">
        <v>5.6035404E7</v>
      </c>
      <c r="D1757" s="1" t="s">
        <v>14</v>
      </c>
      <c r="E1757" s="1">
        <v>24.0</v>
      </c>
      <c r="F1757" s="1" t="s">
        <v>20091</v>
      </c>
      <c r="G1757" s="1">
        <v>0.0966271332385</v>
      </c>
    </row>
    <row r="1758" ht="15.75" customHeight="1">
      <c r="A1758" s="1" t="str">
        <f t="shared" si="152"/>
        <v>PRTG</v>
      </c>
      <c r="B1758" s="1" t="s">
        <v>425</v>
      </c>
      <c r="C1758" s="1">
        <v>5.6035514E7</v>
      </c>
      <c r="D1758" s="1" t="s">
        <v>14</v>
      </c>
      <c r="E1758" s="1">
        <v>24.0</v>
      </c>
      <c r="F1758" s="1" t="s">
        <v>20092</v>
      </c>
      <c r="G1758" s="1">
        <v>0.0342979179674</v>
      </c>
    </row>
    <row r="1759" ht="15.75" customHeight="1">
      <c r="A1759" s="1" t="str">
        <f t="shared" si="152"/>
        <v>PRTG</v>
      </c>
      <c r="B1759" s="1" t="s">
        <v>425</v>
      </c>
      <c r="C1759" s="1">
        <v>5.6035537E7</v>
      </c>
      <c r="D1759" s="1" t="s">
        <v>14</v>
      </c>
      <c r="E1759" s="1">
        <v>24.0</v>
      </c>
      <c r="F1759" s="1" t="s">
        <v>20093</v>
      </c>
      <c r="G1759" s="1">
        <v>0.0382754378685</v>
      </c>
    </row>
    <row r="1760" ht="15.75" customHeight="1">
      <c r="A1760" s="1" t="str">
        <f t="shared" si="152"/>
        <v>PRTG</v>
      </c>
      <c r="B1760" s="1" t="s">
        <v>425</v>
      </c>
      <c r="C1760" s="1">
        <v>5.6035551E7</v>
      </c>
      <c r="D1760" s="1" t="s">
        <v>14</v>
      </c>
      <c r="E1760" s="1">
        <v>24.0</v>
      </c>
      <c r="F1760" s="1" t="s">
        <v>20094</v>
      </c>
      <c r="G1760" s="1">
        <v>0.332659960599</v>
      </c>
    </row>
    <row r="1761" ht="15.75" customHeight="1">
      <c r="A1761" s="1" t="str">
        <f t="shared" si="152"/>
        <v>PRTG</v>
      </c>
      <c r="B1761" s="1" t="s">
        <v>425</v>
      </c>
      <c r="C1761" s="1">
        <v>5.6035343E7</v>
      </c>
      <c r="D1761" s="1" t="s">
        <v>14</v>
      </c>
      <c r="E1761" s="1">
        <v>24.0</v>
      </c>
      <c r="F1761" s="1" t="s">
        <v>20095</v>
      </c>
      <c r="G1761" s="1">
        <v>0.37116932032</v>
      </c>
    </row>
    <row r="1762" ht="15.75" customHeight="1">
      <c r="A1762" s="1" t="str">
        <f t="shared" ref="A1762:A1770" si="153">"PSRC1"</f>
        <v>PSRC1</v>
      </c>
      <c r="B1762" s="1" t="s">
        <v>108</v>
      </c>
      <c r="C1762" s="1">
        <v>1.09825993E8</v>
      </c>
      <c r="D1762" s="1" t="s">
        <v>8</v>
      </c>
      <c r="E1762" s="1">
        <v>24.0</v>
      </c>
      <c r="F1762" s="1" t="s">
        <v>20096</v>
      </c>
      <c r="G1762" s="1">
        <v>0.617529751998</v>
      </c>
    </row>
    <row r="1763" ht="15.75" customHeight="1">
      <c r="A1763" s="1" t="str">
        <f t="shared" si="153"/>
        <v>PSRC1</v>
      </c>
      <c r="B1763" s="1" t="s">
        <v>108</v>
      </c>
      <c r="C1763" s="1">
        <v>1.09826133E8</v>
      </c>
      <c r="D1763" s="1" t="s">
        <v>14</v>
      </c>
      <c r="E1763" s="1">
        <v>24.0</v>
      </c>
      <c r="F1763" s="1" t="s">
        <v>20097</v>
      </c>
      <c r="G1763" s="1">
        <v>0.283737977887</v>
      </c>
    </row>
    <row r="1764" ht="15.75" customHeight="1">
      <c r="A1764" s="1" t="str">
        <f t="shared" si="153"/>
        <v>PSRC1</v>
      </c>
      <c r="B1764" s="1" t="s">
        <v>108</v>
      </c>
      <c r="C1764" s="1">
        <v>1.09826029E8</v>
      </c>
      <c r="D1764" s="1" t="s">
        <v>14</v>
      </c>
      <c r="E1764" s="1">
        <v>24.0</v>
      </c>
      <c r="F1764" s="1" t="s">
        <v>20098</v>
      </c>
      <c r="G1764" s="1">
        <v>0.0200274337839</v>
      </c>
    </row>
    <row r="1765" ht="15.75" customHeight="1">
      <c r="A1765" s="1" t="str">
        <f t="shared" si="153"/>
        <v>PSRC1</v>
      </c>
      <c r="B1765" s="1" t="s">
        <v>108</v>
      </c>
      <c r="C1765" s="1">
        <v>1.09825953E8</v>
      </c>
      <c r="D1765" s="1" t="s">
        <v>14</v>
      </c>
      <c r="E1765" s="1">
        <v>23.0</v>
      </c>
      <c r="F1765" s="1" t="s">
        <v>20099</v>
      </c>
      <c r="G1765" s="1">
        <v>1.01525716644</v>
      </c>
    </row>
    <row r="1766" ht="15.75" customHeight="1">
      <c r="A1766" s="1" t="str">
        <f t="shared" si="153"/>
        <v>PSRC1</v>
      </c>
      <c r="B1766" s="1" t="s">
        <v>108</v>
      </c>
      <c r="C1766" s="1">
        <v>1.09825947E8</v>
      </c>
      <c r="D1766" s="1" t="s">
        <v>14</v>
      </c>
      <c r="E1766" s="1">
        <v>24.0</v>
      </c>
      <c r="F1766" s="1" t="s">
        <v>20100</v>
      </c>
      <c r="G1766" s="1">
        <v>0.929510634949</v>
      </c>
    </row>
    <row r="1767" ht="15.75" customHeight="1">
      <c r="A1767" s="1" t="str">
        <f t="shared" si="153"/>
        <v>PSRC1</v>
      </c>
      <c r="B1767" s="1" t="s">
        <v>108</v>
      </c>
      <c r="C1767" s="1">
        <v>1.09826066E8</v>
      </c>
      <c r="D1767" s="1" t="s">
        <v>8</v>
      </c>
      <c r="E1767" s="1">
        <v>24.0</v>
      </c>
      <c r="F1767" s="1" t="s">
        <v>20101</v>
      </c>
      <c r="G1767" s="1">
        <v>0.0567043919921</v>
      </c>
    </row>
    <row r="1768" ht="15.75" customHeight="1">
      <c r="A1768" s="1" t="str">
        <f t="shared" si="153"/>
        <v>PSRC1</v>
      </c>
      <c r="B1768" s="1" t="s">
        <v>108</v>
      </c>
      <c r="C1768" s="1">
        <v>1.09826045E8</v>
      </c>
      <c r="D1768" s="1" t="s">
        <v>8</v>
      </c>
      <c r="E1768" s="1">
        <v>22.0</v>
      </c>
      <c r="F1768" s="1" t="s">
        <v>20102</v>
      </c>
      <c r="G1768" s="1">
        <v>0.588284609405</v>
      </c>
    </row>
    <row r="1769" ht="15.75" customHeight="1">
      <c r="A1769" s="1" t="str">
        <f t="shared" si="153"/>
        <v>PSRC1</v>
      </c>
      <c r="B1769" s="1" t="s">
        <v>108</v>
      </c>
      <c r="C1769" s="1">
        <v>1.09826025E8</v>
      </c>
      <c r="D1769" s="1" t="s">
        <v>8</v>
      </c>
      <c r="E1769" s="1">
        <v>24.0</v>
      </c>
      <c r="F1769" s="1" t="s">
        <v>20103</v>
      </c>
      <c r="G1769" s="1">
        <v>0.587673781954</v>
      </c>
    </row>
    <row r="1770" ht="15.75" customHeight="1">
      <c r="A1770" s="1" t="str">
        <f t="shared" si="153"/>
        <v>PSRC1</v>
      </c>
      <c r="B1770" s="1" t="s">
        <v>108</v>
      </c>
      <c r="C1770" s="1">
        <v>1.09825913E8</v>
      </c>
      <c r="D1770" s="1" t="s">
        <v>8</v>
      </c>
      <c r="E1770" s="1">
        <v>24.0</v>
      </c>
      <c r="F1770" s="1" t="s">
        <v>20104</v>
      </c>
      <c r="G1770" s="1">
        <v>1.05523219861</v>
      </c>
    </row>
    <row r="1771" ht="15.75" customHeight="1">
      <c r="A1771" s="1" t="str">
        <f t="shared" ref="A1771:A1780" si="154">"PTMA"</f>
        <v>PTMA</v>
      </c>
      <c r="B1771" s="1" t="s">
        <v>256</v>
      </c>
      <c r="C1771" s="1">
        <v>2.32573084E8</v>
      </c>
      <c r="D1771" s="1" t="s">
        <v>14</v>
      </c>
      <c r="E1771" s="1">
        <v>25.0</v>
      </c>
      <c r="F1771" s="1" t="s">
        <v>20105</v>
      </c>
      <c r="G1771" s="1">
        <v>0.940144013161</v>
      </c>
    </row>
    <row r="1772" ht="15.75" customHeight="1">
      <c r="A1772" s="1" t="str">
        <f t="shared" si="154"/>
        <v>PTMA</v>
      </c>
      <c r="B1772" s="1" t="s">
        <v>256</v>
      </c>
      <c r="C1772" s="1">
        <v>2.32572973E8</v>
      </c>
      <c r="D1772" s="1" t="s">
        <v>8</v>
      </c>
      <c r="E1772" s="1">
        <v>24.0</v>
      </c>
      <c r="F1772" s="1" t="s">
        <v>20106</v>
      </c>
      <c r="G1772" s="1">
        <v>0.385042163552</v>
      </c>
    </row>
    <row r="1773" ht="15.75" customHeight="1">
      <c r="A1773" s="1" t="str">
        <f t="shared" si="154"/>
        <v>PTMA</v>
      </c>
      <c r="B1773" s="1" t="s">
        <v>256</v>
      </c>
      <c r="C1773" s="1">
        <v>2.32573011E8</v>
      </c>
      <c r="D1773" s="1" t="s">
        <v>8</v>
      </c>
      <c r="E1773" s="1">
        <v>23.0</v>
      </c>
      <c r="F1773" s="1" t="s">
        <v>20107</v>
      </c>
      <c r="G1773" s="1">
        <v>1.0365448966</v>
      </c>
    </row>
    <row r="1774" ht="15.75" customHeight="1">
      <c r="A1774" s="1" t="str">
        <f t="shared" si="154"/>
        <v>PTMA</v>
      </c>
      <c r="B1774" s="1" t="s">
        <v>256</v>
      </c>
      <c r="C1774" s="1">
        <v>2.32573033E8</v>
      </c>
      <c r="D1774" s="1" t="s">
        <v>8</v>
      </c>
      <c r="E1774" s="1">
        <v>24.0</v>
      </c>
      <c r="F1774" s="1" t="s">
        <v>20108</v>
      </c>
      <c r="G1774" s="1">
        <v>1.00784711872</v>
      </c>
    </row>
    <row r="1775" ht="15.75" customHeight="1">
      <c r="A1775" s="1" t="str">
        <f t="shared" si="154"/>
        <v>PTMA</v>
      </c>
      <c r="B1775" s="1" t="s">
        <v>256</v>
      </c>
      <c r="C1775" s="1">
        <v>2.32573081E8</v>
      </c>
      <c r="D1775" s="1" t="s">
        <v>8</v>
      </c>
      <c r="E1775" s="1">
        <v>24.0</v>
      </c>
      <c r="F1775" s="1" t="s">
        <v>20109</v>
      </c>
      <c r="G1775" s="1">
        <v>0.939232962774</v>
      </c>
    </row>
    <row r="1776" ht="15.75" customHeight="1">
      <c r="A1776" s="1" t="str">
        <f t="shared" si="154"/>
        <v>PTMA</v>
      </c>
      <c r="B1776" s="1" t="s">
        <v>256</v>
      </c>
      <c r="C1776" s="1">
        <v>2.32573129E8</v>
      </c>
      <c r="D1776" s="1" t="s">
        <v>8</v>
      </c>
      <c r="E1776" s="1">
        <v>23.0</v>
      </c>
      <c r="F1776" s="1" t="s">
        <v>20110</v>
      </c>
      <c r="G1776" s="1">
        <v>0.353698526641</v>
      </c>
    </row>
    <row r="1777" ht="15.75" customHeight="1">
      <c r="A1777" s="1" t="str">
        <f t="shared" si="154"/>
        <v>PTMA</v>
      </c>
      <c r="B1777" s="1" t="s">
        <v>256</v>
      </c>
      <c r="C1777" s="1">
        <v>2.32572926E8</v>
      </c>
      <c r="D1777" s="1" t="s">
        <v>14</v>
      </c>
      <c r="E1777" s="1">
        <v>24.0</v>
      </c>
      <c r="F1777" s="1" t="s">
        <v>20111</v>
      </c>
      <c r="G1777" s="1">
        <v>0.462274693489</v>
      </c>
    </row>
    <row r="1778" ht="15.75" customHeight="1">
      <c r="A1778" s="1" t="str">
        <f t="shared" si="154"/>
        <v>PTMA</v>
      </c>
      <c r="B1778" s="1" t="s">
        <v>256</v>
      </c>
      <c r="C1778" s="1">
        <v>2.32573026E8</v>
      </c>
      <c r="D1778" s="1" t="s">
        <v>14</v>
      </c>
      <c r="E1778" s="1">
        <v>24.0</v>
      </c>
      <c r="F1778" s="1" t="s">
        <v>20112</v>
      </c>
      <c r="G1778" s="1">
        <v>0.95560798468</v>
      </c>
    </row>
    <row r="1779" ht="15.75" customHeight="1">
      <c r="A1779" s="1" t="str">
        <f t="shared" si="154"/>
        <v>PTMA</v>
      </c>
      <c r="B1779" s="1" t="s">
        <v>256</v>
      </c>
      <c r="C1779" s="1">
        <v>2.32572945E8</v>
      </c>
      <c r="D1779" s="1" t="s">
        <v>8</v>
      </c>
      <c r="E1779" s="1">
        <v>24.0</v>
      </c>
      <c r="F1779" s="1" t="s">
        <v>20113</v>
      </c>
      <c r="G1779" s="1">
        <v>0.0616285210887</v>
      </c>
    </row>
    <row r="1780" ht="15.75" customHeight="1">
      <c r="A1780" s="1" t="str">
        <f t="shared" si="154"/>
        <v>PTMA</v>
      </c>
      <c r="B1780" s="1" t="s">
        <v>256</v>
      </c>
      <c r="C1780" s="1">
        <v>2.32572962E8</v>
      </c>
      <c r="D1780" s="1" t="s">
        <v>14</v>
      </c>
      <c r="E1780" s="1">
        <v>24.0</v>
      </c>
      <c r="F1780" s="1" t="s">
        <v>20114</v>
      </c>
      <c r="G1780" s="1">
        <v>0.68214914448</v>
      </c>
    </row>
    <row r="1781" ht="15.75" customHeight="1">
      <c r="A1781" s="1" t="str">
        <f t="shared" ref="A1781:A1790" si="155">"PTPN1"</f>
        <v>PTPN1</v>
      </c>
      <c r="B1781" s="1" t="s">
        <v>145</v>
      </c>
      <c r="C1781" s="1">
        <v>4.9126654E7</v>
      </c>
      <c r="D1781" s="1" t="s">
        <v>14</v>
      </c>
      <c r="E1781" s="1">
        <v>24.0</v>
      </c>
      <c r="F1781" s="1" t="s">
        <v>20115</v>
      </c>
      <c r="G1781" s="1">
        <v>1.43454848903</v>
      </c>
    </row>
    <row r="1782" ht="15.75" customHeight="1">
      <c r="A1782" s="1" t="str">
        <f t="shared" si="155"/>
        <v>PTPN1</v>
      </c>
      <c r="B1782" s="1" t="s">
        <v>145</v>
      </c>
      <c r="C1782" s="1">
        <v>4.9126631E7</v>
      </c>
      <c r="D1782" s="1" t="s">
        <v>14</v>
      </c>
      <c r="E1782" s="1">
        <v>24.0</v>
      </c>
      <c r="F1782" s="1" t="s">
        <v>20116</v>
      </c>
      <c r="G1782" s="1">
        <v>0.658307912005</v>
      </c>
    </row>
    <row r="1783" ht="15.75" customHeight="1">
      <c r="A1783" s="1" t="str">
        <f t="shared" si="155"/>
        <v>PTPN1</v>
      </c>
      <c r="B1783" s="1" t="s">
        <v>145</v>
      </c>
      <c r="C1783" s="1">
        <v>4.9126817E7</v>
      </c>
      <c r="D1783" s="1" t="s">
        <v>8</v>
      </c>
      <c r="E1783" s="1">
        <v>24.0</v>
      </c>
      <c r="F1783" s="1" t="s">
        <v>20117</v>
      </c>
      <c r="G1783" s="1">
        <v>0.154465443658</v>
      </c>
    </row>
    <row r="1784" ht="15.75" customHeight="1">
      <c r="A1784" s="1" t="str">
        <f t="shared" si="155"/>
        <v>PTPN1</v>
      </c>
      <c r="B1784" s="1" t="s">
        <v>145</v>
      </c>
      <c r="C1784" s="1">
        <v>4.9126677E7</v>
      </c>
      <c r="D1784" s="1" t="s">
        <v>14</v>
      </c>
      <c r="E1784" s="1">
        <v>24.0</v>
      </c>
      <c r="F1784" s="1" t="s">
        <v>20118</v>
      </c>
      <c r="G1784" s="1">
        <v>0.270253745627</v>
      </c>
    </row>
    <row r="1785" ht="15.75" customHeight="1">
      <c r="A1785" s="1" t="str">
        <f t="shared" si="155"/>
        <v>PTPN1</v>
      </c>
      <c r="B1785" s="1" t="s">
        <v>145</v>
      </c>
      <c r="C1785" s="1">
        <v>4.9126683E7</v>
      </c>
      <c r="D1785" s="1" t="s">
        <v>14</v>
      </c>
      <c r="E1785" s="1">
        <v>23.0</v>
      </c>
      <c r="F1785" s="1" t="s">
        <v>20119</v>
      </c>
      <c r="G1785" s="1">
        <v>0.0402894197855</v>
      </c>
    </row>
    <row r="1786" ht="15.75" customHeight="1">
      <c r="A1786" s="1" t="str">
        <f t="shared" si="155"/>
        <v>PTPN1</v>
      </c>
      <c r="B1786" s="1" t="s">
        <v>145</v>
      </c>
      <c r="C1786" s="1">
        <v>4.9126776E7</v>
      </c>
      <c r="D1786" s="1" t="s">
        <v>14</v>
      </c>
      <c r="E1786" s="1">
        <v>21.0</v>
      </c>
      <c r="F1786" s="1" t="s">
        <v>20120</v>
      </c>
      <c r="G1786" s="1">
        <v>0.775120344764</v>
      </c>
    </row>
    <row r="1787" ht="15.75" customHeight="1">
      <c r="A1787" s="1" t="str">
        <f t="shared" si="155"/>
        <v>PTPN1</v>
      </c>
      <c r="B1787" s="1" t="s">
        <v>145</v>
      </c>
      <c r="C1787" s="1">
        <v>4.9126687E7</v>
      </c>
      <c r="D1787" s="1" t="s">
        <v>8</v>
      </c>
      <c r="E1787" s="1">
        <v>23.0</v>
      </c>
      <c r="F1787" s="1" t="s">
        <v>20121</v>
      </c>
      <c r="G1787" s="1">
        <v>-0.0954114992805</v>
      </c>
    </row>
    <row r="1788" ht="15.75" customHeight="1">
      <c r="A1788" s="1" t="str">
        <f t="shared" si="155"/>
        <v>PTPN1</v>
      </c>
      <c r="B1788" s="1" t="s">
        <v>145</v>
      </c>
      <c r="C1788" s="1">
        <v>4.9126696E7</v>
      </c>
      <c r="D1788" s="1" t="s">
        <v>8</v>
      </c>
      <c r="E1788" s="1">
        <v>23.0</v>
      </c>
      <c r="F1788" s="1" t="s">
        <v>20122</v>
      </c>
      <c r="G1788" s="1">
        <v>0.114994248764</v>
      </c>
    </row>
    <row r="1789" ht="15.75" customHeight="1">
      <c r="A1789" s="1" t="str">
        <f t="shared" si="155"/>
        <v>PTPN1</v>
      </c>
      <c r="B1789" s="1" t="s">
        <v>145</v>
      </c>
      <c r="C1789" s="1">
        <v>4.9126733E7</v>
      </c>
      <c r="D1789" s="1" t="s">
        <v>8</v>
      </c>
      <c r="E1789" s="1">
        <v>23.0</v>
      </c>
      <c r="F1789" s="1" t="s">
        <v>20123</v>
      </c>
      <c r="G1789" s="1">
        <v>-0.0226547498727</v>
      </c>
    </row>
    <row r="1790" ht="15.75" customHeight="1">
      <c r="A1790" s="1" t="str">
        <f t="shared" si="155"/>
        <v>PTPN1</v>
      </c>
      <c r="B1790" s="1" t="s">
        <v>145</v>
      </c>
      <c r="C1790" s="1">
        <v>4.9126596E7</v>
      </c>
      <c r="D1790" s="1" t="s">
        <v>14</v>
      </c>
      <c r="E1790" s="1">
        <v>23.0</v>
      </c>
      <c r="F1790" s="1" t="s">
        <v>20124</v>
      </c>
      <c r="G1790" s="1">
        <v>0.790331166209</v>
      </c>
    </row>
    <row r="1791" ht="15.75" customHeight="1">
      <c r="A1791" s="1" t="str">
        <f t="shared" ref="A1791:A1799" si="156">"PTPN12"</f>
        <v>PTPN12</v>
      </c>
      <c r="B1791" s="1" t="s">
        <v>715</v>
      </c>
      <c r="C1791" s="1">
        <v>7.7166248E7</v>
      </c>
      <c r="D1791" s="1" t="s">
        <v>8</v>
      </c>
      <c r="E1791" s="1">
        <v>24.0</v>
      </c>
      <c r="F1791" s="1" t="s">
        <v>20125</v>
      </c>
      <c r="G1791" s="1">
        <v>-0.259841098078</v>
      </c>
    </row>
    <row r="1792" ht="15.75" customHeight="1">
      <c r="A1792" s="1" t="str">
        <f t="shared" si="156"/>
        <v>PTPN12</v>
      </c>
      <c r="B1792" s="1" t="s">
        <v>715</v>
      </c>
      <c r="C1792" s="1">
        <v>7.7166283E7</v>
      </c>
      <c r="D1792" s="1" t="s">
        <v>14</v>
      </c>
      <c r="E1792" s="1">
        <v>24.0</v>
      </c>
      <c r="F1792" s="1" t="s">
        <v>20126</v>
      </c>
      <c r="G1792" s="1">
        <v>0.340650755544</v>
      </c>
    </row>
    <row r="1793" ht="15.75" customHeight="1">
      <c r="A1793" s="1" t="str">
        <f t="shared" si="156"/>
        <v>PTPN12</v>
      </c>
      <c r="B1793" s="1" t="s">
        <v>715</v>
      </c>
      <c r="C1793" s="1">
        <v>7.7166221E7</v>
      </c>
      <c r="D1793" s="1" t="s">
        <v>8</v>
      </c>
      <c r="E1793" s="1">
        <v>24.0</v>
      </c>
      <c r="F1793" s="1" t="s">
        <v>20127</v>
      </c>
      <c r="G1793" s="1">
        <v>0.222275896141</v>
      </c>
    </row>
    <row r="1794" ht="15.75" customHeight="1">
      <c r="A1794" s="1" t="str">
        <f t="shared" si="156"/>
        <v>PTPN12</v>
      </c>
      <c r="B1794" s="1" t="s">
        <v>715</v>
      </c>
      <c r="C1794" s="1">
        <v>7.716636E7</v>
      </c>
      <c r="D1794" s="1" t="s">
        <v>14</v>
      </c>
      <c r="E1794" s="1">
        <v>24.0</v>
      </c>
      <c r="F1794" s="1" t="s">
        <v>20128</v>
      </c>
      <c r="G1794" s="1">
        <v>0.988337021984</v>
      </c>
    </row>
    <row r="1795" ht="15.75" customHeight="1">
      <c r="A1795" s="1" t="str">
        <f t="shared" si="156"/>
        <v>PTPN12</v>
      </c>
      <c r="B1795" s="1" t="s">
        <v>715</v>
      </c>
      <c r="C1795" s="1">
        <v>7.7166391E7</v>
      </c>
      <c r="D1795" s="1" t="s">
        <v>14</v>
      </c>
      <c r="E1795" s="1">
        <v>23.0</v>
      </c>
      <c r="F1795" s="1" t="s">
        <v>20129</v>
      </c>
      <c r="G1795" s="1">
        <v>0.200898215984</v>
      </c>
    </row>
    <row r="1796" ht="15.75" customHeight="1">
      <c r="A1796" s="1" t="str">
        <f t="shared" si="156"/>
        <v>PTPN12</v>
      </c>
      <c r="B1796" s="1" t="s">
        <v>715</v>
      </c>
      <c r="C1796" s="1">
        <v>7.7166401E7</v>
      </c>
      <c r="D1796" s="1" t="s">
        <v>14</v>
      </c>
      <c r="E1796" s="1">
        <v>24.0</v>
      </c>
      <c r="F1796" s="1" t="s">
        <v>20130</v>
      </c>
      <c r="G1796" s="1">
        <v>0.796926767251</v>
      </c>
    </row>
    <row r="1797" ht="15.75" customHeight="1">
      <c r="A1797" s="1" t="str">
        <f t="shared" si="156"/>
        <v>PTPN12</v>
      </c>
      <c r="B1797" s="1" t="s">
        <v>715</v>
      </c>
      <c r="C1797" s="1">
        <v>7.7166491E7</v>
      </c>
      <c r="D1797" s="1" t="s">
        <v>14</v>
      </c>
      <c r="E1797" s="1">
        <v>24.0</v>
      </c>
      <c r="F1797" s="1" t="s">
        <v>20131</v>
      </c>
      <c r="G1797" s="1">
        <v>0.441306627062</v>
      </c>
    </row>
    <row r="1798" ht="15.75" customHeight="1">
      <c r="A1798" s="1" t="str">
        <f t="shared" si="156"/>
        <v>PTPN12</v>
      </c>
      <c r="B1798" s="1" t="s">
        <v>715</v>
      </c>
      <c r="C1798" s="1">
        <v>7.7166524E7</v>
      </c>
      <c r="D1798" s="1" t="s">
        <v>14</v>
      </c>
      <c r="E1798" s="1">
        <v>24.0</v>
      </c>
      <c r="F1798" s="1" t="s">
        <v>20132</v>
      </c>
      <c r="G1798" s="1">
        <v>1.02536942997</v>
      </c>
    </row>
    <row r="1799" ht="15.75" customHeight="1">
      <c r="A1799" s="1" t="str">
        <f t="shared" si="156"/>
        <v>PTPN12</v>
      </c>
      <c r="B1799" s="1" t="s">
        <v>715</v>
      </c>
      <c r="C1799" s="1">
        <v>7.7166347E7</v>
      </c>
      <c r="D1799" s="1" t="s">
        <v>14</v>
      </c>
      <c r="E1799" s="1">
        <v>23.0</v>
      </c>
      <c r="F1799" s="1" t="s">
        <v>20133</v>
      </c>
      <c r="G1799" s="1">
        <v>0.986293548041</v>
      </c>
    </row>
    <row r="1800" ht="15.75" customHeight="1">
      <c r="A1800" s="1" t="str">
        <f t="shared" ref="A1800:A1824" si="157">"PTPN13"</f>
        <v>PTPN13</v>
      </c>
      <c r="B1800" s="1" t="s">
        <v>87</v>
      </c>
      <c r="C1800" s="1">
        <v>8.7515687E7</v>
      </c>
      <c r="D1800" s="1" t="s">
        <v>14</v>
      </c>
      <c r="E1800" s="1">
        <v>24.0</v>
      </c>
      <c r="F1800" s="1" t="s">
        <v>20134</v>
      </c>
      <c r="G1800" s="1">
        <v>0.0289426789278</v>
      </c>
    </row>
    <row r="1801" ht="15.75" customHeight="1">
      <c r="A1801" s="1" t="str">
        <f t="shared" si="157"/>
        <v>PTPN13</v>
      </c>
      <c r="B1801" s="1" t="s">
        <v>87</v>
      </c>
      <c r="C1801" s="1">
        <v>8.7515561E7</v>
      </c>
      <c r="D1801" s="1" t="s">
        <v>8</v>
      </c>
      <c r="E1801" s="1">
        <v>22.0</v>
      </c>
      <c r="F1801" s="1" t="s">
        <v>20135</v>
      </c>
      <c r="G1801" s="1">
        <v>-0.0113457381152</v>
      </c>
    </row>
    <row r="1802" ht="15.75" customHeight="1">
      <c r="A1802" s="1" t="str">
        <f t="shared" si="157"/>
        <v>PTPN13</v>
      </c>
      <c r="B1802" s="1" t="s">
        <v>87</v>
      </c>
      <c r="C1802" s="1">
        <v>8.7556278E7</v>
      </c>
      <c r="D1802" s="1" t="s">
        <v>14</v>
      </c>
      <c r="E1802" s="1">
        <v>25.0</v>
      </c>
      <c r="F1802" s="1" t="s">
        <v>20136</v>
      </c>
      <c r="G1802" s="1">
        <v>-0.0445464694346</v>
      </c>
    </row>
    <row r="1803" ht="15.75" customHeight="1">
      <c r="A1803" s="1" t="str">
        <f t="shared" si="157"/>
        <v>PTPN13</v>
      </c>
      <c r="B1803" s="1" t="s">
        <v>87</v>
      </c>
      <c r="C1803" s="1">
        <v>8.7556205E7</v>
      </c>
      <c r="D1803" s="1" t="s">
        <v>14</v>
      </c>
      <c r="E1803" s="1">
        <v>24.0</v>
      </c>
      <c r="F1803" s="1" t="s">
        <v>20137</v>
      </c>
      <c r="G1803" s="1">
        <v>-0.102009181302</v>
      </c>
    </row>
    <row r="1804" ht="15.75" customHeight="1">
      <c r="A1804" s="1" t="str">
        <f t="shared" si="157"/>
        <v>PTPN13</v>
      </c>
      <c r="B1804" s="1" t="s">
        <v>87</v>
      </c>
      <c r="C1804" s="1">
        <v>8.7556199E7</v>
      </c>
      <c r="D1804" s="1" t="s">
        <v>14</v>
      </c>
      <c r="E1804" s="1">
        <v>24.0</v>
      </c>
      <c r="F1804" s="1" t="s">
        <v>20138</v>
      </c>
      <c r="G1804" s="1">
        <v>0.245177655319</v>
      </c>
    </row>
    <row r="1805" ht="15.75" customHeight="1">
      <c r="A1805" s="1" t="str">
        <f t="shared" si="157"/>
        <v>PTPN13</v>
      </c>
      <c r="B1805" s="1" t="s">
        <v>87</v>
      </c>
      <c r="C1805" s="1">
        <v>8.7515824E7</v>
      </c>
      <c r="D1805" s="1" t="s">
        <v>14</v>
      </c>
      <c r="E1805" s="1">
        <v>24.0</v>
      </c>
      <c r="F1805" s="1" t="s">
        <v>20139</v>
      </c>
      <c r="G1805" s="1">
        <v>0.0775242326522</v>
      </c>
    </row>
    <row r="1806" ht="15.75" customHeight="1">
      <c r="A1806" s="1" t="str">
        <f t="shared" si="157"/>
        <v>PTPN13</v>
      </c>
      <c r="B1806" s="1" t="s">
        <v>87</v>
      </c>
      <c r="C1806" s="1">
        <v>8.751574E7</v>
      </c>
      <c r="D1806" s="1" t="s">
        <v>14</v>
      </c>
      <c r="E1806" s="1">
        <v>23.0</v>
      </c>
      <c r="F1806" s="1" t="s">
        <v>20140</v>
      </c>
      <c r="G1806" s="1">
        <v>-0.128434570444</v>
      </c>
    </row>
    <row r="1807" ht="15.75" customHeight="1">
      <c r="A1807" s="1" t="str">
        <f t="shared" si="157"/>
        <v>PTPN13</v>
      </c>
      <c r="B1807" s="1" t="s">
        <v>87</v>
      </c>
      <c r="C1807" s="1">
        <v>8.7515668E7</v>
      </c>
      <c r="D1807" s="1" t="s">
        <v>14</v>
      </c>
      <c r="E1807" s="1">
        <v>23.0</v>
      </c>
      <c r="F1807" s="1" t="s">
        <v>20141</v>
      </c>
      <c r="G1807" s="1">
        <v>0.0312244264781</v>
      </c>
    </row>
    <row r="1808" ht="15.75" customHeight="1">
      <c r="A1808" s="1" t="str">
        <f t="shared" si="157"/>
        <v>PTPN13</v>
      </c>
      <c r="B1808" s="1" t="s">
        <v>87</v>
      </c>
      <c r="C1808" s="1">
        <v>8.7515544E7</v>
      </c>
      <c r="D1808" s="1" t="s">
        <v>8</v>
      </c>
      <c r="E1808" s="1">
        <v>24.0</v>
      </c>
      <c r="F1808" s="1" t="s">
        <v>20142</v>
      </c>
      <c r="G1808" s="1">
        <v>0.0447814874845</v>
      </c>
    </row>
    <row r="1809" ht="15.75" customHeight="1">
      <c r="A1809" s="1" t="str">
        <f t="shared" si="157"/>
        <v>PTPN13</v>
      </c>
      <c r="B1809" s="1" t="s">
        <v>87</v>
      </c>
      <c r="C1809" s="1">
        <v>8.7515403E7</v>
      </c>
      <c r="D1809" s="1" t="s">
        <v>14</v>
      </c>
      <c r="E1809" s="1">
        <v>23.0</v>
      </c>
      <c r="F1809" s="1" t="s">
        <v>20143</v>
      </c>
      <c r="G1809" s="1">
        <v>0.906680242329</v>
      </c>
    </row>
    <row r="1810" ht="15.75" customHeight="1">
      <c r="A1810" s="1" t="str">
        <f t="shared" si="157"/>
        <v>PTPN13</v>
      </c>
      <c r="B1810" s="1" t="s">
        <v>87</v>
      </c>
      <c r="C1810" s="1">
        <v>8.7515605E7</v>
      </c>
      <c r="D1810" s="1" t="s">
        <v>8</v>
      </c>
      <c r="E1810" s="1">
        <v>24.0</v>
      </c>
      <c r="F1810" s="1" t="s">
        <v>20144</v>
      </c>
      <c r="G1810" s="1">
        <v>-0.349332695376</v>
      </c>
    </row>
    <row r="1811" ht="15.75" customHeight="1">
      <c r="A1811" s="1" t="str">
        <f t="shared" si="157"/>
        <v>PTPN13</v>
      </c>
      <c r="B1811" s="1" t="s">
        <v>87</v>
      </c>
      <c r="C1811" s="1">
        <v>8.7515597E7</v>
      </c>
      <c r="D1811" s="1" t="s">
        <v>14</v>
      </c>
      <c r="E1811" s="1">
        <v>24.0</v>
      </c>
      <c r="F1811" s="1" t="s">
        <v>20145</v>
      </c>
      <c r="G1811" s="1">
        <v>0.27707819769</v>
      </c>
    </row>
    <row r="1812" ht="15.75" customHeight="1">
      <c r="A1812" s="1" t="str">
        <f t="shared" si="157"/>
        <v>PTPN13</v>
      </c>
      <c r="B1812" s="1" t="s">
        <v>87</v>
      </c>
      <c r="C1812" s="1">
        <v>8.7556282E7</v>
      </c>
      <c r="D1812" s="1" t="s">
        <v>8</v>
      </c>
      <c r="E1812" s="1">
        <v>23.0</v>
      </c>
      <c r="F1812" s="1" t="s">
        <v>20146</v>
      </c>
      <c r="G1812" s="1">
        <v>0.103182153802</v>
      </c>
    </row>
    <row r="1813" ht="15.75" customHeight="1">
      <c r="A1813" s="1" t="str">
        <f t="shared" si="157"/>
        <v>PTPN13</v>
      </c>
      <c r="B1813" s="1" t="s">
        <v>87</v>
      </c>
      <c r="C1813" s="1">
        <v>8.7515783E7</v>
      </c>
      <c r="D1813" s="1" t="s">
        <v>8</v>
      </c>
      <c r="E1813" s="1">
        <v>24.0</v>
      </c>
      <c r="F1813" s="1" t="s">
        <v>20147</v>
      </c>
      <c r="G1813" s="1">
        <v>-0.225870992872</v>
      </c>
    </row>
    <row r="1814" ht="15.75" customHeight="1">
      <c r="A1814" s="1" t="str">
        <f t="shared" si="157"/>
        <v>PTPN13</v>
      </c>
      <c r="B1814" s="1" t="s">
        <v>87</v>
      </c>
      <c r="C1814" s="1">
        <v>8.7515171E7</v>
      </c>
      <c r="D1814" s="1" t="s">
        <v>8</v>
      </c>
      <c r="E1814" s="1">
        <v>24.0</v>
      </c>
      <c r="F1814" s="1" t="s">
        <v>20148</v>
      </c>
      <c r="G1814" s="1">
        <v>0.0544133840313</v>
      </c>
    </row>
    <row r="1815" ht="15.75" customHeight="1">
      <c r="A1815" s="1" t="str">
        <f t="shared" si="157"/>
        <v>PTPN13</v>
      </c>
      <c r="B1815" s="1" t="s">
        <v>87</v>
      </c>
      <c r="C1815" s="1">
        <v>8.7515208E7</v>
      </c>
      <c r="D1815" s="1" t="s">
        <v>8</v>
      </c>
      <c r="E1815" s="1">
        <v>24.0</v>
      </c>
      <c r="F1815" s="1" t="s">
        <v>20149</v>
      </c>
      <c r="G1815" s="1">
        <v>0.635231511502</v>
      </c>
    </row>
    <row r="1816" ht="15.75" customHeight="1">
      <c r="A1816" s="1" t="str">
        <f t="shared" si="157"/>
        <v>PTPN13</v>
      </c>
      <c r="B1816" s="1" t="s">
        <v>87</v>
      </c>
      <c r="C1816" s="1">
        <v>8.7515528E7</v>
      </c>
      <c r="D1816" s="1" t="s">
        <v>8</v>
      </c>
      <c r="E1816" s="1">
        <v>24.0</v>
      </c>
      <c r="F1816" s="1" t="s">
        <v>20150</v>
      </c>
      <c r="G1816" s="1">
        <v>0.0194571664219</v>
      </c>
    </row>
    <row r="1817" ht="15.75" customHeight="1">
      <c r="A1817" s="1" t="str">
        <f t="shared" si="157"/>
        <v>PTPN13</v>
      </c>
      <c r="B1817" s="1" t="s">
        <v>87</v>
      </c>
      <c r="C1817" s="1">
        <v>8.7556134E7</v>
      </c>
      <c r="D1817" s="1" t="s">
        <v>8</v>
      </c>
      <c r="E1817" s="1">
        <v>23.0</v>
      </c>
      <c r="F1817" s="1" t="s">
        <v>20151</v>
      </c>
      <c r="G1817" s="1">
        <v>0.789686565003</v>
      </c>
    </row>
    <row r="1818" ht="15.75" customHeight="1">
      <c r="A1818" s="1" t="str">
        <f t="shared" si="157"/>
        <v>PTPN13</v>
      </c>
      <c r="B1818" s="1" t="s">
        <v>87</v>
      </c>
      <c r="C1818" s="1">
        <v>8.7515204E7</v>
      </c>
      <c r="D1818" s="1" t="s">
        <v>14</v>
      </c>
      <c r="E1818" s="1">
        <v>23.0</v>
      </c>
      <c r="F1818" s="1" t="s">
        <v>20152</v>
      </c>
      <c r="G1818" s="1">
        <v>0.639578144797</v>
      </c>
    </row>
    <row r="1819" ht="15.75" customHeight="1">
      <c r="A1819" s="1" t="str">
        <f t="shared" si="157"/>
        <v>PTPN13</v>
      </c>
      <c r="B1819" s="1" t="s">
        <v>87</v>
      </c>
      <c r="C1819" s="1">
        <v>8.751537E7</v>
      </c>
      <c r="D1819" s="1" t="s">
        <v>14</v>
      </c>
      <c r="E1819" s="1">
        <v>24.0</v>
      </c>
      <c r="F1819" s="1" t="s">
        <v>20153</v>
      </c>
      <c r="G1819" s="1">
        <v>1.30363319267</v>
      </c>
    </row>
    <row r="1820" ht="15.75" customHeight="1">
      <c r="A1820" s="1" t="str">
        <f t="shared" si="157"/>
        <v>PTPN13</v>
      </c>
      <c r="B1820" s="1" t="s">
        <v>87</v>
      </c>
      <c r="C1820" s="1">
        <v>8.7515189E7</v>
      </c>
      <c r="D1820" s="1" t="s">
        <v>14</v>
      </c>
      <c r="E1820" s="1">
        <v>24.0</v>
      </c>
      <c r="F1820" s="1" t="s">
        <v>20154</v>
      </c>
      <c r="G1820" s="1">
        <v>0.655420911134</v>
      </c>
    </row>
    <row r="1821" ht="15.75" customHeight="1">
      <c r="A1821" s="1" t="str">
        <f t="shared" si="157"/>
        <v>PTPN13</v>
      </c>
      <c r="B1821" s="1" t="s">
        <v>87</v>
      </c>
      <c r="C1821" s="1">
        <v>8.7515288E7</v>
      </c>
      <c r="D1821" s="1" t="s">
        <v>14</v>
      </c>
      <c r="E1821" s="1">
        <v>22.0</v>
      </c>
      <c r="F1821" s="1" t="s">
        <v>20155</v>
      </c>
      <c r="G1821" s="1">
        <v>0.0659320132716</v>
      </c>
    </row>
    <row r="1822" ht="15.75" customHeight="1">
      <c r="A1822" s="1" t="str">
        <f t="shared" si="157"/>
        <v>PTPN13</v>
      </c>
      <c r="B1822" s="1" t="s">
        <v>87</v>
      </c>
      <c r="C1822" s="1">
        <v>8.7515358E7</v>
      </c>
      <c r="D1822" s="1" t="s">
        <v>14</v>
      </c>
      <c r="E1822" s="1">
        <v>23.0</v>
      </c>
      <c r="F1822" s="1" t="s">
        <v>20156</v>
      </c>
      <c r="G1822" s="1">
        <v>0.338247129276</v>
      </c>
    </row>
    <row r="1823" ht="15.75" customHeight="1">
      <c r="A1823" s="1" t="str">
        <f t="shared" si="157"/>
        <v>PTPN13</v>
      </c>
      <c r="B1823" s="1" t="s">
        <v>87</v>
      </c>
      <c r="C1823" s="1">
        <v>8.7515251E7</v>
      </c>
      <c r="D1823" s="1" t="s">
        <v>14</v>
      </c>
      <c r="E1823" s="1">
        <v>24.0</v>
      </c>
      <c r="F1823" s="1" t="s">
        <v>20157</v>
      </c>
      <c r="G1823" s="1">
        <v>0.0800842685263</v>
      </c>
    </row>
    <row r="1824" ht="15.75" customHeight="1">
      <c r="A1824" s="1" t="str">
        <f t="shared" si="157"/>
        <v>PTPN13</v>
      </c>
      <c r="B1824" s="1" t="s">
        <v>87</v>
      </c>
      <c r="C1824" s="1">
        <v>8.7515258E7</v>
      </c>
      <c r="D1824" s="1" t="s">
        <v>14</v>
      </c>
      <c r="E1824" s="1">
        <v>24.0</v>
      </c>
      <c r="F1824" s="1" t="s">
        <v>20158</v>
      </c>
      <c r="G1824" s="1">
        <v>0.541417099512</v>
      </c>
    </row>
    <row r="1825" ht="15.75" customHeight="1">
      <c r="A1825" s="1" t="str">
        <f t="shared" ref="A1825:A1834" si="158">"PTPN9"</f>
        <v>PTPN9</v>
      </c>
      <c r="B1825" s="1" t="s">
        <v>425</v>
      </c>
      <c r="C1825" s="1">
        <v>7.5871727E7</v>
      </c>
      <c r="D1825" s="1" t="s">
        <v>14</v>
      </c>
      <c r="E1825" s="1">
        <v>24.0</v>
      </c>
      <c r="F1825" s="1" t="s">
        <v>20159</v>
      </c>
      <c r="G1825" s="1">
        <v>0.98825082273</v>
      </c>
    </row>
    <row r="1826" ht="15.75" customHeight="1">
      <c r="A1826" s="1" t="str">
        <f t="shared" si="158"/>
        <v>PTPN9</v>
      </c>
      <c r="B1826" s="1" t="s">
        <v>425</v>
      </c>
      <c r="C1826" s="1">
        <v>7.5871826E7</v>
      </c>
      <c r="D1826" s="1" t="s">
        <v>14</v>
      </c>
      <c r="E1826" s="1">
        <v>24.0</v>
      </c>
      <c r="F1826" s="1" t="s">
        <v>20160</v>
      </c>
      <c r="G1826" s="1">
        <v>0.980576596793</v>
      </c>
    </row>
    <row r="1827" ht="15.75" customHeight="1">
      <c r="A1827" s="1" t="str">
        <f t="shared" si="158"/>
        <v>PTPN9</v>
      </c>
      <c r="B1827" s="1" t="s">
        <v>425</v>
      </c>
      <c r="C1827" s="1">
        <v>7.5871853E7</v>
      </c>
      <c r="D1827" s="1" t="s">
        <v>14</v>
      </c>
      <c r="E1827" s="1">
        <v>24.0</v>
      </c>
      <c r="F1827" s="1" t="s">
        <v>20161</v>
      </c>
      <c r="G1827" s="1">
        <v>0.104100810356</v>
      </c>
    </row>
    <row r="1828" ht="15.75" customHeight="1">
      <c r="A1828" s="1" t="str">
        <f t="shared" si="158"/>
        <v>PTPN9</v>
      </c>
      <c r="B1828" s="1" t="s">
        <v>425</v>
      </c>
      <c r="C1828" s="1">
        <v>7.5871797E7</v>
      </c>
      <c r="D1828" s="1" t="s">
        <v>8</v>
      </c>
      <c r="E1828" s="1">
        <v>23.0</v>
      </c>
      <c r="F1828" s="1" t="s">
        <v>20162</v>
      </c>
      <c r="G1828" s="1">
        <v>0.896688870428</v>
      </c>
    </row>
    <row r="1829" ht="15.75" customHeight="1">
      <c r="A1829" s="1" t="str">
        <f t="shared" si="158"/>
        <v>PTPN9</v>
      </c>
      <c r="B1829" s="1" t="s">
        <v>425</v>
      </c>
      <c r="C1829" s="1">
        <v>7.5871737E7</v>
      </c>
      <c r="D1829" s="1" t="s">
        <v>8</v>
      </c>
      <c r="E1829" s="1">
        <v>24.0</v>
      </c>
      <c r="F1829" s="1" t="s">
        <v>20163</v>
      </c>
      <c r="G1829" s="1">
        <v>1.03117258048</v>
      </c>
    </row>
    <row r="1830" ht="15.75" customHeight="1">
      <c r="A1830" s="1" t="str">
        <f t="shared" si="158"/>
        <v>PTPN9</v>
      </c>
      <c r="B1830" s="1" t="s">
        <v>425</v>
      </c>
      <c r="C1830" s="1">
        <v>7.5871903E7</v>
      </c>
      <c r="D1830" s="1" t="s">
        <v>14</v>
      </c>
      <c r="E1830" s="1">
        <v>23.0</v>
      </c>
      <c r="F1830" s="1" t="s">
        <v>20164</v>
      </c>
      <c r="G1830" s="1">
        <v>0.142912521821</v>
      </c>
    </row>
    <row r="1831" ht="15.75" customHeight="1">
      <c r="A1831" s="1" t="str">
        <f t="shared" si="158"/>
        <v>PTPN9</v>
      </c>
      <c r="B1831" s="1" t="s">
        <v>425</v>
      </c>
      <c r="C1831" s="1">
        <v>7.5871929E7</v>
      </c>
      <c r="D1831" s="1" t="s">
        <v>14</v>
      </c>
      <c r="E1831" s="1">
        <v>24.0</v>
      </c>
      <c r="F1831" s="1" t="s">
        <v>20165</v>
      </c>
      <c r="G1831" s="1">
        <v>0.44948698967</v>
      </c>
    </row>
    <row r="1832" ht="15.75" customHeight="1">
      <c r="A1832" s="1" t="str">
        <f t="shared" si="158"/>
        <v>PTPN9</v>
      </c>
      <c r="B1832" s="1" t="s">
        <v>425</v>
      </c>
      <c r="C1832" s="1">
        <v>7.587198E7</v>
      </c>
      <c r="D1832" s="1" t="s">
        <v>14</v>
      </c>
      <c r="E1832" s="1">
        <v>23.0</v>
      </c>
      <c r="F1832" s="1" t="s">
        <v>20166</v>
      </c>
      <c r="G1832" s="1">
        <v>0.655073886759</v>
      </c>
    </row>
    <row r="1833" ht="15.75" customHeight="1">
      <c r="A1833" s="1" t="str">
        <f t="shared" si="158"/>
        <v>PTPN9</v>
      </c>
      <c r="B1833" s="1" t="s">
        <v>425</v>
      </c>
      <c r="C1833" s="1">
        <v>7.5872018E7</v>
      </c>
      <c r="D1833" s="1" t="s">
        <v>14</v>
      </c>
      <c r="E1833" s="1">
        <v>24.0</v>
      </c>
      <c r="F1833" s="1" t="s">
        <v>20167</v>
      </c>
      <c r="G1833" s="1">
        <v>0.0290763425452</v>
      </c>
    </row>
    <row r="1834" ht="15.75" customHeight="1">
      <c r="A1834" s="1" t="str">
        <f t="shared" si="158"/>
        <v>PTPN9</v>
      </c>
      <c r="B1834" s="1" t="s">
        <v>425</v>
      </c>
      <c r="C1834" s="1">
        <v>7.5871894E7</v>
      </c>
      <c r="D1834" s="1" t="s">
        <v>8</v>
      </c>
      <c r="E1834" s="1">
        <v>24.0</v>
      </c>
      <c r="F1834" s="1" t="s">
        <v>20168</v>
      </c>
      <c r="G1834" s="1">
        <v>0.825598494262</v>
      </c>
    </row>
    <row r="1835" ht="15.75" customHeight="1">
      <c r="A1835" s="1" t="str">
        <f t="shared" ref="A1835:A1853" si="159">"RC3H1"</f>
        <v>RC3H1</v>
      </c>
      <c r="B1835" s="1" t="s">
        <v>108</v>
      </c>
      <c r="C1835" s="1">
        <v>1.7399164E8</v>
      </c>
      <c r="D1835" s="1" t="s">
        <v>8</v>
      </c>
      <c r="E1835" s="1">
        <v>23.0</v>
      </c>
      <c r="F1835" s="1" t="s">
        <v>20169</v>
      </c>
      <c r="G1835" s="1">
        <v>0.579465023772</v>
      </c>
    </row>
    <row r="1836" ht="15.75" customHeight="1">
      <c r="A1836" s="1" t="str">
        <f t="shared" si="159"/>
        <v>RC3H1</v>
      </c>
      <c r="B1836" s="1" t="s">
        <v>108</v>
      </c>
      <c r="C1836" s="1">
        <v>1.73991664E8</v>
      </c>
      <c r="D1836" s="1" t="s">
        <v>8</v>
      </c>
      <c r="E1836" s="1">
        <v>24.0</v>
      </c>
      <c r="F1836" s="1" t="s">
        <v>20170</v>
      </c>
      <c r="G1836" s="1">
        <v>0.284499317696</v>
      </c>
    </row>
    <row r="1837" ht="15.75" customHeight="1">
      <c r="A1837" s="1" t="str">
        <f t="shared" si="159"/>
        <v>RC3H1</v>
      </c>
      <c r="B1837" s="1" t="s">
        <v>108</v>
      </c>
      <c r="C1837" s="1">
        <v>1.73991738E8</v>
      </c>
      <c r="D1837" s="1" t="s">
        <v>14</v>
      </c>
      <c r="E1837" s="1">
        <v>24.0</v>
      </c>
      <c r="F1837" s="1" t="s">
        <v>20171</v>
      </c>
      <c r="G1837" s="1">
        <v>0.00284187720703</v>
      </c>
    </row>
    <row r="1838" ht="15.75" customHeight="1">
      <c r="A1838" s="1" t="str">
        <f t="shared" si="159"/>
        <v>RC3H1</v>
      </c>
      <c r="B1838" s="1" t="s">
        <v>108</v>
      </c>
      <c r="C1838" s="1">
        <v>1.73991726E8</v>
      </c>
      <c r="D1838" s="1" t="s">
        <v>8</v>
      </c>
      <c r="E1838" s="1">
        <v>24.0</v>
      </c>
      <c r="F1838" s="1" t="s">
        <v>20172</v>
      </c>
      <c r="G1838" s="1">
        <v>0.666673866043</v>
      </c>
    </row>
    <row r="1839" ht="15.75" customHeight="1">
      <c r="A1839" s="1" t="str">
        <f t="shared" si="159"/>
        <v>RC3H1</v>
      </c>
      <c r="B1839" s="1" t="s">
        <v>108</v>
      </c>
      <c r="C1839" s="1">
        <v>1.73962488E8</v>
      </c>
      <c r="D1839" s="1" t="s">
        <v>14</v>
      </c>
      <c r="E1839" s="1">
        <v>23.0</v>
      </c>
      <c r="F1839" s="1" t="s">
        <v>20173</v>
      </c>
      <c r="G1839" s="1">
        <v>0.0836987025544</v>
      </c>
    </row>
    <row r="1840" ht="15.75" customHeight="1">
      <c r="A1840" s="1" t="str">
        <f t="shared" si="159"/>
        <v>RC3H1</v>
      </c>
      <c r="B1840" s="1" t="s">
        <v>108</v>
      </c>
      <c r="C1840" s="1">
        <v>1.73962521E8</v>
      </c>
      <c r="D1840" s="1" t="s">
        <v>14</v>
      </c>
      <c r="E1840" s="1">
        <v>24.0</v>
      </c>
      <c r="F1840" s="1" t="s">
        <v>20174</v>
      </c>
      <c r="G1840" s="1">
        <v>-0.0460370108235</v>
      </c>
    </row>
    <row r="1841" ht="15.75" customHeight="1">
      <c r="A1841" s="1" t="str">
        <f t="shared" si="159"/>
        <v>RC3H1</v>
      </c>
      <c r="B1841" s="1" t="s">
        <v>108</v>
      </c>
      <c r="C1841" s="1">
        <v>1.73991546E8</v>
      </c>
      <c r="D1841" s="1" t="s">
        <v>14</v>
      </c>
      <c r="E1841" s="1">
        <v>24.0</v>
      </c>
      <c r="F1841" s="1" t="s">
        <v>20175</v>
      </c>
      <c r="G1841" s="1">
        <v>1.6718840845</v>
      </c>
    </row>
    <row r="1842" ht="15.75" customHeight="1">
      <c r="A1842" s="1" t="str">
        <f t="shared" si="159"/>
        <v>RC3H1</v>
      </c>
      <c r="B1842" s="1" t="s">
        <v>108</v>
      </c>
      <c r="C1842" s="1">
        <v>1.73991715E8</v>
      </c>
      <c r="D1842" s="1" t="s">
        <v>14</v>
      </c>
      <c r="E1842" s="1">
        <v>23.0</v>
      </c>
      <c r="F1842" s="1" t="s">
        <v>20176</v>
      </c>
      <c r="G1842" s="1">
        <v>0.227413849646</v>
      </c>
    </row>
    <row r="1843" ht="15.75" customHeight="1">
      <c r="A1843" s="1" t="str">
        <f t="shared" si="159"/>
        <v>RC3H1</v>
      </c>
      <c r="B1843" s="1" t="s">
        <v>108</v>
      </c>
      <c r="C1843" s="1">
        <v>1.7399172E8</v>
      </c>
      <c r="D1843" s="1" t="s">
        <v>14</v>
      </c>
      <c r="E1843" s="1">
        <v>23.0</v>
      </c>
      <c r="F1843" s="1" t="s">
        <v>20177</v>
      </c>
      <c r="G1843" s="1">
        <v>0.224007802171</v>
      </c>
    </row>
    <row r="1844" ht="15.75" customHeight="1">
      <c r="A1844" s="1" t="str">
        <f t="shared" si="159"/>
        <v>RC3H1</v>
      </c>
      <c r="B1844" s="1" t="s">
        <v>108</v>
      </c>
      <c r="C1844" s="1">
        <v>1.73962517E8</v>
      </c>
      <c r="D1844" s="1" t="s">
        <v>8</v>
      </c>
      <c r="E1844" s="1">
        <v>27.0</v>
      </c>
      <c r="F1844" s="1" t="s">
        <v>20178</v>
      </c>
      <c r="G1844" s="1">
        <v>-0.115264410837</v>
      </c>
    </row>
    <row r="1845" ht="15.75" customHeight="1">
      <c r="A1845" s="1" t="str">
        <f t="shared" si="159"/>
        <v>RC3H1</v>
      </c>
      <c r="B1845" s="1" t="s">
        <v>108</v>
      </c>
      <c r="C1845" s="1">
        <v>1.73991787E8</v>
      </c>
      <c r="D1845" s="1" t="s">
        <v>14</v>
      </c>
      <c r="E1845" s="1">
        <v>24.0</v>
      </c>
      <c r="F1845" s="1" t="s">
        <v>20179</v>
      </c>
      <c r="G1845" s="1">
        <v>0.161815035546</v>
      </c>
    </row>
    <row r="1846" ht="15.75" customHeight="1">
      <c r="A1846" s="1" t="str">
        <f t="shared" si="159"/>
        <v>RC3H1</v>
      </c>
      <c r="B1846" s="1" t="s">
        <v>108</v>
      </c>
      <c r="C1846" s="1">
        <v>1.73991704E8</v>
      </c>
      <c r="D1846" s="1" t="s">
        <v>8</v>
      </c>
      <c r="E1846" s="1">
        <v>23.0</v>
      </c>
      <c r="F1846" s="1" t="s">
        <v>20180</v>
      </c>
      <c r="G1846" s="1">
        <v>0.661442049457</v>
      </c>
    </row>
    <row r="1847" ht="15.75" customHeight="1">
      <c r="A1847" s="1" t="str">
        <f t="shared" si="159"/>
        <v>RC3H1</v>
      </c>
      <c r="B1847" s="1" t="s">
        <v>108</v>
      </c>
      <c r="C1847" s="1">
        <v>1.73962449E8</v>
      </c>
      <c r="D1847" s="1" t="s">
        <v>8</v>
      </c>
      <c r="E1847" s="1">
        <v>26.0</v>
      </c>
      <c r="F1847" s="1" t="s">
        <v>20181</v>
      </c>
      <c r="G1847" s="1">
        <v>0.242201150656</v>
      </c>
    </row>
    <row r="1848" ht="15.75" customHeight="1">
      <c r="A1848" s="1" t="str">
        <f t="shared" si="159"/>
        <v>RC3H1</v>
      </c>
      <c r="B1848" s="1" t="s">
        <v>108</v>
      </c>
      <c r="C1848" s="1">
        <v>1.73962524E8</v>
      </c>
      <c r="D1848" s="1" t="s">
        <v>8</v>
      </c>
      <c r="E1848" s="1">
        <v>26.0</v>
      </c>
      <c r="F1848" s="1" t="s">
        <v>20182</v>
      </c>
      <c r="G1848" s="1">
        <v>0.055015308706</v>
      </c>
    </row>
    <row r="1849" ht="15.75" customHeight="1">
      <c r="A1849" s="1" t="str">
        <f t="shared" si="159"/>
        <v>RC3H1</v>
      </c>
      <c r="B1849" s="1" t="s">
        <v>108</v>
      </c>
      <c r="C1849" s="1">
        <v>1.73962372E8</v>
      </c>
      <c r="D1849" s="1" t="s">
        <v>8</v>
      </c>
      <c r="E1849" s="1">
        <v>26.0</v>
      </c>
      <c r="F1849" s="1" t="s">
        <v>20183</v>
      </c>
      <c r="G1849" s="1">
        <v>0.0519581803641</v>
      </c>
    </row>
    <row r="1850" ht="15.75" customHeight="1">
      <c r="A1850" s="1" t="str">
        <f t="shared" si="159"/>
        <v>RC3H1</v>
      </c>
      <c r="B1850" s="1" t="s">
        <v>108</v>
      </c>
      <c r="C1850" s="1">
        <v>1.73962357E8</v>
      </c>
      <c r="D1850" s="1" t="s">
        <v>8</v>
      </c>
      <c r="E1850" s="1">
        <v>28.0</v>
      </c>
      <c r="F1850" s="1" t="s">
        <v>20184</v>
      </c>
      <c r="G1850" s="1">
        <v>-0.222018390222</v>
      </c>
    </row>
    <row r="1851" ht="15.75" customHeight="1">
      <c r="A1851" s="1" t="str">
        <f t="shared" si="159"/>
        <v>RC3H1</v>
      </c>
      <c r="B1851" s="1" t="s">
        <v>108</v>
      </c>
      <c r="C1851" s="1">
        <v>1.73962346E8</v>
      </c>
      <c r="D1851" s="1" t="s">
        <v>8</v>
      </c>
      <c r="E1851" s="1">
        <v>27.0</v>
      </c>
      <c r="F1851" s="1" t="s">
        <v>20185</v>
      </c>
      <c r="G1851" s="1">
        <v>-0.0383341108394</v>
      </c>
    </row>
    <row r="1852" ht="15.75" customHeight="1">
      <c r="A1852" s="1" t="str">
        <f t="shared" si="159"/>
        <v>RC3H1</v>
      </c>
      <c r="B1852" s="1" t="s">
        <v>108</v>
      </c>
      <c r="C1852" s="1">
        <v>1.73962423E8</v>
      </c>
      <c r="D1852" s="1" t="s">
        <v>8</v>
      </c>
      <c r="E1852" s="1">
        <v>26.0</v>
      </c>
      <c r="F1852" s="1" t="s">
        <v>20186</v>
      </c>
      <c r="G1852" s="1">
        <v>-0.0549835979419</v>
      </c>
    </row>
    <row r="1853" ht="15.75" customHeight="1">
      <c r="A1853" s="1" t="str">
        <f t="shared" si="159"/>
        <v>RC3H1</v>
      </c>
      <c r="B1853" s="1" t="s">
        <v>108</v>
      </c>
      <c r="C1853" s="1">
        <v>1.73962338E8</v>
      </c>
      <c r="D1853" s="1" t="s">
        <v>8</v>
      </c>
      <c r="E1853" s="1">
        <v>26.0</v>
      </c>
      <c r="F1853" s="1" t="s">
        <v>20187</v>
      </c>
      <c r="G1853" s="1">
        <v>-0.148743120548</v>
      </c>
    </row>
    <row r="1854" ht="15.75" customHeight="1">
      <c r="A1854" s="1" t="str">
        <f t="shared" ref="A1854:A1863" si="160">"RGL2"</f>
        <v>RGL2</v>
      </c>
      <c r="B1854" s="1" t="s">
        <v>28</v>
      </c>
      <c r="C1854" s="1">
        <v>3.3267474E7</v>
      </c>
      <c r="D1854" s="1" t="s">
        <v>14</v>
      </c>
      <c r="E1854" s="1">
        <v>23.0</v>
      </c>
      <c r="F1854" s="1" t="s">
        <v>20188</v>
      </c>
      <c r="G1854" s="1">
        <v>0.210794473003</v>
      </c>
    </row>
    <row r="1855" ht="15.75" customHeight="1">
      <c r="A1855" s="1" t="str">
        <f t="shared" si="160"/>
        <v>RGL2</v>
      </c>
      <c r="B1855" s="1" t="s">
        <v>28</v>
      </c>
      <c r="C1855" s="1">
        <v>3.3267399E7</v>
      </c>
      <c r="D1855" s="1" t="s">
        <v>14</v>
      </c>
      <c r="E1855" s="1">
        <v>23.0</v>
      </c>
      <c r="F1855" s="1" t="s">
        <v>20189</v>
      </c>
      <c r="G1855" s="1">
        <v>0.104903306144</v>
      </c>
    </row>
    <row r="1856" ht="15.75" customHeight="1">
      <c r="A1856" s="1" t="str">
        <f t="shared" si="160"/>
        <v>RGL2</v>
      </c>
      <c r="B1856" s="1" t="s">
        <v>28</v>
      </c>
      <c r="C1856" s="1">
        <v>3.3267379E7</v>
      </c>
      <c r="D1856" s="1" t="s">
        <v>14</v>
      </c>
      <c r="E1856" s="1">
        <v>22.0</v>
      </c>
      <c r="F1856" s="1" t="s">
        <v>20190</v>
      </c>
      <c r="G1856" s="1">
        <v>0.137383102981</v>
      </c>
    </row>
    <row r="1857" ht="15.75" customHeight="1">
      <c r="A1857" s="1" t="str">
        <f t="shared" si="160"/>
        <v>RGL2</v>
      </c>
      <c r="B1857" s="1" t="s">
        <v>28</v>
      </c>
      <c r="C1857" s="1">
        <v>3.3267312E7</v>
      </c>
      <c r="D1857" s="1" t="s">
        <v>14</v>
      </c>
      <c r="E1857" s="1">
        <v>23.0</v>
      </c>
      <c r="F1857" s="1" t="s">
        <v>20191</v>
      </c>
      <c r="G1857" s="1">
        <v>0.984397997364</v>
      </c>
    </row>
    <row r="1858" ht="15.75" customHeight="1">
      <c r="A1858" s="1" t="str">
        <f t="shared" si="160"/>
        <v>RGL2</v>
      </c>
      <c r="B1858" s="1" t="s">
        <v>28</v>
      </c>
      <c r="C1858" s="1">
        <v>3.3267295E7</v>
      </c>
      <c r="D1858" s="1" t="s">
        <v>14</v>
      </c>
      <c r="E1858" s="1">
        <v>23.0</v>
      </c>
      <c r="F1858" s="1" t="s">
        <v>20192</v>
      </c>
      <c r="G1858" s="1">
        <v>1.18933647198</v>
      </c>
    </row>
    <row r="1859" ht="15.75" customHeight="1">
      <c r="A1859" s="1" t="str">
        <f t="shared" si="160"/>
        <v>RGL2</v>
      </c>
      <c r="B1859" s="1" t="s">
        <v>28</v>
      </c>
      <c r="C1859" s="1">
        <v>3.3267259E7</v>
      </c>
      <c r="D1859" s="1" t="s">
        <v>14</v>
      </c>
      <c r="E1859" s="1">
        <v>23.0</v>
      </c>
      <c r="F1859" s="1" t="s">
        <v>20193</v>
      </c>
      <c r="G1859" s="1">
        <v>0.283604535297</v>
      </c>
    </row>
    <row r="1860" ht="15.75" customHeight="1">
      <c r="A1860" s="1" t="str">
        <f t="shared" si="160"/>
        <v>RGL2</v>
      </c>
      <c r="B1860" s="1" t="s">
        <v>28</v>
      </c>
      <c r="C1860" s="1">
        <v>3.3267301E7</v>
      </c>
      <c r="D1860" s="1" t="s">
        <v>8</v>
      </c>
      <c r="E1860" s="1">
        <v>24.0</v>
      </c>
      <c r="F1860" s="1" t="s">
        <v>20194</v>
      </c>
      <c r="G1860" s="1">
        <v>0.541498920891</v>
      </c>
    </row>
    <row r="1861" ht="15.75" customHeight="1">
      <c r="A1861" s="1" t="str">
        <f t="shared" si="160"/>
        <v>RGL2</v>
      </c>
      <c r="B1861" s="1" t="s">
        <v>28</v>
      </c>
      <c r="C1861" s="1">
        <v>3.3267283E7</v>
      </c>
      <c r="D1861" s="1" t="s">
        <v>8</v>
      </c>
      <c r="E1861" s="1">
        <v>24.0</v>
      </c>
      <c r="F1861" s="1" t="s">
        <v>20195</v>
      </c>
      <c r="G1861" s="1">
        <v>0.562749032211</v>
      </c>
    </row>
    <row r="1862" ht="15.75" customHeight="1">
      <c r="A1862" s="1" t="str">
        <f t="shared" si="160"/>
        <v>RGL2</v>
      </c>
      <c r="B1862" s="1" t="s">
        <v>28</v>
      </c>
      <c r="C1862" s="1">
        <v>3.3267263E7</v>
      </c>
      <c r="D1862" s="1" t="s">
        <v>8</v>
      </c>
      <c r="E1862" s="1">
        <v>22.0</v>
      </c>
      <c r="F1862" s="1" t="s">
        <v>20196</v>
      </c>
      <c r="G1862" s="1">
        <v>0.826265530655</v>
      </c>
    </row>
    <row r="1863" ht="15.75" customHeight="1">
      <c r="A1863" s="1" t="str">
        <f t="shared" si="160"/>
        <v>RGL2</v>
      </c>
      <c r="B1863" s="1" t="s">
        <v>28</v>
      </c>
      <c r="C1863" s="1">
        <v>3.3267176E7</v>
      </c>
      <c r="D1863" s="1" t="s">
        <v>8</v>
      </c>
      <c r="E1863" s="1">
        <v>24.0</v>
      </c>
      <c r="F1863" s="1" t="s">
        <v>20197</v>
      </c>
      <c r="G1863" s="1">
        <v>0.062124711298</v>
      </c>
    </row>
    <row r="1864" ht="15.75" customHeight="1">
      <c r="A1864" s="1" t="str">
        <f t="shared" ref="A1864:A1873" si="161">"RHOXF2"</f>
        <v>RHOXF2</v>
      </c>
      <c r="B1864" s="1" t="s">
        <v>50</v>
      </c>
      <c r="C1864" s="1">
        <v>1.19292389E8</v>
      </c>
      <c r="D1864" s="1" t="s">
        <v>8</v>
      </c>
      <c r="E1864" s="1">
        <v>24.0</v>
      </c>
      <c r="F1864" s="1" t="s">
        <v>20198</v>
      </c>
      <c r="G1864" s="1">
        <v>0.253255018302</v>
      </c>
    </row>
    <row r="1865" ht="15.75" customHeight="1">
      <c r="A1865" s="1" t="str">
        <f t="shared" si="161"/>
        <v>RHOXF2</v>
      </c>
      <c r="B1865" s="1" t="s">
        <v>50</v>
      </c>
      <c r="C1865" s="1">
        <v>1.19292359E8</v>
      </c>
      <c r="D1865" s="1" t="s">
        <v>8</v>
      </c>
      <c r="E1865" s="1">
        <v>24.0</v>
      </c>
      <c r="F1865" s="1" t="s">
        <v>20199</v>
      </c>
      <c r="G1865" s="1">
        <v>0.585166687723</v>
      </c>
    </row>
    <row r="1866" ht="15.75" customHeight="1">
      <c r="A1866" s="1" t="str">
        <f t="shared" si="161"/>
        <v>RHOXF2</v>
      </c>
      <c r="B1866" s="1" t="s">
        <v>50</v>
      </c>
      <c r="C1866" s="1">
        <v>1.19292319E8</v>
      </c>
      <c r="D1866" s="1" t="s">
        <v>8</v>
      </c>
      <c r="E1866" s="1">
        <v>24.0</v>
      </c>
      <c r="F1866" s="1" t="s">
        <v>20200</v>
      </c>
      <c r="G1866" s="1">
        <v>1.34177593626</v>
      </c>
    </row>
    <row r="1867" ht="15.75" customHeight="1">
      <c r="A1867" s="1" t="str">
        <f t="shared" si="161"/>
        <v>RHOXF2</v>
      </c>
      <c r="B1867" s="1" t="s">
        <v>50</v>
      </c>
      <c r="C1867" s="1">
        <v>1.19292365E8</v>
      </c>
      <c r="D1867" s="1" t="s">
        <v>8</v>
      </c>
      <c r="E1867" s="1">
        <v>24.0</v>
      </c>
      <c r="F1867" s="1" t="s">
        <v>20201</v>
      </c>
      <c r="G1867" s="1">
        <v>0.447573883569</v>
      </c>
    </row>
    <row r="1868" ht="15.75" customHeight="1">
      <c r="A1868" s="1" t="str">
        <f t="shared" si="161"/>
        <v>RHOXF2</v>
      </c>
      <c r="B1868" s="1" t="s">
        <v>50</v>
      </c>
      <c r="C1868" s="1">
        <v>1.19292271E8</v>
      </c>
      <c r="D1868" s="1" t="s">
        <v>8</v>
      </c>
      <c r="E1868" s="1">
        <v>24.0</v>
      </c>
      <c r="F1868" s="1" t="s">
        <v>20202</v>
      </c>
      <c r="G1868" s="1">
        <v>0.710216655968</v>
      </c>
    </row>
    <row r="1869" ht="15.75" customHeight="1">
      <c r="A1869" s="1" t="str">
        <f t="shared" si="161"/>
        <v>RHOXF2</v>
      </c>
      <c r="B1869" s="1" t="s">
        <v>50</v>
      </c>
      <c r="C1869" s="1">
        <v>1.19292286E8</v>
      </c>
      <c r="D1869" s="1" t="s">
        <v>8</v>
      </c>
      <c r="E1869" s="1">
        <v>23.0</v>
      </c>
      <c r="F1869" s="1" t="s">
        <v>20203</v>
      </c>
      <c r="G1869" s="1">
        <v>0.948007407775</v>
      </c>
    </row>
    <row r="1870" ht="15.75" customHeight="1">
      <c r="A1870" s="1" t="str">
        <f t="shared" si="161"/>
        <v>RHOXF2</v>
      </c>
      <c r="B1870" s="1" t="s">
        <v>50</v>
      </c>
      <c r="C1870" s="1">
        <v>1.19292215E8</v>
      </c>
      <c r="D1870" s="1" t="s">
        <v>8</v>
      </c>
      <c r="E1870" s="1">
        <v>22.0</v>
      </c>
      <c r="F1870" s="1" t="s">
        <v>20204</v>
      </c>
      <c r="G1870" s="1">
        <v>0.0098751721399</v>
      </c>
    </row>
    <row r="1871" ht="15.75" customHeight="1">
      <c r="A1871" s="1" t="str">
        <f t="shared" si="161"/>
        <v>RHOXF2</v>
      </c>
      <c r="B1871" s="1" t="s">
        <v>50</v>
      </c>
      <c r="C1871" s="1">
        <v>1.19292141E8</v>
      </c>
      <c r="D1871" s="1" t="s">
        <v>8</v>
      </c>
      <c r="E1871" s="1">
        <v>24.0</v>
      </c>
      <c r="F1871" s="1" t="s">
        <v>20205</v>
      </c>
      <c r="G1871" s="1">
        <v>0.053489967002</v>
      </c>
    </row>
    <row r="1872" ht="15.75" customHeight="1">
      <c r="A1872" s="1" t="str">
        <f t="shared" si="161"/>
        <v>RHOXF2</v>
      </c>
      <c r="B1872" s="1" t="s">
        <v>50</v>
      </c>
      <c r="C1872" s="1">
        <v>1.19292263E8</v>
      </c>
      <c r="D1872" s="1" t="s">
        <v>8</v>
      </c>
      <c r="E1872" s="1">
        <v>24.0</v>
      </c>
      <c r="F1872" s="1" t="s">
        <v>20206</v>
      </c>
      <c r="G1872" s="1">
        <v>0.352691207</v>
      </c>
    </row>
    <row r="1873" ht="15.75" customHeight="1">
      <c r="A1873" s="1" t="str">
        <f t="shared" si="161"/>
        <v>RHOXF2</v>
      </c>
      <c r="B1873" s="1" t="s">
        <v>50</v>
      </c>
      <c r="C1873" s="1">
        <v>1.19292224E8</v>
      </c>
      <c r="D1873" s="1" t="s">
        <v>8</v>
      </c>
      <c r="E1873" s="1">
        <v>24.0</v>
      </c>
      <c r="F1873" s="1" t="s">
        <v>20207</v>
      </c>
      <c r="G1873" s="1">
        <v>0.0210600285618</v>
      </c>
    </row>
    <row r="1874" ht="15.75" customHeight="1">
      <c r="A1874" s="1" t="str">
        <f t="shared" ref="A1874:A1883" si="162">"RHOXF2B"</f>
        <v>RHOXF2B</v>
      </c>
      <c r="B1874" s="1" t="s">
        <v>50</v>
      </c>
      <c r="C1874" s="1">
        <v>1.1921201E8</v>
      </c>
      <c r="D1874" s="1" t="s">
        <v>8</v>
      </c>
      <c r="E1874" s="1">
        <v>24.0</v>
      </c>
      <c r="F1874" s="1" t="s">
        <v>20208</v>
      </c>
      <c r="G1874" s="1">
        <v>0.108556019718</v>
      </c>
    </row>
    <row r="1875" ht="15.75" customHeight="1">
      <c r="A1875" s="1" t="str">
        <f t="shared" si="162"/>
        <v>RHOXF2B</v>
      </c>
      <c r="B1875" s="1" t="s">
        <v>50</v>
      </c>
      <c r="C1875" s="1">
        <v>1.19211948E8</v>
      </c>
      <c r="D1875" s="1" t="s">
        <v>14</v>
      </c>
      <c r="E1875" s="1">
        <v>24.0</v>
      </c>
      <c r="F1875" s="1" t="s">
        <v>20207</v>
      </c>
      <c r="G1875" s="1">
        <v>0.0210600285618</v>
      </c>
    </row>
    <row r="1876" ht="15.75" customHeight="1">
      <c r="A1876" s="1" t="str">
        <f t="shared" si="162"/>
        <v>RHOXF2B</v>
      </c>
      <c r="B1876" s="1" t="s">
        <v>50</v>
      </c>
      <c r="C1876" s="1">
        <v>1.19211909E8</v>
      </c>
      <c r="D1876" s="1" t="s">
        <v>14</v>
      </c>
      <c r="E1876" s="1">
        <v>24.0</v>
      </c>
      <c r="F1876" s="1" t="s">
        <v>20206</v>
      </c>
      <c r="G1876" s="1">
        <v>0.352691207</v>
      </c>
    </row>
    <row r="1877" ht="15.75" customHeight="1">
      <c r="A1877" s="1" t="str">
        <f t="shared" si="162"/>
        <v>RHOXF2B</v>
      </c>
      <c r="B1877" s="1" t="s">
        <v>50</v>
      </c>
      <c r="C1877" s="1">
        <v>1.19211901E8</v>
      </c>
      <c r="D1877" s="1" t="s">
        <v>14</v>
      </c>
      <c r="E1877" s="1">
        <v>24.0</v>
      </c>
      <c r="F1877" s="1" t="s">
        <v>20202</v>
      </c>
      <c r="G1877" s="1">
        <v>0.710216655968</v>
      </c>
    </row>
    <row r="1878" ht="15.75" customHeight="1">
      <c r="A1878" s="1" t="str">
        <f t="shared" si="162"/>
        <v>RHOXF2B</v>
      </c>
      <c r="B1878" s="1" t="s">
        <v>50</v>
      </c>
      <c r="C1878" s="1">
        <v>1.19211886E8</v>
      </c>
      <c r="D1878" s="1" t="s">
        <v>14</v>
      </c>
      <c r="E1878" s="1">
        <v>23.0</v>
      </c>
      <c r="F1878" s="1" t="s">
        <v>20203</v>
      </c>
      <c r="G1878" s="1">
        <v>0.948007407775</v>
      </c>
    </row>
    <row r="1879" ht="15.75" customHeight="1">
      <c r="A1879" s="1" t="str">
        <f t="shared" si="162"/>
        <v>RHOXF2B</v>
      </c>
      <c r="B1879" s="1" t="s">
        <v>50</v>
      </c>
      <c r="C1879" s="1">
        <v>1.19211853E8</v>
      </c>
      <c r="D1879" s="1" t="s">
        <v>14</v>
      </c>
      <c r="E1879" s="1">
        <v>24.0</v>
      </c>
      <c r="F1879" s="1" t="s">
        <v>20200</v>
      </c>
      <c r="G1879" s="1">
        <v>1.34177593626</v>
      </c>
    </row>
    <row r="1880" ht="15.75" customHeight="1">
      <c r="A1880" s="1" t="str">
        <f t="shared" si="162"/>
        <v>RHOXF2B</v>
      </c>
      <c r="B1880" s="1" t="s">
        <v>50</v>
      </c>
      <c r="C1880" s="1">
        <v>1.19211813E8</v>
      </c>
      <c r="D1880" s="1" t="s">
        <v>14</v>
      </c>
      <c r="E1880" s="1">
        <v>23.0</v>
      </c>
      <c r="F1880" s="1" t="s">
        <v>20209</v>
      </c>
      <c r="G1880" s="1">
        <v>0.602738270425</v>
      </c>
    </row>
    <row r="1881" ht="15.75" customHeight="1">
      <c r="A1881" s="1" t="str">
        <f t="shared" si="162"/>
        <v>RHOXF2B</v>
      </c>
      <c r="B1881" s="1" t="s">
        <v>50</v>
      </c>
      <c r="C1881" s="1">
        <v>1.19211957E8</v>
      </c>
      <c r="D1881" s="1" t="s">
        <v>14</v>
      </c>
      <c r="E1881" s="1">
        <v>22.0</v>
      </c>
      <c r="F1881" s="1" t="s">
        <v>20204</v>
      </c>
      <c r="G1881" s="1">
        <v>0.0098751721399</v>
      </c>
    </row>
    <row r="1882" ht="15.75" customHeight="1">
      <c r="A1882" s="1" t="str">
        <f t="shared" si="162"/>
        <v>RHOXF2B</v>
      </c>
      <c r="B1882" s="1" t="s">
        <v>50</v>
      </c>
      <c r="C1882" s="1">
        <v>1.19211781E8</v>
      </c>
      <c r="D1882" s="1" t="s">
        <v>14</v>
      </c>
      <c r="E1882" s="1">
        <v>24.0</v>
      </c>
      <c r="F1882" s="1" t="s">
        <v>20210</v>
      </c>
      <c r="G1882" s="1">
        <v>0.413290406157</v>
      </c>
    </row>
    <row r="1883" ht="15.75" customHeight="1">
      <c r="A1883" s="1" t="str">
        <f t="shared" si="162"/>
        <v>RHOXF2B</v>
      </c>
      <c r="B1883" s="1" t="s">
        <v>50</v>
      </c>
      <c r="C1883" s="1">
        <v>1.19211807E8</v>
      </c>
      <c r="D1883" s="1" t="s">
        <v>14</v>
      </c>
      <c r="E1883" s="1">
        <v>23.0</v>
      </c>
      <c r="F1883" s="1" t="s">
        <v>20211</v>
      </c>
      <c r="G1883" s="1">
        <v>0.598551392457</v>
      </c>
    </row>
    <row r="1884" ht="15.75" customHeight="1">
      <c r="A1884" s="1" t="str">
        <f t="shared" ref="A1884:A1891" si="163">"RNF213"</f>
        <v>RNF213</v>
      </c>
      <c r="B1884" s="1" t="s">
        <v>39</v>
      </c>
      <c r="C1884" s="1">
        <v>7.8234597E7</v>
      </c>
      <c r="D1884" s="1" t="s">
        <v>14</v>
      </c>
      <c r="E1884" s="1">
        <v>22.0</v>
      </c>
      <c r="F1884" s="1" t="s">
        <v>20212</v>
      </c>
      <c r="G1884" s="1">
        <v>1.10393422767</v>
      </c>
    </row>
    <row r="1885" ht="15.75" customHeight="1">
      <c r="A1885" s="1" t="str">
        <f t="shared" si="163"/>
        <v>RNF213</v>
      </c>
      <c r="B1885" s="1" t="s">
        <v>39</v>
      </c>
      <c r="C1885" s="1">
        <v>7.8234318E7</v>
      </c>
      <c r="D1885" s="1" t="s">
        <v>14</v>
      </c>
      <c r="E1885" s="1">
        <v>25.0</v>
      </c>
      <c r="F1885" s="1" t="s">
        <v>20213</v>
      </c>
      <c r="G1885" s="1">
        <v>-0.0358473770546</v>
      </c>
    </row>
    <row r="1886" ht="15.75" customHeight="1">
      <c r="A1886" s="1" t="str">
        <f t="shared" si="163"/>
        <v>RNF213</v>
      </c>
      <c r="B1886" s="1" t="s">
        <v>39</v>
      </c>
      <c r="C1886" s="1">
        <v>7.8234327E7</v>
      </c>
      <c r="D1886" s="1" t="s">
        <v>14</v>
      </c>
      <c r="E1886" s="1">
        <v>28.0</v>
      </c>
      <c r="F1886" s="1" t="s">
        <v>20214</v>
      </c>
      <c r="G1886" s="1">
        <v>0.97550601775</v>
      </c>
    </row>
    <row r="1887" ht="15.75" customHeight="1">
      <c r="A1887" s="1" t="str">
        <f t="shared" si="163"/>
        <v>RNF213</v>
      </c>
      <c r="B1887" s="1" t="s">
        <v>39</v>
      </c>
      <c r="C1887" s="1">
        <v>7.8234452E7</v>
      </c>
      <c r="D1887" s="1" t="s">
        <v>14</v>
      </c>
      <c r="E1887" s="1">
        <v>21.0</v>
      </c>
      <c r="F1887" s="1" t="s">
        <v>20215</v>
      </c>
      <c r="G1887" s="1">
        <v>0.218441774402</v>
      </c>
    </row>
    <row r="1888" ht="15.75" customHeight="1">
      <c r="A1888" s="1" t="str">
        <f t="shared" si="163"/>
        <v>RNF213</v>
      </c>
      <c r="B1888" s="1" t="s">
        <v>39</v>
      </c>
      <c r="C1888" s="1">
        <v>7.8234512E7</v>
      </c>
      <c r="D1888" s="1" t="s">
        <v>14</v>
      </c>
      <c r="E1888" s="1">
        <v>22.0</v>
      </c>
      <c r="F1888" s="1" t="s">
        <v>20216</v>
      </c>
      <c r="G1888" s="1">
        <v>0.204825045627</v>
      </c>
    </row>
    <row r="1889" ht="15.75" customHeight="1">
      <c r="A1889" s="1" t="str">
        <f t="shared" si="163"/>
        <v>RNF213</v>
      </c>
      <c r="B1889" s="1" t="s">
        <v>39</v>
      </c>
      <c r="C1889" s="1">
        <v>7.8234534E7</v>
      </c>
      <c r="D1889" s="1" t="s">
        <v>14</v>
      </c>
      <c r="E1889" s="1">
        <v>24.0</v>
      </c>
      <c r="F1889" s="1" t="s">
        <v>20217</v>
      </c>
      <c r="G1889" s="1">
        <v>0.920559754577</v>
      </c>
    </row>
    <row r="1890" ht="15.75" customHeight="1">
      <c r="A1890" s="1" t="str">
        <f t="shared" si="163"/>
        <v>RNF213</v>
      </c>
      <c r="B1890" s="1" t="s">
        <v>39</v>
      </c>
      <c r="C1890" s="1">
        <v>7.8234309E7</v>
      </c>
      <c r="D1890" s="1" t="s">
        <v>14</v>
      </c>
      <c r="E1890" s="1">
        <v>23.0</v>
      </c>
      <c r="F1890" s="1" t="s">
        <v>20218</v>
      </c>
      <c r="G1890" s="1">
        <v>0.0144836567729</v>
      </c>
    </row>
    <row r="1891" ht="15.75" customHeight="1">
      <c r="A1891" s="1" t="str">
        <f t="shared" si="163"/>
        <v>RNF213</v>
      </c>
      <c r="B1891" s="1" t="s">
        <v>39</v>
      </c>
      <c r="C1891" s="1">
        <v>7.8234312E7</v>
      </c>
      <c r="D1891" s="1" t="s">
        <v>8</v>
      </c>
      <c r="E1891" s="1">
        <v>28.0</v>
      </c>
      <c r="F1891" s="1" t="s">
        <v>20219</v>
      </c>
      <c r="G1891" s="1">
        <v>0.0722624740111</v>
      </c>
    </row>
    <row r="1892" ht="15.75" customHeight="1">
      <c r="A1892" s="1" t="str">
        <f t="shared" ref="A1892:A1901" si="164">"RNF8"</f>
        <v>RNF8</v>
      </c>
      <c r="B1892" s="1" t="s">
        <v>28</v>
      </c>
      <c r="C1892" s="1">
        <v>3.732136E7</v>
      </c>
      <c r="D1892" s="1" t="s">
        <v>8</v>
      </c>
      <c r="E1892" s="1">
        <v>24.0</v>
      </c>
      <c r="F1892" s="1" t="s">
        <v>20220</v>
      </c>
      <c r="G1892" s="1">
        <v>-0.116996365304</v>
      </c>
    </row>
    <row r="1893" ht="15.75" customHeight="1">
      <c r="A1893" s="1" t="str">
        <f t="shared" si="164"/>
        <v>RNF8</v>
      </c>
      <c r="B1893" s="1" t="s">
        <v>28</v>
      </c>
      <c r="C1893" s="1">
        <v>3.7321646E7</v>
      </c>
      <c r="D1893" s="1" t="s">
        <v>14</v>
      </c>
      <c r="E1893" s="1">
        <v>24.0</v>
      </c>
      <c r="F1893" s="1" t="s">
        <v>20221</v>
      </c>
      <c r="G1893" s="1">
        <v>0.694558376564</v>
      </c>
    </row>
    <row r="1894" ht="15.75" customHeight="1">
      <c r="A1894" s="1" t="str">
        <f t="shared" si="164"/>
        <v>RNF8</v>
      </c>
      <c r="B1894" s="1" t="s">
        <v>28</v>
      </c>
      <c r="C1894" s="1">
        <v>3.7321638E7</v>
      </c>
      <c r="D1894" s="1" t="s">
        <v>14</v>
      </c>
      <c r="E1894" s="1">
        <v>24.0</v>
      </c>
      <c r="F1894" s="1" t="s">
        <v>20222</v>
      </c>
      <c r="G1894" s="1">
        <v>0.806158792455</v>
      </c>
    </row>
    <row r="1895" ht="15.75" customHeight="1">
      <c r="A1895" s="1" t="str">
        <f t="shared" si="164"/>
        <v>RNF8</v>
      </c>
      <c r="B1895" s="1" t="s">
        <v>28</v>
      </c>
      <c r="C1895" s="1">
        <v>3.7321623E7</v>
      </c>
      <c r="D1895" s="1" t="s">
        <v>14</v>
      </c>
      <c r="E1895" s="1">
        <v>23.0</v>
      </c>
      <c r="F1895" s="1" t="s">
        <v>20223</v>
      </c>
      <c r="G1895" s="1">
        <v>0.243047900985</v>
      </c>
    </row>
    <row r="1896" ht="15.75" customHeight="1">
      <c r="A1896" s="1" t="str">
        <f t="shared" si="164"/>
        <v>RNF8</v>
      </c>
      <c r="B1896" s="1" t="s">
        <v>28</v>
      </c>
      <c r="C1896" s="1">
        <v>3.7321616E7</v>
      </c>
      <c r="D1896" s="1" t="s">
        <v>14</v>
      </c>
      <c r="E1896" s="1">
        <v>25.0</v>
      </c>
      <c r="F1896" s="1" t="s">
        <v>20224</v>
      </c>
      <c r="G1896" s="1">
        <v>0.459695366157</v>
      </c>
    </row>
    <row r="1897" ht="15.75" customHeight="1">
      <c r="A1897" s="1" t="str">
        <f t="shared" si="164"/>
        <v>RNF8</v>
      </c>
      <c r="B1897" s="1" t="s">
        <v>28</v>
      </c>
      <c r="C1897" s="1">
        <v>3.7321608E7</v>
      </c>
      <c r="D1897" s="1" t="s">
        <v>14</v>
      </c>
      <c r="E1897" s="1">
        <v>24.0</v>
      </c>
      <c r="F1897" s="1" t="s">
        <v>20225</v>
      </c>
      <c r="G1897" s="1">
        <v>1.09007038244</v>
      </c>
    </row>
    <row r="1898" ht="15.75" customHeight="1">
      <c r="A1898" s="1" t="str">
        <f t="shared" si="164"/>
        <v>RNF8</v>
      </c>
      <c r="B1898" s="1" t="s">
        <v>28</v>
      </c>
      <c r="C1898" s="1">
        <v>3.7321504E7</v>
      </c>
      <c r="D1898" s="1" t="s">
        <v>14</v>
      </c>
      <c r="E1898" s="1">
        <v>24.0</v>
      </c>
      <c r="F1898" s="1" t="s">
        <v>20226</v>
      </c>
      <c r="G1898" s="1">
        <v>0.273090310429</v>
      </c>
    </row>
    <row r="1899" ht="15.75" customHeight="1">
      <c r="A1899" s="1" t="str">
        <f t="shared" si="164"/>
        <v>RNF8</v>
      </c>
      <c r="B1899" s="1" t="s">
        <v>28</v>
      </c>
      <c r="C1899" s="1">
        <v>3.7321667E7</v>
      </c>
      <c r="D1899" s="1" t="s">
        <v>8</v>
      </c>
      <c r="E1899" s="1">
        <v>24.0</v>
      </c>
      <c r="F1899" s="1" t="s">
        <v>20227</v>
      </c>
      <c r="G1899" s="1">
        <v>0.896891758202</v>
      </c>
    </row>
    <row r="1900" ht="15.75" customHeight="1">
      <c r="A1900" s="1" t="str">
        <f t="shared" si="164"/>
        <v>RNF8</v>
      </c>
      <c r="B1900" s="1" t="s">
        <v>28</v>
      </c>
      <c r="C1900" s="1">
        <v>3.7321393E7</v>
      </c>
      <c r="D1900" s="1" t="s">
        <v>8</v>
      </c>
      <c r="E1900" s="1">
        <v>24.0</v>
      </c>
      <c r="F1900" s="1" t="s">
        <v>20228</v>
      </c>
      <c r="G1900" s="1">
        <v>0.224677180133</v>
      </c>
    </row>
    <row r="1901" ht="15.75" customHeight="1">
      <c r="A1901" s="1" t="str">
        <f t="shared" si="164"/>
        <v>RNF8</v>
      </c>
      <c r="B1901" s="1" t="s">
        <v>28</v>
      </c>
      <c r="C1901" s="1">
        <v>3.7321663E7</v>
      </c>
      <c r="D1901" s="1" t="s">
        <v>14</v>
      </c>
      <c r="E1901" s="1">
        <v>24.0</v>
      </c>
      <c r="F1901" s="1" t="s">
        <v>20229</v>
      </c>
      <c r="G1901" s="1">
        <v>1.01303785936</v>
      </c>
    </row>
    <row r="1902" ht="15.75" customHeight="1">
      <c r="A1902" s="1" t="str">
        <f t="shared" ref="A1902:A1911" si="165">"RPRD1A"</f>
        <v>RPRD1A</v>
      </c>
      <c r="B1902" s="1" t="s">
        <v>245</v>
      </c>
      <c r="C1902" s="1">
        <v>3.3647708E7</v>
      </c>
      <c r="D1902" s="1" t="s">
        <v>14</v>
      </c>
      <c r="E1902" s="1">
        <v>24.0</v>
      </c>
      <c r="F1902" s="1" t="s">
        <v>20230</v>
      </c>
      <c r="G1902" s="1">
        <v>0.506085855713</v>
      </c>
    </row>
    <row r="1903" ht="15.75" customHeight="1">
      <c r="A1903" s="1" t="str">
        <f t="shared" si="165"/>
        <v>RPRD1A</v>
      </c>
      <c r="B1903" s="1" t="s">
        <v>245</v>
      </c>
      <c r="C1903" s="1">
        <v>3.3647696E7</v>
      </c>
      <c r="D1903" s="1" t="s">
        <v>14</v>
      </c>
      <c r="E1903" s="1">
        <v>24.0</v>
      </c>
      <c r="F1903" s="1" t="s">
        <v>20231</v>
      </c>
      <c r="G1903" s="1">
        <v>0.677857809427</v>
      </c>
    </row>
    <row r="1904" ht="15.75" customHeight="1">
      <c r="A1904" s="1" t="str">
        <f t="shared" si="165"/>
        <v>RPRD1A</v>
      </c>
      <c r="B1904" s="1" t="s">
        <v>245</v>
      </c>
      <c r="C1904" s="1">
        <v>3.3647727E7</v>
      </c>
      <c r="D1904" s="1" t="s">
        <v>14</v>
      </c>
      <c r="E1904" s="1">
        <v>25.0</v>
      </c>
      <c r="F1904" s="1" t="s">
        <v>20232</v>
      </c>
      <c r="G1904" s="1">
        <v>1.03099817975</v>
      </c>
    </row>
    <row r="1905" ht="15.75" customHeight="1">
      <c r="A1905" s="1" t="str">
        <f t="shared" si="165"/>
        <v>RPRD1A</v>
      </c>
      <c r="B1905" s="1" t="s">
        <v>245</v>
      </c>
      <c r="C1905" s="1">
        <v>3.3647617E7</v>
      </c>
      <c r="D1905" s="1" t="s">
        <v>14</v>
      </c>
      <c r="E1905" s="1">
        <v>23.0</v>
      </c>
      <c r="F1905" s="1" t="s">
        <v>20233</v>
      </c>
      <c r="G1905" s="1">
        <v>1.11502866678</v>
      </c>
    </row>
    <row r="1906" ht="15.75" customHeight="1">
      <c r="A1906" s="1" t="str">
        <f t="shared" si="165"/>
        <v>RPRD1A</v>
      </c>
      <c r="B1906" s="1" t="s">
        <v>245</v>
      </c>
      <c r="C1906" s="1">
        <v>3.3647652E7</v>
      </c>
      <c r="D1906" s="1" t="s">
        <v>14</v>
      </c>
      <c r="E1906" s="1">
        <v>24.0</v>
      </c>
      <c r="F1906" s="1" t="s">
        <v>20234</v>
      </c>
      <c r="G1906" s="1">
        <v>0.684018409149</v>
      </c>
    </row>
    <row r="1907" ht="15.75" customHeight="1">
      <c r="A1907" s="1" t="str">
        <f t="shared" si="165"/>
        <v>RPRD1A</v>
      </c>
      <c r="B1907" s="1" t="s">
        <v>245</v>
      </c>
      <c r="C1907" s="1">
        <v>3.3647647E7</v>
      </c>
      <c r="D1907" s="1" t="s">
        <v>14</v>
      </c>
      <c r="E1907" s="1">
        <v>24.0</v>
      </c>
      <c r="F1907" s="1" t="s">
        <v>20235</v>
      </c>
      <c r="G1907" s="1">
        <v>0.736231044447</v>
      </c>
    </row>
    <row r="1908" ht="15.75" customHeight="1">
      <c r="A1908" s="1" t="str">
        <f t="shared" si="165"/>
        <v>RPRD1A</v>
      </c>
      <c r="B1908" s="1" t="s">
        <v>245</v>
      </c>
      <c r="C1908" s="1">
        <v>3.3647624E7</v>
      </c>
      <c r="D1908" s="1" t="s">
        <v>14</v>
      </c>
      <c r="E1908" s="1">
        <v>24.0</v>
      </c>
      <c r="F1908" s="1" t="s">
        <v>20236</v>
      </c>
      <c r="G1908" s="1">
        <v>0.50514431067</v>
      </c>
    </row>
    <row r="1909" ht="15.75" customHeight="1">
      <c r="A1909" s="1" t="str">
        <f t="shared" si="165"/>
        <v>RPRD1A</v>
      </c>
      <c r="B1909" s="1" t="s">
        <v>245</v>
      </c>
      <c r="C1909" s="1">
        <v>3.3647674E7</v>
      </c>
      <c r="D1909" s="1" t="s">
        <v>14</v>
      </c>
      <c r="E1909" s="1">
        <v>23.0</v>
      </c>
      <c r="F1909" s="1" t="s">
        <v>20237</v>
      </c>
      <c r="G1909" s="1">
        <v>0.579597862932</v>
      </c>
    </row>
    <row r="1910" ht="15.75" customHeight="1">
      <c r="A1910" s="1" t="str">
        <f t="shared" si="165"/>
        <v>RPRD1A</v>
      </c>
      <c r="B1910" s="1" t="s">
        <v>245</v>
      </c>
      <c r="C1910" s="1">
        <v>3.364783E7</v>
      </c>
      <c r="D1910" s="1" t="s">
        <v>14</v>
      </c>
      <c r="E1910" s="1">
        <v>24.0</v>
      </c>
      <c r="F1910" s="1" t="s">
        <v>20238</v>
      </c>
      <c r="G1910" s="1">
        <v>-0.0143299736613</v>
      </c>
    </row>
    <row r="1911" ht="15.75" customHeight="1">
      <c r="A1911" s="1" t="str">
        <f t="shared" si="165"/>
        <v>RPRD1A</v>
      </c>
      <c r="B1911" s="1" t="s">
        <v>245</v>
      </c>
      <c r="C1911" s="1">
        <v>3.3647688E7</v>
      </c>
      <c r="D1911" s="1" t="s">
        <v>14</v>
      </c>
      <c r="E1911" s="1">
        <v>23.0</v>
      </c>
      <c r="F1911" s="1" t="s">
        <v>20239</v>
      </c>
      <c r="G1911" s="1">
        <v>0.853973153468</v>
      </c>
    </row>
    <row r="1912" ht="15.75" customHeight="1">
      <c r="A1912" s="1" t="str">
        <f t="shared" ref="A1912:A1920" si="166">"RPS8"</f>
        <v>RPS8</v>
      </c>
      <c r="B1912" s="1" t="s">
        <v>108</v>
      </c>
      <c r="C1912" s="1">
        <v>4.5240754E7</v>
      </c>
      <c r="D1912" s="1" t="s">
        <v>8</v>
      </c>
      <c r="E1912" s="1">
        <v>23.0</v>
      </c>
      <c r="F1912" s="1" t="s">
        <v>20240</v>
      </c>
      <c r="G1912" s="1">
        <v>0.621176394948</v>
      </c>
    </row>
    <row r="1913" ht="15.75" customHeight="1">
      <c r="A1913" s="1" t="str">
        <f t="shared" si="166"/>
        <v>RPS8</v>
      </c>
      <c r="B1913" s="1" t="s">
        <v>108</v>
      </c>
      <c r="C1913" s="1">
        <v>4.5240928E7</v>
      </c>
      <c r="D1913" s="1" t="s">
        <v>8</v>
      </c>
      <c r="E1913" s="1">
        <v>25.0</v>
      </c>
      <c r="F1913" s="1" t="s">
        <v>20241</v>
      </c>
      <c r="G1913" s="1">
        <v>0.340930674309</v>
      </c>
    </row>
    <row r="1914" ht="15.75" customHeight="1">
      <c r="A1914" s="1" t="str">
        <f t="shared" si="166"/>
        <v>RPS8</v>
      </c>
      <c r="B1914" s="1" t="s">
        <v>108</v>
      </c>
      <c r="C1914" s="1">
        <v>4.524091E7</v>
      </c>
      <c r="D1914" s="1" t="s">
        <v>8</v>
      </c>
      <c r="E1914" s="1">
        <v>25.0</v>
      </c>
      <c r="F1914" s="1" t="s">
        <v>20242</v>
      </c>
      <c r="G1914" s="1">
        <v>0.10101265545</v>
      </c>
    </row>
    <row r="1915" ht="15.75" customHeight="1">
      <c r="A1915" s="1" t="str">
        <f t="shared" si="166"/>
        <v>RPS8</v>
      </c>
      <c r="B1915" s="1" t="s">
        <v>108</v>
      </c>
      <c r="C1915" s="1">
        <v>4.5240797E7</v>
      </c>
      <c r="D1915" s="1" t="s">
        <v>8</v>
      </c>
      <c r="E1915" s="1">
        <v>23.0</v>
      </c>
      <c r="F1915" s="1" t="s">
        <v>20243</v>
      </c>
      <c r="G1915" s="1">
        <v>0.338066022848</v>
      </c>
    </row>
    <row r="1916" ht="15.75" customHeight="1">
      <c r="A1916" s="1" t="str">
        <f t="shared" si="166"/>
        <v>RPS8</v>
      </c>
      <c r="B1916" s="1" t="s">
        <v>108</v>
      </c>
      <c r="C1916" s="1">
        <v>4.5240974E7</v>
      </c>
      <c r="D1916" s="1" t="s">
        <v>8</v>
      </c>
      <c r="E1916" s="1">
        <v>22.0</v>
      </c>
      <c r="F1916" s="1" t="s">
        <v>20244</v>
      </c>
      <c r="G1916" s="1">
        <v>1.43666332459</v>
      </c>
    </row>
    <row r="1917" ht="15.75" customHeight="1">
      <c r="A1917" s="1" t="str">
        <f t="shared" si="166"/>
        <v>RPS8</v>
      </c>
      <c r="B1917" s="1" t="s">
        <v>108</v>
      </c>
      <c r="C1917" s="1">
        <v>4.5241016E7</v>
      </c>
      <c r="D1917" s="1" t="s">
        <v>8</v>
      </c>
      <c r="E1917" s="1">
        <v>24.0</v>
      </c>
      <c r="F1917" s="1" t="s">
        <v>20245</v>
      </c>
      <c r="G1917" s="1">
        <v>0.293155323433</v>
      </c>
    </row>
    <row r="1918" ht="15.75" customHeight="1">
      <c r="A1918" s="1" t="str">
        <f t="shared" si="166"/>
        <v>RPS8</v>
      </c>
      <c r="B1918" s="1" t="s">
        <v>108</v>
      </c>
      <c r="C1918" s="1">
        <v>4.5240835E7</v>
      </c>
      <c r="D1918" s="1" t="s">
        <v>14</v>
      </c>
      <c r="E1918" s="1">
        <v>24.0</v>
      </c>
      <c r="F1918" s="1" t="s">
        <v>20246</v>
      </c>
      <c r="G1918" s="1">
        <v>0.204294772619</v>
      </c>
    </row>
    <row r="1919" ht="15.75" customHeight="1">
      <c r="A1919" s="1" t="str">
        <f t="shared" si="166"/>
        <v>RPS8</v>
      </c>
      <c r="B1919" s="1" t="s">
        <v>108</v>
      </c>
      <c r="C1919" s="1">
        <v>4.5240934E7</v>
      </c>
      <c r="D1919" s="1" t="s">
        <v>8</v>
      </c>
      <c r="E1919" s="1">
        <v>25.0</v>
      </c>
      <c r="F1919" s="1" t="s">
        <v>20247</v>
      </c>
      <c r="G1919" s="1">
        <v>0.607065711646</v>
      </c>
    </row>
    <row r="1920" ht="15.75" customHeight="1">
      <c r="A1920" s="1" t="str">
        <f t="shared" si="166"/>
        <v>RPS8</v>
      </c>
      <c r="B1920" s="1" t="s">
        <v>108</v>
      </c>
      <c r="C1920" s="1">
        <v>4.5240962E7</v>
      </c>
      <c r="D1920" s="1" t="s">
        <v>8</v>
      </c>
      <c r="E1920" s="1">
        <v>25.0</v>
      </c>
      <c r="F1920" s="1" t="s">
        <v>20248</v>
      </c>
      <c r="G1920" s="1">
        <v>0.942160280461</v>
      </c>
    </row>
    <row r="1921" ht="15.75" customHeight="1">
      <c r="A1921" s="1" t="str">
        <f t="shared" ref="A1921:A1928" si="167">"RREB1"</f>
        <v>RREB1</v>
      </c>
      <c r="B1921" s="1" t="s">
        <v>28</v>
      </c>
      <c r="C1921" s="1">
        <v>7107827.0</v>
      </c>
      <c r="D1921" s="1" t="s">
        <v>8</v>
      </c>
      <c r="E1921" s="1">
        <v>24.0</v>
      </c>
      <c r="F1921" s="1" t="s">
        <v>20249</v>
      </c>
      <c r="G1921" s="1">
        <v>0.591736711558</v>
      </c>
    </row>
    <row r="1922" ht="15.75" customHeight="1">
      <c r="A1922" s="1" t="str">
        <f t="shared" si="167"/>
        <v>RREB1</v>
      </c>
      <c r="B1922" s="1" t="s">
        <v>28</v>
      </c>
      <c r="C1922" s="1">
        <v>7107884.0</v>
      </c>
      <c r="D1922" s="1" t="s">
        <v>8</v>
      </c>
      <c r="E1922" s="1">
        <v>23.0</v>
      </c>
      <c r="F1922" s="1" t="s">
        <v>20250</v>
      </c>
      <c r="G1922" s="1">
        <v>0.089909501911</v>
      </c>
    </row>
    <row r="1923" ht="15.75" customHeight="1">
      <c r="A1923" s="1" t="str">
        <f t="shared" si="167"/>
        <v>RREB1</v>
      </c>
      <c r="B1923" s="1" t="s">
        <v>28</v>
      </c>
      <c r="C1923" s="1">
        <v>7107890.0</v>
      </c>
      <c r="D1923" s="1" t="s">
        <v>8</v>
      </c>
      <c r="E1923" s="1">
        <v>23.0</v>
      </c>
      <c r="F1923" s="1" t="s">
        <v>20251</v>
      </c>
      <c r="G1923" s="1">
        <v>1.09974912635</v>
      </c>
    </row>
    <row r="1924" ht="15.75" customHeight="1">
      <c r="A1924" s="1" t="str">
        <f t="shared" si="167"/>
        <v>RREB1</v>
      </c>
      <c r="B1924" s="1" t="s">
        <v>28</v>
      </c>
      <c r="C1924" s="1">
        <v>7107896.0</v>
      </c>
      <c r="D1924" s="1" t="s">
        <v>8</v>
      </c>
      <c r="E1924" s="1">
        <v>22.0</v>
      </c>
      <c r="F1924" s="1" t="s">
        <v>20252</v>
      </c>
      <c r="G1924" s="1">
        <v>1.00877944707</v>
      </c>
    </row>
    <row r="1925" ht="15.75" customHeight="1">
      <c r="A1925" s="1" t="str">
        <f t="shared" si="167"/>
        <v>RREB1</v>
      </c>
      <c r="B1925" s="1" t="s">
        <v>28</v>
      </c>
      <c r="C1925" s="1">
        <v>7107932.0</v>
      </c>
      <c r="D1925" s="1" t="s">
        <v>8</v>
      </c>
      <c r="E1925" s="1">
        <v>24.0</v>
      </c>
      <c r="F1925" s="1" t="s">
        <v>20253</v>
      </c>
      <c r="G1925" s="1">
        <v>0.829281400379</v>
      </c>
    </row>
    <row r="1926" ht="15.75" customHeight="1">
      <c r="A1926" s="1" t="str">
        <f t="shared" si="167"/>
        <v>RREB1</v>
      </c>
      <c r="B1926" s="1" t="s">
        <v>28</v>
      </c>
      <c r="C1926" s="1">
        <v>7107786.0</v>
      </c>
      <c r="D1926" s="1" t="s">
        <v>14</v>
      </c>
      <c r="E1926" s="1">
        <v>23.0</v>
      </c>
      <c r="F1926" s="1" t="s">
        <v>20254</v>
      </c>
      <c r="G1926" s="1">
        <v>0.891471426577</v>
      </c>
    </row>
    <row r="1927" ht="15.75" customHeight="1">
      <c r="A1927" s="1" t="str">
        <f t="shared" si="167"/>
        <v>RREB1</v>
      </c>
      <c r="B1927" s="1" t="s">
        <v>28</v>
      </c>
      <c r="C1927" s="1">
        <v>7107865.0</v>
      </c>
      <c r="D1927" s="1" t="s">
        <v>14</v>
      </c>
      <c r="E1927" s="1">
        <v>22.0</v>
      </c>
      <c r="F1927" s="1" t="s">
        <v>20255</v>
      </c>
      <c r="G1927" s="1">
        <v>0.11863689464</v>
      </c>
    </row>
    <row r="1928" ht="15.75" customHeight="1">
      <c r="A1928" s="1" t="str">
        <f t="shared" si="167"/>
        <v>RREB1</v>
      </c>
      <c r="B1928" s="1" t="s">
        <v>28</v>
      </c>
      <c r="C1928" s="1">
        <v>7107758.0</v>
      </c>
      <c r="D1928" s="1" t="s">
        <v>8</v>
      </c>
      <c r="E1928" s="1">
        <v>24.0</v>
      </c>
      <c r="F1928" s="1" t="s">
        <v>20256</v>
      </c>
      <c r="G1928" s="1">
        <v>0.742488578472</v>
      </c>
    </row>
    <row r="1929" ht="15.75" customHeight="1">
      <c r="A1929" s="1" t="str">
        <f t="shared" ref="A1929:A1938" si="168">"RRM1"</f>
        <v>RRM1</v>
      </c>
      <c r="B1929" s="1" t="s">
        <v>328</v>
      </c>
      <c r="C1929" s="1">
        <v>4115928.0</v>
      </c>
      <c r="D1929" s="1" t="s">
        <v>8</v>
      </c>
      <c r="E1929" s="1">
        <v>24.0</v>
      </c>
      <c r="F1929" s="1" t="s">
        <v>20257</v>
      </c>
      <c r="G1929" s="1">
        <v>0.264071923693</v>
      </c>
    </row>
    <row r="1930" ht="15.75" customHeight="1">
      <c r="A1930" s="1" t="str">
        <f t="shared" si="168"/>
        <v>RRM1</v>
      </c>
      <c r="B1930" s="1" t="s">
        <v>328</v>
      </c>
      <c r="C1930" s="1">
        <v>4115895.0</v>
      </c>
      <c r="D1930" s="1" t="s">
        <v>8</v>
      </c>
      <c r="E1930" s="1">
        <v>23.0</v>
      </c>
      <c r="F1930" s="1" t="s">
        <v>20258</v>
      </c>
      <c r="G1930" s="1">
        <v>0.564073547804</v>
      </c>
    </row>
    <row r="1931" ht="15.75" customHeight="1">
      <c r="A1931" s="1" t="str">
        <f t="shared" si="168"/>
        <v>RRM1</v>
      </c>
      <c r="B1931" s="1" t="s">
        <v>328</v>
      </c>
      <c r="C1931" s="1">
        <v>4115786.0</v>
      </c>
      <c r="D1931" s="1" t="s">
        <v>14</v>
      </c>
      <c r="E1931" s="1">
        <v>24.0</v>
      </c>
      <c r="F1931" s="1" t="s">
        <v>20259</v>
      </c>
      <c r="G1931" s="1">
        <v>0.448148314208</v>
      </c>
    </row>
    <row r="1932" ht="15.75" customHeight="1">
      <c r="A1932" s="1" t="str">
        <f t="shared" si="168"/>
        <v>RRM1</v>
      </c>
      <c r="B1932" s="1" t="s">
        <v>328</v>
      </c>
      <c r="C1932" s="1">
        <v>4115809.0</v>
      </c>
      <c r="D1932" s="1" t="s">
        <v>8</v>
      </c>
      <c r="E1932" s="1">
        <v>24.0</v>
      </c>
      <c r="F1932" s="1" t="s">
        <v>20260</v>
      </c>
      <c r="G1932" s="1">
        <v>0.383270263104</v>
      </c>
    </row>
    <row r="1933" ht="15.75" customHeight="1">
      <c r="A1933" s="1" t="str">
        <f t="shared" si="168"/>
        <v>RRM1</v>
      </c>
      <c r="B1933" s="1" t="s">
        <v>328</v>
      </c>
      <c r="C1933" s="1">
        <v>4115806.0</v>
      </c>
      <c r="D1933" s="1" t="s">
        <v>14</v>
      </c>
      <c r="E1933" s="1">
        <v>22.0</v>
      </c>
      <c r="F1933" s="1" t="s">
        <v>20261</v>
      </c>
      <c r="G1933" s="1">
        <v>0.515395826114</v>
      </c>
    </row>
    <row r="1934" ht="15.75" customHeight="1">
      <c r="A1934" s="1" t="str">
        <f t="shared" si="168"/>
        <v>RRM1</v>
      </c>
      <c r="B1934" s="1" t="s">
        <v>328</v>
      </c>
      <c r="C1934" s="1">
        <v>4115901.0</v>
      </c>
      <c r="D1934" s="1" t="s">
        <v>14</v>
      </c>
      <c r="E1934" s="1">
        <v>24.0</v>
      </c>
      <c r="F1934" s="1" t="s">
        <v>20262</v>
      </c>
      <c r="G1934" s="1">
        <v>0.491984379194</v>
      </c>
    </row>
    <row r="1935" ht="15.75" customHeight="1">
      <c r="A1935" s="1" t="str">
        <f t="shared" si="168"/>
        <v>RRM1</v>
      </c>
      <c r="B1935" s="1" t="s">
        <v>328</v>
      </c>
      <c r="C1935" s="1">
        <v>4115942.0</v>
      </c>
      <c r="D1935" s="1" t="s">
        <v>14</v>
      </c>
      <c r="E1935" s="1">
        <v>24.0</v>
      </c>
      <c r="F1935" s="1" t="s">
        <v>20263</v>
      </c>
      <c r="G1935" s="1">
        <v>0.343270481554</v>
      </c>
    </row>
    <row r="1936" ht="15.75" customHeight="1">
      <c r="A1936" s="1" t="str">
        <f t="shared" si="168"/>
        <v>RRM1</v>
      </c>
      <c r="B1936" s="1" t="s">
        <v>328</v>
      </c>
      <c r="C1936" s="1">
        <v>4115705.0</v>
      </c>
      <c r="D1936" s="1" t="s">
        <v>14</v>
      </c>
      <c r="E1936" s="1">
        <v>23.0</v>
      </c>
      <c r="F1936" s="1" t="s">
        <v>20264</v>
      </c>
      <c r="G1936" s="1">
        <v>0.0279037360047</v>
      </c>
    </row>
    <row r="1937" ht="15.75" customHeight="1">
      <c r="A1937" s="1" t="str">
        <f t="shared" si="168"/>
        <v>RRM1</v>
      </c>
      <c r="B1937" s="1" t="s">
        <v>328</v>
      </c>
      <c r="C1937" s="1">
        <v>4115734.0</v>
      </c>
      <c r="D1937" s="1" t="s">
        <v>8</v>
      </c>
      <c r="E1937" s="1">
        <v>23.0</v>
      </c>
      <c r="F1937" s="1" t="s">
        <v>20265</v>
      </c>
      <c r="G1937" s="1">
        <v>1.8463998082</v>
      </c>
    </row>
    <row r="1938" ht="15.75" customHeight="1">
      <c r="A1938" s="1" t="str">
        <f t="shared" si="168"/>
        <v>RRM1</v>
      </c>
      <c r="B1938" s="1" t="s">
        <v>328</v>
      </c>
      <c r="C1938" s="1">
        <v>4115982.0</v>
      </c>
      <c r="D1938" s="1" t="s">
        <v>14</v>
      </c>
      <c r="E1938" s="1">
        <v>24.0</v>
      </c>
      <c r="F1938" s="1" t="s">
        <v>20266</v>
      </c>
      <c r="G1938" s="1">
        <v>0.589526643996</v>
      </c>
    </row>
    <row r="1939" ht="15.75" customHeight="1">
      <c r="A1939" s="1" t="str">
        <f t="shared" ref="A1939:A1964" si="169">"RUNX1T1"</f>
        <v>RUNX1T1</v>
      </c>
      <c r="B1939" s="1" t="s">
        <v>779</v>
      </c>
      <c r="C1939" s="1">
        <v>9.3115559E7</v>
      </c>
      <c r="D1939" s="1" t="s">
        <v>14</v>
      </c>
      <c r="E1939" s="1">
        <v>24.0</v>
      </c>
      <c r="F1939" s="1" t="s">
        <v>20267</v>
      </c>
      <c r="G1939" s="1">
        <v>-0.0222522657082</v>
      </c>
    </row>
    <row r="1940" ht="15.75" customHeight="1">
      <c r="A1940" s="1" t="str">
        <f t="shared" si="169"/>
        <v>RUNX1T1</v>
      </c>
      <c r="B1940" s="1" t="s">
        <v>779</v>
      </c>
      <c r="C1940" s="1">
        <v>9.3115569E7</v>
      </c>
      <c r="D1940" s="1" t="s">
        <v>14</v>
      </c>
      <c r="E1940" s="1">
        <v>24.0</v>
      </c>
      <c r="F1940" s="1" t="s">
        <v>20268</v>
      </c>
      <c r="G1940" s="1">
        <v>0.58991246568</v>
      </c>
    </row>
    <row r="1941" ht="15.75" customHeight="1">
      <c r="A1941" s="1" t="str">
        <f t="shared" si="169"/>
        <v>RUNX1T1</v>
      </c>
      <c r="B1941" s="1" t="s">
        <v>779</v>
      </c>
      <c r="C1941" s="1">
        <v>9.3115759E7</v>
      </c>
      <c r="D1941" s="1" t="s">
        <v>14</v>
      </c>
      <c r="E1941" s="1">
        <v>24.0</v>
      </c>
      <c r="F1941" s="1" t="s">
        <v>20269</v>
      </c>
      <c r="G1941" s="1">
        <v>0.199013854667</v>
      </c>
    </row>
    <row r="1942" ht="15.75" customHeight="1">
      <c r="A1942" s="1" t="str">
        <f t="shared" si="169"/>
        <v>RUNX1T1</v>
      </c>
      <c r="B1942" s="1" t="s">
        <v>779</v>
      </c>
      <c r="C1942" s="1">
        <v>9.3115622E7</v>
      </c>
      <c r="D1942" s="1" t="s">
        <v>8</v>
      </c>
      <c r="E1942" s="1">
        <v>24.0</v>
      </c>
      <c r="F1942" s="1" t="s">
        <v>20270</v>
      </c>
      <c r="G1942" s="1">
        <v>0.0262416058446</v>
      </c>
    </row>
    <row r="1943" ht="15.75" customHeight="1">
      <c r="A1943" s="1" t="str">
        <f t="shared" si="169"/>
        <v>RUNX1T1</v>
      </c>
      <c r="B1943" s="1" t="s">
        <v>779</v>
      </c>
      <c r="C1943" s="1">
        <v>9.3075267E7</v>
      </c>
      <c r="D1943" s="1" t="s">
        <v>8</v>
      </c>
      <c r="E1943" s="1">
        <v>24.0</v>
      </c>
      <c r="F1943" s="1" t="s">
        <v>20271</v>
      </c>
      <c r="G1943" s="1">
        <v>-0.0032011798437</v>
      </c>
    </row>
    <row r="1944" ht="15.75" customHeight="1">
      <c r="A1944" s="1" t="str">
        <f t="shared" si="169"/>
        <v>RUNX1T1</v>
      </c>
      <c r="B1944" s="1" t="s">
        <v>779</v>
      </c>
      <c r="C1944" s="1">
        <v>9.3075433E7</v>
      </c>
      <c r="D1944" s="1" t="s">
        <v>8</v>
      </c>
      <c r="E1944" s="1">
        <v>25.0</v>
      </c>
      <c r="F1944" s="1" t="s">
        <v>20272</v>
      </c>
      <c r="G1944" s="1">
        <v>0.0272577106146</v>
      </c>
    </row>
    <row r="1945" ht="15.75" customHeight="1">
      <c r="A1945" s="1" t="str">
        <f t="shared" si="169"/>
        <v>RUNX1T1</v>
      </c>
      <c r="B1945" s="1" t="s">
        <v>779</v>
      </c>
      <c r="C1945" s="1">
        <v>9.3075517E7</v>
      </c>
      <c r="D1945" s="1" t="s">
        <v>8</v>
      </c>
      <c r="E1945" s="1">
        <v>23.0</v>
      </c>
      <c r="F1945" s="1" t="s">
        <v>20273</v>
      </c>
      <c r="G1945" s="1">
        <v>-0.0433706407082</v>
      </c>
    </row>
    <row r="1946" ht="15.75" customHeight="1">
      <c r="A1946" s="1" t="str">
        <f t="shared" si="169"/>
        <v>RUNX1T1</v>
      </c>
      <c r="B1946" s="1" t="s">
        <v>779</v>
      </c>
      <c r="C1946" s="1">
        <v>9.3075549E7</v>
      </c>
      <c r="D1946" s="1" t="s">
        <v>8</v>
      </c>
      <c r="E1946" s="1">
        <v>24.0</v>
      </c>
      <c r="F1946" s="1" t="s">
        <v>20274</v>
      </c>
      <c r="G1946" s="1">
        <v>0.302257679634</v>
      </c>
    </row>
    <row r="1947" ht="15.75" customHeight="1">
      <c r="A1947" s="1" t="str">
        <f t="shared" si="169"/>
        <v>RUNX1T1</v>
      </c>
      <c r="B1947" s="1" t="s">
        <v>779</v>
      </c>
      <c r="C1947" s="1">
        <v>9.3075558E7</v>
      </c>
      <c r="D1947" s="1" t="s">
        <v>8</v>
      </c>
      <c r="E1947" s="1">
        <v>22.0</v>
      </c>
      <c r="F1947" s="1" t="s">
        <v>20275</v>
      </c>
      <c r="G1947" s="1">
        <v>0.100102163835</v>
      </c>
    </row>
    <row r="1948" ht="15.75" customHeight="1">
      <c r="A1948" s="1" t="str">
        <f t="shared" si="169"/>
        <v>RUNX1T1</v>
      </c>
      <c r="B1948" s="1" t="s">
        <v>779</v>
      </c>
      <c r="C1948" s="1">
        <v>9.3088425E7</v>
      </c>
      <c r="D1948" s="1" t="s">
        <v>8</v>
      </c>
      <c r="E1948" s="1">
        <v>23.0</v>
      </c>
      <c r="F1948" s="1" t="s">
        <v>20276</v>
      </c>
      <c r="G1948" s="1">
        <v>-0.0166192043127</v>
      </c>
    </row>
    <row r="1949" ht="15.75" customHeight="1">
      <c r="A1949" s="1" t="str">
        <f t="shared" si="169"/>
        <v>RUNX1T1</v>
      </c>
      <c r="B1949" s="1" t="s">
        <v>779</v>
      </c>
      <c r="C1949" s="1">
        <v>9.3107948E7</v>
      </c>
      <c r="D1949" s="1" t="s">
        <v>14</v>
      </c>
      <c r="E1949" s="1">
        <v>24.0</v>
      </c>
      <c r="F1949" s="1" t="s">
        <v>20277</v>
      </c>
      <c r="G1949" s="1">
        <v>0.0295799422705</v>
      </c>
    </row>
    <row r="1950" ht="15.75" customHeight="1">
      <c r="A1950" s="1" t="str">
        <f t="shared" si="169"/>
        <v>RUNX1T1</v>
      </c>
      <c r="B1950" s="1" t="s">
        <v>779</v>
      </c>
      <c r="C1950" s="1">
        <v>9.3088542E7</v>
      </c>
      <c r="D1950" s="1" t="s">
        <v>8</v>
      </c>
      <c r="E1950" s="1">
        <v>25.0</v>
      </c>
      <c r="F1950" s="1" t="s">
        <v>20278</v>
      </c>
      <c r="G1950" s="1">
        <v>0.250611142218</v>
      </c>
    </row>
    <row r="1951" ht="15.75" customHeight="1">
      <c r="A1951" s="1" t="str">
        <f t="shared" si="169"/>
        <v>RUNX1T1</v>
      </c>
      <c r="B1951" s="1" t="s">
        <v>779</v>
      </c>
      <c r="C1951" s="1">
        <v>9.3088663E7</v>
      </c>
      <c r="D1951" s="1" t="s">
        <v>8</v>
      </c>
      <c r="E1951" s="1">
        <v>25.0</v>
      </c>
      <c r="F1951" s="1" t="s">
        <v>20279</v>
      </c>
      <c r="G1951" s="1">
        <v>0.17858132785</v>
      </c>
    </row>
    <row r="1952" ht="15.75" customHeight="1">
      <c r="A1952" s="1" t="str">
        <f t="shared" si="169"/>
        <v>RUNX1T1</v>
      </c>
      <c r="B1952" s="1" t="s">
        <v>779</v>
      </c>
      <c r="C1952" s="1">
        <v>9.3107951E7</v>
      </c>
      <c r="D1952" s="1" t="s">
        <v>8</v>
      </c>
      <c r="E1952" s="1">
        <v>23.0</v>
      </c>
      <c r="F1952" s="1" t="s">
        <v>20280</v>
      </c>
      <c r="G1952" s="1">
        <v>0.240801550365</v>
      </c>
    </row>
    <row r="1953" ht="15.75" customHeight="1">
      <c r="A1953" s="1" t="str">
        <f t="shared" si="169"/>
        <v>RUNX1T1</v>
      </c>
      <c r="B1953" s="1" t="s">
        <v>779</v>
      </c>
      <c r="C1953" s="1">
        <v>9.3108057E7</v>
      </c>
      <c r="D1953" s="1" t="s">
        <v>8</v>
      </c>
      <c r="E1953" s="1">
        <v>24.0</v>
      </c>
      <c r="F1953" s="1" t="s">
        <v>20281</v>
      </c>
      <c r="G1953" s="1">
        <v>0.0962874838287</v>
      </c>
    </row>
    <row r="1954" ht="15.75" customHeight="1">
      <c r="A1954" s="1" t="str">
        <f t="shared" si="169"/>
        <v>RUNX1T1</v>
      </c>
      <c r="B1954" s="1" t="s">
        <v>779</v>
      </c>
      <c r="C1954" s="1">
        <v>9.3108074E7</v>
      </c>
      <c r="D1954" s="1" t="s">
        <v>8</v>
      </c>
      <c r="E1954" s="1">
        <v>24.0</v>
      </c>
      <c r="F1954" s="1" t="s">
        <v>20282</v>
      </c>
      <c r="G1954" s="1">
        <v>0.023314578582</v>
      </c>
    </row>
    <row r="1955" ht="15.75" customHeight="1">
      <c r="A1955" s="1" t="str">
        <f t="shared" si="169"/>
        <v>RUNX1T1</v>
      </c>
      <c r="B1955" s="1" t="s">
        <v>779</v>
      </c>
      <c r="C1955" s="1">
        <v>9.3115616E7</v>
      </c>
      <c r="D1955" s="1" t="s">
        <v>8</v>
      </c>
      <c r="E1955" s="1">
        <v>24.0</v>
      </c>
      <c r="F1955" s="1" t="s">
        <v>20283</v>
      </c>
      <c r="G1955" s="1">
        <v>0.482130698484</v>
      </c>
    </row>
    <row r="1956" ht="15.75" customHeight="1">
      <c r="A1956" s="1" t="str">
        <f t="shared" si="169"/>
        <v>RUNX1T1</v>
      </c>
      <c r="B1956" s="1" t="s">
        <v>779</v>
      </c>
      <c r="C1956" s="1">
        <v>9.3108153E7</v>
      </c>
      <c r="D1956" s="1" t="s">
        <v>8</v>
      </c>
      <c r="E1956" s="1">
        <v>23.0</v>
      </c>
      <c r="F1956" s="1" t="s">
        <v>20284</v>
      </c>
      <c r="G1956" s="1">
        <v>0.0613002812647</v>
      </c>
    </row>
    <row r="1957" ht="15.75" customHeight="1">
      <c r="A1957" s="1" t="str">
        <f t="shared" si="169"/>
        <v>RUNX1T1</v>
      </c>
      <c r="B1957" s="1" t="s">
        <v>779</v>
      </c>
      <c r="C1957" s="1">
        <v>9.3107979E7</v>
      </c>
      <c r="D1957" s="1" t="s">
        <v>14</v>
      </c>
      <c r="E1957" s="1">
        <v>22.0</v>
      </c>
      <c r="F1957" s="1" t="s">
        <v>20285</v>
      </c>
      <c r="G1957" s="1">
        <v>0.364196346555</v>
      </c>
    </row>
    <row r="1958" ht="15.75" customHeight="1">
      <c r="A1958" s="1" t="str">
        <f t="shared" si="169"/>
        <v>RUNX1T1</v>
      </c>
      <c r="B1958" s="1" t="s">
        <v>779</v>
      </c>
      <c r="C1958" s="1">
        <v>9.3107988E7</v>
      </c>
      <c r="D1958" s="1" t="s">
        <v>14</v>
      </c>
      <c r="E1958" s="1">
        <v>23.0</v>
      </c>
      <c r="F1958" s="1" t="s">
        <v>20286</v>
      </c>
      <c r="G1958" s="1">
        <v>-0.0222589952869</v>
      </c>
    </row>
    <row r="1959" ht="15.75" customHeight="1">
      <c r="A1959" s="1" t="str">
        <f t="shared" si="169"/>
        <v>RUNX1T1</v>
      </c>
      <c r="B1959" s="1" t="s">
        <v>779</v>
      </c>
      <c r="C1959" s="1">
        <v>9.311555E7</v>
      </c>
      <c r="D1959" s="1" t="s">
        <v>14</v>
      </c>
      <c r="E1959" s="1">
        <v>24.0</v>
      </c>
      <c r="F1959" s="1" t="s">
        <v>20287</v>
      </c>
      <c r="G1959" s="1">
        <v>0.17347153911</v>
      </c>
    </row>
    <row r="1960" ht="15.75" customHeight="1">
      <c r="A1960" s="1" t="str">
        <f t="shared" si="169"/>
        <v>RUNX1T1</v>
      </c>
      <c r="B1960" s="1" t="s">
        <v>779</v>
      </c>
      <c r="C1960" s="1">
        <v>9.310818E7</v>
      </c>
      <c r="D1960" s="1" t="s">
        <v>8</v>
      </c>
      <c r="E1960" s="1">
        <v>23.0</v>
      </c>
      <c r="F1960" s="1" t="s">
        <v>20288</v>
      </c>
      <c r="G1960" s="1">
        <v>0.0175020328851</v>
      </c>
    </row>
    <row r="1961" ht="15.75" customHeight="1">
      <c r="A1961" s="1" t="str">
        <f t="shared" si="169"/>
        <v>RUNX1T1</v>
      </c>
      <c r="B1961" s="1" t="s">
        <v>779</v>
      </c>
      <c r="C1961" s="1">
        <v>9.3115566E7</v>
      </c>
      <c r="D1961" s="1" t="s">
        <v>8</v>
      </c>
      <c r="E1961" s="1">
        <v>24.0</v>
      </c>
      <c r="F1961" s="1" t="s">
        <v>20289</v>
      </c>
      <c r="G1961" s="1">
        <v>1.34262646515</v>
      </c>
    </row>
    <row r="1962" ht="15.75" customHeight="1">
      <c r="A1962" s="1" t="str">
        <f t="shared" si="169"/>
        <v>RUNX1T1</v>
      </c>
      <c r="B1962" s="1" t="s">
        <v>779</v>
      </c>
      <c r="C1962" s="1">
        <v>9.3115606E7</v>
      </c>
      <c r="D1962" s="1" t="s">
        <v>8</v>
      </c>
      <c r="E1962" s="1">
        <v>23.0</v>
      </c>
      <c r="F1962" s="1" t="s">
        <v>20290</v>
      </c>
      <c r="G1962" s="1">
        <v>0.818791625054</v>
      </c>
    </row>
    <row r="1963" ht="15.75" customHeight="1">
      <c r="A1963" s="1" t="str">
        <f t="shared" si="169"/>
        <v>RUNX1T1</v>
      </c>
      <c r="B1963" s="1" t="s">
        <v>779</v>
      </c>
      <c r="C1963" s="1">
        <v>9.3115679E7</v>
      </c>
      <c r="D1963" s="1" t="s">
        <v>14</v>
      </c>
      <c r="E1963" s="1">
        <v>24.0</v>
      </c>
      <c r="F1963" s="1" t="s">
        <v>20291</v>
      </c>
      <c r="G1963" s="1">
        <v>0.621536884896</v>
      </c>
    </row>
    <row r="1964" ht="15.75" customHeight="1">
      <c r="A1964" s="1" t="str">
        <f t="shared" si="169"/>
        <v>RUNX1T1</v>
      </c>
      <c r="B1964" s="1" t="s">
        <v>779</v>
      </c>
      <c r="C1964" s="1">
        <v>9.3115697E7</v>
      </c>
      <c r="D1964" s="1" t="s">
        <v>14</v>
      </c>
      <c r="E1964" s="1">
        <v>22.0</v>
      </c>
      <c r="F1964" s="1" t="s">
        <v>20292</v>
      </c>
      <c r="G1964" s="1">
        <v>0.838581909795</v>
      </c>
    </row>
    <row r="1965" ht="15.75" customHeight="1">
      <c r="A1965" s="1" t="str">
        <f t="shared" ref="A1965:A1973" si="170">"S1PR2"</f>
        <v>S1PR2</v>
      </c>
      <c r="B1965" s="1" t="s">
        <v>277</v>
      </c>
      <c r="C1965" s="1">
        <v>1.0342277E7</v>
      </c>
      <c r="D1965" s="1" t="s">
        <v>8</v>
      </c>
      <c r="E1965" s="1">
        <v>24.0</v>
      </c>
      <c r="F1965" s="1" t="s">
        <v>20293</v>
      </c>
      <c r="G1965" s="1">
        <v>0.229770783684</v>
      </c>
    </row>
    <row r="1966" ht="15.75" customHeight="1">
      <c r="A1966" s="1" t="str">
        <f t="shared" si="170"/>
        <v>S1PR2</v>
      </c>
      <c r="B1966" s="1" t="s">
        <v>277</v>
      </c>
      <c r="C1966" s="1">
        <v>1.034204E7</v>
      </c>
      <c r="D1966" s="1" t="s">
        <v>8</v>
      </c>
      <c r="E1966" s="1">
        <v>24.0</v>
      </c>
      <c r="F1966" s="1" t="s">
        <v>20294</v>
      </c>
      <c r="G1966" s="1">
        <v>0.359712293454</v>
      </c>
    </row>
    <row r="1967" ht="15.75" customHeight="1">
      <c r="A1967" s="1" t="str">
        <f t="shared" si="170"/>
        <v>S1PR2</v>
      </c>
      <c r="B1967" s="1" t="s">
        <v>277</v>
      </c>
      <c r="C1967" s="1">
        <v>1.0342062E7</v>
      </c>
      <c r="D1967" s="1" t="s">
        <v>8</v>
      </c>
      <c r="E1967" s="1">
        <v>24.0</v>
      </c>
      <c r="F1967" s="1" t="s">
        <v>20295</v>
      </c>
      <c r="G1967" s="1">
        <v>0.136732872957</v>
      </c>
    </row>
    <row r="1968" ht="15.75" customHeight="1">
      <c r="A1968" s="1" t="str">
        <f t="shared" si="170"/>
        <v>S1PR2</v>
      </c>
      <c r="B1968" s="1" t="s">
        <v>277</v>
      </c>
      <c r="C1968" s="1">
        <v>1.0342072E7</v>
      </c>
      <c r="D1968" s="1" t="s">
        <v>8</v>
      </c>
      <c r="E1968" s="1">
        <v>23.0</v>
      </c>
      <c r="F1968" s="1" t="s">
        <v>20296</v>
      </c>
      <c r="G1968" s="1">
        <v>0.32612595008</v>
      </c>
    </row>
    <row r="1969" ht="15.75" customHeight="1">
      <c r="A1969" s="1" t="str">
        <f t="shared" si="170"/>
        <v>S1PR2</v>
      </c>
      <c r="B1969" s="1" t="s">
        <v>277</v>
      </c>
      <c r="C1969" s="1">
        <v>1.0342094E7</v>
      </c>
      <c r="D1969" s="1" t="s">
        <v>8</v>
      </c>
      <c r="E1969" s="1">
        <v>24.0</v>
      </c>
      <c r="F1969" s="1" t="s">
        <v>20297</v>
      </c>
      <c r="G1969" s="1">
        <v>1.04946665737</v>
      </c>
    </row>
    <row r="1970" ht="15.75" customHeight="1">
      <c r="A1970" s="1" t="str">
        <f t="shared" si="170"/>
        <v>S1PR2</v>
      </c>
      <c r="B1970" s="1" t="s">
        <v>277</v>
      </c>
      <c r="C1970" s="1">
        <v>1.0342111E7</v>
      </c>
      <c r="D1970" s="1" t="s">
        <v>14</v>
      </c>
      <c r="E1970" s="1">
        <v>23.0</v>
      </c>
      <c r="F1970" s="1" t="s">
        <v>20298</v>
      </c>
      <c r="G1970" s="1">
        <v>0.926853554933</v>
      </c>
    </row>
    <row r="1971" ht="15.75" customHeight="1">
      <c r="A1971" s="1" t="str">
        <f t="shared" si="170"/>
        <v>S1PR2</v>
      </c>
      <c r="B1971" s="1" t="s">
        <v>277</v>
      </c>
      <c r="C1971" s="1">
        <v>1.0342273E7</v>
      </c>
      <c r="D1971" s="1" t="s">
        <v>14</v>
      </c>
      <c r="E1971" s="1">
        <v>24.0</v>
      </c>
      <c r="F1971" s="1" t="s">
        <v>20299</v>
      </c>
      <c r="G1971" s="1">
        <v>0.181066620182</v>
      </c>
    </row>
    <row r="1972" ht="15.75" customHeight="1">
      <c r="A1972" s="1" t="str">
        <f t="shared" si="170"/>
        <v>S1PR2</v>
      </c>
      <c r="B1972" s="1" t="s">
        <v>277</v>
      </c>
      <c r="C1972" s="1">
        <v>1.0342331E7</v>
      </c>
      <c r="D1972" s="1" t="s">
        <v>14</v>
      </c>
      <c r="E1972" s="1">
        <v>23.0</v>
      </c>
      <c r="F1972" s="1" t="s">
        <v>20300</v>
      </c>
      <c r="G1972" s="1">
        <v>1.0236797877</v>
      </c>
    </row>
    <row r="1973" ht="15.75" customHeight="1">
      <c r="A1973" s="1" t="str">
        <f t="shared" si="170"/>
        <v>S1PR2</v>
      </c>
      <c r="B1973" s="1" t="s">
        <v>277</v>
      </c>
      <c r="C1973" s="1">
        <v>1.0342223E7</v>
      </c>
      <c r="D1973" s="1" t="s">
        <v>8</v>
      </c>
      <c r="E1973" s="1">
        <v>23.0</v>
      </c>
      <c r="F1973" s="1" t="s">
        <v>20301</v>
      </c>
      <c r="G1973" s="1">
        <v>0.288776284218</v>
      </c>
    </row>
    <row r="1974" ht="15.75" customHeight="1">
      <c r="A1974" s="1" t="str">
        <f t="shared" ref="A1974:A1983" si="171">"SAMD1"</f>
        <v>SAMD1</v>
      </c>
      <c r="B1974" s="1" t="s">
        <v>277</v>
      </c>
      <c r="C1974" s="1">
        <v>1.4201863E7</v>
      </c>
      <c r="D1974" s="1" t="s">
        <v>14</v>
      </c>
      <c r="E1974" s="1">
        <v>24.0</v>
      </c>
      <c r="F1974" s="1" t="s">
        <v>20302</v>
      </c>
      <c r="G1974" s="1">
        <v>0.335534516947</v>
      </c>
    </row>
    <row r="1975" ht="15.75" customHeight="1">
      <c r="A1975" s="1" t="str">
        <f t="shared" si="171"/>
        <v>SAMD1</v>
      </c>
      <c r="B1975" s="1" t="s">
        <v>277</v>
      </c>
      <c r="C1975" s="1">
        <v>1.4201835E7</v>
      </c>
      <c r="D1975" s="1" t="s">
        <v>14</v>
      </c>
      <c r="E1975" s="1">
        <v>23.0</v>
      </c>
      <c r="F1975" s="1" t="s">
        <v>20303</v>
      </c>
      <c r="G1975" s="1">
        <v>0.133509201198</v>
      </c>
    </row>
    <row r="1976" ht="15.75" customHeight="1">
      <c r="A1976" s="1" t="str">
        <f t="shared" si="171"/>
        <v>SAMD1</v>
      </c>
      <c r="B1976" s="1" t="s">
        <v>277</v>
      </c>
      <c r="C1976" s="1">
        <v>1.4201742E7</v>
      </c>
      <c r="D1976" s="1" t="s">
        <v>8</v>
      </c>
      <c r="E1976" s="1">
        <v>24.0</v>
      </c>
      <c r="F1976" s="1" t="s">
        <v>20304</v>
      </c>
      <c r="G1976" s="1">
        <v>0.920998805132</v>
      </c>
    </row>
    <row r="1977" ht="15.75" customHeight="1">
      <c r="A1977" s="1" t="str">
        <f t="shared" si="171"/>
        <v>SAMD1</v>
      </c>
      <c r="B1977" s="1" t="s">
        <v>277</v>
      </c>
      <c r="C1977" s="1">
        <v>1.4201777E7</v>
      </c>
      <c r="D1977" s="1" t="s">
        <v>8</v>
      </c>
      <c r="E1977" s="1">
        <v>24.0</v>
      </c>
      <c r="F1977" s="1" t="s">
        <v>20305</v>
      </c>
      <c r="G1977" s="1">
        <v>0.82903494424</v>
      </c>
    </row>
    <row r="1978" ht="15.75" customHeight="1">
      <c r="A1978" s="1" t="str">
        <f t="shared" si="171"/>
        <v>SAMD1</v>
      </c>
      <c r="B1978" s="1" t="s">
        <v>277</v>
      </c>
      <c r="C1978" s="1">
        <v>1.4201736E7</v>
      </c>
      <c r="D1978" s="1" t="s">
        <v>8</v>
      </c>
      <c r="E1978" s="1">
        <v>24.0</v>
      </c>
      <c r="F1978" s="1" t="s">
        <v>20306</v>
      </c>
      <c r="G1978" s="1">
        <v>0.796748862195</v>
      </c>
    </row>
    <row r="1979" ht="15.75" customHeight="1">
      <c r="A1979" s="1" t="str">
        <f t="shared" si="171"/>
        <v>SAMD1</v>
      </c>
      <c r="B1979" s="1" t="s">
        <v>277</v>
      </c>
      <c r="C1979" s="1">
        <v>1.4201705E7</v>
      </c>
      <c r="D1979" s="1" t="s">
        <v>8</v>
      </c>
      <c r="E1979" s="1">
        <v>24.0</v>
      </c>
      <c r="F1979" s="1" t="s">
        <v>20307</v>
      </c>
      <c r="G1979" s="1">
        <v>0.612612621293</v>
      </c>
    </row>
    <row r="1980" ht="15.75" customHeight="1">
      <c r="A1980" s="1" t="str">
        <f t="shared" si="171"/>
        <v>SAMD1</v>
      </c>
      <c r="B1980" s="1" t="s">
        <v>277</v>
      </c>
      <c r="C1980" s="1">
        <v>1.4201618E7</v>
      </c>
      <c r="D1980" s="1" t="s">
        <v>8</v>
      </c>
      <c r="E1980" s="1">
        <v>23.0</v>
      </c>
      <c r="F1980" s="1" t="s">
        <v>20308</v>
      </c>
      <c r="G1980" s="1">
        <v>0.674667600458</v>
      </c>
    </row>
    <row r="1981" ht="15.75" customHeight="1">
      <c r="A1981" s="1" t="str">
        <f t="shared" si="171"/>
        <v>SAMD1</v>
      </c>
      <c r="B1981" s="1" t="s">
        <v>277</v>
      </c>
      <c r="C1981" s="1">
        <v>1.4201604E7</v>
      </c>
      <c r="D1981" s="1" t="s">
        <v>8</v>
      </c>
      <c r="E1981" s="1">
        <v>24.0</v>
      </c>
      <c r="F1981" s="1" t="s">
        <v>20309</v>
      </c>
      <c r="G1981" s="1">
        <v>1.24996625063</v>
      </c>
    </row>
    <row r="1982" ht="15.75" customHeight="1">
      <c r="A1982" s="1" t="str">
        <f t="shared" si="171"/>
        <v>SAMD1</v>
      </c>
      <c r="B1982" s="1" t="s">
        <v>277</v>
      </c>
      <c r="C1982" s="1">
        <v>1.4201797E7</v>
      </c>
      <c r="D1982" s="1" t="s">
        <v>8</v>
      </c>
      <c r="E1982" s="1">
        <v>24.0</v>
      </c>
      <c r="F1982" s="1" t="s">
        <v>20310</v>
      </c>
      <c r="G1982" s="1">
        <v>-0.344236330194</v>
      </c>
    </row>
    <row r="1983" ht="15.75" customHeight="1">
      <c r="A1983" s="1" t="str">
        <f t="shared" si="171"/>
        <v>SAMD1</v>
      </c>
      <c r="B1983" s="1" t="s">
        <v>277</v>
      </c>
      <c r="C1983" s="1">
        <v>1.4201841E7</v>
      </c>
      <c r="D1983" s="1" t="s">
        <v>14</v>
      </c>
      <c r="E1983" s="1">
        <v>24.0</v>
      </c>
      <c r="F1983" s="1" t="s">
        <v>20311</v>
      </c>
      <c r="G1983" s="1">
        <v>0.287277278927</v>
      </c>
    </row>
    <row r="1984" ht="15.75" customHeight="1">
      <c r="A1984" s="1" t="str">
        <f t="shared" ref="A1984:A2001" si="172">"SERPINH1"</f>
        <v>SERPINH1</v>
      </c>
      <c r="B1984" s="1" t="s">
        <v>328</v>
      </c>
      <c r="C1984" s="1">
        <v>7.5272985E7</v>
      </c>
      <c r="D1984" s="1" t="s">
        <v>14</v>
      </c>
      <c r="E1984" s="1">
        <v>23.0</v>
      </c>
      <c r="F1984" s="1" t="s">
        <v>20312</v>
      </c>
      <c r="G1984" s="1">
        <v>0.566132671405</v>
      </c>
    </row>
    <row r="1985" ht="15.75" customHeight="1">
      <c r="A1985" s="1" t="str">
        <f t="shared" si="172"/>
        <v>SERPINH1</v>
      </c>
      <c r="B1985" s="1" t="s">
        <v>328</v>
      </c>
      <c r="C1985" s="1">
        <v>7.5273014E7</v>
      </c>
      <c r="D1985" s="1" t="s">
        <v>14</v>
      </c>
      <c r="E1985" s="1">
        <v>24.0</v>
      </c>
      <c r="F1985" s="1" t="s">
        <v>20313</v>
      </c>
      <c r="G1985" s="1">
        <v>0.0595155247865</v>
      </c>
    </row>
    <row r="1986" ht="15.75" customHeight="1">
      <c r="A1986" s="1" t="str">
        <f t="shared" si="172"/>
        <v>SERPINH1</v>
      </c>
      <c r="B1986" s="1" t="s">
        <v>328</v>
      </c>
      <c r="C1986" s="1">
        <v>7.5273252E7</v>
      </c>
      <c r="D1986" s="1" t="s">
        <v>14</v>
      </c>
      <c r="E1986" s="1">
        <v>24.0</v>
      </c>
      <c r="F1986" s="1" t="s">
        <v>20314</v>
      </c>
      <c r="G1986" s="1">
        <v>0.134882264467</v>
      </c>
    </row>
    <row r="1987" ht="15.75" customHeight="1">
      <c r="A1987" s="1" t="str">
        <f t="shared" si="172"/>
        <v>SERPINH1</v>
      </c>
      <c r="B1987" s="1" t="s">
        <v>328</v>
      </c>
      <c r="C1987" s="1">
        <v>7.5272828E7</v>
      </c>
      <c r="D1987" s="1" t="s">
        <v>8</v>
      </c>
      <c r="E1987" s="1">
        <v>24.0</v>
      </c>
      <c r="F1987" s="1" t="s">
        <v>20315</v>
      </c>
      <c r="G1987" s="1">
        <v>0.371304363837</v>
      </c>
    </row>
    <row r="1988" ht="15.75" customHeight="1">
      <c r="A1988" s="1" t="str">
        <f t="shared" si="172"/>
        <v>SERPINH1</v>
      </c>
      <c r="B1988" s="1" t="s">
        <v>328</v>
      </c>
      <c r="C1988" s="1">
        <v>7.5273054E7</v>
      </c>
      <c r="D1988" s="1" t="s">
        <v>8</v>
      </c>
      <c r="E1988" s="1">
        <v>24.0</v>
      </c>
      <c r="F1988" s="1" t="s">
        <v>20316</v>
      </c>
      <c r="G1988" s="1">
        <v>0.983112519349</v>
      </c>
    </row>
    <row r="1989" ht="15.75" customHeight="1">
      <c r="A1989" s="1" t="str">
        <f t="shared" si="172"/>
        <v>SERPINH1</v>
      </c>
      <c r="B1989" s="1" t="s">
        <v>328</v>
      </c>
      <c r="C1989" s="1">
        <v>7.52732E7</v>
      </c>
      <c r="D1989" s="1" t="s">
        <v>8</v>
      </c>
      <c r="E1989" s="1">
        <v>24.0</v>
      </c>
      <c r="F1989" s="1" t="s">
        <v>20317</v>
      </c>
      <c r="G1989" s="1">
        <v>0.654493880636</v>
      </c>
    </row>
    <row r="1990" ht="15.75" customHeight="1">
      <c r="A1990" s="1" t="str">
        <f t="shared" si="172"/>
        <v>SERPINH1</v>
      </c>
      <c r="B1990" s="1" t="s">
        <v>328</v>
      </c>
      <c r="C1990" s="1">
        <v>7.5273223E7</v>
      </c>
      <c r="D1990" s="1" t="s">
        <v>8</v>
      </c>
      <c r="E1990" s="1">
        <v>22.0</v>
      </c>
      <c r="F1990" s="1" t="s">
        <v>20318</v>
      </c>
      <c r="G1990" s="1">
        <v>0.0376241737117</v>
      </c>
    </row>
    <row r="1991" ht="15.75" customHeight="1">
      <c r="A1991" s="1" t="str">
        <f t="shared" si="172"/>
        <v>SERPINH1</v>
      </c>
      <c r="B1991" s="1" t="s">
        <v>328</v>
      </c>
      <c r="C1991" s="1">
        <v>7.5272864E7</v>
      </c>
      <c r="D1991" s="1" t="s">
        <v>14</v>
      </c>
      <c r="E1991" s="1">
        <v>24.0</v>
      </c>
      <c r="F1991" s="1" t="s">
        <v>20319</v>
      </c>
      <c r="G1991" s="1">
        <v>0.112775351301</v>
      </c>
    </row>
    <row r="1992" ht="15.75" customHeight="1">
      <c r="A1992" s="1" t="str">
        <f t="shared" si="172"/>
        <v>SERPINH1</v>
      </c>
      <c r="B1992" s="1" t="s">
        <v>328</v>
      </c>
      <c r="C1992" s="1">
        <v>7.5273279E7</v>
      </c>
      <c r="D1992" s="1" t="s">
        <v>14</v>
      </c>
      <c r="E1992" s="1">
        <v>23.0</v>
      </c>
      <c r="F1992" s="1" t="s">
        <v>20320</v>
      </c>
      <c r="G1992" s="1">
        <v>0.0295301010682</v>
      </c>
    </row>
    <row r="1993" ht="15.75" customHeight="1">
      <c r="A1993" s="1" t="str">
        <f t="shared" si="172"/>
        <v>SERPINH1</v>
      </c>
      <c r="B1993" s="1" t="s">
        <v>328</v>
      </c>
      <c r="C1993" s="1">
        <v>7.5272912E7</v>
      </c>
      <c r="D1993" s="1" t="s">
        <v>14</v>
      </c>
      <c r="E1993" s="1">
        <v>24.0</v>
      </c>
      <c r="F1993" s="1" t="s">
        <v>20321</v>
      </c>
      <c r="G1993" s="1">
        <v>0.38049850023</v>
      </c>
    </row>
    <row r="1994" ht="15.75" customHeight="1">
      <c r="A1994" s="1" t="str">
        <f t="shared" si="172"/>
        <v>SERPINH1</v>
      </c>
      <c r="B1994" s="1" t="s">
        <v>328</v>
      </c>
      <c r="C1994" s="1">
        <v>7.5272959E7</v>
      </c>
      <c r="D1994" s="1" t="s">
        <v>14</v>
      </c>
      <c r="E1994" s="1">
        <v>24.0</v>
      </c>
      <c r="F1994" s="1" t="s">
        <v>20322</v>
      </c>
      <c r="G1994" s="1">
        <v>0.695808887227</v>
      </c>
    </row>
    <row r="1995" ht="15.75" customHeight="1">
      <c r="A1995" s="1" t="str">
        <f t="shared" si="172"/>
        <v>SERPINH1</v>
      </c>
      <c r="B1995" s="1" t="s">
        <v>328</v>
      </c>
      <c r="C1995" s="1">
        <v>7.5272972E7</v>
      </c>
      <c r="D1995" s="1" t="s">
        <v>14</v>
      </c>
      <c r="E1995" s="1">
        <v>24.0</v>
      </c>
      <c r="F1995" s="1" t="s">
        <v>20323</v>
      </c>
      <c r="G1995" s="1">
        <v>0.658466749322</v>
      </c>
    </row>
    <row r="1996" ht="15.75" customHeight="1">
      <c r="A1996" s="1" t="str">
        <f t="shared" si="172"/>
        <v>SERPINH1</v>
      </c>
      <c r="B1996" s="1" t="s">
        <v>328</v>
      </c>
      <c r="C1996" s="1">
        <v>7.5273041E7</v>
      </c>
      <c r="D1996" s="1" t="s">
        <v>14</v>
      </c>
      <c r="E1996" s="1">
        <v>24.0</v>
      </c>
      <c r="F1996" s="1" t="s">
        <v>20324</v>
      </c>
      <c r="G1996" s="1">
        <v>0.769358429619</v>
      </c>
    </row>
    <row r="1997" ht="15.75" customHeight="1">
      <c r="A1997" s="1" t="str">
        <f t="shared" si="172"/>
        <v>SERPINH1</v>
      </c>
      <c r="B1997" s="1" t="s">
        <v>328</v>
      </c>
      <c r="C1997" s="1">
        <v>7.5273196E7</v>
      </c>
      <c r="D1997" s="1" t="s">
        <v>14</v>
      </c>
      <c r="E1997" s="1">
        <v>23.0</v>
      </c>
      <c r="F1997" s="1" t="s">
        <v>20325</v>
      </c>
      <c r="G1997" s="1">
        <v>0.111487654441</v>
      </c>
    </row>
    <row r="1998" ht="15.75" customHeight="1">
      <c r="A1998" s="1" t="str">
        <f t="shared" si="172"/>
        <v>SERPINH1</v>
      </c>
      <c r="B1998" s="1" t="s">
        <v>328</v>
      </c>
      <c r="C1998" s="1">
        <v>7.5273069E7</v>
      </c>
      <c r="D1998" s="1" t="s">
        <v>14</v>
      </c>
      <c r="E1998" s="1">
        <v>24.0</v>
      </c>
      <c r="F1998" s="1" t="s">
        <v>20326</v>
      </c>
      <c r="G1998" s="1">
        <v>0.948802442488</v>
      </c>
    </row>
    <row r="1999" ht="15.75" customHeight="1">
      <c r="A1999" s="1" t="str">
        <f t="shared" si="172"/>
        <v>SERPINH1</v>
      </c>
      <c r="B1999" s="1" t="s">
        <v>328</v>
      </c>
      <c r="C1999" s="1">
        <v>7.5273059E7</v>
      </c>
      <c r="D1999" s="1" t="s">
        <v>14</v>
      </c>
      <c r="E1999" s="1">
        <v>23.0</v>
      </c>
      <c r="F1999" s="1" t="s">
        <v>20327</v>
      </c>
      <c r="G1999" s="1">
        <v>1.06808503816</v>
      </c>
    </row>
    <row r="2000" ht="15.75" customHeight="1">
      <c r="A2000" s="1" t="str">
        <f t="shared" si="172"/>
        <v>SERPINH1</v>
      </c>
      <c r="B2000" s="1" t="s">
        <v>328</v>
      </c>
      <c r="C2000" s="1">
        <v>7.5272937E7</v>
      </c>
      <c r="D2000" s="1" t="s">
        <v>14</v>
      </c>
      <c r="E2000" s="1">
        <v>24.0</v>
      </c>
      <c r="F2000" s="1" t="s">
        <v>20328</v>
      </c>
      <c r="G2000" s="1">
        <v>0.443873173353</v>
      </c>
    </row>
    <row r="2001" ht="15.75" customHeight="1">
      <c r="A2001" s="1" t="str">
        <f t="shared" si="172"/>
        <v>SERPINH1</v>
      </c>
      <c r="B2001" s="1" t="s">
        <v>328</v>
      </c>
      <c r="C2001" s="1">
        <v>7.5273364E7</v>
      </c>
      <c r="D2001" s="1" t="s">
        <v>14</v>
      </c>
      <c r="E2001" s="1">
        <v>24.0</v>
      </c>
      <c r="F2001" s="1" t="s">
        <v>20329</v>
      </c>
      <c r="G2001" s="1">
        <v>0.477930250817</v>
      </c>
    </row>
    <row r="2002" ht="15.75" customHeight="1">
      <c r="A2002" s="1" t="str">
        <f t="shared" ref="A2002:A2011" si="173">"SERTAD1"</f>
        <v>SERTAD1</v>
      </c>
      <c r="B2002" s="1" t="s">
        <v>277</v>
      </c>
      <c r="C2002" s="1">
        <v>4.0932236E7</v>
      </c>
      <c r="D2002" s="1" t="s">
        <v>14</v>
      </c>
      <c r="E2002" s="1">
        <v>24.0</v>
      </c>
      <c r="F2002" s="1" t="s">
        <v>20330</v>
      </c>
      <c r="G2002" s="1">
        <v>0.0847992585918</v>
      </c>
    </row>
    <row r="2003" ht="15.75" customHeight="1">
      <c r="A2003" s="1" t="str">
        <f t="shared" si="173"/>
        <v>SERTAD1</v>
      </c>
      <c r="B2003" s="1" t="s">
        <v>277</v>
      </c>
      <c r="C2003" s="1">
        <v>4.0932055E7</v>
      </c>
      <c r="D2003" s="1" t="s">
        <v>14</v>
      </c>
      <c r="E2003" s="1">
        <v>24.0</v>
      </c>
      <c r="F2003" s="1" t="s">
        <v>20331</v>
      </c>
      <c r="G2003" s="1">
        <v>0.307198661886</v>
      </c>
    </row>
    <row r="2004" ht="15.75" customHeight="1">
      <c r="A2004" s="1" t="str">
        <f t="shared" si="173"/>
        <v>SERTAD1</v>
      </c>
      <c r="B2004" s="1" t="s">
        <v>277</v>
      </c>
      <c r="C2004" s="1">
        <v>4.0932145E7</v>
      </c>
      <c r="D2004" s="1" t="s">
        <v>8</v>
      </c>
      <c r="E2004" s="1">
        <v>24.0</v>
      </c>
      <c r="F2004" s="1" t="s">
        <v>20332</v>
      </c>
      <c r="G2004" s="1">
        <v>0.635084815487</v>
      </c>
    </row>
    <row r="2005" ht="15.75" customHeight="1">
      <c r="A2005" s="1" t="str">
        <f t="shared" si="173"/>
        <v>SERTAD1</v>
      </c>
      <c r="B2005" s="1" t="s">
        <v>277</v>
      </c>
      <c r="C2005" s="1">
        <v>4.0932168E7</v>
      </c>
      <c r="D2005" s="1" t="s">
        <v>8</v>
      </c>
      <c r="E2005" s="1">
        <v>22.0</v>
      </c>
      <c r="F2005" s="1" t="s">
        <v>20333</v>
      </c>
      <c r="G2005" s="1">
        <v>0.0419244422497</v>
      </c>
    </row>
    <row r="2006" ht="15.75" customHeight="1">
      <c r="A2006" s="1" t="str">
        <f t="shared" si="173"/>
        <v>SERTAD1</v>
      </c>
      <c r="B2006" s="1" t="s">
        <v>277</v>
      </c>
      <c r="C2006" s="1">
        <v>4.0932173E7</v>
      </c>
      <c r="D2006" s="1" t="s">
        <v>8</v>
      </c>
      <c r="E2006" s="1">
        <v>23.0</v>
      </c>
      <c r="F2006" s="1" t="s">
        <v>20334</v>
      </c>
      <c r="G2006" s="1">
        <v>0.0777707717629</v>
      </c>
    </row>
    <row r="2007" ht="15.75" customHeight="1">
      <c r="A2007" s="1" t="str">
        <f t="shared" si="173"/>
        <v>SERTAD1</v>
      </c>
      <c r="B2007" s="1" t="s">
        <v>277</v>
      </c>
      <c r="C2007" s="1">
        <v>4.0932198E7</v>
      </c>
      <c r="D2007" s="1" t="s">
        <v>8</v>
      </c>
      <c r="E2007" s="1">
        <v>23.0</v>
      </c>
      <c r="F2007" s="1" t="s">
        <v>20335</v>
      </c>
      <c r="G2007" s="1">
        <v>0.00999767945498</v>
      </c>
    </row>
    <row r="2008" ht="15.75" customHeight="1">
      <c r="A2008" s="1" t="str">
        <f t="shared" si="173"/>
        <v>SERTAD1</v>
      </c>
      <c r="B2008" s="1" t="s">
        <v>277</v>
      </c>
      <c r="C2008" s="1">
        <v>4.0932246E7</v>
      </c>
      <c r="D2008" s="1" t="s">
        <v>8</v>
      </c>
      <c r="E2008" s="1">
        <v>23.0</v>
      </c>
      <c r="F2008" s="1" t="s">
        <v>20336</v>
      </c>
      <c r="G2008" s="1">
        <v>1.04998234914</v>
      </c>
    </row>
    <row r="2009" ht="15.75" customHeight="1">
      <c r="A2009" s="1" t="str">
        <f t="shared" si="173"/>
        <v>SERTAD1</v>
      </c>
      <c r="B2009" s="1" t="s">
        <v>277</v>
      </c>
      <c r="C2009" s="1">
        <v>4.0932016E7</v>
      </c>
      <c r="D2009" s="1" t="s">
        <v>14</v>
      </c>
      <c r="E2009" s="1">
        <v>24.0</v>
      </c>
      <c r="F2009" s="1" t="s">
        <v>20337</v>
      </c>
      <c r="G2009" s="1">
        <v>0.189923043152</v>
      </c>
    </row>
    <row r="2010" ht="15.75" customHeight="1">
      <c r="A2010" s="1" t="str">
        <f t="shared" si="173"/>
        <v>SERTAD1</v>
      </c>
      <c r="B2010" s="1" t="s">
        <v>277</v>
      </c>
      <c r="C2010" s="1">
        <v>4.0932033E7</v>
      </c>
      <c r="D2010" s="1" t="s">
        <v>14</v>
      </c>
      <c r="E2010" s="1">
        <v>24.0</v>
      </c>
      <c r="F2010" s="1" t="s">
        <v>20338</v>
      </c>
      <c r="G2010" s="1">
        <v>0.274221824717</v>
      </c>
    </row>
    <row r="2011" ht="15.75" customHeight="1">
      <c r="A2011" s="1" t="str">
        <f t="shared" si="173"/>
        <v>SERTAD1</v>
      </c>
      <c r="B2011" s="1" t="s">
        <v>277</v>
      </c>
      <c r="C2011" s="1">
        <v>4.0932072E7</v>
      </c>
      <c r="D2011" s="1" t="s">
        <v>14</v>
      </c>
      <c r="E2011" s="1">
        <v>24.0</v>
      </c>
      <c r="F2011" s="1" t="s">
        <v>20339</v>
      </c>
      <c r="G2011" s="1">
        <v>1.31493283537</v>
      </c>
    </row>
    <row r="2012" ht="15.75" customHeight="1">
      <c r="A2012" s="1" t="str">
        <f t="shared" ref="A2012:A2021" si="174">"SERTAD2"</f>
        <v>SERTAD2</v>
      </c>
      <c r="B2012" s="1" t="s">
        <v>256</v>
      </c>
      <c r="C2012" s="1">
        <v>6.4881424E7</v>
      </c>
      <c r="D2012" s="1" t="s">
        <v>14</v>
      </c>
      <c r="E2012" s="1">
        <v>24.0</v>
      </c>
      <c r="F2012" s="1" t="s">
        <v>20340</v>
      </c>
      <c r="G2012" s="1">
        <v>0.292500100916</v>
      </c>
    </row>
    <row r="2013" ht="15.75" customHeight="1">
      <c r="A2013" s="1" t="str">
        <f t="shared" si="174"/>
        <v>SERTAD2</v>
      </c>
      <c r="B2013" s="1" t="s">
        <v>256</v>
      </c>
      <c r="C2013" s="1">
        <v>6.488137E7</v>
      </c>
      <c r="D2013" s="1" t="s">
        <v>8</v>
      </c>
      <c r="E2013" s="1">
        <v>24.0</v>
      </c>
      <c r="F2013" s="1" t="s">
        <v>20341</v>
      </c>
      <c r="G2013" s="1">
        <v>0.280200349995</v>
      </c>
    </row>
    <row r="2014" ht="15.75" customHeight="1">
      <c r="A2014" s="1" t="str">
        <f t="shared" si="174"/>
        <v>SERTAD2</v>
      </c>
      <c r="B2014" s="1" t="s">
        <v>256</v>
      </c>
      <c r="C2014" s="1">
        <v>6.4881181E7</v>
      </c>
      <c r="D2014" s="1" t="s">
        <v>14</v>
      </c>
      <c r="E2014" s="1">
        <v>22.0</v>
      </c>
      <c r="F2014" s="1" t="s">
        <v>20342</v>
      </c>
      <c r="G2014" s="1">
        <v>0.863510573823</v>
      </c>
    </row>
    <row r="2015" ht="15.75" customHeight="1">
      <c r="A2015" s="1" t="str">
        <f t="shared" si="174"/>
        <v>SERTAD2</v>
      </c>
      <c r="B2015" s="1" t="s">
        <v>256</v>
      </c>
      <c r="C2015" s="1">
        <v>6.4881187E7</v>
      </c>
      <c r="D2015" s="1" t="s">
        <v>14</v>
      </c>
      <c r="E2015" s="1">
        <v>23.0</v>
      </c>
      <c r="F2015" s="1" t="s">
        <v>20343</v>
      </c>
      <c r="G2015" s="1">
        <v>0.769158644879</v>
      </c>
    </row>
    <row r="2016" ht="15.75" customHeight="1">
      <c r="A2016" s="1" t="str">
        <f t="shared" si="174"/>
        <v>SERTAD2</v>
      </c>
      <c r="B2016" s="1" t="s">
        <v>256</v>
      </c>
      <c r="C2016" s="1">
        <v>6.4881197E7</v>
      </c>
      <c r="D2016" s="1" t="s">
        <v>14</v>
      </c>
      <c r="E2016" s="1">
        <v>24.0</v>
      </c>
      <c r="F2016" s="1" t="s">
        <v>20344</v>
      </c>
      <c r="G2016" s="1">
        <v>0.149935219971</v>
      </c>
    </row>
    <row r="2017" ht="15.75" customHeight="1">
      <c r="A2017" s="1" t="str">
        <f t="shared" si="174"/>
        <v>SERTAD2</v>
      </c>
      <c r="B2017" s="1" t="s">
        <v>256</v>
      </c>
      <c r="C2017" s="1">
        <v>6.4881329E7</v>
      </c>
      <c r="D2017" s="1" t="s">
        <v>14</v>
      </c>
      <c r="E2017" s="1">
        <v>24.0</v>
      </c>
      <c r="F2017" s="1" t="s">
        <v>20345</v>
      </c>
      <c r="G2017" s="1">
        <v>1.3673307813</v>
      </c>
    </row>
    <row r="2018" ht="15.75" customHeight="1">
      <c r="A2018" s="1" t="str">
        <f t="shared" si="174"/>
        <v>SERTAD2</v>
      </c>
      <c r="B2018" s="1" t="s">
        <v>256</v>
      </c>
      <c r="C2018" s="1">
        <v>6.4881352E7</v>
      </c>
      <c r="D2018" s="1" t="s">
        <v>14</v>
      </c>
      <c r="E2018" s="1">
        <v>24.0</v>
      </c>
      <c r="F2018" s="1" t="s">
        <v>20346</v>
      </c>
      <c r="G2018" s="1">
        <v>0.50548192901</v>
      </c>
    </row>
    <row r="2019" ht="15.75" customHeight="1">
      <c r="A2019" s="1" t="str">
        <f t="shared" si="174"/>
        <v>SERTAD2</v>
      </c>
      <c r="B2019" s="1" t="s">
        <v>256</v>
      </c>
      <c r="C2019" s="1">
        <v>6.4881294E7</v>
      </c>
      <c r="D2019" s="1" t="s">
        <v>8</v>
      </c>
      <c r="E2019" s="1">
        <v>24.0</v>
      </c>
      <c r="F2019" s="1" t="s">
        <v>20347</v>
      </c>
      <c r="G2019" s="1">
        <v>0.0570568101293</v>
      </c>
    </row>
    <row r="2020" ht="15.75" customHeight="1">
      <c r="A2020" s="1" t="str">
        <f t="shared" si="174"/>
        <v>SERTAD2</v>
      </c>
      <c r="B2020" s="1" t="s">
        <v>256</v>
      </c>
      <c r="C2020" s="1">
        <v>6.488144E7</v>
      </c>
      <c r="D2020" s="1" t="s">
        <v>14</v>
      </c>
      <c r="E2020" s="1">
        <v>23.0</v>
      </c>
      <c r="F2020" s="1" t="s">
        <v>20348</v>
      </c>
      <c r="G2020" s="1">
        <v>0.465103929471</v>
      </c>
    </row>
    <row r="2021" ht="15.75" customHeight="1">
      <c r="A2021" s="1" t="str">
        <f t="shared" si="174"/>
        <v>SERTAD2</v>
      </c>
      <c r="B2021" s="1" t="s">
        <v>256</v>
      </c>
      <c r="C2021" s="1">
        <v>6.4881284E7</v>
      </c>
      <c r="D2021" s="1" t="s">
        <v>8</v>
      </c>
      <c r="E2021" s="1">
        <v>22.0</v>
      </c>
      <c r="F2021" s="1" t="s">
        <v>20349</v>
      </c>
      <c r="G2021" s="1">
        <v>0.0730203767228</v>
      </c>
    </row>
    <row r="2022" ht="15.75" customHeight="1">
      <c r="A2022" s="1" t="str">
        <f t="shared" ref="A2022:A2029" si="175">"SET"</f>
        <v>SET</v>
      </c>
      <c r="B2022" s="1" t="s">
        <v>298</v>
      </c>
      <c r="C2022" s="1">
        <v>1.31451355E8</v>
      </c>
      <c r="D2022" s="1" t="s">
        <v>8</v>
      </c>
      <c r="E2022" s="1">
        <v>24.0</v>
      </c>
      <c r="F2022" s="1" t="s">
        <v>20350</v>
      </c>
      <c r="G2022" s="1">
        <v>0.806775067277</v>
      </c>
    </row>
    <row r="2023" ht="15.75" customHeight="1">
      <c r="A2023" s="1" t="str">
        <f t="shared" si="175"/>
        <v>SET</v>
      </c>
      <c r="B2023" s="1" t="s">
        <v>298</v>
      </c>
      <c r="C2023" s="1">
        <v>1.31451115E8</v>
      </c>
      <c r="D2023" s="1" t="s">
        <v>8</v>
      </c>
      <c r="E2023" s="1">
        <v>23.0</v>
      </c>
      <c r="F2023" s="1" t="s">
        <v>20351</v>
      </c>
      <c r="G2023" s="1">
        <v>0.088353836476</v>
      </c>
    </row>
    <row r="2024" ht="15.75" customHeight="1">
      <c r="A2024" s="1" t="str">
        <f t="shared" si="175"/>
        <v>SET</v>
      </c>
      <c r="B2024" s="1" t="s">
        <v>298</v>
      </c>
      <c r="C2024" s="1">
        <v>1.3145137E8</v>
      </c>
      <c r="D2024" s="1" t="s">
        <v>8</v>
      </c>
      <c r="E2024" s="1">
        <v>22.0</v>
      </c>
      <c r="F2024" s="1" t="s">
        <v>20352</v>
      </c>
      <c r="G2024" s="1">
        <v>0.985815696804</v>
      </c>
    </row>
    <row r="2025" ht="15.75" customHeight="1">
      <c r="A2025" s="1" t="str">
        <f t="shared" si="175"/>
        <v>SET</v>
      </c>
      <c r="B2025" s="1" t="s">
        <v>298</v>
      </c>
      <c r="C2025" s="1">
        <v>1.31451127E8</v>
      </c>
      <c r="D2025" s="1" t="s">
        <v>14</v>
      </c>
      <c r="E2025" s="1">
        <v>24.0</v>
      </c>
      <c r="F2025" s="1" t="s">
        <v>20353</v>
      </c>
      <c r="G2025" s="1">
        <v>0.186540504164</v>
      </c>
    </row>
    <row r="2026" ht="15.75" customHeight="1">
      <c r="A2026" s="1" t="str">
        <f t="shared" si="175"/>
        <v>SET</v>
      </c>
      <c r="B2026" s="1" t="s">
        <v>298</v>
      </c>
      <c r="C2026" s="1">
        <v>1.3145115E8</v>
      </c>
      <c r="D2026" s="1" t="s">
        <v>14</v>
      </c>
      <c r="E2026" s="1">
        <v>24.0</v>
      </c>
      <c r="F2026" s="1" t="s">
        <v>20354</v>
      </c>
      <c r="G2026" s="1">
        <v>0.544816173663</v>
      </c>
    </row>
    <row r="2027" ht="15.75" customHeight="1">
      <c r="A2027" s="1" t="str">
        <f t="shared" si="175"/>
        <v>SET</v>
      </c>
      <c r="B2027" s="1" t="s">
        <v>298</v>
      </c>
      <c r="C2027" s="1">
        <v>1.31451279E8</v>
      </c>
      <c r="D2027" s="1" t="s">
        <v>14</v>
      </c>
      <c r="E2027" s="1">
        <v>24.0</v>
      </c>
      <c r="F2027" s="1" t="s">
        <v>20355</v>
      </c>
      <c r="G2027" s="1">
        <v>1.20740923592</v>
      </c>
    </row>
    <row r="2028" ht="15.75" customHeight="1">
      <c r="A2028" s="1" t="str">
        <f t="shared" si="175"/>
        <v>SET</v>
      </c>
      <c r="B2028" s="1" t="s">
        <v>298</v>
      </c>
      <c r="C2028" s="1">
        <v>1.31451173E8</v>
      </c>
      <c r="D2028" s="1" t="s">
        <v>8</v>
      </c>
      <c r="E2028" s="1">
        <v>24.0</v>
      </c>
      <c r="F2028" s="1" t="s">
        <v>20356</v>
      </c>
      <c r="G2028" s="1">
        <v>0.355440710883</v>
      </c>
    </row>
    <row r="2029" ht="15.75" customHeight="1">
      <c r="A2029" s="1" t="str">
        <f t="shared" si="175"/>
        <v>SET</v>
      </c>
      <c r="B2029" s="1" t="s">
        <v>298</v>
      </c>
      <c r="C2029" s="1">
        <v>1.31451365E8</v>
      </c>
      <c r="D2029" s="1" t="s">
        <v>8</v>
      </c>
      <c r="E2029" s="1">
        <v>24.0</v>
      </c>
      <c r="F2029" s="1" t="s">
        <v>20357</v>
      </c>
      <c r="G2029" s="1">
        <v>0.578382166948</v>
      </c>
    </row>
    <row r="2030" ht="15.75" customHeight="1">
      <c r="A2030" s="1" t="str">
        <f t="shared" ref="A2030:A2038" si="176">"SETD5"</f>
        <v>SETD5</v>
      </c>
      <c r="B2030" s="1" t="s">
        <v>119</v>
      </c>
      <c r="C2030" s="1">
        <v>9439242.0</v>
      </c>
      <c r="D2030" s="1" t="s">
        <v>14</v>
      </c>
      <c r="E2030" s="1">
        <v>24.0</v>
      </c>
      <c r="F2030" s="1" t="s">
        <v>20358</v>
      </c>
      <c r="G2030" s="1">
        <v>0.288760174704</v>
      </c>
    </row>
    <row r="2031" ht="15.75" customHeight="1">
      <c r="A2031" s="1" t="str">
        <f t="shared" si="176"/>
        <v>SETD5</v>
      </c>
      <c r="B2031" s="1" t="s">
        <v>119</v>
      </c>
      <c r="C2031" s="1">
        <v>9439287.0</v>
      </c>
      <c r="D2031" s="1" t="s">
        <v>8</v>
      </c>
      <c r="E2031" s="1">
        <v>23.0</v>
      </c>
      <c r="F2031" s="1" t="s">
        <v>20359</v>
      </c>
      <c r="G2031" s="1">
        <v>0.335863331643</v>
      </c>
    </row>
    <row r="2032" ht="15.75" customHeight="1">
      <c r="A2032" s="1" t="str">
        <f t="shared" si="176"/>
        <v>SETD5</v>
      </c>
      <c r="B2032" s="1" t="s">
        <v>119</v>
      </c>
      <c r="C2032" s="1">
        <v>9439211.0</v>
      </c>
      <c r="D2032" s="1" t="s">
        <v>14</v>
      </c>
      <c r="E2032" s="1">
        <v>24.0</v>
      </c>
      <c r="F2032" s="1" t="s">
        <v>20360</v>
      </c>
      <c r="G2032" s="1">
        <v>0.242391862163</v>
      </c>
    </row>
    <row r="2033" ht="15.75" customHeight="1">
      <c r="A2033" s="1" t="str">
        <f t="shared" si="176"/>
        <v>SETD5</v>
      </c>
      <c r="B2033" s="1" t="s">
        <v>119</v>
      </c>
      <c r="C2033" s="1">
        <v>9439219.0</v>
      </c>
      <c r="D2033" s="1" t="s">
        <v>14</v>
      </c>
      <c r="E2033" s="1">
        <v>23.0</v>
      </c>
      <c r="F2033" s="1" t="s">
        <v>20361</v>
      </c>
      <c r="G2033" s="1">
        <v>0.166278201973</v>
      </c>
    </row>
    <row r="2034" ht="15.75" customHeight="1">
      <c r="A2034" s="1" t="str">
        <f t="shared" si="176"/>
        <v>SETD5</v>
      </c>
      <c r="B2034" s="1" t="s">
        <v>119</v>
      </c>
      <c r="C2034" s="1">
        <v>9439234.0</v>
      </c>
      <c r="D2034" s="1" t="s">
        <v>14</v>
      </c>
      <c r="E2034" s="1">
        <v>24.0</v>
      </c>
      <c r="F2034" s="1" t="s">
        <v>20362</v>
      </c>
      <c r="G2034" s="1">
        <v>0.648385577423</v>
      </c>
    </row>
    <row r="2035" ht="15.75" customHeight="1">
      <c r="A2035" s="1" t="str">
        <f t="shared" si="176"/>
        <v>SETD5</v>
      </c>
      <c r="B2035" s="1" t="s">
        <v>119</v>
      </c>
      <c r="C2035" s="1">
        <v>9439247.0</v>
      </c>
      <c r="D2035" s="1" t="s">
        <v>14</v>
      </c>
      <c r="E2035" s="1">
        <v>24.0</v>
      </c>
      <c r="F2035" s="1" t="s">
        <v>20363</v>
      </c>
      <c r="G2035" s="1">
        <v>0.450595649999</v>
      </c>
    </row>
    <row r="2036" ht="15.75" customHeight="1">
      <c r="A2036" s="1" t="str">
        <f t="shared" si="176"/>
        <v>SETD5</v>
      </c>
      <c r="B2036" s="1" t="s">
        <v>119</v>
      </c>
      <c r="C2036" s="1">
        <v>9439281.0</v>
      </c>
      <c r="D2036" s="1" t="s">
        <v>14</v>
      </c>
      <c r="E2036" s="1">
        <v>24.0</v>
      </c>
      <c r="F2036" s="1" t="s">
        <v>20364</v>
      </c>
      <c r="G2036" s="1">
        <v>1.34090312631</v>
      </c>
    </row>
    <row r="2037" ht="15.75" customHeight="1">
      <c r="A2037" s="1" t="str">
        <f t="shared" si="176"/>
        <v>SETD5</v>
      </c>
      <c r="B2037" s="1" t="s">
        <v>119</v>
      </c>
      <c r="C2037" s="1">
        <v>9439316.0</v>
      </c>
      <c r="D2037" s="1" t="s">
        <v>14</v>
      </c>
      <c r="E2037" s="1">
        <v>23.0</v>
      </c>
      <c r="F2037" s="1" t="s">
        <v>20365</v>
      </c>
      <c r="G2037" s="1">
        <v>0.594862621377</v>
      </c>
    </row>
    <row r="2038" ht="15.75" customHeight="1">
      <c r="A2038" s="1" t="str">
        <f t="shared" si="176"/>
        <v>SETD5</v>
      </c>
      <c r="B2038" s="1" t="s">
        <v>119</v>
      </c>
      <c r="C2038" s="1">
        <v>9439322.0</v>
      </c>
      <c r="D2038" s="1" t="s">
        <v>14</v>
      </c>
      <c r="E2038" s="1">
        <v>22.0</v>
      </c>
      <c r="F2038" s="1" t="s">
        <v>20366</v>
      </c>
      <c r="G2038" s="1">
        <v>1.01071129626</v>
      </c>
    </row>
    <row r="2039" ht="15.75" customHeight="1">
      <c r="A2039" s="1" t="str">
        <f t="shared" ref="A2039:A2048" si="177">"SGK1"</f>
        <v>SGK1</v>
      </c>
      <c r="B2039" s="1" t="s">
        <v>28</v>
      </c>
      <c r="C2039" s="1">
        <v>1.34496246E8</v>
      </c>
      <c r="D2039" s="1" t="s">
        <v>14</v>
      </c>
      <c r="E2039" s="1">
        <v>23.0</v>
      </c>
      <c r="F2039" s="1" t="s">
        <v>20367</v>
      </c>
      <c r="G2039" s="1">
        <v>0.57442762739</v>
      </c>
    </row>
    <row r="2040" ht="15.75" customHeight="1">
      <c r="A2040" s="1" t="str">
        <f t="shared" si="177"/>
        <v>SGK1</v>
      </c>
      <c r="B2040" s="1" t="s">
        <v>28</v>
      </c>
      <c r="C2040" s="1">
        <v>1.34496214E8</v>
      </c>
      <c r="D2040" s="1" t="s">
        <v>14</v>
      </c>
      <c r="E2040" s="1">
        <v>23.0</v>
      </c>
      <c r="F2040" s="1" t="s">
        <v>20368</v>
      </c>
      <c r="G2040" s="1">
        <v>1.73106546759</v>
      </c>
    </row>
    <row r="2041" ht="15.75" customHeight="1">
      <c r="A2041" s="1" t="str">
        <f t="shared" si="177"/>
        <v>SGK1</v>
      </c>
      <c r="B2041" s="1" t="s">
        <v>28</v>
      </c>
      <c r="C2041" s="1">
        <v>1.34496108E8</v>
      </c>
      <c r="D2041" s="1" t="s">
        <v>8</v>
      </c>
      <c r="E2041" s="1">
        <v>24.0</v>
      </c>
      <c r="F2041" s="1" t="s">
        <v>20369</v>
      </c>
      <c r="G2041" s="1">
        <v>0.13635347504</v>
      </c>
    </row>
    <row r="2042" ht="15.75" customHeight="1">
      <c r="A2042" s="1" t="str">
        <f t="shared" si="177"/>
        <v>SGK1</v>
      </c>
      <c r="B2042" s="1" t="s">
        <v>28</v>
      </c>
      <c r="C2042" s="1">
        <v>1.34496142E8</v>
      </c>
      <c r="D2042" s="1" t="s">
        <v>8</v>
      </c>
      <c r="E2042" s="1">
        <v>23.0</v>
      </c>
      <c r="F2042" s="1" t="s">
        <v>20370</v>
      </c>
      <c r="G2042" s="1">
        <v>0.369348222687</v>
      </c>
    </row>
    <row r="2043" ht="15.75" customHeight="1">
      <c r="A2043" s="1" t="str">
        <f t="shared" si="177"/>
        <v>SGK1</v>
      </c>
      <c r="B2043" s="1" t="s">
        <v>28</v>
      </c>
      <c r="C2043" s="1">
        <v>1.34496215E8</v>
      </c>
      <c r="D2043" s="1" t="s">
        <v>8</v>
      </c>
      <c r="E2043" s="1">
        <v>24.0</v>
      </c>
      <c r="F2043" s="1" t="s">
        <v>20371</v>
      </c>
      <c r="G2043" s="1">
        <v>0.159566782716</v>
      </c>
    </row>
    <row r="2044" ht="15.75" customHeight="1">
      <c r="A2044" s="1" t="str">
        <f t="shared" si="177"/>
        <v>SGK1</v>
      </c>
      <c r="B2044" s="1" t="s">
        <v>28</v>
      </c>
      <c r="C2044" s="1">
        <v>1.34496226E8</v>
      </c>
      <c r="D2044" s="1" t="s">
        <v>14</v>
      </c>
      <c r="E2044" s="1">
        <v>24.0</v>
      </c>
      <c r="F2044" s="1" t="s">
        <v>20372</v>
      </c>
      <c r="G2044" s="1">
        <v>0.517598484842</v>
      </c>
    </row>
    <row r="2045" ht="15.75" customHeight="1">
      <c r="A2045" s="1" t="str">
        <f t="shared" si="177"/>
        <v>SGK1</v>
      </c>
      <c r="B2045" s="1" t="s">
        <v>28</v>
      </c>
      <c r="C2045" s="1">
        <v>1.34496321E8</v>
      </c>
      <c r="D2045" s="1" t="s">
        <v>8</v>
      </c>
      <c r="E2045" s="1">
        <v>23.0</v>
      </c>
      <c r="F2045" s="1" t="s">
        <v>20373</v>
      </c>
      <c r="G2045" s="1">
        <v>0.69450690502</v>
      </c>
    </row>
    <row r="2046" ht="15.75" customHeight="1">
      <c r="A2046" s="1" t="str">
        <f t="shared" si="177"/>
        <v>SGK1</v>
      </c>
      <c r="B2046" s="1" t="s">
        <v>28</v>
      </c>
      <c r="C2046" s="1">
        <v>1.34496352E8</v>
      </c>
      <c r="D2046" s="1" t="s">
        <v>8</v>
      </c>
      <c r="E2046" s="1">
        <v>23.0</v>
      </c>
      <c r="F2046" s="1" t="s">
        <v>20374</v>
      </c>
      <c r="G2046" s="1">
        <v>0.299877837902</v>
      </c>
    </row>
    <row r="2047" ht="15.75" customHeight="1">
      <c r="A2047" s="1" t="str">
        <f t="shared" si="177"/>
        <v>SGK1</v>
      </c>
      <c r="B2047" s="1" t="s">
        <v>28</v>
      </c>
      <c r="C2047" s="1">
        <v>1.34496404E8</v>
      </c>
      <c r="D2047" s="1" t="s">
        <v>14</v>
      </c>
      <c r="E2047" s="1">
        <v>24.0</v>
      </c>
      <c r="F2047" s="1" t="s">
        <v>20375</v>
      </c>
      <c r="G2047" s="1">
        <v>-0.00973237167085</v>
      </c>
    </row>
    <row r="2048" ht="15.75" customHeight="1">
      <c r="A2048" s="1" t="str">
        <f t="shared" si="177"/>
        <v>SGK1</v>
      </c>
      <c r="B2048" s="1" t="s">
        <v>28</v>
      </c>
      <c r="C2048" s="1">
        <v>1.3449629E8</v>
      </c>
      <c r="D2048" s="1" t="s">
        <v>14</v>
      </c>
      <c r="E2048" s="1">
        <v>24.0</v>
      </c>
      <c r="F2048" s="1" t="s">
        <v>20376</v>
      </c>
      <c r="G2048" s="1">
        <v>0.321869030275</v>
      </c>
    </row>
    <row r="2049" ht="15.75" customHeight="1">
      <c r="A2049" s="1" t="str">
        <f t="shared" ref="A2049:A2058" si="178">"SGOL2"</f>
        <v>SGOL2</v>
      </c>
      <c r="B2049" s="1" t="s">
        <v>256</v>
      </c>
      <c r="C2049" s="1">
        <v>2.01390599E8</v>
      </c>
      <c r="D2049" s="1" t="s">
        <v>8</v>
      </c>
      <c r="E2049" s="1">
        <v>23.0</v>
      </c>
      <c r="F2049" s="1" t="s">
        <v>20377</v>
      </c>
      <c r="G2049" s="1">
        <v>0.677587011871</v>
      </c>
    </row>
    <row r="2050" ht="15.75" customHeight="1">
      <c r="A2050" s="1" t="str">
        <f t="shared" si="178"/>
        <v>SGOL2</v>
      </c>
      <c r="B2050" s="1" t="s">
        <v>256</v>
      </c>
      <c r="C2050" s="1">
        <v>2.01390678E8</v>
      </c>
      <c r="D2050" s="1" t="s">
        <v>8</v>
      </c>
      <c r="E2050" s="1">
        <v>23.0</v>
      </c>
      <c r="F2050" s="1" t="s">
        <v>20378</v>
      </c>
      <c r="G2050" s="1">
        <v>0.928777350547</v>
      </c>
    </row>
    <row r="2051" ht="15.75" customHeight="1">
      <c r="A2051" s="1" t="str">
        <f t="shared" si="178"/>
        <v>SGOL2</v>
      </c>
      <c r="B2051" s="1" t="s">
        <v>256</v>
      </c>
      <c r="C2051" s="1">
        <v>2.01390776E8</v>
      </c>
      <c r="D2051" s="1" t="s">
        <v>8</v>
      </c>
      <c r="E2051" s="1">
        <v>25.0</v>
      </c>
      <c r="F2051" s="1" t="s">
        <v>20379</v>
      </c>
      <c r="G2051" s="1">
        <v>0.737123837004</v>
      </c>
    </row>
    <row r="2052" ht="15.75" customHeight="1">
      <c r="A2052" s="1" t="str">
        <f t="shared" si="178"/>
        <v>SGOL2</v>
      </c>
      <c r="B2052" s="1" t="s">
        <v>256</v>
      </c>
      <c r="C2052" s="1">
        <v>2.01390781E8</v>
      </c>
      <c r="D2052" s="1" t="s">
        <v>8</v>
      </c>
      <c r="E2052" s="1">
        <v>24.0</v>
      </c>
      <c r="F2052" s="1" t="s">
        <v>20380</v>
      </c>
      <c r="G2052" s="1">
        <v>0.562574970376</v>
      </c>
    </row>
    <row r="2053" ht="15.75" customHeight="1">
      <c r="A2053" s="1" t="str">
        <f t="shared" si="178"/>
        <v>SGOL2</v>
      </c>
      <c r="B2053" s="1" t="s">
        <v>256</v>
      </c>
      <c r="C2053" s="1">
        <v>2.01390664E8</v>
      </c>
      <c r="D2053" s="1" t="s">
        <v>14</v>
      </c>
      <c r="E2053" s="1">
        <v>24.0</v>
      </c>
      <c r="F2053" s="1" t="s">
        <v>20381</v>
      </c>
      <c r="G2053" s="1">
        <v>0.256574540375</v>
      </c>
    </row>
    <row r="2054" ht="15.75" customHeight="1">
      <c r="A2054" s="1" t="str">
        <f t="shared" si="178"/>
        <v>SGOL2</v>
      </c>
      <c r="B2054" s="1" t="s">
        <v>256</v>
      </c>
      <c r="C2054" s="1">
        <v>2.0139057E8</v>
      </c>
      <c r="D2054" s="1" t="s">
        <v>14</v>
      </c>
      <c r="E2054" s="1">
        <v>24.0</v>
      </c>
      <c r="F2054" s="1" t="s">
        <v>20382</v>
      </c>
      <c r="G2054" s="1">
        <v>0.742847699015</v>
      </c>
    </row>
    <row r="2055" ht="15.75" customHeight="1">
      <c r="A2055" s="1" t="str">
        <f t="shared" si="178"/>
        <v>SGOL2</v>
      </c>
      <c r="B2055" s="1" t="s">
        <v>256</v>
      </c>
      <c r="C2055" s="1">
        <v>2.01390544E8</v>
      </c>
      <c r="D2055" s="1" t="s">
        <v>14</v>
      </c>
      <c r="E2055" s="1">
        <v>24.0</v>
      </c>
      <c r="F2055" s="1" t="s">
        <v>20383</v>
      </c>
      <c r="G2055" s="1">
        <v>0.243586220749</v>
      </c>
    </row>
    <row r="2056" ht="15.75" customHeight="1">
      <c r="A2056" s="1" t="str">
        <f t="shared" si="178"/>
        <v>SGOL2</v>
      </c>
      <c r="B2056" s="1" t="s">
        <v>256</v>
      </c>
      <c r="C2056" s="1">
        <v>2.01390786E8</v>
      </c>
      <c r="D2056" s="1" t="s">
        <v>8</v>
      </c>
      <c r="E2056" s="1">
        <v>25.0</v>
      </c>
      <c r="F2056" s="1" t="s">
        <v>20384</v>
      </c>
      <c r="G2056" s="1">
        <v>0.117622037363</v>
      </c>
    </row>
    <row r="2057" ht="15.75" customHeight="1">
      <c r="A2057" s="1" t="str">
        <f t="shared" si="178"/>
        <v>SGOL2</v>
      </c>
      <c r="B2057" s="1" t="s">
        <v>256</v>
      </c>
      <c r="C2057" s="1">
        <v>2.01390707E8</v>
      </c>
      <c r="D2057" s="1" t="s">
        <v>8</v>
      </c>
      <c r="E2057" s="1">
        <v>23.0</v>
      </c>
      <c r="F2057" s="1" t="s">
        <v>20385</v>
      </c>
      <c r="G2057" s="1">
        <v>1.01137126771</v>
      </c>
    </row>
    <row r="2058" ht="15.75" customHeight="1">
      <c r="A2058" s="1" t="str">
        <f t="shared" si="178"/>
        <v>SGOL2</v>
      </c>
      <c r="B2058" s="1" t="s">
        <v>256</v>
      </c>
      <c r="C2058" s="1">
        <v>2.01390733E8</v>
      </c>
      <c r="D2058" s="1" t="s">
        <v>8</v>
      </c>
      <c r="E2058" s="1">
        <v>24.0</v>
      </c>
      <c r="F2058" s="1" t="s">
        <v>20386</v>
      </c>
      <c r="G2058" s="1">
        <v>1.05985138174</v>
      </c>
    </row>
    <row r="2059" ht="15.75" customHeight="1">
      <c r="A2059" s="1" t="str">
        <f t="shared" ref="A2059:A2068" si="179">"SH3BP5"</f>
        <v>SH3BP5</v>
      </c>
      <c r="B2059" s="1" t="s">
        <v>119</v>
      </c>
      <c r="C2059" s="1">
        <v>1.5374432E7</v>
      </c>
      <c r="D2059" s="1" t="s">
        <v>14</v>
      </c>
      <c r="E2059" s="1">
        <v>24.0</v>
      </c>
      <c r="F2059" s="1" t="s">
        <v>20387</v>
      </c>
      <c r="G2059" s="1">
        <v>0.924352116034</v>
      </c>
    </row>
    <row r="2060" ht="15.75" customHeight="1">
      <c r="A2060" s="1" t="str">
        <f t="shared" si="179"/>
        <v>SH3BP5</v>
      </c>
      <c r="B2060" s="1" t="s">
        <v>119</v>
      </c>
      <c r="C2060" s="1">
        <v>1.5374383E7</v>
      </c>
      <c r="D2060" s="1" t="s">
        <v>14</v>
      </c>
      <c r="E2060" s="1">
        <v>24.0</v>
      </c>
      <c r="F2060" s="1" t="s">
        <v>20388</v>
      </c>
      <c r="G2060" s="1">
        <v>0.327551585371</v>
      </c>
    </row>
    <row r="2061" ht="15.75" customHeight="1">
      <c r="A2061" s="1" t="str">
        <f t="shared" si="179"/>
        <v>SH3BP5</v>
      </c>
      <c r="B2061" s="1" t="s">
        <v>119</v>
      </c>
      <c r="C2061" s="1">
        <v>1.5374373E7</v>
      </c>
      <c r="D2061" s="1" t="s">
        <v>14</v>
      </c>
      <c r="E2061" s="1">
        <v>24.0</v>
      </c>
      <c r="F2061" s="1" t="s">
        <v>20389</v>
      </c>
      <c r="G2061" s="1">
        <v>0.195756500845</v>
      </c>
    </row>
    <row r="2062" ht="15.75" customHeight="1">
      <c r="A2062" s="1" t="str">
        <f t="shared" si="179"/>
        <v>SH3BP5</v>
      </c>
      <c r="B2062" s="1" t="s">
        <v>119</v>
      </c>
      <c r="C2062" s="1">
        <v>1.5374324E7</v>
      </c>
      <c r="D2062" s="1" t="s">
        <v>14</v>
      </c>
      <c r="E2062" s="1">
        <v>24.0</v>
      </c>
      <c r="F2062" s="1" t="s">
        <v>20390</v>
      </c>
      <c r="G2062" s="1">
        <v>0.197041922189</v>
      </c>
    </row>
    <row r="2063" ht="15.75" customHeight="1">
      <c r="A2063" s="1" t="str">
        <f t="shared" si="179"/>
        <v>SH3BP5</v>
      </c>
      <c r="B2063" s="1" t="s">
        <v>119</v>
      </c>
      <c r="C2063" s="1">
        <v>1.5374242E7</v>
      </c>
      <c r="D2063" s="1" t="s">
        <v>14</v>
      </c>
      <c r="E2063" s="1">
        <v>24.0</v>
      </c>
      <c r="F2063" s="1" t="s">
        <v>20391</v>
      </c>
      <c r="G2063" s="1">
        <v>0.414813134413</v>
      </c>
    </row>
    <row r="2064" ht="15.75" customHeight="1">
      <c r="A2064" s="1" t="str">
        <f t="shared" si="179"/>
        <v>SH3BP5</v>
      </c>
      <c r="B2064" s="1" t="s">
        <v>119</v>
      </c>
      <c r="C2064" s="1">
        <v>1.5374311E7</v>
      </c>
      <c r="D2064" s="1" t="s">
        <v>8</v>
      </c>
      <c r="E2064" s="1">
        <v>24.0</v>
      </c>
      <c r="F2064" s="1" t="s">
        <v>20392</v>
      </c>
      <c r="G2064" s="1">
        <v>1.35648204116</v>
      </c>
    </row>
    <row r="2065" ht="15.75" customHeight="1">
      <c r="A2065" s="1" t="str">
        <f t="shared" si="179"/>
        <v>SH3BP5</v>
      </c>
      <c r="B2065" s="1" t="s">
        <v>119</v>
      </c>
      <c r="C2065" s="1">
        <v>1.5374262E7</v>
      </c>
      <c r="D2065" s="1" t="s">
        <v>8</v>
      </c>
      <c r="E2065" s="1">
        <v>22.0</v>
      </c>
      <c r="F2065" s="1" t="s">
        <v>20393</v>
      </c>
      <c r="G2065" s="1">
        <v>0.522192059142</v>
      </c>
    </row>
    <row r="2066" ht="15.75" customHeight="1">
      <c r="A2066" s="1" t="str">
        <f t="shared" si="179"/>
        <v>SH3BP5</v>
      </c>
      <c r="B2066" s="1" t="s">
        <v>119</v>
      </c>
      <c r="C2066" s="1">
        <v>1.5374203E7</v>
      </c>
      <c r="D2066" s="1" t="s">
        <v>8</v>
      </c>
      <c r="E2066" s="1">
        <v>24.0</v>
      </c>
      <c r="F2066" s="1" t="s">
        <v>20394</v>
      </c>
      <c r="G2066" s="1">
        <v>0.719165842807</v>
      </c>
    </row>
    <row r="2067" ht="15.75" customHeight="1">
      <c r="A2067" s="1" t="str">
        <f t="shared" si="179"/>
        <v>SH3BP5</v>
      </c>
      <c r="B2067" s="1" t="s">
        <v>119</v>
      </c>
      <c r="C2067" s="1">
        <v>1.5374195E7</v>
      </c>
      <c r="D2067" s="1" t="s">
        <v>8</v>
      </c>
      <c r="E2067" s="1">
        <v>21.0</v>
      </c>
      <c r="F2067" s="1" t="s">
        <v>20395</v>
      </c>
      <c r="G2067" s="1">
        <v>0.696358899305</v>
      </c>
    </row>
    <row r="2068" ht="15.75" customHeight="1">
      <c r="A2068" s="1" t="str">
        <f t="shared" si="179"/>
        <v>SH3BP5</v>
      </c>
      <c r="B2068" s="1" t="s">
        <v>119</v>
      </c>
      <c r="C2068" s="1">
        <v>1.5374186E7</v>
      </c>
      <c r="D2068" s="1" t="s">
        <v>8</v>
      </c>
      <c r="E2068" s="1">
        <v>24.0</v>
      </c>
      <c r="F2068" s="1" t="s">
        <v>20396</v>
      </c>
      <c r="G2068" s="1">
        <v>0.693054641596</v>
      </c>
    </row>
    <row r="2069" ht="15.75" customHeight="1">
      <c r="A2069" s="1" t="str">
        <f t="shared" ref="A2069:A2078" si="180">"SIRT1"</f>
        <v>SIRT1</v>
      </c>
      <c r="B2069" s="1" t="s">
        <v>176</v>
      </c>
      <c r="C2069" s="1">
        <v>6.9644316E7</v>
      </c>
      <c r="D2069" s="1" t="s">
        <v>14</v>
      </c>
      <c r="E2069" s="1">
        <v>24.0</v>
      </c>
      <c r="F2069" s="1" t="s">
        <v>20397</v>
      </c>
      <c r="G2069" s="1">
        <v>0.546537393189</v>
      </c>
    </row>
    <row r="2070" ht="15.75" customHeight="1">
      <c r="A2070" s="1" t="str">
        <f t="shared" si="180"/>
        <v>SIRT1</v>
      </c>
      <c r="B2070" s="1" t="s">
        <v>176</v>
      </c>
      <c r="C2070" s="1">
        <v>6.9644311E7</v>
      </c>
      <c r="D2070" s="1" t="s">
        <v>14</v>
      </c>
      <c r="E2070" s="1">
        <v>24.0</v>
      </c>
      <c r="F2070" s="1" t="s">
        <v>20398</v>
      </c>
      <c r="G2070" s="1">
        <v>0.308440724452</v>
      </c>
    </row>
    <row r="2071" ht="15.75" customHeight="1">
      <c r="A2071" s="1" t="str">
        <f t="shared" si="180"/>
        <v>SIRT1</v>
      </c>
      <c r="B2071" s="1" t="s">
        <v>176</v>
      </c>
      <c r="C2071" s="1">
        <v>6.9644258E7</v>
      </c>
      <c r="D2071" s="1" t="s">
        <v>14</v>
      </c>
      <c r="E2071" s="1">
        <v>23.0</v>
      </c>
      <c r="F2071" s="1" t="s">
        <v>20399</v>
      </c>
      <c r="G2071" s="1">
        <v>1.46134932464</v>
      </c>
    </row>
    <row r="2072" ht="15.75" customHeight="1">
      <c r="A2072" s="1" t="str">
        <f t="shared" si="180"/>
        <v>SIRT1</v>
      </c>
      <c r="B2072" s="1" t="s">
        <v>176</v>
      </c>
      <c r="C2072" s="1">
        <v>6.9644227E7</v>
      </c>
      <c r="D2072" s="1" t="s">
        <v>14</v>
      </c>
      <c r="E2072" s="1">
        <v>24.0</v>
      </c>
      <c r="F2072" s="1" t="s">
        <v>20400</v>
      </c>
      <c r="G2072" s="1">
        <v>0.456952665055</v>
      </c>
    </row>
    <row r="2073" ht="15.75" customHeight="1">
      <c r="A2073" s="1" t="str">
        <f t="shared" si="180"/>
        <v>SIRT1</v>
      </c>
      <c r="B2073" s="1" t="s">
        <v>176</v>
      </c>
      <c r="C2073" s="1">
        <v>6.964408E7</v>
      </c>
      <c r="D2073" s="1" t="s">
        <v>14</v>
      </c>
      <c r="E2073" s="1">
        <v>23.0</v>
      </c>
      <c r="F2073" s="1" t="s">
        <v>20401</v>
      </c>
      <c r="G2073" s="1">
        <v>0.496302063432</v>
      </c>
    </row>
    <row r="2074" ht="15.75" customHeight="1">
      <c r="A2074" s="1" t="str">
        <f t="shared" si="180"/>
        <v>SIRT1</v>
      </c>
      <c r="B2074" s="1" t="s">
        <v>176</v>
      </c>
      <c r="C2074" s="1">
        <v>6.9644297E7</v>
      </c>
      <c r="D2074" s="1" t="s">
        <v>8</v>
      </c>
      <c r="E2074" s="1">
        <v>23.0</v>
      </c>
      <c r="F2074" s="1" t="s">
        <v>20402</v>
      </c>
      <c r="G2074" s="1">
        <v>0.636841077661</v>
      </c>
    </row>
    <row r="2075" ht="15.75" customHeight="1">
      <c r="A2075" s="1" t="str">
        <f t="shared" si="180"/>
        <v>SIRT1</v>
      </c>
      <c r="B2075" s="1" t="s">
        <v>176</v>
      </c>
      <c r="C2075" s="1">
        <v>6.9644249E7</v>
      </c>
      <c r="D2075" s="1" t="s">
        <v>8</v>
      </c>
      <c r="E2075" s="1">
        <v>23.0</v>
      </c>
      <c r="F2075" s="1" t="s">
        <v>20403</v>
      </c>
      <c r="G2075" s="1">
        <v>0.901809597699</v>
      </c>
    </row>
    <row r="2076" ht="15.75" customHeight="1">
      <c r="A2076" s="1" t="str">
        <f t="shared" si="180"/>
        <v>SIRT1</v>
      </c>
      <c r="B2076" s="1" t="s">
        <v>176</v>
      </c>
      <c r="C2076" s="1">
        <v>6.9644179E7</v>
      </c>
      <c r="D2076" s="1" t="s">
        <v>14</v>
      </c>
      <c r="E2076" s="1">
        <v>24.0</v>
      </c>
      <c r="F2076" s="1" t="s">
        <v>20404</v>
      </c>
      <c r="G2076" s="1">
        <v>0.563357014586</v>
      </c>
    </row>
    <row r="2077" ht="15.75" customHeight="1">
      <c r="A2077" s="1" t="str">
        <f t="shared" si="180"/>
        <v>SIRT1</v>
      </c>
      <c r="B2077" s="1" t="s">
        <v>176</v>
      </c>
      <c r="C2077" s="1">
        <v>6.9644329E7</v>
      </c>
      <c r="D2077" s="1" t="s">
        <v>14</v>
      </c>
      <c r="E2077" s="1">
        <v>22.0</v>
      </c>
      <c r="F2077" s="1" t="s">
        <v>20405</v>
      </c>
      <c r="G2077" s="1">
        <v>0.520933542209</v>
      </c>
    </row>
    <row r="2078" ht="15.75" customHeight="1">
      <c r="A2078" s="1" t="str">
        <f t="shared" si="180"/>
        <v>SIRT1</v>
      </c>
      <c r="B2078" s="1" t="s">
        <v>176</v>
      </c>
      <c r="C2078" s="1">
        <v>6.9644221E7</v>
      </c>
      <c r="D2078" s="1" t="s">
        <v>8</v>
      </c>
      <c r="E2078" s="1">
        <v>24.0</v>
      </c>
      <c r="F2078" s="1" t="s">
        <v>20406</v>
      </c>
      <c r="G2078" s="1">
        <v>0.424747712703</v>
      </c>
    </row>
    <row r="2079" ht="15.75" customHeight="1">
      <c r="A2079" s="1" t="str">
        <f t="shared" ref="A2079:A2088" si="181">"SIX4"</f>
        <v>SIX4</v>
      </c>
      <c r="B2079" s="1" t="s">
        <v>135</v>
      </c>
      <c r="C2079" s="1">
        <v>6.1191076E7</v>
      </c>
      <c r="D2079" s="1" t="s">
        <v>14</v>
      </c>
      <c r="E2079" s="1">
        <v>25.0</v>
      </c>
      <c r="F2079" s="1" t="s">
        <v>20407</v>
      </c>
      <c r="G2079" s="1">
        <v>0.801288311007</v>
      </c>
    </row>
    <row r="2080" ht="15.75" customHeight="1">
      <c r="A2080" s="1" t="str">
        <f t="shared" si="181"/>
        <v>SIX4</v>
      </c>
      <c r="B2080" s="1" t="s">
        <v>135</v>
      </c>
      <c r="C2080" s="1">
        <v>6.1191049E7</v>
      </c>
      <c r="D2080" s="1" t="s">
        <v>14</v>
      </c>
      <c r="E2080" s="1">
        <v>24.0</v>
      </c>
      <c r="F2080" s="1" t="s">
        <v>20408</v>
      </c>
      <c r="G2080" s="1">
        <v>1.22455205882</v>
      </c>
    </row>
    <row r="2081" ht="15.75" customHeight="1">
      <c r="A2081" s="1" t="str">
        <f t="shared" si="181"/>
        <v>SIX4</v>
      </c>
      <c r="B2081" s="1" t="s">
        <v>135</v>
      </c>
      <c r="C2081" s="1">
        <v>6.1190949E7</v>
      </c>
      <c r="D2081" s="1" t="s">
        <v>14</v>
      </c>
      <c r="E2081" s="1">
        <v>21.0</v>
      </c>
      <c r="F2081" s="1" t="s">
        <v>20409</v>
      </c>
      <c r="G2081" s="1">
        <v>0.463285257919</v>
      </c>
    </row>
    <row r="2082" ht="15.75" customHeight="1">
      <c r="A2082" s="1" t="str">
        <f t="shared" si="181"/>
        <v>SIX4</v>
      </c>
      <c r="B2082" s="1" t="s">
        <v>135</v>
      </c>
      <c r="C2082" s="1">
        <v>6.1191148E7</v>
      </c>
      <c r="D2082" s="1" t="s">
        <v>8</v>
      </c>
      <c r="E2082" s="1">
        <v>24.0</v>
      </c>
      <c r="F2082" s="1" t="s">
        <v>20410</v>
      </c>
      <c r="G2082" s="1">
        <v>0.882607145092</v>
      </c>
    </row>
    <row r="2083" ht="15.75" customHeight="1">
      <c r="A2083" s="1" t="str">
        <f t="shared" si="181"/>
        <v>SIX4</v>
      </c>
      <c r="B2083" s="1" t="s">
        <v>135</v>
      </c>
      <c r="C2083" s="1">
        <v>6.1191046E7</v>
      </c>
      <c r="D2083" s="1" t="s">
        <v>8</v>
      </c>
      <c r="E2083" s="1">
        <v>23.0</v>
      </c>
      <c r="F2083" s="1" t="s">
        <v>20411</v>
      </c>
      <c r="G2083" s="1">
        <v>0.802239402084</v>
      </c>
    </row>
    <row r="2084" ht="15.75" customHeight="1">
      <c r="A2084" s="1" t="str">
        <f t="shared" si="181"/>
        <v>SIX4</v>
      </c>
      <c r="B2084" s="1" t="s">
        <v>135</v>
      </c>
      <c r="C2084" s="1">
        <v>6.1191032E7</v>
      </c>
      <c r="D2084" s="1" t="s">
        <v>8</v>
      </c>
      <c r="E2084" s="1">
        <v>22.0</v>
      </c>
      <c r="F2084" s="1" t="s">
        <v>20412</v>
      </c>
      <c r="G2084" s="1">
        <v>0.892840796088</v>
      </c>
    </row>
    <row r="2085" ht="15.75" customHeight="1">
      <c r="A2085" s="1" t="str">
        <f t="shared" si="181"/>
        <v>SIX4</v>
      </c>
      <c r="B2085" s="1" t="s">
        <v>135</v>
      </c>
      <c r="C2085" s="1">
        <v>6.1190961E7</v>
      </c>
      <c r="D2085" s="1" t="s">
        <v>8</v>
      </c>
      <c r="E2085" s="1">
        <v>24.0</v>
      </c>
      <c r="F2085" s="1" t="s">
        <v>20413</v>
      </c>
      <c r="G2085" s="1">
        <v>0.580116132667</v>
      </c>
    </row>
    <row r="2086" ht="15.75" customHeight="1">
      <c r="A2086" s="1" t="str">
        <f t="shared" si="181"/>
        <v>SIX4</v>
      </c>
      <c r="B2086" s="1" t="s">
        <v>135</v>
      </c>
      <c r="C2086" s="1">
        <v>6.1190941E7</v>
      </c>
      <c r="D2086" s="1" t="s">
        <v>8</v>
      </c>
      <c r="E2086" s="1">
        <v>24.0</v>
      </c>
      <c r="F2086" s="1" t="s">
        <v>20414</v>
      </c>
      <c r="G2086" s="1">
        <v>0.585205302023</v>
      </c>
    </row>
    <row r="2087" ht="15.75" customHeight="1">
      <c r="A2087" s="1" t="str">
        <f t="shared" si="181"/>
        <v>SIX4</v>
      </c>
      <c r="B2087" s="1" t="s">
        <v>135</v>
      </c>
      <c r="C2087" s="1">
        <v>6.119092E7</v>
      </c>
      <c r="D2087" s="1" t="s">
        <v>8</v>
      </c>
      <c r="E2087" s="1">
        <v>22.0</v>
      </c>
      <c r="F2087" s="1" t="s">
        <v>20415</v>
      </c>
      <c r="G2087" s="1">
        <v>0.306982038368</v>
      </c>
    </row>
    <row r="2088" ht="15.75" customHeight="1">
      <c r="A2088" s="1" t="str">
        <f t="shared" si="181"/>
        <v>SIX4</v>
      </c>
      <c r="B2088" s="1" t="s">
        <v>135</v>
      </c>
      <c r="C2088" s="1">
        <v>6.1191129E7</v>
      </c>
      <c r="D2088" s="1" t="s">
        <v>14</v>
      </c>
      <c r="E2088" s="1">
        <v>24.0</v>
      </c>
      <c r="F2088" s="1" t="s">
        <v>20416</v>
      </c>
      <c r="G2088" s="1">
        <v>0.271940184925</v>
      </c>
    </row>
    <row r="2089" ht="15.75" customHeight="1">
      <c r="A2089" s="1" t="str">
        <f t="shared" ref="A2089:A2097" si="182">"SLC25A40"</f>
        <v>SLC25A40</v>
      </c>
      <c r="B2089" s="1" t="s">
        <v>715</v>
      </c>
      <c r="C2089" s="1">
        <v>8.7505817E7</v>
      </c>
      <c r="D2089" s="1" t="s">
        <v>8</v>
      </c>
      <c r="E2089" s="1">
        <v>24.0</v>
      </c>
      <c r="F2089" s="1" t="s">
        <v>20417</v>
      </c>
      <c r="G2089" s="1">
        <v>1.07759224674</v>
      </c>
    </row>
    <row r="2090" ht="15.75" customHeight="1">
      <c r="A2090" s="1" t="str">
        <f t="shared" si="182"/>
        <v>SLC25A40</v>
      </c>
      <c r="B2090" s="1" t="s">
        <v>715</v>
      </c>
      <c r="C2090" s="1">
        <v>8.7505826E7</v>
      </c>
      <c r="D2090" s="1" t="s">
        <v>8</v>
      </c>
      <c r="E2090" s="1">
        <v>23.0</v>
      </c>
      <c r="F2090" s="1" t="s">
        <v>20418</v>
      </c>
      <c r="G2090" s="1">
        <v>1.35441803391</v>
      </c>
    </row>
    <row r="2091" ht="15.75" customHeight="1">
      <c r="A2091" s="1" t="str">
        <f t="shared" si="182"/>
        <v>SLC25A40</v>
      </c>
      <c r="B2091" s="1" t="s">
        <v>715</v>
      </c>
      <c r="C2091" s="1">
        <v>8.7505889E7</v>
      </c>
      <c r="D2091" s="1" t="s">
        <v>8</v>
      </c>
      <c r="E2091" s="1">
        <v>24.0</v>
      </c>
      <c r="F2091" s="1" t="s">
        <v>20419</v>
      </c>
      <c r="G2091" s="1">
        <v>0.482366528233</v>
      </c>
    </row>
    <row r="2092" ht="15.75" customHeight="1">
      <c r="A2092" s="1" t="str">
        <f t="shared" si="182"/>
        <v>SLC25A40</v>
      </c>
      <c r="B2092" s="1" t="s">
        <v>715</v>
      </c>
      <c r="C2092" s="1">
        <v>8.7505957E7</v>
      </c>
      <c r="D2092" s="1" t="s">
        <v>8</v>
      </c>
      <c r="E2092" s="1">
        <v>24.0</v>
      </c>
      <c r="F2092" s="1" t="s">
        <v>20420</v>
      </c>
      <c r="G2092" s="1">
        <v>0.409710633928</v>
      </c>
    </row>
    <row r="2093" ht="15.75" customHeight="1">
      <c r="A2093" s="1" t="str">
        <f t="shared" si="182"/>
        <v>SLC25A40</v>
      </c>
      <c r="B2093" s="1" t="s">
        <v>715</v>
      </c>
      <c r="C2093" s="1">
        <v>8.7505997E7</v>
      </c>
      <c r="D2093" s="1" t="s">
        <v>8</v>
      </c>
      <c r="E2093" s="1">
        <v>24.0</v>
      </c>
      <c r="F2093" s="1" t="s">
        <v>20421</v>
      </c>
      <c r="G2093" s="1">
        <v>-0.159802283812</v>
      </c>
    </row>
    <row r="2094" ht="15.75" customHeight="1">
      <c r="A2094" s="1" t="str">
        <f t="shared" si="182"/>
        <v>SLC25A40</v>
      </c>
      <c r="B2094" s="1" t="s">
        <v>715</v>
      </c>
      <c r="C2094" s="1">
        <v>8.7505768E7</v>
      </c>
      <c r="D2094" s="1" t="s">
        <v>14</v>
      </c>
      <c r="E2094" s="1">
        <v>24.0</v>
      </c>
      <c r="F2094" s="1" t="s">
        <v>20422</v>
      </c>
      <c r="G2094" s="1">
        <v>0.567989719341</v>
      </c>
    </row>
    <row r="2095" ht="15.75" customHeight="1">
      <c r="A2095" s="1" t="str">
        <f t="shared" si="182"/>
        <v>SLC25A40</v>
      </c>
      <c r="B2095" s="1" t="s">
        <v>715</v>
      </c>
      <c r="C2095" s="1">
        <v>8.7505781E7</v>
      </c>
      <c r="D2095" s="1" t="s">
        <v>14</v>
      </c>
      <c r="E2095" s="1">
        <v>24.0</v>
      </c>
      <c r="F2095" s="1" t="s">
        <v>20423</v>
      </c>
      <c r="G2095" s="1">
        <v>0.197451838224</v>
      </c>
    </row>
    <row r="2096" ht="15.75" customHeight="1">
      <c r="A2096" s="1" t="str">
        <f t="shared" si="182"/>
        <v>SLC25A40</v>
      </c>
      <c r="B2096" s="1" t="s">
        <v>715</v>
      </c>
      <c r="C2096" s="1">
        <v>8.7505942E7</v>
      </c>
      <c r="D2096" s="1" t="s">
        <v>14</v>
      </c>
      <c r="E2096" s="1">
        <v>24.0</v>
      </c>
      <c r="F2096" s="1" t="s">
        <v>20424</v>
      </c>
      <c r="G2096" s="1">
        <v>0.464594432481</v>
      </c>
    </row>
    <row r="2097" ht="15.75" customHeight="1">
      <c r="A2097" s="1" t="str">
        <f t="shared" si="182"/>
        <v>SLC25A40</v>
      </c>
      <c r="B2097" s="1" t="s">
        <v>715</v>
      </c>
      <c r="C2097" s="1">
        <v>8.7505789E7</v>
      </c>
      <c r="D2097" s="1" t="s">
        <v>14</v>
      </c>
      <c r="E2097" s="1">
        <v>24.0</v>
      </c>
      <c r="F2097" s="1" t="s">
        <v>20425</v>
      </c>
      <c r="G2097" s="1">
        <v>0.0177407303895</v>
      </c>
    </row>
    <row r="2098" ht="15.75" customHeight="1">
      <c r="A2098" s="1" t="str">
        <f t="shared" ref="A2098:A2107" si="183">"SLC30A10"</f>
        <v>SLC30A10</v>
      </c>
      <c r="B2098" s="1" t="s">
        <v>108</v>
      </c>
      <c r="C2098" s="1">
        <v>2.20102143E8</v>
      </c>
      <c r="D2098" s="1" t="s">
        <v>14</v>
      </c>
      <c r="E2098" s="1">
        <v>24.0</v>
      </c>
      <c r="F2098" s="1" t="s">
        <v>20426</v>
      </c>
      <c r="G2098" s="1">
        <v>0.0277402355884</v>
      </c>
    </row>
    <row r="2099" ht="15.75" customHeight="1">
      <c r="A2099" s="1" t="str">
        <f t="shared" si="183"/>
        <v>SLC30A10</v>
      </c>
      <c r="B2099" s="1" t="s">
        <v>108</v>
      </c>
      <c r="C2099" s="1">
        <v>2.20102126E8</v>
      </c>
      <c r="D2099" s="1" t="s">
        <v>14</v>
      </c>
      <c r="E2099" s="1">
        <v>24.0</v>
      </c>
      <c r="F2099" s="1" t="s">
        <v>20427</v>
      </c>
      <c r="G2099" s="1">
        <v>0.262640822384</v>
      </c>
    </row>
    <row r="2100" ht="15.75" customHeight="1">
      <c r="A2100" s="1" t="str">
        <f t="shared" si="183"/>
        <v>SLC30A10</v>
      </c>
      <c r="B2100" s="1" t="s">
        <v>108</v>
      </c>
      <c r="C2100" s="1">
        <v>2.20102011E8</v>
      </c>
      <c r="D2100" s="1" t="s">
        <v>8</v>
      </c>
      <c r="E2100" s="1">
        <v>24.0</v>
      </c>
      <c r="F2100" s="1" t="s">
        <v>20428</v>
      </c>
      <c r="G2100" s="1">
        <v>0.867720242166</v>
      </c>
    </row>
    <row r="2101" ht="15.75" customHeight="1">
      <c r="A2101" s="1" t="str">
        <f t="shared" si="183"/>
        <v>SLC30A10</v>
      </c>
      <c r="B2101" s="1" t="s">
        <v>108</v>
      </c>
      <c r="C2101" s="1">
        <v>2.20102168E8</v>
      </c>
      <c r="D2101" s="1" t="s">
        <v>8</v>
      </c>
      <c r="E2101" s="1">
        <v>24.0</v>
      </c>
      <c r="F2101" s="1" t="s">
        <v>20429</v>
      </c>
      <c r="G2101" s="1">
        <v>0.520855303542</v>
      </c>
    </row>
    <row r="2102" ht="15.75" customHeight="1">
      <c r="A2102" s="1" t="str">
        <f t="shared" si="183"/>
        <v>SLC30A10</v>
      </c>
      <c r="B2102" s="1" t="s">
        <v>108</v>
      </c>
      <c r="C2102" s="1">
        <v>2.20102189E8</v>
      </c>
      <c r="D2102" s="1" t="s">
        <v>8</v>
      </c>
      <c r="E2102" s="1">
        <v>24.0</v>
      </c>
      <c r="F2102" s="1" t="s">
        <v>20430</v>
      </c>
      <c r="G2102" s="1">
        <v>0.195471683693</v>
      </c>
    </row>
    <row r="2103" ht="15.75" customHeight="1">
      <c r="A2103" s="1" t="str">
        <f t="shared" si="183"/>
        <v>SLC30A10</v>
      </c>
      <c r="B2103" s="1" t="s">
        <v>108</v>
      </c>
      <c r="C2103" s="1">
        <v>2.20102231E8</v>
      </c>
      <c r="D2103" s="1" t="s">
        <v>8</v>
      </c>
      <c r="E2103" s="1">
        <v>24.0</v>
      </c>
      <c r="F2103" s="1" t="s">
        <v>20431</v>
      </c>
      <c r="G2103" s="1">
        <v>0.0434124073615</v>
      </c>
    </row>
    <row r="2104" ht="15.75" customHeight="1">
      <c r="A2104" s="1" t="str">
        <f t="shared" si="183"/>
        <v>SLC30A10</v>
      </c>
      <c r="B2104" s="1" t="s">
        <v>108</v>
      </c>
      <c r="C2104" s="1">
        <v>2.20102099E8</v>
      </c>
      <c r="D2104" s="1" t="s">
        <v>14</v>
      </c>
      <c r="E2104" s="1">
        <v>23.0</v>
      </c>
      <c r="F2104" s="1" t="s">
        <v>20432</v>
      </c>
      <c r="G2104" s="1">
        <v>0.238484878111</v>
      </c>
    </row>
    <row r="2105" ht="15.75" customHeight="1">
      <c r="A2105" s="1" t="str">
        <f t="shared" si="183"/>
        <v>SLC30A10</v>
      </c>
      <c r="B2105" s="1" t="s">
        <v>108</v>
      </c>
      <c r="C2105" s="1">
        <v>2.20102113E8</v>
      </c>
      <c r="D2105" s="1" t="s">
        <v>14</v>
      </c>
      <c r="E2105" s="1">
        <v>24.0</v>
      </c>
      <c r="F2105" s="1" t="s">
        <v>20433</v>
      </c>
      <c r="G2105" s="1">
        <v>0.529073822089</v>
      </c>
    </row>
    <row r="2106" ht="15.75" customHeight="1">
      <c r="A2106" s="1" t="str">
        <f t="shared" si="183"/>
        <v>SLC30A10</v>
      </c>
      <c r="B2106" s="1" t="s">
        <v>108</v>
      </c>
      <c r="C2106" s="1">
        <v>2.20102291E8</v>
      </c>
      <c r="D2106" s="1" t="s">
        <v>14</v>
      </c>
      <c r="E2106" s="1">
        <v>24.0</v>
      </c>
      <c r="F2106" s="1" t="s">
        <v>20434</v>
      </c>
      <c r="G2106" s="1">
        <v>0.0320788103735</v>
      </c>
    </row>
    <row r="2107" ht="15.75" customHeight="1">
      <c r="A2107" s="1" t="str">
        <f t="shared" si="183"/>
        <v>SLC30A10</v>
      </c>
      <c r="B2107" s="1" t="s">
        <v>108</v>
      </c>
      <c r="C2107" s="1">
        <v>2.20102182E8</v>
      </c>
      <c r="D2107" s="1" t="s">
        <v>14</v>
      </c>
      <c r="E2107" s="1">
        <v>24.0</v>
      </c>
      <c r="F2107" s="1" t="s">
        <v>20435</v>
      </c>
      <c r="G2107" s="1">
        <v>1.60320593575</v>
      </c>
    </row>
    <row r="2108" ht="15.75" customHeight="1">
      <c r="A2108" s="1" t="str">
        <f t="shared" ref="A2108:A2117" si="184">"SLC38A2"</f>
        <v>SLC38A2</v>
      </c>
      <c r="B2108" s="1" t="s">
        <v>379</v>
      </c>
      <c r="C2108" s="1">
        <v>4.6766858E7</v>
      </c>
      <c r="D2108" s="1" t="s">
        <v>14</v>
      </c>
      <c r="E2108" s="1">
        <v>25.0</v>
      </c>
      <c r="F2108" s="1" t="s">
        <v>20436</v>
      </c>
      <c r="G2108" s="1">
        <v>0.0766164608939</v>
      </c>
    </row>
    <row r="2109" ht="15.75" customHeight="1">
      <c r="A2109" s="1" t="str">
        <f t="shared" si="184"/>
        <v>SLC38A2</v>
      </c>
      <c r="B2109" s="1" t="s">
        <v>379</v>
      </c>
      <c r="C2109" s="1">
        <v>4.6766922E7</v>
      </c>
      <c r="D2109" s="1" t="s">
        <v>8</v>
      </c>
      <c r="E2109" s="1">
        <v>25.0</v>
      </c>
      <c r="F2109" s="1" t="s">
        <v>20437</v>
      </c>
      <c r="G2109" s="1">
        <v>0.264230086912</v>
      </c>
    </row>
    <row r="2110" ht="15.75" customHeight="1">
      <c r="A2110" s="1" t="str">
        <f t="shared" si="184"/>
        <v>SLC38A2</v>
      </c>
      <c r="B2110" s="1" t="s">
        <v>379</v>
      </c>
      <c r="C2110" s="1">
        <v>4.6766849E7</v>
      </c>
      <c r="D2110" s="1" t="s">
        <v>8</v>
      </c>
      <c r="E2110" s="1">
        <v>24.0</v>
      </c>
      <c r="F2110" s="1" t="s">
        <v>20438</v>
      </c>
      <c r="G2110" s="1">
        <v>0.13220618925</v>
      </c>
    </row>
    <row r="2111" ht="15.75" customHeight="1">
      <c r="A2111" s="1" t="str">
        <f t="shared" si="184"/>
        <v>SLC38A2</v>
      </c>
      <c r="B2111" s="1" t="s">
        <v>379</v>
      </c>
      <c r="C2111" s="1">
        <v>4.6766818E7</v>
      </c>
      <c r="D2111" s="1" t="s">
        <v>8</v>
      </c>
      <c r="E2111" s="1">
        <v>24.0</v>
      </c>
      <c r="F2111" s="1" t="s">
        <v>20439</v>
      </c>
      <c r="G2111" s="1">
        <v>0.333350286487</v>
      </c>
    </row>
    <row r="2112" ht="15.75" customHeight="1">
      <c r="A2112" s="1" t="str">
        <f t="shared" si="184"/>
        <v>SLC38A2</v>
      </c>
      <c r="B2112" s="1" t="s">
        <v>379</v>
      </c>
      <c r="C2112" s="1">
        <v>4.6766743E7</v>
      </c>
      <c r="D2112" s="1" t="s">
        <v>8</v>
      </c>
      <c r="E2112" s="1">
        <v>25.0</v>
      </c>
      <c r="F2112" s="1" t="s">
        <v>20440</v>
      </c>
      <c r="G2112" s="1">
        <v>1.14002139916</v>
      </c>
    </row>
    <row r="2113" ht="15.75" customHeight="1">
      <c r="A2113" s="1" t="str">
        <f t="shared" si="184"/>
        <v>SLC38A2</v>
      </c>
      <c r="B2113" s="1" t="s">
        <v>379</v>
      </c>
      <c r="C2113" s="1">
        <v>4.6766738E7</v>
      </c>
      <c r="D2113" s="1" t="s">
        <v>8</v>
      </c>
      <c r="E2113" s="1">
        <v>24.0</v>
      </c>
      <c r="F2113" s="1" t="s">
        <v>20441</v>
      </c>
      <c r="G2113" s="1">
        <v>0.74000426325</v>
      </c>
    </row>
    <row r="2114" ht="15.75" customHeight="1">
      <c r="A2114" s="1" t="str">
        <f t="shared" si="184"/>
        <v>SLC38A2</v>
      </c>
      <c r="B2114" s="1" t="s">
        <v>379</v>
      </c>
      <c r="C2114" s="1">
        <v>4.6766709E7</v>
      </c>
      <c r="D2114" s="1" t="s">
        <v>8</v>
      </c>
      <c r="E2114" s="1">
        <v>25.0</v>
      </c>
      <c r="F2114" s="1" t="s">
        <v>20442</v>
      </c>
      <c r="G2114" s="1">
        <v>1.11997433759</v>
      </c>
    </row>
    <row r="2115" ht="15.75" customHeight="1">
      <c r="A2115" s="1" t="str">
        <f t="shared" si="184"/>
        <v>SLC38A2</v>
      </c>
      <c r="B2115" s="1" t="s">
        <v>379</v>
      </c>
      <c r="C2115" s="1">
        <v>4.6766941E7</v>
      </c>
      <c r="D2115" s="1" t="s">
        <v>14</v>
      </c>
      <c r="E2115" s="1">
        <v>24.0</v>
      </c>
      <c r="F2115" s="1" t="s">
        <v>20443</v>
      </c>
      <c r="G2115" s="1">
        <v>0.235364249209</v>
      </c>
    </row>
    <row r="2116" ht="15.75" customHeight="1">
      <c r="A2116" s="1" t="str">
        <f t="shared" si="184"/>
        <v>SLC38A2</v>
      </c>
      <c r="B2116" s="1" t="s">
        <v>379</v>
      </c>
      <c r="C2116" s="1">
        <v>4.6766964E7</v>
      </c>
      <c r="D2116" s="1" t="s">
        <v>14</v>
      </c>
      <c r="E2116" s="1">
        <v>24.0</v>
      </c>
      <c r="F2116" s="1" t="s">
        <v>20444</v>
      </c>
      <c r="G2116" s="1">
        <v>0.275980583531</v>
      </c>
    </row>
    <row r="2117" ht="15.75" customHeight="1">
      <c r="A2117" s="1" t="str">
        <f t="shared" si="184"/>
        <v>SLC38A2</v>
      </c>
      <c r="B2117" s="1" t="s">
        <v>379</v>
      </c>
      <c r="C2117" s="1">
        <v>4.6767042E7</v>
      </c>
      <c r="D2117" s="1" t="s">
        <v>14</v>
      </c>
      <c r="E2117" s="1">
        <v>24.0</v>
      </c>
      <c r="F2117" s="1" t="s">
        <v>20445</v>
      </c>
      <c r="G2117" s="1">
        <v>0.162161367082</v>
      </c>
    </row>
    <row r="2118" ht="15.75" customHeight="1">
      <c r="A2118" s="1" t="str">
        <f t="shared" ref="A2118:A2127" si="185">"SLC4A1"</f>
        <v>SLC4A1</v>
      </c>
      <c r="B2118" s="1" t="s">
        <v>39</v>
      </c>
      <c r="C2118" s="1">
        <v>4.2345627E7</v>
      </c>
      <c r="D2118" s="1" t="s">
        <v>8</v>
      </c>
      <c r="E2118" s="1">
        <v>24.0</v>
      </c>
      <c r="F2118" s="1" t="s">
        <v>20446</v>
      </c>
      <c r="G2118" s="1">
        <v>0.0925678606504</v>
      </c>
    </row>
    <row r="2119" ht="15.75" customHeight="1">
      <c r="A2119" s="1" t="str">
        <f t="shared" si="185"/>
        <v>SLC4A1</v>
      </c>
      <c r="B2119" s="1" t="s">
        <v>39</v>
      </c>
      <c r="C2119" s="1">
        <v>4.234565E7</v>
      </c>
      <c r="D2119" s="1" t="s">
        <v>8</v>
      </c>
      <c r="E2119" s="1">
        <v>24.0</v>
      </c>
      <c r="F2119" s="1" t="s">
        <v>20447</v>
      </c>
      <c r="G2119" s="1">
        <v>0.152349281489</v>
      </c>
    </row>
    <row r="2120" ht="15.75" customHeight="1">
      <c r="A2120" s="1" t="str">
        <f t="shared" si="185"/>
        <v>SLC4A1</v>
      </c>
      <c r="B2120" s="1" t="s">
        <v>39</v>
      </c>
      <c r="C2120" s="1">
        <v>4.2345708E7</v>
      </c>
      <c r="D2120" s="1" t="s">
        <v>8</v>
      </c>
      <c r="E2120" s="1">
        <v>24.0</v>
      </c>
      <c r="F2120" s="1" t="s">
        <v>20448</v>
      </c>
      <c r="G2120" s="1">
        <v>0.14166649595</v>
      </c>
    </row>
    <row r="2121" ht="15.75" customHeight="1">
      <c r="A2121" s="1" t="str">
        <f t="shared" si="185"/>
        <v>SLC4A1</v>
      </c>
      <c r="B2121" s="1" t="s">
        <v>39</v>
      </c>
      <c r="C2121" s="1">
        <v>4.2345722E7</v>
      </c>
      <c r="D2121" s="1" t="s">
        <v>8</v>
      </c>
      <c r="E2121" s="1">
        <v>24.0</v>
      </c>
      <c r="F2121" s="1" t="s">
        <v>20449</v>
      </c>
      <c r="G2121" s="1">
        <v>1.12746696415</v>
      </c>
    </row>
    <row r="2122" ht="15.75" customHeight="1">
      <c r="A2122" s="1" t="str">
        <f t="shared" si="185"/>
        <v>SLC4A1</v>
      </c>
      <c r="B2122" s="1" t="s">
        <v>39</v>
      </c>
      <c r="C2122" s="1">
        <v>4.234575E7</v>
      </c>
      <c r="D2122" s="1" t="s">
        <v>8</v>
      </c>
      <c r="E2122" s="1">
        <v>23.0</v>
      </c>
      <c r="F2122" s="1" t="s">
        <v>20450</v>
      </c>
      <c r="G2122" s="1">
        <v>0.0419809896196</v>
      </c>
    </row>
    <row r="2123" ht="15.75" customHeight="1">
      <c r="A2123" s="1" t="str">
        <f t="shared" si="185"/>
        <v>SLC4A1</v>
      </c>
      <c r="B2123" s="1" t="s">
        <v>39</v>
      </c>
      <c r="C2123" s="1">
        <v>4.234588E7</v>
      </c>
      <c r="D2123" s="1" t="s">
        <v>8</v>
      </c>
      <c r="E2123" s="1">
        <v>23.0</v>
      </c>
      <c r="F2123" s="1" t="s">
        <v>20451</v>
      </c>
      <c r="G2123" s="1">
        <v>0.0907236072319</v>
      </c>
    </row>
    <row r="2124" ht="15.75" customHeight="1">
      <c r="A2124" s="1" t="str">
        <f t="shared" si="185"/>
        <v>SLC4A1</v>
      </c>
      <c r="B2124" s="1" t="s">
        <v>39</v>
      </c>
      <c r="C2124" s="1">
        <v>4.2345786E7</v>
      </c>
      <c r="D2124" s="1" t="s">
        <v>14</v>
      </c>
      <c r="E2124" s="1">
        <v>23.0</v>
      </c>
      <c r="F2124" s="1" t="s">
        <v>20452</v>
      </c>
      <c r="G2124" s="1">
        <v>-0.0663298114904</v>
      </c>
    </row>
    <row r="2125" ht="15.75" customHeight="1">
      <c r="A2125" s="1" t="str">
        <f t="shared" si="185"/>
        <v>SLC4A1</v>
      </c>
      <c r="B2125" s="1" t="s">
        <v>39</v>
      </c>
      <c r="C2125" s="1">
        <v>4.2345604E7</v>
      </c>
      <c r="D2125" s="1" t="s">
        <v>8</v>
      </c>
      <c r="E2125" s="1">
        <v>24.0</v>
      </c>
      <c r="F2125" s="1" t="s">
        <v>20453</v>
      </c>
      <c r="G2125" s="1">
        <v>0.749257972937</v>
      </c>
    </row>
    <row r="2126" ht="15.75" customHeight="1">
      <c r="A2126" s="1" t="str">
        <f t="shared" si="185"/>
        <v>SLC4A1</v>
      </c>
      <c r="B2126" s="1" t="s">
        <v>39</v>
      </c>
      <c r="C2126" s="1">
        <v>4.23457E7</v>
      </c>
      <c r="D2126" s="1" t="s">
        <v>8</v>
      </c>
      <c r="E2126" s="1">
        <v>24.0</v>
      </c>
      <c r="F2126" s="1" t="s">
        <v>20454</v>
      </c>
      <c r="G2126" s="1">
        <v>1.12327506292</v>
      </c>
    </row>
    <row r="2127" ht="15.75" customHeight="1">
      <c r="A2127" s="1" t="str">
        <f t="shared" si="185"/>
        <v>SLC4A1</v>
      </c>
      <c r="B2127" s="1" t="s">
        <v>39</v>
      </c>
      <c r="C2127" s="1">
        <v>4.2345558E7</v>
      </c>
      <c r="D2127" s="1" t="s">
        <v>8</v>
      </c>
      <c r="E2127" s="1">
        <v>24.0</v>
      </c>
      <c r="F2127" s="1" t="s">
        <v>20455</v>
      </c>
      <c r="G2127" s="1">
        <v>0.592867131363</v>
      </c>
    </row>
    <row r="2128" ht="15.75" customHeight="1">
      <c r="A2128" s="1" t="str">
        <f t="shared" ref="A2128:A2152" si="186">"SLC4A2"</f>
        <v>SLC4A2</v>
      </c>
      <c r="B2128" s="1" t="s">
        <v>715</v>
      </c>
      <c r="C2128" s="1">
        <v>1.50755078E8</v>
      </c>
      <c r="D2128" s="1" t="s">
        <v>14</v>
      </c>
      <c r="E2128" s="1">
        <v>24.0</v>
      </c>
      <c r="F2128" s="1" t="s">
        <v>20456</v>
      </c>
      <c r="G2128" s="1">
        <v>0.00645738233664</v>
      </c>
    </row>
    <row r="2129" ht="15.75" customHeight="1">
      <c r="A2129" s="1" t="str">
        <f t="shared" si="186"/>
        <v>SLC4A2</v>
      </c>
      <c r="B2129" s="1" t="s">
        <v>715</v>
      </c>
      <c r="C2129" s="1">
        <v>1.50759473E8</v>
      </c>
      <c r="D2129" s="1" t="s">
        <v>14</v>
      </c>
      <c r="E2129" s="1">
        <v>24.0</v>
      </c>
      <c r="F2129" s="1" t="s">
        <v>20457</v>
      </c>
      <c r="G2129" s="1">
        <v>-0.0638750324754</v>
      </c>
    </row>
    <row r="2130" ht="15.75" customHeight="1">
      <c r="A2130" s="1" t="str">
        <f t="shared" si="186"/>
        <v>SLC4A2</v>
      </c>
      <c r="B2130" s="1" t="s">
        <v>715</v>
      </c>
      <c r="C2130" s="1">
        <v>1.50759468E8</v>
      </c>
      <c r="D2130" s="1" t="s">
        <v>14</v>
      </c>
      <c r="E2130" s="1">
        <v>24.0</v>
      </c>
      <c r="F2130" s="1" t="s">
        <v>20458</v>
      </c>
      <c r="G2130" s="1">
        <v>0.458891198699</v>
      </c>
    </row>
    <row r="2131" ht="15.75" customHeight="1">
      <c r="A2131" s="1" t="str">
        <f t="shared" si="186"/>
        <v>SLC4A2</v>
      </c>
      <c r="B2131" s="1" t="s">
        <v>715</v>
      </c>
      <c r="C2131" s="1">
        <v>1.50754963E8</v>
      </c>
      <c r="D2131" s="1" t="s">
        <v>8</v>
      </c>
      <c r="E2131" s="1">
        <v>21.0</v>
      </c>
      <c r="F2131" s="1" t="s">
        <v>20459</v>
      </c>
      <c r="G2131" s="1">
        <v>0.0429156592161</v>
      </c>
    </row>
    <row r="2132" ht="15.75" customHeight="1">
      <c r="A2132" s="1" t="str">
        <f t="shared" si="186"/>
        <v>SLC4A2</v>
      </c>
      <c r="B2132" s="1" t="s">
        <v>715</v>
      </c>
      <c r="C2132" s="1">
        <v>1.50755084E8</v>
      </c>
      <c r="D2132" s="1" t="s">
        <v>8</v>
      </c>
      <c r="E2132" s="1">
        <v>23.0</v>
      </c>
      <c r="F2132" s="1" t="s">
        <v>20460</v>
      </c>
      <c r="G2132" s="1">
        <v>0.00503470806972</v>
      </c>
    </row>
    <row r="2133" ht="15.75" customHeight="1">
      <c r="A2133" s="1" t="str">
        <f t="shared" si="186"/>
        <v>SLC4A2</v>
      </c>
      <c r="B2133" s="1" t="s">
        <v>715</v>
      </c>
      <c r="C2133" s="1">
        <v>1.50755099E8</v>
      </c>
      <c r="D2133" s="1" t="s">
        <v>8</v>
      </c>
      <c r="E2133" s="1">
        <v>24.0</v>
      </c>
      <c r="F2133" s="1" t="s">
        <v>20461</v>
      </c>
      <c r="G2133" s="1">
        <v>0.00582478618877</v>
      </c>
    </row>
    <row r="2134" ht="15.75" customHeight="1">
      <c r="A2134" s="1" t="str">
        <f t="shared" si="186"/>
        <v>SLC4A2</v>
      </c>
      <c r="B2134" s="1" t="s">
        <v>715</v>
      </c>
      <c r="C2134" s="1">
        <v>1.50755121E8</v>
      </c>
      <c r="D2134" s="1" t="s">
        <v>8</v>
      </c>
      <c r="E2134" s="1">
        <v>24.0</v>
      </c>
      <c r="F2134" s="1" t="s">
        <v>20462</v>
      </c>
      <c r="G2134" s="1">
        <v>0.626916079908</v>
      </c>
    </row>
    <row r="2135" ht="15.75" customHeight="1">
      <c r="A2135" s="1" t="str">
        <f t="shared" si="186"/>
        <v>SLC4A2</v>
      </c>
      <c r="B2135" s="1" t="s">
        <v>715</v>
      </c>
      <c r="C2135" s="1">
        <v>1.5075626E8</v>
      </c>
      <c r="D2135" s="1" t="s">
        <v>8</v>
      </c>
      <c r="E2135" s="1">
        <v>24.0</v>
      </c>
      <c r="F2135" s="1" t="s">
        <v>20463</v>
      </c>
      <c r="G2135" s="1">
        <v>0.23861291218</v>
      </c>
    </row>
    <row r="2136" ht="15.75" customHeight="1">
      <c r="A2136" s="1" t="str">
        <f t="shared" si="186"/>
        <v>SLC4A2</v>
      </c>
      <c r="B2136" s="1" t="s">
        <v>715</v>
      </c>
      <c r="C2136" s="1">
        <v>1.5075629E8</v>
      </c>
      <c r="D2136" s="1" t="s">
        <v>8</v>
      </c>
      <c r="E2136" s="1">
        <v>24.0</v>
      </c>
      <c r="F2136" s="1" t="s">
        <v>20464</v>
      </c>
      <c r="G2136" s="1">
        <v>-0.0714635029632</v>
      </c>
    </row>
    <row r="2137" ht="15.75" customHeight="1">
      <c r="A2137" s="1" t="str">
        <f t="shared" si="186"/>
        <v>SLC4A2</v>
      </c>
      <c r="B2137" s="1" t="s">
        <v>715</v>
      </c>
      <c r="C2137" s="1">
        <v>1.50756332E8</v>
      </c>
      <c r="D2137" s="1" t="s">
        <v>8</v>
      </c>
      <c r="E2137" s="1">
        <v>24.0</v>
      </c>
      <c r="F2137" s="1" t="s">
        <v>20465</v>
      </c>
      <c r="G2137" s="1">
        <v>0.308893240501</v>
      </c>
    </row>
    <row r="2138" ht="15.75" customHeight="1">
      <c r="A2138" s="1" t="str">
        <f t="shared" si="186"/>
        <v>SLC4A2</v>
      </c>
      <c r="B2138" s="1" t="s">
        <v>715</v>
      </c>
      <c r="C2138" s="1">
        <v>1.50756506E8</v>
      </c>
      <c r="D2138" s="1" t="s">
        <v>14</v>
      </c>
      <c r="E2138" s="1">
        <v>24.0</v>
      </c>
      <c r="F2138" s="1" t="s">
        <v>20466</v>
      </c>
      <c r="G2138" s="1">
        <v>0.442954794652</v>
      </c>
    </row>
    <row r="2139" ht="15.75" customHeight="1">
      <c r="A2139" s="1" t="str">
        <f t="shared" si="186"/>
        <v>SLC4A2</v>
      </c>
      <c r="B2139" s="1" t="s">
        <v>715</v>
      </c>
      <c r="C2139" s="1">
        <v>1.50759286E8</v>
      </c>
      <c r="D2139" s="1" t="s">
        <v>14</v>
      </c>
      <c r="E2139" s="1">
        <v>24.0</v>
      </c>
      <c r="F2139" s="1" t="s">
        <v>20467</v>
      </c>
      <c r="G2139" s="1">
        <v>-0.0606761127552</v>
      </c>
    </row>
    <row r="2140" ht="15.75" customHeight="1">
      <c r="A2140" s="1" t="str">
        <f t="shared" si="186"/>
        <v>SLC4A2</v>
      </c>
      <c r="B2140" s="1" t="s">
        <v>715</v>
      </c>
      <c r="C2140" s="1">
        <v>1.5075655E8</v>
      </c>
      <c r="D2140" s="1" t="s">
        <v>14</v>
      </c>
      <c r="E2140" s="1">
        <v>24.0</v>
      </c>
      <c r="F2140" s="1" t="s">
        <v>20468</v>
      </c>
      <c r="G2140" s="1">
        <v>1.04370141494</v>
      </c>
    </row>
    <row r="2141" ht="15.75" customHeight="1">
      <c r="A2141" s="1" t="str">
        <f t="shared" si="186"/>
        <v>SLC4A2</v>
      </c>
      <c r="B2141" s="1" t="s">
        <v>715</v>
      </c>
      <c r="C2141" s="1">
        <v>1.50756521E8</v>
      </c>
      <c r="D2141" s="1" t="s">
        <v>14</v>
      </c>
      <c r="E2141" s="1">
        <v>23.0</v>
      </c>
      <c r="F2141" s="1" t="s">
        <v>20469</v>
      </c>
      <c r="G2141" s="1">
        <v>1.15771317963</v>
      </c>
    </row>
    <row r="2142" ht="15.75" customHeight="1">
      <c r="A2142" s="1" t="str">
        <f t="shared" si="186"/>
        <v>SLC4A2</v>
      </c>
      <c r="B2142" s="1" t="s">
        <v>715</v>
      </c>
      <c r="C2142" s="1">
        <v>1.50756423E8</v>
      </c>
      <c r="D2142" s="1" t="s">
        <v>8</v>
      </c>
      <c r="E2142" s="1">
        <v>23.0</v>
      </c>
      <c r="F2142" s="1" t="s">
        <v>20470</v>
      </c>
      <c r="G2142" s="1">
        <v>0.054020415589</v>
      </c>
    </row>
    <row r="2143" ht="15.75" customHeight="1">
      <c r="A2143" s="1" t="str">
        <f t="shared" si="186"/>
        <v>SLC4A2</v>
      </c>
      <c r="B2143" s="1" t="s">
        <v>715</v>
      </c>
      <c r="C2143" s="1">
        <v>1.5075643E8</v>
      </c>
      <c r="D2143" s="1" t="s">
        <v>8</v>
      </c>
      <c r="E2143" s="1">
        <v>24.0</v>
      </c>
      <c r="F2143" s="1" t="s">
        <v>20471</v>
      </c>
      <c r="G2143" s="1">
        <v>0.193856605061</v>
      </c>
    </row>
    <row r="2144" ht="15.75" customHeight="1">
      <c r="A2144" s="1" t="str">
        <f t="shared" si="186"/>
        <v>SLC4A2</v>
      </c>
      <c r="B2144" s="1" t="s">
        <v>715</v>
      </c>
      <c r="C2144" s="1">
        <v>1.50759495E8</v>
      </c>
      <c r="D2144" s="1" t="s">
        <v>8</v>
      </c>
      <c r="E2144" s="1">
        <v>23.0</v>
      </c>
      <c r="F2144" s="1" t="s">
        <v>20472</v>
      </c>
      <c r="G2144" s="1">
        <v>-0.0776797992079</v>
      </c>
    </row>
    <row r="2145" ht="15.75" customHeight="1">
      <c r="A2145" s="1" t="str">
        <f t="shared" si="186"/>
        <v>SLC4A2</v>
      </c>
      <c r="B2145" s="1" t="s">
        <v>715</v>
      </c>
      <c r="C2145" s="1">
        <v>1.50759511E8</v>
      </c>
      <c r="D2145" s="1" t="s">
        <v>8</v>
      </c>
      <c r="E2145" s="1">
        <v>24.0</v>
      </c>
      <c r="F2145" s="1" t="s">
        <v>20473</v>
      </c>
      <c r="G2145" s="1">
        <v>0.491100947487</v>
      </c>
    </row>
    <row r="2146" ht="15.75" customHeight="1">
      <c r="A2146" s="1" t="str">
        <f t="shared" si="186"/>
        <v>SLC4A2</v>
      </c>
      <c r="B2146" s="1" t="s">
        <v>715</v>
      </c>
      <c r="C2146" s="1">
        <v>1.50759517E8</v>
      </c>
      <c r="D2146" s="1" t="s">
        <v>8</v>
      </c>
      <c r="E2146" s="1">
        <v>23.0</v>
      </c>
      <c r="F2146" s="1" t="s">
        <v>20474</v>
      </c>
      <c r="G2146" s="1">
        <v>0.0677841124621</v>
      </c>
    </row>
    <row r="2147" ht="15.75" customHeight="1">
      <c r="A2147" s="1" t="str">
        <f t="shared" si="186"/>
        <v>SLC4A2</v>
      </c>
      <c r="B2147" s="1" t="s">
        <v>715</v>
      </c>
      <c r="C2147" s="1">
        <v>1.50754939E8</v>
      </c>
      <c r="D2147" s="1" t="s">
        <v>14</v>
      </c>
      <c r="E2147" s="1">
        <v>24.0</v>
      </c>
      <c r="F2147" s="1" t="s">
        <v>20475</v>
      </c>
      <c r="G2147" s="1">
        <v>0.0384299350205</v>
      </c>
    </row>
    <row r="2148" ht="15.75" customHeight="1">
      <c r="A2148" s="1" t="str">
        <f t="shared" si="186"/>
        <v>SLC4A2</v>
      </c>
      <c r="B2148" s="1" t="s">
        <v>715</v>
      </c>
      <c r="C2148" s="1">
        <v>1.50754961E8</v>
      </c>
      <c r="D2148" s="1" t="s">
        <v>14</v>
      </c>
      <c r="E2148" s="1">
        <v>24.0</v>
      </c>
      <c r="F2148" s="1" t="s">
        <v>20476</v>
      </c>
      <c r="G2148" s="1">
        <v>0.330268911715</v>
      </c>
    </row>
    <row r="2149" ht="15.75" customHeight="1">
      <c r="A2149" s="1" t="str">
        <f t="shared" si="186"/>
        <v>SLC4A2</v>
      </c>
      <c r="B2149" s="1" t="s">
        <v>715</v>
      </c>
      <c r="C2149" s="1">
        <v>1.50756584E8</v>
      </c>
      <c r="D2149" s="1" t="s">
        <v>14</v>
      </c>
      <c r="E2149" s="1">
        <v>24.0</v>
      </c>
      <c r="F2149" s="1" t="s">
        <v>20477</v>
      </c>
      <c r="G2149" s="1">
        <v>0.798585405425</v>
      </c>
    </row>
    <row r="2150" ht="15.75" customHeight="1">
      <c r="A2150" s="1" t="str">
        <f t="shared" si="186"/>
        <v>SLC4A2</v>
      </c>
      <c r="B2150" s="1" t="s">
        <v>715</v>
      </c>
      <c r="C2150" s="1">
        <v>1.50755186E8</v>
      </c>
      <c r="D2150" s="1" t="s">
        <v>14</v>
      </c>
      <c r="E2150" s="1">
        <v>21.0</v>
      </c>
      <c r="F2150" s="1" t="s">
        <v>20478</v>
      </c>
      <c r="G2150" s="1">
        <v>0.189508610321</v>
      </c>
    </row>
    <row r="2151" ht="15.75" customHeight="1">
      <c r="A2151" s="1" t="str">
        <f t="shared" si="186"/>
        <v>SLC4A2</v>
      </c>
      <c r="B2151" s="1" t="s">
        <v>715</v>
      </c>
      <c r="C2151" s="1">
        <v>1.50759436E8</v>
      </c>
      <c r="D2151" s="1" t="s">
        <v>14</v>
      </c>
      <c r="E2151" s="1">
        <v>24.0</v>
      </c>
      <c r="F2151" s="1" t="s">
        <v>20479</v>
      </c>
      <c r="G2151" s="1">
        <v>0.474796972023</v>
      </c>
    </row>
    <row r="2152" ht="15.75" customHeight="1">
      <c r="A2152" s="1" t="str">
        <f t="shared" si="186"/>
        <v>SLC4A2</v>
      </c>
      <c r="B2152" s="1" t="s">
        <v>715</v>
      </c>
      <c r="C2152" s="1">
        <v>1.507593E8</v>
      </c>
      <c r="D2152" s="1" t="s">
        <v>14</v>
      </c>
      <c r="E2152" s="1">
        <v>24.0</v>
      </c>
      <c r="F2152" s="1" t="s">
        <v>20480</v>
      </c>
      <c r="G2152" s="1">
        <v>-0.0708127415597</v>
      </c>
    </row>
    <row r="2153" ht="15.75" customHeight="1">
      <c r="A2153" s="1" t="str">
        <f t="shared" ref="A2153:A2162" si="187">"SLC6A14"</f>
        <v>SLC6A14</v>
      </c>
      <c r="B2153" s="1" t="s">
        <v>50</v>
      </c>
      <c r="C2153" s="1">
        <v>1.15567426E8</v>
      </c>
      <c r="D2153" s="1" t="s">
        <v>8</v>
      </c>
      <c r="E2153" s="1">
        <v>25.0</v>
      </c>
      <c r="F2153" s="1" t="s">
        <v>20481</v>
      </c>
      <c r="G2153" s="1">
        <v>0.0924098537481</v>
      </c>
    </row>
    <row r="2154" ht="15.75" customHeight="1">
      <c r="A2154" s="1" t="str">
        <f t="shared" si="187"/>
        <v>SLC6A14</v>
      </c>
      <c r="B2154" s="1" t="s">
        <v>50</v>
      </c>
      <c r="C2154" s="1">
        <v>1.15567696E8</v>
      </c>
      <c r="D2154" s="1" t="s">
        <v>14</v>
      </c>
      <c r="E2154" s="1">
        <v>24.0</v>
      </c>
      <c r="F2154" s="1" t="s">
        <v>20482</v>
      </c>
      <c r="G2154" s="1">
        <v>0.066199502607</v>
      </c>
    </row>
    <row r="2155" ht="15.75" customHeight="1">
      <c r="A2155" s="1" t="str">
        <f t="shared" si="187"/>
        <v>SLC6A14</v>
      </c>
      <c r="B2155" s="1" t="s">
        <v>50</v>
      </c>
      <c r="C2155" s="1">
        <v>1.15567653E8</v>
      </c>
      <c r="D2155" s="1" t="s">
        <v>14</v>
      </c>
      <c r="E2155" s="1">
        <v>22.0</v>
      </c>
      <c r="F2155" s="1" t="s">
        <v>20483</v>
      </c>
      <c r="G2155" s="1">
        <v>1.18188823375</v>
      </c>
    </row>
    <row r="2156" ht="15.75" customHeight="1">
      <c r="A2156" s="1" t="str">
        <f t="shared" si="187"/>
        <v>SLC6A14</v>
      </c>
      <c r="B2156" s="1" t="s">
        <v>50</v>
      </c>
      <c r="C2156" s="1">
        <v>1.15567583E8</v>
      </c>
      <c r="D2156" s="1" t="s">
        <v>14</v>
      </c>
      <c r="E2156" s="1">
        <v>24.0</v>
      </c>
      <c r="F2156" s="1" t="s">
        <v>20484</v>
      </c>
      <c r="G2156" s="1">
        <v>1.19680186967</v>
      </c>
    </row>
    <row r="2157" ht="15.75" customHeight="1">
      <c r="A2157" s="1" t="str">
        <f t="shared" si="187"/>
        <v>SLC6A14</v>
      </c>
      <c r="B2157" s="1" t="s">
        <v>50</v>
      </c>
      <c r="C2157" s="1">
        <v>1.15567435E8</v>
      </c>
      <c r="D2157" s="1" t="s">
        <v>8</v>
      </c>
      <c r="E2157" s="1">
        <v>24.0</v>
      </c>
      <c r="F2157" s="1" t="s">
        <v>20485</v>
      </c>
      <c r="G2157" s="1">
        <v>0.0608516430879</v>
      </c>
    </row>
    <row r="2158" ht="15.75" customHeight="1">
      <c r="A2158" s="1" t="str">
        <f t="shared" si="187"/>
        <v>SLC6A14</v>
      </c>
      <c r="B2158" s="1" t="s">
        <v>50</v>
      </c>
      <c r="C2158" s="1">
        <v>1.15567501E8</v>
      </c>
      <c r="D2158" s="1" t="s">
        <v>14</v>
      </c>
      <c r="E2158" s="1">
        <v>25.0</v>
      </c>
      <c r="F2158" s="1" t="s">
        <v>20486</v>
      </c>
      <c r="G2158" s="1">
        <v>0.225712891893</v>
      </c>
    </row>
    <row r="2159" ht="15.75" customHeight="1">
      <c r="A2159" s="1" t="str">
        <f t="shared" si="187"/>
        <v>SLC6A14</v>
      </c>
      <c r="B2159" s="1" t="s">
        <v>50</v>
      </c>
      <c r="C2159" s="1">
        <v>1.15567464E8</v>
      </c>
      <c r="D2159" s="1" t="s">
        <v>14</v>
      </c>
      <c r="E2159" s="1">
        <v>24.0</v>
      </c>
      <c r="F2159" s="1" t="s">
        <v>20487</v>
      </c>
      <c r="G2159" s="1">
        <v>-0.134566336008</v>
      </c>
    </row>
    <row r="2160" ht="15.75" customHeight="1">
      <c r="A2160" s="1" t="str">
        <f t="shared" si="187"/>
        <v>SLC6A14</v>
      </c>
      <c r="B2160" s="1" t="s">
        <v>50</v>
      </c>
      <c r="C2160" s="1">
        <v>1.15567689E8</v>
      </c>
      <c r="D2160" s="1" t="s">
        <v>8</v>
      </c>
      <c r="E2160" s="1">
        <v>21.0</v>
      </c>
      <c r="F2160" s="1" t="s">
        <v>20488</v>
      </c>
      <c r="G2160" s="1">
        <v>0.0345529471378</v>
      </c>
    </row>
    <row r="2161" ht="15.75" customHeight="1">
      <c r="A2161" s="1" t="str">
        <f t="shared" si="187"/>
        <v>SLC6A14</v>
      </c>
      <c r="B2161" s="1" t="s">
        <v>50</v>
      </c>
      <c r="C2161" s="1">
        <v>1.15567515E8</v>
      </c>
      <c r="D2161" s="1" t="s">
        <v>8</v>
      </c>
      <c r="E2161" s="1">
        <v>23.0</v>
      </c>
      <c r="F2161" s="1" t="s">
        <v>20489</v>
      </c>
      <c r="G2161" s="1">
        <v>0.621309896581</v>
      </c>
    </row>
    <row r="2162" ht="15.75" customHeight="1">
      <c r="A2162" s="1" t="str">
        <f t="shared" si="187"/>
        <v>SLC6A14</v>
      </c>
      <c r="B2162" s="1" t="s">
        <v>50</v>
      </c>
      <c r="C2162" s="1">
        <v>1.15567504E8</v>
      </c>
      <c r="D2162" s="1" t="s">
        <v>14</v>
      </c>
      <c r="E2162" s="1">
        <v>23.0</v>
      </c>
      <c r="F2162" s="1" t="s">
        <v>20490</v>
      </c>
      <c r="G2162" s="1">
        <v>0.439327797401</v>
      </c>
    </row>
    <row r="2163" ht="15.75" customHeight="1">
      <c r="A2163" s="1" t="str">
        <f t="shared" ref="A2163:A2172" si="188">"SLC6A9"</f>
        <v>SLC6A9</v>
      </c>
      <c r="B2163" s="1" t="s">
        <v>108</v>
      </c>
      <c r="C2163" s="1">
        <v>4.4497361E7</v>
      </c>
      <c r="D2163" s="1" t="s">
        <v>14</v>
      </c>
      <c r="E2163" s="1">
        <v>23.0</v>
      </c>
      <c r="F2163" s="1" t="s">
        <v>20491</v>
      </c>
      <c r="G2163" s="1">
        <v>0.333042000831</v>
      </c>
    </row>
    <row r="2164" ht="15.75" customHeight="1">
      <c r="A2164" s="1" t="str">
        <f t="shared" si="188"/>
        <v>SLC6A9</v>
      </c>
      <c r="B2164" s="1" t="s">
        <v>108</v>
      </c>
      <c r="C2164" s="1">
        <v>4.4497187E7</v>
      </c>
      <c r="D2164" s="1" t="s">
        <v>14</v>
      </c>
      <c r="E2164" s="1">
        <v>24.0</v>
      </c>
      <c r="F2164" s="1" t="s">
        <v>20492</v>
      </c>
      <c r="G2164" s="1">
        <v>0.496017117982</v>
      </c>
    </row>
    <row r="2165" ht="15.75" customHeight="1">
      <c r="A2165" s="1" t="str">
        <f t="shared" si="188"/>
        <v>SLC6A9</v>
      </c>
      <c r="B2165" s="1" t="s">
        <v>108</v>
      </c>
      <c r="C2165" s="1">
        <v>4.4497169E7</v>
      </c>
      <c r="D2165" s="1" t="s">
        <v>14</v>
      </c>
      <c r="E2165" s="1">
        <v>24.0</v>
      </c>
      <c r="F2165" s="1" t="s">
        <v>20493</v>
      </c>
      <c r="G2165" s="1">
        <v>0.200293137008</v>
      </c>
    </row>
    <row r="2166" ht="15.75" customHeight="1">
      <c r="A2166" s="1" t="str">
        <f t="shared" si="188"/>
        <v>SLC6A9</v>
      </c>
      <c r="B2166" s="1" t="s">
        <v>108</v>
      </c>
      <c r="C2166" s="1">
        <v>4.4497148E7</v>
      </c>
      <c r="D2166" s="1" t="s">
        <v>14</v>
      </c>
      <c r="E2166" s="1">
        <v>24.0</v>
      </c>
      <c r="F2166" s="1" t="s">
        <v>20494</v>
      </c>
      <c r="G2166" s="1">
        <v>0.00401443855939</v>
      </c>
    </row>
    <row r="2167" ht="15.75" customHeight="1">
      <c r="A2167" s="1" t="str">
        <f t="shared" si="188"/>
        <v>SLC6A9</v>
      </c>
      <c r="B2167" s="1" t="s">
        <v>108</v>
      </c>
      <c r="C2167" s="1">
        <v>4.4497371E7</v>
      </c>
      <c r="D2167" s="1" t="s">
        <v>8</v>
      </c>
      <c r="E2167" s="1">
        <v>24.0</v>
      </c>
      <c r="F2167" s="1" t="s">
        <v>20495</v>
      </c>
      <c r="G2167" s="1">
        <v>1.01772843978</v>
      </c>
    </row>
    <row r="2168" ht="15.75" customHeight="1">
      <c r="A2168" s="1" t="str">
        <f t="shared" si="188"/>
        <v>SLC6A9</v>
      </c>
      <c r="B2168" s="1" t="s">
        <v>108</v>
      </c>
      <c r="C2168" s="1">
        <v>4.4497273E7</v>
      </c>
      <c r="D2168" s="1" t="s">
        <v>8</v>
      </c>
      <c r="E2168" s="1">
        <v>23.0</v>
      </c>
      <c r="F2168" s="1" t="s">
        <v>20496</v>
      </c>
      <c r="G2168" s="1">
        <v>1.02493348523</v>
      </c>
    </row>
    <row r="2169" ht="15.75" customHeight="1">
      <c r="A2169" s="1" t="str">
        <f t="shared" si="188"/>
        <v>SLC6A9</v>
      </c>
      <c r="B2169" s="1" t="s">
        <v>108</v>
      </c>
      <c r="C2169" s="1">
        <v>4.4497266E7</v>
      </c>
      <c r="D2169" s="1" t="s">
        <v>8</v>
      </c>
      <c r="E2169" s="1">
        <v>23.0</v>
      </c>
      <c r="F2169" s="1" t="s">
        <v>20497</v>
      </c>
      <c r="G2169" s="1">
        <v>0.957338074987</v>
      </c>
    </row>
    <row r="2170" ht="15.75" customHeight="1">
      <c r="A2170" s="1" t="str">
        <f t="shared" si="188"/>
        <v>SLC6A9</v>
      </c>
      <c r="B2170" s="1" t="s">
        <v>108</v>
      </c>
      <c r="C2170" s="1">
        <v>4.449722E7</v>
      </c>
      <c r="D2170" s="1" t="s">
        <v>8</v>
      </c>
      <c r="E2170" s="1">
        <v>23.0</v>
      </c>
      <c r="F2170" s="1" t="s">
        <v>20498</v>
      </c>
      <c r="G2170" s="1">
        <v>0.877316431947</v>
      </c>
    </row>
    <row r="2171" ht="15.75" customHeight="1">
      <c r="A2171" s="1" t="str">
        <f t="shared" si="188"/>
        <v>SLC6A9</v>
      </c>
      <c r="B2171" s="1" t="s">
        <v>108</v>
      </c>
      <c r="C2171" s="1">
        <v>4.4497422E7</v>
      </c>
      <c r="D2171" s="1" t="s">
        <v>8</v>
      </c>
      <c r="E2171" s="1">
        <v>24.0</v>
      </c>
      <c r="F2171" s="1" t="s">
        <v>20499</v>
      </c>
      <c r="G2171" s="1">
        <v>0.23056903005</v>
      </c>
    </row>
    <row r="2172" ht="15.75" customHeight="1">
      <c r="A2172" s="1" t="str">
        <f t="shared" si="188"/>
        <v>SLC6A9</v>
      </c>
      <c r="B2172" s="1" t="s">
        <v>108</v>
      </c>
      <c r="C2172" s="1">
        <v>4.4497348E7</v>
      </c>
      <c r="D2172" s="1" t="s">
        <v>8</v>
      </c>
      <c r="E2172" s="1">
        <v>24.0</v>
      </c>
      <c r="F2172" s="1" t="s">
        <v>20500</v>
      </c>
      <c r="G2172" s="1">
        <v>0.431061573707</v>
      </c>
    </row>
    <row r="2173" ht="15.75" customHeight="1">
      <c r="A2173" s="1" t="str">
        <f t="shared" ref="A2173:A2182" si="189">"SLC7A1"</f>
        <v>SLC7A1</v>
      </c>
      <c r="B2173" s="1" t="s">
        <v>76</v>
      </c>
      <c r="C2173" s="1">
        <v>3.0169926E7</v>
      </c>
      <c r="D2173" s="1" t="s">
        <v>14</v>
      </c>
      <c r="E2173" s="1">
        <v>23.0</v>
      </c>
      <c r="F2173" s="1" t="s">
        <v>20501</v>
      </c>
      <c r="G2173" s="1">
        <v>-0.113707774997</v>
      </c>
    </row>
    <row r="2174" ht="15.75" customHeight="1">
      <c r="A2174" s="1" t="str">
        <f t="shared" si="189"/>
        <v>SLC7A1</v>
      </c>
      <c r="B2174" s="1" t="s">
        <v>76</v>
      </c>
      <c r="C2174" s="1">
        <v>3.0170219E7</v>
      </c>
      <c r="D2174" s="1" t="s">
        <v>14</v>
      </c>
      <c r="E2174" s="1">
        <v>24.0</v>
      </c>
      <c r="F2174" s="1" t="s">
        <v>20502</v>
      </c>
      <c r="G2174" s="1">
        <v>1.27718150725</v>
      </c>
    </row>
    <row r="2175" ht="15.75" customHeight="1">
      <c r="A2175" s="1" t="str">
        <f t="shared" si="189"/>
        <v>SLC7A1</v>
      </c>
      <c r="B2175" s="1" t="s">
        <v>76</v>
      </c>
      <c r="C2175" s="1">
        <v>3.0169992E7</v>
      </c>
      <c r="D2175" s="1" t="s">
        <v>14</v>
      </c>
      <c r="E2175" s="1">
        <v>23.0</v>
      </c>
      <c r="F2175" s="1" t="s">
        <v>20503</v>
      </c>
      <c r="G2175" s="1">
        <v>0.563931399372</v>
      </c>
    </row>
    <row r="2176" ht="15.75" customHeight="1">
      <c r="A2176" s="1" t="str">
        <f t="shared" si="189"/>
        <v>SLC7A1</v>
      </c>
      <c r="B2176" s="1" t="s">
        <v>76</v>
      </c>
      <c r="C2176" s="1">
        <v>3.0169988E7</v>
      </c>
      <c r="D2176" s="1" t="s">
        <v>14</v>
      </c>
      <c r="E2176" s="1">
        <v>24.0</v>
      </c>
      <c r="F2176" s="1" t="s">
        <v>20504</v>
      </c>
      <c r="G2176" s="1">
        <v>0.187337920934</v>
      </c>
    </row>
    <row r="2177" ht="15.75" customHeight="1">
      <c r="A2177" s="1" t="str">
        <f t="shared" si="189"/>
        <v>SLC7A1</v>
      </c>
      <c r="B2177" s="1" t="s">
        <v>76</v>
      </c>
      <c r="C2177" s="1">
        <v>3.01701E7</v>
      </c>
      <c r="D2177" s="1" t="s">
        <v>8</v>
      </c>
      <c r="E2177" s="1">
        <v>24.0</v>
      </c>
      <c r="F2177" s="1" t="s">
        <v>20505</v>
      </c>
      <c r="G2177" s="1">
        <v>0.797471759706</v>
      </c>
    </row>
    <row r="2178" ht="15.75" customHeight="1">
      <c r="A2178" s="1" t="str">
        <f t="shared" si="189"/>
        <v>SLC7A1</v>
      </c>
      <c r="B2178" s="1" t="s">
        <v>76</v>
      </c>
      <c r="C2178" s="1">
        <v>3.0170062E7</v>
      </c>
      <c r="D2178" s="1" t="s">
        <v>8</v>
      </c>
      <c r="E2178" s="1">
        <v>23.0</v>
      </c>
      <c r="F2178" s="1" t="s">
        <v>20506</v>
      </c>
      <c r="G2178" s="1">
        <v>0.925346733043</v>
      </c>
    </row>
    <row r="2179" ht="15.75" customHeight="1">
      <c r="A2179" s="1" t="str">
        <f t="shared" si="189"/>
        <v>SLC7A1</v>
      </c>
      <c r="B2179" s="1" t="s">
        <v>76</v>
      </c>
      <c r="C2179" s="1">
        <v>3.0170017E7</v>
      </c>
      <c r="D2179" s="1" t="s">
        <v>8</v>
      </c>
      <c r="E2179" s="1">
        <v>24.0</v>
      </c>
      <c r="F2179" s="1" t="s">
        <v>20507</v>
      </c>
      <c r="G2179" s="1">
        <v>0.747195514631</v>
      </c>
    </row>
    <row r="2180" ht="15.75" customHeight="1">
      <c r="A2180" s="1" t="str">
        <f t="shared" si="189"/>
        <v>SLC7A1</v>
      </c>
      <c r="B2180" s="1" t="s">
        <v>76</v>
      </c>
      <c r="C2180" s="1">
        <v>3.016991E7</v>
      </c>
      <c r="D2180" s="1" t="s">
        <v>8</v>
      </c>
      <c r="E2180" s="1">
        <v>23.0</v>
      </c>
      <c r="F2180" s="1" t="s">
        <v>20508</v>
      </c>
      <c r="G2180" s="1">
        <v>0.222277951653</v>
      </c>
    </row>
    <row r="2181" ht="15.75" customHeight="1">
      <c r="A2181" s="1" t="str">
        <f t="shared" si="189"/>
        <v>SLC7A1</v>
      </c>
      <c r="B2181" s="1" t="s">
        <v>76</v>
      </c>
      <c r="C2181" s="1">
        <v>3.0169888E7</v>
      </c>
      <c r="D2181" s="1" t="s">
        <v>8</v>
      </c>
      <c r="E2181" s="1">
        <v>23.0</v>
      </c>
      <c r="F2181" s="1" t="s">
        <v>20509</v>
      </c>
      <c r="G2181" s="1">
        <v>0.0629907971569</v>
      </c>
    </row>
    <row r="2182" ht="15.75" customHeight="1">
      <c r="A2182" s="1" t="str">
        <f t="shared" si="189"/>
        <v>SLC7A1</v>
      </c>
      <c r="B2182" s="1" t="s">
        <v>76</v>
      </c>
      <c r="C2182" s="1">
        <v>3.0170086E7</v>
      </c>
      <c r="D2182" s="1" t="s">
        <v>8</v>
      </c>
      <c r="E2182" s="1">
        <v>21.0</v>
      </c>
      <c r="F2182" s="1" t="s">
        <v>20510</v>
      </c>
      <c r="G2182" s="1">
        <v>0.703479480026</v>
      </c>
    </row>
    <row r="2183" ht="15.75" customHeight="1">
      <c r="A2183" s="1" t="str">
        <f t="shared" ref="A2183:A2191" si="190">"SLC7A2"</f>
        <v>SLC7A2</v>
      </c>
      <c r="B2183" s="1" t="s">
        <v>779</v>
      </c>
      <c r="C2183" s="1">
        <v>1.735451E7</v>
      </c>
      <c r="D2183" s="1" t="s">
        <v>14</v>
      </c>
      <c r="E2183" s="1">
        <v>23.0</v>
      </c>
      <c r="F2183" s="1" t="s">
        <v>20511</v>
      </c>
      <c r="G2183" s="1">
        <v>0.970229658613</v>
      </c>
    </row>
    <row r="2184" ht="15.75" customHeight="1">
      <c r="A2184" s="1" t="str">
        <f t="shared" si="190"/>
        <v>SLC7A2</v>
      </c>
      <c r="B2184" s="1" t="s">
        <v>779</v>
      </c>
      <c r="C2184" s="1">
        <v>1.7354382E7</v>
      </c>
      <c r="D2184" s="1" t="s">
        <v>14</v>
      </c>
      <c r="E2184" s="1">
        <v>23.0</v>
      </c>
      <c r="F2184" s="1" t="s">
        <v>20512</v>
      </c>
      <c r="G2184" s="1">
        <v>0.331034137642</v>
      </c>
    </row>
    <row r="2185" ht="15.75" customHeight="1">
      <c r="A2185" s="1" t="str">
        <f t="shared" si="190"/>
        <v>SLC7A2</v>
      </c>
      <c r="B2185" s="1" t="s">
        <v>779</v>
      </c>
      <c r="C2185" s="1">
        <v>1.7354247E7</v>
      </c>
      <c r="D2185" s="1" t="s">
        <v>14</v>
      </c>
      <c r="E2185" s="1">
        <v>24.0</v>
      </c>
      <c r="F2185" s="1" t="s">
        <v>20513</v>
      </c>
      <c r="G2185" s="1">
        <v>0.338214108997</v>
      </c>
    </row>
    <row r="2186" ht="15.75" customHeight="1">
      <c r="A2186" s="1" t="str">
        <f t="shared" si="190"/>
        <v>SLC7A2</v>
      </c>
      <c r="B2186" s="1" t="s">
        <v>779</v>
      </c>
      <c r="C2186" s="1">
        <v>1.7354527E7</v>
      </c>
      <c r="D2186" s="1" t="s">
        <v>14</v>
      </c>
      <c r="E2186" s="1">
        <v>24.0</v>
      </c>
      <c r="F2186" s="1" t="s">
        <v>20514</v>
      </c>
      <c r="G2186" s="1">
        <v>0.956116008046</v>
      </c>
    </row>
    <row r="2187" ht="15.75" customHeight="1">
      <c r="A2187" s="1" t="str">
        <f t="shared" si="190"/>
        <v>SLC7A2</v>
      </c>
      <c r="B2187" s="1" t="s">
        <v>779</v>
      </c>
      <c r="C2187" s="1">
        <v>1.7354389E7</v>
      </c>
      <c r="D2187" s="1" t="s">
        <v>8</v>
      </c>
      <c r="E2187" s="1">
        <v>23.0</v>
      </c>
      <c r="F2187" s="1" t="s">
        <v>20515</v>
      </c>
      <c r="G2187" s="1">
        <v>0.983262966809</v>
      </c>
    </row>
    <row r="2188" ht="15.75" customHeight="1">
      <c r="A2188" s="1" t="str">
        <f t="shared" si="190"/>
        <v>SLC7A2</v>
      </c>
      <c r="B2188" s="1" t="s">
        <v>779</v>
      </c>
      <c r="C2188" s="1">
        <v>1.7354371E7</v>
      </c>
      <c r="D2188" s="1" t="s">
        <v>8</v>
      </c>
      <c r="E2188" s="1">
        <v>24.0</v>
      </c>
      <c r="F2188" s="1" t="s">
        <v>20516</v>
      </c>
      <c r="G2188" s="1">
        <v>-0.0712966576457</v>
      </c>
    </row>
    <row r="2189" ht="15.75" customHeight="1">
      <c r="A2189" s="1" t="str">
        <f t="shared" si="190"/>
        <v>SLC7A2</v>
      </c>
      <c r="B2189" s="1" t="s">
        <v>779</v>
      </c>
      <c r="C2189" s="1">
        <v>1.7354364E7</v>
      </c>
      <c r="D2189" s="1" t="s">
        <v>8</v>
      </c>
      <c r="E2189" s="1">
        <v>24.0</v>
      </c>
      <c r="F2189" s="1" t="s">
        <v>20517</v>
      </c>
      <c r="G2189" s="1">
        <v>0.062076480432</v>
      </c>
    </row>
    <row r="2190" ht="15.75" customHeight="1">
      <c r="A2190" s="1" t="str">
        <f t="shared" si="190"/>
        <v>SLC7A2</v>
      </c>
      <c r="B2190" s="1" t="s">
        <v>779</v>
      </c>
      <c r="C2190" s="1">
        <v>1.7354309E7</v>
      </c>
      <c r="D2190" s="1" t="s">
        <v>8</v>
      </c>
      <c r="E2190" s="1">
        <v>23.0</v>
      </c>
      <c r="F2190" s="1" t="s">
        <v>20518</v>
      </c>
      <c r="G2190" s="1">
        <v>0.844837500446</v>
      </c>
    </row>
    <row r="2191" ht="15.75" customHeight="1">
      <c r="A2191" s="1" t="str">
        <f t="shared" si="190"/>
        <v>SLC7A2</v>
      </c>
      <c r="B2191" s="1" t="s">
        <v>779</v>
      </c>
      <c r="C2191" s="1">
        <v>1.7354449E7</v>
      </c>
      <c r="D2191" s="1" t="s">
        <v>8</v>
      </c>
      <c r="E2191" s="1">
        <v>24.0</v>
      </c>
      <c r="F2191" s="1" t="s">
        <v>20519</v>
      </c>
      <c r="G2191" s="1">
        <v>1.04650737458</v>
      </c>
    </row>
    <row r="2192" ht="15.75" customHeight="1">
      <c r="A2192" s="1" t="str">
        <f t="shared" ref="A2192:A2201" si="191">"SLC7A3"</f>
        <v>SLC7A3</v>
      </c>
      <c r="B2192" s="1" t="s">
        <v>50</v>
      </c>
      <c r="C2192" s="1">
        <v>7.0151246E7</v>
      </c>
      <c r="D2192" s="1" t="s">
        <v>8</v>
      </c>
      <c r="E2192" s="1">
        <v>25.0</v>
      </c>
      <c r="F2192" s="1" t="s">
        <v>20520</v>
      </c>
      <c r="G2192" s="1">
        <v>0.12930033734</v>
      </c>
    </row>
    <row r="2193" ht="15.75" customHeight="1">
      <c r="A2193" s="1" t="str">
        <f t="shared" si="191"/>
        <v>SLC7A3</v>
      </c>
      <c r="B2193" s="1" t="s">
        <v>50</v>
      </c>
      <c r="C2193" s="1">
        <v>7.0151255E7</v>
      </c>
      <c r="D2193" s="1" t="s">
        <v>8</v>
      </c>
      <c r="E2193" s="1">
        <v>24.0</v>
      </c>
      <c r="F2193" s="1" t="s">
        <v>20521</v>
      </c>
      <c r="G2193" s="1">
        <v>0.0892235361803</v>
      </c>
    </row>
    <row r="2194" ht="15.75" customHeight="1">
      <c r="A2194" s="1" t="str">
        <f t="shared" si="191"/>
        <v>SLC7A3</v>
      </c>
      <c r="B2194" s="1" t="s">
        <v>50</v>
      </c>
      <c r="C2194" s="1">
        <v>7.015112E7</v>
      </c>
      <c r="D2194" s="1" t="s">
        <v>14</v>
      </c>
      <c r="E2194" s="1">
        <v>22.0</v>
      </c>
      <c r="F2194" s="1" t="s">
        <v>20522</v>
      </c>
      <c r="G2194" s="1">
        <v>0.57391443123</v>
      </c>
    </row>
    <row r="2195" ht="15.75" customHeight="1">
      <c r="A2195" s="1" t="str">
        <f t="shared" si="191"/>
        <v>SLC7A3</v>
      </c>
      <c r="B2195" s="1" t="s">
        <v>50</v>
      </c>
      <c r="C2195" s="1">
        <v>7.015118E7</v>
      </c>
      <c r="D2195" s="1" t="s">
        <v>14</v>
      </c>
      <c r="E2195" s="1">
        <v>23.0</v>
      </c>
      <c r="F2195" s="1" t="s">
        <v>20523</v>
      </c>
      <c r="G2195" s="1">
        <v>0.344394718966</v>
      </c>
    </row>
    <row r="2196" ht="15.75" customHeight="1">
      <c r="A2196" s="1" t="str">
        <f t="shared" si="191"/>
        <v>SLC7A3</v>
      </c>
      <c r="B2196" s="1" t="s">
        <v>50</v>
      </c>
      <c r="C2196" s="1">
        <v>7.0151213E7</v>
      </c>
      <c r="D2196" s="1" t="s">
        <v>14</v>
      </c>
      <c r="E2196" s="1">
        <v>24.0</v>
      </c>
      <c r="F2196" s="1" t="s">
        <v>20524</v>
      </c>
      <c r="G2196" s="1">
        <v>-0.080193573942</v>
      </c>
    </row>
    <row r="2197" ht="15.75" customHeight="1">
      <c r="A2197" s="1" t="str">
        <f t="shared" si="191"/>
        <v>SLC7A3</v>
      </c>
      <c r="B2197" s="1" t="s">
        <v>50</v>
      </c>
      <c r="C2197" s="1">
        <v>7.0151237E7</v>
      </c>
      <c r="D2197" s="1" t="s">
        <v>14</v>
      </c>
      <c r="E2197" s="1">
        <v>25.0</v>
      </c>
      <c r="F2197" s="1" t="s">
        <v>20525</v>
      </c>
      <c r="G2197" s="1">
        <v>0.461351822145</v>
      </c>
    </row>
    <row r="2198" ht="15.75" customHeight="1">
      <c r="A2198" s="1" t="str">
        <f t="shared" si="191"/>
        <v>SLC7A3</v>
      </c>
      <c r="B2198" s="1" t="s">
        <v>50</v>
      </c>
      <c r="C2198" s="1">
        <v>7.0151306E7</v>
      </c>
      <c r="D2198" s="1" t="s">
        <v>14</v>
      </c>
      <c r="E2198" s="1">
        <v>25.0</v>
      </c>
      <c r="F2198" s="1" t="s">
        <v>20526</v>
      </c>
      <c r="G2198" s="1">
        <v>0.683545845957</v>
      </c>
    </row>
    <row r="2199" ht="15.75" customHeight="1">
      <c r="A2199" s="1" t="str">
        <f t="shared" si="191"/>
        <v>SLC7A3</v>
      </c>
      <c r="B2199" s="1" t="s">
        <v>50</v>
      </c>
      <c r="C2199" s="1">
        <v>7.0151311E7</v>
      </c>
      <c r="D2199" s="1" t="s">
        <v>14</v>
      </c>
      <c r="E2199" s="1">
        <v>25.0</v>
      </c>
      <c r="F2199" s="1" t="s">
        <v>20527</v>
      </c>
      <c r="G2199" s="1">
        <v>0.0734179080447</v>
      </c>
    </row>
    <row r="2200" ht="15.75" customHeight="1">
      <c r="A2200" s="1" t="str">
        <f t="shared" si="191"/>
        <v>SLC7A3</v>
      </c>
      <c r="B2200" s="1" t="s">
        <v>50</v>
      </c>
      <c r="C2200" s="1">
        <v>7.0151141E7</v>
      </c>
      <c r="D2200" s="1" t="s">
        <v>8</v>
      </c>
      <c r="E2200" s="1">
        <v>24.0</v>
      </c>
      <c r="F2200" s="1" t="s">
        <v>20528</v>
      </c>
      <c r="G2200" s="1">
        <v>0.949533194708</v>
      </c>
    </row>
    <row r="2201" ht="15.75" customHeight="1">
      <c r="A2201" s="1" t="str">
        <f t="shared" si="191"/>
        <v>SLC7A3</v>
      </c>
      <c r="B2201" s="1" t="s">
        <v>50</v>
      </c>
      <c r="C2201" s="1">
        <v>7.0151136E7</v>
      </c>
      <c r="D2201" s="1" t="s">
        <v>8</v>
      </c>
      <c r="E2201" s="1">
        <v>24.0</v>
      </c>
      <c r="F2201" s="1" t="s">
        <v>20529</v>
      </c>
      <c r="G2201" s="1">
        <v>1.36692095933</v>
      </c>
    </row>
    <row r="2202" ht="15.75" customHeight="1">
      <c r="A2202" s="1" t="str">
        <f t="shared" ref="A2202:A2211" si="192">"SNAI1"</f>
        <v>SNAI1</v>
      </c>
      <c r="B2202" s="1" t="s">
        <v>145</v>
      </c>
      <c r="C2202" s="1">
        <v>4.8599338E7</v>
      </c>
      <c r="D2202" s="1" t="s">
        <v>8</v>
      </c>
      <c r="E2202" s="1">
        <v>24.0</v>
      </c>
      <c r="F2202" s="1" t="s">
        <v>20530</v>
      </c>
      <c r="G2202" s="1">
        <v>1.00214580222</v>
      </c>
    </row>
    <row r="2203" ht="15.75" customHeight="1">
      <c r="A2203" s="1" t="str">
        <f t="shared" si="192"/>
        <v>SNAI1</v>
      </c>
      <c r="B2203" s="1" t="s">
        <v>145</v>
      </c>
      <c r="C2203" s="1">
        <v>4.8599448E7</v>
      </c>
      <c r="D2203" s="1" t="s">
        <v>14</v>
      </c>
      <c r="E2203" s="1">
        <v>24.0</v>
      </c>
      <c r="F2203" s="1" t="s">
        <v>20531</v>
      </c>
      <c r="G2203" s="1">
        <v>0.0413961954793</v>
      </c>
    </row>
    <row r="2204" ht="15.75" customHeight="1">
      <c r="A2204" s="1" t="str">
        <f t="shared" si="192"/>
        <v>SNAI1</v>
      </c>
      <c r="B2204" s="1" t="s">
        <v>145</v>
      </c>
      <c r="C2204" s="1">
        <v>4.859942E7</v>
      </c>
      <c r="D2204" s="1" t="s">
        <v>14</v>
      </c>
      <c r="E2204" s="1">
        <v>22.0</v>
      </c>
      <c r="F2204" s="1" t="s">
        <v>20532</v>
      </c>
      <c r="G2204" s="1">
        <v>0.126148844497</v>
      </c>
    </row>
    <row r="2205" ht="15.75" customHeight="1">
      <c r="A2205" s="1" t="str">
        <f t="shared" si="192"/>
        <v>SNAI1</v>
      </c>
      <c r="B2205" s="1" t="s">
        <v>145</v>
      </c>
      <c r="C2205" s="1">
        <v>4.8599415E7</v>
      </c>
      <c r="D2205" s="1" t="s">
        <v>14</v>
      </c>
      <c r="E2205" s="1">
        <v>22.0</v>
      </c>
      <c r="F2205" s="1" t="s">
        <v>20533</v>
      </c>
      <c r="G2205" s="1">
        <v>0.235365390852</v>
      </c>
    </row>
    <row r="2206" ht="15.75" customHeight="1">
      <c r="A2206" s="1" t="str">
        <f t="shared" si="192"/>
        <v>SNAI1</v>
      </c>
      <c r="B2206" s="1" t="s">
        <v>145</v>
      </c>
      <c r="C2206" s="1">
        <v>4.8599397E7</v>
      </c>
      <c r="D2206" s="1" t="s">
        <v>14</v>
      </c>
      <c r="E2206" s="1">
        <v>23.0</v>
      </c>
      <c r="F2206" s="1" t="s">
        <v>20534</v>
      </c>
      <c r="G2206" s="1">
        <v>0.177655817053</v>
      </c>
    </row>
    <row r="2207" ht="15.75" customHeight="1">
      <c r="A2207" s="1" t="str">
        <f t="shared" si="192"/>
        <v>SNAI1</v>
      </c>
      <c r="B2207" s="1" t="s">
        <v>145</v>
      </c>
      <c r="C2207" s="1">
        <v>4.8599318E7</v>
      </c>
      <c r="D2207" s="1" t="s">
        <v>8</v>
      </c>
      <c r="E2207" s="1">
        <v>24.0</v>
      </c>
      <c r="F2207" s="1" t="s">
        <v>20535</v>
      </c>
      <c r="G2207" s="1">
        <v>0.497676693676</v>
      </c>
    </row>
    <row r="2208" ht="15.75" customHeight="1">
      <c r="A2208" s="1" t="str">
        <f t="shared" si="192"/>
        <v>SNAI1</v>
      </c>
      <c r="B2208" s="1" t="s">
        <v>145</v>
      </c>
      <c r="C2208" s="1">
        <v>4.8599301E7</v>
      </c>
      <c r="D2208" s="1" t="s">
        <v>8</v>
      </c>
      <c r="E2208" s="1">
        <v>23.0</v>
      </c>
      <c r="F2208" s="1" t="s">
        <v>20536</v>
      </c>
      <c r="G2208" s="1">
        <v>1.50017750411</v>
      </c>
    </row>
    <row r="2209" ht="15.75" customHeight="1">
      <c r="A2209" s="1" t="str">
        <f t="shared" si="192"/>
        <v>SNAI1</v>
      </c>
      <c r="B2209" s="1" t="s">
        <v>145</v>
      </c>
      <c r="C2209" s="1">
        <v>4.8599265E7</v>
      </c>
      <c r="D2209" s="1" t="s">
        <v>8</v>
      </c>
      <c r="E2209" s="1">
        <v>24.0</v>
      </c>
      <c r="F2209" s="1" t="s">
        <v>20537</v>
      </c>
      <c r="G2209" s="1">
        <v>0.033227733679</v>
      </c>
    </row>
    <row r="2210" ht="15.75" customHeight="1">
      <c r="A2210" s="1" t="str">
        <f t="shared" si="192"/>
        <v>SNAI1</v>
      </c>
      <c r="B2210" s="1" t="s">
        <v>145</v>
      </c>
      <c r="C2210" s="1">
        <v>4.8599188E7</v>
      </c>
      <c r="D2210" s="1" t="s">
        <v>8</v>
      </c>
      <c r="E2210" s="1">
        <v>23.0</v>
      </c>
      <c r="F2210" s="1" t="s">
        <v>20538</v>
      </c>
      <c r="G2210" s="1">
        <v>0.136551556338</v>
      </c>
    </row>
    <row r="2211" ht="15.75" customHeight="1">
      <c r="A2211" s="1" t="str">
        <f t="shared" si="192"/>
        <v>SNAI1</v>
      </c>
      <c r="B2211" s="1" t="s">
        <v>145</v>
      </c>
      <c r="C2211" s="1">
        <v>4.8599232E7</v>
      </c>
      <c r="D2211" s="1" t="s">
        <v>8</v>
      </c>
      <c r="E2211" s="1">
        <v>24.0</v>
      </c>
      <c r="F2211" s="1" t="s">
        <v>20539</v>
      </c>
      <c r="G2211" s="1">
        <v>0.0198807647811</v>
      </c>
    </row>
    <row r="2212" ht="15.75" customHeight="1">
      <c r="A2212" s="1" t="str">
        <f t="shared" ref="A2212:A2231" si="193">"SOS1"</f>
        <v>SOS1</v>
      </c>
      <c r="B2212" s="1" t="s">
        <v>256</v>
      </c>
      <c r="C2212" s="1">
        <v>3.934848E7</v>
      </c>
      <c r="D2212" s="1" t="s">
        <v>14</v>
      </c>
      <c r="E2212" s="1">
        <v>24.0</v>
      </c>
      <c r="F2212" s="1" t="s">
        <v>20540</v>
      </c>
      <c r="G2212" s="1">
        <v>0.913825883336</v>
      </c>
    </row>
    <row r="2213" ht="15.75" customHeight="1">
      <c r="A2213" s="1" t="str">
        <f t="shared" si="193"/>
        <v>SOS1</v>
      </c>
      <c r="B2213" s="1" t="s">
        <v>256</v>
      </c>
      <c r="C2213" s="1">
        <v>3.9347763E7</v>
      </c>
      <c r="D2213" s="1" t="s">
        <v>14</v>
      </c>
      <c r="E2213" s="1">
        <v>24.0</v>
      </c>
      <c r="F2213" s="1" t="s">
        <v>20541</v>
      </c>
      <c r="G2213" s="1">
        <v>0.626910556822</v>
      </c>
    </row>
    <row r="2214" ht="15.75" customHeight="1">
      <c r="A2214" s="1" t="str">
        <f t="shared" si="193"/>
        <v>SOS1</v>
      </c>
      <c r="B2214" s="1" t="s">
        <v>256</v>
      </c>
      <c r="C2214" s="1">
        <v>3.9347799E7</v>
      </c>
      <c r="D2214" s="1" t="s">
        <v>14</v>
      </c>
      <c r="E2214" s="1">
        <v>23.0</v>
      </c>
      <c r="F2214" s="1" t="s">
        <v>20542</v>
      </c>
      <c r="G2214" s="1">
        <v>0.184749149457</v>
      </c>
    </row>
    <row r="2215" ht="15.75" customHeight="1">
      <c r="A2215" s="1" t="str">
        <f t="shared" si="193"/>
        <v>SOS1</v>
      </c>
      <c r="B2215" s="1" t="s">
        <v>256</v>
      </c>
      <c r="C2215" s="1">
        <v>3.9347917E7</v>
      </c>
      <c r="D2215" s="1" t="s">
        <v>14</v>
      </c>
      <c r="E2215" s="1">
        <v>24.0</v>
      </c>
      <c r="F2215" s="1" t="s">
        <v>20543</v>
      </c>
      <c r="G2215" s="1">
        <v>-0.4538029326</v>
      </c>
    </row>
    <row r="2216" ht="15.75" customHeight="1">
      <c r="A2216" s="1" t="str">
        <f t="shared" si="193"/>
        <v>SOS1</v>
      </c>
      <c r="B2216" s="1" t="s">
        <v>256</v>
      </c>
      <c r="C2216" s="1">
        <v>3.9348445E7</v>
      </c>
      <c r="D2216" s="1" t="s">
        <v>8</v>
      </c>
      <c r="E2216" s="1">
        <v>24.0</v>
      </c>
      <c r="F2216" s="1" t="s">
        <v>20544</v>
      </c>
      <c r="G2216" s="1">
        <v>0.995566507264</v>
      </c>
    </row>
    <row r="2217" ht="15.75" customHeight="1">
      <c r="A2217" s="1" t="str">
        <f t="shared" si="193"/>
        <v>SOS1</v>
      </c>
      <c r="B2217" s="1" t="s">
        <v>256</v>
      </c>
      <c r="C2217" s="1">
        <v>3.9347661E7</v>
      </c>
      <c r="D2217" s="1" t="s">
        <v>8</v>
      </c>
      <c r="E2217" s="1">
        <v>24.0</v>
      </c>
      <c r="F2217" s="1" t="s">
        <v>20545</v>
      </c>
      <c r="G2217" s="1">
        <v>0.112336917733</v>
      </c>
    </row>
    <row r="2218" ht="15.75" customHeight="1">
      <c r="A2218" s="1" t="str">
        <f t="shared" si="193"/>
        <v>SOS1</v>
      </c>
      <c r="B2218" s="1" t="s">
        <v>256</v>
      </c>
      <c r="C2218" s="1">
        <v>3.9347749E7</v>
      </c>
      <c r="D2218" s="1" t="s">
        <v>8</v>
      </c>
      <c r="E2218" s="1">
        <v>23.0</v>
      </c>
      <c r="F2218" s="1" t="s">
        <v>20546</v>
      </c>
      <c r="G2218" s="1">
        <v>0.268689740458</v>
      </c>
    </row>
    <row r="2219" ht="15.75" customHeight="1">
      <c r="A2219" s="1" t="str">
        <f t="shared" si="193"/>
        <v>SOS1</v>
      </c>
      <c r="B2219" s="1" t="s">
        <v>256</v>
      </c>
      <c r="C2219" s="1">
        <v>3.934779E7</v>
      </c>
      <c r="D2219" s="1" t="s">
        <v>8</v>
      </c>
      <c r="E2219" s="1">
        <v>24.0</v>
      </c>
      <c r="F2219" s="1" t="s">
        <v>20547</v>
      </c>
      <c r="G2219" s="1">
        <v>-0.139616221574</v>
      </c>
    </row>
    <row r="2220" ht="15.75" customHeight="1">
      <c r="A2220" s="1" t="str">
        <f t="shared" si="193"/>
        <v>SOS1</v>
      </c>
      <c r="B2220" s="1" t="s">
        <v>256</v>
      </c>
      <c r="C2220" s="1">
        <v>3.9348297E7</v>
      </c>
      <c r="D2220" s="1" t="s">
        <v>8</v>
      </c>
      <c r="E2220" s="1">
        <v>24.0</v>
      </c>
      <c r="F2220" s="1" t="s">
        <v>20548</v>
      </c>
      <c r="G2220" s="1">
        <v>1.0906076094</v>
      </c>
    </row>
    <row r="2221" ht="15.75" customHeight="1">
      <c r="A2221" s="1" t="str">
        <f t="shared" si="193"/>
        <v>SOS1</v>
      </c>
      <c r="B2221" s="1" t="s">
        <v>256</v>
      </c>
      <c r="C2221" s="1">
        <v>3.9348412E7</v>
      </c>
      <c r="D2221" s="1" t="s">
        <v>14</v>
      </c>
      <c r="E2221" s="1">
        <v>25.0</v>
      </c>
      <c r="F2221" s="1" t="s">
        <v>20549</v>
      </c>
      <c r="G2221" s="1">
        <v>0.693835371959</v>
      </c>
    </row>
    <row r="2222" ht="15.75" customHeight="1">
      <c r="A2222" s="1" t="str">
        <f t="shared" si="193"/>
        <v>SOS1</v>
      </c>
      <c r="B2222" s="1" t="s">
        <v>256</v>
      </c>
      <c r="C2222" s="1">
        <v>3.9347944E7</v>
      </c>
      <c r="D2222" s="1" t="s">
        <v>14</v>
      </c>
      <c r="E2222" s="1">
        <v>24.0</v>
      </c>
      <c r="F2222" s="1" t="s">
        <v>20550</v>
      </c>
      <c r="G2222" s="1">
        <v>0.169283268055</v>
      </c>
    </row>
    <row r="2223" ht="15.75" customHeight="1">
      <c r="A2223" s="1" t="str">
        <f t="shared" si="193"/>
        <v>SOS1</v>
      </c>
      <c r="B2223" s="1" t="s">
        <v>256</v>
      </c>
      <c r="C2223" s="1">
        <v>3.9348368E7</v>
      </c>
      <c r="D2223" s="1" t="s">
        <v>14</v>
      </c>
      <c r="E2223" s="1">
        <v>23.0</v>
      </c>
      <c r="F2223" s="1" t="s">
        <v>20551</v>
      </c>
      <c r="G2223" s="1">
        <v>0.912694850726</v>
      </c>
    </row>
    <row r="2224" ht="15.75" customHeight="1">
      <c r="A2224" s="1" t="str">
        <f t="shared" si="193"/>
        <v>SOS1</v>
      </c>
      <c r="B2224" s="1" t="s">
        <v>256</v>
      </c>
      <c r="C2224" s="1">
        <v>3.9348377E7</v>
      </c>
      <c r="D2224" s="1" t="s">
        <v>14</v>
      </c>
      <c r="E2224" s="1">
        <v>24.0</v>
      </c>
      <c r="F2224" s="1" t="s">
        <v>20552</v>
      </c>
      <c r="G2224" s="1">
        <v>0.600385546898</v>
      </c>
    </row>
    <row r="2225" ht="15.75" customHeight="1">
      <c r="A2225" s="1" t="str">
        <f t="shared" si="193"/>
        <v>SOS1</v>
      </c>
      <c r="B2225" s="1" t="s">
        <v>256</v>
      </c>
      <c r="C2225" s="1">
        <v>3.9348391E7</v>
      </c>
      <c r="D2225" s="1" t="s">
        <v>14</v>
      </c>
      <c r="E2225" s="1">
        <v>24.0</v>
      </c>
      <c r="F2225" s="1" t="s">
        <v>20553</v>
      </c>
      <c r="G2225" s="1">
        <v>0.130874488884</v>
      </c>
    </row>
    <row r="2226" ht="15.75" customHeight="1">
      <c r="A2226" s="1" t="str">
        <f t="shared" si="193"/>
        <v>SOS1</v>
      </c>
      <c r="B2226" s="1" t="s">
        <v>256</v>
      </c>
      <c r="C2226" s="1">
        <v>3.9347713E7</v>
      </c>
      <c r="D2226" s="1" t="s">
        <v>14</v>
      </c>
      <c r="E2226" s="1">
        <v>24.0</v>
      </c>
      <c r="F2226" s="1" t="s">
        <v>20554</v>
      </c>
      <c r="G2226" s="1">
        <v>0.0738733918439</v>
      </c>
    </row>
    <row r="2227" ht="15.75" customHeight="1">
      <c r="A2227" s="1" t="str">
        <f t="shared" si="193"/>
        <v>SOS1</v>
      </c>
      <c r="B2227" s="1" t="s">
        <v>256</v>
      </c>
      <c r="C2227" s="1">
        <v>3.9347927E7</v>
      </c>
      <c r="D2227" s="1" t="s">
        <v>14</v>
      </c>
      <c r="E2227" s="1">
        <v>24.0</v>
      </c>
      <c r="F2227" s="1" t="s">
        <v>20555</v>
      </c>
      <c r="G2227" s="1">
        <v>0.236840069585</v>
      </c>
    </row>
    <row r="2228" ht="15.75" customHeight="1">
      <c r="A2228" s="1" t="str">
        <f t="shared" si="193"/>
        <v>SOS1</v>
      </c>
      <c r="B2228" s="1" t="s">
        <v>256</v>
      </c>
      <c r="C2228" s="1">
        <v>3.9348428E7</v>
      </c>
      <c r="D2228" s="1" t="s">
        <v>8</v>
      </c>
      <c r="E2228" s="1">
        <v>23.0</v>
      </c>
      <c r="F2228" s="1" t="s">
        <v>20556</v>
      </c>
      <c r="G2228" s="1">
        <v>0.377030962876</v>
      </c>
    </row>
    <row r="2229" ht="15.75" customHeight="1">
      <c r="A2229" s="1" t="str">
        <f t="shared" si="193"/>
        <v>SOS1</v>
      </c>
      <c r="B2229" s="1" t="s">
        <v>256</v>
      </c>
      <c r="C2229" s="1">
        <v>3.9348487E7</v>
      </c>
      <c r="D2229" s="1" t="s">
        <v>14</v>
      </c>
      <c r="E2229" s="1">
        <v>21.0</v>
      </c>
      <c r="F2229" s="1" t="s">
        <v>20557</v>
      </c>
      <c r="G2229" s="1">
        <v>0.494739337977</v>
      </c>
    </row>
    <row r="2230" ht="15.75" customHeight="1">
      <c r="A2230" s="1" t="str">
        <f t="shared" si="193"/>
        <v>SOS1</v>
      </c>
      <c r="B2230" s="1" t="s">
        <v>256</v>
      </c>
      <c r="C2230" s="1">
        <v>3.9347699E7</v>
      </c>
      <c r="D2230" s="1" t="s">
        <v>8</v>
      </c>
      <c r="E2230" s="1">
        <v>24.0</v>
      </c>
      <c r="F2230" s="1" t="s">
        <v>20558</v>
      </c>
      <c r="G2230" s="1">
        <v>-0.130069401256</v>
      </c>
    </row>
    <row r="2231" ht="15.75" customHeight="1">
      <c r="A2231" s="1" t="str">
        <f t="shared" si="193"/>
        <v>SOS1</v>
      </c>
      <c r="B2231" s="1" t="s">
        <v>256</v>
      </c>
      <c r="C2231" s="1">
        <v>3.9348503E7</v>
      </c>
      <c r="D2231" s="1" t="s">
        <v>8</v>
      </c>
      <c r="E2231" s="1">
        <v>24.0</v>
      </c>
      <c r="F2231" s="1" t="s">
        <v>20559</v>
      </c>
      <c r="G2231" s="1">
        <v>0.323424674135</v>
      </c>
    </row>
    <row r="2232" ht="15.75" customHeight="1">
      <c r="A2232" s="1" t="str">
        <f t="shared" ref="A2232:A2240" si="194">"SPI1"</f>
        <v>SPI1</v>
      </c>
      <c r="B2232" s="1" t="s">
        <v>328</v>
      </c>
      <c r="C2232" s="1">
        <v>4.7400297E7</v>
      </c>
      <c r="D2232" s="1" t="s">
        <v>14</v>
      </c>
      <c r="E2232" s="1">
        <v>24.0</v>
      </c>
      <c r="F2232" s="1" t="s">
        <v>20560</v>
      </c>
      <c r="G2232" s="1">
        <v>0.767622425282</v>
      </c>
    </row>
    <row r="2233" ht="15.75" customHeight="1">
      <c r="A2233" s="1" t="str">
        <f t="shared" si="194"/>
        <v>SPI1</v>
      </c>
      <c r="B2233" s="1" t="s">
        <v>328</v>
      </c>
      <c r="C2233" s="1">
        <v>4.7400352E7</v>
      </c>
      <c r="D2233" s="1" t="s">
        <v>14</v>
      </c>
      <c r="E2233" s="1">
        <v>23.0</v>
      </c>
      <c r="F2233" s="1" t="s">
        <v>20561</v>
      </c>
      <c r="G2233" s="1">
        <v>0.16062919186</v>
      </c>
    </row>
    <row r="2234" ht="15.75" customHeight="1">
      <c r="A2234" s="1" t="str">
        <f t="shared" si="194"/>
        <v>SPI1</v>
      </c>
      <c r="B2234" s="1" t="s">
        <v>328</v>
      </c>
      <c r="C2234" s="1">
        <v>4.7400346E7</v>
      </c>
      <c r="D2234" s="1" t="s">
        <v>8</v>
      </c>
      <c r="E2234" s="1">
        <v>24.0</v>
      </c>
      <c r="F2234" s="1" t="s">
        <v>20562</v>
      </c>
      <c r="G2234" s="1">
        <v>0.865577827653</v>
      </c>
    </row>
    <row r="2235" ht="15.75" customHeight="1">
      <c r="A2235" s="1" t="str">
        <f t="shared" si="194"/>
        <v>SPI1</v>
      </c>
      <c r="B2235" s="1" t="s">
        <v>328</v>
      </c>
      <c r="C2235" s="1">
        <v>4.7400233E7</v>
      </c>
      <c r="D2235" s="1" t="s">
        <v>14</v>
      </c>
      <c r="E2235" s="1">
        <v>25.0</v>
      </c>
      <c r="F2235" s="1" t="s">
        <v>20563</v>
      </c>
      <c r="G2235" s="1">
        <v>0.0189344938902</v>
      </c>
    </row>
    <row r="2236" ht="15.75" customHeight="1">
      <c r="A2236" s="1" t="str">
        <f t="shared" si="194"/>
        <v>SPI1</v>
      </c>
      <c r="B2236" s="1" t="s">
        <v>328</v>
      </c>
      <c r="C2236" s="1">
        <v>4.740052E7</v>
      </c>
      <c r="D2236" s="1" t="s">
        <v>14</v>
      </c>
      <c r="E2236" s="1">
        <v>24.0</v>
      </c>
      <c r="F2236" s="1" t="s">
        <v>20564</v>
      </c>
      <c r="G2236" s="1">
        <v>0.225930181668</v>
      </c>
    </row>
    <row r="2237" ht="15.75" customHeight="1">
      <c r="A2237" s="1" t="str">
        <f t="shared" si="194"/>
        <v>SPI1</v>
      </c>
      <c r="B2237" s="1" t="s">
        <v>328</v>
      </c>
      <c r="C2237" s="1">
        <v>4.7400515E7</v>
      </c>
      <c r="D2237" s="1" t="s">
        <v>14</v>
      </c>
      <c r="E2237" s="1">
        <v>24.0</v>
      </c>
      <c r="F2237" s="1" t="s">
        <v>20565</v>
      </c>
      <c r="G2237" s="1">
        <v>0.173775142536</v>
      </c>
    </row>
    <row r="2238" ht="15.75" customHeight="1">
      <c r="A2238" s="1" t="str">
        <f t="shared" si="194"/>
        <v>SPI1</v>
      </c>
      <c r="B2238" s="1" t="s">
        <v>328</v>
      </c>
      <c r="C2238" s="1">
        <v>4.7400426E7</v>
      </c>
      <c r="D2238" s="1" t="s">
        <v>14</v>
      </c>
      <c r="E2238" s="1">
        <v>24.0</v>
      </c>
      <c r="F2238" s="1" t="s">
        <v>20566</v>
      </c>
      <c r="G2238" s="1">
        <v>0.631438316502</v>
      </c>
    </row>
    <row r="2239" ht="15.75" customHeight="1">
      <c r="A2239" s="1" t="str">
        <f t="shared" si="194"/>
        <v>SPI1</v>
      </c>
      <c r="B2239" s="1" t="s">
        <v>328</v>
      </c>
      <c r="C2239" s="1">
        <v>4.7400397E7</v>
      </c>
      <c r="D2239" s="1" t="s">
        <v>8</v>
      </c>
      <c r="E2239" s="1">
        <v>24.0</v>
      </c>
      <c r="F2239" s="1" t="s">
        <v>20567</v>
      </c>
      <c r="G2239" s="1">
        <v>1.17766717468</v>
      </c>
    </row>
    <row r="2240" ht="15.75" customHeight="1">
      <c r="A2240" s="1" t="str">
        <f t="shared" si="194"/>
        <v>SPI1</v>
      </c>
      <c r="B2240" s="1" t="s">
        <v>328</v>
      </c>
      <c r="C2240" s="1">
        <v>4.7400477E7</v>
      </c>
      <c r="D2240" s="1" t="s">
        <v>8</v>
      </c>
      <c r="E2240" s="1">
        <v>24.0</v>
      </c>
      <c r="F2240" s="1" t="s">
        <v>20568</v>
      </c>
      <c r="G2240" s="1">
        <v>0.956754997664</v>
      </c>
    </row>
    <row r="2241" ht="15.75" customHeight="1">
      <c r="A2241" s="1" t="str">
        <f t="shared" ref="A2241:A2250" si="195">"SPRED1"</f>
        <v>SPRED1</v>
      </c>
      <c r="B2241" s="1" t="s">
        <v>425</v>
      </c>
      <c r="C2241" s="1">
        <v>3.85443E7</v>
      </c>
      <c r="D2241" s="1" t="s">
        <v>14</v>
      </c>
      <c r="E2241" s="1">
        <v>24.0</v>
      </c>
      <c r="F2241" s="1" t="s">
        <v>20569</v>
      </c>
      <c r="G2241" s="1">
        <v>0.197430782577</v>
      </c>
    </row>
    <row r="2242" ht="15.75" customHeight="1">
      <c r="A2242" s="1" t="str">
        <f t="shared" si="195"/>
        <v>SPRED1</v>
      </c>
      <c r="B2242" s="1" t="s">
        <v>425</v>
      </c>
      <c r="C2242" s="1">
        <v>3.8544301E7</v>
      </c>
      <c r="D2242" s="1" t="s">
        <v>8</v>
      </c>
      <c r="E2242" s="1">
        <v>23.0</v>
      </c>
      <c r="F2242" s="1" t="s">
        <v>20570</v>
      </c>
      <c r="G2242" s="1">
        <v>0.149797583045</v>
      </c>
    </row>
    <row r="2243" ht="15.75" customHeight="1">
      <c r="A2243" s="1" t="str">
        <f t="shared" si="195"/>
        <v>SPRED1</v>
      </c>
      <c r="B2243" s="1" t="s">
        <v>425</v>
      </c>
      <c r="C2243" s="1">
        <v>3.8544294E7</v>
      </c>
      <c r="D2243" s="1" t="s">
        <v>8</v>
      </c>
      <c r="E2243" s="1">
        <v>22.0</v>
      </c>
      <c r="F2243" s="1" t="s">
        <v>20571</v>
      </c>
      <c r="G2243" s="1">
        <v>-0.0189752830554</v>
      </c>
    </row>
    <row r="2244" ht="15.75" customHeight="1">
      <c r="A2244" s="1" t="str">
        <f t="shared" si="195"/>
        <v>SPRED1</v>
      </c>
      <c r="B2244" s="1" t="s">
        <v>425</v>
      </c>
      <c r="C2244" s="1">
        <v>3.854437E7</v>
      </c>
      <c r="D2244" s="1" t="s">
        <v>8</v>
      </c>
      <c r="E2244" s="1">
        <v>23.0</v>
      </c>
      <c r="F2244" s="1" t="s">
        <v>20572</v>
      </c>
      <c r="G2244" s="1">
        <v>0.309172991848</v>
      </c>
    </row>
    <row r="2245" ht="15.75" customHeight="1">
      <c r="A2245" s="1" t="str">
        <f t="shared" si="195"/>
        <v>SPRED1</v>
      </c>
      <c r="B2245" s="1" t="s">
        <v>425</v>
      </c>
      <c r="C2245" s="1">
        <v>3.8544427E7</v>
      </c>
      <c r="D2245" s="1" t="s">
        <v>8</v>
      </c>
      <c r="E2245" s="1">
        <v>24.0</v>
      </c>
      <c r="F2245" s="1" t="s">
        <v>20573</v>
      </c>
      <c r="G2245" s="1">
        <v>1.0130414445</v>
      </c>
    </row>
    <row r="2246" ht="15.75" customHeight="1">
      <c r="A2246" s="1" t="str">
        <f t="shared" si="195"/>
        <v>SPRED1</v>
      </c>
      <c r="B2246" s="1" t="s">
        <v>425</v>
      </c>
      <c r="C2246" s="1">
        <v>3.8544446E7</v>
      </c>
      <c r="D2246" s="1" t="s">
        <v>8</v>
      </c>
      <c r="E2246" s="1">
        <v>23.0</v>
      </c>
      <c r="F2246" s="1" t="s">
        <v>20574</v>
      </c>
      <c r="G2246" s="1">
        <v>0.361588767849</v>
      </c>
    </row>
    <row r="2247" ht="15.75" customHeight="1">
      <c r="A2247" s="1" t="str">
        <f t="shared" si="195"/>
        <v>SPRED1</v>
      </c>
      <c r="B2247" s="1" t="s">
        <v>425</v>
      </c>
      <c r="C2247" s="1">
        <v>3.8544154E7</v>
      </c>
      <c r="D2247" s="1" t="s">
        <v>14</v>
      </c>
      <c r="E2247" s="1">
        <v>25.0</v>
      </c>
      <c r="F2247" s="1" t="s">
        <v>20575</v>
      </c>
      <c r="G2247" s="1">
        <v>1.01902151217</v>
      </c>
    </row>
    <row r="2248" ht="15.75" customHeight="1">
      <c r="A2248" s="1" t="str">
        <f t="shared" si="195"/>
        <v>SPRED1</v>
      </c>
      <c r="B2248" s="1" t="s">
        <v>425</v>
      </c>
      <c r="C2248" s="1">
        <v>3.8544183E7</v>
      </c>
      <c r="D2248" s="1" t="s">
        <v>8</v>
      </c>
      <c r="E2248" s="1">
        <v>24.0</v>
      </c>
      <c r="F2248" s="1" t="s">
        <v>20576</v>
      </c>
      <c r="G2248" s="1">
        <v>0.0771551946567</v>
      </c>
    </row>
    <row r="2249" ht="15.75" customHeight="1">
      <c r="A2249" s="1" t="str">
        <f t="shared" si="195"/>
        <v>SPRED1</v>
      </c>
      <c r="B2249" s="1" t="s">
        <v>425</v>
      </c>
      <c r="C2249" s="1">
        <v>3.854422E7</v>
      </c>
      <c r="D2249" s="1" t="s">
        <v>14</v>
      </c>
      <c r="E2249" s="1">
        <v>21.0</v>
      </c>
      <c r="F2249" s="1" t="s">
        <v>20577</v>
      </c>
      <c r="G2249" s="1">
        <v>0.967937043326</v>
      </c>
    </row>
    <row r="2250" ht="15.75" customHeight="1">
      <c r="A2250" s="1" t="str">
        <f t="shared" si="195"/>
        <v>SPRED1</v>
      </c>
      <c r="B2250" s="1" t="s">
        <v>425</v>
      </c>
      <c r="C2250" s="1">
        <v>3.8544417E7</v>
      </c>
      <c r="D2250" s="1" t="s">
        <v>14</v>
      </c>
      <c r="E2250" s="1">
        <v>23.0</v>
      </c>
      <c r="F2250" s="1" t="s">
        <v>20578</v>
      </c>
      <c r="G2250" s="1">
        <v>0.872501539949</v>
      </c>
    </row>
    <row r="2251" ht="15.75" customHeight="1">
      <c r="A2251" s="1" t="str">
        <f t="shared" ref="A2251:A2260" si="196">"SSBP3"</f>
        <v>SSBP3</v>
      </c>
      <c r="B2251" s="1" t="s">
        <v>108</v>
      </c>
      <c r="C2251" s="1">
        <v>5.4872309E7</v>
      </c>
      <c r="D2251" s="1" t="s">
        <v>14</v>
      </c>
      <c r="E2251" s="1">
        <v>24.0</v>
      </c>
      <c r="F2251" s="1" t="s">
        <v>20579</v>
      </c>
      <c r="G2251" s="1">
        <v>0.0210668120608</v>
      </c>
    </row>
    <row r="2252" ht="15.75" customHeight="1">
      <c r="A2252" s="1" t="str">
        <f t="shared" si="196"/>
        <v>SSBP3</v>
      </c>
      <c r="B2252" s="1" t="s">
        <v>108</v>
      </c>
      <c r="C2252" s="1">
        <v>5.4872272E7</v>
      </c>
      <c r="D2252" s="1" t="s">
        <v>14</v>
      </c>
      <c r="E2252" s="1">
        <v>24.0</v>
      </c>
      <c r="F2252" s="1" t="s">
        <v>20580</v>
      </c>
      <c r="G2252" s="1">
        <v>0.941520747479</v>
      </c>
    </row>
    <row r="2253" ht="15.75" customHeight="1">
      <c r="A2253" s="1" t="str">
        <f t="shared" si="196"/>
        <v>SSBP3</v>
      </c>
      <c r="B2253" s="1" t="s">
        <v>108</v>
      </c>
      <c r="C2253" s="1">
        <v>5.4872208E7</v>
      </c>
      <c r="D2253" s="1" t="s">
        <v>14</v>
      </c>
      <c r="E2253" s="1">
        <v>24.0</v>
      </c>
      <c r="F2253" s="1" t="s">
        <v>20581</v>
      </c>
      <c r="G2253" s="1">
        <v>1.05268430503</v>
      </c>
    </row>
    <row r="2254" ht="15.75" customHeight="1">
      <c r="A2254" s="1" t="str">
        <f t="shared" si="196"/>
        <v>SSBP3</v>
      </c>
      <c r="B2254" s="1" t="s">
        <v>108</v>
      </c>
      <c r="C2254" s="1">
        <v>5.4872164E7</v>
      </c>
      <c r="D2254" s="1" t="s">
        <v>14</v>
      </c>
      <c r="E2254" s="1">
        <v>24.0</v>
      </c>
      <c r="F2254" s="1" t="s">
        <v>20582</v>
      </c>
      <c r="G2254" s="1">
        <v>0.0821408624475</v>
      </c>
    </row>
    <row r="2255" ht="15.75" customHeight="1">
      <c r="A2255" s="1" t="str">
        <f t="shared" si="196"/>
        <v>SSBP3</v>
      </c>
      <c r="B2255" s="1" t="s">
        <v>108</v>
      </c>
      <c r="C2255" s="1">
        <v>5.4872456E7</v>
      </c>
      <c r="D2255" s="1" t="s">
        <v>8</v>
      </c>
      <c r="E2255" s="1">
        <v>24.0</v>
      </c>
      <c r="F2255" s="1" t="s">
        <v>20583</v>
      </c>
      <c r="G2255" s="1">
        <v>0.487490040798</v>
      </c>
    </row>
    <row r="2256" ht="15.75" customHeight="1">
      <c r="A2256" s="1" t="str">
        <f t="shared" si="196"/>
        <v>SSBP3</v>
      </c>
      <c r="B2256" s="1" t="s">
        <v>108</v>
      </c>
      <c r="C2256" s="1">
        <v>5.4872331E7</v>
      </c>
      <c r="D2256" s="1" t="s">
        <v>14</v>
      </c>
      <c r="E2256" s="1">
        <v>24.0</v>
      </c>
      <c r="F2256" s="1" t="s">
        <v>20584</v>
      </c>
      <c r="G2256" s="1">
        <v>0.473273200928</v>
      </c>
    </row>
    <row r="2257" ht="15.75" customHeight="1">
      <c r="A2257" s="1" t="str">
        <f t="shared" si="196"/>
        <v>SSBP3</v>
      </c>
      <c r="B2257" s="1" t="s">
        <v>108</v>
      </c>
      <c r="C2257" s="1">
        <v>5.4872356E7</v>
      </c>
      <c r="D2257" s="1" t="s">
        <v>8</v>
      </c>
      <c r="E2257" s="1">
        <v>24.0</v>
      </c>
      <c r="F2257" s="1" t="s">
        <v>20585</v>
      </c>
      <c r="G2257" s="1">
        <v>0.399477465977</v>
      </c>
    </row>
    <row r="2258" ht="15.75" customHeight="1">
      <c r="A2258" s="1" t="str">
        <f t="shared" si="196"/>
        <v>SSBP3</v>
      </c>
      <c r="B2258" s="1" t="s">
        <v>108</v>
      </c>
      <c r="C2258" s="1">
        <v>5.4872447E7</v>
      </c>
      <c r="D2258" s="1" t="s">
        <v>14</v>
      </c>
      <c r="E2258" s="1">
        <v>23.0</v>
      </c>
      <c r="F2258" s="1" t="s">
        <v>20586</v>
      </c>
      <c r="G2258" s="1">
        <v>0.60228140851</v>
      </c>
    </row>
    <row r="2259" ht="15.75" customHeight="1">
      <c r="A2259" s="1" t="str">
        <f t="shared" si="196"/>
        <v>SSBP3</v>
      </c>
      <c r="B2259" s="1" t="s">
        <v>108</v>
      </c>
      <c r="C2259" s="1">
        <v>5.4872263E7</v>
      </c>
      <c r="D2259" s="1" t="s">
        <v>14</v>
      </c>
      <c r="E2259" s="1">
        <v>24.0</v>
      </c>
      <c r="F2259" s="1" t="s">
        <v>20587</v>
      </c>
      <c r="G2259" s="1">
        <v>1.00579494749</v>
      </c>
    </row>
    <row r="2260" ht="15.75" customHeight="1">
      <c r="A2260" s="1" t="str">
        <f t="shared" si="196"/>
        <v>SSBP3</v>
      </c>
      <c r="B2260" s="1" t="s">
        <v>108</v>
      </c>
      <c r="C2260" s="1">
        <v>5.4872465E7</v>
      </c>
      <c r="D2260" s="1" t="s">
        <v>14</v>
      </c>
      <c r="E2260" s="1">
        <v>24.0</v>
      </c>
      <c r="F2260" s="1" t="s">
        <v>20588</v>
      </c>
      <c r="G2260" s="1">
        <v>-0.109595717618</v>
      </c>
    </row>
    <row r="2261" ht="15.75" customHeight="1">
      <c r="A2261" s="1" t="str">
        <f t="shared" ref="A2261:A2269" si="197">"ST3GAL5"</f>
        <v>ST3GAL5</v>
      </c>
      <c r="B2261" s="1" t="s">
        <v>256</v>
      </c>
      <c r="C2261" s="1">
        <v>8.6116256E7</v>
      </c>
      <c r="D2261" s="1" t="s">
        <v>14</v>
      </c>
      <c r="E2261" s="1">
        <v>24.0</v>
      </c>
      <c r="F2261" s="1" t="s">
        <v>20589</v>
      </c>
      <c r="G2261" s="1">
        <v>0.777160231371</v>
      </c>
    </row>
    <row r="2262" ht="15.75" customHeight="1">
      <c r="A2262" s="1" t="str">
        <f t="shared" si="197"/>
        <v>ST3GAL5</v>
      </c>
      <c r="B2262" s="1" t="s">
        <v>256</v>
      </c>
      <c r="C2262" s="1">
        <v>8.6116189E7</v>
      </c>
      <c r="D2262" s="1" t="s">
        <v>8</v>
      </c>
      <c r="E2262" s="1">
        <v>21.0</v>
      </c>
      <c r="F2262" s="1" t="s">
        <v>20590</v>
      </c>
      <c r="G2262" s="1">
        <v>0.390057029581</v>
      </c>
    </row>
    <row r="2263" ht="15.75" customHeight="1">
      <c r="A2263" s="1" t="str">
        <f t="shared" si="197"/>
        <v>ST3GAL5</v>
      </c>
      <c r="B2263" s="1" t="s">
        <v>256</v>
      </c>
      <c r="C2263" s="1">
        <v>8.6116333E7</v>
      </c>
      <c r="D2263" s="1" t="s">
        <v>8</v>
      </c>
      <c r="E2263" s="1">
        <v>24.0</v>
      </c>
      <c r="F2263" s="1" t="s">
        <v>20591</v>
      </c>
      <c r="G2263" s="1">
        <v>0.310981188288</v>
      </c>
    </row>
    <row r="2264" ht="15.75" customHeight="1">
      <c r="A2264" s="1" t="str">
        <f t="shared" si="197"/>
        <v>ST3GAL5</v>
      </c>
      <c r="B2264" s="1" t="s">
        <v>256</v>
      </c>
      <c r="C2264" s="1">
        <v>8.6116514E7</v>
      </c>
      <c r="D2264" s="1" t="s">
        <v>8</v>
      </c>
      <c r="E2264" s="1">
        <v>22.0</v>
      </c>
      <c r="F2264" s="1" t="s">
        <v>20592</v>
      </c>
      <c r="G2264" s="1">
        <v>0.718318993251</v>
      </c>
    </row>
    <row r="2265" ht="15.75" customHeight="1">
      <c r="A2265" s="1" t="str">
        <f t="shared" si="197"/>
        <v>ST3GAL5</v>
      </c>
      <c r="B2265" s="1" t="s">
        <v>256</v>
      </c>
      <c r="C2265" s="1">
        <v>8.611649E7</v>
      </c>
      <c r="D2265" s="1" t="s">
        <v>14</v>
      </c>
      <c r="E2265" s="1">
        <v>23.0</v>
      </c>
      <c r="F2265" s="1" t="s">
        <v>20593</v>
      </c>
      <c r="G2265" s="1">
        <v>0.804693492848</v>
      </c>
    </row>
    <row r="2266" ht="15.75" customHeight="1">
      <c r="A2266" s="1" t="str">
        <f t="shared" si="197"/>
        <v>ST3GAL5</v>
      </c>
      <c r="B2266" s="1" t="s">
        <v>256</v>
      </c>
      <c r="C2266" s="1">
        <v>8.6116219E7</v>
      </c>
      <c r="D2266" s="1" t="s">
        <v>14</v>
      </c>
      <c r="E2266" s="1">
        <v>24.0</v>
      </c>
      <c r="F2266" s="1" t="s">
        <v>20594</v>
      </c>
      <c r="G2266" s="1">
        <v>0.217495789894</v>
      </c>
    </row>
    <row r="2267" ht="15.75" customHeight="1">
      <c r="A2267" s="1" t="str">
        <f t="shared" si="197"/>
        <v>ST3GAL5</v>
      </c>
      <c r="B2267" s="1" t="s">
        <v>256</v>
      </c>
      <c r="C2267" s="1">
        <v>8.6116313E7</v>
      </c>
      <c r="D2267" s="1" t="s">
        <v>14</v>
      </c>
      <c r="E2267" s="1">
        <v>24.0</v>
      </c>
      <c r="F2267" s="1" t="s">
        <v>20595</v>
      </c>
      <c r="G2267" s="1">
        <v>0.515317501049</v>
      </c>
    </row>
    <row r="2268" ht="15.75" customHeight="1">
      <c r="A2268" s="1" t="str">
        <f t="shared" si="197"/>
        <v>ST3GAL5</v>
      </c>
      <c r="B2268" s="1" t="s">
        <v>256</v>
      </c>
      <c r="C2268" s="1">
        <v>8.6116306E7</v>
      </c>
      <c r="D2268" s="1" t="s">
        <v>14</v>
      </c>
      <c r="E2268" s="1">
        <v>24.0</v>
      </c>
      <c r="F2268" s="1" t="s">
        <v>20596</v>
      </c>
      <c r="G2268" s="1">
        <v>1.36856527019</v>
      </c>
    </row>
    <row r="2269" ht="15.75" customHeight="1">
      <c r="A2269" s="1" t="str">
        <f t="shared" si="197"/>
        <v>ST3GAL5</v>
      </c>
      <c r="B2269" s="1" t="s">
        <v>256</v>
      </c>
      <c r="C2269" s="1">
        <v>8.6116349E7</v>
      </c>
      <c r="D2269" s="1" t="s">
        <v>14</v>
      </c>
      <c r="E2269" s="1">
        <v>24.0</v>
      </c>
      <c r="F2269" s="1" t="s">
        <v>20597</v>
      </c>
      <c r="G2269" s="1">
        <v>0.826741236958</v>
      </c>
    </row>
    <row r="2270" ht="15.75" customHeight="1">
      <c r="A2270" s="1" t="str">
        <f t="shared" ref="A2270:A2287" si="198">"ST3GAL6"</f>
        <v>ST3GAL6</v>
      </c>
      <c r="B2270" s="1" t="s">
        <v>119</v>
      </c>
      <c r="C2270" s="1">
        <v>9.8450953E7</v>
      </c>
      <c r="D2270" s="1" t="s">
        <v>8</v>
      </c>
      <c r="E2270" s="1">
        <v>27.0</v>
      </c>
      <c r="F2270" s="1" t="s">
        <v>20598</v>
      </c>
      <c r="G2270" s="1">
        <v>0.120557268152</v>
      </c>
    </row>
    <row r="2271" ht="15.75" customHeight="1">
      <c r="A2271" s="1" t="str">
        <f t="shared" si="198"/>
        <v>ST3GAL6</v>
      </c>
      <c r="B2271" s="1" t="s">
        <v>119</v>
      </c>
      <c r="C2271" s="1">
        <v>9.8451219E7</v>
      </c>
      <c r="D2271" s="1" t="s">
        <v>8</v>
      </c>
      <c r="E2271" s="1">
        <v>24.0</v>
      </c>
      <c r="F2271" s="1" t="s">
        <v>20599</v>
      </c>
      <c r="G2271" s="1">
        <v>0.439040087437</v>
      </c>
    </row>
    <row r="2272" ht="15.75" customHeight="1">
      <c r="A2272" s="1" t="str">
        <f t="shared" si="198"/>
        <v>ST3GAL6</v>
      </c>
      <c r="B2272" s="1" t="s">
        <v>119</v>
      </c>
      <c r="C2272" s="1">
        <v>9.8451425E7</v>
      </c>
      <c r="D2272" s="1" t="s">
        <v>14</v>
      </c>
      <c r="E2272" s="1">
        <v>24.0</v>
      </c>
      <c r="F2272" s="1" t="s">
        <v>20600</v>
      </c>
      <c r="G2272" s="1">
        <v>0.828672322815</v>
      </c>
    </row>
    <row r="2273" ht="15.75" customHeight="1">
      <c r="A2273" s="1" t="str">
        <f t="shared" si="198"/>
        <v>ST3GAL6</v>
      </c>
      <c r="B2273" s="1" t="s">
        <v>119</v>
      </c>
      <c r="C2273" s="1">
        <v>9.8451381E7</v>
      </c>
      <c r="D2273" s="1" t="s">
        <v>14</v>
      </c>
      <c r="E2273" s="1">
        <v>24.0</v>
      </c>
      <c r="F2273" s="1" t="s">
        <v>20601</v>
      </c>
      <c r="G2273" s="1">
        <v>0.880352448043</v>
      </c>
    </row>
    <row r="2274" ht="15.75" customHeight="1">
      <c r="A2274" s="1" t="str">
        <f t="shared" si="198"/>
        <v>ST3GAL6</v>
      </c>
      <c r="B2274" s="1" t="s">
        <v>119</v>
      </c>
      <c r="C2274" s="1">
        <v>9.8451042E7</v>
      </c>
      <c r="D2274" s="1" t="s">
        <v>14</v>
      </c>
      <c r="E2274" s="1">
        <v>25.0</v>
      </c>
      <c r="F2274" s="1" t="s">
        <v>20602</v>
      </c>
      <c r="G2274" s="1">
        <v>0.744547596896</v>
      </c>
    </row>
    <row r="2275" ht="15.75" customHeight="1">
      <c r="A2275" s="1" t="str">
        <f t="shared" si="198"/>
        <v>ST3GAL6</v>
      </c>
      <c r="B2275" s="1" t="s">
        <v>119</v>
      </c>
      <c r="C2275" s="1">
        <v>9.8450908E7</v>
      </c>
      <c r="D2275" s="1" t="s">
        <v>14</v>
      </c>
      <c r="E2275" s="1">
        <v>24.0</v>
      </c>
      <c r="F2275" s="1" t="s">
        <v>20603</v>
      </c>
      <c r="G2275" s="1">
        <v>0.203172875598</v>
      </c>
    </row>
    <row r="2276" ht="15.75" customHeight="1">
      <c r="A2276" s="1" t="str">
        <f t="shared" si="198"/>
        <v>ST3GAL6</v>
      </c>
      <c r="B2276" s="1" t="s">
        <v>119</v>
      </c>
      <c r="C2276" s="1">
        <v>9.8450892E7</v>
      </c>
      <c r="D2276" s="1" t="s">
        <v>14</v>
      </c>
      <c r="E2276" s="1">
        <v>26.0</v>
      </c>
      <c r="F2276" s="1" t="s">
        <v>20604</v>
      </c>
      <c r="G2276" s="1">
        <v>0.138196921377</v>
      </c>
    </row>
    <row r="2277" ht="15.75" customHeight="1">
      <c r="A2277" s="1" t="str">
        <f t="shared" si="198"/>
        <v>ST3GAL6</v>
      </c>
      <c r="B2277" s="1" t="s">
        <v>119</v>
      </c>
      <c r="C2277" s="1">
        <v>9.8450806E7</v>
      </c>
      <c r="D2277" s="1" t="s">
        <v>14</v>
      </c>
      <c r="E2277" s="1">
        <v>25.0</v>
      </c>
      <c r="F2277" s="1" t="s">
        <v>20605</v>
      </c>
      <c r="G2277" s="1">
        <v>0.230057156889</v>
      </c>
    </row>
    <row r="2278" ht="15.75" customHeight="1">
      <c r="A2278" s="1" t="str">
        <f t="shared" si="198"/>
        <v>ST3GAL6</v>
      </c>
      <c r="B2278" s="1" t="s">
        <v>119</v>
      </c>
      <c r="C2278" s="1">
        <v>9.8450797E7</v>
      </c>
      <c r="D2278" s="1" t="s">
        <v>14</v>
      </c>
      <c r="E2278" s="1">
        <v>22.0</v>
      </c>
      <c r="F2278" s="1" t="s">
        <v>20606</v>
      </c>
      <c r="G2278" s="1">
        <v>0.0702415831179</v>
      </c>
    </row>
    <row r="2279" ht="15.75" customHeight="1">
      <c r="A2279" s="1" t="str">
        <f t="shared" si="198"/>
        <v>ST3GAL6</v>
      </c>
      <c r="B2279" s="1" t="s">
        <v>119</v>
      </c>
      <c r="C2279" s="1">
        <v>9.8451022E7</v>
      </c>
      <c r="D2279" s="1" t="s">
        <v>14</v>
      </c>
      <c r="E2279" s="1">
        <v>25.0</v>
      </c>
      <c r="F2279" s="1" t="s">
        <v>20607</v>
      </c>
      <c r="G2279" s="1">
        <v>0.0183756036602</v>
      </c>
    </row>
    <row r="2280" ht="15.75" customHeight="1">
      <c r="A2280" s="1" t="str">
        <f t="shared" si="198"/>
        <v>ST3GAL6</v>
      </c>
      <c r="B2280" s="1" t="s">
        <v>119</v>
      </c>
      <c r="C2280" s="1">
        <v>9.8451422E7</v>
      </c>
      <c r="D2280" s="1" t="s">
        <v>8</v>
      </c>
      <c r="E2280" s="1">
        <v>24.0</v>
      </c>
      <c r="F2280" s="1" t="s">
        <v>20608</v>
      </c>
      <c r="G2280" s="1">
        <v>0.247504943445</v>
      </c>
    </row>
    <row r="2281" ht="15.75" customHeight="1">
      <c r="A2281" s="1" t="str">
        <f t="shared" si="198"/>
        <v>ST3GAL6</v>
      </c>
      <c r="B2281" s="1" t="s">
        <v>119</v>
      </c>
      <c r="C2281" s="1">
        <v>9.845075E7</v>
      </c>
      <c r="D2281" s="1" t="s">
        <v>14</v>
      </c>
      <c r="E2281" s="1">
        <v>21.0</v>
      </c>
      <c r="F2281" s="1" t="s">
        <v>20609</v>
      </c>
      <c r="G2281" s="1">
        <v>-0.162263409361</v>
      </c>
    </row>
    <row r="2282" ht="15.75" customHeight="1">
      <c r="A2282" s="1" t="str">
        <f t="shared" si="198"/>
        <v>ST3GAL6</v>
      </c>
      <c r="B2282" s="1" t="s">
        <v>119</v>
      </c>
      <c r="C2282" s="1">
        <v>9.8450704E7</v>
      </c>
      <c r="D2282" s="1" t="s">
        <v>8</v>
      </c>
      <c r="E2282" s="1">
        <v>23.0</v>
      </c>
      <c r="F2282" s="1" t="s">
        <v>20610</v>
      </c>
      <c r="G2282" s="1">
        <v>-0.0655504473815</v>
      </c>
    </row>
    <row r="2283" ht="15.75" customHeight="1">
      <c r="A2283" s="1" t="str">
        <f t="shared" si="198"/>
        <v>ST3GAL6</v>
      </c>
      <c r="B2283" s="1" t="s">
        <v>119</v>
      </c>
      <c r="C2283" s="1">
        <v>9.8451274E7</v>
      </c>
      <c r="D2283" s="1" t="s">
        <v>8</v>
      </c>
      <c r="E2283" s="1">
        <v>23.0</v>
      </c>
      <c r="F2283" s="1" t="s">
        <v>20611</v>
      </c>
      <c r="G2283" s="1">
        <v>0.964884540757</v>
      </c>
    </row>
    <row r="2284" ht="15.75" customHeight="1">
      <c r="A2284" s="1" t="str">
        <f t="shared" si="198"/>
        <v>ST3GAL6</v>
      </c>
      <c r="B2284" s="1" t="s">
        <v>119</v>
      </c>
      <c r="C2284" s="1">
        <v>9.8450722E7</v>
      </c>
      <c r="D2284" s="1" t="s">
        <v>8</v>
      </c>
      <c r="E2284" s="1">
        <v>24.0</v>
      </c>
      <c r="F2284" s="1" t="s">
        <v>20612</v>
      </c>
      <c r="G2284" s="1">
        <v>0.0234487659267</v>
      </c>
    </row>
    <row r="2285" ht="15.75" customHeight="1">
      <c r="A2285" s="1" t="str">
        <f t="shared" si="198"/>
        <v>ST3GAL6</v>
      </c>
      <c r="B2285" s="1" t="s">
        <v>119</v>
      </c>
      <c r="C2285" s="1">
        <v>9.8451365E7</v>
      </c>
      <c r="D2285" s="1" t="s">
        <v>8</v>
      </c>
      <c r="E2285" s="1">
        <v>24.0</v>
      </c>
      <c r="F2285" s="1" t="s">
        <v>20613</v>
      </c>
      <c r="G2285" s="1">
        <v>0.0936051096239</v>
      </c>
    </row>
    <row r="2286" ht="15.75" customHeight="1">
      <c r="A2286" s="1" t="str">
        <f t="shared" si="198"/>
        <v>ST3GAL6</v>
      </c>
      <c r="B2286" s="1" t="s">
        <v>119</v>
      </c>
      <c r="C2286" s="1">
        <v>9.8451407E7</v>
      </c>
      <c r="D2286" s="1" t="s">
        <v>8</v>
      </c>
      <c r="E2286" s="1">
        <v>24.0</v>
      </c>
      <c r="F2286" s="1" t="s">
        <v>20614</v>
      </c>
      <c r="G2286" s="1">
        <v>1.1547630112</v>
      </c>
    </row>
    <row r="2287" ht="15.75" customHeight="1">
      <c r="A2287" s="1" t="str">
        <f t="shared" si="198"/>
        <v>ST3GAL6</v>
      </c>
      <c r="B2287" s="1" t="s">
        <v>119</v>
      </c>
      <c r="C2287" s="1">
        <v>9.8451302E7</v>
      </c>
      <c r="D2287" s="1" t="s">
        <v>8</v>
      </c>
      <c r="E2287" s="1">
        <v>23.0</v>
      </c>
      <c r="F2287" s="1" t="s">
        <v>20615</v>
      </c>
      <c r="G2287" s="1">
        <v>0.447601971201</v>
      </c>
    </row>
    <row r="2288" ht="15.75" customHeight="1">
      <c r="A2288" s="1" t="str">
        <f t="shared" ref="A2288:A2305" si="199">"STIL"</f>
        <v>STIL</v>
      </c>
      <c r="B2288" s="1" t="s">
        <v>108</v>
      </c>
      <c r="C2288" s="1">
        <v>4.7779073E7</v>
      </c>
      <c r="D2288" s="1" t="s">
        <v>8</v>
      </c>
      <c r="E2288" s="1">
        <v>24.0</v>
      </c>
      <c r="F2288" s="1" t="s">
        <v>20616</v>
      </c>
      <c r="G2288" s="1">
        <v>-0.0533072348784</v>
      </c>
    </row>
    <row r="2289" ht="15.75" customHeight="1">
      <c r="A2289" s="1" t="str">
        <f t="shared" si="199"/>
        <v>STIL</v>
      </c>
      <c r="B2289" s="1" t="s">
        <v>108</v>
      </c>
      <c r="C2289" s="1">
        <v>4.7780136E7</v>
      </c>
      <c r="D2289" s="1" t="s">
        <v>14</v>
      </c>
      <c r="E2289" s="1">
        <v>23.0</v>
      </c>
      <c r="F2289" s="1" t="s">
        <v>20617</v>
      </c>
      <c r="G2289" s="1">
        <v>2.00358369649</v>
      </c>
    </row>
    <row r="2290" ht="15.75" customHeight="1">
      <c r="A2290" s="1" t="str">
        <f t="shared" si="199"/>
        <v>STIL</v>
      </c>
      <c r="B2290" s="1" t="s">
        <v>108</v>
      </c>
      <c r="C2290" s="1">
        <v>4.7780096E7</v>
      </c>
      <c r="D2290" s="1" t="s">
        <v>14</v>
      </c>
      <c r="E2290" s="1">
        <v>23.0</v>
      </c>
      <c r="F2290" s="1" t="s">
        <v>20618</v>
      </c>
      <c r="G2290" s="1">
        <v>0.262545551605</v>
      </c>
    </row>
    <row r="2291" ht="15.75" customHeight="1">
      <c r="A2291" s="1" t="str">
        <f t="shared" si="199"/>
        <v>STIL</v>
      </c>
      <c r="B2291" s="1" t="s">
        <v>108</v>
      </c>
      <c r="C2291" s="1">
        <v>4.77799E7</v>
      </c>
      <c r="D2291" s="1" t="s">
        <v>14</v>
      </c>
      <c r="E2291" s="1">
        <v>24.0</v>
      </c>
      <c r="F2291" s="1" t="s">
        <v>20619</v>
      </c>
      <c r="G2291" s="1">
        <v>0.667091406687</v>
      </c>
    </row>
    <row r="2292" ht="15.75" customHeight="1">
      <c r="A2292" s="1" t="str">
        <f t="shared" si="199"/>
        <v>STIL</v>
      </c>
      <c r="B2292" s="1" t="s">
        <v>108</v>
      </c>
      <c r="C2292" s="1">
        <v>4.7779895E7</v>
      </c>
      <c r="D2292" s="1" t="s">
        <v>14</v>
      </c>
      <c r="E2292" s="1">
        <v>24.0</v>
      </c>
      <c r="F2292" s="1" t="s">
        <v>20620</v>
      </c>
      <c r="G2292" s="1">
        <v>0.195207951827</v>
      </c>
    </row>
    <row r="2293" ht="15.75" customHeight="1">
      <c r="A2293" s="1" t="str">
        <f t="shared" si="199"/>
        <v>STIL</v>
      </c>
      <c r="B2293" s="1" t="s">
        <v>108</v>
      </c>
      <c r="C2293" s="1">
        <v>4.7779176E7</v>
      </c>
      <c r="D2293" s="1" t="s">
        <v>14</v>
      </c>
      <c r="E2293" s="1">
        <v>25.0</v>
      </c>
      <c r="F2293" s="1" t="s">
        <v>20621</v>
      </c>
      <c r="G2293" s="1">
        <v>0.164432028918</v>
      </c>
    </row>
    <row r="2294" ht="15.75" customHeight="1">
      <c r="A2294" s="1" t="str">
        <f t="shared" si="199"/>
        <v>STIL</v>
      </c>
      <c r="B2294" s="1" t="s">
        <v>108</v>
      </c>
      <c r="C2294" s="1">
        <v>4.7779061E7</v>
      </c>
      <c r="D2294" s="1" t="s">
        <v>14</v>
      </c>
      <c r="E2294" s="1">
        <v>26.0</v>
      </c>
      <c r="F2294" s="1" t="s">
        <v>20622</v>
      </c>
      <c r="G2294" s="1">
        <v>-0.282710137653</v>
      </c>
    </row>
    <row r="2295" ht="15.75" customHeight="1">
      <c r="A2295" s="1" t="str">
        <f t="shared" si="199"/>
        <v>STIL</v>
      </c>
      <c r="B2295" s="1" t="s">
        <v>108</v>
      </c>
      <c r="C2295" s="1">
        <v>4.7779194E7</v>
      </c>
      <c r="D2295" s="1" t="s">
        <v>14</v>
      </c>
      <c r="E2295" s="1">
        <v>25.0</v>
      </c>
      <c r="F2295" s="1" t="s">
        <v>20623</v>
      </c>
      <c r="G2295" s="1">
        <v>0.243306575168</v>
      </c>
    </row>
    <row r="2296" ht="15.75" customHeight="1">
      <c r="A2296" s="1" t="str">
        <f t="shared" si="199"/>
        <v>STIL</v>
      </c>
      <c r="B2296" s="1" t="s">
        <v>108</v>
      </c>
      <c r="C2296" s="1">
        <v>4.778012E7</v>
      </c>
      <c r="D2296" s="1" t="s">
        <v>8</v>
      </c>
      <c r="E2296" s="1">
        <v>23.0</v>
      </c>
      <c r="F2296" s="1" t="s">
        <v>20624</v>
      </c>
      <c r="G2296" s="1">
        <v>0.329324896824</v>
      </c>
    </row>
    <row r="2297" ht="15.75" customHeight="1">
      <c r="A2297" s="1" t="str">
        <f t="shared" si="199"/>
        <v>STIL</v>
      </c>
      <c r="B2297" s="1" t="s">
        <v>108</v>
      </c>
      <c r="C2297" s="1">
        <v>4.7779952E7</v>
      </c>
      <c r="D2297" s="1" t="s">
        <v>8</v>
      </c>
      <c r="E2297" s="1">
        <v>24.0</v>
      </c>
      <c r="F2297" s="1" t="s">
        <v>20625</v>
      </c>
      <c r="G2297" s="1">
        <v>0.0846364632143</v>
      </c>
    </row>
    <row r="2298" ht="15.75" customHeight="1">
      <c r="A2298" s="1" t="str">
        <f t="shared" si="199"/>
        <v>STIL</v>
      </c>
      <c r="B2298" s="1" t="s">
        <v>108</v>
      </c>
      <c r="C2298" s="1">
        <v>4.777993E7</v>
      </c>
      <c r="D2298" s="1" t="s">
        <v>8</v>
      </c>
      <c r="E2298" s="1">
        <v>24.0</v>
      </c>
      <c r="F2298" s="1" t="s">
        <v>20626</v>
      </c>
      <c r="G2298" s="1">
        <v>-0.00571311690625</v>
      </c>
    </row>
    <row r="2299" ht="15.75" customHeight="1">
      <c r="A2299" s="1" t="str">
        <f t="shared" si="199"/>
        <v>STIL</v>
      </c>
      <c r="B2299" s="1" t="s">
        <v>108</v>
      </c>
      <c r="C2299" s="1">
        <v>4.777918E7</v>
      </c>
      <c r="D2299" s="1" t="s">
        <v>8</v>
      </c>
      <c r="E2299" s="1">
        <v>22.0</v>
      </c>
      <c r="F2299" s="1" t="s">
        <v>20627</v>
      </c>
      <c r="G2299" s="1">
        <v>0.147674196026</v>
      </c>
    </row>
    <row r="2300" ht="15.75" customHeight="1">
      <c r="A2300" s="1" t="str">
        <f t="shared" si="199"/>
        <v>STIL</v>
      </c>
      <c r="B2300" s="1" t="s">
        <v>108</v>
      </c>
      <c r="C2300" s="1">
        <v>4.7779127E7</v>
      </c>
      <c r="D2300" s="1" t="s">
        <v>8</v>
      </c>
      <c r="E2300" s="1">
        <v>28.0</v>
      </c>
      <c r="F2300" s="1" t="s">
        <v>20628</v>
      </c>
      <c r="G2300" s="1">
        <v>-0.0894302187526</v>
      </c>
    </row>
    <row r="2301" ht="15.75" customHeight="1">
      <c r="A2301" s="1" t="str">
        <f t="shared" si="199"/>
        <v>STIL</v>
      </c>
      <c r="B2301" s="1" t="s">
        <v>108</v>
      </c>
      <c r="C2301" s="1">
        <v>4.7779111E7</v>
      </c>
      <c r="D2301" s="1" t="s">
        <v>8</v>
      </c>
      <c r="E2301" s="1">
        <v>26.0</v>
      </c>
      <c r="F2301" s="1" t="s">
        <v>20629</v>
      </c>
      <c r="G2301" s="1">
        <v>-0.129320246422</v>
      </c>
    </row>
    <row r="2302" ht="15.75" customHeight="1">
      <c r="A2302" s="1" t="str">
        <f t="shared" si="199"/>
        <v>STIL</v>
      </c>
      <c r="B2302" s="1" t="s">
        <v>108</v>
      </c>
      <c r="C2302" s="1">
        <v>4.7779102E7</v>
      </c>
      <c r="D2302" s="1" t="s">
        <v>8</v>
      </c>
      <c r="E2302" s="1">
        <v>27.0</v>
      </c>
      <c r="F2302" s="1" t="s">
        <v>20630</v>
      </c>
      <c r="G2302" s="1">
        <v>0.00637126582565</v>
      </c>
    </row>
    <row r="2303" ht="15.75" customHeight="1">
      <c r="A2303" s="1" t="str">
        <f t="shared" si="199"/>
        <v>STIL</v>
      </c>
      <c r="B2303" s="1" t="s">
        <v>108</v>
      </c>
      <c r="C2303" s="1">
        <v>4.7779092E7</v>
      </c>
      <c r="D2303" s="1" t="s">
        <v>8</v>
      </c>
      <c r="E2303" s="1">
        <v>23.0</v>
      </c>
      <c r="F2303" s="1" t="s">
        <v>20631</v>
      </c>
      <c r="G2303" s="1">
        <v>0.0574491713602</v>
      </c>
    </row>
    <row r="2304" ht="15.75" customHeight="1">
      <c r="A2304" s="1" t="str">
        <f t="shared" si="199"/>
        <v>STIL</v>
      </c>
      <c r="B2304" s="1" t="s">
        <v>108</v>
      </c>
      <c r="C2304" s="1">
        <v>4.7779963E7</v>
      </c>
      <c r="D2304" s="1" t="s">
        <v>8</v>
      </c>
      <c r="E2304" s="1">
        <v>23.0</v>
      </c>
      <c r="F2304" s="1" t="s">
        <v>20632</v>
      </c>
      <c r="G2304" s="1">
        <v>0.163295655324</v>
      </c>
    </row>
    <row r="2305" ht="15.75" customHeight="1">
      <c r="A2305" s="1" t="str">
        <f t="shared" si="199"/>
        <v>STIL</v>
      </c>
      <c r="B2305" s="1" t="s">
        <v>108</v>
      </c>
      <c r="C2305" s="1">
        <v>4.7779078E7</v>
      </c>
      <c r="D2305" s="1" t="s">
        <v>8</v>
      </c>
      <c r="E2305" s="1">
        <v>26.0</v>
      </c>
      <c r="F2305" s="1" t="s">
        <v>20633</v>
      </c>
      <c r="G2305" s="1">
        <v>4.97432411014E-4</v>
      </c>
    </row>
    <row r="2306" ht="15.75" customHeight="1">
      <c r="A2306" s="1" t="str">
        <f t="shared" ref="A2306:A2315" si="200">"TACC3"</f>
        <v>TACC3</v>
      </c>
      <c r="B2306" s="1" t="s">
        <v>87</v>
      </c>
      <c r="C2306" s="1">
        <v>1723079.0</v>
      </c>
      <c r="D2306" s="1" t="s">
        <v>14</v>
      </c>
      <c r="E2306" s="1">
        <v>24.0</v>
      </c>
      <c r="F2306" s="1" t="s">
        <v>20634</v>
      </c>
      <c r="G2306" s="1">
        <v>0.966971060142</v>
      </c>
    </row>
    <row r="2307" ht="15.75" customHeight="1">
      <c r="A2307" s="1" t="str">
        <f t="shared" si="200"/>
        <v>TACC3</v>
      </c>
      <c r="B2307" s="1" t="s">
        <v>87</v>
      </c>
      <c r="C2307" s="1">
        <v>1723017.0</v>
      </c>
      <c r="D2307" s="1" t="s">
        <v>14</v>
      </c>
      <c r="E2307" s="1">
        <v>24.0</v>
      </c>
      <c r="F2307" s="1" t="s">
        <v>20635</v>
      </c>
      <c r="G2307" s="1">
        <v>0.803761541828</v>
      </c>
    </row>
    <row r="2308" ht="15.75" customHeight="1">
      <c r="A2308" s="1" t="str">
        <f t="shared" si="200"/>
        <v>TACC3</v>
      </c>
      <c r="B2308" s="1" t="s">
        <v>87</v>
      </c>
      <c r="C2308" s="1">
        <v>1722961.0</v>
      </c>
      <c r="D2308" s="1" t="s">
        <v>14</v>
      </c>
      <c r="E2308" s="1">
        <v>24.0</v>
      </c>
      <c r="F2308" s="1" t="s">
        <v>20636</v>
      </c>
      <c r="G2308" s="1">
        <v>0.755207819129</v>
      </c>
    </row>
    <row r="2309" ht="15.75" customHeight="1">
      <c r="A2309" s="1" t="str">
        <f t="shared" si="200"/>
        <v>TACC3</v>
      </c>
      <c r="B2309" s="1" t="s">
        <v>87</v>
      </c>
      <c r="C2309" s="1">
        <v>1723102.0</v>
      </c>
      <c r="D2309" s="1" t="s">
        <v>14</v>
      </c>
      <c r="E2309" s="1">
        <v>24.0</v>
      </c>
      <c r="F2309" s="1" t="s">
        <v>20637</v>
      </c>
      <c r="G2309" s="1">
        <v>0.563347826348</v>
      </c>
    </row>
    <row r="2310" ht="15.75" customHeight="1">
      <c r="A2310" s="1" t="str">
        <f t="shared" si="200"/>
        <v>TACC3</v>
      </c>
      <c r="B2310" s="1" t="s">
        <v>87</v>
      </c>
      <c r="C2310" s="1">
        <v>1722982.0</v>
      </c>
      <c r="D2310" s="1" t="s">
        <v>8</v>
      </c>
      <c r="E2310" s="1">
        <v>24.0</v>
      </c>
      <c r="F2310" s="1" t="s">
        <v>20638</v>
      </c>
      <c r="G2310" s="1">
        <v>0.148324031301</v>
      </c>
    </row>
    <row r="2311" ht="15.75" customHeight="1">
      <c r="A2311" s="1" t="str">
        <f t="shared" si="200"/>
        <v>TACC3</v>
      </c>
      <c r="B2311" s="1" t="s">
        <v>87</v>
      </c>
      <c r="C2311" s="1">
        <v>1722895.0</v>
      </c>
      <c r="D2311" s="1" t="s">
        <v>8</v>
      </c>
      <c r="E2311" s="1">
        <v>24.0</v>
      </c>
      <c r="F2311" s="1" t="s">
        <v>20639</v>
      </c>
      <c r="G2311" s="1">
        <v>0.688342335552</v>
      </c>
    </row>
    <row r="2312" ht="15.75" customHeight="1">
      <c r="A2312" s="1" t="str">
        <f t="shared" si="200"/>
        <v>TACC3</v>
      </c>
      <c r="B2312" s="1" t="s">
        <v>87</v>
      </c>
      <c r="C2312" s="1">
        <v>1723065.0</v>
      </c>
      <c r="D2312" s="1" t="s">
        <v>8</v>
      </c>
      <c r="E2312" s="1">
        <v>22.0</v>
      </c>
      <c r="F2312" s="1" t="s">
        <v>20640</v>
      </c>
      <c r="G2312" s="1">
        <v>0.993466983187</v>
      </c>
    </row>
    <row r="2313" ht="15.75" customHeight="1">
      <c r="A2313" s="1" t="str">
        <f t="shared" si="200"/>
        <v>TACC3</v>
      </c>
      <c r="B2313" s="1" t="s">
        <v>87</v>
      </c>
      <c r="C2313" s="1">
        <v>1722867.0</v>
      </c>
      <c r="D2313" s="1" t="s">
        <v>8</v>
      </c>
      <c r="E2313" s="1">
        <v>24.0</v>
      </c>
      <c r="F2313" s="1" t="s">
        <v>20641</v>
      </c>
      <c r="G2313" s="1">
        <v>0.492167346531</v>
      </c>
    </row>
    <row r="2314" ht="15.75" customHeight="1">
      <c r="A2314" s="1" t="str">
        <f t="shared" si="200"/>
        <v>TACC3</v>
      </c>
      <c r="B2314" s="1" t="s">
        <v>87</v>
      </c>
      <c r="C2314" s="1">
        <v>1723070.0</v>
      </c>
      <c r="D2314" s="1" t="s">
        <v>8</v>
      </c>
      <c r="E2314" s="1">
        <v>23.0</v>
      </c>
      <c r="F2314" s="1" t="s">
        <v>20642</v>
      </c>
      <c r="G2314" s="1">
        <v>1.03956195667</v>
      </c>
    </row>
    <row r="2315" ht="15.75" customHeight="1">
      <c r="A2315" s="1" t="str">
        <f t="shared" si="200"/>
        <v>TACC3</v>
      </c>
      <c r="B2315" s="1" t="s">
        <v>87</v>
      </c>
      <c r="C2315" s="1">
        <v>1723107.0</v>
      </c>
      <c r="D2315" s="1" t="s">
        <v>14</v>
      </c>
      <c r="E2315" s="1">
        <v>24.0</v>
      </c>
      <c r="F2315" s="1" t="s">
        <v>20643</v>
      </c>
      <c r="G2315" s="1">
        <v>0.290284222853</v>
      </c>
    </row>
    <row r="2316" ht="15.75" customHeight="1">
      <c r="A2316" s="1" t="str">
        <f t="shared" ref="A2316:A2324" si="201">"TBX2"</f>
        <v>TBX2</v>
      </c>
      <c r="B2316" s="1" t="s">
        <v>39</v>
      </c>
      <c r="C2316" s="1">
        <v>5.9476874E7</v>
      </c>
      <c r="D2316" s="1" t="s">
        <v>8</v>
      </c>
      <c r="E2316" s="1">
        <v>24.0</v>
      </c>
      <c r="F2316" s="1" t="s">
        <v>20644</v>
      </c>
      <c r="G2316" s="1">
        <v>0.0206724152205</v>
      </c>
    </row>
    <row r="2317" ht="15.75" customHeight="1">
      <c r="A2317" s="1" t="str">
        <f t="shared" si="201"/>
        <v>TBX2</v>
      </c>
      <c r="B2317" s="1" t="s">
        <v>39</v>
      </c>
      <c r="C2317" s="1">
        <v>5.9476897E7</v>
      </c>
      <c r="D2317" s="1" t="s">
        <v>8</v>
      </c>
      <c r="E2317" s="1">
        <v>24.0</v>
      </c>
      <c r="F2317" s="1" t="s">
        <v>20645</v>
      </c>
      <c r="G2317" s="1">
        <v>0.93018811582</v>
      </c>
    </row>
    <row r="2318" ht="15.75" customHeight="1">
      <c r="A2318" s="1" t="str">
        <f t="shared" si="201"/>
        <v>TBX2</v>
      </c>
      <c r="B2318" s="1" t="s">
        <v>39</v>
      </c>
      <c r="C2318" s="1">
        <v>5.9476912E7</v>
      </c>
      <c r="D2318" s="1" t="s">
        <v>8</v>
      </c>
      <c r="E2318" s="1">
        <v>23.0</v>
      </c>
      <c r="F2318" s="1" t="s">
        <v>20646</v>
      </c>
      <c r="G2318" s="1">
        <v>0.711053844555</v>
      </c>
    </row>
    <row r="2319" ht="15.75" customHeight="1">
      <c r="A2319" s="1" t="str">
        <f t="shared" si="201"/>
        <v>TBX2</v>
      </c>
      <c r="B2319" s="1" t="s">
        <v>39</v>
      </c>
      <c r="C2319" s="1">
        <v>5.9477105E7</v>
      </c>
      <c r="D2319" s="1" t="s">
        <v>8</v>
      </c>
      <c r="E2319" s="1">
        <v>23.0</v>
      </c>
      <c r="F2319" s="1" t="s">
        <v>20647</v>
      </c>
      <c r="G2319" s="1">
        <v>0.688675037612</v>
      </c>
    </row>
    <row r="2320" ht="15.75" customHeight="1">
      <c r="A2320" s="1" t="str">
        <f t="shared" si="201"/>
        <v>TBX2</v>
      </c>
      <c r="B2320" s="1" t="s">
        <v>39</v>
      </c>
      <c r="C2320" s="1">
        <v>5.947688E7</v>
      </c>
      <c r="D2320" s="1" t="s">
        <v>14</v>
      </c>
      <c r="E2320" s="1">
        <v>24.0</v>
      </c>
      <c r="F2320" s="1" t="s">
        <v>20648</v>
      </c>
      <c r="G2320" s="1">
        <v>0.631110190797</v>
      </c>
    </row>
    <row r="2321" ht="15.75" customHeight="1">
      <c r="A2321" s="1" t="str">
        <f t="shared" si="201"/>
        <v>TBX2</v>
      </c>
      <c r="B2321" s="1" t="s">
        <v>39</v>
      </c>
      <c r="C2321" s="1">
        <v>5.9476979E7</v>
      </c>
      <c r="D2321" s="1" t="s">
        <v>14</v>
      </c>
      <c r="E2321" s="1">
        <v>24.0</v>
      </c>
      <c r="F2321" s="1" t="s">
        <v>20649</v>
      </c>
      <c r="G2321" s="1">
        <v>1.12315748892</v>
      </c>
    </row>
    <row r="2322" ht="15.75" customHeight="1">
      <c r="A2322" s="1" t="str">
        <f t="shared" si="201"/>
        <v>TBX2</v>
      </c>
      <c r="B2322" s="1" t="s">
        <v>39</v>
      </c>
      <c r="C2322" s="1">
        <v>5.9477147E7</v>
      </c>
      <c r="D2322" s="1" t="s">
        <v>14</v>
      </c>
      <c r="E2322" s="1">
        <v>24.0</v>
      </c>
      <c r="F2322" s="1" t="s">
        <v>20650</v>
      </c>
      <c r="G2322" s="1">
        <v>0.147339561136</v>
      </c>
    </row>
    <row r="2323" ht="15.75" customHeight="1">
      <c r="A2323" s="1" t="str">
        <f t="shared" si="201"/>
        <v>TBX2</v>
      </c>
      <c r="B2323" s="1" t="s">
        <v>39</v>
      </c>
      <c r="C2323" s="1">
        <v>5.9477161E7</v>
      </c>
      <c r="D2323" s="1" t="s">
        <v>14</v>
      </c>
      <c r="E2323" s="1">
        <v>22.0</v>
      </c>
      <c r="F2323" s="1" t="s">
        <v>20651</v>
      </c>
      <c r="G2323" s="1">
        <v>0.388361703077</v>
      </c>
    </row>
    <row r="2324" ht="15.75" customHeight="1">
      <c r="A2324" s="1" t="str">
        <f t="shared" si="201"/>
        <v>TBX2</v>
      </c>
      <c r="B2324" s="1" t="s">
        <v>39</v>
      </c>
      <c r="C2324" s="1">
        <v>5.94771E7</v>
      </c>
      <c r="D2324" s="1" t="s">
        <v>8</v>
      </c>
      <c r="E2324" s="1">
        <v>23.0</v>
      </c>
      <c r="F2324" s="1" t="s">
        <v>20652</v>
      </c>
      <c r="G2324" s="1">
        <v>0.946654395262</v>
      </c>
    </row>
    <row r="2325" ht="15.75" customHeight="1">
      <c r="A2325" s="1" t="str">
        <f t="shared" ref="A2325:A2344" si="202">"TBX3"</f>
        <v>TBX3</v>
      </c>
      <c r="B2325" s="1" t="s">
        <v>379</v>
      </c>
      <c r="C2325" s="1">
        <v>1.15121741E8</v>
      </c>
      <c r="D2325" s="1" t="s">
        <v>14</v>
      </c>
      <c r="E2325" s="1">
        <v>24.0</v>
      </c>
      <c r="F2325" s="1" t="s">
        <v>20653</v>
      </c>
      <c r="G2325" s="1">
        <v>-0.149165833629</v>
      </c>
    </row>
    <row r="2326" ht="15.75" customHeight="1">
      <c r="A2326" s="1" t="str">
        <f t="shared" si="202"/>
        <v>TBX3</v>
      </c>
      <c r="B2326" s="1" t="s">
        <v>379</v>
      </c>
      <c r="C2326" s="1">
        <v>1.15122348E8</v>
      </c>
      <c r="D2326" s="1" t="s">
        <v>14</v>
      </c>
      <c r="E2326" s="1">
        <v>24.0</v>
      </c>
      <c r="F2326" s="1" t="s">
        <v>20654</v>
      </c>
      <c r="G2326" s="1">
        <v>0.339594494597</v>
      </c>
    </row>
    <row r="2327" ht="15.75" customHeight="1">
      <c r="A2327" s="1" t="str">
        <f t="shared" si="202"/>
        <v>TBX3</v>
      </c>
      <c r="B2327" s="1" t="s">
        <v>379</v>
      </c>
      <c r="C2327" s="1">
        <v>1.1512226E8</v>
      </c>
      <c r="D2327" s="1" t="s">
        <v>14</v>
      </c>
      <c r="E2327" s="1">
        <v>23.0</v>
      </c>
      <c r="F2327" s="1" t="s">
        <v>20655</v>
      </c>
      <c r="G2327" s="1">
        <v>0.746049542472</v>
      </c>
    </row>
    <row r="2328" ht="15.75" customHeight="1">
      <c r="A2328" s="1" t="str">
        <f t="shared" si="202"/>
        <v>TBX3</v>
      </c>
      <c r="B2328" s="1" t="s">
        <v>379</v>
      </c>
      <c r="C2328" s="1">
        <v>1.15122232E8</v>
      </c>
      <c r="D2328" s="1" t="s">
        <v>14</v>
      </c>
      <c r="E2328" s="1">
        <v>24.0</v>
      </c>
      <c r="F2328" s="1" t="s">
        <v>20656</v>
      </c>
      <c r="G2328" s="1">
        <v>0.95374165191</v>
      </c>
    </row>
    <row r="2329" ht="15.75" customHeight="1">
      <c r="A2329" s="1" t="str">
        <f t="shared" si="202"/>
        <v>TBX3</v>
      </c>
      <c r="B2329" s="1" t="s">
        <v>379</v>
      </c>
      <c r="C2329" s="1">
        <v>1.15122213E8</v>
      </c>
      <c r="D2329" s="1" t="s">
        <v>14</v>
      </c>
      <c r="E2329" s="1">
        <v>24.0</v>
      </c>
      <c r="F2329" s="1" t="s">
        <v>20657</v>
      </c>
      <c r="G2329" s="1">
        <v>0.364590401675</v>
      </c>
    </row>
    <row r="2330" ht="15.75" customHeight="1">
      <c r="A2330" s="1" t="str">
        <f t="shared" si="202"/>
        <v>TBX3</v>
      </c>
      <c r="B2330" s="1" t="s">
        <v>379</v>
      </c>
      <c r="C2330" s="1">
        <v>1.15122171E8</v>
      </c>
      <c r="D2330" s="1" t="s">
        <v>14</v>
      </c>
      <c r="E2330" s="1">
        <v>23.0</v>
      </c>
      <c r="F2330" s="1" t="s">
        <v>20658</v>
      </c>
      <c r="G2330" s="1">
        <v>1.11134933684</v>
      </c>
    </row>
    <row r="2331" ht="15.75" customHeight="1">
      <c r="A2331" s="1" t="str">
        <f t="shared" si="202"/>
        <v>TBX3</v>
      </c>
      <c r="B2331" s="1" t="s">
        <v>379</v>
      </c>
      <c r="C2331" s="1">
        <v>1.15122061E8</v>
      </c>
      <c r="D2331" s="1" t="s">
        <v>14</v>
      </c>
      <c r="E2331" s="1">
        <v>23.0</v>
      </c>
      <c r="F2331" s="1" t="s">
        <v>20659</v>
      </c>
      <c r="G2331" s="1">
        <v>0.0452411800513</v>
      </c>
    </row>
    <row r="2332" ht="15.75" customHeight="1">
      <c r="A2332" s="1" t="str">
        <f t="shared" si="202"/>
        <v>TBX3</v>
      </c>
      <c r="B2332" s="1" t="s">
        <v>379</v>
      </c>
      <c r="C2332" s="1">
        <v>1.15122044E8</v>
      </c>
      <c r="D2332" s="1" t="s">
        <v>14</v>
      </c>
      <c r="E2332" s="1">
        <v>24.0</v>
      </c>
      <c r="F2332" s="1" t="s">
        <v>20660</v>
      </c>
      <c r="G2332" s="1">
        <v>0.571250372941</v>
      </c>
    </row>
    <row r="2333" ht="15.75" customHeight="1">
      <c r="A2333" s="1" t="str">
        <f t="shared" si="202"/>
        <v>TBX3</v>
      </c>
      <c r="B2333" s="1" t="s">
        <v>379</v>
      </c>
      <c r="C2333" s="1">
        <v>1.15121562E8</v>
      </c>
      <c r="D2333" s="1" t="s">
        <v>14</v>
      </c>
      <c r="E2333" s="1">
        <v>21.0</v>
      </c>
      <c r="F2333" s="1" t="s">
        <v>20661</v>
      </c>
      <c r="G2333" s="1">
        <v>0.0481474065834</v>
      </c>
    </row>
    <row r="2334" ht="15.75" customHeight="1">
      <c r="A2334" s="1" t="str">
        <f t="shared" si="202"/>
        <v>TBX3</v>
      </c>
      <c r="B2334" s="1" t="s">
        <v>379</v>
      </c>
      <c r="C2334" s="1">
        <v>1.15121576E8</v>
      </c>
      <c r="D2334" s="1" t="s">
        <v>14</v>
      </c>
      <c r="E2334" s="1">
        <v>25.0</v>
      </c>
      <c r="F2334" s="1" t="s">
        <v>20662</v>
      </c>
      <c r="G2334" s="1">
        <v>-0.0549832297376</v>
      </c>
    </row>
    <row r="2335" ht="15.75" customHeight="1">
      <c r="A2335" s="1" t="str">
        <f t="shared" si="202"/>
        <v>TBX3</v>
      </c>
      <c r="B2335" s="1" t="s">
        <v>379</v>
      </c>
      <c r="C2335" s="1">
        <v>1.15121621E8</v>
      </c>
      <c r="D2335" s="1" t="s">
        <v>8</v>
      </c>
      <c r="E2335" s="1">
        <v>24.0</v>
      </c>
      <c r="F2335" s="1" t="s">
        <v>20663</v>
      </c>
      <c r="G2335" s="1">
        <v>0.0235839368503</v>
      </c>
    </row>
    <row r="2336" ht="15.75" customHeight="1">
      <c r="A2336" s="1" t="str">
        <f t="shared" si="202"/>
        <v>TBX3</v>
      </c>
      <c r="B2336" s="1" t="s">
        <v>379</v>
      </c>
      <c r="C2336" s="1">
        <v>1.15121704E8</v>
      </c>
      <c r="D2336" s="1" t="s">
        <v>8</v>
      </c>
      <c r="E2336" s="1">
        <v>24.0</v>
      </c>
      <c r="F2336" s="1" t="s">
        <v>20664</v>
      </c>
      <c r="G2336" s="1">
        <v>0.0161891708874</v>
      </c>
    </row>
    <row r="2337" ht="15.75" customHeight="1">
      <c r="A2337" s="1" t="str">
        <f t="shared" si="202"/>
        <v>TBX3</v>
      </c>
      <c r="B2337" s="1" t="s">
        <v>379</v>
      </c>
      <c r="C2337" s="1">
        <v>1.15121727E8</v>
      </c>
      <c r="D2337" s="1" t="s">
        <v>8</v>
      </c>
      <c r="E2337" s="1">
        <v>23.0</v>
      </c>
      <c r="F2337" s="1" t="s">
        <v>20665</v>
      </c>
      <c r="G2337" s="1">
        <v>0.0345365814126</v>
      </c>
    </row>
    <row r="2338" ht="15.75" customHeight="1">
      <c r="A2338" s="1" t="str">
        <f t="shared" si="202"/>
        <v>TBX3</v>
      </c>
      <c r="B2338" s="1" t="s">
        <v>379</v>
      </c>
      <c r="C2338" s="1">
        <v>1.15121487E8</v>
      </c>
      <c r="D2338" s="1" t="s">
        <v>8</v>
      </c>
      <c r="E2338" s="1">
        <v>24.0</v>
      </c>
      <c r="F2338" s="1" t="s">
        <v>20666</v>
      </c>
      <c r="G2338" s="1">
        <v>-0.0101477568091</v>
      </c>
    </row>
    <row r="2339" ht="15.75" customHeight="1">
      <c r="A2339" s="1" t="str">
        <f t="shared" si="202"/>
        <v>TBX3</v>
      </c>
      <c r="B2339" s="1" t="s">
        <v>379</v>
      </c>
      <c r="C2339" s="1">
        <v>1.15121773E8</v>
      </c>
      <c r="D2339" s="1" t="s">
        <v>8</v>
      </c>
      <c r="E2339" s="1">
        <v>22.0</v>
      </c>
      <c r="F2339" s="1" t="s">
        <v>20667</v>
      </c>
      <c r="G2339" s="1">
        <v>-0.037864990001</v>
      </c>
    </row>
    <row r="2340" ht="15.75" customHeight="1">
      <c r="A2340" s="1" t="str">
        <f t="shared" si="202"/>
        <v>TBX3</v>
      </c>
      <c r="B2340" s="1" t="s">
        <v>379</v>
      </c>
      <c r="C2340" s="1">
        <v>1.15122033E8</v>
      </c>
      <c r="D2340" s="1" t="s">
        <v>8</v>
      </c>
      <c r="E2340" s="1">
        <v>23.0</v>
      </c>
      <c r="F2340" s="1" t="s">
        <v>20668</v>
      </c>
      <c r="G2340" s="1">
        <v>0.141086539045</v>
      </c>
    </row>
    <row r="2341" ht="15.75" customHeight="1">
      <c r="A2341" s="1" t="str">
        <f t="shared" si="202"/>
        <v>TBX3</v>
      </c>
      <c r="B2341" s="1" t="s">
        <v>379</v>
      </c>
      <c r="C2341" s="1">
        <v>1.15122163E8</v>
      </c>
      <c r="D2341" s="1" t="s">
        <v>8</v>
      </c>
      <c r="E2341" s="1">
        <v>24.0</v>
      </c>
      <c r="F2341" s="1" t="s">
        <v>20669</v>
      </c>
      <c r="G2341" s="1">
        <v>0.934909011247</v>
      </c>
    </row>
    <row r="2342" ht="15.75" customHeight="1">
      <c r="A2342" s="1" t="str">
        <f t="shared" si="202"/>
        <v>TBX3</v>
      </c>
      <c r="B2342" s="1" t="s">
        <v>379</v>
      </c>
      <c r="C2342" s="1">
        <v>1.15122317E8</v>
      </c>
      <c r="D2342" s="1" t="s">
        <v>8</v>
      </c>
      <c r="E2342" s="1">
        <v>22.0</v>
      </c>
      <c r="F2342" s="1" t="s">
        <v>20670</v>
      </c>
      <c r="G2342" s="1">
        <v>0.92752664369</v>
      </c>
    </row>
    <row r="2343" ht="15.75" customHeight="1">
      <c r="A2343" s="1" t="str">
        <f t="shared" si="202"/>
        <v>TBX3</v>
      </c>
      <c r="B2343" s="1" t="s">
        <v>379</v>
      </c>
      <c r="C2343" s="1">
        <v>1.15121552E8</v>
      </c>
      <c r="D2343" s="1" t="s">
        <v>14</v>
      </c>
      <c r="E2343" s="1">
        <v>23.0</v>
      </c>
      <c r="F2343" s="1" t="s">
        <v>20671</v>
      </c>
      <c r="G2343" s="1">
        <v>-0.00315294165289</v>
      </c>
    </row>
    <row r="2344" ht="15.75" customHeight="1">
      <c r="A2344" s="1" t="str">
        <f t="shared" si="202"/>
        <v>TBX3</v>
      </c>
      <c r="B2344" s="1" t="s">
        <v>379</v>
      </c>
      <c r="C2344" s="1">
        <v>1.1512151E8</v>
      </c>
      <c r="D2344" s="1" t="s">
        <v>8</v>
      </c>
      <c r="E2344" s="1">
        <v>23.0</v>
      </c>
      <c r="F2344" s="1" t="s">
        <v>20672</v>
      </c>
      <c r="G2344" s="1">
        <v>0.426257406571</v>
      </c>
    </row>
    <row r="2345" ht="15.75" customHeight="1">
      <c r="A2345" s="1" t="str">
        <f t="shared" ref="A2345:A2352" si="203">"TEX19"</f>
        <v>TEX19</v>
      </c>
      <c r="B2345" s="1" t="s">
        <v>39</v>
      </c>
      <c r="C2345" s="1">
        <v>8.0316863E7</v>
      </c>
      <c r="D2345" s="1" t="s">
        <v>8</v>
      </c>
      <c r="E2345" s="1">
        <v>24.0</v>
      </c>
      <c r="F2345" s="1" t="s">
        <v>20673</v>
      </c>
      <c r="G2345" s="1">
        <v>0.0880130363373</v>
      </c>
    </row>
    <row r="2346" ht="15.75" customHeight="1">
      <c r="A2346" s="1" t="str">
        <f t="shared" si="203"/>
        <v>TEX19</v>
      </c>
      <c r="B2346" s="1" t="s">
        <v>39</v>
      </c>
      <c r="C2346" s="1">
        <v>8.0316921E7</v>
      </c>
      <c r="D2346" s="1" t="s">
        <v>8</v>
      </c>
      <c r="E2346" s="1">
        <v>25.0</v>
      </c>
      <c r="F2346" s="1" t="s">
        <v>20674</v>
      </c>
      <c r="G2346" s="1">
        <v>0.550714809688</v>
      </c>
    </row>
    <row r="2347" ht="15.75" customHeight="1">
      <c r="A2347" s="1" t="str">
        <f t="shared" si="203"/>
        <v>TEX19</v>
      </c>
      <c r="B2347" s="1" t="s">
        <v>39</v>
      </c>
      <c r="C2347" s="1">
        <v>8.0316852E7</v>
      </c>
      <c r="D2347" s="1" t="s">
        <v>8</v>
      </c>
      <c r="E2347" s="1">
        <v>22.0</v>
      </c>
      <c r="F2347" s="1" t="s">
        <v>20675</v>
      </c>
      <c r="G2347" s="1">
        <v>0.324159870074</v>
      </c>
    </row>
    <row r="2348" ht="15.75" customHeight="1">
      <c r="A2348" s="1" t="str">
        <f t="shared" si="203"/>
        <v>TEX19</v>
      </c>
      <c r="B2348" s="1" t="s">
        <v>39</v>
      </c>
      <c r="C2348" s="1">
        <v>8.0316992E7</v>
      </c>
      <c r="D2348" s="1" t="s">
        <v>8</v>
      </c>
      <c r="E2348" s="1">
        <v>23.0</v>
      </c>
      <c r="F2348" s="1" t="s">
        <v>20676</v>
      </c>
      <c r="G2348" s="1">
        <v>0.592676397978</v>
      </c>
    </row>
    <row r="2349" ht="15.75" customHeight="1">
      <c r="A2349" s="1" t="str">
        <f t="shared" si="203"/>
        <v>TEX19</v>
      </c>
      <c r="B2349" s="1" t="s">
        <v>39</v>
      </c>
      <c r="C2349" s="1">
        <v>8.031698E7</v>
      </c>
      <c r="D2349" s="1" t="s">
        <v>14</v>
      </c>
      <c r="E2349" s="1">
        <v>25.0</v>
      </c>
      <c r="F2349" s="1" t="s">
        <v>20677</v>
      </c>
      <c r="G2349" s="1">
        <v>1.47032639748</v>
      </c>
    </row>
    <row r="2350" ht="15.75" customHeight="1">
      <c r="A2350" s="1" t="str">
        <f t="shared" si="203"/>
        <v>TEX19</v>
      </c>
      <c r="B2350" s="1" t="s">
        <v>39</v>
      </c>
      <c r="C2350" s="1">
        <v>8.0317003E7</v>
      </c>
      <c r="D2350" s="1" t="s">
        <v>14</v>
      </c>
      <c r="E2350" s="1">
        <v>24.0</v>
      </c>
      <c r="F2350" s="1" t="s">
        <v>20678</v>
      </c>
      <c r="G2350" s="1">
        <v>0.406633037653</v>
      </c>
    </row>
    <row r="2351" ht="15.75" customHeight="1">
      <c r="A2351" s="1" t="str">
        <f t="shared" si="203"/>
        <v>TEX19</v>
      </c>
      <c r="B2351" s="1" t="s">
        <v>39</v>
      </c>
      <c r="C2351" s="1">
        <v>8.0316974E7</v>
      </c>
      <c r="D2351" s="1" t="s">
        <v>8</v>
      </c>
      <c r="E2351" s="1">
        <v>23.0</v>
      </c>
      <c r="F2351" s="1" t="s">
        <v>20679</v>
      </c>
      <c r="G2351" s="1">
        <v>0.936997204544</v>
      </c>
    </row>
    <row r="2352" ht="15.75" customHeight="1">
      <c r="A2352" s="1" t="str">
        <f t="shared" si="203"/>
        <v>TEX19</v>
      </c>
      <c r="B2352" s="1" t="s">
        <v>39</v>
      </c>
      <c r="C2352" s="1">
        <v>8.0316839E7</v>
      </c>
      <c r="D2352" s="1" t="s">
        <v>8</v>
      </c>
      <c r="E2352" s="1">
        <v>21.0</v>
      </c>
      <c r="F2352" s="1" t="s">
        <v>20680</v>
      </c>
      <c r="G2352" s="1">
        <v>0.0772635766273</v>
      </c>
    </row>
    <row r="2353" ht="15.75" customHeight="1">
      <c r="A2353" s="1" t="str">
        <f t="shared" ref="A2353:A2362" si="204">"TEX30"</f>
        <v>TEX30</v>
      </c>
      <c r="B2353" s="1" t="s">
        <v>76</v>
      </c>
      <c r="C2353" s="1">
        <v>1.03426231E8</v>
      </c>
      <c r="D2353" s="1" t="s">
        <v>8</v>
      </c>
      <c r="E2353" s="1">
        <v>24.0</v>
      </c>
      <c r="F2353" s="1" t="s">
        <v>20681</v>
      </c>
      <c r="G2353" s="1">
        <v>1.20678753879</v>
      </c>
    </row>
    <row r="2354" ht="15.75" customHeight="1">
      <c r="A2354" s="1" t="str">
        <f t="shared" si="204"/>
        <v>TEX30</v>
      </c>
      <c r="B2354" s="1" t="s">
        <v>76</v>
      </c>
      <c r="C2354" s="1">
        <v>1.03426281E8</v>
      </c>
      <c r="D2354" s="1" t="s">
        <v>8</v>
      </c>
      <c r="E2354" s="1">
        <v>24.0</v>
      </c>
      <c r="F2354" s="1" t="s">
        <v>20682</v>
      </c>
      <c r="G2354" s="1">
        <v>0.829767153453</v>
      </c>
    </row>
    <row r="2355" ht="15.75" customHeight="1">
      <c r="A2355" s="1" t="str">
        <f t="shared" si="204"/>
        <v>TEX30</v>
      </c>
      <c r="B2355" s="1" t="s">
        <v>76</v>
      </c>
      <c r="C2355" s="1">
        <v>1.03426336E8</v>
      </c>
      <c r="D2355" s="1" t="s">
        <v>8</v>
      </c>
      <c r="E2355" s="1">
        <v>24.0</v>
      </c>
      <c r="F2355" s="1" t="s">
        <v>20683</v>
      </c>
      <c r="G2355" s="1">
        <v>0.597392979732</v>
      </c>
    </row>
    <row r="2356" ht="15.75" customHeight="1">
      <c r="A2356" s="1" t="str">
        <f t="shared" si="204"/>
        <v>TEX30</v>
      </c>
      <c r="B2356" s="1" t="s">
        <v>76</v>
      </c>
      <c r="C2356" s="1">
        <v>1.03426382E8</v>
      </c>
      <c r="D2356" s="1" t="s">
        <v>8</v>
      </c>
      <c r="E2356" s="1">
        <v>23.0</v>
      </c>
      <c r="F2356" s="1" t="s">
        <v>20684</v>
      </c>
      <c r="G2356" s="1">
        <v>0.265432716683</v>
      </c>
    </row>
    <row r="2357" ht="15.75" customHeight="1">
      <c r="A2357" s="1" t="str">
        <f t="shared" si="204"/>
        <v>TEX30</v>
      </c>
      <c r="B2357" s="1" t="s">
        <v>76</v>
      </c>
      <c r="C2357" s="1">
        <v>1.03426387E8</v>
      </c>
      <c r="D2357" s="1" t="s">
        <v>8</v>
      </c>
      <c r="E2357" s="1">
        <v>23.0</v>
      </c>
      <c r="F2357" s="1" t="s">
        <v>20685</v>
      </c>
      <c r="G2357" s="1">
        <v>-0.0463345618805</v>
      </c>
    </row>
    <row r="2358" ht="15.75" customHeight="1">
      <c r="A2358" s="1" t="str">
        <f t="shared" si="204"/>
        <v>TEX30</v>
      </c>
      <c r="B2358" s="1" t="s">
        <v>76</v>
      </c>
      <c r="C2358" s="1">
        <v>1.03426423E8</v>
      </c>
      <c r="D2358" s="1" t="s">
        <v>8</v>
      </c>
      <c r="E2358" s="1">
        <v>23.0</v>
      </c>
      <c r="F2358" s="1" t="s">
        <v>20686</v>
      </c>
      <c r="G2358" s="1">
        <v>0.905558657938</v>
      </c>
    </row>
    <row r="2359" ht="15.75" customHeight="1">
      <c r="A2359" s="1" t="str">
        <f t="shared" si="204"/>
        <v>TEX30</v>
      </c>
      <c r="B2359" s="1" t="s">
        <v>76</v>
      </c>
      <c r="C2359" s="1">
        <v>1.03426265E8</v>
      </c>
      <c r="D2359" s="1" t="s">
        <v>14</v>
      </c>
      <c r="E2359" s="1">
        <v>23.0</v>
      </c>
      <c r="F2359" s="1" t="s">
        <v>20687</v>
      </c>
      <c r="G2359" s="1">
        <v>0.88765380327</v>
      </c>
    </row>
    <row r="2360" ht="15.75" customHeight="1">
      <c r="A2360" s="1" t="str">
        <f t="shared" si="204"/>
        <v>TEX30</v>
      </c>
      <c r="B2360" s="1" t="s">
        <v>76</v>
      </c>
      <c r="C2360" s="1">
        <v>1.03426341E8</v>
      </c>
      <c r="D2360" s="1" t="s">
        <v>14</v>
      </c>
      <c r="E2360" s="1">
        <v>24.0</v>
      </c>
      <c r="F2360" s="1" t="s">
        <v>20688</v>
      </c>
      <c r="G2360" s="1">
        <v>0.584461934413</v>
      </c>
    </row>
    <row r="2361" ht="15.75" customHeight="1">
      <c r="A2361" s="1" t="str">
        <f t="shared" si="204"/>
        <v>TEX30</v>
      </c>
      <c r="B2361" s="1" t="s">
        <v>76</v>
      </c>
      <c r="C2361" s="1">
        <v>1.03426452E8</v>
      </c>
      <c r="D2361" s="1" t="s">
        <v>14</v>
      </c>
      <c r="E2361" s="1">
        <v>24.0</v>
      </c>
      <c r="F2361" s="1" t="s">
        <v>20689</v>
      </c>
      <c r="G2361" s="1">
        <v>0.0395278214301</v>
      </c>
    </row>
    <row r="2362" ht="15.75" customHeight="1">
      <c r="A2362" s="1" t="str">
        <f t="shared" si="204"/>
        <v>TEX30</v>
      </c>
      <c r="B2362" s="1" t="s">
        <v>76</v>
      </c>
      <c r="C2362" s="1">
        <v>1.03426496E8</v>
      </c>
      <c r="D2362" s="1" t="s">
        <v>14</v>
      </c>
      <c r="E2362" s="1">
        <v>24.0</v>
      </c>
      <c r="F2362" s="1" t="s">
        <v>20690</v>
      </c>
      <c r="G2362" s="1">
        <v>0.151199169458</v>
      </c>
    </row>
    <row r="2363" ht="15.75" customHeight="1">
      <c r="A2363" s="1" t="str">
        <f t="shared" ref="A2363:A2382" si="205">"TFAP2A"</f>
        <v>TFAP2A</v>
      </c>
      <c r="B2363" s="1" t="s">
        <v>28</v>
      </c>
      <c r="C2363" s="1">
        <v>1.0415692E7</v>
      </c>
      <c r="D2363" s="1" t="s">
        <v>8</v>
      </c>
      <c r="E2363" s="1">
        <v>25.0</v>
      </c>
      <c r="F2363" s="1" t="s">
        <v>20691</v>
      </c>
      <c r="G2363" s="1">
        <v>0.382845591161</v>
      </c>
    </row>
    <row r="2364" ht="15.75" customHeight="1">
      <c r="A2364" s="1" t="str">
        <f t="shared" si="205"/>
        <v>TFAP2A</v>
      </c>
      <c r="B2364" s="1" t="s">
        <v>28</v>
      </c>
      <c r="C2364" s="1">
        <v>1.0415582E7</v>
      </c>
      <c r="D2364" s="1" t="s">
        <v>8</v>
      </c>
      <c r="E2364" s="1">
        <v>24.0</v>
      </c>
      <c r="F2364" s="1" t="s">
        <v>20692</v>
      </c>
      <c r="G2364" s="1">
        <v>0.936816451042</v>
      </c>
    </row>
    <row r="2365" ht="15.75" customHeight="1">
      <c r="A2365" s="1" t="str">
        <f t="shared" si="205"/>
        <v>TFAP2A</v>
      </c>
      <c r="B2365" s="1" t="s">
        <v>28</v>
      </c>
      <c r="C2365" s="1">
        <v>1.0415576E7</v>
      </c>
      <c r="D2365" s="1" t="s">
        <v>8</v>
      </c>
      <c r="E2365" s="1">
        <v>24.0</v>
      </c>
      <c r="F2365" s="1" t="s">
        <v>20693</v>
      </c>
      <c r="G2365" s="1">
        <v>0.871888832224</v>
      </c>
    </row>
    <row r="2366" ht="15.75" customHeight="1">
      <c r="A2366" s="1" t="str">
        <f t="shared" si="205"/>
        <v>TFAP2A</v>
      </c>
      <c r="B2366" s="1" t="s">
        <v>28</v>
      </c>
      <c r="C2366" s="1">
        <v>1.0416611E7</v>
      </c>
      <c r="D2366" s="1" t="s">
        <v>14</v>
      </c>
      <c r="E2366" s="1">
        <v>24.0</v>
      </c>
      <c r="F2366" s="1" t="s">
        <v>20694</v>
      </c>
      <c r="G2366" s="1">
        <v>0.277695538233</v>
      </c>
    </row>
    <row r="2367" ht="15.75" customHeight="1">
      <c r="A2367" s="1" t="str">
        <f t="shared" si="205"/>
        <v>TFAP2A</v>
      </c>
      <c r="B2367" s="1" t="s">
        <v>28</v>
      </c>
      <c r="C2367" s="1">
        <v>1.0416602E7</v>
      </c>
      <c r="D2367" s="1" t="s">
        <v>14</v>
      </c>
      <c r="E2367" s="1">
        <v>23.0</v>
      </c>
      <c r="F2367" s="1" t="s">
        <v>20695</v>
      </c>
      <c r="G2367" s="1">
        <v>0.498057606766</v>
      </c>
    </row>
    <row r="2368" ht="15.75" customHeight="1">
      <c r="A2368" s="1" t="str">
        <f t="shared" si="205"/>
        <v>TFAP2A</v>
      </c>
      <c r="B2368" s="1" t="s">
        <v>28</v>
      </c>
      <c r="C2368" s="1">
        <v>1.0416588E7</v>
      </c>
      <c r="D2368" s="1" t="s">
        <v>14</v>
      </c>
      <c r="E2368" s="1">
        <v>23.0</v>
      </c>
      <c r="F2368" s="1" t="s">
        <v>20696</v>
      </c>
      <c r="G2368" s="1">
        <v>-0.141075751932</v>
      </c>
    </row>
    <row r="2369" ht="15.75" customHeight="1">
      <c r="A2369" s="1" t="str">
        <f t="shared" si="205"/>
        <v>TFAP2A</v>
      </c>
      <c r="B2369" s="1" t="s">
        <v>28</v>
      </c>
      <c r="C2369" s="1">
        <v>1.0416571E7</v>
      </c>
      <c r="D2369" s="1" t="s">
        <v>14</v>
      </c>
      <c r="E2369" s="1">
        <v>24.0</v>
      </c>
      <c r="F2369" s="1" t="s">
        <v>20697</v>
      </c>
      <c r="G2369" s="1">
        <v>0.30502177199</v>
      </c>
    </row>
    <row r="2370" ht="15.75" customHeight="1">
      <c r="A2370" s="1" t="str">
        <f t="shared" si="205"/>
        <v>TFAP2A</v>
      </c>
      <c r="B2370" s="1" t="s">
        <v>28</v>
      </c>
      <c r="C2370" s="1">
        <v>1.0416523E7</v>
      </c>
      <c r="D2370" s="1" t="s">
        <v>14</v>
      </c>
      <c r="E2370" s="1">
        <v>24.0</v>
      </c>
      <c r="F2370" s="1" t="s">
        <v>20698</v>
      </c>
      <c r="G2370" s="1">
        <v>0.0785045472368</v>
      </c>
    </row>
    <row r="2371" ht="15.75" customHeight="1">
      <c r="A2371" s="1" t="str">
        <f t="shared" si="205"/>
        <v>TFAP2A</v>
      </c>
      <c r="B2371" s="1" t="s">
        <v>28</v>
      </c>
      <c r="C2371" s="1">
        <v>1.0416499E7</v>
      </c>
      <c r="D2371" s="1" t="s">
        <v>14</v>
      </c>
      <c r="E2371" s="1">
        <v>24.0</v>
      </c>
      <c r="F2371" s="1" t="s">
        <v>20699</v>
      </c>
      <c r="G2371" s="1">
        <v>-0.0454329905163</v>
      </c>
    </row>
    <row r="2372" ht="15.75" customHeight="1">
      <c r="A2372" s="1" t="str">
        <f t="shared" si="205"/>
        <v>TFAP2A</v>
      </c>
      <c r="B2372" s="1" t="s">
        <v>28</v>
      </c>
      <c r="C2372" s="1">
        <v>1.0415621E7</v>
      </c>
      <c r="D2372" s="1" t="s">
        <v>14</v>
      </c>
      <c r="E2372" s="1">
        <v>24.0</v>
      </c>
      <c r="F2372" s="1" t="s">
        <v>20700</v>
      </c>
      <c r="G2372" s="1">
        <v>0.959246247901</v>
      </c>
    </row>
    <row r="2373" ht="15.75" customHeight="1">
      <c r="A2373" s="1" t="str">
        <f t="shared" si="205"/>
        <v>TFAP2A</v>
      </c>
      <c r="B2373" s="1" t="s">
        <v>28</v>
      </c>
      <c r="C2373" s="1">
        <v>1.0416539E7</v>
      </c>
      <c r="D2373" s="1" t="s">
        <v>14</v>
      </c>
      <c r="E2373" s="1">
        <v>24.0</v>
      </c>
      <c r="F2373" s="1" t="s">
        <v>20701</v>
      </c>
      <c r="G2373" s="1">
        <v>0.390256819693</v>
      </c>
    </row>
    <row r="2374" ht="15.75" customHeight="1">
      <c r="A2374" s="1" t="str">
        <f t="shared" si="205"/>
        <v>TFAP2A</v>
      </c>
      <c r="B2374" s="1" t="s">
        <v>28</v>
      </c>
      <c r="C2374" s="1">
        <v>1.0416554E7</v>
      </c>
      <c r="D2374" s="1" t="s">
        <v>8</v>
      </c>
      <c r="E2374" s="1">
        <v>24.0</v>
      </c>
      <c r="F2374" s="1" t="s">
        <v>20702</v>
      </c>
      <c r="G2374" s="1">
        <v>0.630472845894</v>
      </c>
    </row>
    <row r="2375" ht="15.75" customHeight="1">
      <c r="A2375" s="1" t="str">
        <f t="shared" si="205"/>
        <v>TFAP2A</v>
      </c>
      <c r="B2375" s="1" t="s">
        <v>28</v>
      </c>
      <c r="C2375" s="1">
        <v>1.0416794E7</v>
      </c>
      <c r="D2375" s="1" t="s">
        <v>8</v>
      </c>
      <c r="E2375" s="1">
        <v>22.0</v>
      </c>
      <c r="F2375" s="1" t="s">
        <v>20703</v>
      </c>
      <c r="G2375" s="1">
        <v>0.27315407083</v>
      </c>
    </row>
    <row r="2376" ht="15.75" customHeight="1">
      <c r="A2376" s="1" t="str">
        <f t="shared" si="205"/>
        <v>TFAP2A</v>
      </c>
      <c r="B2376" s="1" t="s">
        <v>28</v>
      </c>
      <c r="C2376" s="1">
        <v>1.0415622E7</v>
      </c>
      <c r="D2376" s="1" t="s">
        <v>8</v>
      </c>
      <c r="E2376" s="1">
        <v>22.0</v>
      </c>
      <c r="F2376" s="1" t="s">
        <v>20704</v>
      </c>
      <c r="G2376" s="1">
        <v>0.883288573117</v>
      </c>
    </row>
    <row r="2377" ht="15.75" customHeight="1">
      <c r="A2377" s="1" t="str">
        <f t="shared" si="205"/>
        <v>TFAP2A</v>
      </c>
      <c r="B2377" s="1" t="s">
        <v>28</v>
      </c>
      <c r="C2377" s="1">
        <v>1.0415632E7</v>
      </c>
      <c r="D2377" s="1" t="s">
        <v>8</v>
      </c>
      <c r="E2377" s="1">
        <v>23.0</v>
      </c>
      <c r="F2377" s="1" t="s">
        <v>20705</v>
      </c>
      <c r="G2377" s="1">
        <v>0.829807297153</v>
      </c>
    </row>
    <row r="2378" ht="15.75" customHeight="1">
      <c r="A2378" s="1" t="str">
        <f t="shared" si="205"/>
        <v>TFAP2A</v>
      </c>
      <c r="B2378" s="1" t="s">
        <v>28</v>
      </c>
      <c r="C2378" s="1">
        <v>1.0415658E7</v>
      </c>
      <c r="D2378" s="1" t="s">
        <v>8</v>
      </c>
      <c r="E2378" s="1">
        <v>23.0</v>
      </c>
      <c r="F2378" s="1" t="s">
        <v>20706</v>
      </c>
      <c r="G2378" s="1">
        <v>0.133129635268</v>
      </c>
    </row>
    <row r="2379" ht="15.75" customHeight="1">
      <c r="A2379" s="1" t="str">
        <f t="shared" si="205"/>
        <v>TFAP2A</v>
      </c>
      <c r="B2379" s="1" t="s">
        <v>28</v>
      </c>
      <c r="C2379" s="1">
        <v>1.0415604E7</v>
      </c>
      <c r="D2379" s="1" t="s">
        <v>8</v>
      </c>
      <c r="E2379" s="1">
        <v>24.0</v>
      </c>
      <c r="F2379" s="1" t="s">
        <v>20707</v>
      </c>
      <c r="G2379" s="1">
        <v>1.10393730106</v>
      </c>
    </row>
    <row r="2380" ht="15.75" customHeight="1">
      <c r="A2380" s="1" t="str">
        <f t="shared" si="205"/>
        <v>TFAP2A</v>
      </c>
      <c r="B2380" s="1" t="s">
        <v>28</v>
      </c>
      <c r="C2380" s="1">
        <v>1.0415799E7</v>
      </c>
      <c r="D2380" s="1" t="s">
        <v>8</v>
      </c>
      <c r="E2380" s="1">
        <v>25.0</v>
      </c>
      <c r="F2380" s="1" t="s">
        <v>20708</v>
      </c>
      <c r="G2380" s="1">
        <v>0.107945556834</v>
      </c>
    </row>
    <row r="2381" ht="15.75" customHeight="1">
      <c r="A2381" s="1" t="str">
        <f t="shared" si="205"/>
        <v>TFAP2A</v>
      </c>
      <c r="B2381" s="1" t="s">
        <v>28</v>
      </c>
      <c r="C2381" s="1">
        <v>1.0416535E7</v>
      </c>
      <c r="D2381" s="1" t="s">
        <v>8</v>
      </c>
      <c r="E2381" s="1">
        <v>24.0</v>
      </c>
      <c r="F2381" s="1" t="s">
        <v>20709</v>
      </c>
      <c r="G2381" s="1">
        <v>0.246961377584</v>
      </c>
    </row>
    <row r="2382" ht="15.75" customHeight="1">
      <c r="A2382" s="1" t="str">
        <f t="shared" si="205"/>
        <v>TFAP2A</v>
      </c>
      <c r="B2382" s="1" t="s">
        <v>28</v>
      </c>
      <c r="C2382" s="1">
        <v>1.041573E7</v>
      </c>
      <c r="D2382" s="1" t="s">
        <v>8</v>
      </c>
      <c r="E2382" s="1">
        <v>24.0</v>
      </c>
      <c r="F2382" s="1" t="s">
        <v>20710</v>
      </c>
      <c r="G2382" s="1">
        <v>0.198803696878</v>
      </c>
    </row>
    <row r="2383" ht="15.75" customHeight="1">
      <c r="A2383" s="1" t="str">
        <f t="shared" ref="A2383:A2392" si="206">"TFAP2C"</f>
        <v>TFAP2C</v>
      </c>
      <c r="B2383" s="1" t="s">
        <v>145</v>
      </c>
      <c r="C2383" s="1">
        <v>5.5204137E7</v>
      </c>
      <c r="D2383" s="1" t="s">
        <v>8</v>
      </c>
      <c r="E2383" s="1">
        <v>24.0</v>
      </c>
      <c r="F2383" s="1" t="s">
        <v>20711</v>
      </c>
      <c r="G2383" s="1">
        <v>1.22326273722</v>
      </c>
    </row>
    <row r="2384" ht="15.75" customHeight="1">
      <c r="A2384" s="1" t="str">
        <f t="shared" si="206"/>
        <v>TFAP2C</v>
      </c>
      <c r="B2384" s="1" t="s">
        <v>145</v>
      </c>
      <c r="C2384" s="1">
        <v>5.5204204E7</v>
      </c>
      <c r="D2384" s="1" t="s">
        <v>14</v>
      </c>
      <c r="E2384" s="1">
        <v>23.0</v>
      </c>
      <c r="F2384" s="1" t="s">
        <v>20712</v>
      </c>
      <c r="G2384" s="1">
        <v>0.403548144242</v>
      </c>
    </row>
    <row r="2385" ht="15.75" customHeight="1">
      <c r="A2385" s="1" t="str">
        <f t="shared" si="206"/>
        <v>TFAP2C</v>
      </c>
      <c r="B2385" s="1" t="s">
        <v>145</v>
      </c>
      <c r="C2385" s="1">
        <v>5.5204126E7</v>
      </c>
      <c r="D2385" s="1" t="s">
        <v>14</v>
      </c>
      <c r="E2385" s="1">
        <v>23.0</v>
      </c>
      <c r="F2385" s="1" t="s">
        <v>20713</v>
      </c>
      <c r="G2385" s="1">
        <v>0.800376690371</v>
      </c>
    </row>
    <row r="2386" ht="15.75" customHeight="1">
      <c r="A2386" s="1" t="str">
        <f t="shared" si="206"/>
        <v>TFAP2C</v>
      </c>
      <c r="B2386" s="1" t="s">
        <v>145</v>
      </c>
      <c r="C2386" s="1">
        <v>5.5204038E7</v>
      </c>
      <c r="D2386" s="1" t="s">
        <v>14</v>
      </c>
      <c r="E2386" s="1">
        <v>23.0</v>
      </c>
      <c r="F2386" s="1" t="s">
        <v>20714</v>
      </c>
      <c r="G2386" s="1">
        <v>0.254787812625</v>
      </c>
    </row>
    <row r="2387" ht="15.75" customHeight="1">
      <c r="A2387" s="1" t="str">
        <f t="shared" si="206"/>
        <v>TFAP2C</v>
      </c>
      <c r="B2387" s="1" t="s">
        <v>145</v>
      </c>
      <c r="C2387" s="1">
        <v>5.5204029E7</v>
      </c>
      <c r="D2387" s="1" t="s">
        <v>14</v>
      </c>
      <c r="E2387" s="1">
        <v>23.0</v>
      </c>
      <c r="F2387" s="1" t="s">
        <v>20715</v>
      </c>
      <c r="G2387" s="1">
        <v>0.450779819119</v>
      </c>
    </row>
    <row r="2388" ht="15.75" customHeight="1">
      <c r="A2388" s="1" t="str">
        <f t="shared" si="206"/>
        <v>TFAP2C</v>
      </c>
      <c r="B2388" s="1" t="s">
        <v>145</v>
      </c>
      <c r="C2388" s="1">
        <v>5.5204225E7</v>
      </c>
      <c r="D2388" s="1" t="s">
        <v>8</v>
      </c>
      <c r="E2388" s="1">
        <v>23.0</v>
      </c>
      <c r="F2388" s="1" t="s">
        <v>20716</v>
      </c>
      <c r="G2388" s="1">
        <v>0.475320895975</v>
      </c>
    </row>
    <row r="2389" ht="15.75" customHeight="1">
      <c r="A2389" s="1" t="str">
        <f t="shared" si="206"/>
        <v>TFAP2C</v>
      </c>
      <c r="B2389" s="1" t="s">
        <v>145</v>
      </c>
      <c r="C2389" s="1">
        <v>5.5204191E7</v>
      </c>
      <c r="D2389" s="1" t="s">
        <v>8</v>
      </c>
      <c r="E2389" s="1">
        <v>24.0</v>
      </c>
      <c r="F2389" s="1" t="s">
        <v>20717</v>
      </c>
      <c r="G2389" s="1">
        <v>0.545040949753</v>
      </c>
    </row>
    <row r="2390" ht="15.75" customHeight="1">
      <c r="A2390" s="1" t="str">
        <f t="shared" si="206"/>
        <v>TFAP2C</v>
      </c>
      <c r="B2390" s="1" t="s">
        <v>145</v>
      </c>
      <c r="C2390" s="1">
        <v>5.520417E7</v>
      </c>
      <c r="D2390" s="1" t="s">
        <v>8</v>
      </c>
      <c r="E2390" s="1">
        <v>23.0</v>
      </c>
      <c r="F2390" s="1" t="s">
        <v>20718</v>
      </c>
      <c r="G2390" s="1">
        <v>0.976360572413</v>
      </c>
    </row>
    <row r="2391" ht="15.75" customHeight="1">
      <c r="A2391" s="1" t="str">
        <f t="shared" si="206"/>
        <v>TFAP2C</v>
      </c>
      <c r="B2391" s="1" t="s">
        <v>145</v>
      </c>
      <c r="C2391" s="1">
        <v>5.5203961E7</v>
      </c>
      <c r="D2391" s="1" t="s">
        <v>8</v>
      </c>
      <c r="E2391" s="1">
        <v>24.0</v>
      </c>
      <c r="F2391" s="1" t="s">
        <v>20719</v>
      </c>
      <c r="G2391" s="1">
        <v>0.146300209876</v>
      </c>
    </row>
    <row r="2392" ht="15.75" customHeight="1">
      <c r="A2392" s="1" t="str">
        <f t="shared" si="206"/>
        <v>TFAP2C</v>
      </c>
      <c r="B2392" s="1" t="s">
        <v>145</v>
      </c>
      <c r="C2392" s="1">
        <v>5.5204164E7</v>
      </c>
      <c r="D2392" s="1" t="s">
        <v>14</v>
      </c>
      <c r="E2392" s="1">
        <v>21.0</v>
      </c>
      <c r="F2392" s="1" t="s">
        <v>20720</v>
      </c>
      <c r="G2392" s="1">
        <v>0.166141007646</v>
      </c>
    </row>
    <row r="2393" ht="15.75" customHeight="1">
      <c r="A2393" s="1" t="str">
        <f t="shared" ref="A2393:A2400" si="207">"TGFBR2"</f>
        <v>TGFBR2</v>
      </c>
      <c r="B2393" s="1" t="s">
        <v>119</v>
      </c>
      <c r="C2393" s="1">
        <v>3.0647686E7</v>
      </c>
      <c r="D2393" s="1" t="s">
        <v>14</v>
      </c>
      <c r="E2393" s="1">
        <v>23.0</v>
      </c>
      <c r="F2393" s="1" t="s">
        <v>20721</v>
      </c>
      <c r="G2393" s="1">
        <v>0.251445290814</v>
      </c>
    </row>
    <row r="2394" ht="15.75" customHeight="1">
      <c r="A2394" s="1" t="str">
        <f t="shared" si="207"/>
        <v>TGFBR2</v>
      </c>
      <c r="B2394" s="1" t="s">
        <v>119</v>
      </c>
      <c r="C2394" s="1">
        <v>3.0647771E7</v>
      </c>
      <c r="D2394" s="1" t="s">
        <v>14</v>
      </c>
      <c r="E2394" s="1">
        <v>26.0</v>
      </c>
      <c r="F2394" s="1" t="s">
        <v>20722</v>
      </c>
      <c r="G2394" s="1">
        <v>0.315449884145</v>
      </c>
    </row>
    <row r="2395" ht="15.75" customHeight="1">
      <c r="A2395" s="1" t="str">
        <f t="shared" si="207"/>
        <v>TGFBR2</v>
      </c>
      <c r="B2395" s="1" t="s">
        <v>119</v>
      </c>
      <c r="C2395" s="1">
        <v>3.0647795E7</v>
      </c>
      <c r="D2395" s="1" t="s">
        <v>14</v>
      </c>
      <c r="E2395" s="1">
        <v>23.0</v>
      </c>
      <c r="F2395" s="1" t="s">
        <v>20723</v>
      </c>
      <c r="G2395" s="1">
        <v>0.502184893768</v>
      </c>
    </row>
    <row r="2396" ht="15.75" customHeight="1">
      <c r="A2396" s="1" t="str">
        <f t="shared" si="207"/>
        <v>TGFBR2</v>
      </c>
      <c r="B2396" s="1" t="s">
        <v>119</v>
      </c>
      <c r="C2396" s="1">
        <v>3.0647805E7</v>
      </c>
      <c r="D2396" s="1" t="s">
        <v>14</v>
      </c>
      <c r="E2396" s="1">
        <v>26.0</v>
      </c>
      <c r="F2396" s="1" t="s">
        <v>20724</v>
      </c>
      <c r="G2396" s="1">
        <v>0.0694199128137</v>
      </c>
    </row>
    <row r="2397" ht="15.75" customHeight="1">
      <c r="A2397" s="1" t="str">
        <f t="shared" si="207"/>
        <v>TGFBR2</v>
      </c>
      <c r="B2397" s="1" t="s">
        <v>119</v>
      </c>
      <c r="C2397" s="1">
        <v>3.0647895E7</v>
      </c>
      <c r="D2397" s="1" t="s">
        <v>14</v>
      </c>
      <c r="E2397" s="1">
        <v>24.0</v>
      </c>
      <c r="F2397" s="1" t="s">
        <v>20725</v>
      </c>
      <c r="G2397" s="1">
        <v>1.22104506063</v>
      </c>
    </row>
    <row r="2398" ht="15.75" customHeight="1">
      <c r="A2398" s="1" t="str">
        <f t="shared" si="207"/>
        <v>TGFBR2</v>
      </c>
      <c r="B2398" s="1" t="s">
        <v>119</v>
      </c>
      <c r="C2398" s="1">
        <v>3.0647906E7</v>
      </c>
      <c r="D2398" s="1" t="s">
        <v>14</v>
      </c>
      <c r="E2398" s="1">
        <v>24.0</v>
      </c>
      <c r="F2398" s="1" t="s">
        <v>20726</v>
      </c>
      <c r="G2398" s="1">
        <v>0.706086291414</v>
      </c>
    </row>
    <row r="2399" ht="15.75" customHeight="1">
      <c r="A2399" s="1" t="str">
        <f t="shared" si="207"/>
        <v>TGFBR2</v>
      </c>
      <c r="B2399" s="1" t="s">
        <v>119</v>
      </c>
      <c r="C2399" s="1">
        <v>3.064792E7</v>
      </c>
      <c r="D2399" s="1" t="s">
        <v>14</v>
      </c>
      <c r="E2399" s="1">
        <v>25.0</v>
      </c>
      <c r="F2399" s="1" t="s">
        <v>20727</v>
      </c>
      <c r="G2399" s="1">
        <v>1.07286864795</v>
      </c>
    </row>
    <row r="2400" ht="15.75" customHeight="1">
      <c r="A2400" s="1" t="str">
        <f t="shared" si="207"/>
        <v>TGFBR2</v>
      </c>
      <c r="B2400" s="1" t="s">
        <v>119</v>
      </c>
      <c r="C2400" s="1">
        <v>3.0647744E7</v>
      </c>
      <c r="D2400" s="1" t="s">
        <v>14</v>
      </c>
      <c r="E2400" s="1">
        <v>26.0</v>
      </c>
      <c r="F2400" s="1" t="s">
        <v>20728</v>
      </c>
      <c r="G2400" s="1">
        <v>0.0261520802607</v>
      </c>
    </row>
    <row r="2401" ht="15.75" customHeight="1">
      <c r="A2401" s="1" t="str">
        <f t="shared" ref="A2401:A2410" si="208">"TIGD4"</f>
        <v>TIGD4</v>
      </c>
      <c r="B2401" s="1" t="s">
        <v>87</v>
      </c>
      <c r="C2401" s="1">
        <v>1.537011E8</v>
      </c>
      <c r="D2401" s="1" t="s">
        <v>8</v>
      </c>
      <c r="E2401" s="1">
        <v>25.0</v>
      </c>
      <c r="F2401" s="1" t="s">
        <v>20729</v>
      </c>
      <c r="G2401" s="1">
        <v>0.119903444561</v>
      </c>
    </row>
    <row r="2402" ht="15.75" customHeight="1">
      <c r="A2402" s="1" t="str">
        <f t="shared" si="208"/>
        <v>TIGD4</v>
      </c>
      <c r="B2402" s="1" t="s">
        <v>87</v>
      </c>
      <c r="C2402" s="1">
        <v>1.53701223E8</v>
      </c>
      <c r="D2402" s="1" t="s">
        <v>8</v>
      </c>
      <c r="E2402" s="1">
        <v>24.0</v>
      </c>
      <c r="F2402" s="1" t="s">
        <v>20730</v>
      </c>
      <c r="G2402" s="1">
        <v>0.0967436653304</v>
      </c>
    </row>
    <row r="2403" ht="15.75" customHeight="1">
      <c r="A2403" s="1" t="str">
        <f t="shared" si="208"/>
        <v>TIGD4</v>
      </c>
      <c r="B2403" s="1" t="s">
        <v>87</v>
      </c>
      <c r="C2403" s="1">
        <v>1.53701062E8</v>
      </c>
      <c r="D2403" s="1" t="s">
        <v>14</v>
      </c>
      <c r="E2403" s="1">
        <v>26.0</v>
      </c>
      <c r="F2403" s="1" t="s">
        <v>20731</v>
      </c>
      <c r="G2403" s="1">
        <v>0.993993870982</v>
      </c>
    </row>
    <row r="2404" ht="15.75" customHeight="1">
      <c r="A2404" s="1" t="str">
        <f t="shared" si="208"/>
        <v>TIGD4</v>
      </c>
      <c r="B2404" s="1" t="s">
        <v>87</v>
      </c>
      <c r="C2404" s="1">
        <v>1.53701168E8</v>
      </c>
      <c r="D2404" s="1" t="s">
        <v>14</v>
      </c>
      <c r="E2404" s="1">
        <v>22.0</v>
      </c>
      <c r="F2404" s="1" t="s">
        <v>20732</v>
      </c>
      <c r="G2404" s="1">
        <v>1.16560747803</v>
      </c>
    </row>
    <row r="2405" ht="15.75" customHeight="1">
      <c r="A2405" s="1" t="str">
        <f t="shared" si="208"/>
        <v>TIGD4</v>
      </c>
      <c r="B2405" s="1" t="s">
        <v>87</v>
      </c>
      <c r="C2405" s="1">
        <v>1.53701103E8</v>
      </c>
      <c r="D2405" s="1" t="s">
        <v>14</v>
      </c>
      <c r="E2405" s="1">
        <v>23.0</v>
      </c>
      <c r="F2405" s="1" t="s">
        <v>20733</v>
      </c>
      <c r="G2405" s="1">
        <v>-0.0292832675775</v>
      </c>
    </row>
    <row r="2406" ht="15.75" customHeight="1">
      <c r="A2406" s="1" t="str">
        <f t="shared" si="208"/>
        <v>TIGD4</v>
      </c>
      <c r="B2406" s="1" t="s">
        <v>87</v>
      </c>
      <c r="C2406" s="1">
        <v>1.5370119E8</v>
      </c>
      <c r="D2406" s="1" t="s">
        <v>14</v>
      </c>
      <c r="E2406" s="1">
        <v>24.0</v>
      </c>
      <c r="F2406" s="1" t="s">
        <v>20734</v>
      </c>
      <c r="G2406" s="1">
        <v>0.840398650987</v>
      </c>
    </row>
    <row r="2407" ht="15.75" customHeight="1">
      <c r="A2407" s="1" t="str">
        <f t="shared" si="208"/>
        <v>TIGD4</v>
      </c>
      <c r="B2407" s="1" t="s">
        <v>87</v>
      </c>
      <c r="C2407" s="1">
        <v>1.53701243E8</v>
      </c>
      <c r="D2407" s="1" t="s">
        <v>14</v>
      </c>
      <c r="E2407" s="1">
        <v>25.0</v>
      </c>
      <c r="F2407" s="1" t="s">
        <v>20735</v>
      </c>
      <c r="G2407" s="1">
        <v>-0.130758723283</v>
      </c>
    </row>
    <row r="2408" ht="15.75" customHeight="1">
      <c r="A2408" s="1" t="str">
        <f t="shared" si="208"/>
        <v>TIGD4</v>
      </c>
      <c r="B2408" s="1" t="s">
        <v>87</v>
      </c>
      <c r="C2408" s="1">
        <v>1.53701258E8</v>
      </c>
      <c r="D2408" s="1" t="s">
        <v>14</v>
      </c>
      <c r="E2408" s="1">
        <v>25.0</v>
      </c>
      <c r="F2408" s="1" t="s">
        <v>20736</v>
      </c>
      <c r="G2408" s="1">
        <v>0.311819724598</v>
      </c>
    </row>
    <row r="2409" ht="15.75" customHeight="1">
      <c r="A2409" s="1" t="str">
        <f t="shared" si="208"/>
        <v>TIGD4</v>
      </c>
      <c r="B2409" s="1" t="s">
        <v>87</v>
      </c>
      <c r="C2409" s="1">
        <v>1.53701306E8</v>
      </c>
      <c r="D2409" s="1" t="s">
        <v>14</v>
      </c>
      <c r="E2409" s="1">
        <v>24.0</v>
      </c>
      <c r="F2409" s="1" t="s">
        <v>20737</v>
      </c>
      <c r="G2409" s="1">
        <v>0.0081551464193</v>
      </c>
    </row>
    <row r="2410" ht="15.75" customHeight="1">
      <c r="A2410" s="1" t="str">
        <f t="shared" si="208"/>
        <v>TIGD4</v>
      </c>
      <c r="B2410" s="1" t="s">
        <v>87</v>
      </c>
      <c r="C2410" s="1">
        <v>1.53701183E8</v>
      </c>
      <c r="D2410" s="1" t="s">
        <v>14</v>
      </c>
      <c r="E2410" s="1">
        <v>23.0</v>
      </c>
      <c r="F2410" s="1" t="s">
        <v>20738</v>
      </c>
      <c r="G2410" s="1">
        <v>0.81319357683</v>
      </c>
    </row>
    <row r="2411" ht="15.75" customHeight="1">
      <c r="A2411" s="1" t="str">
        <f t="shared" ref="A2411:A2420" si="209">"TMEM173"</f>
        <v>TMEM173</v>
      </c>
      <c r="B2411" s="1" t="s">
        <v>987</v>
      </c>
      <c r="C2411" s="1">
        <v>1.38862454E8</v>
      </c>
      <c r="D2411" s="1" t="s">
        <v>8</v>
      </c>
      <c r="E2411" s="1">
        <v>24.0</v>
      </c>
      <c r="F2411" s="1" t="s">
        <v>20739</v>
      </c>
      <c r="G2411" s="1">
        <v>1.04860615625</v>
      </c>
    </row>
    <row r="2412" ht="15.75" customHeight="1">
      <c r="A2412" s="1" t="str">
        <f t="shared" si="209"/>
        <v>TMEM173</v>
      </c>
      <c r="B2412" s="1" t="s">
        <v>987</v>
      </c>
      <c r="C2412" s="1">
        <v>1.38862534E8</v>
      </c>
      <c r="D2412" s="1" t="s">
        <v>14</v>
      </c>
      <c r="E2412" s="1">
        <v>28.0</v>
      </c>
      <c r="F2412" s="1" t="s">
        <v>20740</v>
      </c>
      <c r="G2412" s="1">
        <v>0.039959198361</v>
      </c>
    </row>
    <row r="2413" ht="15.75" customHeight="1">
      <c r="A2413" s="1" t="str">
        <f t="shared" si="209"/>
        <v>TMEM173</v>
      </c>
      <c r="B2413" s="1" t="s">
        <v>987</v>
      </c>
      <c r="C2413" s="1">
        <v>1.38862511E8</v>
      </c>
      <c r="D2413" s="1" t="s">
        <v>14</v>
      </c>
      <c r="E2413" s="1">
        <v>21.0</v>
      </c>
      <c r="F2413" s="1" t="s">
        <v>20741</v>
      </c>
      <c r="G2413" s="1">
        <v>0.910477918609</v>
      </c>
    </row>
    <row r="2414" ht="15.75" customHeight="1">
      <c r="A2414" s="1" t="str">
        <f t="shared" si="209"/>
        <v>TMEM173</v>
      </c>
      <c r="B2414" s="1" t="s">
        <v>987</v>
      </c>
      <c r="C2414" s="1">
        <v>1.38862507E8</v>
      </c>
      <c r="D2414" s="1" t="s">
        <v>14</v>
      </c>
      <c r="E2414" s="1">
        <v>23.0</v>
      </c>
      <c r="F2414" s="1" t="s">
        <v>20742</v>
      </c>
      <c r="G2414" s="1">
        <v>0.790276609687</v>
      </c>
    </row>
    <row r="2415" ht="15.75" customHeight="1">
      <c r="A2415" s="1" t="str">
        <f t="shared" si="209"/>
        <v>TMEM173</v>
      </c>
      <c r="B2415" s="1" t="s">
        <v>987</v>
      </c>
      <c r="C2415" s="1">
        <v>1.38862496E8</v>
      </c>
      <c r="D2415" s="1" t="s">
        <v>14</v>
      </c>
      <c r="E2415" s="1">
        <v>21.0</v>
      </c>
      <c r="F2415" s="1" t="s">
        <v>20743</v>
      </c>
      <c r="G2415" s="1">
        <v>1.04091592514</v>
      </c>
    </row>
    <row r="2416" ht="15.75" customHeight="1">
      <c r="A2416" s="1" t="str">
        <f t="shared" si="209"/>
        <v>TMEM173</v>
      </c>
      <c r="B2416" s="1" t="s">
        <v>987</v>
      </c>
      <c r="C2416" s="1">
        <v>1.38862494E8</v>
      </c>
      <c r="D2416" s="1" t="s">
        <v>14</v>
      </c>
      <c r="E2416" s="1">
        <v>25.0</v>
      </c>
      <c r="F2416" s="1" t="s">
        <v>20744</v>
      </c>
      <c r="G2416" s="1">
        <v>0.443511178628</v>
      </c>
    </row>
    <row r="2417" ht="15.75" customHeight="1">
      <c r="A2417" s="1" t="str">
        <f t="shared" si="209"/>
        <v>TMEM173</v>
      </c>
      <c r="B2417" s="1" t="s">
        <v>987</v>
      </c>
      <c r="C2417" s="1">
        <v>1.38862542E8</v>
      </c>
      <c r="D2417" s="1" t="s">
        <v>14</v>
      </c>
      <c r="E2417" s="1">
        <v>24.0</v>
      </c>
      <c r="F2417" s="1" t="s">
        <v>20745</v>
      </c>
      <c r="G2417" s="1">
        <v>0.0236028829043</v>
      </c>
    </row>
    <row r="2418" ht="15.75" customHeight="1">
      <c r="A2418" s="1" t="str">
        <f t="shared" si="209"/>
        <v>TMEM173</v>
      </c>
      <c r="B2418" s="1" t="s">
        <v>987</v>
      </c>
      <c r="C2418" s="1">
        <v>1.3886247E8</v>
      </c>
      <c r="D2418" s="1" t="s">
        <v>14</v>
      </c>
      <c r="E2418" s="1">
        <v>24.0</v>
      </c>
      <c r="F2418" s="1" t="s">
        <v>20746</v>
      </c>
      <c r="G2418" s="1">
        <v>0.513672880454</v>
      </c>
    </row>
    <row r="2419" ht="15.75" customHeight="1">
      <c r="A2419" s="1" t="str">
        <f t="shared" si="209"/>
        <v>TMEM173</v>
      </c>
      <c r="B2419" s="1" t="s">
        <v>987</v>
      </c>
      <c r="C2419" s="1">
        <v>1.38862437E8</v>
      </c>
      <c r="D2419" s="1" t="s">
        <v>8</v>
      </c>
      <c r="E2419" s="1">
        <v>27.0</v>
      </c>
      <c r="F2419" s="1" t="s">
        <v>20747</v>
      </c>
      <c r="G2419" s="1">
        <v>-0.226977510472</v>
      </c>
    </row>
    <row r="2420" ht="15.75" customHeight="1">
      <c r="A2420" s="1" t="str">
        <f t="shared" si="209"/>
        <v>TMEM173</v>
      </c>
      <c r="B2420" s="1" t="s">
        <v>987</v>
      </c>
      <c r="C2420" s="1">
        <v>1.38862463E8</v>
      </c>
      <c r="D2420" s="1" t="s">
        <v>8</v>
      </c>
      <c r="E2420" s="1">
        <v>24.0</v>
      </c>
      <c r="F2420" s="1" t="s">
        <v>20748</v>
      </c>
      <c r="G2420" s="1">
        <v>0.797306067583</v>
      </c>
    </row>
    <row r="2421" ht="15.75" customHeight="1">
      <c r="A2421" s="1" t="str">
        <f t="shared" ref="A2421:A2438" si="210">"TMSB4X"</f>
        <v>TMSB4X</v>
      </c>
      <c r="B2421" s="1" t="s">
        <v>50</v>
      </c>
      <c r="C2421" s="1">
        <v>1.2993114E7</v>
      </c>
      <c r="D2421" s="1" t="s">
        <v>8</v>
      </c>
      <c r="E2421" s="1">
        <v>22.0</v>
      </c>
      <c r="F2421" s="1" t="s">
        <v>20749</v>
      </c>
      <c r="G2421" s="1">
        <v>1.2749411323</v>
      </c>
    </row>
    <row r="2422" ht="15.75" customHeight="1">
      <c r="A2422" s="1" t="str">
        <f t="shared" si="210"/>
        <v>TMSB4X</v>
      </c>
      <c r="B2422" s="1" t="s">
        <v>50</v>
      </c>
      <c r="C2422" s="1">
        <v>1.2993387E7</v>
      </c>
      <c r="D2422" s="1" t="s">
        <v>8</v>
      </c>
      <c r="E2422" s="1">
        <v>24.0</v>
      </c>
      <c r="F2422" s="1" t="s">
        <v>20750</v>
      </c>
      <c r="G2422" s="1">
        <v>-0.0760951480161</v>
      </c>
    </row>
    <row r="2423" ht="15.75" customHeight="1">
      <c r="A2423" s="1" t="str">
        <f t="shared" si="210"/>
        <v>TMSB4X</v>
      </c>
      <c r="B2423" s="1" t="s">
        <v>50</v>
      </c>
      <c r="C2423" s="1">
        <v>1.2993663E7</v>
      </c>
      <c r="D2423" s="1" t="s">
        <v>14</v>
      </c>
      <c r="E2423" s="1">
        <v>24.0</v>
      </c>
      <c r="F2423" s="1" t="s">
        <v>20751</v>
      </c>
      <c r="G2423" s="1">
        <v>-0.0582608523747</v>
      </c>
    </row>
    <row r="2424" ht="15.75" customHeight="1">
      <c r="A2424" s="1" t="str">
        <f t="shared" si="210"/>
        <v>TMSB4X</v>
      </c>
      <c r="B2424" s="1" t="s">
        <v>50</v>
      </c>
      <c r="C2424" s="1">
        <v>1.2993596E7</v>
      </c>
      <c r="D2424" s="1" t="s">
        <v>14</v>
      </c>
      <c r="E2424" s="1">
        <v>26.0</v>
      </c>
      <c r="F2424" s="1" t="s">
        <v>20752</v>
      </c>
      <c r="G2424" s="1">
        <v>-0.00640422338956</v>
      </c>
    </row>
    <row r="2425" ht="15.75" customHeight="1">
      <c r="A2425" s="1" t="str">
        <f t="shared" si="210"/>
        <v>TMSB4X</v>
      </c>
      <c r="B2425" s="1" t="s">
        <v>50</v>
      </c>
      <c r="C2425" s="1">
        <v>1.2993525E7</v>
      </c>
      <c r="D2425" s="1" t="s">
        <v>14</v>
      </c>
      <c r="E2425" s="1">
        <v>24.0</v>
      </c>
      <c r="F2425" s="1" t="s">
        <v>20753</v>
      </c>
      <c r="G2425" s="1">
        <v>0.0777404579473</v>
      </c>
    </row>
    <row r="2426" ht="15.75" customHeight="1">
      <c r="A2426" s="1" t="str">
        <f t="shared" si="210"/>
        <v>TMSB4X</v>
      </c>
      <c r="B2426" s="1" t="s">
        <v>50</v>
      </c>
      <c r="C2426" s="1">
        <v>1.2993418E7</v>
      </c>
      <c r="D2426" s="1" t="s">
        <v>14</v>
      </c>
      <c r="E2426" s="1">
        <v>25.0</v>
      </c>
      <c r="F2426" s="1" t="s">
        <v>20754</v>
      </c>
      <c r="G2426" s="1">
        <v>0.0464246936488</v>
      </c>
    </row>
    <row r="2427" ht="15.75" customHeight="1">
      <c r="A2427" s="1" t="str">
        <f t="shared" si="210"/>
        <v>TMSB4X</v>
      </c>
      <c r="B2427" s="1" t="s">
        <v>50</v>
      </c>
      <c r="C2427" s="1">
        <v>1.2993405E7</v>
      </c>
      <c r="D2427" s="1" t="s">
        <v>14</v>
      </c>
      <c r="E2427" s="1">
        <v>23.0</v>
      </c>
      <c r="F2427" s="1" t="s">
        <v>20755</v>
      </c>
      <c r="G2427" s="1">
        <v>-0.108506307575</v>
      </c>
    </row>
    <row r="2428" ht="15.75" customHeight="1">
      <c r="A2428" s="1" t="str">
        <f t="shared" si="210"/>
        <v>TMSB4X</v>
      </c>
      <c r="B2428" s="1" t="s">
        <v>50</v>
      </c>
      <c r="C2428" s="1">
        <v>1.2993162E7</v>
      </c>
      <c r="D2428" s="1" t="s">
        <v>14</v>
      </c>
      <c r="E2428" s="1">
        <v>22.0</v>
      </c>
      <c r="F2428" s="1" t="s">
        <v>20756</v>
      </c>
      <c r="G2428" s="1">
        <v>0.0878762767253</v>
      </c>
    </row>
    <row r="2429" ht="15.75" customHeight="1">
      <c r="A2429" s="1" t="str">
        <f t="shared" si="210"/>
        <v>TMSB4X</v>
      </c>
      <c r="B2429" s="1" t="s">
        <v>50</v>
      </c>
      <c r="C2429" s="1">
        <v>1.2993147E7</v>
      </c>
      <c r="D2429" s="1" t="s">
        <v>14</v>
      </c>
      <c r="E2429" s="1">
        <v>22.0</v>
      </c>
      <c r="F2429" s="1" t="s">
        <v>20757</v>
      </c>
      <c r="G2429" s="1">
        <v>0.587724093748</v>
      </c>
    </row>
    <row r="2430" ht="15.75" customHeight="1">
      <c r="A2430" s="1" t="str">
        <f t="shared" si="210"/>
        <v>TMSB4X</v>
      </c>
      <c r="B2430" s="1" t="s">
        <v>50</v>
      </c>
      <c r="C2430" s="1">
        <v>1.2993082E7</v>
      </c>
      <c r="D2430" s="1" t="s">
        <v>14</v>
      </c>
      <c r="E2430" s="1">
        <v>23.0</v>
      </c>
      <c r="F2430" s="1" t="s">
        <v>20758</v>
      </c>
      <c r="G2430" s="1">
        <v>0.203343712093</v>
      </c>
    </row>
    <row r="2431" ht="15.75" customHeight="1">
      <c r="A2431" s="1" t="str">
        <f t="shared" si="210"/>
        <v>TMSB4X</v>
      </c>
      <c r="B2431" s="1" t="s">
        <v>50</v>
      </c>
      <c r="C2431" s="1">
        <v>1.2993077E7</v>
      </c>
      <c r="D2431" s="1" t="s">
        <v>14</v>
      </c>
      <c r="E2431" s="1">
        <v>24.0</v>
      </c>
      <c r="F2431" s="1" t="s">
        <v>20759</v>
      </c>
      <c r="G2431" s="1">
        <v>0.306991227923</v>
      </c>
    </row>
    <row r="2432" ht="15.75" customHeight="1">
      <c r="A2432" s="1" t="str">
        <f t="shared" si="210"/>
        <v>TMSB4X</v>
      </c>
      <c r="B2432" s="1" t="s">
        <v>50</v>
      </c>
      <c r="C2432" s="1">
        <v>1.2993069E7</v>
      </c>
      <c r="D2432" s="1" t="s">
        <v>14</v>
      </c>
      <c r="E2432" s="1">
        <v>23.0</v>
      </c>
      <c r="F2432" s="1" t="s">
        <v>20760</v>
      </c>
      <c r="G2432" s="1">
        <v>0.216224706012</v>
      </c>
    </row>
    <row r="2433" ht="15.75" customHeight="1">
      <c r="A2433" s="1" t="str">
        <f t="shared" si="210"/>
        <v>TMSB4X</v>
      </c>
      <c r="B2433" s="1" t="s">
        <v>50</v>
      </c>
      <c r="C2433" s="1">
        <v>1.299299E7</v>
      </c>
      <c r="D2433" s="1" t="s">
        <v>14</v>
      </c>
      <c r="E2433" s="1">
        <v>24.0</v>
      </c>
      <c r="F2433" s="1" t="s">
        <v>20761</v>
      </c>
      <c r="G2433" s="1">
        <v>0.10117241734</v>
      </c>
    </row>
    <row r="2434" ht="15.75" customHeight="1">
      <c r="A2434" s="1" t="str">
        <f t="shared" si="210"/>
        <v>TMSB4X</v>
      </c>
      <c r="B2434" s="1" t="s">
        <v>50</v>
      </c>
      <c r="C2434" s="1">
        <v>1.2993646E7</v>
      </c>
      <c r="D2434" s="1" t="s">
        <v>8</v>
      </c>
      <c r="E2434" s="1">
        <v>24.0</v>
      </c>
      <c r="F2434" s="1" t="s">
        <v>20762</v>
      </c>
      <c r="G2434" s="1">
        <v>0.0456232666083</v>
      </c>
    </row>
    <row r="2435" ht="15.75" customHeight="1">
      <c r="A2435" s="1" t="str">
        <f t="shared" si="210"/>
        <v>TMSB4X</v>
      </c>
      <c r="B2435" s="1" t="s">
        <v>50</v>
      </c>
      <c r="C2435" s="1">
        <v>1.2993609E7</v>
      </c>
      <c r="D2435" s="1" t="s">
        <v>8</v>
      </c>
      <c r="E2435" s="1">
        <v>24.0</v>
      </c>
      <c r="F2435" s="1" t="s">
        <v>20763</v>
      </c>
      <c r="G2435" s="1">
        <v>-0.0783901964608</v>
      </c>
    </row>
    <row r="2436" ht="15.75" customHeight="1">
      <c r="A2436" s="1" t="str">
        <f t="shared" si="210"/>
        <v>TMSB4X</v>
      </c>
      <c r="B2436" s="1" t="s">
        <v>50</v>
      </c>
      <c r="C2436" s="1">
        <v>1.2993553E7</v>
      </c>
      <c r="D2436" s="1" t="s">
        <v>8</v>
      </c>
      <c r="E2436" s="1">
        <v>24.0</v>
      </c>
      <c r="F2436" s="1" t="s">
        <v>20764</v>
      </c>
      <c r="G2436" s="1">
        <v>-0.0108785657357</v>
      </c>
    </row>
    <row r="2437" ht="15.75" customHeight="1">
      <c r="A2437" s="1" t="str">
        <f t="shared" si="210"/>
        <v>TMSB4X</v>
      </c>
      <c r="B2437" s="1" t="s">
        <v>50</v>
      </c>
      <c r="C2437" s="1">
        <v>1.29934E7</v>
      </c>
      <c r="D2437" s="1" t="s">
        <v>8</v>
      </c>
      <c r="E2437" s="1">
        <v>24.0</v>
      </c>
      <c r="F2437" s="1" t="s">
        <v>20765</v>
      </c>
      <c r="G2437" s="1">
        <v>-0.244558790003</v>
      </c>
    </row>
    <row r="2438" ht="15.75" customHeight="1">
      <c r="A2438" s="1" t="str">
        <f t="shared" si="210"/>
        <v>TMSB4X</v>
      </c>
      <c r="B2438" s="1" t="s">
        <v>50</v>
      </c>
      <c r="C2438" s="1">
        <v>1.2993106E7</v>
      </c>
      <c r="D2438" s="1" t="s">
        <v>8</v>
      </c>
      <c r="E2438" s="1">
        <v>24.0</v>
      </c>
      <c r="F2438" s="1" t="s">
        <v>20766</v>
      </c>
      <c r="G2438" s="1">
        <v>1.13733477395</v>
      </c>
    </row>
    <row r="2439" ht="15.75" customHeight="1">
      <c r="A2439" s="1" t="str">
        <f t="shared" ref="A2439:A2455" si="211">"TOB1"</f>
        <v>TOB1</v>
      </c>
      <c r="B2439" s="1" t="s">
        <v>39</v>
      </c>
      <c r="C2439" s="1">
        <v>4.8943997E7</v>
      </c>
      <c r="D2439" s="1" t="s">
        <v>14</v>
      </c>
      <c r="E2439" s="1">
        <v>21.0</v>
      </c>
      <c r="F2439" s="1" t="s">
        <v>20767</v>
      </c>
      <c r="G2439" s="1">
        <v>0.916083477772</v>
      </c>
    </row>
    <row r="2440" ht="15.75" customHeight="1">
      <c r="A2440" s="1" t="str">
        <f t="shared" si="211"/>
        <v>TOB1</v>
      </c>
      <c r="B2440" s="1" t="s">
        <v>39</v>
      </c>
      <c r="C2440" s="1">
        <v>4.8943967E7</v>
      </c>
      <c r="D2440" s="1" t="s">
        <v>14</v>
      </c>
      <c r="E2440" s="1">
        <v>24.0</v>
      </c>
      <c r="F2440" s="1" t="s">
        <v>20768</v>
      </c>
      <c r="G2440" s="1">
        <v>0.625709100286</v>
      </c>
    </row>
    <row r="2441" ht="15.75" customHeight="1">
      <c r="A2441" s="1" t="str">
        <f t="shared" si="211"/>
        <v>TOB1</v>
      </c>
      <c r="B2441" s="1" t="s">
        <v>39</v>
      </c>
      <c r="C2441" s="1">
        <v>4.8943848E7</v>
      </c>
      <c r="D2441" s="1" t="s">
        <v>8</v>
      </c>
      <c r="E2441" s="1">
        <v>24.0</v>
      </c>
      <c r="F2441" s="1" t="s">
        <v>20769</v>
      </c>
      <c r="G2441" s="1">
        <v>1.15459487759</v>
      </c>
    </row>
    <row r="2442" ht="15.75" customHeight="1">
      <c r="A2442" s="1" t="str">
        <f t="shared" si="211"/>
        <v>TOB1</v>
      </c>
      <c r="B2442" s="1" t="s">
        <v>39</v>
      </c>
      <c r="C2442" s="1">
        <v>4.8945576E7</v>
      </c>
      <c r="D2442" s="1" t="s">
        <v>14</v>
      </c>
      <c r="E2442" s="1">
        <v>27.0</v>
      </c>
      <c r="F2442" s="1" t="s">
        <v>20770</v>
      </c>
      <c r="G2442" s="1">
        <v>-0.202886744208</v>
      </c>
    </row>
    <row r="2443" ht="15.75" customHeight="1">
      <c r="A2443" s="1" t="str">
        <f t="shared" si="211"/>
        <v>TOB1</v>
      </c>
      <c r="B2443" s="1" t="s">
        <v>39</v>
      </c>
      <c r="C2443" s="1">
        <v>4.894555E7</v>
      </c>
      <c r="D2443" s="1" t="s">
        <v>14</v>
      </c>
      <c r="E2443" s="1">
        <v>22.0</v>
      </c>
      <c r="F2443" s="1" t="s">
        <v>20771</v>
      </c>
      <c r="G2443" s="1">
        <v>-0.00515554675637</v>
      </c>
    </row>
    <row r="2444" ht="15.75" customHeight="1">
      <c r="A2444" s="1" t="str">
        <f t="shared" si="211"/>
        <v>TOB1</v>
      </c>
      <c r="B2444" s="1" t="s">
        <v>39</v>
      </c>
      <c r="C2444" s="1">
        <v>4.8945427E7</v>
      </c>
      <c r="D2444" s="1" t="s">
        <v>14</v>
      </c>
      <c r="E2444" s="1">
        <v>25.0</v>
      </c>
      <c r="F2444" s="1" t="s">
        <v>20772</v>
      </c>
      <c r="G2444" s="1">
        <v>0.380856762239</v>
      </c>
    </row>
    <row r="2445" ht="15.75" customHeight="1">
      <c r="A2445" s="1" t="str">
        <f t="shared" si="211"/>
        <v>TOB1</v>
      </c>
      <c r="B2445" s="1" t="s">
        <v>39</v>
      </c>
      <c r="C2445" s="1">
        <v>4.8945422E7</v>
      </c>
      <c r="D2445" s="1" t="s">
        <v>14</v>
      </c>
      <c r="E2445" s="1">
        <v>27.0</v>
      </c>
      <c r="F2445" s="1" t="s">
        <v>20773</v>
      </c>
      <c r="G2445" s="1">
        <v>0.0626188971979</v>
      </c>
    </row>
    <row r="2446" ht="15.75" customHeight="1">
      <c r="A2446" s="1" t="str">
        <f t="shared" si="211"/>
        <v>TOB1</v>
      </c>
      <c r="B2446" s="1" t="s">
        <v>39</v>
      </c>
      <c r="C2446" s="1">
        <v>4.8945416E7</v>
      </c>
      <c r="D2446" s="1" t="s">
        <v>14</v>
      </c>
      <c r="E2446" s="1">
        <v>27.0</v>
      </c>
      <c r="F2446" s="1" t="s">
        <v>20774</v>
      </c>
      <c r="G2446" s="1">
        <v>0.0143906122164</v>
      </c>
    </row>
    <row r="2447" ht="15.75" customHeight="1">
      <c r="A2447" s="1" t="str">
        <f t="shared" si="211"/>
        <v>TOB1</v>
      </c>
      <c r="B2447" s="1" t="s">
        <v>39</v>
      </c>
      <c r="C2447" s="1">
        <v>4.8944096E7</v>
      </c>
      <c r="D2447" s="1" t="s">
        <v>14</v>
      </c>
      <c r="E2447" s="1">
        <v>23.0</v>
      </c>
      <c r="F2447" s="1" t="s">
        <v>20775</v>
      </c>
      <c r="G2447" s="1">
        <v>0.0113097012394</v>
      </c>
    </row>
    <row r="2448" ht="15.75" customHeight="1">
      <c r="A2448" s="1" t="str">
        <f t="shared" si="211"/>
        <v>TOB1</v>
      </c>
      <c r="B2448" s="1" t="s">
        <v>39</v>
      </c>
      <c r="C2448" s="1">
        <v>4.894407E7</v>
      </c>
      <c r="D2448" s="1" t="s">
        <v>14</v>
      </c>
      <c r="E2448" s="1">
        <v>23.0</v>
      </c>
      <c r="F2448" s="1" t="s">
        <v>20776</v>
      </c>
      <c r="G2448" s="1">
        <v>0.0643396102266</v>
      </c>
    </row>
    <row r="2449" ht="15.75" customHeight="1">
      <c r="A2449" s="1" t="str">
        <f t="shared" si="211"/>
        <v>TOB1</v>
      </c>
      <c r="B2449" s="1" t="s">
        <v>39</v>
      </c>
      <c r="C2449" s="1">
        <v>4.8944043E7</v>
      </c>
      <c r="D2449" s="1" t="s">
        <v>14</v>
      </c>
      <c r="E2449" s="1">
        <v>24.0</v>
      </c>
      <c r="F2449" s="1" t="s">
        <v>20777</v>
      </c>
      <c r="G2449" s="1">
        <v>0.512973996146</v>
      </c>
    </row>
    <row r="2450" ht="15.75" customHeight="1">
      <c r="A2450" s="1" t="str">
        <f t="shared" si="211"/>
        <v>TOB1</v>
      </c>
      <c r="B2450" s="1" t="s">
        <v>39</v>
      </c>
      <c r="C2450" s="1">
        <v>4.8944007E7</v>
      </c>
      <c r="D2450" s="1" t="s">
        <v>14</v>
      </c>
      <c r="E2450" s="1">
        <v>24.0</v>
      </c>
      <c r="F2450" s="1" t="s">
        <v>20778</v>
      </c>
      <c r="G2450" s="1">
        <v>0.743672369167</v>
      </c>
    </row>
    <row r="2451" ht="15.75" customHeight="1">
      <c r="A2451" s="1" t="str">
        <f t="shared" si="211"/>
        <v>TOB1</v>
      </c>
      <c r="B2451" s="1" t="s">
        <v>39</v>
      </c>
      <c r="C2451" s="1">
        <v>4.8945609E7</v>
      </c>
      <c r="D2451" s="1" t="s">
        <v>8</v>
      </c>
      <c r="E2451" s="1">
        <v>25.0</v>
      </c>
      <c r="F2451" s="1" t="s">
        <v>20779</v>
      </c>
      <c r="G2451" s="1">
        <v>0.0710194914011</v>
      </c>
    </row>
    <row r="2452" ht="15.75" customHeight="1">
      <c r="A2452" s="1" t="str">
        <f t="shared" si="211"/>
        <v>TOB1</v>
      </c>
      <c r="B2452" s="1" t="s">
        <v>39</v>
      </c>
      <c r="C2452" s="1">
        <v>4.8945457E7</v>
      </c>
      <c r="D2452" s="1" t="s">
        <v>8</v>
      </c>
      <c r="E2452" s="1">
        <v>26.0</v>
      </c>
      <c r="F2452" s="1" t="s">
        <v>20780</v>
      </c>
      <c r="G2452" s="1">
        <v>-0.399991063346</v>
      </c>
    </row>
    <row r="2453" ht="15.75" customHeight="1">
      <c r="A2453" s="1" t="str">
        <f t="shared" si="211"/>
        <v>TOB1</v>
      </c>
      <c r="B2453" s="1" t="s">
        <v>39</v>
      </c>
      <c r="C2453" s="1">
        <v>4.8943915E7</v>
      </c>
      <c r="D2453" s="1" t="s">
        <v>8</v>
      </c>
      <c r="E2453" s="1">
        <v>24.0</v>
      </c>
      <c r="F2453" s="1" t="s">
        <v>20781</v>
      </c>
      <c r="G2453" s="1">
        <v>0.827864011267</v>
      </c>
    </row>
    <row r="2454" ht="15.75" customHeight="1">
      <c r="A2454" s="1" t="str">
        <f t="shared" si="211"/>
        <v>TOB1</v>
      </c>
      <c r="B2454" s="1" t="s">
        <v>39</v>
      </c>
      <c r="C2454" s="1">
        <v>4.8943886E7</v>
      </c>
      <c r="D2454" s="1" t="s">
        <v>8</v>
      </c>
      <c r="E2454" s="1">
        <v>24.0</v>
      </c>
      <c r="F2454" s="1" t="s">
        <v>20782</v>
      </c>
      <c r="G2454" s="1">
        <v>0.539101716298</v>
      </c>
    </row>
    <row r="2455" ht="15.75" customHeight="1">
      <c r="A2455" s="1" t="str">
        <f t="shared" si="211"/>
        <v>TOB1</v>
      </c>
      <c r="B2455" s="1" t="s">
        <v>39</v>
      </c>
      <c r="C2455" s="1">
        <v>4.8943794E7</v>
      </c>
      <c r="D2455" s="1" t="s">
        <v>8</v>
      </c>
      <c r="E2455" s="1">
        <v>23.0</v>
      </c>
      <c r="F2455" s="1" t="s">
        <v>20783</v>
      </c>
      <c r="G2455" s="1">
        <v>0.929321644633</v>
      </c>
    </row>
    <row r="2456" ht="15.75" customHeight="1">
      <c r="A2456" s="1" t="str">
        <f t="shared" ref="A2456:A2465" si="212">"TP73"</f>
        <v>TP73</v>
      </c>
      <c r="B2456" s="1" t="s">
        <v>108</v>
      </c>
      <c r="C2456" s="1">
        <v>3568744.0</v>
      </c>
      <c r="D2456" s="1" t="s">
        <v>8</v>
      </c>
      <c r="E2456" s="1">
        <v>24.0</v>
      </c>
      <c r="F2456" s="1" t="s">
        <v>20784</v>
      </c>
      <c r="G2456" s="1">
        <v>0.671735306487</v>
      </c>
    </row>
    <row r="2457" ht="15.75" customHeight="1">
      <c r="A2457" s="1" t="str">
        <f t="shared" si="212"/>
        <v>TP73</v>
      </c>
      <c r="B2457" s="1" t="s">
        <v>108</v>
      </c>
      <c r="C2457" s="1">
        <v>3568861.0</v>
      </c>
      <c r="D2457" s="1" t="s">
        <v>14</v>
      </c>
      <c r="E2457" s="1">
        <v>23.0</v>
      </c>
      <c r="F2457" s="1" t="s">
        <v>20785</v>
      </c>
      <c r="G2457" s="1">
        <v>0.0026622286591</v>
      </c>
    </row>
    <row r="2458" ht="15.75" customHeight="1">
      <c r="A2458" s="1" t="str">
        <f t="shared" si="212"/>
        <v>TP73</v>
      </c>
      <c r="B2458" s="1" t="s">
        <v>108</v>
      </c>
      <c r="C2458" s="1">
        <v>3568854.0</v>
      </c>
      <c r="D2458" s="1" t="s">
        <v>14</v>
      </c>
      <c r="E2458" s="1">
        <v>24.0</v>
      </c>
      <c r="F2458" s="1" t="s">
        <v>20786</v>
      </c>
      <c r="G2458" s="1">
        <v>0.0461779083217</v>
      </c>
    </row>
    <row r="2459" ht="15.75" customHeight="1">
      <c r="A2459" s="1" t="str">
        <f t="shared" si="212"/>
        <v>TP73</v>
      </c>
      <c r="B2459" s="1" t="s">
        <v>108</v>
      </c>
      <c r="C2459" s="1">
        <v>3568813.0</v>
      </c>
      <c r="D2459" s="1" t="s">
        <v>14</v>
      </c>
      <c r="E2459" s="1">
        <v>24.0</v>
      </c>
      <c r="F2459" s="1" t="s">
        <v>20787</v>
      </c>
      <c r="G2459" s="1">
        <v>1.08290826665</v>
      </c>
    </row>
    <row r="2460" ht="15.75" customHeight="1">
      <c r="A2460" s="1" t="str">
        <f t="shared" si="212"/>
        <v>TP73</v>
      </c>
      <c r="B2460" s="1" t="s">
        <v>108</v>
      </c>
      <c r="C2460" s="1">
        <v>3568802.0</v>
      </c>
      <c r="D2460" s="1" t="s">
        <v>14</v>
      </c>
      <c r="E2460" s="1">
        <v>24.0</v>
      </c>
      <c r="F2460" s="1" t="s">
        <v>20788</v>
      </c>
      <c r="G2460" s="1">
        <v>0.683037187183</v>
      </c>
    </row>
    <row r="2461" ht="15.75" customHeight="1">
      <c r="A2461" s="1" t="str">
        <f t="shared" si="212"/>
        <v>TP73</v>
      </c>
      <c r="B2461" s="1" t="s">
        <v>108</v>
      </c>
      <c r="C2461" s="1">
        <v>3568760.0</v>
      </c>
      <c r="D2461" s="1" t="s">
        <v>14</v>
      </c>
      <c r="E2461" s="1">
        <v>23.0</v>
      </c>
      <c r="F2461" s="1" t="s">
        <v>20789</v>
      </c>
      <c r="G2461" s="1">
        <v>0.437149150508</v>
      </c>
    </row>
    <row r="2462" ht="15.75" customHeight="1">
      <c r="A2462" s="1" t="str">
        <f t="shared" si="212"/>
        <v>TP73</v>
      </c>
      <c r="B2462" s="1" t="s">
        <v>108</v>
      </c>
      <c r="C2462" s="1">
        <v>3568729.0</v>
      </c>
      <c r="D2462" s="1" t="s">
        <v>14</v>
      </c>
      <c r="E2462" s="1">
        <v>23.0</v>
      </c>
      <c r="F2462" s="1" t="s">
        <v>20790</v>
      </c>
      <c r="G2462" s="1">
        <v>1.05394465774</v>
      </c>
    </row>
    <row r="2463" ht="15.75" customHeight="1">
      <c r="A2463" s="1" t="str">
        <f t="shared" si="212"/>
        <v>TP73</v>
      </c>
      <c r="B2463" s="1" t="s">
        <v>108</v>
      </c>
      <c r="C2463" s="1">
        <v>3568946.0</v>
      </c>
      <c r="D2463" s="1" t="s">
        <v>8</v>
      </c>
      <c r="E2463" s="1">
        <v>24.0</v>
      </c>
      <c r="F2463" s="1" t="s">
        <v>20791</v>
      </c>
      <c r="G2463" s="1">
        <v>0.78372364208</v>
      </c>
    </row>
    <row r="2464" ht="15.75" customHeight="1">
      <c r="A2464" s="1" t="str">
        <f t="shared" si="212"/>
        <v>TP73</v>
      </c>
      <c r="B2464" s="1" t="s">
        <v>108</v>
      </c>
      <c r="C2464" s="1">
        <v>3568884.0</v>
      </c>
      <c r="D2464" s="1" t="s">
        <v>8</v>
      </c>
      <c r="E2464" s="1">
        <v>24.0</v>
      </c>
      <c r="F2464" s="1" t="s">
        <v>20792</v>
      </c>
      <c r="G2464" s="1">
        <v>0.802864980911</v>
      </c>
    </row>
    <row r="2465" ht="15.75" customHeight="1">
      <c r="A2465" s="1" t="str">
        <f t="shared" si="212"/>
        <v>TP73</v>
      </c>
      <c r="B2465" s="1" t="s">
        <v>108</v>
      </c>
      <c r="C2465" s="1">
        <v>3568804.0</v>
      </c>
      <c r="D2465" s="1" t="s">
        <v>8</v>
      </c>
      <c r="E2465" s="1">
        <v>24.0</v>
      </c>
      <c r="F2465" s="1" t="s">
        <v>20793</v>
      </c>
      <c r="G2465" s="1">
        <v>0.863147075605</v>
      </c>
    </row>
    <row r="2466" ht="15.75" customHeight="1">
      <c r="A2466" s="1" t="str">
        <f t="shared" ref="A2466:A2490" si="213">"TPST2"</f>
        <v>TPST2</v>
      </c>
      <c r="B2466" s="1" t="s">
        <v>222</v>
      </c>
      <c r="C2466" s="1">
        <v>2.6993043E7</v>
      </c>
      <c r="D2466" s="1" t="s">
        <v>14</v>
      </c>
      <c r="E2466" s="1">
        <v>25.0</v>
      </c>
      <c r="F2466" s="1" t="s">
        <v>20794</v>
      </c>
      <c r="G2466" s="1">
        <v>0.919111102475</v>
      </c>
    </row>
    <row r="2467" ht="15.75" customHeight="1">
      <c r="A2467" s="1" t="str">
        <f t="shared" si="213"/>
        <v>TPST2</v>
      </c>
      <c r="B2467" s="1" t="s">
        <v>222</v>
      </c>
      <c r="C2467" s="1">
        <v>2.6961395E7</v>
      </c>
      <c r="D2467" s="1" t="s">
        <v>8</v>
      </c>
      <c r="E2467" s="1">
        <v>25.0</v>
      </c>
      <c r="F2467" s="1" t="s">
        <v>20795</v>
      </c>
      <c r="G2467" s="1">
        <v>-0.00110222566998</v>
      </c>
    </row>
    <row r="2468" ht="15.75" customHeight="1">
      <c r="A2468" s="1" t="str">
        <f t="shared" si="213"/>
        <v>TPST2</v>
      </c>
      <c r="B2468" s="1" t="s">
        <v>222</v>
      </c>
      <c r="C2468" s="1">
        <v>2.6961435E7</v>
      </c>
      <c r="D2468" s="1" t="s">
        <v>8</v>
      </c>
      <c r="E2468" s="1">
        <v>25.0</v>
      </c>
      <c r="F2468" s="1" t="s">
        <v>20796</v>
      </c>
      <c r="G2468" s="1">
        <v>0.253543340674</v>
      </c>
    </row>
    <row r="2469" ht="15.75" customHeight="1">
      <c r="A2469" s="1" t="str">
        <f t="shared" si="213"/>
        <v>TPST2</v>
      </c>
      <c r="B2469" s="1" t="s">
        <v>222</v>
      </c>
      <c r="C2469" s="1">
        <v>2.6993022E7</v>
      </c>
      <c r="D2469" s="1" t="s">
        <v>14</v>
      </c>
      <c r="E2469" s="1">
        <v>25.0</v>
      </c>
      <c r="F2469" s="1" t="s">
        <v>20797</v>
      </c>
      <c r="G2469" s="1">
        <v>0.69417468819</v>
      </c>
    </row>
    <row r="2470" ht="15.75" customHeight="1">
      <c r="A2470" s="1" t="str">
        <f t="shared" si="213"/>
        <v>TPST2</v>
      </c>
      <c r="B2470" s="1" t="s">
        <v>222</v>
      </c>
      <c r="C2470" s="1">
        <v>2.698623E7</v>
      </c>
      <c r="D2470" s="1" t="s">
        <v>8</v>
      </c>
      <c r="E2470" s="1">
        <v>24.0</v>
      </c>
      <c r="F2470" s="1" t="s">
        <v>20798</v>
      </c>
      <c r="G2470" s="1">
        <v>0.663851263024</v>
      </c>
    </row>
    <row r="2471" ht="15.75" customHeight="1">
      <c r="A2471" s="1" t="str">
        <f t="shared" si="213"/>
        <v>TPST2</v>
      </c>
      <c r="B2471" s="1" t="s">
        <v>222</v>
      </c>
      <c r="C2471" s="1">
        <v>2.6961601E7</v>
      </c>
      <c r="D2471" s="1" t="s">
        <v>8</v>
      </c>
      <c r="E2471" s="1">
        <v>24.0</v>
      </c>
      <c r="F2471" s="1" t="s">
        <v>20799</v>
      </c>
      <c r="G2471" s="1">
        <v>0.101062320241</v>
      </c>
    </row>
    <row r="2472" ht="15.75" customHeight="1">
      <c r="A2472" s="1" t="str">
        <f t="shared" si="213"/>
        <v>TPST2</v>
      </c>
      <c r="B2472" s="1" t="s">
        <v>222</v>
      </c>
      <c r="C2472" s="1">
        <v>2.6986427E7</v>
      </c>
      <c r="D2472" s="1" t="s">
        <v>14</v>
      </c>
      <c r="E2472" s="1">
        <v>22.0</v>
      </c>
      <c r="F2472" s="1" t="s">
        <v>20800</v>
      </c>
      <c r="G2472" s="1">
        <v>-0.042730054926</v>
      </c>
    </row>
    <row r="2473" ht="15.75" customHeight="1">
      <c r="A2473" s="1" t="str">
        <f t="shared" si="213"/>
        <v>TPST2</v>
      </c>
      <c r="B2473" s="1" t="s">
        <v>222</v>
      </c>
      <c r="C2473" s="1">
        <v>2.6986247E7</v>
      </c>
      <c r="D2473" s="1" t="s">
        <v>14</v>
      </c>
      <c r="E2473" s="1">
        <v>25.0</v>
      </c>
      <c r="F2473" s="1" t="s">
        <v>20801</v>
      </c>
      <c r="G2473" s="1">
        <v>0.520656984732</v>
      </c>
    </row>
    <row r="2474" ht="15.75" customHeight="1">
      <c r="A2474" s="1" t="str">
        <f t="shared" si="213"/>
        <v>TPST2</v>
      </c>
      <c r="B2474" s="1" t="s">
        <v>222</v>
      </c>
      <c r="C2474" s="1">
        <v>2.6986237E7</v>
      </c>
      <c r="D2474" s="1" t="s">
        <v>14</v>
      </c>
      <c r="E2474" s="1">
        <v>24.0</v>
      </c>
      <c r="F2474" s="1" t="s">
        <v>20802</v>
      </c>
      <c r="G2474" s="1">
        <v>0.645526867683</v>
      </c>
    </row>
    <row r="2475" ht="15.75" customHeight="1">
      <c r="A2475" s="1" t="str">
        <f t="shared" si="213"/>
        <v>TPST2</v>
      </c>
      <c r="B2475" s="1" t="s">
        <v>222</v>
      </c>
      <c r="C2475" s="1">
        <v>2.6961487E7</v>
      </c>
      <c r="D2475" s="1" t="s">
        <v>14</v>
      </c>
      <c r="E2475" s="1">
        <v>25.0</v>
      </c>
      <c r="F2475" s="1" t="s">
        <v>20803</v>
      </c>
      <c r="G2475" s="1">
        <v>0.105852637931</v>
      </c>
    </row>
    <row r="2476" ht="15.75" customHeight="1">
      <c r="A2476" s="1" t="str">
        <f t="shared" si="213"/>
        <v>TPST2</v>
      </c>
      <c r="B2476" s="1" t="s">
        <v>222</v>
      </c>
      <c r="C2476" s="1">
        <v>2.6961466E7</v>
      </c>
      <c r="D2476" s="1" t="s">
        <v>14</v>
      </c>
      <c r="E2476" s="1">
        <v>25.0</v>
      </c>
      <c r="F2476" s="1" t="s">
        <v>20804</v>
      </c>
      <c r="G2476" s="1">
        <v>0.105678052197</v>
      </c>
    </row>
    <row r="2477" ht="15.75" customHeight="1">
      <c r="A2477" s="1" t="str">
        <f t="shared" si="213"/>
        <v>TPST2</v>
      </c>
      <c r="B2477" s="1" t="s">
        <v>222</v>
      </c>
      <c r="C2477" s="1">
        <v>2.6961452E7</v>
      </c>
      <c r="D2477" s="1" t="s">
        <v>14</v>
      </c>
      <c r="E2477" s="1">
        <v>25.0</v>
      </c>
      <c r="F2477" s="1" t="s">
        <v>20805</v>
      </c>
      <c r="G2477" s="1">
        <v>0.142470639334</v>
      </c>
    </row>
    <row r="2478" ht="15.75" customHeight="1">
      <c r="A2478" s="1" t="str">
        <f t="shared" si="213"/>
        <v>TPST2</v>
      </c>
      <c r="B2478" s="1" t="s">
        <v>222</v>
      </c>
      <c r="C2478" s="1">
        <v>2.6961445E7</v>
      </c>
      <c r="D2478" s="1" t="s">
        <v>14</v>
      </c>
      <c r="E2478" s="1">
        <v>24.0</v>
      </c>
      <c r="F2478" s="1" t="s">
        <v>20806</v>
      </c>
      <c r="G2478" s="1">
        <v>0.140109975876</v>
      </c>
    </row>
    <row r="2479" ht="15.75" customHeight="1">
      <c r="A2479" s="1" t="str">
        <f t="shared" si="213"/>
        <v>TPST2</v>
      </c>
      <c r="B2479" s="1" t="s">
        <v>222</v>
      </c>
      <c r="C2479" s="1">
        <v>2.69615E7</v>
      </c>
      <c r="D2479" s="1" t="s">
        <v>8</v>
      </c>
      <c r="E2479" s="1">
        <v>24.0</v>
      </c>
      <c r="F2479" s="1" t="s">
        <v>20807</v>
      </c>
      <c r="G2479" s="1">
        <v>0.130952085812</v>
      </c>
    </row>
    <row r="2480" ht="15.75" customHeight="1">
      <c r="A2480" s="1" t="str">
        <f t="shared" si="213"/>
        <v>TPST2</v>
      </c>
      <c r="B2480" s="1" t="s">
        <v>222</v>
      </c>
      <c r="C2480" s="1">
        <v>2.6961429E7</v>
      </c>
      <c r="D2480" s="1" t="s">
        <v>14</v>
      </c>
      <c r="E2480" s="1">
        <v>24.0</v>
      </c>
      <c r="F2480" s="1" t="s">
        <v>20808</v>
      </c>
      <c r="G2480" s="1">
        <v>0.0608801813842</v>
      </c>
    </row>
    <row r="2481" ht="15.75" customHeight="1">
      <c r="A2481" s="1" t="str">
        <f t="shared" si="213"/>
        <v>TPST2</v>
      </c>
      <c r="B2481" s="1" t="s">
        <v>222</v>
      </c>
      <c r="C2481" s="1">
        <v>2.6992868E7</v>
      </c>
      <c r="D2481" s="1" t="s">
        <v>8</v>
      </c>
      <c r="E2481" s="1">
        <v>24.0</v>
      </c>
      <c r="F2481" s="1" t="s">
        <v>20809</v>
      </c>
      <c r="G2481" s="1">
        <v>0.0373855886044</v>
      </c>
    </row>
    <row r="2482" ht="15.75" customHeight="1">
      <c r="A2482" s="1" t="str">
        <f t="shared" si="213"/>
        <v>TPST2</v>
      </c>
      <c r="B2482" s="1" t="s">
        <v>222</v>
      </c>
      <c r="C2482" s="1">
        <v>2.6986417E7</v>
      </c>
      <c r="D2482" s="1" t="s">
        <v>8</v>
      </c>
      <c r="E2482" s="1">
        <v>22.0</v>
      </c>
      <c r="F2482" s="1" t="s">
        <v>20810</v>
      </c>
      <c r="G2482" s="1">
        <v>0.150322661796</v>
      </c>
    </row>
    <row r="2483" ht="15.75" customHeight="1">
      <c r="A2483" s="1" t="str">
        <f t="shared" si="213"/>
        <v>TPST2</v>
      </c>
      <c r="B2483" s="1" t="s">
        <v>222</v>
      </c>
      <c r="C2483" s="1">
        <v>2.6986296E7</v>
      </c>
      <c r="D2483" s="1" t="s">
        <v>8</v>
      </c>
      <c r="E2483" s="1">
        <v>23.0</v>
      </c>
      <c r="F2483" s="1" t="s">
        <v>20811</v>
      </c>
      <c r="G2483" s="1">
        <v>0.622634875944</v>
      </c>
    </row>
    <row r="2484" ht="15.75" customHeight="1">
      <c r="A2484" s="1" t="str">
        <f t="shared" si="213"/>
        <v>TPST2</v>
      </c>
      <c r="B2484" s="1" t="s">
        <v>222</v>
      </c>
      <c r="C2484" s="1">
        <v>2.6986273E7</v>
      </c>
      <c r="D2484" s="1" t="s">
        <v>8</v>
      </c>
      <c r="E2484" s="1">
        <v>24.0</v>
      </c>
      <c r="F2484" s="1" t="s">
        <v>20812</v>
      </c>
      <c r="G2484" s="1">
        <v>0.770836098269</v>
      </c>
    </row>
    <row r="2485" ht="15.75" customHeight="1">
      <c r="A2485" s="1" t="str">
        <f t="shared" si="213"/>
        <v>TPST2</v>
      </c>
      <c r="B2485" s="1" t="s">
        <v>222</v>
      </c>
      <c r="C2485" s="1">
        <v>2.6986264E7</v>
      </c>
      <c r="D2485" s="1" t="s">
        <v>8</v>
      </c>
      <c r="E2485" s="1">
        <v>24.0</v>
      </c>
      <c r="F2485" s="1" t="s">
        <v>20813</v>
      </c>
      <c r="G2485" s="1">
        <v>0.53359145697</v>
      </c>
    </row>
    <row r="2486" ht="15.75" customHeight="1">
      <c r="A2486" s="1" t="str">
        <f t="shared" si="213"/>
        <v>TPST2</v>
      </c>
      <c r="B2486" s="1" t="s">
        <v>222</v>
      </c>
      <c r="C2486" s="1">
        <v>2.6992819E7</v>
      </c>
      <c r="D2486" s="1" t="s">
        <v>14</v>
      </c>
      <c r="E2486" s="1">
        <v>25.0</v>
      </c>
      <c r="F2486" s="1" t="s">
        <v>20814</v>
      </c>
      <c r="G2486" s="1">
        <v>0.11774528129</v>
      </c>
    </row>
    <row r="2487" ht="15.75" customHeight="1">
      <c r="A2487" s="1" t="str">
        <f t="shared" si="213"/>
        <v>TPST2</v>
      </c>
      <c r="B2487" s="1" t="s">
        <v>222</v>
      </c>
      <c r="C2487" s="1">
        <v>2.6986178E7</v>
      </c>
      <c r="D2487" s="1" t="s">
        <v>8</v>
      </c>
      <c r="E2487" s="1">
        <v>23.0</v>
      </c>
      <c r="F2487" s="1" t="s">
        <v>20815</v>
      </c>
      <c r="G2487" s="1">
        <v>1.31005279926</v>
      </c>
    </row>
    <row r="2488" ht="15.75" customHeight="1">
      <c r="A2488" s="1" t="str">
        <f t="shared" si="213"/>
        <v>TPST2</v>
      </c>
      <c r="B2488" s="1" t="s">
        <v>222</v>
      </c>
      <c r="C2488" s="1">
        <v>2.6992967E7</v>
      </c>
      <c r="D2488" s="1" t="s">
        <v>8</v>
      </c>
      <c r="E2488" s="1">
        <v>25.0</v>
      </c>
      <c r="F2488" s="1" t="s">
        <v>20816</v>
      </c>
      <c r="G2488" s="1">
        <v>0.323874524902</v>
      </c>
    </row>
    <row r="2489" ht="15.75" customHeight="1">
      <c r="A2489" s="1" t="str">
        <f t="shared" si="213"/>
        <v>TPST2</v>
      </c>
      <c r="B2489" s="1" t="s">
        <v>222</v>
      </c>
      <c r="C2489" s="1">
        <v>2.698651E7</v>
      </c>
      <c r="D2489" s="1" t="s">
        <v>14</v>
      </c>
      <c r="E2489" s="1">
        <v>23.0</v>
      </c>
      <c r="F2489" s="1" t="s">
        <v>20817</v>
      </c>
      <c r="G2489" s="1">
        <v>0.124926810553</v>
      </c>
    </row>
    <row r="2490" ht="15.75" customHeight="1">
      <c r="A2490" s="1" t="str">
        <f t="shared" si="213"/>
        <v>TPST2</v>
      </c>
      <c r="B2490" s="1" t="s">
        <v>222</v>
      </c>
      <c r="C2490" s="1">
        <v>2.6961488E7</v>
      </c>
      <c r="D2490" s="1" t="s">
        <v>8</v>
      </c>
      <c r="E2490" s="1">
        <v>25.0</v>
      </c>
      <c r="F2490" s="1" t="s">
        <v>20818</v>
      </c>
      <c r="G2490" s="1">
        <v>0.0805396012245</v>
      </c>
    </row>
    <row r="2491" ht="15.75" customHeight="1">
      <c r="A2491" s="1" t="str">
        <f t="shared" ref="A2491:A2499" si="214">"TSC22D1"</f>
        <v>TSC22D1</v>
      </c>
      <c r="B2491" s="1" t="s">
        <v>76</v>
      </c>
      <c r="C2491" s="1">
        <v>4.501107E7</v>
      </c>
      <c r="D2491" s="1" t="s">
        <v>8</v>
      </c>
      <c r="E2491" s="1">
        <v>24.0</v>
      </c>
      <c r="F2491" s="1" t="s">
        <v>20819</v>
      </c>
      <c r="G2491" s="1">
        <v>0.20410287107</v>
      </c>
    </row>
    <row r="2492" ht="15.75" customHeight="1">
      <c r="A2492" s="1" t="str">
        <f t="shared" si="214"/>
        <v>TSC22D1</v>
      </c>
      <c r="B2492" s="1" t="s">
        <v>76</v>
      </c>
      <c r="C2492" s="1">
        <v>4.5011349E7</v>
      </c>
      <c r="D2492" s="1" t="s">
        <v>8</v>
      </c>
      <c r="E2492" s="1">
        <v>24.0</v>
      </c>
      <c r="F2492" s="1" t="s">
        <v>20820</v>
      </c>
      <c r="G2492" s="1">
        <v>0.104537482918</v>
      </c>
    </row>
    <row r="2493" ht="15.75" customHeight="1">
      <c r="A2493" s="1" t="str">
        <f t="shared" si="214"/>
        <v>TSC22D1</v>
      </c>
      <c r="B2493" s="1" t="s">
        <v>76</v>
      </c>
      <c r="C2493" s="1">
        <v>4.5011062E7</v>
      </c>
      <c r="D2493" s="1" t="s">
        <v>14</v>
      </c>
      <c r="E2493" s="1">
        <v>24.0</v>
      </c>
      <c r="F2493" s="1" t="s">
        <v>20821</v>
      </c>
      <c r="G2493" s="1">
        <v>-0.0547465182539</v>
      </c>
    </row>
    <row r="2494" ht="15.75" customHeight="1">
      <c r="A2494" s="1" t="str">
        <f t="shared" si="214"/>
        <v>TSC22D1</v>
      </c>
      <c r="B2494" s="1" t="s">
        <v>76</v>
      </c>
      <c r="C2494" s="1">
        <v>4.5011365E7</v>
      </c>
      <c r="D2494" s="1" t="s">
        <v>14</v>
      </c>
      <c r="E2494" s="1">
        <v>22.0</v>
      </c>
      <c r="F2494" s="1" t="s">
        <v>20822</v>
      </c>
      <c r="G2494" s="1">
        <v>1.3407124663</v>
      </c>
    </row>
    <row r="2495" ht="15.75" customHeight="1">
      <c r="A2495" s="1" t="str">
        <f t="shared" si="214"/>
        <v>TSC22D1</v>
      </c>
      <c r="B2495" s="1" t="s">
        <v>76</v>
      </c>
      <c r="C2495" s="1">
        <v>4.5011354E7</v>
      </c>
      <c r="D2495" s="1" t="s">
        <v>14</v>
      </c>
      <c r="E2495" s="1">
        <v>24.0</v>
      </c>
      <c r="F2495" s="1" t="s">
        <v>20823</v>
      </c>
      <c r="G2495" s="1">
        <v>0.849697607901</v>
      </c>
    </row>
    <row r="2496" ht="15.75" customHeight="1">
      <c r="A2496" s="1" t="str">
        <f t="shared" si="214"/>
        <v>TSC22D1</v>
      </c>
      <c r="B2496" s="1" t="s">
        <v>76</v>
      </c>
      <c r="C2496" s="1">
        <v>4.5011293E7</v>
      </c>
      <c r="D2496" s="1" t="s">
        <v>14</v>
      </c>
      <c r="E2496" s="1">
        <v>24.0</v>
      </c>
      <c r="F2496" s="1" t="s">
        <v>20824</v>
      </c>
      <c r="G2496" s="1">
        <v>0.261910532468</v>
      </c>
    </row>
    <row r="2497" ht="15.75" customHeight="1">
      <c r="A2497" s="1" t="str">
        <f t="shared" si="214"/>
        <v>TSC22D1</v>
      </c>
      <c r="B2497" s="1" t="s">
        <v>76</v>
      </c>
      <c r="C2497" s="1">
        <v>4.5011216E7</v>
      </c>
      <c r="D2497" s="1" t="s">
        <v>14</v>
      </c>
      <c r="E2497" s="1">
        <v>24.0</v>
      </c>
      <c r="F2497" s="1" t="s">
        <v>20825</v>
      </c>
      <c r="G2497" s="1">
        <v>0.300166350791</v>
      </c>
    </row>
    <row r="2498" ht="15.75" customHeight="1">
      <c r="A2498" s="1" t="str">
        <f t="shared" si="214"/>
        <v>TSC22D1</v>
      </c>
      <c r="B2498" s="1" t="s">
        <v>76</v>
      </c>
      <c r="C2498" s="1">
        <v>4.5011228E7</v>
      </c>
      <c r="D2498" s="1" t="s">
        <v>14</v>
      </c>
      <c r="E2498" s="1">
        <v>23.0</v>
      </c>
      <c r="F2498" s="1" t="s">
        <v>20826</v>
      </c>
      <c r="G2498" s="1">
        <v>0.594340673423</v>
      </c>
    </row>
    <row r="2499" ht="15.75" customHeight="1">
      <c r="A2499" s="1" t="str">
        <f t="shared" si="214"/>
        <v>TSC22D1</v>
      </c>
      <c r="B2499" s="1" t="s">
        <v>76</v>
      </c>
      <c r="C2499" s="1">
        <v>4.5011335E7</v>
      </c>
      <c r="D2499" s="1" t="s">
        <v>8</v>
      </c>
      <c r="E2499" s="1">
        <v>24.0</v>
      </c>
      <c r="F2499" s="1" t="s">
        <v>20827</v>
      </c>
      <c r="G2499" s="1">
        <v>0.809589925795</v>
      </c>
    </row>
    <row r="2500" ht="15.75" customHeight="1">
      <c r="A2500" s="1" t="str">
        <f t="shared" ref="A2500:A2509" si="215">"TSC22D4"</f>
        <v>TSC22D4</v>
      </c>
      <c r="B2500" s="1" t="s">
        <v>715</v>
      </c>
      <c r="C2500" s="1">
        <v>1.00077141E8</v>
      </c>
      <c r="D2500" s="1" t="s">
        <v>14</v>
      </c>
      <c r="E2500" s="1">
        <v>24.0</v>
      </c>
      <c r="F2500" s="1" t="s">
        <v>20828</v>
      </c>
      <c r="G2500" s="1">
        <v>0.109323865876</v>
      </c>
    </row>
    <row r="2501" ht="15.75" customHeight="1">
      <c r="A2501" s="1" t="str">
        <f t="shared" si="215"/>
        <v>TSC22D4</v>
      </c>
      <c r="B2501" s="1" t="s">
        <v>715</v>
      </c>
      <c r="C2501" s="1">
        <v>1.00077055E8</v>
      </c>
      <c r="D2501" s="1" t="s">
        <v>8</v>
      </c>
      <c r="E2501" s="1">
        <v>25.0</v>
      </c>
      <c r="F2501" s="1" t="s">
        <v>20829</v>
      </c>
      <c r="G2501" s="1">
        <v>0.959544447811</v>
      </c>
    </row>
    <row r="2502" ht="15.75" customHeight="1">
      <c r="A2502" s="1" t="str">
        <f t="shared" si="215"/>
        <v>TSC22D4</v>
      </c>
      <c r="B2502" s="1" t="s">
        <v>715</v>
      </c>
      <c r="C2502" s="1">
        <v>1.00077048E8</v>
      </c>
      <c r="D2502" s="1" t="s">
        <v>8</v>
      </c>
      <c r="E2502" s="1">
        <v>24.0</v>
      </c>
      <c r="F2502" s="1" t="s">
        <v>20830</v>
      </c>
      <c r="G2502" s="1">
        <v>1.08749902928</v>
      </c>
    </row>
    <row r="2503" ht="15.75" customHeight="1">
      <c r="A2503" s="1" t="str">
        <f t="shared" si="215"/>
        <v>TSC22D4</v>
      </c>
      <c r="B2503" s="1" t="s">
        <v>715</v>
      </c>
      <c r="C2503" s="1">
        <v>1.00077077E8</v>
      </c>
      <c r="D2503" s="1" t="s">
        <v>8</v>
      </c>
      <c r="E2503" s="1">
        <v>25.0</v>
      </c>
      <c r="F2503" s="1" t="s">
        <v>20831</v>
      </c>
      <c r="G2503" s="1">
        <v>0.86714972757</v>
      </c>
    </row>
    <row r="2504" ht="15.75" customHeight="1">
      <c r="A2504" s="1" t="str">
        <f t="shared" si="215"/>
        <v>TSC22D4</v>
      </c>
      <c r="B2504" s="1" t="s">
        <v>715</v>
      </c>
      <c r="C2504" s="1">
        <v>1.00077219E8</v>
      </c>
      <c r="D2504" s="1" t="s">
        <v>8</v>
      </c>
      <c r="E2504" s="1">
        <v>25.0</v>
      </c>
      <c r="F2504" s="1" t="s">
        <v>20832</v>
      </c>
      <c r="G2504" s="1">
        <v>0.710872446464</v>
      </c>
    </row>
    <row r="2505" ht="15.75" customHeight="1">
      <c r="A2505" s="1" t="str">
        <f t="shared" si="215"/>
        <v>TSC22D4</v>
      </c>
      <c r="B2505" s="1" t="s">
        <v>715</v>
      </c>
      <c r="C2505" s="1">
        <v>1.00077269E8</v>
      </c>
      <c r="D2505" s="1" t="s">
        <v>14</v>
      </c>
      <c r="E2505" s="1">
        <v>24.0</v>
      </c>
      <c r="F2505" s="1" t="s">
        <v>20833</v>
      </c>
      <c r="G2505" s="1">
        <v>0.248967361035</v>
      </c>
    </row>
    <row r="2506" ht="15.75" customHeight="1">
      <c r="A2506" s="1" t="str">
        <f t="shared" si="215"/>
        <v>TSC22D4</v>
      </c>
      <c r="B2506" s="1" t="s">
        <v>715</v>
      </c>
      <c r="C2506" s="1">
        <v>1.00077208E8</v>
      </c>
      <c r="D2506" s="1" t="s">
        <v>14</v>
      </c>
      <c r="E2506" s="1">
        <v>25.0</v>
      </c>
      <c r="F2506" s="1" t="s">
        <v>20834</v>
      </c>
      <c r="G2506" s="1">
        <v>0.651059689515</v>
      </c>
    </row>
    <row r="2507" ht="15.75" customHeight="1">
      <c r="A2507" s="1" t="str">
        <f t="shared" si="215"/>
        <v>TSC22D4</v>
      </c>
      <c r="B2507" s="1" t="s">
        <v>715</v>
      </c>
      <c r="C2507" s="1">
        <v>1.00077027E8</v>
      </c>
      <c r="D2507" s="1" t="s">
        <v>8</v>
      </c>
      <c r="E2507" s="1">
        <v>24.0</v>
      </c>
      <c r="F2507" s="1" t="s">
        <v>20835</v>
      </c>
      <c r="G2507" s="1">
        <v>0.588115269019</v>
      </c>
    </row>
    <row r="2508" ht="15.75" customHeight="1">
      <c r="A2508" s="1" t="str">
        <f t="shared" si="215"/>
        <v>TSC22D4</v>
      </c>
      <c r="B2508" s="1" t="s">
        <v>715</v>
      </c>
      <c r="C2508" s="1">
        <v>1.00077062E8</v>
      </c>
      <c r="D2508" s="1" t="s">
        <v>8</v>
      </c>
      <c r="E2508" s="1">
        <v>23.0</v>
      </c>
      <c r="F2508" s="1" t="s">
        <v>20836</v>
      </c>
      <c r="G2508" s="1">
        <v>0.952956522912</v>
      </c>
    </row>
    <row r="2509" ht="15.75" customHeight="1">
      <c r="A2509" s="1" t="str">
        <f t="shared" si="215"/>
        <v>TSC22D4</v>
      </c>
      <c r="B2509" s="1" t="s">
        <v>715</v>
      </c>
      <c r="C2509" s="1">
        <v>1.00077092E8</v>
      </c>
      <c r="D2509" s="1" t="s">
        <v>14</v>
      </c>
      <c r="E2509" s="1">
        <v>23.0</v>
      </c>
      <c r="F2509" s="1" t="s">
        <v>20837</v>
      </c>
      <c r="G2509" s="1">
        <v>0.319434897537</v>
      </c>
    </row>
    <row r="2510" ht="15.75" customHeight="1">
      <c r="A2510" s="1" t="str">
        <f t="shared" ref="A2510:A2518" si="216">"TUBA1B"</f>
        <v>TUBA1B</v>
      </c>
      <c r="B2510" s="1" t="s">
        <v>379</v>
      </c>
      <c r="C2510" s="1">
        <v>4.9525369E7</v>
      </c>
      <c r="D2510" s="1" t="s">
        <v>8</v>
      </c>
      <c r="E2510" s="1">
        <v>24.0</v>
      </c>
      <c r="F2510" s="1" t="s">
        <v>20838</v>
      </c>
      <c r="G2510" s="1">
        <v>0.58936174813</v>
      </c>
    </row>
    <row r="2511" ht="15.75" customHeight="1">
      <c r="A2511" s="1" t="str">
        <f t="shared" si="216"/>
        <v>TUBA1B</v>
      </c>
      <c r="B2511" s="1" t="s">
        <v>379</v>
      </c>
      <c r="C2511" s="1">
        <v>4.9525516E7</v>
      </c>
      <c r="D2511" s="1" t="s">
        <v>8</v>
      </c>
      <c r="E2511" s="1">
        <v>23.0</v>
      </c>
      <c r="F2511" s="1" t="s">
        <v>20839</v>
      </c>
      <c r="G2511" s="1">
        <v>-0.106163131086</v>
      </c>
    </row>
    <row r="2512" ht="15.75" customHeight="1">
      <c r="A2512" s="1" t="str">
        <f t="shared" si="216"/>
        <v>TUBA1B</v>
      </c>
      <c r="B2512" s="1" t="s">
        <v>379</v>
      </c>
      <c r="C2512" s="1">
        <v>4.9525411E7</v>
      </c>
      <c r="D2512" s="1" t="s">
        <v>14</v>
      </c>
      <c r="E2512" s="1">
        <v>23.0</v>
      </c>
      <c r="F2512" s="1" t="s">
        <v>20840</v>
      </c>
      <c r="G2512" s="1">
        <v>1.06500660897</v>
      </c>
    </row>
    <row r="2513" ht="15.75" customHeight="1">
      <c r="A2513" s="1" t="str">
        <f t="shared" si="216"/>
        <v>TUBA1B</v>
      </c>
      <c r="B2513" s="1" t="s">
        <v>379</v>
      </c>
      <c r="C2513" s="1">
        <v>4.9525419E7</v>
      </c>
      <c r="D2513" s="1" t="s">
        <v>14</v>
      </c>
      <c r="E2513" s="1">
        <v>23.0</v>
      </c>
      <c r="F2513" s="1" t="s">
        <v>20841</v>
      </c>
      <c r="G2513" s="1">
        <v>0.901440078752</v>
      </c>
    </row>
    <row r="2514" ht="15.75" customHeight="1">
      <c r="A2514" s="1" t="str">
        <f t="shared" si="216"/>
        <v>TUBA1B</v>
      </c>
      <c r="B2514" s="1" t="s">
        <v>379</v>
      </c>
      <c r="C2514" s="1">
        <v>4.9525463E7</v>
      </c>
      <c r="D2514" s="1" t="s">
        <v>14</v>
      </c>
      <c r="E2514" s="1">
        <v>22.0</v>
      </c>
      <c r="F2514" s="1" t="s">
        <v>20842</v>
      </c>
      <c r="G2514" s="1">
        <v>0.534438135224</v>
      </c>
    </row>
    <row r="2515" ht="15.75" customHeight="1">
      <c r="A2515" s="1" t="str">
        <f t="shared" si="216"/>
        <v>TUBA1B</v>
      </c>
      <c r="B2515" s="1" t="s">
        <v>379</v>
      </c>
      <c r="C2515" s="1">
        <v>4.9525492E7</v>
      </c>
      <c r="D2515" s="1" t="s">
        <v>14</v>
      </c>
      <c r="E2515" s="1">
        <v>24.0</v>
      </c>
      <c r="F2515" s="1" t="s">
        <v>20843</v>
      </c>
      <c r="G2515" s="1">
        <v>0.723693621987</v>
      </c>
    </row>
    <row r="2516" ht="15.75" customHeight="1">
      <c r="A2516" s="1" t="str">
        <f t="shared" si="216"/>
        <v>TUBA1B</v>
      </c>
      <c r="B2516" s="1" t="s">
        <v>379</v>
      </c>
      <c r="C2516" s="1">
        <v>4.9525495E7</v>
      </c>
      <c r="D2516" s="1" t="s">
        <v>14</v>
      </c>
      <c r="E2516" s="1">
        <v>22.0</v>
      </c>
      <c r="F2516" s="1" t="s">
        <v>20844</v>
      </c>
      <c r="G2516" s="1">
        <v>1.03355331227</v>
      </c>
    </row>
    <row r="2517" ht="15.75" customHeight="1">
      <c r="A2517" s="1" t="str">
        <f t="shared" si="216"/>
        <v>TUBA1B</v>
      </c>
      <c r="B2517" s="1" t="s">
        <v>379</v>
      </c>
      <c r="C2517" s="1">
        <v>4.9525504E7</v>
      </c>
      <c r="D2517" s="1" t="s">
        <v>14</v>
      </c>
      <c r="E2517" s="1">
        <v>24.0</v>
      </c>
      <c r="F2517" s="1" t="s">
        <v>20845</v>
      </c>
      <c r="G2517" s="1">
        <v>0.282980994933</v>
      </c>
    </row>
    <row r="2518" ht="15.75" customHeight="1">
      <c r="A2518" s="1" t="str">
        <f t="shared" si="216"/>
        <v>TUBA1B</v>
      </c>
      <c r="B2518" s="1" t="s">
        <v>379</v>
      </c>
      <c r="C2518" s="1">
        <v>4.9525567E7</v>
      </c>
      <c r="D2518" s="1" t="s">
        <v>14</v>
      </c>
      <c r="E2518" s="1">
        <v>24.0</v>
      </c>
      <c r="F2518" s="1" t="s">
        <v>20846</v>
      </c>
      <c r="G2518" s="1">
        <v>0.171159970302</v>
      </c>
    </row>
    <row r="2519" ht="15.75" customHeight="1">
      <c r="A2519" s="1" t="str">
        <f t="shared" ref="A2519:A2528" si="217">"TUBA1C"</f>
        <v>TUBA1C</v>
      </c>
      <c r="B2519" s="1" t="s">
        <v>379</v>
      </c>
      <c r="C2519" s="1">
        <v>4.9658379E7</v>
      </c>
      <c r="D2519" s="1" t="s">
        <v>14</v>
      </c>
      <c r="E2519" s="1">
        <v>24.0</v>
      </c>
      <c r="F2519" s="1" t="s">
        <v>20847</v>
      </c>
      <c r="G2519" s="1">
        <v>1.01171155576</v>
      </c>
    </row>
    <row r="2520" ht="15.75" customHeight="1">
      <c r="A2520" s="1" t="str">
        <f t="shared" si="217"/>
        <v>TUBA1C</v>
      </c>
      <c r="B2520" s="1" t="s">
        <v>379</v>
      </c>
      <c r="C2520" s="1">
        <v>4.9658438E7</v>
      </c>
      <c r="D2520" s="1" t="s">
        <v>14</v>
      </c>
      <c r="E2520" s="1">
        <v>23.0</v>
      </c>
      <c r="F2520" s="1" t="s">
        <v>20848</v>
      </c>
      <c r="G2520" s="1">
        <v>1.05352464529</v>
      </c>
    </row>
    <row r="2521" ht="15.75" customHeight="1">
      <c r="A2521" s="1" t="str">
        <f t="shared" si="217"/>
        <v>TUBA1C</v>
      </c>
      <c r="B2521" s="1" t="s">
        <v>379</v>
      </c>
      <c r="C2521" s="1">
        <v>4.9658485E7</v>
      </c>
      <c r="D2521" s="1" t="s">
        <v>8</v>
      </c>
      <c r="E2521" s="1">
        <v>24.0</v>
      </c>
      <c r="F2521" s="1" t="s">
        <v>20849</v>
      </c>
      <c r="G2521" s="1">
        <v>0.238628268489</v>
      </c>
    </row>
    <row r="2522" ht="15.75" customHeight="1">
      <c r="A2522" s="1" t="str">
        <f t="shared" si="217"/>
        <v>TUBA1C</v>
      </c>
      <c r="B2522" s="1" t="s">
        <v>379</v>
      </c>
      <c r="C2522" s="1">
        <v>4.9658462E7</v>
      </c>
      <c r="D2522" s="1" t="s">
        <v>8</v>
      </c>
      <c r="E2522" s="1">
        <v>24.0</v>
      </c>
      <c r="F2522" s="1" t="s">
        <v>20850</v>
      </c>
      <c r="G2522" s="1">
        <v>0.5026127261</v>
      </c>
    </row>
    <row r="2523" ht="15.75" customHeight="1">
      <c r="A2523" s="1" t="str">
        <f t="shared" si="217"/>
        <v>TUBA1C</v>
      </c>
      <c r="B2523" s="1" t="s">
        <v>379</v>
      </c>
      <c r="C2523" s="1">
        <v>4.9658408E7</v>
      </c>
      <c r="D2523" s="1" t="s">
        <v>8</v>
      </c>
      <c r="E2523" s="1">
        <v>23.0</v>
      </c>
      <c r="F2523" s="1" t="s">
        <v>20851</v>
      </c>
      <c r="G2523" s="1">
        <v>0.251122428075</v>
      </c>
    </row>
    <row r="2524" ht="15.75" customHeight="1">
      <c r="A2524" s="1" t="str">
        <f t="shared" si="217"/>
        <v>TUBA1C</v>
      </c>
      <c r="B2524" s="1" t="s">
        <v>379</v>
      </c>
      <c r="C2524" s="1">
        <v>4.965854E7</v>
      </c>
      <c r="D2524" s="1" t="s">
        <v>8</v>
      </c>
      <c r="E2524" s="1">
        <v>24.0</v>
      </c>
      <c r="F2524" s="1" t="s">
        <v>20852</v>
      </c>
      <c r="G2524" s="1">
        <v>0.934763798954</v>
      </c>
    </row>
    <row r="2525" ht="15.75" customHeight="1">
      <c r="A2525" s="1" t="str">
        <f t="shared" si="217"/>
        <v>TUBA1C</v>
      </c>
      <c r="B2525" s="1" t="s">
        <v>379</v>
      </c>
      <c r="C2525" s="1">
        <v>4.9658319E7</v>
      </c>
      <c r="D2525" s="1" t="s">
        <v>8</v>
      </c>
      <c r="E2525" s="1">
        <v>24.0</v>
      </c>
      <c r="F2525" s="1" t="s">
        <v>20853</v>
      </c>
      <c r="G2525" s="1">
        <v>0.806568612695</v>
      </c>
    </row>
    <row r="2526" ht="15.75" customHeight="1">
      <c r="A2526" s="1" t="str">
        <f t="shared" si="217"/>
        <v>TUBA1C</v>
      </c>
      <c r="B2526" s="1" t="s">
        <v>379</v>
      </c>
      <c r="C2526" s="1">
        <v>4.9658343E7</v>
      </c>
      <c r="D2526" s="1" t="s">
        <v>8</v>
      </c>
      <c r="E2526" s="1">
        <v>23.0</v>
      </c>
      <c r="F2526" s="1" t="s">
        <v>20854</v>
      </c>
      <c r="G2526" s="1">
        <v>0.33980251074</v>
      </c>
    </row>
    <row r="2527" ht="15.75" customHeight="1">
      <c r="A2527" s="1" t="str">
        <f t="shared" si="217"/>
        <v>TUBA1C</v>
      </c>
      <c r="B2527" s="1" t="s">
        <v>379</v>
      </c>
      <c r="C2527" s="1">
        <v>4.9658416E7</v>
      </c>
      <c r="D2527" s="1" t="s">
        <v>14</v>
      </c>
      <c r="E2527" s="1">
        <v>24.0</v>
      </c>
      <c r="F2527" s="1" t="s">
        <v>20855</v>
      </c>
      <c r="G2527" s="1">
        <v>0.731024580533</v>
      </c>
    </row>
    <row r="2528" ht="15.75" customHeight="1">
      <c r="A2528" s="1" t="str">
        <f t="shared" si="217"/>
        <v>TUBA1C</v>
      </c>
      <c r="B2528" s="1" t="s">
        <v>379</v>
      </c>
      <c r="C2528" s="1">
        <v>4.9658313E7</v>
      </c>
      <c r="D2528" s="1" t="s">
        <v>8</v>
      </c>
      <c r="E2528" s="1">
        <v>24.0</v>
      </c>
      <c r="F2528" s="1" t="s">
        <v>20856</v>
      </c>
      <c r="G2528" s="1">
        <v>0.689584238403</v>
      </c>
    </row>
    <row r="2529" ht="15.75" customHeight="1">
      <c r="A2529" s="1" t="str">
        <f t="shared" ref="A2529:A2538" si="218">"TUBB2A"</f>
        <v>TUBB2A</v>
      </c>
      <c r="B2529" s="1" t="s">
        <v>28</v>
      </c>
      <c r="C2529" s="1">
        <v>3158053.0</v>
      </c>
      <c r="D2529" s="1" t="s">
        <v>8</v>
      </c>
      <c r="E2529" s="1">
        <v>23.0</v>
      </c>
      <c r="F2529" s="1" t="s">
        <v>20857</v>
      </c>
      <c r="G2529" s="1">
        <v>0.136927583539</v>
      </c>
    </row>
    <row r="2530" ht="15.75" customHeight="1">
      <c r="A2530" s="1" t="str">
        <f t="shared" si="218"/>
        <v>TUBB2A</v>
      </c>
      <c r="B2530" s="1" t="s">
        <v>28</v>
      </c>
      <c r="C2530" s="1">
        <v>3158030.0</v>
      </c>
      <c r="D2530" s="1" t="s">
        <v>8</v>
      </c>
      <c r="E2530" s="1">
        <v>23.0</v>
      </c>
      <c r="F2530" s="1" t="s">
        <v>20858</v>
      </c>
      <c r="G2530" s="1">
        <v>0.183611761088</v>
      </c>
    </row>
    <row r="2531" ht="15.75" customHeight="1">
      <c r="A2531" s="1" t="str">
        <f t="shared" si="218"/>
        <v>TUBB2A</v>
      </c>
      <c r="B2531" s="1" t="s">
        <v>28</v>
      </c>
      <c r="C2531" s="1">
        <v>3158070.0</v>
      </c>
      <c r="D2531" s="1" t="s">
        <v>8</v>
      </c>
      <c r="E2531" s="1">
        <v>24.0</v>
      </c>
      <c r="F2531" s="1" t="s">
        <v>20859</v>
      </c>
      <c r="G2531" s="1">
        <v>0.0790825703619</v>
      </c>
    </row>
    <row r="2532" ht="15.75" customHeight="1">
      <c r="A2532" s="1" t="str">
        <f t="shared" si="218"/>
        <v>TUBB2A</v>
      </c>
      <c r="B2532" s="1" t="s">
        <v>28</v>
      </c>
      <c r="C2532" s="1">
        <v>3157849.0</v>
      </c>
      <c r="D2532" s="1" t="s">
        <v>14</v>
      </c>
      <c r="E2532" s="1">
        <v>22.0</v>
      </c>
      <c r="F2532" s="1" t="s">
        <v>20860</v>
      </c>
      <c r="G2532" s="1">
        <v>-0.00575038294484</v>
      </c>
    </row>
    <row r="2533" ht="15.75" customHeight="1">
      <c r="A2533" s="1" t="str">
        <f t="shared" si="218"/>
        <v>TUBB2A</v>
      </c>
      <c r="B2533" s="1" t="s">
        <v>28</v>
      </c>
      <c r="C2533" s="1">
        <v>3158091.0</v>
      </c>
      <c r="D2533" s="1" t="s">
        <v>8</v>
      </c>
      <c r="E2533" s="1">
        <v>24.0</v>
      </c>
      <c r="F2533" s="1" t="s">
        <v>20861</v>
      </c>
      <c r="G2533" s="1">
        <v>0.173518069271</v>
      </c>
    </row>
    <row r="2534" ht="15.75" customHeight="1">
      <c r="A2534" s="1" t="str">
        <f t="shared" si="218"/>
        <v>TUBB2A</v>
      </c>
      <c r="B2534" s="1" t="s">
        <v>28</v>
      </c>
      <c r="C2534" s="1">
        <v>3157895.0</v>
      </c>
      <c r="D2534" s="1" t="s">
        <v>14</v>
      </c>
      <c r="E2534" s="1">
        <v>24.0</v>
      </c>
      <c r="F2534" s="1" t="s">
        <v>20862</v>
      </c>
      <c r="G2534" s="1">
        <v>1.04641048531</v>
      </c>
    </row>
    <row r="2535" ht="15.75" customHeight="1">
      <c r="A2535" s="1" t="str">
        <f t="shared" si="218"/>
        <v>TUBB2A</v>
      </c>
      <c r="B2535" s="1" t="s">
        <v>28</v>
      </c>
      <c r="C2535" s="1">
        <v>3157922.0</v>
      </c>
      <c r="D2535" s="1" t="s">
        <v>14</v>
      </c>
      <c r="E2535" s="1">
        <v>24.0</v>
      </c>
      <c r="F2535" s="1" t="s">
        <v>20863</v>
      </c>
      <c r="G2535" s="1">
        <v>1.65909230208</v>
      </c>
    </row>
    <row r="2536" ht="15.75" customHeight="1">
      <c r="A2536" s="1" t="str">
        <f t="shared" si="218"/>
        <v>TUBB2A</v>
      </c>
      <c r="B2536" s="1" t="s">
        <v>28</v>
      </c>
      <c r="C2536" s="1">
        <v>3158065.0</v>
      </c>
      <c r="D2536" s="1" t="s">
        <v>14</v>
      </c>
      <c r="E2536" s="1">
        <v>24.0</v>
      </c>
      <c r="F2536" s="1" t="s">
        <v>20864</v>
      </c>
      <c r="G2536" s="1">
        <v>0.00802842489983</v>
      </c>
    </row>
    <row r="2537" ht="15.75" customHeight="1">
      <c r="A2537" s="1" t="str">
        <f t="shared" si="218"/>
        <v>TUBB2A</v>
      </c>
      <c r="B2537" s="1" t="s">
        <v>28</v>
      </c>
      <c r="C2537" s="1">
        <v>3158153.0</v>
      </c>
      <c r="D2537" s="1" t="s">
        <v>14</v>
      </c>
      <c r="E2537" s="1">
        <v>24.0</v>
      </c>
      <c r="F2537" s="1" t="s">
        <v>20865</v>
      </c>
      <c r="G2537" s="1">
        <v>0.240669356001</v>
      </c>
    </row>
    <row r="2538" ht="15.75" customHeight="1">
      <c r="A2538" s="1" t="str">
        <f t="shared" si="218"/>
        <v>TUBB2A</v>
      </c>
      <c r="B2538" s="1" t="s">
        <v>28</v>
      </c>
      <c r="C2538" s="1">
        <v>3157877.0</v>
      </c>
      <c r="D2538" s="1" t="s">
        <v>14</v>
      </c>
      <c r="E2538" s="1">
        <v>24.0</v>
      </c>
      <c r="F2538" s="1" t="s">
        <v>20866</v>
      </c>
      <c r="G2538" s="1">
        <v>0.294497212607</v>
      </c>
    </row>
    <row r="2539" ht="15.75" customHeight="1">
      <c r="A2539" s="1" t="str">
        <f t="shared" ref="A2539:A2548" si="219">"TUBB4B"</f>
        <v>TUBB4B</v>
      </c>
      <c r="B2539" s="1" t="s">
        <v>298</v>
      </c>
      <c r="C2539" s="1">
        <v>1.4013527E8</v>
      </c>
      <c r="D2539" s="1" t="s">
        <v>8</v>
      </c>
      <c r="E2539" s="1">
        <v>24.0</v>
      </c>
      <c r="F2539" s="1" t="s">
        <v>20867</v>
      </c>
      <c r="G2539" s="1">
        <v>0.807739216536</v>
      </c>
    </row>
    <row r="2540" ht="15.75" customHeight="1">
      <c r="A2540" s="1" t="str">
        <f t="shared" si="219"/>
        <v>TUBB4B</v>
      </c>
      <c r="B2540" s="1" t="s">
        <v>298</v>
      </c>
      <c r="C2540" s="1">
        <v>1.40135505E8</v>
      </c>
      <c r="D2540" s="1" t="s">
        <v>8</v>
      </c>
      <c r="E2540" s="1">
        <v>23.0</v>
      </c>
      <c r="F2540" s="1" t="s">
        <v>20868</v>
      </c>
      <c r="G2540" s="1">
        <v>0.358047056373</v>
      </c>
    </row>
    <row r="2541" ht="15.75" customHeight="1">
      <c r="A2541" s="1" t="str">
        <f t="shared" si="219"/>
        <v>TUBB4B</v>
      </c>
      <c r="B2541" s="1" t="s">
        <v>298</v>
      </c>
      <c r="C2541" s="1">
        <v>1.401353E8</v>
      </c>
      <c r="D2541" s="1" t="s">
        <v>14</v>
      </c>
      <c r="E2541" s="1">
        <v>23.0</v>
      </c>
      <c r="F2541" s="1" t="s">
        <v>20869</v>
      </c>
      <c r="G2541" s="1">
        <v>0.616109308889</v>
      </c>
    </row>
    <row r="2542" ht="15.75" customHeight="1">
      <c r="A2542" s="1" t="str">
        <f t="shared" si="219"/>
        <v>TUBB4B</v>
      </c>
      <c r="B2542" s="1" t="s">
        <v>298</v>
      </c>
      <c r="C2542" s="1">
        <v>1.40135408E8</v>
      </c>
      <c r="D2542" s="1" t="s">
        <v>14</v>
      </c>
      <c r="E2542" s="1">
        <v>24.0</v>
      </c>
      <c r="F2542" s="1" t="s">
        <v>20870</v>
      </c>
      <c r="G2542" s="1">
        <v>1.43013123254</v>
      </c>
    </row>
    <row r="2543" ht="15.75" customHeight="1">
      <c r="A2543" s="1" t="str">
        <f t="shared" si="219"/>
        <v>TUBB4B</v>
      </c>
      <c r="B2543" s="1" t="s">
        <v>298</v>
      </c>
      <c r="C2543" s="1">
        <v>1.40135451E8</v>
      </c>
      <c r="D2543" s="1" t="s">
        <v>14</v>
      </c>
      <c r="E2543" s="1">
        <v>24.0</v>
      </c>
      <c r="F2543" s="1" t="s">
        <v>20871</v>
      </c>
      <c r="G2543" s="1">
        <v>0.0592278487294</v>
      </c>
    </row>
    <row r="2544" ht="15.75" customHeight="1">
      <c r="A2544" s="1" t="str">
        <f t="shared" si="219"/>
        <v>TUBB4B</v>
      </c>
      <c r="B2544" s="1" t="s">
        <v>298</v>
      </c>
      <c r="C2544" s="1">
        <v>1.40135537E8</v>
      </c>
      <c r="D2544" s="1" t="s">
        <v>14</v>
      </c>
      <c r="E2544" s="1">
        <v>23.0</v>
      </c>
      <c r="F2544" s="1" t="s">
        <v>20872</v>
      </c>
      <c r="G2544" s="1">
        <v>0.229119665126</v>
      </c>
    </row>
    <row r="2545" ht="15.75" customHeight="1">
      <c r="A2545" s="1" t="str">
        <f t="shared" si="219"/>
        <v>TUBB4B</v>
      </c>
      <c r="B2545" s="1" t="s">
        <v>298</v>
      </c>
      <c r="C2545" s="1">
        <v>1.40135561E8</v>
      </c>
      <c r="D2545" s="1" t="s">
        <v>14</v>
      </c>
      <c r="E2545" s="1">
        <v>24.0</v>
      </c>
      <c r="F2545" s="1" t="s">
        <v>20873</v>
      </c>
      <c r="G2545" s="1">
        <v>0.292639954033</v>
      </c>
    </row>
    <row r="2546" ht="15.75" customHeight="1">
      <c r="A2546" s="1" t="str">
        <f t="shared" si="219"/>
        <v>TUBB4B</v>
      </c>
      <c r="B2546" s="1" t="s">
        <v>298</v>
      </c>
      <c r="C2546" s="1">
        <v>1.40135286E8</v>
      </c>
      <c r="D2546" s="1" t="s">
        <v>8</v>
      </c>
      <c r="E2546" s="1">
        <v>24.0</v>
      </c>
      <c r="F2546" s="1" t="s">
        <v>20874</v>
      </c>
      <c r="G2546" s="1">
        <v>-0.0586176017972</v>
      </c>
    </row>
    <row r="2547" ht="15.75" customHeight="1">
      <c r="A2547" s="1" t="str">
        <f t="shared" si="219"/>
        <v>TUBB4B</v>
      </c>
      <c r="B2547" s="1" t="s">
        <v>298</v>
      </c>
      <c r="C2547" s="1">
        <v>1.40135353E8</v>
      </c>
      <c r="D2547" s="1" t="s">
        <v>8</v>
      </c>
      <c r="E2547" s="1">
        <v>23.0</v>
      </c>
      <c r="F2547" s="1" t="s">
        <v>20875</v>
      </c>
      <c r="G2547" s="1">
        <v>0.659398798646</v>
      </c>
    </row>
    <row r="2548" ht="15.75" customHeight="1">
      <c r="A2548" s="1" t="str">
        <f t="shared" si="219"/>
        <v>TUBB4B</v>
      </c>
      <c r="B2548" s="1" t="s">
        <v>298</v>
      </c>
      <c r="C2548" s="1">
        <v>1.40135341E8</v>
      </c>
      <c r="D2548" s="1" t="s">
        <v>8</v>
      </c>
      <c r="E2548" s="1">
        <v>24.0</v>
      </c>
      <c r="F2548" s="1" t="s">
        <v>20876</v>
      </c>
      <c r="G2548" s="1">
        <v>0.762129550924</v>
      </c>
    </row>
    <row r="2549" ht="15.75" customHeight="1">
      <c r="A2549" s="1" t="str">
        <f t="shared" ref="A2549:A2558" si="220">"UBASH3A"</f>
        <v>UBASH3A</v>
      </c>
      <c r="B2549" s="1" t="s">
        <v>1807</v>
      </c>
      <c r="C2549" s="1">
        <v>4.3823693E7</v>
      </c>
      <c r="D2549" s="1" t="s">
        <v>8</v>
      </c>
      <c r="E2549" s="1">
        <v>24.0</v>
      </c>
      <c r="F2549" s="1" t="s">
        <v>20877</v>
      </c>
      <c r="G2549" s="1">
        <v>0.114463781405</v>
      </c>
    </row>
    <row r="2550" ht="15.75" customHeight="1">
      <c r="A2550" s="1" t="str">
        <f t="shared" si="220"/>
        <v>UBASH3A</v>
      </c>
      <c r="B2550" s="1" t="s">
        <v>1807</v>
      </c>
      <c r="C2550" s="1">
        <v>4.382373E7</v>
      </c>
      <c r="D2550" s="1" t="s">
        <v>8</v>
      </c>
      <c r="E2550" s="1">
        <v>25.0</v>
      </c>
      <c r="F2550" s="1" t="s">
        <v>20878</v>
      </c>
      <c r="G2550" s="1">
        <v>0.546696291813</v>
      </c>
    </row>
    <row r="2551" ht="15.75" customHeight="1">
      <c r="A2551" s="1" t="str">
        <f t="shared" si="220"/>
        <v>UBASH3A</v>
      </c>
      <c r="B2551" s="1" t="s">
        <v>1807</v>
      </c>
      <c r="C2551" s="1">
        <v>4.3823838E7</v>
      </c>
      <c r="D2551" s="1" t="s">
        <v>14</v>
      </c>
      <c r="E2551" s="1">
        <v>25.0</v>
      </c>
      <c r="F2551" s="1" t="s">
        <v>20879</v>
      </c>
      <c r="G2551" s="1">
        <v>0.929912317672</v>
      </c>
    </row>
    <row r="2552" ht="15.75" customHeight="1">
      <c r="A2552" s="1" t="str">
        <f t="shared" si="220"/>
        <v>UBASH3A</v>
      </c>
      <c r="B2552" s="1" t="s">
        <v>1807</v>
      </c>
      <c r="C2552" s="1">
        <v>4.3823681E7</v>
      </c>
      <c r="D2552" s="1" t="s">
        <v>14</v>
      </c>
      <c r="E2552" s="1">
        <v>25.0</v>
      </c>
      <c r="F2552" s="1" t="s">
        <v>20880</v>
      </c>
      <c r="G2552" s="1">
        <v>0.144304832168</v>
      </c>
    </row>
    <row r="2553" ht="15.75" customHeight="1">
      <c r="A2553" s="1" t="str">
        <f t="shared" si="220"/>
        <v>UBASH3A</v>
      </c>
      <c r="B2553" s="1" t="s">
        <v>1807</v>
      </c>
      <c r="C2553" s="1">
        <v>4.3823814E7</v>
      </c>
      <c r="D2553" s="1" t="s">
        <v>14</v>
      </c>
      <c r="E2553" s="1">
        <v>24.0</v>
      </c>
      <c r="F2553" s="1" t="s">
        <v>20881</v>
      </c>
      <c r="G2553" s="1">
        <v>0.973747338581</v>
      </c>
    </row>
    <row r="2554" ht="15.75" customHeight="1">
      <c r="A2554" s="1" t="str">
        <f t="shared" si="220"/>
        <v>UBASH3A</v>
      </c>
      <c r="B2554" s="1" t="s">
        <v>1807</v>
      </c>
      <c r="C2554" s="1">
        <v>4.3823823E7</v>
      </c>
      <c r="D2554" s="1" t="s">
        <v>8</v>
      </c>
      <c r="E2554" s="1">
        <v>23.0</v>
      </c>
      <c r="F2554" s="1" t="s">
        <v>20882</v>
      </c>
      <c r="G2554" s="1">
        <v>0.623463361485</v>
      </c>
    </row>
    <row r="2555" ht="15.75" customHeight="1">
      <c r="A2555" s="1" t="str">
        <f t="shared" si="220"/>
        <v>UBASH3A</v>
      </c>
      <c r="B2555" s="1" t="s">
        <v>1807</v>
      </c>
      <c r="C2555" s="1">
        <v>4.3823772E7</v>
      </c>
      <c r="D2555" s="1" t="s">
        <v>8</v>
      </c>
      <c r="E2555" s="1">
        <v>25.0</v>
      </c>
      <c r="F2555" s="1" t="s">
        <v>20883</v>
      </c>
      <c r="G2555" s="1">
        <v>0.922179307428</v>
      </c>
    </row>
    <row r="2556" ht="15.75" customHeight="1">
      <c r="A2556" s="1" t="str">
        <f t="shared" si="220"/>
        <v>UBASH3A</v>
      </c>
      <c r="B2556" s="1" t="s">
        <v>1807</v>
      </c>
      <c r="C2556" s="1">
        <v>4.382376E7</v>
      </c>
      <c r="D2556" s="1" t="s">
        <v>8</v>
      </c>
      <c r="E2556" s="1">
        <v>24.0</v>
      </c>
      <c r="F2556" s="1" t="s">
        <v>20884</v>
      </c>
      <c r="G2556" s="1">
        <v>1.09634034375</v>
      </c>
    </row>
    <row r="2557" ht="15.75" customHeight="1">
      <c r="A2557" s="1" t="str">
        <f t="shared" si="220"/>
        <v>UBASH3A</v>
      </c>
      <c r="B2557" s="1" t="s">
        <v>1807</v>
      </c>
      <c r="C2557" s="1">
        <v>4.3823735E7</v>
      </c>
      <c r="D2557" s="1" t="s">
        <v>8</v>
      </c>
      <c r="E2557" s="1">
        <v>24.0</v>
      </c>
      <c r="F2557" s="1" t="s">
        <v>20885</v>
      </c>
      <c r="G2557" s="1">
        <v>0.107851118476</v>
      </c>
    </row>
    <row r="2558" ht="15.75" customHeight="1">
      <c r="A2558" s="1" t="str">
        <f t="shared" si="220"/>
        <v>UBASH3A</v>
      </c>
      <c r="B2558" s="1" t="s">
        <v>1807</v>
      </c>
      <c r="C2558" s="1">
        <v>4.3823869E7</v>
      </c>
      <c r="D2558" s="1" t="s">
        <v>8</v>
      </c>
      <c r="E2558" s="1">
        <v>24.0</v>
      </c>
      <c r="F2558" s="1" t="s">
        <v>20886</v>
      </c>
      <c r="G2558" s="1">
        <v>0.575627478323</v>
      </c>
    </row>
    <row r="2559" ht="15.75" customHeight="1">
      <c r="A2559" s="1" t="str">
        <f t="shared" ref="A2559:A2568" si="221">"UBASH3B"</f>
        <v>UBASH3B</v>
      </c>
      <c r="B2559" s="1" t="s">
        <v>328</v>
      </c>
      <c r="C2559" s="1">
        <v>1.22526316E8</v>
      </c>
      <c r="D2559" s="1" t="s">
        <v>14</v>
      </c>
      <c r="E2559" s="1">
        <v>23.0</v>
      </c>
      <c r="F2559" s="1" t="s">
        <v>20887</v>
      </c>
      <c r="G2559" s="1">
        <v>1.09848752792</v>
      </c>
    </row>
    <row r="2560" ht="15.75" customHeight="1">
      <c r="A2560" s="1" t="str">
        <f t="shared" si="221"/>
        <v>UBASH3B</v>
      </c>
      <c r="B2560" s="1" t="s">
        <v>328</v>
      </c>
      <c r="C2560" s="1">
        <v>1.22526266E8</v>
      </c>
      <c r="D2560" s="1" t="s">
        <v>14</v>
      </c>
      <c r="E2560" s="1">
        <v>24.0</v>
      </c>
      <c r="F2560" s="1" t="s">
        <v>20888</v>
      </c>
      <c r="G2560" s="1">
        <v>0.885352577637</v>
      </c>
    </row>
    <row r="2561" ht="15.75" customHeight="1">
      <c r="A2561" s="1" t="str">
        <f t="shared" si="221"/>
        <v>UBASH3B</v>
      </c>
      <c r="B2561" s="1" t="s">
        <v>328</v>
      </c>
      <c r="C2561" s="1">
        <v>1.22526023E8</v>
      </c>
      <c r="D2561" s="1" t="s">
        <v>14</v>
      </c>
      <c r="E2561" s="1">
        <v>23.0</v>
      </c>
      <c r="F2561" s="1" t="s">
        <v>20889</v>
      </c>
      <c r="G2561" s="1">
        <v>0.156027043003</v>
      </c>
    </row>
    <row r="2562" ht="15.75" customHeight="1">
      <c r="A2562" s="1" t="str">
        <f t="shared" si="221"/>
        <v>UBASH3B</v>
      </c>
      <c r="B2562" s="1" t="s">
        <v>328</v>
      </c>
      <c r="C2562" s="1">
        <v>1.22526005E8</v>
      </c>
      <c r="D2562" s="1" t="s">
        <v>14</v>
      </c>
      <c r="E2562" s="1">
        <v>24.0</v>
      </c>
      <c r="F2562" s="1" t="s">
        <v>20890</v>
      </c>
      <c r="G2562" s="1">
        <v>0.0176684060561</v>
      </c>
    </row>
    <row r="2563" ht="15.75" customHeight="1">
      <c r="A2563" s="1" t="str">
        <f t="shared" si="221"/>
        <v>UBASH3B</v>
      </c>
      <c r="B2563" s="1" t="s">
        <v>328</v>
      </c>
      <c r="C2563" s="1">
        <v>1.22526277E8</v>
      </c>
      <c r="D2563" s="1" t="s">
        <v>8</v>
      </c>
      <c r="E2563" s="1">
        <v>23.0</v>
      </c>
      <c r="F2563" s="1" t="s">
        <v>20891</v>
      </c>
      <c r="G2563" s="1">
        <v>1.01615989444</v>
      </c>
    </row>
    <row r="2564" ht="15.75" customHeight="1">
      <c r="A2564" s="1" t="str">
        <f t="shared" si="221"/>
        <v>UBASH3B</v>
      </c>
      <c r="B2564" s="1" t="s">
        <v>328</v>
      </c>
      <c r="C2564" s="1">
        <v>1.22526127E8</v>
      </c>
      <c r="D2564" s="1" t="s">
        <v>8</v>
      </c>
      <c r="E2564" s="1">
        <v>23.0</v>
      </c>
      <c r="F2564" s="1" t="s">
        <v>20892</v>
      </c>
      <c r="G2564" s="1">
        <v>-0.0541371311407</v>
      </c>
    </row>
    <row r="2565" ht="15.75" customHeight="1">
      <c r="A2565" s="1" t="str">
        <f t="shared" si="221"/>
        <v>UBASH3B</v>
      </c>
      <c r="B2565" s="1" t="s">
        <v>328</v>
      </c>
      <c r="C2565" s="1">
        <v>1.22526063E8</v>
      </c>
      <c r="D2565" s="1" t="s">
        <v>8</v>
      </c>
      <c r="E2565" s="1">
        <v>24.0</v>
      </c>
      <c r="F2565" s="1" t="s">
        <v>20893</v>
      </c>
      <c r="G2565" s="1">
        <v>0.17615586483</v>
      </c>
    </row>
    <row r="2566" ht="15.75" customHeight="1">
      <c r="A2566" s="1" t="str">
        <f t="shared" si="221"/>
        <v>UBASH3B</v>
      </c>
      <c r="B2566" s="1" t="s">
        <v>328</v>
      </c>
      <c r="C2566" s="1">
        <v>1.22526057E8</v>
      </c>
      <c r="D2566" s="1" t="s">
        <v>8</v>
      </c>
      <c r="E2566" s="1">
        <v>24.0</v>
      </c>
      <c r="F2566" s="1" t="s">
        <v>20894</v>
      </c>
      <c r="G2566" s="1">
        <v>0.0266915473654</v>
      </c>
    </row>
    <row r="2567" ht="15.75" customHeight="1">
      <c r="A2567" s="1" t="str">
        <f t="shared" si="221"/>
        <v>UBASH3B</v>
      </c>
      <c r="B2567" s="1" t="s">
        <v>328</v>
      </c>
      <c r="C2567" s="1">
        <v>1.22526179E8</v>
      </c>
      <c r="D2567" s="1" t="s">
        <v>8</v>
      </c>
      <c r="E2567" s="1">
        <v>24.0</v>
      </c>
      <c r="F2567" s="1" t="s">
        <v>20895</v>
      </c>
      <c r="G2567" s="1">
        <v>0.082924959013</v>
      </c>
    </row>
    <row r="2568" ht="15.75" customHeight="1">
      <c r="A2568" s="1" t="str">
        <f t="shared" si="221"/>
        <v>UBASH3B</v>
      </c>
      <c r="B2568" s="1" t="s">
        <v>328</v>
      </c>
      <c r="C2568" s="1">
        <v>1.22526076E8</v>
      </c>
      <c r="D2568" s="1" t="s">
        <v>8</v>
      </c>
      <c r="E2568" s="1">
        <v>24.0</v>
      </c>
      <c r="F2568" s="1" t="s">
        <v>20896</v>
      </c>
      <c r="G2568" s="1">
        <v>0.106596366935</v>
      </c>
    </row>
    <row r="2569" ht="15.75" customHeight="1">
      <c r="A2569" s="1" t="str">
        <f t="shared" ref="A2569:A2591" si="222">"UBTF"</f>
        <v>UBTF</v>
      </c>
      <c r="B2569" s="1" t="s">
        <v>39</v>
      </c>
      <c r="C2569" s="1">
        <v>4.229913E7</v>
      </c>
      <c r="D2569" s="1" t="s">
        <v>14</v>
      </c>
      <c r="E2569" s="1">
        <v>23.0</v>
      </c>
      <c r="F2569" s="1" t="s">
        <v>20897</v>
      </c>
      <c r="G2569" s="1">
        <v>0.0313370441785</v>
      </c>
    </row>
    <row r="2570" ht="15.75" customHeight="1">
      <c r="A2570" s="1" t="str">
        <f t="shared" si="222"/>
        <v>UBTF</v>
      </c>
      <c r="B2570" s="1" t="s">
        <v>39</v>
      </c>
      <c r="C2570" s="1">
        <v>4.2299365E7</v>
      </c>
      <c r="D2570" s="1" t="s">
        <v>14</v>
      </c>
      <c r="E2570" s="1">
        <v>24.0</v>
      </c>
      <c r="F2570" s="1" t="s">
        <v>20898</v>
      </c>
      <c r="G2570" s="1">
        <v>0.316441479473</v>
      </c>
    </row>
    <row r="2571" ht="15.75" customHeight="1">
      <c r="A2571" s="1" t="str">
        <f t="shared" si="222"/>
        <v>UBTF</v>
      </c>
      <c r="B2571" s="1" t="s">
        <v>39</v>
      </c>
      <c r="C2571" s="1">
        <v>4.2297093E7</v>
      </c>
      <c r="D2571" s="1" t="s">
        <v>8</v>
      </c>
      <c r="E2571" s="1">
        <v>23.0</v>
      </c>
      <c r="F2571" s="1" t="s">
        <v>20899</v>
      </c>
      <c r="G2571" s="1">
        <v>0.826703449784</v>
      </c>
    </row>
    <row r="2572" ht="15.75" customHeight="1">
      <c r="A2572" s="1" t="str">
        <f t="shared" si="222"/>
        <v>UBTF</v>
      </c>
      <c r="B2572" s="1" t="s">
        <v>39</v>
      </c>
      <c r="C2572" s="1">
        <v>4.2297032E7</v>
      </c>
      <c r="D2572" s="1" t="s">
        <v>14</v>
      </c>
      <c r="E2572" s="1">
        <v>24.0</v>
      </c>
      <c r="F2572" s="1" t="s">
        <v>20900</v>
      </c>
      <c r="G2572" s="1">
        <v>0.348826825074</v>
      </c>
    </row>
    <row r="2573" ht="15.75" customHeight="1">
      <c r="A2573" s="1" t="str">
        <f t="shared" si="222"/>
        <v>UBTF</v>
      </c>
      <c r="B2573" s="1" t="s">
        <v>39</v>
      </c>
      <c r="C2573" s="1">
        <v>4.2297216E7</v>
      </c>
      <c r="D2573" s="1" t="s">
        <v>8</v>
      </c>
      <c r="E2573" s="1">
        <v>23.0</v>
      </c>
      <c r="F2573" s="1" t="s">
        <v>20901</v>
      </c>
      <c r="G2573" s="1">
        <v>1.07022696582</v>
      </c>
    </row>
    <row r="2574" ht="15.75" customHeight="1">
      <c r="A2574" s="1" t="str">
        <f t="shared" si="222"/>
        <v>UBTF</v>
      </c>
      <c r="B2574" s="1" t="s">
        <v>39</v>
      </c>
      <c r="C2574" s="1">
        <v>4.2297238E7</v>
      </c>
      <c r="D2574" s="1" t="s">
        <v>8</v>
      </c>
      <c r="E2574" s="1">
        <v>24.0</v>
      </c>
      <c r="F2574" s="1" t="s">
        <v>20902</v>
      </c>
      <c r="G2574" s="1">
        <v>0.226097721433</v>
      </c>
    </row>
    <row r="2575" ht="15.75" customHeight="1">
      <c r="A2575" s="1" t="str">
        <f t="shared" si="222"/>
        <v>UBTF</v>
      </c>
      <c r="B2575" s="1" t="s">
        <v>39</v>
      </c>
      <c r="C2575" s="1">
        <v>4.2299124E7</v>
      </c>
      <c r="D2575" s="1" t="s">
        <v>8</v>
      </c>
      <c r="E2575" s="1">
        <v>23.0</v>
      </c>
      <c r="F2575" s="1" t="s">
        <v>20903</v>
      </c>
      <c r="G2575" s="1">
        <v>0.0126726308321</v>
      </c>
    </row>
    <row r="2576" ht="15.75" customHeight="1">
      <c r="A2576" s="1" t="str">
        <f t="shared" si="222"/>
        <v>UBTF</v>
      </c>
      <c r="B2576" s="1" t="s">
        <v>39</v>
      </c>
      <c r="C2576" s="1">
        <v>4.2296238E7</v>
      </c>
      <c r="D2576" s="1" t="s">
        <v>8</v>
      </c>
      <c r="E2576" s="1">
        <v>23.0</v>
      </c>
      <c r="F2576" s="1" t="s">
        <v>20904</v>
      </c>
      <c r="G2576" s="1">
        <v>0.822127952828</v>
      </c>
    </row>
    <row r="2577" ht="15.75" customHeight="1">
      <c r="A2577" s="1" t="str">
        <f t="shared" si="222"/>
        <v>UBTF</v>
      </c>
      <c r="B2577" s="1" t="s">
        <v>39</v>
      </c>
      <c r="C2577" s="1">
        <v>4.2296205E7</v>
      </c>
      <c r="D2577" s="1" t="s">
        <v>8</v>
      </c>
      <c r="E2577" s="1">
        <v>22.0</v>
      </c>
      <c r="F2577" s="1" t="s">
        <v>20905</v>
      </c>
      <c r="G2577" s="1">
        <v>0.0852814031597</v>
      </c>
    </row>
    <row r="2578" ht="15.75" customHeight="1">
      <c r="A2578" s="1" t="str">
        <f t="shared" si="222"/>
        <v>UBTF</v>
      </c>
      <c r="B2578" s="1" t="s">
        <v>39</v>
      </c>
      <c r="C2578" s="1">
        <v>4.2296179E7</v>
      </c>
      <c r="D2578" s="1" t="s">
        <v>8</v>
      </c>
      <c r="E2578" s="1">
        <v>24.0</v>
      </c>
      <c r="F2578" s="1" t="s">
        <v>20906</v>
      </c>
      <c r="G2578" s="1">
        <v>0.0527732278868</v>
      </c>
    </row>
    <row r="2579" ht="15.75" customHeight="1">
      <c r="A2579" s="1" t="str">
        <f t="shared" si="222"/>
        <v>UBTF</v>
      </c>
      <c r="B2579" s="1" t="s">
        <v>39</v>
      </c>
      <c r="C2579" s="1">
        <v>4.2296152E7</v>
      </c>
      <c r="D2579" s="1" t="s">
        <v>8</v>
      </c>
      <c r="E2579" s="1">
        <v>24.0</v>
      </c>
      <c r="F2579" s="1" t="s">
        <v>20907</v>
      </c>
      <c r="G2579" s="1">
        <v>0.100404848284</v>
      </c>
    </row>
    <row r="2580" ht="15.75" customHeight="1">
      <c r="A2580" s="1" t="str">
        <f t="shared" si="222"/>
        <v>UBTF</v>
      </c>
      <c r="B2580" s="1" t="s">
        <v>39</v>
      </c>
      <c r="C2580" s="1">
        <v>4.2297148E7</v>
      </c>
      <c r="D2580" s="1" t="s">
        <v>14</v>
      </c>
      <c r="E2580" s="1">
        <v>24.0</v>
      </c>
      <c r="F2580" s="1" t="s">
        <v>20908</v>
      </c>
      <c r="G2580" s="1">
        <v>1.10306958439</v>
      </c>
    </row>
    <row r="2581" ht="15.75" customHeight="1">
      <c r="A2581" s="1" t="str">
        <f t="shared" si="222"/>
        <v>UBTF</v>
      </c>
      <c r="B2581" s="1" t="s">
        <v>39</v>
      </c>
      <c r="C2581" s="1">
        <v>4.2296135E7</v>
      </c>
      <c r="D2581" s="1" t="s">
        <v>8</v>
      </c>
      <c r="E2581" s="1">
        <v>24.0</v>
      </c>
      <c r="F2581" s="1" t="s">
        <v>20909</v>
      </c>
      <c r="G2581" s="1">
        <v>0.277057990673</v>
      </c>
    </row>
    <row r="2582" ht="15.75" customHeight="1">
      <c r="A2582" s="1" t="str">
        <f t="shared" si="222"/>
        <v>UBTF</v>
      </c>
      <c r="B2582" s="1" t="s">
        <v>39</v>
      </c>
      <c r="C2582" s="1">
        <v>4.2299136E7</v>
      </c>
      <c r="D2582" s="1" t="s">
        <v>8</v>
      </c>
      <c r="E2582" s="1">
        <v>23.0</v>
      </c>
      <c r="F2582" s="1" t="s">
        <v>20910</v>
      </c>
      <c r="G2582" s="1">
        <v>0.00621724960227</v>
      </c>
    </row>
    <row r="2583" ht="15.75" customHeight="1">
      <c r="A2583" s="1" t="str">
        <f t="shared" si="222"/>
        <v>UBTF</v>
      </c>
      <c r="B2583" s="1" t="s">
        <v>39</v>
      </c>
      <c r="C2583" s="1">
        <v>4.2299169E7</v>
      </c>
      <c r="D2583" s="1" t="s">
        <v>8</v>
      </c>
      <c r="E2583" s="1">
        <v>22.0</v>
      </c>
      <c r="F2583" s="1" t="s">
        <v>20911</v>
      </c>
      <c r="G2583" s="1">
        <v>0.0541509688931</v>
      </c>
    </row>
    <row r="2584" ht="15.75" customHeight="1">
      <c r="A2584" s="1" t="str">
        <f t="shared" si="222"/>
        <v>UBTF</v>
      </c>
      <c r="B2584" s="1" t="s">
        <v>39</v>
      </c>
      <c r="C2584" s="1">
        <v>4.2297055E7</v>
      </c>
      <c r="D2584" s="1" t="s">
        <v>8</v>
      </c>
      <c r="E2584" s="1">
        <v>24.0</v>
      </c>
      <c r="F2584" s="1" t="s">
        <v>20912</v>
      </c>
      <c r="G2584" s="1">
        <v>-0.148285455356</v>
      </c>
    </row>
    <row r="2585" ht="15.75" customHeight="1">
      <c r="A2585" s="1" t="str">
        <f t="shared" si="222"/>
        <v>UBTF</v>
      </c>
      <c r="B2585" s="1" t="s">
        <v>39</v>
      </c>
      <c r="C2585" s="1">
        <v>4.2299251E7</v>
      </c>
      <c r="D2585" s="1" t="s">
        <v>8</v>
      </c>
      <c r="E2585" s="1">
        <v>23.0</v>
      </c>
      <c r="F2585" s="1" t="s">
        <v>20913</v>
      </c>
      <c r="G2585" s="1">
        <v>0.477285841579</v>
      </c>
    </row>
    <row r="2586" ht="15.75" customHeight="1">
      <c r="A2586" s="1" t="str">
        <f t="shared" si="222"/>
        <v>UBTF</v>
      </c>
      <c r="B2586" s="1" t="s">
        <v>39</v>
      </c>
      <c r="C2586" s="1">
        <v>4.2299358E7</v>
      </c>
      <c r="D2586" s="1" t="s">
        <v>8</v>
      </c>
      <c r="E2586" s="1">
        <v>24.0</v>
      </c>
      <c r="F2586" s="1" t="s">
        <v>20914</v>
      </c>
      <c r="G2586" s="1">
        <v>-0.00385762329183</v>
      </c>
    </row>
    <row r="2587" ht="15.75" customHeight="1">
      <c r="A2587" s="1" t="str">
        <f t="shared" si="222"/>
        <v>UBTF</v>
      </c>
      <c r="B2587" s="1" t="s">
        <v>39</v>
      </c>
      <c r="C2587" s="1">
        <v>4.2296075E7</v>
      </c>
      <c r="D2587" s="1" t="s">
        <v>14</v>
      </c>
      <c r="E2587" s="1">
        <v>24.0</v>
      </c>
      <c r="F2587" s="1" t="s">
        <v>20915</v>
      </c>
      <c r="G2587" s="1">
        <v>0.0220051483328</v>
      </c>
    </row>
    <row r="2588" ht="15.75" customHeight="1">
      <c r="A2588" s="1" t="str">
        <f t="shared" si="222"/>
        <v>UBTF</v>
      </c>
      <c r="B2588" s="1" t="s">
        <v>39</v>
      </c>
      <c r="C2588" s="1">
        <v>4.2296082E7</v>
      </c>
      <c r="D2588" s="1" t="s">
        <v>14</v>
      </c>
      <c r="E2588" s="1">
        <v>24.0</v>
      </c>
      <c r="F2588" s="1" t="s">
        <v>20916</v>
      </c>
      <c r="G2588" s="1">
        <v>0.0281346517248</v>
      </c>
    </row>
    <row r="2589" ht="15.75" customHeight="1">
      <c r="A2589" s="1" t="str">
        <f t="shared" si="222"/>
        <v>UBTF</v>
      </c>
      <c r="B2589" s="1" t="s">
        <v>39</v>
      </c>
      <c r="C2589" s="1">
        <v>4.2296129E7</v>
      </c>
      <c r="D2589" s="1" t="s">
        <v>8</v>
      </c>
      <c r="E2589" s="1">
        <v>24.0</v>
      </c>
      <c r="F2589" s="1" t="s">
        <v>20917</v>
      </c>
      <c r="G2589" s="1">
        <v>0.149881674387</v>
      </c>
    </row>
    <row r="2590" ht="15.75" customHeight="1">
      <c r="A2590" s="1" t="str">
        <f t="shared" si="222"/>
        <v>UBTF</v>
      </c>
      <c r="B2590" s="1" t="s">
        <v>39</v>
      </c>
      <c r="C2590" s="1">
        <v>4.2299201E7</v>
      </c>
      <c r="D2590" s="1" t="s">
        <v>8</v>
      </c>
      <c r="E2590" s="1">
        <v>23.0</v>
      </c>
      <c r="F2590" s="1" t="s">
        <v>20918</v>
      </c>
      <c r="G2590" s="1">
        <v>0.145652947055</v>
      </c>
    </row>
    <row r="2591" ht="15.75" customHeight="1">
      <c r="A2591" s="1" t="str">
        <f t="shared" si="222"/>
        <v>UBTF</v>
      </c>
      <c r="B2591" s="1" t="s">
        <v>39</v>
      </c>
      <c r="C2591" s="1">
        <v>4.2299388E7</v>
      </c>
      <c r="D2591" s="1" t="s">
        <v>14</v>
      </c>
      <c r="E2591" s="1">
        <v>24.0</v>
      </c>
      <c r="F2591" s="1" t="s">
        <v>20919</v>
      </c>
      <c r="G2591" s="1">
        <v>-0.0723665197201</v>
      </c>
    </row>
    <row r="2592" ht="15.75" customHeight="1">
      <c r="A2592" s="1" t="str">
        <f t="shared" ref="A2592:A2601" si="223">"VPS54"</f>
        <v>VPS54</v>
      </c>
      <c r="B2592" s="1" t="s">
        <v>256</v>
      </c>
      <c r="C2592" s="1">
        <v>6.4246255E7</v>
      </c>
      <c r="D2592" s="1" t="s">
        <v>8</v>
      </c>
      <c r="E2592" s="1">
        <v>23.0</v>
      </c>
      <c r="F2592" s="1" t="s">
        <v>20920</v>
      </c>
      <c r="G2592" s="1">
        <v>0.221541643928</v>
      </c>
    </row>
    <row r="2593" ht="15.75" customHeight="1">
      <c r="A2593" s="1" t="str">
        <f t="shared" si="223"/>
        <v>VPS54</v>
      </c>
      <c r="B2593" s="1" t="s">
        <v>256</v>
      </c>
      <c r="C2593" s="1">
        <v>6.4246347E7</v>
      </c>
      <c r="D2593" s="1" t="s">
        <v>8</v>
      </c>
      <c r="E2593" s="1">
        <v>24.0</v>
      </c>
      <c r="F2593" s="1" t="s">
        <v>20921</v>
      </c>
      <c r="G2593" s="1">
        <v>0.0581625084014</v>
      </c>
    </row>
    <row r="2594" ht="15.75" customHeight="1">
      <c r="A2594" s="1" t="str">
        <f t="shared" si="223"/>
        <v>VPS54</v>
      </c>
      <c r="B2594" s="1" t="s">
        <v>256</v>
      </c>
      <c r="C2594" s="1">
        <v>6.4246435E7</v>
      </c>
      <c r="D2594" s="1" t="s">
        <v>8</v>
      </c>
      <c r="E2594" s="1">
        <v>24.0</v>
      </c>
      <c r="F2594" s="1" t="s">
        <v>20922</v>
      </c>
      <c r="G2594" s="1">
        <v>1.53453289285</v>
      </c>
    </row>
    <row r="2595" ht="15.75" customHeight="1">
      <c r="A2595" s="1" t="str">
        <f t="shared" si="223"/>
        <v>VPS54</v>
      </c>
      <c r="B2595" s="1" t="s">
        <v>256</v>
      </c>
      <c r="C2595" s="1">
        <v>6.4246459E7</v>
      </c>
      <c r="D2595" s="1" t="s">
        <v>8</v>
      </c>
      <c r="E2595" s="1">
        <v>24.0</v>
      </c>
      <c r="F2595" s="1" t="s">
        <v>20923</v>
      </c>
      <c r="G2595" s="1">
        <v>0.644568092302</v>
      </c>
    </row>
    <row r="2596" ht="15.75" customHeight="1">
      <c r="A2596" s="1" t="str">
        <f t="shared" si="223"/>
        <v>VPS54</v>
      </c>
      <c r="B2596" s="1" t="s">
        <v>256</v>
      </c>
      <c r="C2596" s="1">
        <v>6.4246505E7</v>
      </c>
      <c r="D2596" s="1" t="s">
        <v>8</v>
      </c>
      <c r="E2596" s="1">
        <v>23.0</v>
      </c>
      <c r="F2596" s="1" t="s">
        <v>20924</v>
      </c>
      <c r="G2596" s="1">
        <v>0.467110422227</v>
      </c>
    </row>
    <row r="2597" ht="15.75" customHeight="1">
      <c r="A2597" s="1" t="str">
        <f t="shared" si="223"/>
        <v>VPS54</v>
      </c>
      <c r="B2597" s="1" t="s">
        <v>256</v>
      </c>
      <c r="C2597" s="1">
        <v>6.424652E7</v>
      </c>
      <c r="D2597" s="1" t="s">
        <v>14</v>
      </c>
      <c r="E2597" s="1">
        <v>24.0</v>
      </c>
      <c r="F2597" s="1" t="s">
        <v>20925</v>
      </c>
      <c r="G2597" s="1">
        <v>0.688933057939</v>
      </c>
    </row>
    <row r="2598" ht="15.75" customHeight="1">
      <c r="A2598" s="1" t="str">
        <f t="shared" si="223"/>
        <v>VPS54</v>
      </c>
      <c r="B2598" s="1" t="s">
        <v>256</v>
      </c>
      <c r="C2598" s="1">
        <v>6.4246512E7</v>
      </c>
      <c r="D2598" s="1" t="s">
        <v>14</v>
      </c>
      <c r="E2598" s="1">
        <v>24.0</v>
      </c>
      <c r="F2598" s="1" t="s">
        <v>20926</v>
      </c>
      <c r="G2598" s="1">
        <v>0.624417359929</v>
      </c>
    </row>
    <row r="2599" ht="15.75" customHeight="1">
      <c r="A2599" s="1" t="str">
        <f t="shared" si="223"/>
        <v>VPS54</v>
      </c>
      <c r="B2599" s="1" t="s">
        <v>256</v>
      </c>
      <c r="C2599" s="1">
        <v>6.4246553E7</v>
      </c>
      <c r="D2599" s="1" t="s">
        <v>8</v>
      </c>
      <c r="E2599" s="1">
        <v>21.0</v>
      </c>
      <c r="F2599" s="1" t="s">
        <v>20927</v>
      </c>
      <c r="G2599" s="1">
        <v>0.133641398743</v>
      </c>
    </row>
    <row r="2600" ht="15.75" customHeight="1">
      <c r="A2600" s="1" t="str">
        <f t="shared" si="223"/>
        <v>VPS54</v>
      </c>
      <c r="B2600" s="1" t="s">
        <v>256</v>
      </c>
      <c r="C2600" s="1">
        <v>6.4246548E7</v>
      </c>
      <c r="D2600" s="1" t="s">
        <v>8</v>
      </c>
      <c r="E2600" s="1">
        <v>24.0</v>
      </c>
      <c r="F2600" s="1" t="s">
        <v>20928</v>
      </c>
      <c r="G2600" s="1">
        <v>0.0517025618815</v>
      </c>
    </row>
    <row r="2601" ht="15.75" customHeight="1">
      <c r="A2601" s="1" t="str">
        <f t="shared" si="223"/>
        <v>VPS54</v>
      </c>
      <c r="B2601" s="1" t="s">
        <v>256</v>
      </c>
      <c r="C2601" s="1">
        <v>6.4246305E7</v>
      </c>
      <c r="D2601" s="1" t="s">
        <v>8</v>
      </c>
      <c r="E2601" s="1">
        <v>23.0</v>
      </c>
      <c r="F2601" s="1" t="s">
        <v>20929</v>
      </c>
      <c r="G2601" s="1">
        <v>0.776534049212</v>
      </c>
    </row>
    <row r="2602" ht="15.75" customHeight="1">
      <c r="A2602" s="1" t="str">
        <f t="shared" ref="A2602:A2619" si="224">"WDR5"</f>
        <v>WDR5</v>
      </c>
      <c r="B2602" s="1" t="s">
        <v>298</v>
      </c>
      <c r="C2602" s="1">
        <v>1.37000839E8</v>
      </c>
      <c r="D2602" s="1" t="s">
        <v>8</v>
      </c>
      <c r="E2602" s="1">
        <v>24.0</v>
      </c>
      <c r="F2602" s="1" t="s">
        <v>20930</v>
      </c>
      <c r="G2602" s="1">
        <v>0.300763245634</v>
      </c>
    </row>
    <row r="2603" ht="15.75" customHeight="1">
      <c r="A2603" s="1" t="str">
        <f t="shared" si="224"/>
        <v>WDR5</v>
      </c>
      <c r="B2603" s="1" t="s">
        <v>298</v>
      </c>
      <c r="C2603" s="1">
        <v>1.37000855E8</v>
      </c>
      <c r="D2603" s="1" t="s">
        <v>8</v>
      </c>
      <c r="E2603" s="1">
        <v>24.0</v>
      </c>
      <c r="F2603" s="1" t="s">
        <v>20931</v>
      </c>
      <c r="G2603" s="1">
        <v>0.541800496482</v>
      </c>
    </row>
    <row r="2604" ht="15.75" customHeight="1">
      <c r="A2604" s="1" t="str">
        <f t="shared" si="224"/>
        <v>WDR5</v>
      </c>
      <c r="B2604" s="1" t="s">
        <v>298</v>
      </c>
      <c r="C2604" s="1">
        <v>1.37004834E8</v>
      </c>
      <c r="D2604" s="1" t="s">
        <v>14</v>
      </c>
      <c r="E2604" s="1">
        <v>23.0</v>
      </c>
      <c r="F2604" s="1" t="s">
        <v>20932</v>
      </c>
      <c r="G2604" s="1">
        <v>0.042404237207</v>
      </c>
    </row>
    <row r="2605" ht="15.75" customHeight="1">
      <c r="A2605" s="1" t="str">
        <f t="shared" si="224"/>
        <v>WDR5</v>
      </c>
      <c r="B2605" s="1" t="s">
        <v>298</v>
      </c>
      <c r="C2605" s="1">
        <v>1.37001106E8</v>
      </c>
      <c r="D2605" s="1" t="s">
        <v>8</v>
      </c>
      <c r="E2605" s="1">
        <v>24.0</v>
      </c>
      <c r="F2605" s="1" t="s">
        <v>20933</v>
      </c>
      <c r="G2605" s="1">
        <v>1.06449484868</v>
      </c>
    </row>
    <row r="2606" ht="15.75" customHeight="1">
      <c r="A2606" s="1" t="str">
        <f t="shared" si="224"/>
        <v>WDR5</v>
      </c>
      <c r="B2606" s="1" t="s">
        <v>298</v>
      </c>
      <c r="C2606" s="1">
        <v>1.37001119E8</v>
      </c>
      <c r="D2606" s="1" t="s">
        <v>8</v>
      </c>
      <c r="E2606" s="1">
        <v>22.0</v>
      </c>
      <c r="F2606" s="1" t="s">
        <v>20934</v>
      </c>
      <c r="G2606" s="1">
        <v>0.99579395058</v>
      </c>
    </row>
    <row r="2607" ht="15.75" customHeight="1">
      <c r="A2607" s="1" t="str">
        <f t="shared" si="224"/>
        <v>WDR5</v>
      </c>
      <c r="B2607" s="1" t="s">
        <v>298</v>
      </c>
      <c r="C2607" s="1">
        <v>1.37001092E8</v>
      </c>
      <c r="D2607" s="1" t="s">
        <v>8</v>
      </c>
      <c r="E2607" s="1">
        <v>24.0</v>
      </c>
      <c r="F2607" s="1" t="s">
        <v>20935</v>
      </c>
      <c r="G2607" s="1">
        <v>0.939711200739</v>
      </c>
    </row>
    <row r="2608" ht="15.75" customHeight="1">
      <c r="A2608" s="1" t="str">
        <f t="shared" si="224"/>
        <v>WDR5</v>
      </c>
      <c r="B2608" s="1" t="s">
        <v>298</v>
      </c>
      <c r="C2608" s="1">
        <v>1.37004803E8</v>
      </c>
      <c r="D2608" s="1" t="s">
        <v>8</v>
      </c>
      <c r="E2608" s="1">
        <v>25.0</v>
      </c>
      <c r="F2608" s="1" t="s">
        <v>20936</v>
      </c>
      <c r="G2608" s="1">
        <v>-0.037796681323</v>
      </c>
    </row>
    <row r="2609" ht="15.75" customHeight="1">
      <c r="A2609" s="1" t="str">
        <f t="shared" si="224"/>
        <v>WDR5</v>
      </c>
      <c r="B2609" s="1" t="s">
        <v>298</v>
      </c>
      <c r="C2609" s="1">
        <v>1.37000935E8</v>
      </c>
      <c r="D2609" s="1" t="s">
        <v>14</v>
      </c>
      <c r="E2609" s="1">
        <v>24.0</v>
      </c>
      <c r="F2609" s="1" t="s">
        <v>20937</v>
      </c>
      <c r="G2609" s="1">
        <v>0.203762145779</v>
      </c>
    </row>
    <row r="2610" ht="15.75" customHeight="1">
      <c r="A2610" s="1" t="str">
        <f t="shared" si="224"/>
        <v>WDR5</v>
      </c>
      <c r="B2610" s="1" t="s">
        <v>298</v>
      </c>
      <c r="C2610" s="1">
        <v>1.37000945E8</v>
      </c>
      <c r="D2610" s="1" t="s">
        <v>14</v>
      </c>
      <c r="E2610" s="1">
        <v>23.0</v>
      </c>
      <c r="F2610" s="1" t="s">
        <v>20938</v>
      </c>
      <c r="G2610" s="1">
        <v>0.0113385128566</v>
      </c>
    </row>
    <row r="2611" ht="15.75" customHeight="1">
      <c r="A2611" s="1" t="str">
        <f t="shared" si="224"/>
        <v>WDR5</v>
      </c>
      <c r="B2611" s="1" t="s">
        <v>298</v>
      </c>
      <c r="C2611" s="1">
        <v>1.37001029E8</v>
      </c>
      <c r="D2611" s="1" t="s">
        <v>14</v>
      </c>
      <c r="E2611" s="1">
        <v>24.0</v>
      </c>
      <c r="F2611" s="1" t="s">
        <v>20939</v>
      </c>
      <c r="G2611" s="1">
        <v>0.217161587584</v>
      </c>
    </row>
    <row r="2612" ht="15.75" customHeight="1">
      <c r="A2612" s="1" t="str">
        <f t="shared" si="224"/>
        <v>WDR5</v>
      </c>
      <c r="B2612" s="1" t="s">
        <v>298</v>
      </c>
      <c r="C2612" s="1">
        <v>1.37004734E8</v>
      </c>
      <c r="D2612" s="1" t="s">
        <v>14</v>
      </c>
      <c r="E2612" s="1">
        <v>26.0</v>
      </c>
      <c r="F2612" s="1" t="s">
        <v>20940</v>
      </c>
      <c r="G2612" s="1">
        <v>0.0386327053638</v>
      </c>
    </row>
    <row r="2613" ht="15.75" customHeight="1">
      <c r="A2613" s="1" t="str">
        <f t="shared" si="224"/>
        <v>WDR5</v>
      </c>
      <c r="B2613" s="1" t="s">
        <v>298</v>
      </c>
      <c r="C2613" s="1">
        <v>1.37004766E8</v>
      </c>
      <c r="D2613" s="1" t="s">
        <v>14</v>
      </c>
      <c r="E2613" s="1">
        <v>27.0</v>
      </c>
      <c r="F2613" s="1" t="s">
        <v>20941</v>
      </c>
      <c r="G2613" s="1">
        <v>0.0848330140645</v>
      </c>
    </row>
    <row r="2614" ht="15.75" customHeight="1">
      <c r="A2614" s="1" t="str">
        <f t="shared" si="224"/>
        <v>WDR5</v>
      </c>
      <c r="B2614" s="1" t="s">
        <v>298</v>
      </c>
      <c r="C2614" s="1">
        <v>1.37004781E8</v>
      </c>
      <c r="D2614" s="1" t="s">
        <v>14</v>
      </c>
      <c r="E2614" s="1">
        <v>25.0</v>
      </c>
      <c r="F2614" s="1" t="s">
        <v>20942</v>
      </c>
      <c r="G2614" s="1">
        <v>0.0530922727609</v>
      </c>
    </row>
    <row r="2615" ht="15.75" customHeight="1">
      <c r="A2615" s="1" t="str">
        <f t="shared" si="224"/>
        <v>WDR5</v>
      </c>
      <c r="B2615" s="1" t="s">
        <v>298</v>
      </c>
      <c r="C2615" s="1">
        <v>1.37004789E8</v>
      </c>
      <c r="D2615" s="1" t="s">
        <v>14</v>
      </c>
      <c r="E2615" s="1">
        <v>24.0</v>
      </c>
      <c r="F2615" s="1" t="s">
        <v>20943</v>
      </c>
      <c r="G2615" s="1">
        <v>-0.0382726606008</v>
      </c>
    </row>
    <row r="2616" ht="15.75" customHeight="1">
      <c r="A2616" s="1" t="str">
        <f t="shared" si="224"/>
        <v>WDR5</v>
      </c>
      <c r="B2616" s="1" t="s">
        <v>298</v>
      </c>
      <c r="C2616" s="1">
        <v>1.370048E8</v>
      </c>
      <c r="D2616" s="1" t="s">
        <v>14</v>
      </c>
      <c r="E2616" s="1">
        <v>25.0</v>
      </c>
      <c r="F2616" s="1" t="s">
        <v>20944</v>
      </c>
      <c r="G2616" s="1">
        <v>0.0277149498342</v>
      </c>
    </row>
    <row r="2617" ht="15.75" customHeight="1">
      <c r="A2617" s="1" t="str">
        <f t="shared" si="224"/>
        <v>WDR5</v>
      </c>
      <c r="B2617" s="1" t="s">
        <v>298</v>
      </c>
      <c r="C2617" s="1">
        <v>1.37004523E8</v>
      </c>
      <c r="D2617" s="1" t="s">
        <v>8</v>
      </c>
      <c r="E2617" s="1">
        <v>24.0</v>
      </c>
      <c r="F2617" s="1" t="s">
        <v>20945</v>
      </c>
      <c r="G2617" s="1">
        <v>-0.0605721185125</v>
      </c>
    </row>
    <row r="2618" ht="15.75" customHeight="1">
      <c r="A2618" s="1" t="str">
        <f t="shared" si="224"/>
        <v>WDR5</v>
      </c>
      <c r="B2618" s="1" t="s">
        <v>298</v>
      </c>
      <c r="C2618" s="1">
        <v>1.37000906E8</v>
      </c>
      <c r="D2618" s="1" t="s">
        <v>14</v>
      </c>
      <c r="E2618" s="1">
        <v>24.0</v>
      </c>
      <c r="F2618" s="1" t="s">
        <v>20946</v>
      </c>
      <c r="G2618" s="1">
        <v>0.292408278098</v>
      </c>
    </row>
    <row r="2619" ht="15.75" customHeight="1">
      <c r="A2619" s="1" t="str">
        <f t="shared" si="224"/>
        <v>WDR5</v>
      </c>
      <c r="B2619" s="1" t="s">
        <v>298</v>
      </c>
      <c r="C2619" s="1">
        <v>1.37004844E8</v>
      </c>
      <c r="D2619" s="1" t="s">
        <v>14</v>
      </c>
      <c r="E2619" s="1">
        <v>27.0</v>
      </c>
      <c r="F2619" s="1" t="s">
        <v>20947</v>
      </c>
      <c r="G2619" s="1">
        <v>-0.0356153302547</v>
      </c>
    </row>
    <row r="2620" ht="15.75" customHeight="1">
      <c r="A2620" s="1" t="str">
        <f t="shared" ref="A2620:A2639" si="225">"WNK3"</f>
        <v>WNK3</v>
      </c>
      <c r="B2620" s="1" t="s">
        <v>50</v>
      </c>
      <c r="C2620" s="1">
        <v>5.4384558E7</v>
      </c>
      <c r="D2620" s="1" t="s">
        <v>8</v>
      </c>
      <c r="E2620" s="1">
        <v>23.0</v>
      </c>
      <c r="F2620" s="1" t="s">
        <v>20948</v>
      </c>
      <c r="G2620" s="1">
        <v>0.588219952199</v>
      </c>
    </row>
    <row r="2621" ht="15.75" customHeight="1">
      <c r="A2621" s="1" t="str">
        <f t="shared" si="225"/>
        <v>WNK3</v>
      </c>
      <c r="B2621" s="1" t="s">
        <v>50</v>
      </c>
      <c r="C2621" s="1">
        <v>5.4384648E7</v>
      </c>
      <c r="D2621" s="1" t="s">
        <v>14</v>
      </c>
      <c r="E2621" s="1">
        <v>26.0</v>
      </c>
      <c r="F2621" s="1" t="s">
        <v>20949</v>
      </c>
      <c r="G2621" s="1">
        <v>-0.131744320929</v>
      </c>
    </row>
    <row r="2622" ht="15.75" customHeight="1">
      <c r="A2622" s="1" t="str">
        <f t="shared" si="225"/>
        <v>WNK3</v>
      </c>
      <c r="B2622" s="1" t="s">
        <v>50</v>
      </c>
      <c r="C2622" s="1">
        <v>5.4384589E7</v>
      </c>
      <c r="D2622" s="1" t="s">
        <v>14</v>
      </c>
      <c r="E2622" s="1">
        <v>24.0</v>
      </c>
      <c r="F2622" s="1" t="s">
        <v>20950</v>
      </c>
      <c r="G2622" s="1">
        <v>0.121800122416</v>
      </c>
    </row>
    <row r="2623" ht="15.75" customHeight="1">
      <c r="A2623" s="1" t="str">
        <f t="shared" si="225"/>
        <v>WNK3</v>
      </c>
      <c r="B2623" s="1" t="s">
        <v>50</v>
      </c>
      <c r="C2623" s="1">
        <v>5.4384551E7</v>
      </c>
      <c r="D2623" s="1" t="s">
        <v>14</v>
      </c>
      <c r="E2623" s="1">
        <v>25.0</v>
      </c>
      <c r="F2623" s="1" t="s">
        <v>20951</v>
      </c>
      <c r="G2623" s="1">
        <v>0.589908927185</v>
      </c>
    </row>
    <row r="2624" ht="15.75" customHeight="1">
      <c r="A2624" s="1" t="str">
        <f t="shared" si="225"/>
        <v>WNK3</v>
      </c>
      <c r="B2624" s="1" t="s">
        <v>50</v>
      </c>
      <c r="C2624" s="1">
        <v>5.4360465E7</v>
      </c>
      <c r="D2624" s="1" t="s">
        <v>14</v>
      </c>
      <c r="E2624" s="1">
        <v>24.0</v>
      </c>
      <c r="F2624" s="1" t="s">
        <v>20952</v>
      </c>
      <c r="G2624" s="1">
        <v>-0.0839159589098</v>
      </c>
    </row>
    <row r="2625" ht="15.75" customHeight="1">
      <c r="A2625" s="1" t="str">
        <f t="shared" si="225"/>
        <v>WNK3</v>
      </c>
      <c r="B2625" s="1" t="s">
        <v>50</v>
      </c>
      <c r="C2625" s="1">
        <v>5.4360193E7</v>
      </c>
      <c r="D2625" s="1" t="s">
        <v>8</v>
      </c>
      <c r="E2625" s="1">
        <v>24.0</v>
      </c>
      <c r="F2625" s="1" t="s">
        <v>20953</v>
      </c>
      <c r="G2625" s="1">
        <v>0.0594083178712</v>
      </c>
    </row>
    <row r="2626" ht="15.75" customHeight="1">
      <c r="A2626" s="1" t="str">
        <f t="shared" si="225"/>
        <v>WNK3</v>
      </c>
      <c r="B2626" s="1" t="s">
        <v>50</v>
      </c>
      <c r="C2626" s="1">
        <v>5.4360308E7</v>
      </c>
      <c r="D2626" s="1" t="s">
        <v>8</v>
      </c>
      <c r="E2626" s="1">
        <v>27.0</v>
      </c>
      <c r="F2626" s="1" t="s">
        <v>20954</v>
      </c>
      <c r="G2626" s="1">
        <v>0.277938656541</v>
      </c>
    </row>
    <row r="2627" ht="15.75" customHeight="1">
      <c r="A2627" s="1" t="str">
        <f t="shared" si="225"/>
        <v>WNK3</v>
      </c>
      <c r="B2627" s="1" t="s">
        <v>50</v>
      </c>
      <c r="C2627" s="1">
        <v>5.4360315E7</v>
      </c>
      <c r="D2627" s="1" t="s">
        <v>8</v>
      </c>
      <c r="E2627" s="1">
        <v>27.0</v>
      </c>
      <c r="F2627" s="1" t="s">
        <v>20955</v>
      </c>
      <c r="G2627" s="1">
        <v>0.249603745929</v>
      </c>
    </row>
    <row r="2628" ht="15.75" customHeight="1">
      <c r="A2628" s="1" t="str">
        <f t="shared" si="225"/>
        <v>WNK3</v>
      </c>
      <c r="B2628" s="1" t="s">
        <v>50</v>
      </c>
      <c r="C2628" s="1">
        <v>5.4360345E7</v>
      </c>
      <c r="D2628" s="1" t="s">
        <v>8</v>
      </c>
      <c r="E2628" s="1">
        <v>24.0</v>
      </c>
      <c r="F2628" s="1" t="s">
        <v>20956</v>
      </c>
      <c r="G2628" s="1">
        <v>0.040042443156</v>
      </c>
    </row>
    <row r="2629" ht="15.75" customHeight="1">
      <c r="A2629" s="1" t="str">
        <f t="shared" si="225"/>
        <v>WNK3</v>
      </c>
      <c r="B2629" s="1" t="s">
        <v>50</v>
      </c>
      <c r="C2629" s="1">
        <v>5.438467E7</v>
      </c>
      <c r="D2629" s="1" t="s">
        <v>14</v>
      </c>
      <c r="E2629" s="1">
        <v>23.0</v>
      </c>
      <c r="F2629" s="1" t="s">
        <v>20957</v>
      </c>
      <c r="G2629" s="1">
        <v>0.77120434115</v>
      </c>
    </row>
    <row r="2630" ht="15.75" customHeight="1">
      <c r="A2630" s="1" t="str">
        <f t="shared" si="225"/>
        <v>WNK3</v>
      </c>
      <c r="B2630" s="1" t="s">
        <v>50</v>
      </c>
      <c r="C2630" s="1">
        <v>5.4384677E7</v>
      </c>
      <c r="D2630" s="1" t="s">
        <v>14</v>
      </c>
      <c r="E2630" s="1">
        <v>25.0</v>
      </c>
      <c r="F2630" s="1" t="s">
        <v>20958</v>
      </c>
      <c r="G2630" s="1">
        <v>0.960218108202</v>
      </c>
    </row>
    <row r="2631" ht="15.75" customHeight="1">
      <c r="A2631" s="1" t="str">
        <f t="shared" si="225"/>
        <v>WNK3</v>
      </c>
      <c r="B2631" s="1" t="s">
        <v>50</v>
      </c>
      <c r="C2631" s="1">
        <v>5.4360394E7</v>
      </c>
      <c r="D2631" s="1" t="s">
        <v>8</v>
      </c>
      <c r="E2631" s="1">
        <v>26.0</v>
      </c>
      <c r="F2631" s="1" t="s">
        <v>20959</v>
      </c>
      <c r="G2631" s="1">
        <v>-0.0883366324692</v>
      </c>
    </row>
    <row r="2632" ht="15.75" customHeight="1">
      <c r="A2632" s="1" t="str">
        <f t="shared" si="225"/>
        <v>WNK3</v>
      </c>
      <c r="B2632" s="1" t="s">
        <v>50</v>
      </c>
      <c r="C2632" s="1">
        <v>5.4384604E7</v>
      </c>
      <c r="D2632" s="1" t="s">
        <v>8</v>
      </c>
      <c r="E2632" s="1">
        <v>24.0</v>
      </c>
      <c r="F2632" s="1" t="s">
        <v>20960</v>
      </c>
      <c r="G2632" s="1">
        <v>0.530504861905</v>
      </c>
    </row>
    <row r="2633" ht="15.75" customHeight="1">
      <c r="A2633" s="1" t="str">
        <f t="shared" si="225"/>
        <v>WNK3</v>
      </c>
      <c r="B2633" s="1" t="s">
        <v>50</v>
      </c>
      <c r="C2633" s="1">
        <v>5.438473E7</v>
      </c>
      <c r="D2633" s="1" t="s">
        <v>8</v>
      </c>
      <c r="E2633" s="1">
        <v>23.0</v>
      </c>
      <c r="F2633" s="1" t="s">
        <v>20961</v>
      </c>
      <c r="G2633" s="1">
        <v>0.677752823742</v>
      </c>
    </row>
    <row r="2634" ht="15.75" customHeight="1">
      <c r="A2634" s="1" t="str">
        <f t="shared" si="225"/>
        <v>WNK3</v>
      </c>
      <c r="B2634" s="1" t="s">
        <v>50</v>
      </c>
      <c r="C2634" s="1">
        <v>5.438457E7</v>
      </c>
      <c r="D2634" s="1" t="s">
        <v>8</v>
      </c>
      <c r="E2634" s="1">
        <v>24.0</v>
      </c>
      <c r="F2634" s="1" t="s">
        <v>20962</v>
      </c>
      <c r="G2634" s="1">
        <v>1.26857755065</v>
      </c>
    </row>
    <row r="2635" ht="15.75" customHeight="1">
      <c r="A2635" s="1" t="str">
        <f t="shared" si="225"/>
        <v>WNK3</v>
      </c>
      <c r="B2635" s="1" t="s">
        <v>50</v>
      </c>
      <c r="C2635" s="1">
        <v>5.438481E7</v>
      </c>
      <c r="D2635" s="1" t="s">
        <v>8</v>
      </c>
      <c r="E2635" s="1">
        <v>23.0</v>
      </c>
      <c r="F2635" s="1" t="s">
        <v>20963</v>
      </c>
      <c r="G2635" s="1">
        <v>0.153786839161</v>
      </c>
    </row>
    <row r="2636" ht="15.75" customHeight="1">
      <c r="A2636" s="1" t="str">
        <f t="shared" si="225"/>
        <v>WNK3</v>
      </c>
      <c r="B2636" s="1" t="s">
        <v>50</v>
      </c>
      <c r="C2636" s="1">
        <v>5.4360231E7</v>
      </c>
      <c r="D2636" s="1" t="s">
        <v>14</v>
      </c>
      <c r="E2636" s="1">
        <v>28.0</v>
      </c>
      <c r="F2636" s="1" t="s">
        <v>20964</v>
      </c>
      <c r="G2636" s="1">
        <v>-0.105936037204</v>
      </c>
    </row>
    <row r="2637" ht="15.75" customHeight="1">
      <c r="A2637" s="1" t="str">
        <f t="shared" si="225"/>
        <v>WNK3</v>
      </c>
      <c r="B2637" s="1" t="s">
        <v>50</v>
      </c>
      <c r="C2637" s="1">
        <v>5.4360233E7</v>
      </c>
      <c r="D2637" s="1" t="s">
        <v>14</v>
      </c>
      <c r="E2637" s="1">
        <v>25.0</v>
      </c>
      <c r="F2637" s="1" t="s">
        <v>20965</v>
      </c>
      <c r="G2637" s="1">
        <v>0.163302056176</v>
      </c>
    </row>
    <row r="2638" ht="15.75" customHeight="1">
      <c r="A2638" s="1" t="str">
        <f t="shared" si="225"/>
        <v>WNK3</v>
      </c>
      <c r="B2638" s="1" t="s">
        <v>50</v>
      </c>
      <c r="C2638" s="1">
        <v>5.4360267E7</v>
      </c>
      <c r="D2638" s="1" t="s">
        <v>14</v>
      </c>
      <c r="E2638" s="1">
        <v>26.0</v>
      </c>
      <c r="F2638" s="1" t="s">
        <v>20966</v>
      </c>
      <c r="G2638" s="1">
        <v>-0.0477191991388</v>
      </c>
    </row>
    <row r="2639" ht="15.75" customHeight="1">
      <c r="A2639" s="1" t="str">
        <f t="shared" si="225"/>
        <v>WNK3</v>
      </c>
      <c r="B2639" s="1" t="s">
        <v>50</v>
      </c>
      <c r="C2639" s="1">
        <v>5.4360473E7</v>
      </c>
      <c r="D2639" s="1" t="s">
        <v>8</v>
      </c>
      <c r="E2639" s="1">
        <v>27.0</v>
      </c>
      <c r="F2639" s="1" t="s">
        <v>20967</v>
      </c>
      <c r="G2639" s="1">
        <v>0.259182440016</v>
      </c>
    </row>
    <row r="2640" ht="15.75" customHeight="1">
      <c r="A2640" s="1" t="str">
        <f t="shared" ref="A2640:A2649" si="226">"WNK4"</f>
        <v>WNK4</v>
      </c>
      <c r="B2640" s="1" t="s">
        <v>39</v>
      </c>
      <c r="C2640" s="1">
        <v>4.0932492E7</v>
      </c>
      <c r="D2640" s="1" t="s">
        <v>14</v>
      </c>
      <c r="E2640" s="1">
        <v>23.0</v>
      </c>
      <c r="F2640" s="1" t="s">
        <v>20968</v>
      </c>
      <c r="G2640" s="1">
        <v>0.17039339171</v>
      </c>
    </row>
    <row r="2641" ht="15.75" customHeight="1">
      <c r="A2641" s="1" t="str">
        <f t="shared" si="226"/>
        <v>WNK4</v>
      </c>
      <c r="B2641" s="1" t="s">
        <v>39</v>
      </c>
      <c r="C2641" s="1">
        <v>4.0932305E7</v>
      </c>
      <c r="D2641" s="1" t="s">
        <v>8</v>
      </c>
      <c r="E2641" s="1">
        <v>24.0</v>
      </c>
      <c r="F2641" s="1" t="s">
        <v>20969</v>
      </c>
      <c r="G2641" s="1">
        <v>0.553750646246</v>
      </c>
    </row>
    <row r="2642" ht="15.75" customHeight="1">
      <c r="A2642" s="1" t="str">
        <f t="shared" si="226"/>
        <v>WNK4</v>
      </c>
      <c r="B2642" s="1" t="s">
        <v>39</v>
      </c>
      <c r="C2642" s="1">
        <v>4.0932317E7</v>
      </c>
      <c r="D2642" s="1" t="s">
        <v>8</v>
      </c>
      <c r="E2642" s="1">
        <v>24.0</v>
      </c>
      <c r="F2642" s="1" t="s">
        <v>20970</v>
      </c>
      <c r="G2642" s="1">
        <v>0.462485065583</v>
      </c>
    </row>
    <row r="2643" ht="15.75" customHeight="1">
      <c r="A2643" s="1" t="str">
        <f t="shared" si="226"/>
        <v>WNK4</v>
      </c>
      <c r="B2643" s="1" t="s">
        <v>39</v>
      </c>
      <c r="C2643" s="1">
        <v>4.0932355E7</v>
      </c>
      <c r="D2643" s="1" t="s">
        <v>8</v>
      </c>
      <c r="E2643" s="1">
        <v>24.0</v>
      </c>
      <c r="F2643" s="1" t="s">
        <v>20971</v>
      </c>
      <c r="G2643" s="1">
        <v>0.515243688649</v>
      </c>
    </row>
    <row r="2644" ht="15.75" customHeight="1">
      <c r="A2644" s="1" t="str">
        <f t="shared" si="226"/>
        <v>WNK4</v>
      </c>
      <c r="B2644" s="1" t="s">
        <v>39</v>
      </c>
      <c r="C2644" s="1">
        <v>4.0932518E7</v>
      </c>
      <c r="D2644" s="1" t="s">
        <v>8</v>
      </c>
      <c r="E2644" s="1">
        <v>23.0</v>
      </c>
      <c r="F2644" s="1" t="s">
        <v>20972</v>
      </c>
      <c r="G2644" s="1">
        <v>0.896794143479</v>
      </c>
    </row>
    <row r="2645" ht="15.75" customHeight="1">
      <c r="A2645" s="1" t="str">
        <f t="shared" si="226"/>
        <v>WNK4</v>
      </c>
      <c r="B2645" s="1" t="s">
        <v>39</v>
      </c>
      <c r="C2645" s="1">
        <v>4.0932445E7</v>
      </c>
      <c r="D2645" s="1" t="s">
        <v>14</v>
      </c>
      <c r="E2645" s="1">
        <v>24.0</v>
      </c>
      <c r="F2645" s="1" t="s">
        <v>20973</v>
      </c>
      <c r="G2645" s="1">
        <v>0.616953359217</v>
      </c>
    </row>
    <row r="2646" ht="15.75" customHeight="1">
      <c r="A2646" s="1" t="str">
        <f t="shared" si="226"/>
        <v>WNK4</v>
      </c>
      <c r="B2646" s="1" t="s">
        <v>39</v>
      </c>
      <c r="C2646" s="1">
        <v>4.0932475E7</v>
      </c>
      <c r="D2646" s="1" t="s">
        <v>14</v>
      </c>
      <c r="E2646" s="1">
        <v>24.0</v>
      </c>
      <c r="F2646" s="1" t="s">
        <v>20974</v>
      </c>
      <c r="G2646" s="1">
        <v>0.963091706392</v>
      </c>
    </row>
    <row r="2647" ht="15.75" customHeight="1">
      <c r="A2647" s="1" t="str">
        <f t="shared" si="226"/>
        <v>WNK4</v>
      </c>
      <c r="B2647" s="1" t="s">
        <v>39</v>
      </c>
      <c r="C2647" s="1">
        <v>4.0932524E7</v>
      </c>
      <c r="D2647" s="1" t="s">
        <v>14</v>
      </c>
      <c r="E2647" s="1">
        <v>23.0</v>
      </c>
      <c r="F2647" s="1" t="s">
        <v>20975</v>
      </c>
      <c r="G2647" s="1">
        <v>1.14011415013</v>
      </c>
    </row>
    <row r="2648" ht="15.75" customHeight="1">
      <c r="A2648" s="1" t="str">
        <f t="shared" si="226"/>
        <v>WNK4</v>
      </c>
      <c r="B2648" s="1" t="s">
        <v>39</v>
      </c>
      <c r="C2648" s="1">
        <v>4.0932369E7</v>
      </c>
      <c r="D2648" s="1" t="s">
        <v>14</v>
      </c>
      <c r="E2648" s="1">
        <v>23.0</v>
      </c>
      <c r="F2648" s="1" t="s">
        <v>20976</v>
      </c>
      <c r="G2648" s="1">
        <v>0.878954541398</v>
      </c>
    </row>
    <row r="2649" ht="15.75" customHeight="1">
      <c r="A2649" s="1" t="str">
        <f t="shared" si="226"/>
        <v>WNK4</v>
      </c>
      <c r="B2649" s="1" t="s">
        <v>39</v>
      </c>
      <c r="C2649" s="1">
        <v>4.0932602E7</v>
      </c>
      <c r="D2649" s="1" t="s">
        <v>14</v>
      </c>
      <c r="E2649" s="1">
        <v>24.0</v>
      </c>
      <c r="F2649" s="1" t="s">
        <v>20977</v>
      </c>
      <c r="G2649" s="1">
        <v>0.18011522763</v>
      </c>
    </row>
    <row r="2650" ht="15.75" customHeight="1">
      <c r="A2650" s="1" t="str">
        <f t="shared" ref="A2650:A2668" si="227">"ZBTB1"</f>
        <v>ZBTB1</v>
      </c>
      <c r="B2650" s="1" t="s">
        <v>135</v>
      </c>
      <c r="C2650" s="1">
        <v>6.4970401E7</v>
      </c>
      <c r="D2650" s="1" t="s">
        <v>8</v>
      </c>
      <c r="E2650" s="1">
        <v>24.0</v>
      </c>
      <c r="F2650" s="1" t="s">
        <v>20978</v>
      </c>
      <c r="G2650" s="1">
        <v>0.0753165967531</v>
      </c>
    </row>
    <row r="2651" ht="15.75" customHeight="1">
      <c r="A2651" s="1" t="str">
        <f t="shared" si="227"/>
        <v>ZBTB1</v>
      </c>
      <c r="B2651" s="1" t="s">
        <v>135</v>
      </c>
      <c r="C2651" s="1">
        <v>6.4970303E7</v>
      </c>
      <c r="D2651" s="1" t="s">
        <v>8</v>
      </c>
      <c r="E2651" s="1">
        <v>24.0</v>
      </c>
      <c r="F2651" s="1" t="s">
        <v>20979</v>
      </c>
      <c r="G2651" s="1">
        <v>0.827635474352</v>
      </c>
    </row>
    <row r="2652" ht="15.75" customHeight="1">
      <c r="A2652" s="1" t="str">
        <f t="shared" si="227"/>
        <v>ZBTB1</v>
      </c>
      <c r="B2652" s="1" t="s">
        <v>135</v>
      </c>
      <c r="C2652" s="1">
        <v>6.4970365E7</v>
      </c>
      <c r="D2652" s="1" t="s">
        <v>8</v>
      </c>
      <c r="E2652" s="1">
        <v>24.0</v>
      </c>
      <c r="F2652" s="1" t="s">
        <v>20980</v>
      </c>
      <c r="G2652" s="1">
        <v>0.214588864371</v>
      </c>
    </row>
    <row r="2653" ht="15.75" customHeight="1">
      <c r="A2653" s="1" t="str">
        <f t="shared" si="227"/>
        <v>ZBTB1</v>
      </c>
      <c r="B2653" s="1" t="s">
        <v>135</v>
      </c>
      <c r="C2653" s="1">
        <v>6.4970388E7</v>
      </c>
      <c r="D2653" s="1" t="s">
        <v>8</v>
      </c>
      <c r="E2653" s="1">
        <v>23.0</v>
      </c>
      <c r="F2653" s="1" t="s">
        <v>20981</v>
      </c>
      <c r="G2653" s="1">
        <v>-0.034732077241</v>
      </c>
    </row>
    <row r="2654" ht="15.75" customHeight="1">
      <c r="A2654" s="1" t="str">
        <f t="shared" si="227"/>
        <v>ZBTB1</v>
      </c>
      <c r="B2654" s="1" t="s">
        <v>135</v>
      </c>
      <c r="C2654" s="1">
        <v>6.4970407E7</v>
      </c>
      <c r="D2654" s="1" t="s">
        <v>8</v>
      </c>
      <c r="E2654" s="1">
        <v>24.0</v>
      </c>
      <c r="F2654" s="1" t="s">
        <v>20982</v>
      </c>
      <c r="G2654" s="1">
        <v>0.0538628869131</v>
      </c>
    </row>
    <row r="2655" ht="15.75" customHeight="1">
      <c r="A2655" s="1" t="str">
        <f t="shared" si="227"/>
        <v>ZBTB1</v>
      </c>
      <c r="B2655" s="1" t="s">
        <v>135</v>
      </c>
      <c r="C2655" s="1">
        <v>6.4970436E7</v>
      </c>
      <c r="D2655" s="1" t="s">
        <v>8</v>
      </c>
      <c r="E2655" s="1">
        <v>24.0</v>
      </c>
      <c r="F2655" s="1" t="s">
        <v>20983</v>
      </c>
      <c r="G2655" s="1">
        <v>0.374680652312</v>
      </c>
    </row>
    <row r="2656" ht="15.75" customHeight="1">
      <c r="A2656" s="1" t="str">
        <f t="shared" si="227"/>
        <v>ZBTB1</v>
      </c>
      <c r="B2656" s="1" t="s">
        <v>135</v>
      </c>
      <c r="C2656" s="1">
        <v>6.4970509E7</v>
      </c>
      <c r="D2656" s="1" t="s">
        <v>8</v>
      </c>
      <c r="E2656" s="1">
        <v>24.0</v>
      </c>
      <c r="F2656" s="1" t="s">
        <v>20984</v>
      </c>
      <c r="G2656" s="1">
        <v>0.261914905075</v>
      </c>
    </row>
    <row r="2657" ht="15.75" customHeight="1">
      <c r="A2657" s="1" t="str">
        <f t="shared" si="227"/>
        <v>ZBTB1</v>
      </c>
      <c r="B2657" s="1" t="s">
        <v>135</v>
      </c>
      <c r="C2657" s="1">
        <v>6.4970521E7</v>
      </c>
      <c r="D2657" s="1" t="s">
        <v>8</v>
      </c>
      <c r="E2657" s="1">
        <v>24.0</v>
      </c>
      <c r="F2657" s="1" t="s">
        <v>20985</v>
      </c>
      <c r="G2657" s="1">
        <v>0.346097438723</v>
      </c>
    </row>
    <row r="2658" ht="15.75" customHeight="1">
      <c r="A2658" s="1" t="str">
        <f t="shared" si="227"/>
        <v>ZBTB1</v>
      </c>
      <c r="B2658" s="1" t="s">
        <v>135</v>
      </c>
      <c r="C2658" s="1">
        <v>6.4971031E7</v>
      </c>
      <c r="D2658" s="1" t="s">
        <v>8</v>
      </c>
      <c r="E2658" s="1">
        <v>23.0</v>
      </c>
      <c r="F2658" s="1" t="s">
        <v>20986</v>
      </c>
      <c r="G2658" s="1">
        <v>0.391863996573</v>
      </c>
    </row>
    <row r="2659" ht="15.75" customHeight="1">
      <c r="A2659" s="1" t="str">
        <f t="shared" si="227"/>
        <v>ZBTB1</v>
      </c>
      <c r="B2659" s="1" t="s">
        <v>135</v>
      </c>
      <c r="C2659" s="1">
        <v>6.497112E7</v>
      </c>
      <c r="D2659" s="1" t="s">
        <v>8</v>
      </c>
      <c r="E2659" s="1">
        <v>24.0</v>
      </c>
      <c r="F2659" s="1" t="s">
        <v>20987</v>
      </c>
      <c r="G2659" s="1">
        <v>0.845246680624</v>
      </c>
    </row>
    <row r="2660" ht="15.75" customHeight="1">
      <c r="A2660" s="1" t="str">
        <f t="shared" si="227"/>
        <v>ZBTB1</v>
      </c>
      <c r="B2660" s="1" t="s">
        <v>135</v>
      </c>
      <c r="C2660" s="1">
        <v>6.4971193E7</v>
      </c>
      <c r="D2660" s="1" t="s">
        <v>8</v>
      </c>
      <c r="E2660" s="1">
        <v>24.0</v>
      </c>
      <c r="F2660" s="1" t="s">
        <v>20988</v>
      </c>
      <c r="G2660" s="1">
        <v>0.205573506334</v>
      </c>
    </row>
    <row r="2661" ht="15.75" customHeight="1">
      <c r="A2661" s="1" t="str">
        <f t="shared" si="227"/>
        <v>ZBTB1</v>
      </c>
      <c r="B2661" s="1" t="s">
        <v>135</v>
      </c>
      <c r="C2661" s="1">
        <v>6.497054E7</v>
      </c>
      <c r="D2661" s="1" t="s">
        <v>14</v>
      </c>
      <c r="E2661" s="1">
        <v>24.0</v>
      </c>
      <c r="F2661" s="1" t="s">
        <v>20989</v>
      </c>
      <c r="G2661" s="1">
        <v>-0.109979970387</v>
      </c>
    </row>
    <row r="2662" ht="15.75" customHeight="1">
      <c r="A2662" s="1" t="str">
        <f t="shared" si="227"/>
        <v>ZBTB1</v>
      </c>
      <c r="B2662" s="1" t="s">
        <v>135</v>
      </c>
      <c r="C2662" s="1">
        <v>6.4971015E7</v>
      </c>
      <c r="D2662" s="1" t="s">
        <v>14</v>
      </c>
      <c r="E2662" s="1">
        <v>24.0</v>
      </c>
      <c r="F2662" s="1" t="s">
        <v>20990</v>
      </c>
      <c r="G2662" s="1">
        <v>0.451165844081</v>
      </c>
    </row>
    <row r="2663" ht="15.75" customHeight="1">
      <c r="A2663" s="1" t="str">
        <f t="shared" si="227"/>
        <v>ZBTB1</v>
      </c>
      <c r="B2663" s="1" t="s">
        <v>135</v>
      </c>
      <c r="C2663" s="1">
        <v>6.4971074E7</v>
      </c>
      <c r="D2663" s="1" t="s">
        <v>14</v>
      </c>
      <c r="E2663" s="1">
        <v>23.0</v>
      </c>
      <c r="F2663" s="1" t="s">
        <v>20991</v>
      </c>
      <c r="G2663" s="1">
        <v>0.25944050164</v>
      </c>
    </row>
    <row r="2664" ht="15.75" customHeight="1">
      <c r="A2664" s="1" t="str">
        <f t="shared" si="227"/>
        <v>ZBTB1</v>
      </c>
      <c r="B2664" s="1" t="s">
        <v>135</v>
      </c>
      <c r="C2664" s="1">
        <v>6.4971179E7</v>
      </c>
      <c r="D2664" s="1" t="s">
        <v>14</v>
      </c>
      <c r="E2664" s="1">
        <v>24.0</v>
      </c>
      <c r="F2664" s="1" t="s">
        <v>20992</v>
      </c>
      <c r="G2664" s="1">
        <v>0.0390309748388</v>
      </c>
    </row>
    <row r="2665" ht="15.75" customHeight="1">
      <c r="A2665" s="1" t="str">
        <f t="shared" si="227"/>
        <v>ZBTB1</v>
      </c>
      <c r="B2665" s="1" t="s">
        <v>135</v>
      </c>
      <c r="C2665" s="1">
        <v>6.4971106E7</v>
      </c>
      <c r="D2665" s="1" t="s">
        <v>14</v>
      </c>
      <c r="E2665" s="1">
        <v>24.0</v>
      </c>
      <c r="F2665" s="1" t="s">
        <v>20993</v>
      </c>
      <c r="G2665" s="1">
        <v>1.11323814924</v>
      </c>
    </row>
    <row r="2666" ht="15.75" customHeight="1">
      <c r="A2666" s="1" t="str">
        <f t="shared" si="227"/>
        <v>ZBTB1</v>
      </c>
      <c r="B2666" s="1" t="s">
        <v>135</v>
      </c>
      <c r="C2666" s="1">
        <v>6.4971111E7</v>
      </c>
      <c r="D2666" s="1" t="s">
        <v>14</v>
      </c>
      <c r="E2666" s="1">
        <v>24.0</v>
      </c>
      <c r="F2666" s="1" t="s">
        <v>20994</v>
      </c>
      <c r="G2666" s="1">
        <v>0.592825173336</v>
      </c>
    </row>
    <row r="2667" ht="15.75" customHeight="1">
      <c r="A2667" s="1" t="str">
        <f t="shared" si="227"/>
        <v>ZBTB1</v>
      </c>
      <c r="B2667" s="1" t="s">
        <v>135</v>
      </c>
      <c r="C2667" s="1">
        <v>6.4971139E7</v>
      </c>
      <c r="D2667" s="1" t="s">
        <v>14</v>
      </c>
      <c r="E2667" s="1">
        <v>24.0</v>
      </c>
      <c r="F2667" s="1" t="s">
        <v>20995</v>
      </c>
      <c r="G2667" s="1">
        <v>1.04151517013</v>
      </c>
    </row>
    <row r="2668" ht="15.75" customHeight="1">
      <c r="A2668" s="1" t="str">
        <f t="shared" si="227"/>
        <v>ZBTB1</v>
      </c>
      <c r="B2668" s="1" t="s">
        <v>135</v>
      </c>
      <c r="C2668" s="1">
        <v>6.4971088E7</v>
      </c>
      <c r="D2668" s="1" t="s">
        <v>14</v>
      </c>
      <c r="E2668" s="1">
        <v>22.0</v>
      </c>
      <c r="F2668" s="1" t="s">
        <v>20996</v>
      </c>
      <c r="G2668" s="1">
        <v>0.0861350051659</v>
      </c>
    </row>
    <row r="2669" ht="15.75" customHeight="1">
      <c r="A2669" s="1" t="str">
        <f t="shared" ref="A2669:A2688" si="228">"ZBTB10"</f>
        <v>ZBTB10</v>
      </c>
      <c r="B2669" s="1" t="s">
        <v>779</v>
      </c>
      <c r="C2669" s="1">
        <v>8.1397698E7</v>
      </c>
      <c r="D2669" s="1" t="s">
        <v>14</v>
      </c>
      <c r="E2669" s="1">
        <v>26.0</v>
      </c>
      <c r="F2669" s="1" t="s">
        <v>20997</v>
      </c>
      <c r="G2669" s="1">
        <v>0.480219107926</v>
      </c>
    </row>
    <row r="2670" ht="15.75" customHeight="1">
      <c r="A2670" s="1" t="str">
        <f t="shared" si="228"/>
        <v>ZBTB10</v>
      </c>
      <c r="B2670" s="1" t="s">
        <v>779</v>
      </c>
      <c r="C2670" s="1">
        <v>8.1397643E7</v>
      </c>
      <c r="D2670" s="1" t="s">
        <v>14</v>
      </c>
      <c r="E2670" s="1">
        <v>24.0</v>
      </c>
      <c r="F2670" s="1" t="s">
        <v>20998</v>
      </c>
      <c r="G2670" s="1">
        <v>0.402336623394</v>
      </c>
    </row>
    <row r="2671" ht="15.75" customHeight="1">
      <c r="A2671" s="1" t="str">
        <f t="shared" si="228"/>
        <v>ZBTB10</v>
      </c>
      <c r="B2671" s="1" t="s">
        <v>779</v>
      </c>
      <c r="C2671" s="1">
        <v>8.1397596E7</v>
      </c>
      <c r="D2671" s="1" t="s">
        <v>14</v>
      </c>
      <c r="E2671" s="1">
        <v>26.0</v>
      </c>
      <c r="F2671" s="1" t="s">
        <v>20999</v>
      </c>
      <c r="G2671" s="1">
        <v>0.00338075554652</v>
      </c>
    </row>
    <row r="2672" ht="15.75" customHeight="1">
      <c r="A2672" s="1" t="str">
        <f t="shared" si="228"/>
        <v>ZBTB10</v>
      </c>
      <c r="B2672" s="1" t="s">
        <v>779</v>
      </c>
      <c r="C2672" s="1">
        <v>8.1398325E7</v>
      </c>
      <c r="D2672" s="1" t="s">
        <v>8</v>
      </c>
      <c r="E2672" s="1">
        <v>23.0</v>
      </c>
      <c r="F2672" s="1" t="s">
        <v>21000</v>
      </c>
      <c r="G2672" s="1">
        <v>0.324549150432</v>
      </c>
    </row>
    <row r="2673" ht="15.75" customHeight="1">
      <c r="A2673" s="1" t="str">
        <f t="shared" si="228"/>
        <v>ZBTB10</v>
      </c>
      <c r="B2673" s="1" t="s">
        <v>779</v>
      </c>
      <c r="C2673" s="1">
        <v>8.1398318E7</v>
      </c>
      <c r="D2673" s="1" t="s">
        <v>8</v>
      </c>
      <c r="E2673" s="1">
        <v>24.0</v>
      </c>
      <c r="F2673" s="1" t="s">
        <v>21001</v>
      </c>
      <c r="G2673" s="1">
        <v>1.13737756728</v>
      </c>
    </row>
    <row r="2674" ht="15.75" customHeight="1">
      <c r="A2674" s="1" t="str">
        <f t="shared" si="228"/>
        <v>ZBTB10</v>
      </c>
      <c r="B2674" s="1" t="s">
        <v>779</v>
      </c>
      <c r="C2674" s="1">
        <v>8.1398289E7</v>
      </c>
      <c r="D2674" s="1" t="s">
        <v>8</v>
      </c>
      <c r="E2674" s="1">
        <v>24.0</v>
      </c>
      <c r="F2674" s="1" t="s">
        <v>21002</v>
      </c>
      <c r="G2674" s="1">
        <v>0.164555246913</v>
      </c>
    </row>
    <row r="2675" ht="15.75" customHeight="1">
      <c r="A2675" s="1" t="str">
        <f t="shared" si="228"/>
        <v>ZBTB10</v>
      </c>
      <c r="B2675" s="1" t="s">
        <v>779</v>
      </c>
      <c r="C2675" s="1">
        <v>8.1398149E7</v>
      </c>
      <c r="D2675" s="1" t="s">
        <v>8</v>
      </c>
      <c r="E2675" s="1">
        <v>24.0</v>
      </c>
      <c r="F2675" s="1" t="s">
        <v>18018</v>
      </c>
      <c r="G2675" s="1">
        <v>0.317774920808</v>
      </c>
    </row>
    <row r="2676" ht="15.75" customHeight="1">
      <c r="A2676" s="1" t="str">
        <f t="shared" si="228"/>
        <v>ZBTB10</v>
      </c>
      <c r="B2676" s="1" t="s">
        <v>779</v>
      </c>
      <c r="C2676" s="1">
        <v>8.1397807E7</v>
      </c>
      <c r="D2676" s="1" t="s">
        <v>8</v>
      </c>
      <c r="E2676" s="1">
        <v>25.0</v>
      </c>
      <c r="F2676" s="1" t="s">
        <v>21003</v>
      </c>
      <c r="G2676" s="1">
        <v>0.0350771150949</v>
      </c>
    </row>
    <row r="2677" ht="15.75" customHeight="1">
      <c r="A2677" s="1" t="str">
        <f t="shared" si="228"/>
        <v>ZBTB10</v>
      </c>
      <c r="B2677" s="1" t="s">
        <v>779</v>
      </c>
      <c r="C2677" s="1">
        <v>8.1397791E7</v>
      </c>
      <c r="D2677" s="1" t="s">
        <v>8</v>
      </c>
      <c r="E2677" s="1">
        <v>26.0</v>
      </c>
      <c r="F2677" s="1" t="s">
        <v>21004</v>
      </c>
      <c r="G2677" s="1">
        <v>0.032384984891</v>
      </c>
    </row>
    <row r="2678" ht="15.75" customHeight="1">
      <c r="A2678" s="1" t="str">
        <f t="shared" si="228"/>
        <v>ZBTB10</v>
      </c>
      <c r="B2678" s="1" t="s">
        <v>779</v>
      </c>
      <c r="C2678" s="1">
        <v>8.139777E7</v>
      </c>
      <c r="D2678" s="1" t="s">
        <v>8</v>
      </c>
      <c r="E2678" s="1">
        <v>22.0</v>
      </c>
      <c r="F2678" s="1" t="s">
        <v>21005</v>
      </c>
      <c r="G2678" s="1">
        <v>0.0694194725017</v>
      </c>
    </row>
    <row r="2679" ht="15.75" customHeight="1">
      <c r="A2679" s="1" t="str">
        <f t="shared" si="228"/>
        <v>ZBTB10</v>
      </c>
      <c r="B2679" s="1" t="s">
        <v>779</v>
      </c>
      <c r="C2679" s="1">
        <v>8.1397754E7</v>
      </c>
      <c r="D2679" s="1" t="s">
        <v>8</v>
      </c>
      <c r="E2679" s="1">
        <v>25.0</v>
      </c>
      <c r="F2679" s="1" t="s">
        <v>21006</v>
      </c>
      <c r="G2679" s="1">
        <v>0.268014629634</v>
      </c>
    </row>
    <row r="2680" ht="15.75" customHeight="1">
      <c r="A2680" s="1" t="str">
        <f t="shared" si="228"/>
        <v>ZBTB10</v>
      </c>
      <c r="B2680" s="1" t="s">
        <v>779</v>
      </c>
      <c r="C2680" s="1">
        <v>8.139763E7</v>
      </c>
      <c r="D2680" s="1" t="s">
        <v>8</v>
      </c>
      <c r="E2680" s="1">
        <v>25.0</v>
      </c>
      <c r="F2680" s="1" t="s">
        <v>21007</v>
      </c>
      <c r="G2680" s="1">
        <v>0.192840957506</v>
      </c>
    </row>
    <row r="2681" ht="15.75" customHeight="1">
      <c r="A2681" s="1" t="str">
        <f t="shared" si="228"/>
        <v>ZBTB10</v>
      </c>
      <c r="B2681" s="1" t="s">
        <v>779</v>
      </c>
      <c r="C2681" s="1">
        <v>8.139816E7</v>
      </c>
      <c r="D2681" s="1" t="s">
        <v>8</v>
      </c>
      <c r="E2681" s="1">
        <v>24.0</v>
      </c>
      <c r="F2681" s="1" t="s">
        <v>18017</v>
      </c>
      <c r="G2681" s="1">
        <v>0.58498838297</v>
      </c>
    </row>
    <row r="2682" ht="15.75" customHeight="1">
      <c r="A2682" s="1" t="str">
        <f t="shared" si="228"/>
        <v>ZBTB10</v>
      </c>
      <c r="B2682" s="1" t="s">
        <v>779</v>
      </c>
      <c r="C2682" s="1">
        <v>8.1397722E7</v>
      </c>
      <c r="D2682" s="1" t="s">
        <v>14</v>
      </c>
      <c r="E2682" s="1">
        <v>22.0</v>
      </c>
      <c r="F2682" s="1" t="s">
        <v>21008</v>
      </c>
      <c r="G2682" s="1">
        <v>0.0225631792303</v>
      </c>
    </row>
    <row r="2683" ht="15.75" customHeight="1">
      <c r="A2683" s="1" t="str">
        <f t="shared" si="228"/>
        <v>ZBTB10</v>
      </c>
      <c r="B2683" s="1" t="s">
        <v>779</v>
      </c>
      <c r="C2683" s="1">
        <v>8.1398114E7</v>
      </c>
      <c r="D2683" s="1" t="s">
        <v>14</v>
      </c>
      <c r="E2683" s="1">
        <v>24.0</v>
      </c>
      <c r="F2683" s="1" t="s">
        <v>21009</v>
      </c>
      <c r="G2683" s="1">
        <v>0.0462813986247</v>
      </c>
    </row>
    <row r="2684" ht="15.75" customHeight="1">
      <c r="A2684" s="1" t="str">
        <f t="shared" si="228"/>
        <v>ZBTB10</v>
      </c>
      <c r="B2684" s="1" t="s">
        <v>779</v>
      </c>
      <c r="C2684" s="1">
        <v>8.1398128E7</v>
      </c>
      <c r="D2684" s="1" t="s">
        <v>14</v>
      </c>
      <c r="E2684" s="1">
        <v>23.0</v>
      </c>
      <c r="F2684" s="1" t="s">
        <v>18007</v>
      </c>
      <c r="G2684" s="1">
        <v>1.27763404975</v>
      </c>
    </row>
    <row r="2685" ht="15.75" customHeight="1">
      <c r="A2685" s="1" t="str">
        <f t="shared" si="228"/>
        <v>ZBTB10</v>
      </c>
      <c r="B2685" s="1" t="s">
        <v>779</v>
      </c>
      <c r="C2685" s="1">
        <v>8.1398135E7</v>
      </c>
      <c r="D2685" s="1" t="s">
        <v>14</v>
      </c>
      <c r="E2685" s="1">
        <v>24.0</v>
      </c>
      <c r="F2685" s="1" t="s">
        <v>18008</v>
      </c>
      <c r="G2685" s="1">
        <v>0.096337609116</v>
      </c>
    </row>
    <row r="2686" ht="15.75" customHeight="1">
      <c r="A2686" s="1" t="str">
        <f t="shared" si="228"/>
        <v>ZBTB10</v>
      </c>
      <c r="B2686" s="1" t="s">
        <v>779</v>
      </c>
      <c r="C2686" s="1">
        <v>8.1398261E7</v>
      </c>
      <c r="D2686" s="1" t="s">
        <v>14</v>
      </c>
      <c r="E2686" s="1">
        <v>23.0</v>
      </c>
      <c r="F2686" s="1" t="s">
        <v>21010</v>
      </c>
      <c r="G2686" s="1">
        <v>0.478275652826</v>
      </c>
    </row>
    <row r="2687" ht="15.75" customHeight="1">
      <c r="A2687" s="1" t="str">
        <f t="shared" si="228"/>
        <v>ZBTB10</v>
      </c>
      <c r="B2687" s="1" t="s">
        <v>779</v>
      </c>
      <c r="C2687" s="1">
        <v>8.1397612E7</v>
      </c>
      <c r="D2687" s="1" t="s">
        <v>8</v>
      </c>
      <c r="E2687" s="1">
        <v>24.0</v>
      </c>
      <c r="F2687" s="1" t="s">
        <v>21011</v>
      </c>
      <c r="G2687" s="1">
        <v>0.577049610501</v>
      </c>
    </row>
    <row r="2688" ht="15.75" customHeight="1">
      <c r="A2688" s="1" t="str">
        <f t="shared" si="228"/>
        <v>ZBTB10</v>
      </c>
      <c r="B2688" s="1" t="s">
        <v>779</v>
      </c>
      <c r="C2688" s="1">
        <v>8.1398091E7</v>
      </c>
      <c r="D2688" s="1" t="s">
        <v>14</v>
      </c>
      <c r="E2688" s="1">
        <v>23.0</v>
      </c>
      <c r="F2688" s="1" t="s">
        <v>21012</v>
      </c>
      <c r="G2688" s="1">
        <v>0.452500477052</v>
      </c>
    </row>
    <row r="2689" ht="15.75" customHeight="1">
      <c r="A2689" s="1" t="str">
        <f t="shared" ref="A2689:A2698" si="229">"ZBTB2"</f>
        <v>ZBTB2</v>
      </c>
      <c r="B2689" s="1" t="s">
        <v>28</v>
      </c>
      <c r="C2689" s="1">
        <v>1.51712925E8</v>
      </c>
      <c r="D2689" s="1" t="s">
        <v>8</v>
      </c>
      <c r="E2689" s="1">
        <v>25.0</v>
      </c>
      <c r="F2689" s="1" t="s">
        <v>21013</v>
      </c>
      <c r="G2689" s="1">
        <v>0.669199224363</v>
      </c>
    </row>
    <row r="2690" ht="15.75" customHeight="1">
      <c r="A2690" s="1" t="str">
        <f t="shared" si="229"/>
        <v>ZBTB2</v>
      </c>
      <c r="B2690" s="1" t="s">
        <v>28</v>
      </c>
      <c r="C2690" s="1">
        <v>1.51712941E8</v>
      </c>
      <c r="D2690" s="1" t="s">
        <v>8</v>
      </c>
      <c r="E2690" s="1">
        <v>25.0</v>
      </c>
      <c r="F2690" s="1" t="s">
        <v>21014</v>
      </c>
      <c r="G2690" s="1">
        <v>0.0366676061527</v>
      </c>
    </row>
    <row r="2691" ht="15.75" customHeight="1">
      <c r="A2691" s="1" t="str">
        <f t="shared" si="229"/>
        <v>ZBTB2</v>
      </c>
      <c r="B2691" s="1" t="s">
        <v>28</v>
      </c>
      <c r="C2691" s="1">
        <v>1.51712989E8</v>
      </c>
      <c r="D2691" s="1" t="s">
        <v>8</v>
      </c>
      <c r="E2691" s="1">
        <v>23.0</v>
      </c>
      <c r="F2691" s="1" t="s">
        <v>21015</v>
      </c>
      <c r="G2691" s="1">
        <v>0.329800224123</v>
      </c>
    </row>
    <row r="2692" ht="15.75" customHeight="1">
      <c r="A2692" s="1" t="str">
        <f t="shared" si="229"/>
        <v>ZBTB2</v>
      </c>
      <c r="B2692" s="1" t="s">
        <v>28</v>
      </c>
      <c r="C2692" s="1">
        <v>1.51712749E8</v>
      </c>
      <c r="D2692" s="1" t="s">
        <v>8</v>
      </c>
      <c r="E2692" s="1">
        <v>24.0</v>
      </c>
      <c r="F2692" s="1" t="s">
        <v>21016</v>
      </c>
      <c r="G2692" s="1">
        <v>0.0341911285197</v>
      </c>
    </row>
    <row r="2693" ht="15.75" customHeight="1">
      <c r="A2693" s="1" t="str">
        <f t="shared" si="229"/>
        <v>ZBTB2</v>
      </c>
      <c r="B2693" s="1" t="s">
        <v>28</v>
      </c>
      <c r="C2693" s="1">
        <v>1.51713013E8</v>
      </c>
      <c r="D2693" s="1" t="s">
        <v>8</v>
      </c>
      <c r="E2693" s="1">
        <v>25.0</v>
      </c>
      <c r="F2693" s="1" t="s">
        <v>21017</v>
      </c>
      <c r="G2693" s="1">
        <v>0.542311136417</v>
      </c>
    </row>
    <row r="2694" ht="15.75" customHeight="1">
      <c r="A2694" s="1" t="str">
        <f t="shared" si="229"/>
        <v>ZBTB2</v>
      </c>
      <c r="B2694" s="1" t="s">
        <v>28</v>
      </c>
      <c r="C2694" s="1">
        <v>1.51712779E8</v>
      </c>
      <c r="D2694" s="1" t="s">
        <v>14</v>
      </c>
      <c r="E2694" s="1">
        <v>25.0</v>
      </c>
      <c r="F2694" s="1" t="s">
        <v>21018</v>
      </c>
      <c r="G2694" s="1">
        <v>1.09025163786</v>
      </c>
    </row>
    <row r="2695" ht="15.75" customHeight="1">
      <c r="A2695" s="1" t="str">
        <f t="shared" si="229"/>
        <v>ZBTB2</v>
      </c>
      <c r="B2695" s="1" t="s">
        <v>28</v>
      </c>
      <c r="C2695" s="1">
        <v>1.51712803E8</v>
      </c>
      <c r="D2695" s="1" t="s">
        <v>14</v>
      </c>
      <c r="E2695" s="1">
        <v>25.0</v>
      </c>
      <c r="F2695" s="1" t="s">
        <v>21019</v>
      </c>
      <c r="G2695" s="1">
        <v>0.647523709532</v>
      </c>
    </row>
    <row r="2696" ht="15.75" customHeight="1">
      <c r="A2696" s="1" t="str">
        <f t="shared" si="229"/>
        <v>ZBTB2</v>
      </c>
      <c r="B2696" s="1" t="s">
        <v>28</v>
      </c>
      <c r="C2696" s="1">
        <v>1.51712812E8</v>
      </c>
      <c r="D2696" s="1" t="s">
        <v>14</v>
      </c>
      <c r="E2696" s="1">
        <v>24.0</v>
      </c>
      <c r="F2696" s="1" t="s">
        <v>21020</v>
      </c>
      <c r="G2696" s="1">
        <v>0.982521250039</v>
      </c>
    </row>
    <row r="2697" ht="15.75" customHeight="1">
      <c r="A2697" s="1" t="str">
        <f t="shared" si="229"/>
        <v>ZBTB2</v>
      </c>
      <c r="B2697" s="1" t="s">
        <v>28</v>
      </c>
      <c r="C2697" s="1">
        <v>1.51713022E8</v>
      </c>
      <c r="D2697" s="1" t="s">
        <v>14</v>
      </c>
      <c r="E2697" s="1">
        <v>24.0</v>
      </c>
      <c r="F2697" s="1" t="s">
        <v>21021</v>
      </c>
      <c r="G2697" s="1">
        <v>0.332482913083</v>
      </c>
    </row>
    <row r="2698" ht="15.75" customHeight="1">
      <c r="A2698" s="1" t="str">
        <f t="shared" si="229"/>
        <v>ZBTB2</v>
      </c>
      <c r="B2698" s="1" t="s">
        <v>28</v>
      </c>
      <c r="C2698" s="1">
        <v>1.51712911E8</v>
      </c>
      <c r="D2698" s="1" t="s">
        <v>8</v>
      </c>
      <c r="E2698" s="1">
        <v>24.0</v>
      </c>
      <c r="F2698" s="1" t="s">
        <v>21022</v>
      </c>
      <c r="G2698" s="1">
        <v>0.927227112101</v>
      </c>
    </row>
    <row r="2699" ht="15.75" customHeight="1">
      <c r="A2699" s="1" t="str">
        <f t="shared" ref="A2699:A2718" si="230">"ZBTB25"</f>
        <v>ZBTB25</v>
      </c>
      <c r="B2699" s="1" t="s">
        <v>135</v>
      </c>
      <c r="C2699" s="1">
        <v>6.4971433E7</v>
      </c>
      <c r="D2699" s="1" t="s">
        <v>14</v>
      </c>
      <c r="E2699" s="1">
        <v>24.0</v>
      </c>
      <c r="F2699" s="1" t="s">
        <v>21023</v>
      </c>
      <c r="G2699" s="1">
        <v>0.592030345833</v>
      </c>
    </row>
    <row r="2700" ht="15.75" customHeight="1">
      <c r="A2700" s="1" t="str">
        <f t="shared" si="230"/>
        <v>ZBTB25</v>
      </c>
      <c r="B2700" s="1" t="s">
        <v>135</v>
      </c>
      <c r="C2700" s="1">
        <v>6.4970729E7</v>
      </c>
      <c r="D2700" s="1" t="s">
        <v>8</v>
      </c>
      <c r="E2700" s="1">
        <v>23.0</v>
      </c>
      <c r="F2700" s="1" t="s">
        <v>21024</v>
      </c>
      <c r="G2700" s="1">
        <v>0.227812808722</v>
      </c>
    </row>
    <row r="2701" ht="15.75" customHeight="1">
      <c r="A2701" s="1" t="str">
        <f t="shared" si="230"/>
        <v>ZBTB25</v>
      </c>
      <c r="B2701" s="1" t="s">
        <v>135</v>
      </c>
      <c r="C2701" s="1">
        <v>6.4971664E7</v>
      </c>
      <c r="D2701" s="1" t="s">
        <v>14</v>
      </c>
      <c r="E2701" s="1">
        <v>23.0</v>
      </c>
      <c r="F2701" s="1" t="s">
        <v>21025</v>
      </c>
      <c r="G2701" s="1">
        <v>-0.0788913759248</v>
      </c>
    </row>
    <row r="2702" ht="15.75" customHeight="1">
      <c r="A2702" s="1" t="str">
        <f t="shared" si="230"/>
        <v>ZBTB25</v>
      </c>
      <c r="B2702" s="1" t="s">
        <v>135</v>
      </c>
      <c r="C2702" s="1">
        <v>6.4971449E7</v>
      </c>
      <c r="D2702" s="1" t="s">
        <v>14</v>
      </c>
      <c r="E2702" s="1">
        <v>24.0</v>
      </c>
      <c r="F2702" s="1" t="s">
        <v>21026</v>
      </c>
      <c r="G2702" s="1">
        <v>1.10797533717</v>
      </c>
    </row>
    <row r="2703" ht="15.75" customHeight="1">
      <c r="A2703" s="1" t="str">
        <f t="shared" si="230"/>
        <v>ZBTB25</v>
      </c>
      <c r="B2703" s="1" t="s">
        <v>135</v>
      </c>
      <c r="C2703" s="1">
        <v>6.4971435E7</v>
      </c>
      <c r="D2703" s="1" t="s">
        <v>14</v>
      </c>
      <c r="E2703" s="1">
        <v>21.0</v>
      </c>
      <c r="F2703" s="1" t="s">
        <v>21027</v>
      </c>
      <c r="G2703" s="1">
        <v>0.432887546909</v>
      </c>
    </row>
    <row r="2704" ht="15.75" customHeight="1">
      <c r="A2704" s="1" t="str">
        <f t="shared" si="230"/>
        <v>ZBTB25</v>
      </c>
      <c r="B2704" s="1" t="s">
        <v>135</v>
      </c>
      <c r="C2704" s="1">
        <v>6.4970666E7</v>
      </c>
      <c r="D2704" s="1" t="s">
        <v>8</v>
      </c>
      <c r="E2704" s="1">
        <v>22.0</v>
      </c>
      <c r="F2704" s="1" t="s">
        <v>21028</v>
      </c>
      <c r="G2704" s="1">
        <v>0.562094523674</v>
      </c>
    </row>
    <row r="2705" ht="15.75" customHeight="1">
      <c r="A2705" s="1" t="str">
        <f t="shared" si="230"/>
        <v>ZBTB25</v>
      </c>
      <c r="B2705" s="1" t="s">
        <v>135</v>
      </c>
      <c r="C2705" s="1">
        <v>6.4971407E7</v>
      </c>
      <c r="D2705" s="1" t="s">
        <v>14</v>
      </c>
      <c r="E2705" s="1">
        <v>23.0</v>
      </c>
      <c r="F2705" s="1" t="s">
        <v>21029</v>
      </c>
      <c r="G2705" s="1">
        <v>0.938723522352</v>
      </c>
    </row>
    <row r="2706" ht="15.75" customHeight="1">
      <c r="A2706" s="1" t="str">
        <f t="shared" si="230"/>
        <v>ZBTB25</v>
      </c>
      <c r="B2706" s="1" t="s">
        <v>135</v>
      </c>
      <c r="C2706" s="1">
        <v>6.4970912E7</v>
      </c>
      <c r="D2706" s="1" t="s">
        <v>14</v>
      </c>
      <c r="E2706" s="1">
        <v>24.0</v>
      </c>
      <c r="F2706" s="1" t="s">
        <v>21030</v>
      </c>
      <c r="G2706" s="1">
        <v>0.142976467778</v>
      </c>
    </row>
    <row r="2707" ht="15.75" customHeight="1">
      <c r="A2707" s="1" t="str">
        <f t="shared" si="230"/>
        <v>ZBTB25</v>
      </c>
      <c r="B2707" s="1" t="s">
        <v>135</v>
      </c>
      <c r="C2707" s="1">
        <v>6.4970864E7</v>
      </c>
      <c r="D2707" s="1" t="s">
        <v>14</v>
      </c>
      <c r="E2707" s="1">
        <v>24.0</v>
      </c>
      <c r="F2707" s="1" t="s">
        <v>21031</v>
      </c>
      <c r="G2707" s="1">
        <v>0.48979323964</v>
      </c>
    </row>
    <row r="2708" ht="15.75" customHeight="1">
      <c r="A2708" s="1" t="str">
        <f t="shared" si="230"/>
        <v>ZBTB25</v>
      </c>
      <c r="B2708" s="1" t="s">
        <v>135</v>
      </c>
      <c r="C2708" s="1">
        <v>6.4970801E7</v>
      </c>
      <c r="D2708" s="1" t="s">
        <v>14</v>
      </c>
      <c r="E2708" s="1">
        <v>24.0</v>
      </c>
      <c r="F2708" s="1" t="s">
        <v>21032</v>
      </c>
      <c r="G2708" s="1">
        <v>0.153091676985</v>
      </c>
    </row>
    <row r="2709" ht="15.75" customHeight="1">
      <c r="A2709" s="1" t="str">
        <f t="shared" si="230"/>
        <v>ZBTB25</v>
      </c>
      <c r="B2709" s="1" t="s">
        <v>135</v>
      </c>
      <c r="C2709" s="1">
        <v>6.4970846E7</v>
      </c>
      <c r="D2709" s="1" t="s">
        <v>14</v>
      </c>
      <c r="E2709" s="1">
        <v>23.0</v>
      </c>
      <c r="F2709" s="1" t="s">
        <v>21033</v>
      </c>
      <c r="G2709" s="1">
        <v>0.316046520548</v>
      </c>
    </row>
    <row r="2710" ht="15.75" customHeight="1">
      <c r="A2710" s="1" t="str">
        <f t="shared" si="230"/>
        <v>ZBTB25</v>
      </c>
      <c r="B2710" s="1" t="s">
        <v>135</v>
      </c>
      <c r="C2710" s="1">
        <v>6.4971675E7</v>
      </c>
      <c r="D2710" s="1" t="s">
        <v>8</v>
      </c>
      <c r="E2710" s="1">
        <v>22.0</v>
      </c>
      <c r="F2710" s="1" t="s">
        <v>21034</v>
      </c>
      <c r="G2710" s="1">
        <v>0.446804834669</v>
      </c>
    </row>
    <row r="2711" ht="15.75" customHeight="1">
      <c r="A2711" s="1" t="str">
        <f t="shared" si="230"/>
        <v>ZBTB25</v>
      </c>
      <c r="B2711" s="1" t="s">
        <v>135</v>
      </c>
      <c r="C2711" s="1">
        <v>6.4971602E7</v>
      </c>
      <c r="D2711" s="1" t="s">
        <v>8</v>
      </c>
      <c r="E2711" s="1">
        <v>23.0</v>
      </c>
      <c r="F2711" s="1" t="s">
        <v>21035</v>
      </c>
      <c r="G2711" s="1">
        <v>-0.0579004574982</v>
      </c>
    </row>
    <row r="2712" ht="15.75" customHeight="1">
      <c r="A2712" s="1" t="str">
        <f t="shared" si="230"/>
        <v>ZBTB25</v>
      </c>
      <c r="B2712" s="1" t="s">
        <v>135</v>
      </c>
      <c r="C2712" s="1">
        <v>6.4971587E7</v>
      </c>
      <c r="D2712" s="1" t="s">
        <v>8</v>
      </c>
      <c r="E2712" s="1">
        <v>23.0</v>
      </c>
      <c r="F2712" s="1" t="s">
        <v>21036</v>
      </c>
      <c r="G2712" s="1">
        <v>0.0991933831363</v>
      </c>
    </row>
    <row r="2713" ht="15.75" customHeight="1">
      <c r="A2713" s="1" t="str">
        <f t="shared" si="230"/>
        <v>ZBTB25</v>
      </c>
      <c r="B2713" s="1" t="s">
        <v>135</v>
      </c>
      <c r="C2713" s="1">
        <v>6.497158E7</v>
      </c>
      <c r="D2713" s="1" t="s">
        <v>8</v>
      </c>
      <c r="E2713" s="1">
        <v>24.0</v>
      </c>
      <c r="F2713" s="1" t="s">
        <v>21037</v>
      </c>
      <c r="G2713" s="1">
        <v>0.00577347859856</v>
      </c>
    </row>
    <row r="2714" ht="15.75" customHeight="1">
      <c r="A2714" s="1" t="str">
        <f t="shared" si="230"/>
        <v>ZBTB25</v>
      </c>
      <c r="B2714" s="1" t="s">
        <v>135</v>
      </c>
      <c r="C2714" s="1">
        <v>6.4971436E7</v>
      </c>
      <c r="D2714" s="1" t="s">
        <v>8</v>
      </c>
      <c r="E2714" s="1">
        <v>24.0</v>
      </c>
      <c r="F2714" s="1" t="s">
        <v>21038</v>
      </c>
      <c r="G2714" s="1">
        <v>0.953301140474</v>
      </c>
    </row>
    <row r="2715" ht="15.75" customHeight="1">
      <c r="A2715" s="1" t="str">
        <f t="shared" si="230"/>
        <v>ZBTB25</v>
      </c>
      <c r="B2715" s="1" t="s">
        <v>135</v>
      </c>
      <c r="C2715" s="1">
        <v>6.4970867E7</v>
      </c>
      <c r="D2715" s="1" t="s">
        <v>8</v>
      </c>
      <c r="E2715" s="1">
        <v>24.0</v>
      </c>
      <c r="F2715" s="1" t="s">
        <v>21039</v>
      </c>
      <c r="G2715" s="1">
        <v>0.633499950553</v>
      </c>
    </row>
    <row r="2716" ht="15.75" customHeight="1">
      <c r="A2716" s="1" t="str">
        <f t="shared" si="230"/>
        <v>ZBTB25</v>
      </c>
      <c r="B2716" s="1" t="s">
        <v>135</v>
      </c>
      <c r="C2716" s="1">
        <v>6.497075E7</v>
      </c>
      <c r="D2716" s="1" t="s">
        <v>8</v>
      </c>
      <c r="E2716" s="1">
        <v>24.0</v>
      </c>
      <c r="F2716" s="1" t="s">
        <v>21040</v>
      </c>
      <c r="G2716" s="1">
        <v>0.292223888676</v>
      </c>
    </row>
    <row r="2717" ht="15.75" customHeight="1">
      <c r="A2717" s="1" t="str">
        <f t="shared" si="230"/>
        <v>ZBTB25</v>
      </c>
      <c r="B2717" s="1" t="s">
        <v>135</v>
      </c>
      <c r="C2717" s="1">
        <v>6.4970741E7</v>
      </c>
      <c r="D2717" s="1" t="s">
        <v>8</v>
      </c>
      <c r="E2717" s="1">
        <v>24.0</v>
      </c>
      <c r="F2717" s="1" t="s">
        <v>21041</v>
      </c>
      <c r="G2717" s="1">
        <v>0.220416080448</v>
      </c>
    </row>
    <row r="2718" ht="15.75" customHeight="1">
      <c r="A2718" s="1" t="str">
        <f t="shared" si="230"/>
        <v>ZBTB25</v>
      </c>
      <c r="B2718" s="1" t="s">
        <v>135</v>
      </c>
      <c r="C2718" s="1">
        <v>6.4970726E7</v>
      </c>
      <c r="D2718" s="1" t="s">
        <v>14</v>
      </c>
      <c r="E2718" s="1">
        <v>23.0</v>
      </c>
      <c r="F2718" s="1" t="s">
        <v>21042</v>
      </c>
      <c r="G2718" s="1">
        <v>0.424424703298</v>
      </c>
    </row>
    <row r="2719" ht="15.75" customHeight="1">
      <c r="A2719" s="1" t="str">
        <f t="shared" ref="A2719:A2728" si="231">"ZBTB44"</f>
        <v>ZBTB44</v>
      </c>
      <c r="B2719" s="1" t="s">
        <v>328</v>
      </c>
      <c r="C2719" s="1">
        <v>1.30184664E8</v>
      </c>
      <c r="D2719" s="1" t="s">
        <v>14</v>
      </c>
      <c r="E2719" s="1">
        <v>24.0</v>
      </c>
      <c r="F2719" s="1" t="s">
        <v>21043</v>
      </c>
      <c r="G2719" s="1">
        <v>0.346453996808</v>
      </c>
    </row>
    <row r="2720" ht="15.75" customHeight="1">
      <c r="A2720" s="1" t="str">
        <f t="shared" si="231"/>
        <v>ZBTB44</v>
      </c>
      <c r="B2720" s="1" t="s">
        <v>328</v>
      </c>
      <c r="C2720" s="1">
        <v>1.3018488E8</v>
      </c>
      <c r="D2720" s="1" t="s">
        <v>14</v>
      </c>
      <c r="E2720" s="1">
        <v>24.0</v>
      </c>
      <c r="F2720" s="1" t="s">
        <v>21044</v>
      </c>
      <c r="G2720" s="1">
        <v>0.358694280335</v>
      </c>
    </row>
    <row r="2721" ht="15.75" customHeight="1">
      <c r="A2721" s="1" t="str">
        <f t="shared" si="231"/>
        <v>ZBTB44</v>
      </c>
      <c r="B2721" s="1" t="s">
        <v>328</v>
      </c>
      <c r="C2721" s="1">
        <v>1.30184823E8</v>
      </c>
      <c r="D2721" s="1" t="s">
        <v>14</v>
      </c>
      <c r="E2721" s="1">
        <v>24.0</v>
      </c>
      <c r="F2721" s="1" t="s">
        <v>21045</v>
      </c>
      <c r="G2721" s="1">
        <v>0.219978971894</v>
      </c>
    </row>
    <row r="2722" ht="15.75" customHeight="1">
      <c r="A2722" s="1" t="str">
        <f t="shared" si="231"/>
        <v>ZBTB44</v>
      </c>
      <c r="B2722" s="1" t="s">
        <v>328</v>
      </c>
      <c r="C2722" s="1">
        <v>1.30184674E8</v>
      </c>
      <c r="D2722" s="1" t="s">
        <v>14</v>
      </c>
      <c r="E2722" s="1">
        <v>24.0</v>
      </c>
      <c r="F2722" s="1" t="s">
        <v>21046</v>
      </c>
      <c r="G2722" s="1">
        <v>0.457804183372</v>
      </c>
    </row>
    <row r="2723" ht="15.75" customHeight="1">
      <c r="A2723" s="1" t="str">
        <f t="shared" si="231"/>
        <v>ZBTB44</v>
      </c>
      <c r="B2723" s="1" t="s">
        <v>328</v>
      </c>
      <c r="C2723" s="1">
        <v>1.30184619E8</v>
      </c>
      <c r="D2723" s="1" t="s">
        <v>14</v>
      </c>
      <c r="E2723" s="1">
        <v>23.0</v>
      </c>
      <c r="F2723" s="1" t="s">
        <v>21047</v>
      </c>
      <c r="G2723" s="1">
        <v>0.765430733992</v>
      </c>
    </row>
    <row r="2724" ht="15.75" customHeight="1">
      <c r="A2724" s="1" t="str">
        <f t="shared" si="231"/>
        <v>ZBTB44</v>
      </c>
      <c r="B2724" s="1" t="s">
        <v>328</v>
      </c>
      <c r="C2724" s="1">
        <v>1.30184804E8</v>
      </c>
      <c r="D2724" s="1" t="s">
        <v>8</v>
      </c>
      <c r="E2724" s="1">
        <v>24.0</v>
      </c>
      <c r="F2724" s="1" t="s">
        <v>21048</v>
      </c>
      <c r="G2724" s="1">
        <v>0.271387263</v>
      </c>
    </row>
    <row r="2725" ht="15.75" customHeight="1">
      <c r="A2725" s="1" t="str">
        <f t="shared" si="231"/>
        <v>ZBTB44</v>
      </c>
      <c r="B2725" s="1" t="s">
        <v>328</v>
      </c>
      <c r="C2725" s="1">
        <v>1.30184599E8</v>
      </c>
      <c r="D2725" s="1" t="s">
        <v>14</v>
      </c>
      <c r="E2725" s="1">
        <v>23.0</v>
      </c>
      <c r="F2725" s="1" t="s">
        <v>21049</v>
      </c>
      <c r="G2725" s="1">
        <v>0.503121660384</v>
      </c>
    </row>
    <row r="2726" ht="15.75" customHeight="1">
      <c r="A2726" s="1" t="str">
        <f t="shared" si="231"/>
        <v>ZBTB44</v>
      </c>
      <c r="B2726" s="1" t="s">
        <v>328</v>
      </c>
      <c r="C2726" s="1">
        <v>1.30184751E8</v>
      </c>
      <c r="D2726" s="1" t="s">
        <v>8</v>
      </c>
      <c r="E2726" s="1">
        <v>22.0</v>
      </c>
      <c r="F2726" s="1" t="s">
        <v>21050</v>
      </c>
      <c r="G2726" s="1">
        <v>1.21177046346</v>
      </c>
    </row>
    <row r="2727" ht="15.75" customHeight="1">
      <c r="A2727" s="1" t="str">
        <f t="shared" si="231"/>
        <v>ZBTB44</v>
      </c>
      <c r="B2727" s="1" t="s">
        <v>328</v>
      </c>
      <c r="C2727" s="1">
        <v>1.30184725E8</v>
      </c>
      <c r="D2727" s="1" t="s">
        <v>8</v>
      </c>
      <c r="E2727" s="1">
        <v>24.0</v>
      </c>
      <c r="F2727" s="1" t="s">
        <v>21051</v>
      </c>
      <c r="G2727" s="1">
        <v>-0.272349345462</v>
      </c>
    </row>
    <row r="2728" ht="15.75" customHeight="1">
      <c r="A2728" s="1" t="str">
        <f t="shared" si="231"/>
        <v>ZBTB44</v>
      </c>
      <c r="B2728" s="1" t="s">
        <v>328</v>
      </c>
      <c r="C2728" s="1">
        <v>1.30184604E8</v>
      </c>
      <c r="D2728" s="1" t="s">
        <v>14</v>
      </c>
      <c r="E2728" s="1">
        <v>23.0</v>
      </c>
      <c r="F2728" s="1" t="s">
        <v>21052</v>
      </c>
      <c r="G2728" s="1">
        <v>1.02279880255</v>
      </c>
    </row>
    <row r="2729" ht="15.75" customHeight="1">
      <c r="A2729" s="1" t="str">
        <f t="shared" ref="A2729:A2738" si="232">"ZC3H18"</f>
        <v>ZC3H18</v>
      </c>
      <c r="B2729" s="1" t="s">
        <v>7</v>
      </c>
      <c r="C2729" s="1">
        <v>8.8636699E7</v>
      </c>
      <c r="D2729" s="1" t="s">
        <v>14</v>
      </c>
      <c r="E2729" s="1">
        <v>24.0</v>
      </c>
      <c r="F2729" s="1" t="s">
        <v>21053</v>
      </c>
      <c r="G2729" s="1">
        <v>1.08288054709</v>
      </c>
    </row>
    <row r="2730" ht="15.75" customHeight="1">
      <c r="A2730" s="1" t="str">
        <f t="shared" si="232"/>
        <v>ZC3H18</v>
      </c>
      <c r="B2730" s="1" t="s">
        <v>7</v>
      </c>
      <c r="C2730" s="1">
        <v>8.8636689E7</v>
      </c>
      <c r="D2730" s="1" t="s">
        <v>14</v>
      </c>
      <c r="E2730" s="1">
        <v>22.0</v>
      </c>
      <c r="F2730" s="1" t="s">
        <v>21054</v>
      </c>
      <c r="G2730" s="1">
        <v>0.775396524969</v>
      </c>
    </row>
    <row r="2731" ht="15.75" customHeight="1">
      <c r="A2731" s="1" t="str">
        <f t="shared" si="232"/>
        <v>ZC3H18</v>
      </c>
      <c r="B2731" s="1" t="s">
        <v>7</v>
      </c>
      <c r="C2731" s="1">
        <v>8.8636685E7</v>
      </c>
      <c r="D2731" s="1" t="s">
        <v>14</v>
      </c>
      <c r="E2731" s="1">
        <v>24.0</v>
      </c>
      <c r="F2731" s="1" t="s">
        <v>21055</v>
      </c>
      <c r="G2731" s="1">
        <v>0.922082814157</v>
      </c>
    </row>
    <row r="2732" ht="15.75" customHeight="1">
      <c r="A2732" s="1" t="str">
        <f t="shared" si="232"/>
        <v>ZC3H18</v>
      </c>
      <c r="B2732" s="1" t="s">
        <v>7</v>
      </c>
      <c r="C2732" s="1">
        <v>8.8636545E7</v>
      </c>
      <c r="D2732" s="1" t="s">
        <v>14</v>
      </c>
      <c r="E2732" s="1">
        <v>23.0</v>
      </c>
      <c r="F2732" s="1" t="s">
        <v>21056</v>
      </c>
      <c r="G2732" s="1">
        <v>0.392014619864</v>
      </c>
    </row>
    <row r="2733" ht="15.75" customHeight="1">
      <c r="A2733" s="1" t="str">
        <f t="shared" si="232"/>
        <v>ZC3H18</v>
      </c>
      <c r="B2733" s="1" t="s">
        <v>7</v>
      </c>
      <c r="C2733" s="1">
        <v>8.8636653E7</v>
      </c>
      <c r="D2733" s="1" t="s">
        <v>8</v>
      </c>
      <c r="E2733" s="1">
        <v>23.0</v>
      </c>
      <c r="F2733" s="1" t="s">
        <v>21057</v>
      </c>
      <c r="G2733" s="1">
        <v>0.561431290068</v>
      </c>
    </row>
    <row r="2734" ht="15.75" customHeight="1">
      <c r="A2734" s="1" t="str">
        <f t="shared" si="232"/>
        <v>ZC3H18</v>
      </c>
      <c r="B2734" s="1" t="s">
        <v>7</v>
      </c>
      <c r="C2734" s="1">
        <v>8.8636635E7</v>
      </c>
      <c r="D2734" s="1" t="s">
        <v>8</v>
      </c>
      <c r="E2734" s="1">
        <v>22.0</v>
      </c>
      <c r="F2734" s="1" t="s">
        <v>21058</v>
      </c>
      <c r="G2734" s="1">
        <v>0.403488597771</v>
      </c>
    </row>
    <row r="2735" ht="15.75" customHeight="1">
      <c r="A2735" s="1" t="str">
        <f t="shared" si="232"/>
        <v>ZC3H18</v>
      </c>
      <c r="B2735" s="1" t="s">
        <v>7</v>
      </c>
      <c r="C2735" s="1">
        <v>8.8636563E7</v>
      </c>
      <c r="D2735" s="1" t="s">
        <v>8</v>
      </c>
      <c r="E2735" s="1">
        <v>24.0</v>
      </c>
      <c r="F2735" s="1" t="s">
        <v>21059</v>
      </c>
      <c r="G2735" s="1">
        <v>0.00546623043088</v>
      </c>
    </row>
    <row r="2736" ht="15.75" customHeight="1">
      <c r="A2736" s="1" t="str">
        <f t="shared" si="232"/>
        <v>ZC3H18</v>
      </c>
      <c r="B2736" s="1" t="s">
        <v>7</v>
      </c>
      <c r="C2736" s="1">
        <v>8.8636539E7</v>
      </c>
      <c r="D2736" s="1" t="s">
        <v>8</v>
      </c>
      <c r="E2736" s="1">
        <v>24.0</v>
      </c>
      <c r="F2736" s="1" t="s">
        <v>21060</v>
      </c>
      <c r="G2736" s="1">
        <v>0.995036638751</v>
      </c>
    </row>
    <row r="2737" ht="15.75" customHeight="1">
      <c r="A2737" s="1" t="str">
        <f t="shared" si="232"/>
        <v>ZC3H18</v>
      </c>
      <c r="B2737" s="1" t="s">
        <v>7</v>
      </c>
      <c r="C2737" s="1">
        <v>8.8636516E7</v>
      </c>
      <c r="D2737" s="1" t="s">
        <v>8</v>
      </c>
      <c r="E2737" s="1">
        <v>24.0</v>
      </c>
      <c r="F2737" s="1" t="s">
        <v>21061</v>
      </c>
      <c r="G2737" s="1">
        <v>0.253119233818</v>
      </c>
    </row>
    <row r="2738" ht="15.75" customHeight="1">
      <c r="A2738" s="1" t="str">
        <f t="shared" si="232"/>
        <v>ZC3H18</v>
      </c>
      <c r="B2738" s="1" t="s">
        <v>7</v>
      </c>
      <c r="C2738" s="1">
        <v>8.8636624E7</v>
      </c>
      <c r="D2738" s="1" t="s">
        <v>8</v>
      </c>
      <c r="E2738" s="1">
        <v>24.0</v>
      </c>
      <c r="F2738" s="1" t="s">
        <v>21062</v>
      </c>
      <c r="G2738" s="1">
        <v>0.530931703007</v>
      </c>
    </row>
    <row r="2739" ht="15.75" customHeight="1">
      <c r="A2739" s="1" t="str">
        <f t="shared" ref="A2739:A2748" si="233">"ZC3HAV1"</f>
        <v>ZC3HAV1</v>
      </c>
      <c r="B2739" s="1" t="s">
        <v>715</v>
      </c>
      <c r="C2739" s="1">
        <v>1.38794755E8</v>
      </c>
      <c r="D2739" s="1" t="s">
        <v>8</v>
      </c>
      <c r="E2739" s="1">
        <v>24.0</v>
      </c>
      <c r="F2739" s="1" t="s">
        <v>21063</v>
      </c>
      <c r="G2739" s="1">
        <v>0.0555136155861</v>
      </c>
    </row>
    <row r="2740" ht="15.75" customHeight="1">
      <c r="A2740" s="1" t="str">
        <f t="shared" si="233"/>
        <v>ZC3HAV1</v>
      </c>
      <c r="B2740" s="1" t="s">
        <v>715</v>
      </c>
      <c r="C2740" s="1">
        <v>1.38794709E8</v>
      </c>
      <c r="D2740" s="1" t="s">
        <v>14</v>
      </c>
      <c r="E2740" s="1">
        <v>24.0</v>
      </c>
      <c r="F2740" s="1" t="s">
        <v>21064</v>
      </c>
      <c r="G2740" s="1">
        <v>0.216862507809</v>
      </c>
    </row>
    <row r="2741" ht="15.75" customHeight="1">
      <c r="A2741" s="1" t="str">
        <f t="shared" si="233"/>
        <v>ZC3HAV1</v>
      </c>
      <c r="B2741" s="1" t="s">
        <v>715</v>
      </c>
      <c r="C2741" s="1">
        <v>1.3879476E8</v>
      </c>
      <c r="D2741" s="1" t="s">
        <v>14</v>
      </c>
      <c r="E2741" s="1">
        <v>24.0</v>
      </c>
      <c r="F2741" s="1" t="s">
        <v>21065</v>
      </c>
      <c r="G2741" s="1">
        <v>-0.0371940930921</v>
      </c>
    </row>
    <row r="2742" ht="15.75" customHeight="1">
      <c r="A2742" s="1" t="str">
        <f t="shared" si="233"/>
        <v>ZC3HAV1</v>
      </c>
      <c r="B2742" s="1" t="s">
        <v>715</v>
      </c>
      <c r="C2742" s="1">
        <v>1.38794741E8</v>
      </c>
      <c r="D2742" s="1" t="s">
        <v>8</v>
      </c>
      <c r="E2742" s="1">
        <v>23.0</v>
      </c>
      <c r="F2742" s="1" t="s">
        <v>21066</v>
      </c>
      <c r="G2742" s="1">
        <v>0.309095602771</v>
      </c>
    </row>
    <row r="2743" ht="15.75" customHeight="1">
      <c r="A2743" s="1" t="str">
        <f t="shared" si="233"/>
        <v>ZC3HAV1</v>
      </c>
      <c r="B2743" s="1" t="s">
        <v>715</v>
      </c>
      <c r="C2743" s="1">
        <v>1.38794761E8</v>
      </c>
      <c r="D2743" s="1" t="s">
        <v>8</v>
      </c>
      <c r="E2743" s="1">
        <v>23.0</v>
      </c>
      <c r="F2743" s="1" t="s">
        <v>21067</v>
      </c>
      <c r="G2743" s="1">
        <v>0.57407411214</v>
      </c>
    </row>
    <row r="2744" ht="15.75" customHeight="1">
      <c r="A2744" s="1" t="str">
        <f t="shared" si="233"/>
        <v>ZC3HAV1</v>
      </c>
      <c r="B2744" s="1" t="s">
        <v>715</v>
      </c>
      <c r="C2744" s="1">
        <v>1.38794557E8</v>
      </c>
      <c r="D2744" s="1" t="s">
        <v>8</v>
      </c>
      <c r="E2744" s="1">
        <v>24.0</v>
      </c>
      <c r="F2744" s="1" t="s">
        <v>21068</v>
      </c>
      <c r="G2744" s="1">
        <v>0.8931816986</v>
      </c>
    </row>
    <row r="2745" ht="15.75" customHeight="1">
      <c r="A2745" s="1" t="str">
        <f t="shared" si="233"/>
        <v>ZC3HAV1</v>
      </c>
      <c r="B2745" s="1" t="s">
        <v>715</v>
      </c>
      <c r="C2745" s="1">
        <v>1.38794482E8</v>
      </c>
      <c r="D2745" s="1" t="s">
        <v>8</v>
      </c>
      <c r="E2745" s="1">
        <v>24.0</v>
      </c>
      <c r="F2745" s="1" t="s">
        <v>21069</v>
      </c>
      <c r="G2745" s="1">
        <v>0.114463306927</v>
      </c>
    </row>
    <row r="2746" ht="15.75" customHeight="1">
      <c r="A2746" s="1" t="str">
        <f t="shared" si="233"/>
        <v>ZC3HAV1</v>
      </c>
      <c r="B2746" s="1" t="s">
        <v>715</v>
      </c>
      <c r="C2746" s="1">
        <v>1.38794578E8</v>
      </c>
      <c r="D2746" s="1" t="s">
        <v>8</v>
      </c>
      <c r="E2746" s="1">
        <v>24.0</v>
      </c>
      <c r="F2746" s="1" t="s">
        <v>21070</v>
      </c>
      <c r="G2746" s="1">
        <v>1.31652676622</v>
      </c>
    </row>
    <row r="2747" ht="15.75" customHeight="1">
      <c r="A2747" s="1" t="str">
        <f t="shared" si="233"/>
        <v>ZC3HAV1</v>
      </c>
      <c r="B2747" s="1" t="s">
        <v>715</v>
      </c>
      <c r="C2747" s="1">
        <v>1.38794534E8</v>
      </c>
      <c r="D2747" s="1" t="s">
        <v>8</v>
      </c>
      <c r="E2747" s="1">
        <v>24.0</v>
      </c>
      <c r="F2747" s="1" t="s">
        <v>21071</v>
      </c>
      <c r="G2747" s="1">
        <v>0.79029153518</v>
      </c>
    </row>
    <row r="2748" ht="15.75" customHeight="1">
      <c r="A2748" s="1" t="str">
        <f t="shared" si="233"/>
        <v>ZC3HAV1</v>
      </c>
      <c r="B2748" s="1" t="s">
        <v>715</v>
      </c>
      <c r="C2748" s="1">
        <v>1.38794497E8</v>
      </c>
      <c r="D2748" s="1" t="s">
        <v>8</v>
      </c>
      <c r="E2748" s="1">
        <v>24.0</v>
      </c>
      <c r="F2748" s="1" t="s">
        <v>21072</v>
      </c>
      <c r="G2748" s="1">
        <v>-0.0393410959035</v>
      </c>
    </row>
    <row r="2749" ht="15.75" customHeight="1">
      <c r="A2749" s="1" t="str">
        <f t="shared" ref="A2749:A2773" si="234">"ZEB2"</f>
        <v>ZEB2</v>
      </c>
      <c r="B2749" s="1" t="s">
        <v>256</v>
      </c>
      <c r="C2749" s="1">
        <v>1.45278728E8</v>
      </c>
      <c r="D2749" s="1" t="s">
        <v>14</v>
      </c>
      <c r="E2749" s="1">
        <v>24.0</v>
      </c>
      <c r="F2749" s="1" t="s">
        <v>21073</v>
      </c>
      <c r="G2749" s="1">
        <v>0.0628614378619</v>
      </c>
    </row>
    <row r="2750" ht="15.75" customHeight="1">
      <c r="A2750" s="1" t="str">
        <f t="shared" si="234"/>
        <v>ZEB2</v>
      </c>
      <c r="B2750" s="1" t="s">
        <v>256</v>
      </c>
      <c r="C2750" s="1">
        <v>1.45278762E8</v>
      </c>
      <c r="D2750" s="1" t="s">
        <v>14</v>
      </c>
      <c r="E2750" s="1">
        <v>23.0</v>
      </c>
      <c r="F2750" s="1" t="s">
        <v>21074</v>
      </c>
      <c r="G2750" s="1">
        <v>0.077965480846</v>
      </c>
    </row>
    <row r="2751" ht="15.75" customHeight="1">
      <c r="A2751" s="1" t="str">
        <f t="shared" si="234"/>
        <v>ZEB2</v>
      </c>
      <c r="B2751" s="1" t="s">
        <v>256</v>
      </c>
      <c r="C2751" s="1">
        <v>1.45278821E8</v>
      </c>
      <c r="D2751" s="1" t="s">
        <v>14</v>
      </c>
      <c r="E2751" s="1">
        <v>23.0</v>
      </c>
      <c r="F2751" s="1" t="s">
        <v>21075</v>
      </c>
      <c r="G2751" s="1">
        <v>0.0843314682828</v>
      </c>
    </row>
    <row r="2752" ht="15.75" customHeight="1">
      <c r="A2752" s="1" t="str">
        <f t="shared" si="234"/>
        <v>ZEB2</v>
      </c>
      <c r="B2752" s="1" t="s">
        <v>256</v>
      </c>
      <c r="C2752" s="1">
        <v>1.45279006E8</v>
      </c>
      <c r="D2752" s="1" t="s">
        <v>14</v>
      </c>
      <c r="E2752" s="1">
        <v>25.0</v>
      </c>
      <c r="F2752" s="1" t="s">
        <v>21076</v>
      </c>
      <c r="G2752" s="1">
        <v>0.0300955081295</v>
      </c>
    </row>
    <row r="2753" ht="15.75" customHeight="1">
      <c r="A2753" s="1" t="str">
        <f t="shared" si="234"/>
        <v>ZEB2</v>
      </c>
      <c r="B2753" s="1" t="s">
        <v>256</v>
      </c>
      <c r="C2753" s="1">
        <v>1.45277905E8</v>
      </c>
      <c r="D2753" s="1" t="s">
        <v>14</v>
      </c>
      <c r="E2753" s="1">
        <v>24.0</v>
      </c>
      <c r="F2753" s="1" t="s">
        <v>21077</v>
      </c>
      <c r="G2753" s="1">
        <v>0.762058425027</v>
      </c>
    </row>
    <row r="2754" ht="15.75" customHeight="1">
      <c r="A2754" s="1" t="str">
        <f t="shared" si="234"/>
        <v>ZEB2</v>
      </c>
      <c r="B2754" s="1" t="s">
        <v>256</v>
      </c>
      <c r="C2754" s="1">
        <v>1.45277796E8</v>
      </c>
      <c r="D2754" s="1" t="s">
        <v>8</v>
      </c>
      <c r="E2754" s="1">
        <v>23.0</v>
      </c>
      <c r="F2754" s="1" t="s">
        <v>21078</v>
      </c>
      <c r="G2754" s="1">
        <v>1.16640464813</v>
      </c>
    </row>
    <row r="2755" ht="15.75" customHeight="1">
      <c r="A2755" s="1" t="str">
        <f t="shared" si="234"/>
        <v>ZEB2</v>
      </c>
      <c r="B2755" s="1" t="s">
        <v>256</v>
      </c>
      <c r="C2755" s="1">
        <v>1.45277707E8</v>
      </c>
      <c r="D2755" s="1" t="s">
        <v>14</v>
      </c>
      <c r="E2755" s="1">
        <v>22.0</v>
      </c>
      <c r="F2755" s="1" t="s">
        <v>21079</v>
      </c>
      <c r="G2755" s="1">
        <v>0.538952622699</v>
      </c>
    </row>
    <row r="2756" ht="15.75" customHeight="1">
      <c r="A2756" s="1" t="str">
        <f t="shared" si="234"/>
        <v>ZEB2</v>
      </c>
      <c r="B2756" s="1" t="s">
        <v>256</v>
      </c>
      <c r="C2756" s="1">
        <v>1.45277697E8</v>
      </c>
      <c r="D2756" s="1" t="s">
        <v>14</v>
      </c>
      <c r="E2756" s="1">
        <v>25.0</v>
      </c>
      <c r="F2756" s="1" t="s">
        <v>21080</v>
      </c>
      <c r="G2756" s="1">
        <v>0.267619676589</v>
      </c>
    </row>
    <row r="2757" ht="15.75" customHeight="1">
      <c r="A2757" s="1" t="str">
        <f t="shared" si="234"/>
        <v>ZEB2</v>
      </c>
      <c r="B2757" s="1" t="s">
        <v>256</v>
      </c>
      <c r="C2757" s="1">
        <v>1.45277677E8</v>
      </c>
      <c r="D2757" s="1" t="s">
        <v>14</v>
      </c>
      <c r="E2757" s="1">
        <v>24.0</v>
      </c>
      <c r="F2757" s="1" t="s">
        <v>21081</v>
      </c>
      <c r="G2757" s="1">
        <v>0.252210520289</v>
      </c>
    </row>
    <row r="2758" ht="15.75" customHeight="1">
      <c r="A2758" s="1" t="str">
        <f t="shared" si="234"/>
        <v>ZEB2</v>
      </c>
      <c r="B2758" s="1" t="s">
        <v>256</v>
      </c>
      <c r="C2758" s="1">
        <v>1.45278952E8</v>
      </c>
      <c r="D2758" s="1" t="s">
        <v>8</v>
      </c>
      <c r="E2758" s="1">
        <v>25.0</v>
      </c>
      <c r="F2758" s="1" t="s">
        <v>21082</v>
      </c>
      <c r="G2758" s="1">
        <v>0.151782362048</v>
      </c>
    </row>
    <row r="2759" ht="15.75" customHeight="1">
      <c r="A2759" s="1" t="str">
        <f t="shared" si="234"/>
        <v>ZEB2</v>
      </c>
      <c r="B2759" s="1" t="s">
        <v>256</v>
      </c>
      <c r="C2759" s="1">
        <v>1.45278789E8</v>
      </c>
      <c r="D2759" s="1" t="s">
        <v>8</v>
      </c>
      <c r="E2759" s="1">
        <v>25.0</v>
      </c>
      <c r="F2759" s="1" t="s">
        <v>21083</v>
      </c>
      <c r="G2759" s="1">
        <v>-0.002119952871</v>
      </c>
    </row>
    <row r="2760" ht="15.75" customHeight="1">
      <c r="A2760" s="1" t="str">
        <f t="shared" si="234"/>
        <v>ZEB2</v>
      </c>
      <c r="B2760" s="1" t="s">
        <v>256</v>
      </c>
      <c r="C2760" s="1">
        <v>1.4527783E8</v>
      </c>
      <c r="D2760" s="1" t="s">
        <v>14</v>
      </c>
      <c r="E2760" s="1">
        <v>24.0</v>
      </c>
      <c r="F2760" s="1" t="s">
        <v>21084</v>
      </c>
      <c r="G2760" s="1">
        <v>0.0179747978028</v>
      </c>
    </row>
    <row r="2761" ht="15.75" customHeight="1">
      <c r="A2761" s="1" t="str">
        <f t="shared" si="234"/>
        <v>ZEB2</v>
      </c>
      <c r="B2761" s="1" t="s">
        <v>256</v>
      </c>
      <c r="C2761" s="1">
        <v>1.45278724E8</v>
      </c>
      <c r="D2761" s="1" t="s">
        <v>14</v>
      </c>
      <c r="E2761" s="1">
        <v>25.0</v>
      </c>
      <c r="F2761" s="1" t="s">
        <v>21085</v>
      </c>
      <c r="G2761" s="1">
        <v>0.0946977410316</v>
      </c>
    </row>
    <row r="2762" ht="15.75" customHeight="1">
      <c r="A2762" s="1" t="str">
        <f t="shared" si="234"/>
        <v>ZEB2</v>
      </c>
      <c r="B2762" s="1" t="s">
        <v>256</v>
      </c>
      <c r="C2762" s="1">
        <v>1.45275576E8</v>
      </c>
      <c r="D2762" s="1" t="s">
        <v>8</v>
      </c>
      <c r="E2762" s="1">
        <v>24.0</v>
      </c>
      <c r="F2762" s="1" t="s">
        <v>21086</v>
      </c>
      <c r="G2762" s="1">
        <v>0.0435735377707</v>
      </c>
    </row>
    <row r="2763" ht="15.75" customHeight="1">
      <c r="A2763" s="1" t="str">
        <f t="shared" si="234"/>
        <v>ZEB2</v>
      </c>
      <c r="B2763" s="1" t="s">
        <v>256</v>
      </c>
      <c r="C2763" s="1">
        <v>1.45275626E8</v>
      </c>
      <c r="D2763" s="1" t="s">
        <v>8</v>
      </c>
      <c r="E2763" s="1">
        <v>24.0</v>
      </c>
      <c r="F2763" s="1" t="s">
        <v>21087</v>
      </c>
      <c r="G2763" s="1">
        <v>0.177150824574</v>
      </c>
    </row>
    <row r="2764" ht="15.75" customHeight="1">
      <c r="A2764" s="1" t="str">
        <f t="shared" si="234"/>
        <v>ZEB2</v>
      </c>
      <c r="B2764" s="1" t="s">
        <v>256</v>
      </c>
      <c r="C2764" s="1">
        <v>1.45275642E8</v>
      </c>
      <c r="D2764" s="1" t="s">
        <v>8</v>
      </c>
      <c r="E2764" s="1">
        <v>25.0</v>
      </c>
      <c r="F2764" s="1" t="s">
        <v>21088</v>
      </c>
      <c r="G2764" s="1">
        <v>-0.0488207221833</v>
      </c>
    </row>
    <row r="2765" ht="15.75" customHeight="1">
      <c r="A2765" s="1" t="str">
        <f t="shared" si="234"/>
        <v>ZEB2</v>
      </c>
      <c r="B2765" s="1" t="s">
        <v>256</v>
      </c>
      <c r="C2765" s="1">
        <v>1.45275658E8</v>
      </c>
      <c r="D2765" s="1" t="s">
        <v>8</v>
      </c>
      <c r="E2765" s="1">
        <v>24.0</v>
      </c>
      <c r="F2765" s="1" t="s">
        <v>21089</v>
      </c>
      <c r="G2765" s="1">
        <v>-0.0918048152448</v>
      </c>
    </row>
    <row r="2766" ht="15.75" customHeight="1">
      <c r="A2766" s="1" t="str">
        <f t="shared" si="234"/>
        <v>ZEB2</v>
      </c>
      <c r="B2766" s="1" t="s">
        <v>256</v>
      </c>
      <c r="C2766" s="1">
        <v>1.4527763E8</v>
      </c>
      <c r="D2766" s="1" t="s">
        <v>8</v>
      </c>
      <c r="E2766" s="1">
        <v>23.0</v>
      </c>
      <c r="F2766" s="1" t="s">
        <v>21090</v>
      </c>
      <c r="G2766" s="1">
        <v>0.26072257873</v>
      </c>
    </row>
    <row r="2767" ht="15.75" customHeight="1">
      <c r="A2767" s="1" t="str">
        <f t="shared" si="234"/>
        <v>ZEB2</v>
      </c>
      <c r="B2767" s="1" t="s">
        <v>256</v>
      </c>
      <c r="C2767" s="1">
        <v>1.45277717E8</v>
      </c>
      <c r="D2767" s="1" t="s">
        <v>8</v>
      </c>
      <c r="E2767" s="1">
        <v>24.0</v>
      </c>
      <c r="F2767" s="1" t="s">
        <v>21091</v>
      </c>
      <c r="G2767" s="1">
        <v>1.07153692684</v>
      </c>
    </row>
    <row r="2768" ht="15.75" customHeight="1">
      <c r="A2768" s="1" t="str">
        <f t="shared" si="234"/>
        <v>ZEB2</v>
      </c>
      <c r="B2768" s="1" t="s">
        <v>256</v>
      </c>
      <c r="C2768" s="1">
        <v>1.45277945E8</v>
      </c>
      <c r="D2768" s="1" t="s">
        <v>14</v>
      </c>
      <c r="E2768" s="1">
        <v>25.0</v>
      </c>
      <c r="F2768" s="1" t="s">
        <v>21092</v>
      </c>
      <c r="G2768" s="1">
        <v>0.295943593679</v>
      </c>
    </row>
    <row r="2769" ht="15.75" customHeight="1">
      <c r="A2769" s="1" t="str">
        <f t="shared" si="234"/>
        <v>ZEB2</v>
      </c>
      <c r="B2769" s="1" t="s">
        <v>256</v>
      </c>
      <c r="C2769" s="1">
        <v>1.45277665E8</v>
      </c>
      <c r="D2769" s="1" t="s">
        <v>8</v>
      </c>
      <c r="E2769" s="1">
        <v>25.0</v>
      </c>
      <c r="F2769" s="1" t="s">
        <v>21093</v>
      </c>
      <c r="G2769" s="1">
        <v>0.172846787953</v>
      </c>
    </row>
    <row r="2770" ht="15.75" customHeight="1">
      <c r="A2770" s="1" t="str">
        <f t="shared" si="234"/>
        <v>ZEB2</v>
      </c>
      <c r="B2770" s="1" t="s">
        <v>256</v>
      </c>
      <c r="C2770" s="1">
        <v>1.45275568E8</v>
      </c>
      <c r="D2770" s="1" t="s">
        <v>8</v>
      </c>
      <c r="E2770" s="1">
        <v>24.0</v>
      </c>
      <c r="F2770" s="1" t="s">
        <v>21094</v>
      </c>
      <c r="G2770" s="1">
        <v>-0.142414297022</v>
      </c>
    </row>
    <row r="2771" ht="15.75" customHeight="1">
      <c r="A2771" s="1" t="str">
        <f t="shared" si="234"/>
        <v>ZEB2</v>
      </c>
      <c r="B2771" s="1" t="s">
        <v>256</v>
      </c>
      <c r="C2771" s="1">
        <v>1.45275525E8</v>
      </c>
      <c r="D2771" s="1" t="s">
        <v>8</v>
      </c>
      <c r="E2771" s="1">
        <v>24.0</v>
      </c>
      <c r="F2771" s="1" t="s">
        <v>21095</v>
      </c>
      <c r="G2771" s="1">
        <v>-0.108861985998</v>
      </c>
    </row>
    <row r="2772" ht="15.75" customHeight="1">
      <c r="A2772" s="1" t="str">
        <f t="shared" si="234"/>
        <v>ZEB2</v>
      </c>
      <c r="B2772" s="1" t="s">
        <v>256</v>
      </c>
      <c r="C2772" s="1">
        <v>1.45275448E8</v>
      </c>
      <c r="D2772" s="1" t="s">
        <v>8</v>
      </c>
      <c r="E2772" s="1">
        <v>24.0</v>
      </c>
      <c r="F2772" s="1" t="s">
        <v>21096</v>
      </c>
      <c r="G2772" s="1">
        <v>-0.610576803034</v>
      </c>
    </row>
    <row r="2773" ht="15.75" customHeight="1">
      <c r="A2773" s="1" t="str">
        <f t="shared" si="234"/>
        <v>ZEB2</v>
      </c>
      <c r="B2773" s="1" t="s">
        <v>256</v>
      </c>
      <c r="C2773" s="1">
        <v>1.45275404E8</v>
      </c>
      <c r="D2773" s="1" t="s">
        <v>8</v>
      </c>
      <c r="E2773" s="1">
        <v>24.0</v>
      </c>
      <c r="F2773" s="1" t="s">
        <v>21097</v>
      </c>
      <c r="G2773" s="1">
        <v>-0.0463930572595</v>
      </c>
    </row>
    <row r="2774" ht="15.75" customHeight="1">
      <c r="A2774" s="1" t="str">
        <f t="shared" ref="A2774:A2783" si="235">"ZIC2"</f>
        <v>ZIC2</v>
      </c>
      <c r="B2774" s="1" t="s">
        <v>76</v>
      </c>
      <c r="C2774" s="1">
        <v>1.00633704E8</v>
      </c>
      <c r="D2774" s="1" t="s">
        <v>8</v>
      </c>
      <c r="E2774" s="1">
        <v>24.0</v>
      </c>
      <c r="F2774" s="1" t="s">
        <v>21098</v>
      </c>
      <c r="G2774" s="1">
        <v>1.03383559798</v>
      </c>
    </row>
    <row r="2775" ht="15.75" customHeight="1">
      <c r="A2775" s="1" t="str">
        <f t="shared" si="235"/>
        <v>ZIC2</v>
      </c>
      <c r="B2775" s="1" t="s">
        <v>76</v>
      </c>
      <c r="C2775" s="1">
        <v>1.00633668E8</v>
      </c>
      <c r="D2775" s="1" t="s">
        <v>8</v>
      </c>
      <c r="E2775" s="1">
        <v>23.0</v>
      </c>
      <c r="F2775" s="1" t="s">
        <v>21099</v>
      </c>
      <c r="G2775" s="1">
        <v>0.636685519682</v>
      </c>
    </row>
    <row r="2776" ht="15.75" customHeight="1">
      <c r="A2776" s="1" t="str">
        <f t="shared" si="235"/>
        <v>ZIC2</v>
      </c>
      <c r="B2776" s="1" t="s">
        <v>76</v>
      </c>
      <c r="C2776" s="1">
        <v>1.00633902E8</v>
      </c>
      <c r="D2776" s="1" t="s">
        <v>8</v>
      </c>
      <c r="E2776" s="1">
        <v>24.0</v>
      </c>
      <c r="F2776" s="1" t="s">
        <v>21100</v>
      </c>
      <c r="G2776" s="1">
        <v>0.674069895677</v>
      </c>
    </row>
    <row r="2777" ht="15.75" customHeight="1">
      <c r="A2777" s="1" t="str">
        <f t="shared" si="235"/>
        <v>ZIC2</v>
      </c>
      <c r="B2777" s="1" t="s">
        <v>76</v>
      </c>
      <c r="C2777" s="1">
        <v>1.00633729E8</v>
      </c>
      <c r="D2777" s="1" t="s">
        <v>8</v>
      </c>
      <c r="E2777" s="1">
        <v>23.0</v>
      </c>
      <c r="F2777" s="1" t="s">
        <v>21101</v>
      </c>
      <c r="G2777" s="1">
        <v>1.0024196173</v>
      </c>
    </row>
    <row r="2778" ht="15.75" customHeight="1">
      <c r="A2778" s="1" t="str">
        <f t="shared" si="235"/>
        <v>ZIC2</v>
      </c>
      <c r="B2778" s="1" t="s">
        <v>76</v>
      </c>
      <c r="C2778" s="1">
        <v>1.00633833E8</v>
      </c>
      <c r="D2778" s="1" t="s">
        <v>14</v>
      </c>
      <c r="E2778" s="1">
        <v>24.0</v>
      </c>
      <c r="F2778" s="1" t="s">
        <v>21102</v>
      </c>
      <c r="G2778" s="1">
        <v>0.237628167745</v>
      </c>
    </row>
    <row r="2779" ht="15.75" customHeight="1">
      <c r="A2779" s="1" t="str">
        <f t="shared" si="235"/>
        <v>ZIC2</v>
      </c>
      <c r="B2779" s="1" t="s">
        <v>76</v>
      </c>
      <c r="C2779" s="1">
        <v>1.00633825E8</v>
      </c>
      <c r="D2779" s="1" t="s">
        <v>14</v>
      </c>
      <c r="E2779" s="1">
        <v>23.0</v>
      </c>
      <c r="F2779" s="1" t="s">
        <v>21103</v>
      </c>
      <c r="G2779" s="1">
        <v>0.100561669207</v>
      </c>
    </row>
    <row r="2780" ht="15.75" customHeight="1">
      <c r="A2780" s="1" t="str">
        <f t="shared" si="235"/>
        <v>ZIC2</v>
      </c>
      <c r="B2780" s="1" t="s">
        <v>76</v>
      </c>
      <c r="C2780" s="1">
        <v>1.00633709E8</v>
      </c>
      <c r="D2780" s="1" t="s">
        <v>14</v>
      </c>
      <c r="E2780" s="1">
        <v>24.0</v>
      </c>
      <c r="F2780" s="1" t="s">
        <v>21104</v>
      </c>
      <c r="G2780" s="1">
        <v>0.050632322939</v>
      </c>
    </row>
    <row r="2781" ht="15.75" customHeight="1">
      <c r="A2781" s="1" t="str">
        <f t="shared" si="235"/>
        <v>ZIC2</v>
      </c>
      <c r="B2781" s="1" t="s">
        <v>76</v>
      </c>
      <c r="C2781" s="1">
        <v>1.00633686E8</v>
      </c>
      <c r="D2781" s="1" t="s">
        <v>14</v>
      </c>
      <c r="E2781" s="1">
        <v>24.0</v>
      </c>
      <c r="F2781" s="1" t="s">
        <v>21105</v>
      </c>
      <c r="G2781" s="1">
        <v>0.456602880476</v>
      </c>
    </row>
    <row r="2782" ht="15.75" customHeight="1">
      <c r="A2782" s="1" t="str">
        <f t="shared" si="235"/>
        <v>ZIC2</v>
      </c>
      <c r="B2782" s="1" t="s">
        <v>76</v>
      </c>
      <c r="C2782" s="1">
        <v>1.00633713E8</v>
      </c>
      <c r="D2782" s="1" t="s">
        <v>8</v>
      </c>
      <c r="E2782" s="1">
        <v>24.0</v>
      </c>
      <c r="F2782" s="1" t="s">
        <v>21106</v>
      </c>
      <c r="G2782" s="1">
        <v>0.660014598531</v>
      </c>
    </row>
    <row r="2783" ht="15.75" customHeight="1">
      <c r="A2783" s="1" t="str">
        <f t="shared" si="235"/>
        <v>ZIC2</v>
      </c>
      <c r="B2783" s="1" t="s">
        <v>76</v>
      </c>
      <c r="C2783" s="1">
        <v>1.00633773E8</v>
      </c>
      <c r="D2783" s="1" t="s">
        <v>8</v>
      </c>
      <c r="E2783" s="1">
        <v>23.0</v>
      </c>
      <c r="F2783" s="1" t="s">
        <v>21107</v>
      </c>
      <c r="G2783" s="1">
        <v>0.963744784717</v>
      </c>
    </row>
    <row r="2784" ht="15.75" customHeight="1">
      <c r="A2784" s="1" t="str">
        <f t="shared" ref="A2784:A2793" si="236">"ZNF318"</f>
        <v>ZNF318</v>
      </c>
      <c r="B2784" s="1" t="s">
        <v>28</v>
      </c>
      <c r="C2784" s="1">
        <v>4.3337348E7</v>
      </c>
      <c r="D2784" s="1" t="s">
        <v>8</v>
      </c>
      <c r="E2784" s="1">
        <v>24.0</v>
      </c>
      <c r="F2784" s="1" t="s">
        <v>21108</v>
      </c>
      <c r="G2784" s="1">
        <v>0.717991236284</v>
      </c>
    </row>
    <row r="2785" ht="15.75" customHeight="1">
      <c r="A2785" s="1" t="str">
        <f t="shared" si="236"/>
        <v>ZNF318</v>
      </c>
      <c r="B2785" s="1" t="s">
        <v>28</v>
      </c>
      <c r="C2785" s="1">
        <v>4.3337556E7</v>
      </c>
      <c r="D2785" s="1" t="s">
        <v>14</v>
      </c>
      <c r="E2785" s="1">
        <v>23.0</v>
      </c>
      <c r="F2785" s="1" t="s">
        <v>21109</v>
      </c>
      <c r="G2785" s="1">
        <v>0.866336661279</v>
      </c>
    </row>
    <row r="2786" ht="15.75" customHeight="1">
      <c r="A2786" s="1" t="str">
        <f t="shared" si="236"/>
        <v>ZNF318</v>
      </c>
      <c r="B2786" s="1" t="s">
        <v>28</v>
      </c>
      <c r="C2786" s="1">
        <v>4.3337283E7</v>
      </c>
      <c r="D2786" s="1" t="s">
        <v>8</v>
      </c>
      <c r="E2786" s="1">
        <v>24.0</v>
      </c>
      <c r="F2786" s="1" t="s">
        <v>21110</v>
      </c>
      <c r="G2786" s="1">
        <v>0.640864522801</v>
      </c>
    </row>
    <row r="2787" ht="15.75" customHeight="1">
      <c r="A2787" s="1" t="str">
        <f t="shared" si="236"/>
        <v>ZNF318</v>
      </c>
      <c r="B2787" s="1" t="s">
        <v>28</v>
      </c>
      <c r="C2787" s="1">
        <v>4.3337524E7</v>
      </c>
      <c r="D2787" s="1" t="s">
        <v>14</v>
      </c>
      <c r="E2787" s="1">
        <v>24.0</v>
      </c>
      <c r="F2787" s="1" t="s">
        <v>21111</v>
      </c>
      <c r="G2787" s="1">
        <v>-0.00340435306593</v>
      </c>
    </row>
    <row r="2788" ht="15.75" customHeight="1">
      <c r="A2788" s="1" t="str">
        <f t="shared" si="236"/>
        <v>ZNF318</v>
      </c>
      <c r="B2788" s="1" t="s">
        <v>28</v>
      </c>
      <c r="C2788" s="1">
        <v>4.3337411E7</v>
      </c>
      <c r="D2788" s="1" t="s">
        <v>14</v>
      </c>
      <c r="E2788" s="1">
        <v>23.0</v>
      </c>
      <c r="F2788" s="1" t="s">
        <v>21112</v>
      </c>
      <c r="G2788" s="1">
        <v>0.445314540056</v>
      </c>
    </row>
    <row r="2789" ht="15.75" customHeight="1">
      <c r="A2789" s="1" t="str">
        <f t="shared" si="236"/>
        <v>ZNF318</v>
      </c>
      <c r="B2789" s="1" t="s">
        <v>28</v>
      </c>
      <c r="C2789" s="1">
        <v>4.3337365E7</v>
      </c>
      <c r="D2789" s="1" t="s">
        <v>14</v>
      </c>
      <c r="E2789" s="1">
        <v>24.0</v>
      </c>
      <c r="F2789" s="1" t="s">
        <v>21113</v>
      </c>
      <c r="G2789" s="1">
        <v>0.891444523994</v>
      </c>
    </row>
    <row r="2790" ht="15.75" customHeight="1">
      <c r="A2790" s="1" t="str">
        <f t="shared" si="236"/>
        <v>ZNF318</v>
      </c>
      <c r="B2790" s="1" t="s">
        <v>28</v>
      </c>
      <c r="C2790" s="1">
        <v>4.3337525E7</v>
      </c>
      <c r="D2790" s="1" t="s">
        <v>8</v>
      </c>
      <c r="E2790" s="1">
        <v>24.0</v>
      </c>
      <c r="F2790" s="1" t="s">
        <v>21114</v>
      </c>
      <c r="G2790" s="1">
        <v>0.618649619331</v>
      </c>
    </row>
    <row r="2791" ht="15.75" customHeight="1">
      <c r="A2791" s="1" t="str">
        <f t="shared" si="236"/>
        <v>ZNF318</v>
      </c>
      <c r="B2791" s="1" t="s">
        <v>28</v>
      </c>
      <c r="C2791" s="1">
        <v>4.3337468E7</v>
      </c>
      <c r="D2791" s="1" t="s">
        <v>8</v>
      </c>
      <c r="E2791" s="1">
        <v>24.0</v>
      </c>
      <c r="F2791" s="1" t="s">
        <v>21115</v>
      </c>
      <c r="G2791" s="1">
        <v>0.250357173662</v>
      </c>
    </row>
    <row r="2792" ht="15.75" customHeight="1">
      <c r="A2792" s="1" t="str">
        <f t="shared" si="236"/>
        <v>ZNF318</v>
      </c>
      <c r="B2792" s="1" t="s">
        <v>28</v>
      </c>
      <c r="C2792" s="1">
        <v>4.3337335E7</v>
      </c>
      <c r="D2792" s="1" t="s">
        <v>8</v>
      </c>
      <c r="E2792" s="1">
        <v>23.0</v>
      </c>
      <c r="F2792" s="1" t="s">
        <v>21116</v>
      </c>
      <c r="G2792" s="1">
        <v>1.15206618159</v>
      </c>
    </row>
    <row r="2793" ht="15.75" customHeight="1">
      <c r="A2793" s="1" t="str">
        <f t="shared" si="236"/>
        <v>ZNF318</v>
      </c>
      <c r="B2793" s="1" t="s">
        <v>28</v>
      </c>
      <c r="C2793" s="1">
        <v>4.3337544E7</v>
      </c>
      <c r="D2793" s="1" t="s">
        <v>14</v>
      </c>
      <c r="E2793" s="1">
        <v>24.0</v>
      </c>
      <c r="F2793" s="1" t="s">
        <v>21117</v>
      </c>
      <c r="G2793" s="1">
        <v>0.956489294421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2016-06-06T21:18:06Z</dcterms:created>
  <dc:creator>Max Horlbeck</dc:creator>
</cp:coreProperties>
</file>